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pivotTables/pivotTable53.xml" ContentType="application/vnd.openxmlformats-officedocument.spreadsheetml.pivotTable+xml"/>
  <Override PartName="/xl/pivotTables/pivotTable54.xml" ContentType="application/vnd.openxmlformats-officedocument.spreadsheetml.pivotTable+xml"/>
  <Override PartName="/xl/pivotTables/pivotTable55.xml" ContentType="application/vnd.openxmlformats-officedocument.spreadsheetml.pivotTable+xml"/>
  <Override PartName="/xl/pivotTables/pivotTable56.xml" ContentType="application/vnd.openxmlformats-officedocument.spreadsheetml.pivotTable+xml"/>
  <Override PartName="/xl/pivotTables/pivotTable57.xml" ContentType="application/vnd.openxmlformats-officedocument.spreadsheetml.pivotTable+xml"/>
  <Override PartName="/xl/pivotTables/pivotTable58.xml" ContentType="application/vnd.openxmlformats-officedocument.spreadsheetml.pivotTable+xml"/>
  <Override PartName="/xl/pivotTables/pivotTable59.xml" ContentType="application/vnd.openxmlformats-officedocument.spreadsheetml.pivotTable+xml"/>
  <Override PartName="/xl/pivotTables/pivotTable60.xml" ContentType="application/vnd.openxmlformats-officedocument.spreadsheetml.pivotTable+xml"/>
  <Override PartName="/xl/pivotTables/pivotTable61.xml" ContentType="application/vnd.openxmlformats-officedocument.spreadsheetml.pivotTable+xml"/>
  <Override PartName="/xl/pivotTables/pivotTable62.xml" ContentType="application/vnd.openxmlformats-officedocument.spreadsheetml.pivotTable+xml"/>
  <Override PartName="/xl/pivotTables/pivotTable63.xml" ContentType="application/vnd.openxmlformats-officedocument.spreadsheetml.pivotTable+xml"/>
  <Override PartName="/xl/pivotTables/pivotTable64.xml" ContentType="application/vnd.openxmlformats-officedocument.spreadsheetml.pivotTable+xml"/>
  <Override PartName="/xl/pivotTables/pivotTable65.xml" ContentType="application/vnd.openxmlformats-officedocument.spreadsheetml.pivotTable+xml"/>
  <Override PartName="/xl/pivotTables/pivotTable66.xml" ContentType="application/vnd.openxmlformats-officedocument.spreadsheetml.pivotTable+xml"/>
  <Override PartName="/xl/pivotTables/pivotTable67.xml" ContentType="application/vnd.openxmlformats-officedocument.spreadsheetml.pivotTable+xml"/>
  <Override PartName="/xl/pivotTables/pivotTable68.xml" ContentType="application/vnd.openxmlformats-officedocument.spreadsheetml.pivotTable+xml"/>
  <Override PartName="/xl/pivotTables/pivotTable69.xml" ContentType="application/vnd.openxmlformats-officedocument.spreadsheetml.pivotTable+xml"/>
  <Override PartName="/xl/pivotTables/pivotTable70.xml" ContentType="application/vnd.openxmlformats-officedocument.spreadsheetml.pivotTable+xml"/>
  <Override PartName="/xl/pivotTables/pivotTable71.xml" ContentType="application/vnd.openxmlformats-officedocument.spreadsheetml.pivotTable+xml"/>
  <Override PartName="/xl/pivotTables/pivotTable72.xml" ContentType="application/vnd.openxmlformats-officedocument.spreadsheetml.pivotTable+xml"/>
  <Override PartName="/xl/pivotTables/pivotTable73.xml" ContentType="application/vnd.openxmlformats-officedocument.spreadsheetml.pivotTable+xml"/>
  <Override PartName="/xl/pivotTables/pivotTable74.xml" ContentType="application/vnd.openxmlformats-officedocument.spreadsheetml.pivotTable+xml"/>
  <Override PartName="/xl/pivotTables/pivotTable75.xml" ContentType="application/vnd.openxmlformats-officedocument.spreadsheetml.pivotTable+xml"/>
  <Override PartName="/xl/pivotTables/pivotTable76.xml" ContentType="application/vnd.openxmlformats-officedocument.spreadsheetml.pivotTable+xml"/>
  <Override PartName="/xl/pivotTables/pivotTable77.xml" ContentType="application/vnd.openxmlformats-officedocument.spreadsheetml.pivotTable+xml"/>
  <Override PartName="/xl/pivotTables/pivotTable78.xml" ContentType="application/vnd.openxmlformats-officedocument.spreadsheetml.pivotTable+xml"/>
  <Override PartName="/xl/pivotTables/pivotTable79.xml" ContentType="application/vnd.openxmlformats-officedocument.spreadsheetml.pivotTable+xml"/>
  <Override PartName="/xl/pivotTables/pivotTable80.xml" ContentType="application/vnd.openxmlformats-officedocument.spreadsheetml.pivotTable+xml"/>
  <Override PartName="/xl/pivotTables/pivotTable81.xml" ContentType="application/vnd.openxmlformats-officedocument.spreadsheetml.pivotTable+xml"/>
  <Override PartName="/xl/pivotTables/pivotTable8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charts/chart22.xml" ContentType="application/vnd.openxmlformats-officedocument.drawingml.chart+xml"/>
  <Override PartName="/xl/charts/style24.xml" ContentType="application/vnd.ms-office.chartstyle+xml"/>
  <Override PartName="/xl/charts/colors24.xml" ContentType="application/vnd.ms-office.chartcolorstyle+xml"/>
  <Override PartName="/xl/charts/chart23.xml" ContentType="application/vnd.openxmlformats-officedocument.drawingml.chart+xml"/>
  <Override PartName="/xl/charts/style25.xml" ContentType="application/vnd.ms-office.chartstyle+xml"/>
  <Override PartName="/xl/charts/colors25.xml" ContentType="application/vnd.ms-office.chartcolorstyle+xml"/>
  <Override PartName="/xl/charts/chart24.xml" ContentType="application/vnd.openxmlformats-officedocument.drawingml.chart+xml"/>
  <Override PartName="/xl/charts/style26.xml" ContentType="application/vnd.ms-office.chartstyle+xml"/>
  <Override PartName="/xl/charts/colors26.xml" ContentType="application/vnd.ms-office.chartcolorstyle+xml"/>
  <Override PartName="/xl/charts/chart25.xml" ContentType="application/vnd.openxmlformats-officedocument.drawingml.chart+xml"/>
  <Override PartName="/xl/charts/style27.xml" ContentType="application/vnd.ms-office.chartstyle+xml"/>
  <Override PartName="/xl/charts/colors27.xml" ContentType="application/vnd.ms-office.chartcolorstyle+xml"/>
  <Override PartName="/xl/charts/chart26.xml" ContentType="application/vnd.openxmlformats-officedocument.drawingml.chart+xml"/>
  <Override PartName="/xl/charts/style28.xml" ContentType="application/vnd.ms-office.chartstyle+xml"/>
  <Override PartName="/xl/charts/colors28.xml" ContentType="application/vnd.ms-office.chartcolorstyle+xml"/>
  <Override PartName="/xl/charts/chart27.xml" ContentType="application/vnd.openxmlformats-officedocument.drawingml.chart+xml"/>
  <Override PartName="/xl/charts/style29.xml" ContentType="application/vnd.ms-office.chartstyle+xml"/>
  <Override PartName="/xl/charts/colors29.xml" ContentType="application/vnd.ms-office.chartcolorstyle+xml"/>
  <Override PartName="/xl/charts/chart28.xml" ContentType="application/vnd.openxmlformats-officedocument.drawingml.chart+xml"/>
  <Override PartName="/xl/charts/style30.xml" ContentType="application/vnd.ms-office.chartstyle+xml"/>
  <Override PartName="/xl/charts/colors30.xml" ContentType="application/vnd.ms-office.chartcolorstyle+xml"/>
  <Override PartName="/xl/charts/chart29.xml" ContentType="application/vnd.openxmlformats-officedocument.drawingml.chart+xml"/>
  <Override PartName="/xl/charts/style31.xml" ContentType="application/vnd.ms-office.chartstyle+xml"/>
  <Override PartName="/xl/charts/colors31.xml" ContentType="application/vnd.ms-office.chartcolorstyle+xml"/>
  <Override PartName="/xl/charts/chart30.xml" ContentType="application/vnd.openxmlformats-officedocument.drawingml.chart+xml"/>
  <Override PartName="/xl/charts/style32.xml" ContentType="application/vnd.ms-office.chartstyle+xml"/>
  <Override PartName="/xl/charts/colors32.xml" ContentType="application/vnd.ms-office.chartcolorstyle+xml"/>
  <Override PartName="/xl/charts/chart31.xml" ContentType="application/vnd.openxmlformats-officedocument.drawingml.chart+xml"/>
  <Override PartName="/xl/charts/style33.xml" ContentType="application/vnd.ms-office.chartstyle+xml"/>
  <Override PartName="/xl/charts/colors33.xml" ContentType="application/vnd.ms-office.chartcolorstyle+xml"/>
  <Override PartName="/xl/charts/chart32.xml" ContentType="application/vnd.openxmlformats-officedocument.drawingml.chart+xml"/>
  <Override PartName="/xl/charts/style34.xml" ContentType="application/vnd.ms-office.chartstyle+xml"/>
  <Override PartName="/xl/charts/colors34.xml" ContentType="application/vnd.ms-office.chartcolorstyle+xml"/>
  <Override PartName="/xl/charts/chart33.xml" ContentType="application/vnd.openxmlformats-officedocument.drawingml.chart+xml"/>
  <Override PartName="/xl/charts/style35.xml" ContentType="application/vnd.ms-office.chartstyle+xml"/>
  <Override PartName="/xl/charts/colors35.xml" ContentType="application/vnd.ms-office.chartcolorstyle+xml"/>
  <Override PartName="/xl/charts/chart34.xml" ContentType="application/vnd.openxmlformats-officedocument.drawingml.chart+xml"/>
  <Override PartName="/xl/charts/style36.xml" ContentType="application/vnd.ms-office.chartstyle+xml"/>
  <Override PartName="/xl/charts/colors36.xml" ContentType="application/vnd.ms-office.chartcolorstyle+xml"/>
  <Override PartName="/xl/charts/chart35.xml" ContentType="application/vnd.openxmlformats-officedocument.drawingml.chart+xml"/>
  <Override PartName="/xl/charts/style37.xml" ContentType="application/vnd.ms-office.chartstyle+xml"/>
  <Override PartName="/xl/charts/colors37.xml" ContentType="application/vnd.ms-office.chartcolorstyle+xml"/>
  <Override PartName="/xl/charts/chart36.xml" ContentType="application/vnd.openxmlformats-officedocument.drawingml.chart+xml"/>
  <Override PartName="/xl/charts/style38.xml" ContentType="application/vnd.ms-office.chartstyle+xml"/>
  <Override PartName="/xl/charts/colors38.xml" ContentType="application/vnd.ms-office.chartcolorstyle+xml"/>
  <Override PartName="/xl/charts/chart37.xml" ContentType="application/vnd.openxmlformats-officedocument.drawingml.chart+xml"/>
  <Override PartName="/xl/charts/style39.xml" ContentType="application/vnd.ms-office.chartstyle+xml"/>
  <Override PartName="/xl/charts/colors39.xml" ContentType="application/vnd.ms-office.chartcolorstyle+xml"/>
  <Override PartName="/xl/charts/chart38.xml" ContentType="application/vnd.openxmlformats-officedocument.drawingml.chart+xml"/>
  <Override PartName="/xl/charts/style40.xml" ContentType="application/vnd.ms-office.chartstyle+xml"/>
  <Override PartName="/xl/charts/colors40.xml" ContentType="application/vnd.ms-office.chartcolorstyle+xml"/>
  <Override PartName="/xl/charts/chart39.xml" ContentType="application/vnd.openxmlformats-officedocument.drawingml.chart+xml"/>
  <Override PartName="/xl/charts/style41.xml" ContentType="application/vnd.ms-office.chartstyle+xml"/>
  <Override PartName="/xl/charts/colors41.xml" ContentType="application/vnd.ms-office.chartcolorstyle+xml"/>
  <Override PartName="/xl/charts/chart40.xml" ContentType="application/vnd.openxmlformats-officedocument.drawingml.chart+xml"/>
  <Override PartName="/xl/charts/style42.xml" ContentType="application/vnd.ms-office.chartstyle+xml"/>
  <Override PartName="/xl/charts/colors42.xml" ContentType="application/vnd.ms-office.chartcolorstyle+xml"/>
  <Override PartName="/xl/charts/chart41.xml" ContentType="application/vnd.openxmlformats-officedocument.drawingml.chart+xml"/>
  <Override PartName="/xl/charts/style43.xml" ContentType="application/vnd.ms-office.chartstyle+xml"/>
  <Override PartName="/xl/charts/colors43.xml" ContentType="application/vnd.ms-office.chartcolorstyle+xml"/>
  <Override PartName="/xl/charts/chart42.xml" ContentType="application/vnd.openxmlformats-officedocument.drawingml.chart+xml"/>
  <Override PartName="/xl/charts/style44.xml" ContentType="application/vnd.ms-office.chartstyle+xml"/>
  <Override PartName="/xl/charts/colors44.xml" ContentType="application/vnd.ms-office.chartcolorstyle+xml"/>
  <Override PartName="/xl/charts/chart43.xml" ContentType="application/vnd.openxmlformats-officedocument.drawingml.chart+xml"/>
  <Override PartName="/xl/charts/style45.xml" ContentType="application/vnd.ms-office.chartstyle+xml"/>
  <Override PartName="/xl/charts/colors45.xml" ContentType="application/vnd.ms-office.chartcolorstyle+xml"/>
  <Override PartName="/xl/charts/chart44.xml" ContentType="application/vnd.openxmlformats-officedocument.drawingml.chart+xml"/>
  <Override PartName="/xl/charts/style46.xml" ContentType="application/vnd.ms-office.chartstyle+xml"/>
  <Override PartName="/xl/charts/colors46.xml" ContentType="application/vnd.ms-office.chartcolorstyle+xml"/>
  <Override PartName="/xl/charts/chart45.xml" ContentType="application/vnd.openxmlformats-officedocument.drawingml.chart+xml"/>
  <Override PartName="/xl/charts/style47.xml" ContentType="application/vnd.ms-office.chartstyle+xml"/>
  <Override PartName="/xl/charts/colors47.xml" ContentType="application/vnd.ms-office.chartcolorstyle+xml"/>
  <Override PartName="/xl/charts/chart46.xml" ContentType="application/vnd.openxmlformats-officedocument.drawingml.chart+xml"/>
  <Override PartName="/xl/charts/style48.xml" ContentType="application/vnd.ms-office.chartstyle+xml"/>
  <Override PartName="/xl/charts/colors48.xml" ContentType="application/vnd.ms-office.chartcolorstyle+xml"/>
  <Override PartName="/xl/charts/chart47.xml" ContentType="application/vnd.openxmlformats-officedocument.drawingml.chart+xml"/>
  <Override PartName="/xl/charts/style49.xml" ContentType="application/vnd.ms-office.chartstyle+xml"/>
  <Override PartName="/xl/charts/colors49.xml" ContentType="application/vnd.ms-office.chartcolorstyle+xml"/>
  <Override PartName="/xl/charts/chart48.xml" ContentType="application/vnd.openxmlformats-officedocument.drawingml.chart+xml"/>
  <Override PartName="/xl/charts/style50.xml" ContentType="application/vnd.ms-office.chartstyle+xml"/>
  <Override PartName="/xl/charts/colors50.xml" ContentType="application/vnd.ms-office.chartcolorstyle+xml"/>
  <Override PartName="/xl/pivotTables/pivotTable83.xml" ContentType="application/vnd.openxmlformats-officedocument.spreadsheetml.pivotTable+xml"/>
  <Override PartName="/xl/pivotTables/pivotTable8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timelines/timeline2.xml" ContentType="application/vnd.ms-excel.timeline+xml"/>
  <Override PartName="/xl/drawings/drawing5.xml" ContentType="application/vnd.openxmlformats-officedocument.drawing+xml"/>
  <Override PartName="/xl/drawings/drawing6.xml" ContentType="application/vnd.openxmlformats-officedocument.drawing+xml"/>
  <Override PartName="/xl/slicers/slicer2.xml" ContentType="application/vnd.ms-excel.slicer+xml"/>
  <Override PartName="/xl/timelines/timeline3.xml" ContentType="application/vnd.ms-excel.timeline+xml"/>
  <Override PartName="/xl/charts/chart49.xml" ContentType="application/vnd.openxmlformats-officedocument.drawingml.chart+xml"/>
  <Override PartName="/xl/charts/style51.xml" ContentType="application/vnd.ms-office.chartstyle+xml"/>
  <Override PartName="/xl/charts/colors51.xml" ContentType="application/vnd.ms-office.chartcolorstyle+xml"/>
  <Override PartName="/xl/charts/chart50.xml" ContentType="application/vnd.openxmlformats-officedocument.drawingml.chart+xml"/>
  <Override PartName="/xl/charts/style52.xml" ContentType="application/vnd.ms-office.chartstyle+xml"/>
  <Override PartName="/xl/charts/colors52.xml" ContentType="application/vnd.ms-office.chartcolorstyle+xml"/>
  <Override PartName="/xl/charts/chart51.xml" ContentType="application/vnd.openxmlformats-officedocument.drawingml.chart+xml"/>
  <Override PartName="/xl/charts/style53.xml" ContentType="application/vnd.ms-office.chartstyle+xml"/>
  <Override PartName="/xl/charts/colors53.xml" ContentType="application/vnd.ms-office.chartcolorstyle+xml"/>
  <Override PartName="/xl/drawings/drawing7.xml" ContentType="application/vnd.openxmlformats-officedocument.drawing+xml"/>
  <Override PartName="/xl/slicers/slicer3.xml" ContentType="application/vnd.ms-excel.slicer+xml"/>
  <Override PartName="/xl/timelines/timeline4.xml" ContentType="application/vnd.ms-excel.timeline+xml"/>
  <Override PartName="/xl/charts/chart52.xml" ContentType="application/vnd.openxmlformats-officedocument.drawingml.chart+xml"/>
  <Override PartName="/xl/charts/style54.xml" ContentType="application/vnd.ms-office.chartstyle+xml"/>
  <Override PartName="/xl/charts/colors54.xml" ContentType="application/vnd.ms-office.chartcolorstyle+xml"/>
  <Override PartName="/xl/charts/chart53.xml" ContentType="application/vnd.openxmlformats-officedocument.drawingml.chart+xml"/>
  <Override PartName="/xl/charts/style55.xml" ContentType="application/vnd.ms-office.chartstyle+xml"/>
  <Override PartName="/xl/charts/colors55.xml" ContentType="application/vnd.ms-office.chartcolorstyle+xml"/>
  <Override PartName="/xl/charts/chart54.xml" ContentType="application/vnd.openxmlformats-officedocument.drawingml.chart+xml"/>
  <Override PartName="/xl/charts/style56.xml" ContentType="application/vnd.ms-office.chartstyle+xml"/>
  <Override PartName="/xl/charts/colors56.xml" ContentType="application/vnd.ms-office.chartcolorstyle+xml"/>
  <Override PartName="/xl/drawings/drawing8.xml" ContentType="application/vnd.openxmlformats-officedocument.drawing+xml"/>
  <Override PartName="/xl/slicers/slicer4.xml" ContentType="application/vnd.ms-excel.slicer+xml"/>
  <Override PartName="/xl/timelines/timeline5.xml" ContentType="application/vnd.ms-excel.timeline+xml"/>
  <Override PartName="/xl/charts/chart55.xml" ContentType="application/vnd.openxmlformats-officedocument.drawingml.chart+xml"/>
  <Override PartName="/xl/charts/style57.xml" ContentType="application/vnd.ms-office.chartstyle+xml"/>
  <Override PartName="/xl/charts/colors57.xml" ContentType="application/vnd.ms-office.chartcolorstyle+xml"/>
  <Override PartName="/xl/charts/chart56.xml" ContentType="application/vnd.openxmlformats-officedocument.drawingml.chart+xml"/>
  <Override PartName="/xl/charts/style58.xml" ContentType="application/vnd.ms-office.chartstyle+xml"/>
  <Override PartName="/xl/charts/colors58.xml" ContentType="application/vnd.ms-office.chartcolorstyle+xml"/>
  <Override PartName="/xl/charts/chart57.xml" ContentType="application/vnd.openxmlformats-officedocument.drawingml.chart+xml"/>
  <Override PartName="/xl/charts/style59.xml" ContentType="application/vnd.ms-office.chartstyle+xml"/>
  <Override PartName="/xl/charts/colors59.xml" ContentType="application/vnd.ms-office.chartcolorstyle+xml"/>
  <Override PartName="/xl/drawings/drawing9.xml" ContentType="application/vnd.openxmlformats-officedocument.drawing+xml"/>
  <Override PartName="/xl/slicers/slicer5.xml" ContentType="application/vnd.ms-excel.slicer+xml"/>
  <Override PartName="/xl/timelines/timeline6.xml" ContentType="application/vnd.ms-excel.timeline+xml"/>
  <Override PartName="/xl/charts/chart58.xml" ContentType="application/vnd.openxmlformats-officedocument.drawingml.chart+xml"/>
  <Override PartName="/xl/charts/style60.xml" ContentType="application/vnd.ms-office.chartstyle+xml"/>
  <Override PartName="/xl/charts/colors60.xml" ContentType="application/vnd.ms-office.chartcolorstyle+xml"/>
  <Override PartName="/xl/charts/chart59.xml" ContentType="application/vnd.openxmlformats-officedocument.drawingml.chart+xml"/>
  <Override PartName="/xl/charts/style61.xml" ContentType="application/vnd.ms-office.chartstyle+xml"/>
  <Override PartName="/xl/charts/colors61.xml" ContentType="application/vnd.ms-office.chartcolorstyle+xml"/>
  <Override PartName="/xl/charts/chart60.xml" ContentType="application/vnd.openxmlformats-officedocument.drawingml.chart+xml"/>
  <Override PartName="/xl/charts/style62.xml" ContentType="application/vnd.ms-office.chartstyle+xml"/>
  <Override PartName="/xl/charts/colors62.xml" ContentType="application/vnd.ms-office.chartcolorstyle+xml"/>
  <Override PartName="/xl/drawings/drawing10.xml" ContentType="application/vnd.openxmlformats-officedocument.drawing+xml"/>
  <Override PartName="/xl/slicers/slicer6.xml" ContentType="application/vnd.ms-excel.slicer+xml"/>
  <Override PartName="/xl/timelines/timeline7.xml" ContentType="application/vnd.ms-excel.timeline+xml"/>
  <Override PartName="/xl/charts/chart61.xml" ContentType="application/vnd.openxmlformats-officedocument.drawingml.chart+xml"/>
  <Override PartName="/xl/charts/style63.xml" ContentType="application/vnd.ms-office.chartstyle+xml"/>
  <Override PartName="/xl/charts/colors63.xml" ContentType="application/vnd.ms-office.chartcolorstyle+xml"/>
  <Override PartName="/xl/charts/chart62.xml" ContentType="application/vnd.openxmlformats-officedocument.drawingml.chart+xml"/>
  <Override PartName="/xl/charts/style64.xml" ContentType="application/vnd.ms-office.chartstyle+xml"/>
  <Override PartName="/xl/charts/colors64.xml" ContentType="application/vnd.ms-office.chartcolorstyle+xml"/>
  <Override PartName="/xl/charts/chart63.xml" ContentType="application/vnd.openxmlformats-officedocument.drawingml.chart+xml"/>
  <Override PartName="/xl/charts/style65.xml" ContentType="application/vnd.ms-office.chartstyle+xml"/>
  <Override PartName="/xl/charts/colors65.xml" ContentType="application/vnd.ms-office.chartcolorstyle+xml"/>
  <Override PartName="/xl/drawings/drawing11.xml" ContentType="application/vnd.openxmlformats-officedocument.drawing+xml"/>
  <Override PartName="/xl/slicers/slicer7.xml" ContentType="application/vnd.ms-excel.slicer+xml"/>
  <Override PartName="/xl/timelines/timeline8.xml" ContentType="application/vnd.ms-excel.timeline+xml"/>
  <Override PartName="/xl/charts/chart64.xml" ContentType="application/vnd.openxmlformats-officedocument.drawingml.chart+xml"/>
  <Override PartName="/xl/charts/style66.xml" ContentType="application/vnd.ms-office.chartstyle+xml"/>
  <Override PartName="/xl/charts/colors66.xml" ContentType="application/vnd.ms-office.chartcolorstyle+xml"/>
  <Override PartName="/xl/charts/chart65.xml" ContentType="application/vnd.openxmlformats-officedocument.drawingml.chart+xml"/>
  <Override PartName="/xl/charts/style67.xml" ContentType="application/vnd.ms-office.chartstyle+xml"/>
  <Override PartName="/xl/charts/colors67.xml" ContentType="application/vnd.ms-office.chartcolorstyle+xml"/>
  <Override PartName="/xl/charts/chart66.xml" ContentType="application/vnd.openxmlformats-officedocument.drawingml.chart+xml"/>
  <Override PartName="/xl/charts/style68.xml" ContentType="application/vnd.ms-office.chartstyle+xml"/>
  <Override PartName="/xl/charts/colors68.xml" ContentType="application/vnd.ms-office.chartcolorstyle+xml"/>
  <Override PartName="/xl/drawings/drawing12.xml" ContentType="application/vnd.openxmlformats-officedocument.drawing+xml"/>
  <Override PartName="/xl/slicers/slicer8.xml" ContentType="application/vnd.ms-excel.slicer+xml"/>
  <Override PartName="/xl/timelines/timeline9.xml" ContentType="application/vnd.ms-excel.timeline+xml"/>
  <Override PartName="/xl/charts/chart67.xml" ContentType="application/vnd.openxmlformats-officedocument.drawingml.chart+xml"/>
  <Override PartName="/xl/charts/style69.xml" ContentType="application/vnd.ms-office.chartstyle+xml"/>
  <Override PartName="/xl/charts/colors69.xml" ContentType="application/vnd.ms-office.chartcolorstyle+xml"/>
  <Override PartName="/xl/charts/chart68.xml" ContentType="application/vnd.openxmlformats-officedocument.drawingml.chart+xml"/>
  <Override PartName="/xl/charts/style70.xml" ContentType="application/vnd.ms-office.chartstyle+xml"/>
  <Override PartName="/xl/charts/colors70.xml" ContentType="application/vnd.ms-office.chartcolorstyle+xml"/>
  <Override PartName="/xl/charts/chart69.xml" ContentType="application/vnd.openxmlformats-officedocument.drawingml.chart+xml"/>
  <Override PartName="/xl/charts/style71.xml" ContentType="application/vnd.ms-office.chartstyle+xml"/>
  <Override PartName="/xl/charts/colors71.xml" ContentType="application/vnd.ms-office.chartcolorstyle+xml"/>
  <Override PartName="/xl/drawings/drawing13.xml" ContentType="application/vnd.openxmlformats-officedocument.drawing+xml"/>
  <Override PartName="/xl/slicers/slicer9.xml" ContentType="application/vnd.ms-excel.slicer+xml"/>
  <Override PartName="/xl/timelines/timeline10.xml" ContentType="application/vnd.ms-excel.timeline+xml"/>
  <Override PartName="/xl/charts/chart70.xml" ContentType="application/vnd.openxmlformats-officedocument.drawingml.chart+xml"/>
  <Override PartName="/xl/charts/style72.xml" ContentType="application/vnd.ms-office.chartstyle+xml"/>
  <Override PartName="/xl/charts/colors72.xml" ContentType="application/vnd.ms-office.chartcolorstyle+xml"/>
  <Override PartName="/xl/charts/chart71.xml" ContentType="application/vnd.openxmlformats-officedocument.drawingml.chart+xml"/>
  <Override PartName="/xl/charts/style73.xml" ContentType="application/vnd.ms-office.chartstyle+xml"/>
  <Override PartName="/xl/charts/colors73.xml" ContentType="application/vnd.ms-office.chartcolorstyle+xml"/>
  <Override PartName="/xl/charts/chart72.xml" ContentType="application/vnd.openxmlformats-officedocument.drawingml.chart+xml"/>
  <Override PartName="/xl/charts/style74.xml" ContentType="application/vnd.ms-office.chartstyle+xml"/>
  <Override PartName="/xl/charts/colors7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C:\Users\Mounika\Desktop\Final Project\Dataset\"/>
    </mc:Choice>
  </mc:AlternateContent>
  <xr:revisionPtr revIDLastSave="0" documentId="13_ncr:1_{6F3524CE-A571-491D-9A09-497CCFC65A04}" xr6:coauthVersionLast="47" xr6:coauthVersionMax="47" xr10:uidLastSave="{00000000-0000-0000-0000-000000000000}"/>
  <bookViews>
    <workbookView xWindow="-108" yWindow="-108" windowWidth="23256" windowHeight="13176" firstSheet="7" activeTab="7" xr2:uid="{00000000-000D-0000-FFFF-FFFF00000000}"/>
  </bookViews>
  <sheets>
    <sheet name="Sheet9" sheetId="22" state="hidden" r:id="rId1"/>
    <sheet name="Lookup" sheetId="24" state="hidden" r:id="rId2"/>
    <sheet name="Cleaned_Data" sheetId="1" r:id="rId3"/>
    <sheet name="KPI" sheetId="3" state="hidden" r:id="rId4"/>
    <sheet name="Charts" sheetId="5" state="hidden" r:id="rId5"/>
    <sheet name="Slicers" sheetId="7" state="hidden" r:id="rId6"/>
    <sheet name="KPI Summary" sheetId="27" r:id="rId7"/>
    <sheet name="Overview" sheetId="8" r:id="rId8"/>
    <sheet name="Temporal" sheetId="15" r:id="rId9"/>
    <sheet name="Severity" sheetId="16" r:id="rId10"/>
    <sheet name="Geography" sheetId="17" r:id="rId11"/>
    <sheet name="Driver" sheetId="18" r:id="rId12"/>
    <sheet name="Environment" sheetId="19" r:id="rId13"/>
    <sheet name="Vehicles" sheetId="20" r:id="rId14"/>
    <sheet name="Road Conditions" sheetId="21" r:id="rId15"/>
  </sheets>
  <definedNames>
    <definedName name="_xlchart.v1.4" hidden="1">Charts!$D$170:$D$201</definedName>
    <definedName name="_xlchart.v1.5" hidden="1">Charts!$E$170:$E$201</definedName>
    <definedName name="_xlchart.v5.0" hidden="1">Charts!$D$131</definedName>
    <definedName name="_xlchart.v5.1" hidden="1">Charts!$D$132:$D$163</definedName>
    <definedName name="_xlchart.v5.2" hidden="1">Charts!$E$131</definedName>
    <definedName name="_xlchart.v5.3" hidden="1">Charts!$E$132:$E$163</definedName>
    <definedName name="NativeTimeline_Date">#N/A</definedName>
    <definedName name="Slicer_Accident_Location_Details">#N/A</definedName>
    <definedName name="Slicer_Accident_Severity">#N/A</definedName>
    <definedName name="Slicer_Driver_Gender">#N/A</definedName>
    <definedName name="Slicer_Driver_License_Status">#N/A</definedName>
    <definedName name="Slicer_Month">#N/A</definedName>
    <definedName name="Slicer_Road_Type">#N/A</definedName>
    <definedName name="Slicer_Speed_Band">#N/A</definedName>
    <definedName name="Slicer_State_Initial">#N/A</definedName>
    <definedName name="Slicer_State_Name">#N/A</definedName>
    <definedName name="Slicer_Vehicle_Type_Involved">#N/A</definedName>
    <definedName name="Slicer_Weather_Conditions">#N/A</definedName>
    <definedName name="Slicer_Year">#N/A</definedName>
  </definedNames>
  <calcPr calcId="191029"/>
  <pivotCaches>
    <pivotCache cacheId="0" r:id="rId16"/>
  </pivotCaches>
  <extLst>
    <ext xmlns:x14="http://schemas.microsoft.com/office/spreadsheetml/2009/9/main" uri="{BBE1A952-AA13-448e-AADC-164F8A28A991}">
      <x14:slicerCaches>
        <x14:slicerCache r:id="rId17"/>
        <x14:slicerCache r:id="rId18"/>
        <x14:slicerCache r:id="rId19"/>
        <x14:slicerCache r:id="rId20"/>
        <x14:slicerCache r:id="rId21"/>
        <x14:slicerCache r:id="rId22"/>
        <x14:slicerCache r:id="rId23"/>
        <x14:slicerCache r:id="rId24"/>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80" i="5" l="1"/>
  <c r="D480" i="5"/>
  <c r="E479" i="5"/>
  <c r="D479" i="5"/>
  <c r="E478" i="5"/>
  <c r="D478" i="5"/>
  <c r="E477" i="5"/>
  <c r="D477" i="5"/>
  <c r="E476" i="5"/>
  <c r="D476" i="5"/>
  <c r="E475" i="5"/>
  <c r="D475" i="5"/>
  <c r="E474" i="5"/>
  <c r="D474" i="5"/>
  <c r="E473" i="5"/>
  <c r="D473" i="5"/>
  <c r="E472" i="5"/>
  <c r="D472" i="5"/>
  <c r="E471" i="5"/>
  <c r="D471" i="5"/>
  <c r="E470" i="5"/>
  <c r="D470" i="5"/>
  <c r="E469" i="5"/>
  <c r="D469" i="5"/>
  <c r="E468" i="5"/>
  <c r="D468" i="5"/>
  <c r="E467" i="5"/>
  <c r="D467" i="5"/>
  <c r="E466" i="5"/>
  <c r="D466" i="5"/>
  <c r="E465" i="5"/>
  <c r="D465" i="5"/>
  <c r="E464" i="5"/>
  <c r="D464" i="5"/>
  <c r="E463" i="5"/>
  <c r="D463" i="5"/>
  <c r="E462" i="5"/>
  <c r="D462" i="5"/>
  <c r="E461" i="5"/>
  <c r="D461" i="5"/>
  <c r="E460" i="5"/>
  <c r="D460" i="5"/>
  <c r="E459" i="5"/>
  <c r="D459" i="5"/>
  <c r="E458" i="5"/>
  <c r="D458" i="5"/>
  <c r="E457" i="5"/>
  <c r="D457" i="5"/>
  <c r="E456" i="5"/>
  <c r="D456" i="5"/>
  <c r="E455" i="5"/>
  <c r="D455" i="5"/>
  <c r="E454" i="5"/>
  <c r="D454" i="5"/>
  <c r="E453" i="5"/>
  <c r="D453" i="5"/>
  <c r="E452" i="5"/>
  <c r="D452" i="5"/>
  <c r="E451" i="5"/>
  <c r="D451" i="5"/>
  <c r="E450" i="5"/>
  <c r="D450" i="5"/>
  <c r="E449" i="5"/>
  <c r="D449" i="5"/>
  <c r="E448" i="5"/>
  <c r="D448" i="5"/>
  <c r="E447" i="5"/>
  <c r="D447" i="5"/>
  <c r="E446" i="5"/>
  <c r="D446" i="5"/>
  <c r="E445" i="5"/>
  <c r="D445" i="5"/>
  <c r="E444" i="5"/>
  <c r="D444" i="5"/>
  <c r="E443" i="5"/>
  <c r="D443" i="5"/>
  <c r="E442" i="5"/>
  <c r="D442" i="5"/>
  <c r="E441" i="5"/>
  <c r="D441" i="5"/>
  <c r="E440" i="5"/>
  <c r="D440" i="5"/>
  <c r="E439" i="5"/>
  <c r="D439" i="5"/>
  <c r="E438" i="5"/>
  <c r="D438" i="5"/>
  <c r="E437" i="5"/>
  <c r="D437" i="5"/>
  <c r="E436" i="5"/>
  <c r="D436" i="5"/>
  <c r="E435" i="5"/>
  <c r="D435" i="5"/>
  <c r="E434" i="5"/>
  <c r="D434" i="5"/>
  <c r="E433" i="5"/>
  <c r="D433" i="5"/>
  <c r="E432" i="5"/>
  <c r="D432" i="5"/>
  <c r="E431" i="5"/>
  <c r="D431" i="5"/>
  <c r="E430" i="5"/>
  <c r="D430" i="5"/>
  <c r="E429" i="5"/>
  <c r="D429" i="5"/>
  <c r="E428" i="5"/>
  <c r="D428" i="5"/>
  <c r="E427" i="5"/>
  <c r="D427" i="5"/>
  <c r="E426" i="5"/>
  <c r="D426" i="5"/>
  <c r="E425" i="5"/>
  <c r="D425" i="5"/>
  <c r="E424" i="5"/>
  <c r="D424" i="5"/>
  <c r="E423" i="5"/>
  <c r="D423" i="5"/>
  <c r="E422" i="5"/>
  <c r="D422" i="5"/>
  <c r="E421" i="5"/>
  <c r="D421" i="5"/>
  <c r="E420" i="5"/>
  <c r="D420" i="5"/>
  <c r="E419" i="5"/>
  <c r="D419" i="5"/>
  <c r="E418" i="5"/>
  <c r="D418" i="5"/>
  <c r="E417" i="5"/>
  <c r="D417" i="5"/>
  <c r="E416" i="5"/>
  <c r="D416" i="5"/>
  <c r="E415" i="5"/>
  <c r="D415" i="5"/>
  <c r="E414" i="5"/>
  <c r="D414" i="5"/>
  <c r="E413" i="5"/>
  <c r="D413" i="5"/>
  <c r="E412" i="5"/>
  <c r="D412" i="5"/>
  <c r="E411" i="5"/>
  <c r="D411" i="5"/>
  <c r="E410" i="5"/>
  <c r="D410" i="5"/>
  <c r="E409" i="5"/>
  <c r="D409" i="5"/>
  <c r="E408" i="5"/>
  <c r="D408" i="5"/>
  <c r="E407" i="5"/>
  <c r="D407" i="5"/>
  <c r="E406" i="5"/>
  <c r="D406" i="5"/>
  <c r="E405" i="5"/>
  <c r="D405" i="5"/>
  <c r="E404" i="5"/>
  <c r="D404" i="5"/>
  <c r="E403" i="5"/>
  <c r="D403" i="5"/>
  <c r="E402" i="5"/>
  <c r="D402" i="5"/>
  <c r="E401" i="5"/>
  <c r="D401" i="5"/>
  <c r="E400" i="5"/>
  <c r="D400" i="5"/>
  <c r="E399" i="5"/>
  <c r="D399" i="5"/>
  <c r="E398" i="5"/>
  <c r="D398" i="5"/>
  <c r="E397" i="5"/>
  <c r="D397" i="5"/>
  <c r="E396" i="5"/>
  <c r="D396" i="5"/>
  <c r="E395" i="5"/>
  <c r="D395" i="5"/>
  <c r="E394" i="5"/>
  <c r="D394" i="5"/>
  <c r="E393" i="5"/>
  <c r="D393" i="5"/>
  <c r="E392" i="5"/>
  <c r="D392" i="5"/>
  <c r="E391" i="5"/>
  <c r="D391" i="5"/>
  <c r="E390" i="5"/>
  <c r="D390" i="5"/>
  <c r="E201" i="5"/>
  <c r="D201" i="5"/>
  <c r="E200" i="5"/>
  <c r="D200" i="5"/>
  <c r="E199" i="5"/>
  <c r="D199" i="5"/>
  <c r="E198" i="5"/>
  <c r="D198" i="5"/>
  <c r="E197" i="5"/>
  <c r="D197" i="5"/>
  <c r="E196" i="5"/>
  <c r="D196" i="5"/>
  <c r="E195" i="5"/>
  <c r="D195" i="5"/>
  <c r="E194" i="5"/>
  <c r="D194" i="5"/>
  <c r="E193" i="5"/>
  <c r="D193" i="5"/>
  <c r="E192" i="5"/>
  <c r="D192" i="5"/>
  <c r="E191" i="5"/>
  <c r="D191" i="5"/>
  <c r="E190" i="5"/>
  <c r="D190" i="5"/>
  <c r="E189" i="5"/>
  <c r="D189" i="5"/>
  <c r="E188" i="5"/>
  <c r="D188" i="5"/>
  <c r="E187" i="5"/>
  <c r="D187" i="5"/>
  <c r="E186" i="5"/>
  <c r="D186" i="5"/>
  <c r="E185" i="5"/>
  <c r="D185" i="5"/>
  <c r="E184" i="5"/>
  <c r="D184" i="5"/>
  <c r="E183" i="5"/>
  <c r="D183" i="5"/>
  <c r="E182" i="5"/>
  <c r="D182" i="5"/>
  <c r="E181" i="5"/>
  <c r="D181" i="5"/>
  <c r="E180" i="5"/>
  <c r="D180" i="5"/>
  <c r="E179" i="5"/>
  <c r="D179" i="5"/>
  <c r="E178" i="5"/>
  <c r="D178" i="5"/>
  <c r="E177" i="5"/>
  <c r="D177" i="5"/>
  <c r="E176" i="5"/>
  <c r="D176" i="5"/>
  <c r="E175" i="5"/>
  <c r="D175" i="5"/>
  <c r="E174" i="5"/>
  <c r="D174" i="5"/>
  <c r="E173" i="5"/>
  <c r="D173" i="5"/>
  <c r="E172" i="5"/>
  <c r="D172" i="5"/>
  <c r="E171" i="5"/>
  <c r="D171" i="5"/>
  <c r="E170" i="5"/>
  <c r="D170" i="5"/>
  <c r="E163" i="5"/>
  <c r="D163" i="5"/>
  <c r="E162" i="5"/>
  <c r="D162" i="5"/>
  <c r="E161" i="5"/>
  <c r="D161" i="5"/>
  <c r="E160" i="5"/>
  <c r="D160" i="5"/>
  <c r="E159" i="5"/>
  <c r="D159" i="5"/>
  <c r="E158" i="5"/>
  <c r="D158" i="5"/>
  <c r="E157" i="5"/>
  <c r="D157" i="5"/>
  <c r="E156" i="5"/>
  <c r="D156" i="5"/>
  <c r="E155" i="5"/>
  <c r="D155" i="5"/>
  <c r="E154" i="5"/>
  <c r="D154" i="5"/>
  <c r="E153" i="5"/>
  <c r="D153" i="5"/>
  <c r="E152" i="5"/>
  <c r="D152" i="5"/>
  <c r="E151" i="5"/>
  <c r="D151" i="5"/>
  <c r="E150" i="5"/>
  <c r="D150" i="5"/>
  <c r="E149" i="5"/>
  <c r="D149" i="5"/>
  <c r="E148" i="5"/>
  <c r="D148" i="5"/>
  <c r="E147" i="5"/>
  <c r="D147" i="5"/>
  <c r="E146" i="5"/>
  <c r="D146" i="5"/>
  <c r="E145" i="5"/>
  <c r="D145" i="5"/>
  <c r="E144" i="5"/>
  <c r="D144" i="5"/>
  <c r="E143" i="5"/>
  <c r="D143" i="5"/>
  <c r="E142" i="5"/>
  <c r="D142" i="5"/>
  <c r="E141" i="5"/>
  <c r="D141" i="5"/>
  <c r="E140" i="5"/>
  <c r="D140" i="5"/>
  <c r="E139" i="5"/>
  <c r="D139" i="5"/>
  <c r="E138" i="5"/>
  <c r="D138" i="5"/>
  <c r="E137" i="5"/>
  <c r="D137" i="5"/>
  <c r="E136" i="5"/>
  <c r="D136" i="5"/>
  <c r="E135" i="5"/>
  <c r="D135" i="5"/>
  <c r="E134" i="5"/>
  <c r="D134" i="5"/>
  <c r="E133" i="5"/>
  <c r="D133" i="5"/>
  <c r="E132" i="5"/>
  <c r="D132" i="5"/>
  <c r="D377" i="3" a="1"/>
  <c r="D377" i="3" s="1"/>
  <c r="D290" i="3"/>
  <c r="D195" i="3"/>
  <c r="D141" i="3"/>
  <c r="D140" i="3"/>
  <c r="D139" i="3"/>
  <c r="D138" i="3"/>
  <c r="D137" i="3"/>
  <c r="D136" i="3"/>
  <c r="D135" i="3"/>
  <c r="D134" i="3"/>
  <c r="D133" i="3"/>
  <c r="D132" i="3"/>
  <c r="D131" i="3"/>
  <c r="D130" i="3"/>
  <c r="D129" i="3"/>
  <c r="D128" i="3"/>
  <c r="D127" i="3"/>
  <c r="D126" i="3"/>
  <c r="D125" i="3"/>
  <c r="D124" i="3"/>
  <c r="D123" i="3"/>
  <c r="D122" i="3"/>
  <c r="D121" i="3"/>
  <c r="D120" i="3"/>
  <c r="D119" i="3"/>
  <c r="D118" i="3"/>
  <c r="D117" i="3"/>
  <c r="D116" i="3"/>
  <c r="D115" i="3"/>
  <c r="D114" i="3"/>
  <c r="D113" i="3"/>
  <c r="D112" i="3"/>
  <c r="D111" i="3"/>
  <c r="D110" i="3"/>
  <c r="D69" i="3"/>
  <c r="D27" i="3"/>
  <c r="D26" i="3"/>
  <c r="D25" i="3"/>
  <c r="F10" i="3" a="1"/>
  <c r="F10" i="3" s="1"/>
  <c r="C10" i="3"/>
  <c r="X3001" i="1"/>
  <c r="I3001" i="1"/>
  <c r="H3001" i="1"/>
  <c r="D3001" i="1"/>
  <c r="B3001" i="1"/>
  <c r="X3000" i="1"/>
  <c r="I3000" i="1"/>
  <c r="H3000" i="1"/>
  <c r="D3000" i="1"/>
  <c r="B3000" i="1"/>
  <c r="X2999" i="1"/>
  <c r="I2999" i="1"/>
  <c r="H2999" i="1"/>
  <c r="D2999" i="1"/>
  <c r="B2999" i="1"/>
  <c r="X2998" i="1"/>
  <c r="I2998" i="1"/>
  <c r="H2998" i="1"/>
  <c r="D2998" i="1"/>
  <c r="B2998" i="1"/>
  <c r="X2997" i="1"/>
  <c r="I2997" i="1"/>
  <c r="H2997" i="1"/>
  <c r="D2997" i="1"/>
  <c r="B2997" i="1"/>
  <c r="X2996" i="1"/>
  <c r="I2996" i="1"/>
  <c r="H2996" i="1"/>
  <c r="D2996" i="1"/>
  <c r="B2996" i="1"/>
  <c r="X2995" i="1"/>
  <c r="I2995" i="1"/>
  <c r="H2995" i="1"/>
  <c r="D2995" i="1"/>
  <c r="B2995" i="1"/>
  <c r="X2994" i="1"/>
  <c r="I2994" i="1"/>
  <c r="H2994" i="1"/>
  <c r="D2994" i="1"/>
  <c r="B2994" i="1"/>
  <c r="X2993" i="1"/>
  <c r="I2993" i="1"/>
  <c r="H2993" i="1"/>
  <c r="D2993" i="1"/>
  <c r="B2993" i="1"/>
  <c r="X2992" i="1"/>
  <c r="I2992" i="1"/>
  <c r="H2992" i="1"/>
  <c r="D2992" i="1"/>
  <c r="B2992" i="1"/>
  <c r="X2991" i="1"/>
  <c r="I2991" i="1"/>
  <c r="H2991" i="1"/>
  <c r="D2991" i="1"/>
  <c r="B2991" i="1"/>
  <c r="X2990" i="1"/>
  <c r="I2990" i="1"/>
  <c r="H2990" i="1"/>
  <c r="D2990" i="1"/>
  <c r="B2990" i="1"/>
  <c r="X2989" i="1"/>
  <c r="I2989" i="1"/>
  <c r="H2989" i="1"/>
  <c r="D2989" i="1"/>
  <c r="B2989" i="1"/>
  <c r="X2988" i="1"/>
  <c r="I2988" i="1"/>
  <c r="H2988" i="1"/>
  <c r="D2988" i="1"/>
  <c r="B2988" i="1"/>
  <c r="X2987" i="1"/>
  <c r="I2987" i="1"/>
  <c r="H2987" i="1"/>
  <c r="D2987" i="1"/>
  <c r="B2987" i="1"/>
  <c r="X2986" i="1"/>
  <c r="I2986" i="1"/>
  <c r="H2986" i="1"/>
  <c r="D2986" i="1"/>
  <c r="B2986" i="1"/>
  <c r="X2985" i="1"/>
  <c r="I2985" i="1"/>
  <c r="H2985" i="1"/>
  <c r="D2985" i="1"/>
  <c r="B2985" i="1"/>
  <c r="X2984" i="1"/>
  <c r="I2984" i="1"/>
  <c r="H2984" i="1"/>
  <c r="D2984" i="1"/>
  <c r="B2984" i="1"/>
  <c r="X2983" i="1"/>
  <c r="I2983" i="1"/>
  <c r="H2983" i="1"/>
  <c r="D2983" i="1"/>
  <c r="B2983" i="1"/>
  <c r="X2982" i="1"/>
  <c r="I2982" i="1"/>
  <c r="H2982" i="1"/>
  <c r="D2982" i="1"/>
  <c r="B2982" i="1"/>
  <c r="X2981" i="1"/>
  <c r="I2981" i="1"/>
  <c r="H2981" i="1"/>
  <c r="D2981" i="1"/>
  <c r="B2981" i="1"/>
  <c r="X2980" i="1"/>
  <c r="I2980" i="1"/>
  <c r="H2980" i="1"/>
  <c r="D2980" i="1"/>
  <c r="B2980" i="1"/>
  <c r="X2979" i="1"/>
  <c r="I2979" i="1"/>
  <c r="H2979" i="1"/>
  <c r="D2979" i="1"/>
  <c r="B2979" i="1"/>
  <c r="X2978" i="1"/>
  <c r="I2978" i="1"/>
  <c r="H2978" i="1"/>
  <c r="D2978" i="1"/>
  <c r="B2978" i="1"/>
  <c r="X2977" i="1"/>
  <c r="I2977" i="1"/>
  <c r="H2977" i="1"/>
  <c r="D2977" i="1"/>
  <c r="B2977" i="1"/>
  <c r="X2976" i="1"/>
  <c r="I2976" i="1"/>
  <c r="H2976" i="1"/>
  <c r="D2976" i="1"/>
  <c r="B2976" i="1"/>
  <c r="X2975" i="1"/>
  <c r="I2975" i="1"/>
  <c r="H2975" i="1"/>
  <c r="D2975" i="1"/>
  <c r="B2975" i="1"/>
  <c r="X2974" i="1"/>
  <c r="I2974" i="1"/>
  <c r="H2974" i="1"/>
  <c r="D2974" i="1"/>
  <c r="B2974" i="1"/>
  <c r="X2973" i="1"/>
  <c r="I2973" i="1"/>
  <c r="H2973" i="1"/>
  <c r="D2973" i="1"/>
  <c r="B2973" i="1"/>
  <c r="X2972" i="1"/>
  <c r="I2972" i="1"/>
  <c r="H2972" i="1"/>
  <c r="D2972" i="1"/>
  <c r="B2972" i="1"/>
  <c r="X2971" i="1"/>
  <c r="I2971" i="1"/>
  <c r="H2971" i="1"/>
  <c r="D2971" i="1"/>
  <c r="B2971" i="1"/>
  <c r="X2970" i="1"/>
  <c r="I2970" i="1"/>
  <c r="H2970" i="1"/>
  <c r="D2970" i="1"/>
  <c r="B2970" i="1"/>
  <c r="X2969" i="1"/>
  <c r="I2969" i="1"/>
  <c r="H2969" i="1"/>
  <c r="D2969" i="1"/>
  <c r="B2969" i="1"/>
  <c r="X2968" i="1"/>
  <c r="I2968" i="1"/>
  <c r="H2968" i="1"/>
  <c r="D2968" i="1"/>
  <c r="B2968" i="1"/>
  <c r="X2967" i="1"/>
  <c r="I2967" i="1"/>
  <c r="H2967" i="1"/>
  <c r="D2967" i="1"/>
  <c r="B2967" i="1"/>
  <c r="X2966" i="1"/>
  <c r="I2966" i="1"/>
  <c r="H2966" i="1"/>
  <c r="D2966" i="1"/>
  <c r="B2966" i="1"/>
  <c r="X2965" i="1"/>
  <c r="I2965" i="1"/>
  <c r="H2965" i="1"/>
  <c r="D2965" i="1"/>
  <c r="B2965" i="1"/>
  <c r="X2964" i="1"/>
  <c r="I2964" i="1"/>
  <c r="H2964" i="1"/>
  <c r="D2964" i="1"/>
  <c r="B2964" i="1"/>
  <c r="X2963" i="1"/>
  <c r="I2963" i="1"/>
  <c r="H2963" i="1"/>
  <c r="D2963" i="1"/>
  <c r="B2963" i="1"/>
  <c r="X2962" i="1"/>
  <c r="I2962" i="1"/>
  <c r="H2962" i="1"/>
  <c r="D2962" i="1"/>
  <c r="B2962" i="1"/>
  <c r="X2961" i="1"/>
  <c r="I2961" i="1"/>
  <c r="H2961" i="1"/>
  <c r="D2961" i="1"/>
  <c r="B2961" i="1"/>
  <c r="X2960" i="1"/>
  <c r="I2960" i="1"/>
  <c r="H2960" i="1"/>
  <c r="D2960" i="1"/>
  <c r="B2960" i="1"/>
  <c r="X2959" i="1"/>
  <c r="I2959" i="1"/>
  <c r="H2959" i="1"/>
  <c r="D2959" i="1"/>
  <c r="B2959" i="1"/>
  <c r="X2958" i="1"/>
  <c r="I2958" i="1"/>
  <c r="H2958" i="1"/>
  <c r="D2958" i="1"/>
  <c r="B2958" i="1"/>
  <c r="X2957" i="1"/>
  <c r="I2957" i="1"/>
  <c r="H2957" i="1"/>
  <c r="D2957" i="1"/>
  <c r="B2957" i="1"/>
  <c r="X2956" i="1"/>
  <c r="I2956" i="1"/>
  <c r="H2956" i="1"/>
  <c r="D2956" i="1"/>
  <c r="B2956" i="1"/>
  <c r="X2955" i="1"/>
  <c r="I2955" i="1"/>
  <c r="H2955" i="1"/>
  <c r="D2955" i="1"/>
  <c r="B2955" i="1"/>
  <c r="X2954" i="1"/>
  <c r="I2954" i="1"/>
  <c r="H2954" i="1"/>
  <c r="D2954" i="1"/>
  <c r="B2954" i="1"/>
  <c r="X2953" i="1"/>
  <c r="I2953" i="1"/>
  <c r="H2953" i="1"/>
  <c r="D2953" i="1"/>
  <c r="B2953" i="1"/>
  <c r="X2952" i="1"/>
  <c r="I2952" i="1"/>
  <c r="H2952" i="1"/>
  <c r="D2952" i="1"/>
  <c r="B2952" i="1"/>
  <c r="X2951" i="1"/>
  <c r="I2951" i="1"/>
  <c r="H2951" i="1"/>
  <c r="D2951" i="1"/>
  <c r="B2951" i="1"/>
  <c r="X2950" i="1"/>
  <c r="I2950" i="1"/>
  <c r="H2950" i="1"/>
  <c r="D2950" i="1"/>
  <c r="B2950" i="1"/>
  <c r="X2949" i="1"/>
  <c r="I2949" i="1"/>
  <c r="H2949" i="1"/>
  <c r="D2949" i="1"/>
  <c r="B2949" i="1"/>
  <c r="X2948" i="1"/>
  <c r="I2948" i="1"/>
  <c r="H2948" i="1"/>
  <c r="D2948" i="1"/>
  <c r="B2948" i="1"/>
  <c r="X2947" i="1"/>
  <c r="I2947" i="1"/>
  <c r="H2947" i="1"/>
  <c r="D2947" i="1"/>
  <c r="B2947" i="1"/>
  <c r="X2946" i="1"/>
  <c r="I2946" i="1"/>
  <c r="H2946" i="1"/>
  <c r="D2946" i="1"/>
  <c r="B2946" i="1"/>
  <c r="X2945" i="1"/>
  <c r="I2945" i="1"/>
  <c r="H2945" i="1"/>
  <c r="D2945" i="1"/>
  <c r="B2945" i="1"/>
  <c r="X2944" i="1"/>
  <c r="I2944" i="1"/>
  <c r="H2944" i="1"/>
  <c r="D2944" i="1"/>
  <c r="B2944" i="1"/>
  <c r="X2943" i="1"/>
  <c r="I2943" i="1"/>
  <c r="H2943" i="1"/>
  <c r="D2943" i="1"/>
  <c r="B2943" i="1"/>
  <c r="X2942" i="1"/>
  <c r="I2942" i="1"/>
  <c r="H2942" i="1"/>
  <c r="D2942" i="1"/>
  <c r="B2942" i="1"/>
  <c r="X2941" i="1"/>
  <c r="I2941" i="1"/>
  <c r="H2941" i="1"/>
  <c r="D2941" i="1"/>
  <c r="B2941" i="1"/>
  <c r="X2940" i="1"/>
  <c r="I2940" i="1"/>
  <c r="H2940" i="1"/>
  <c r="D2940" i="1"/>
  <c r="B2940" i="1"/>
  <c r="X2939" i="1"/>
  <c r="I2939" i="1"/>
  <c r="H2939" i="1"/>
  <c r="D2939" i="1"/>
  <c r="B2939" i="1"/>
  <c r="X2938" i="1"/>
  <c r="I2938" i="1"/>
  <c r="H2938" i="1"/>
  <c r="D2938" i="1"/>
  <c r="B2938" i="1"/>
  <c r="X2937" i="1"/>
  <c r="I2937" i="1"/>
  <c r="H2937" i="1"/>
  <c r="D2937" i="1"/>
  <c r="B2937" i="1"/>
  <c r="X2936" i="1"/>
  <c r="I2936" i="1"/>
  <c r="H2936" i="1"/>
  <c r="D2936" i="1"/>
  <c r="B2936" i="1"/>
  <c r="X2935" i="1"/>
  <c r="I2935" i="1"/>
  <c r="H2935" i="1"/>
  <c r="D2935" i="1"/>
  <c r="B2935" i="1"/>
  <c r="X2934" i="1"/>
  <c r="I2934" i="1"/>
  <c r="H2934" i="1"/>
  <c r="D2934" i="1"/>
  <c r="B2934" i="1"/>
  <c r="X2933" i="1"/>
  <c r="I2933" i="1"/>
  <c r="H2933" i="1"/>
  <c r="D2933" i="1"/>
  <c r="B2933" i="1"/>
  <c r="X2932" i="1"/>
  <c r="I2932" i="1"/>
  <c r="H2932" i="1"/>
  <c r="D2932" i="1"/>
  <c r="B2932" i="1"/>
  <c r="X2931" i="1"/>
  <c r="I2931" i="1"/>
  <c r="H2931" i="1"/>
  <c r="D2931" i="1"/>
  <c r="B2931" i="1"/>
  <c r="X2930" i="1"/>
  <c r="I2930" i="1"/>
  <c r="H2930" i="1"/>
  <c r="D2930" i="1"/>
  <c r="B2930" i="1"/>
  <c r="X2929" i="1"/>
  <c r="I2929" i="1"/>
  <c r="H2929" i="1"/>
  <c r="D2929" i="1"/>
  <c r="B2929" i="1"/>
  <c r="X2928" i="1"/>
  <c r="I2928" i="1"/>
  <c r="H2928" i="1"/>
  <c r="D2928" i="1"/>
  <c r="B2928" i="1"/>
  <c r="X2927" i="1"/>
  <c r="I2927" i="1"/>
  <c r="H2927" i="1"/>
  <c r="D2927" i="1"/>
  <c r="B2927" i="1"/>
  <c r="X2926" i="1"/>
  <c r="I2926" i="1"/>
  <c r="H2926" i="1"/>
  <c r="D2926" i="1"/>
  <c r="B2926" i="1"/>
  <c r="X2925" i="1"/>
  <c r="I2925" i="1"/>
  <c r="H2925" i="1"/>
  <c r="D2925" i="1"/>
  <c r="B2925" i="1"/>
  <c r="X2924" i="1"/>
  <c r="I2924" i="1"/>
  <c r="H2924" i="1"/>
  <c r="D2924" i="1"/>
  <c r="B2924" i="1"/>
  <c r="X2923" i="1"/>
  <c r="I2923" i="1"/>
  <c r="H2923" i="1"/>
  <c r="D2923" i="1"/>
  <c r="B2923" i="1"/>
  <c r="X2922" i="1"/>
  <c r="I2922" i="1"/>
  <c r="H2922" i="1"/>
  <c r="D2922" i="1"/>
  <c r="B2922" i="1"/>
  <c r="X2921" i="1"/>
  <c r="I2921" i="1"/>
  <c r="H2921" i="1"/>
  <c r="D2921" i="1"/>
  <c r="B2921" i="1"/>
  <c r="X2920" i="1"/>
  <c r="I2920" i="1"/>
  <c r="H2920" i="1"/>
  <c r="D2920" i="1"/>
  <c r="B2920" i="1"/>
  <c r="X2919" i="1"/>
  <c r="I2919" i="1"/>
  <c r="H2919" i="1"/>
  <c r="D2919" i="1"/>
  <c r="B2919" i="1"/>
  <c r="X2918" i="1"/>
  <c r="I2918" i="1"/>
  <c r="H2918" i="1"/>
  <c r="D2918" i="1"/>
  <c r="B2918" i="1"/>
  <c r="X2917" i="1"/>
  <c r="I2917" i="1"/>
  <c r="H2917" i="1"/>
  <c r="D2917" i="1"/>
  <c r="B2917" i="1"/>
  <c r="X2916" i="1"/>
  <c r="I2916" i="1"/>
  <c r="H2916" i="1"/>
  <c r="D2916" i="1"/>
  <c r="B2916" i="1"/>
  <c r="X2915" i="1"/>
  <c r="I2915" i="1"/>
  <c r="H2915" i="1"/>
  <c r="D2915" i="1"/>
  <c r="B2915" i="1"/>
  <c r="X2914" i="1"/>
  <c r="I2914" i="1"/>
  <c r="H2914" i="1"/>
  <c r="D2914" i="1"/>
  <c r="B2914" i="1"/>
  <c r="X2913" i="1"/>
  <c r="I2913" i="1"/>
  <c r="H2913" i="1"/>
  <c r="D2913" i="1"/>
  <c r="B2913" i="1"/>
  <c r="X2912" i="1"/>
  <c r="I2912" i="1"/>
  <c r="H2912" i="1"/>
  <c r="D2912" i="1"/>
  <c r="B2912" i="1"/>
  <c r="X2911" i="1"/>
  <c r="I2911" i="1"/>
  <c r="H2911" i="1"/>
  <c r="D2911" i="1"/>
  <c r="B2911" i="1"/>
  <c r="X2910" i="1"/>
  <c r="I2910" i="1"/>
  <c r="H2910" i="1"/>
  <c r="D2910" i="1"/>
  <c r="B2910" i="1"/>
  <c r="X2909" i="1"/>
  <c r="I2909" i="1"/>
  <c r="H2909" i="1"/>
  <c r="D2909" i="1"/>
  <c r="B2909" i="1"/>
  <c r="X2908" i="1"/>
  <c r="I2908" i="1"/>
  <c r="H2908" i="1"/>
  <c r="D2908" i="1"/>
  <c r="B2908" i="1"/>
  <c r="X2907" i="1"/>
  <c r="I2907" i="1"/>
  <c r="H2907" i="1"/>
  <c r="D2907" i="1"/>
  <c r="B2907" i="1"/>
  <c r="X2906" i="1"/>
  <c r="I2906" i="1"/>
  <c r="H2906" i="1"/>
  <c r="D2906" i="1"/>
  <c r="B2906" i="1"/>
  <c r="X2905" i="1"/>
  <c r="I2905" i="1"/>
  <c r="H2905" i="1"/>
  <c r="D2905" i="1"/>
  <c r="B2905" i="1"/>
  <c r="X2904" i="1"/>
  <c r="I2904" i="1"/>
  <c r="H2904" i="1"/>
  <c r="D2904" i="1"/>
  <c r="B2904" i="1"/>
  <c r="X2903" i="1"/>
  <c r="I2903" i="1"/>
  <c r="H2903" i="1"/>
  <c r="D2903" i="1"/>
  <c r="B2903" i="1"/>
  <c r="X2902" i="1"/>
  <c r="I2902" i="1"/>
  <c r="H2902" i="1"/>
  <c r="D2902" i="1"/>
  <c r="B2902" i="1"/>
  <c r="X2901" i="1"/>
  <c r="I2901" i="1"/>
  <c r="H2901" i="1"/>
  <c r="D2901" i="1"/>
  <c r="B2901" i="1"/>
  <c r="X2900" i="1"/>
  <c r="I2900" i="1"/>
  <c r="H2900" i="1"/>
  <c r="D2900" i="1"/>
  <c r="B2900" i="1"/>
  <c r="X2899" i="1"/>
  <c r="I2899" i="1"/>
  <c r="H2899" i="1"/>
  <c r="D2899" i="1"/>
  <c r="B2899" i="1"/>
  <c r="X2898" i="1"/>
  <c r="I2898" i="1"/>
  <c r="H2898" i="1"/>
  <c r="D2898" i="1"/>
  <c r="B2898" i="1"/>
  <c r="X2897" i="1"/>
  <c r="I2897" i="1"/>
  <c r="H2897" i="1"/>
  <c r="D2897" i="1"/>
  <c r="B2897" i="1"/>
  <c r="X2896" i="1"/>
  <c r="I2896" i="1"/>
  <c r="H2896" i="1"/>
  <c r="D2896" i="1"/>
  <c r="B2896" i="1"/>
  <c r="X2895" i="1"/>
  <c r="I2895" i="1"/>
  <c r="H2895" i="1"/>
  <c r="D2895" i="1"/>
  <c r="B2895" i="1"/>
  <c r="X2894" i="1"/>
  <c r="I2894" i="1"/>
  <c r="H2894" i="1"/>
  <c r="D2894" i="1"/>
  <c r="B2894" i="1"/>
  <c r="X2893" i="1"/>
  <c r="I2893" i="1"/>
  <c r="H2893" i="1"/>
  <c r="D2893" i="1"/>
  <c r="B2893" i="1"/>
  <c r="X2892" i="1"/>
  <c r="I2892" i="1"/>
  <c r="H2892" i="1"/>
  <c r="D2892" i="1"/>
  <c r="B2892" i="1"/>
  <c r="X2891" i="1"/>
  <c r="I2891" i="1"/>
  <c r="H2891" i="1"/>
  <c r="D2891" i="1"/>
  <c r="B2891" i="1"/>
  <c r="X2890" i="1"/>
  <c r="I2890" i="1"/>
  <c r="H2890" i="1"/>
  <c r="D2890" i="1"/>
  <c r="B2890" i="1"/>
  <c r="X2889" i="1"/>
  <c r="I2889" i="1"/>
  <c r="H2889" i="1"/>
  <c r="D2889" i="1"/>
  <c r="B2889" i="1"/>
  <c r="X2888" i="1"/>
  <c r="I2888" i="1"/>
  <c r="H2888" i="1"/>
  <c r="D2888" i="1"/>
  <c r="B2888" i="1"/>
  <c r="X2887" i="1"/>
  <c r="I2887" i="1"/>
  <c r="H2887" i="1"/>
  <c r="D2887" i="1"/>
  <c r="B2887" i="1"/>
  <c r="X2886" i="1"/>
  <c r="I2886" i="1"/>
  <c r="H2886" i="1"/>
  <c r="D2886" i="1"/>
  <c r="B2886" i="1"/>
  <c r="X2885" i="1"/>
  <c r="I2885" i="1"/>
  <c r="H2885" i="1"/>
  <c r="D2885" i="1"/>
  <c r="B2885" i="1"/>
  <c r="X2884" i="1"/>
  <c r="I2884" i="1"/>
  <c r="H2884" i="1"/>
  <c r="D2884" i="1"/>
  <c r="B2884" i="1"/>
  <c r="X2883" i="1"/>
  <c r="I2883" i="1"/>
  <c r="H2883" i="1"/>
  <c r="D2883" i="1"/>
  <c r="B2883" i="1"/>
  <c r="X2882" i="1"/>
  <c r="I2882" i="1"/>
  <c r="H2882" i="1"/>
  <c r="D2882" i="1"/>
  <c r="B2882" i="1"/>
  <c r="X2881" i="1"/>
  <c r="I2881" i="1"/>
  <c r="H2881" i="1"/>
  <c r="D2881" i="1"/>
  <c r="B2881" i="1"/>
  <c r="X2880" i="1"/>
  <c r="I2880" i="1"/>
  <c r="H2880" i="1"/>
  <c r="D2880" i="1"/>
  <c r="B2880" i="1"/>
  <c r="X2879" i="1"/>
  <c r="I2879" i="1"/>
  <c r="H2879" i="1"/>
  <c r="D2879" i="1"/>
  <c r="B2879" i="1"/>
  <c r="X2878" i="1"/>
  <c r="I2878" i="1"/>
  <c r="H2878" i="1"/>
  <c r="D2878" i="1"/>
  <c r="B2878" i="1"/>
  <c r="X2877" i="1"/>
  <c r="I2877" i="1"/>
  <c r="H2877" i="1"/>
  <c r="D2877" i="1"/>
  <c r="B2877" i="1"/>
  <c r="X2876" i="1"/>
  <c r="I2876" i="1"/>
  <c r="H2876" i="1"/>
  <c r="D2876" i="1"/>
  <c r="B2876" i="1"/>
  <c r="X2875" i="1"/>
  <c r="I2875" i="1"/>
  <c r="H2875" i="1"/>
  <c r="D2875" i="1"/>
  <c r="B2875" i="1"/>
  <c r="X2874" i="1"/>
  <c r="I2874" i="1"/>
  <c r="H2874" i="1"/>
  <c r="D2874" i="1"/>
  <c r="B2874" i="1"/>
  <c r="X2873" i="1"/>
  <c r="I2873" i="1"/>
  <c r="H2873" i="1"/>
  <c r="D2873" i="1"/>
  <c r="B2873" i="1"/>
  <c r="X2872" i="1"/>
  <c r="I2872" i="1"/>
  <c r="H2872" i="1"/>
  <c r="D2872" i="1"/>
  <c r="B2872" i="1"/>
  <c r="X2871" i="1"/>
  <c r="I2871" i="1"/>
  <c r="H2871" i="1"/>
  <c r="D2871" i="1"/>
  <c r="B2871" i="1"/>
  <c r="X2870" i="1"/>
  <c r="I2870" i="1"/>
  <c r="H2870" i="1"/>
  <c r="D2870" i="1"/>
  <c r="B2870" i="1"/>
  <c r="X2869" i="1"/>
  <c r="I2869" i="1"/>
  <c r="H2869" i="1"/>
  <c r="D2869" i="1"/>
  <c r="B2869" i="1"/>
  <c r="X2868" i="1"/>
  <c r="I2868" i="1"/>
  <c r="H2868" i="1"/>
  <c r="D2868" i="1"/>
  <c r="B2868" i="1"/>
  <c r="X2867" i="1"/>
  <c r="I2867" i="1"/>
  <c r="H2867" i="1"/>
  <c r="D2867" i="1"/>
  <c r="B2867" i="1"/>
  <c r="X2866" i="1"/>
  <c r="I2866" i="1"/>
  <c r="H2866" i="1"/>
  <c r="D2866" i="1"/>
  <c r="B2866" i="1"/>
  <c r="X2865" i="1"/>
  <c r="I2865" i="1"/>
  <c r="H2865" i="1"/>
  <c r="D2865" i="1"/>
  <c r="B2865" i="1"/>
  <c r="X2864" i="1"/>
  <c r="I2864" i="1"/>
  <c r="H2864" i="1"/>
  <c r="D2864" i="1"/>
  <c r="B2864" i="1"/>
  <c r="X2863" i="1"/>
  <c r="I2863" i="1"/>
  <c r="H2863" i="1"/>
  <c r="D2863" i="1"/>
  <c r="B2863" i="1"/>
  <c r="X2862" i="1"/>
  <c r="I2862" i="1"/>
  <c r="H2862" i="1"/>
  <c r="D2862" i="1"/>
  <c r="B2862" i="1"/>
  <c r="X2861" i="1"/>
  <c r="I2861" i="1"/>
  <c r="H2861" i="1"/>
  <c r="D2861" i="1"/>
  <c r="B2861" i="1"/>
  <c r="X2860" i="1"/>
  <c r="I2860" i="1"/>
  <c r="H2860" i="1"/>
  <c r="D2860" i="1"/>
  <c r="B2860" i="1"/>
  <c r="X2859" i="1"/>
  <c r="I2859" i="1"/>
  <c r="H2859" i="1"/>
  <c r="D2859" i="1"/>
  <c r="B2859" i="1"/>
  <c r="X2858" i="1"/>
  <c r="I2858" i="1"/>
  <c r="H2858" i="1"/>
  <c r="D2858" i="1"/>
  <c r="B2858" i="1"/>
  <c r="X2857" i="1"/>
  <c r="I2857" i="1"/>
  <c r="H2857" i="1"/>
  <c r="D2857" i="1"/>
  <c r="B2857" i="1"/>
  <c r="X2856" i="1"/>
  <c r="I2856" i="1"/>
  <c r="H2856" i="1"/>
  <c r="D2856" i="1"/>
  <c r="B2856" i="1"/>
  <c r="X2855" i="1"/>
  <c r="I2855" i="1"/>
  <c r="H2855" i="1"/>
  <c r="D2855" i="1"/>
  <c r="B2855" i="1"/>
  <c r="X2854" i="1"/>
  <c r="I2854" i="1"/>
  <c r="H2854" i="1"/>
  <c r="D2854" i="1"/>
  <c r="B2854" i="1"/>
  <c r="X2853" i="1"/>
  <c r="I2853" i="1"/>
  <c r="H2853" i="1"/>
  <c r="D2853" i="1"/>
  <c r="B2853" i="1"/>
  <c r="X2852" i="1"/>
  <c r="I2852" i="1"/>
  <c r="H2852" i="1"/>
  <c r="D2852" i="1"/>
  <c r="B2852" i="1"/>
  <c r="X2851" i="1"/>
  <c r="I2851" i="1"/>
  <c r="H2851" i="1"/>
  <c r="D2851" i="1"/>
  <c r="B2851" i="1"/>
  <c r="X2850" i="1"/>
  <c r="I2850" i="1"/>
  <c r="H2850" i="1"/>
  <c r="D2850" i="1"/>
  <c r="B2850" i="1"/>
  <c r="X2849" i="1"/>
  <c r="I2849" i="1"/>
  <c r="H2849" i="1"/>
  <c r="D2849" i="1"/>
  <c r="B2849" i="1"/>
  <c r="X2848" i="1"/>
  <c r="I2848" i="1"/>
  <c r="H2848" i="1"/>
  <c r="D2848" i="1"/>
  <c r="B2848" i="1"/>
  <c r="X2847" i="1"/>
  <c r="I2847" i="1"/>
  <c r="H2847" i="1"/>
  <c r="D2847" i="1"/>
  <c r="B2847" i="1"/>
  <c r="X2846" i="1"/>
  <c r="I2846" i="1"/>
  <c r="H2846" i="1"/>
  <c r="D2846" i="1"/>
  <c r="B2846" i="1"/>
  <c r="X2845" i="1"/>
  <c r="I2845" i="1"/>
  <c r="H2845" i="1"/>
  <c r="D2845" i="1"/>
  <c r="B2845" i="1"/>
  <c r="X2844" i="1"/>
  <c r="I2844" i="1"/>
  <c r="H2844" i="1"/>
  <c r="D2844" i="1"/>
  <c r="B2844" i="1"/>
  <c r="X2843" i="1"/>
  <c r="I2843" i="1"/>
  <c r="H2843" i="1"/>
  <c r="D2843" i="1"/>
  <c r="B2843" i="1"/>
  <c r="X2842" i="1"/>
  <c r="I2842" i="1"/>
  <c r="H2842" i="1"/>
  <c r="D2842" i="1"/>
  <c r="B2842" i="1"/>
  <c r="X2841" i="1"/>
  <c r="I2841" i="1"/>
  <c r="H2841" i="1"/>
  <c r="D2841" i="1"/>
  <c r="B2841" i="1"/>
  <c r="X2840" i="1"/>
  <c r="I2840" i="1"/>
  <c r="H2840" i="1"/>
  <c r="D2840" i="1"/>
  <c r="B2840" i="1"/>
  <c r="X2839" i="1"/>
  <c r="I2839" i="1"/>
  <c r="H2839" i="1"/>
  <c r="D2839" i="1"/>
  <c r="B2839" i="1"/>
  <c r="X2838" i="1"/>
  <c r="I2838" i="1"/>
  <c r="H2838" i="1"/>
  <c r="D2838" i="1"/>
  <c r="B2838" i="1"/>
  <c r="X2837" i="1"/>
  <c r="I2837" i="1"/>
  <c r="H2837" i="1"/>
  <c r="D2837" i="1"/>
  <c r="B2837" i="1"/>
  <c r="X2836" i="1"/>
  <c r="I2836" i="1"/>
  <c r="H2836" i="1"/>
  <c r="D2836" i="1"/>
  <c r="B2836" i="1"/>
  <c r="X2835" i="1"/>
  <c r="I2835" i="1"/>
  <c r="H2835" i="1"/>
  <c r="D2835" i="1"/>
  <c r="B2835" i="1"/>
  <c r="X2834" i="1"/>
  <c r="I2834" i="1"/>
  <c r="H2834" i="1"/>
  <c r="D2834" i="1"/>
  <c r="B2834" i="1"/>
  <c r="X2833" i="1"/>
  <c r="I2833" i="1"/>
  <c r="H2833" i="1"/>
  <c r="D2833" i="1"/>
  <c r="B2833" i="1"/>
  <c r="X2832" i="1"/>
  <c r="I2832" i="1"/>
  <c r="H2832" i="1"/>
  <c r="D2832" i="1"/>
  <c r="B2832" i="1"/>
  <c r="X2831" i="1"/>
  <c r="I2831" i="1"/>
  <c r="H2831" i="1"/>
  <c r="D2831" i="1"/>
  <c r="B2831" i="1"/>
  <c r="X2830" i="1"/>
  <c r="I2830" i="1"/>
  <c r="H2830" i="1"/>
  <c r="D2830" i="1"/>
  <c r="B2830" i="1"/>
  <c r="X2829" i="1"/>
  <c r="I2829" i="1"/>
  <c r="H2829" i="1"/>
  <c r="D2829" i="1"/>
  <c r="B2829" i="1"/>
  <c r="X2828" i="1"/>
  <c r="I2828" i="1"/>
  <c r="H2828" i="1"/>
  <c r="D2828" i="1"/>
  <c r="B2828" i="1"/>
  <c r="X2827" i="1"/>
  <c r="I2827" i="1"/>
  <c r="H2827" i="1"/>
  <c r="D2827" i="1"/>
  <c r="B2827" i="1"/>
  <c r="X2826" i="1"/>
  <c r="I2826" i="1"/>
  <c r="H2826" i="1"/>
  <c r="D2826" i="1"/>
  <c r="B2826" i="1"/>
  <c r="X2825" i="1"/>
  <c r="I2825" i="1"/>
  <c r="H2825" i="1"/>
  <c r="D2825" i="1"/>
  <c r="B2825" i="1"/>
  <c r="X2824" i="1"/>
  <c r="I2824" i="1"/>
  <c r="H2824" i="1"/>
  <c r="D2824" i="1"/>
  <c r="B2824" i="1"/>
  <c r="X2823" i="1"/>
  <c r="I2823" i="1"/>
  <c r="H2823" i="1"/>
  <c r="D2823" i="1"/>
  <c r="B2823" i="1"/>
  <c r="X2822" i="1"/>
  <c r="I2822" i="1"/>
  <c r="H2822" i="1"/>
  <c r="D2822" i="1"/>
  <c r="B2822" i="1"/>
  <c r="X2821" i="1"/>
  <c r="I2821" i="1"/>
  <c r="H2821" i="1"/>
  <c r="D2821" i="1"/>
  <c r="B2821" i="1"/>
  <c r="X2820" i="1"/>
  <c r="I2820" i="1"/>
  <c r="H2820" i="1"/>
  <c r="D2820" i="1"/>
  <c r="B2820" i="1"/>
  <c r="X2819" i="1"/>
  <c r="I2819" i="1"/>
  <c r="H2819" i="1"/>
  <c r="D2819" i="1"/>
  <c r="B2819" i="1"/>
  <c r="X2818" i="1"/>
  <c r="I2818" i="1"/>
  <c r="H2818" i="1"/>
  <c r="D2818" i="1"/>
  <c r="B2818" i="1"/>
  <c r="X2817" i="1"/>
  <c r="I2817" i="1"/>
  <c r="H2817" i="1"/>
  <c r="D2817" i="1"/>
  <c r="B2817" i="1"/>
  <c r="X2816" i="1"/>
  <c r="I2816" i="1"/>
  <c r="H2816" i="1"/>
  <c r="D2816" i="1"/>
  <c r="B2816" i="1"/>
  <c r="X2815" i="1"/>
  <c r="I2815" i="1"/>
  <c r="H2815" i="1"/>
  <c r="D2815" i="1"/>
  <c r="B2815" i="1"/>
  <c r="X2814" i="1"/>
  <c r="I2814" i="1"/>
  <c r="H2814" i="1"/>
  <c r="D2814" i="1"/>
  <c r="B2814" i="1"/>
  <c r="X2813" i="1"/>
  <c r="I2813" i="1"/>
  <c r="H2813" i="1"/>
  <c r="D2813" i="1"/>
  <c r="B2813" i="1"/>
  <c r="X2812" i="1"/>
  <c r="I2812" i="1"/>
  <c r="H2812" i="1"/>
  <c r="D2812" i="1"/>
  <c r="B2812" i="1"/>
  <c r="X2811" i="1"/>
  <c r="I2811" i="1"/>
  <c r="H2811" i="1"/>
  <c r="D2811" i="1"/>
  <c r="B2811" i="1"/>
  <c r="X2810" i="1"/>
  <c r="I2810" i="1"/>
  <c r="H2810" i="1"/>
  <c r="D2810" i="1"/>
  <c r="B2810" i="1"/>
  <c r="X2809" i="1"/>
  <c r="I2809" i="1"/>
  <c r="H2809" i="1"/>
  <c r="D2809" i="1"/>
  <c r="B2809" i="1"/>
  <c r="X2808" i="1"/>
  <c r="I2808" i="1"/>
  <c r="H2808" i="1"/>
  <c r="D2808" i="1"/>
  <c r="B2808" i="1"/>
  <c r="X2807" i="1"/>
  <c r="I2807" i="1"/>
  <c r="H2807" i="1"/>
  <c r="D2807" i="1"/>
  <c r="B2807" i="1"/>
  <c r="X2806" i="1"/>
  <c r="I2806" i="1"/>
  <c r="H2806" i="1"/>
  <c r="D2806" i="1"/>
  <c r="B2806" i="1"/>
  <c r="X2805" i="1"/>
  <c r="I2805" i="1"/>
  <c r="H2805" i="1"/>
  <c r="D2805" i="1"/>
  <c r="B2805" i="1"/>
  <c r="X2804" i="1"/>
  <c r="I2804" i="1"/>
  <c r="H2804" i="1"/>
  <c r="D2804" i="1"/>
  <c r="B2804" i="1"/>
  <c r="X2803" i="1"/>
  <c r="I2803" i="1"/>
  <c r="H2803" i="1"/>
  <c r="D2803" i="1"/>
  <c r="B2803" i="1"/>
  <c r="X2802" i="1"/>
  <c r="I2802" i="1"/>
  <c r="H2802" i="1"/>
  <c r="D2802" i="1"/>
  <c r="B2802" i="1"/>
  <c r="X2801" i="1"/>
  <c r="I2801" i="1"/>
  <c r="H2801" i="1"/>
  <c r="D2801" i="1"/>
  <c r="B2801" i="1"/>
  <c r="X2800" i="1"/>
  <c r="I2800" i="1"/>
  <c r="H2800" i="1"/>
  <c r="D2800" i="1"/>
  <c r="B2800" i="1"/>
  <c r="X2799" i="1"/>
  <c r="I2799" i="1"/>
  <c r="H2799" i="1"/>
  <c r="D2799" i="1"/>
  <c r="B2799" i="1"/>
  <c r="X2798" i="1"/>
  <c r="I2798" i="1"/>
  <c r="H2798" i="1"/>
  <c r="D2798" i="1"/>
  <c r="B2798" i="1"/>
  <c r="X2797" i="1"/>
  <c r="I2797" i="1"/>
  <c r="H2797" i="1"/>
  <c r="D2797" i="1"/>
  <c r="B2797" i="1"/>
  <c r="X2796" i="1"/>
  <c r="I2796" i="1"/>
  <c r="H2796" i="1"/>
  <c r="D2796" i="1"/>
  <c r="B2796" i="1"/>
  <c r="X2795" i="1"/>
  <c r="I2795" i="1"/>
  <c r="H2795" i="1"/>
  <c r="D2795" i="1"/>
  <c r="B2795" i="1"/>
  <c r="X2794" i="1"/>
  <c r="I2794" i="1"/>
  <c r="H2794" i="1"/>
  <c r="D2794" i="1"/>
  <c r="B2794" i="1"/>
  <c r="X2793" i="1"/>
  <c r="I2793" i="1"/>
  <c r="H2793" i="1"/>
  <c r="D2793" i="1"/>
  <c r="B2793" i="1"/>
  <c r="X2792" i="1"/>
  <c r="I2792" i="1"/>
  <c r="H2792" i="1"/>
  <c r="D2792" i="1"/>
  <c r="B2792" i="1"/>
  <c r="X2791" i="1"/>
  <c r="I2791" i="1"/>
  <c r="H2791" i="1"/>
  <c r="D2791" i="1"/>
  <c r="B2791" i="1"/>
  <c r="X2790" i="1"/>
  <c r="I2790" i="1"/>
  <c r="H2790" i="1"/>
  <c r="D2790" i="1"/>
  <c r="B2790" i="1"/>
  <c r="X2789" i="1"/>
  <c r="I2789" i="1"/>
  <c r="H2789" i="1"/>
  <c r="D2789" i="1"/>
  <c r="B2789" i="1"/>
  <c r="X2788" i="1"/>
  <c r="I2788" i="1"/>
  <c r="H2788" i="1"/>
  <c r="D2788" i="1"/>
  <c r="B2788" i="1"/>
  <c r="X2787" i="1"/>
  <c r="I2787" i="1"/>
  <c r="H2787" i="1"/>
  <c r="D2787" i="1"/>
  <c r="B2787" i="1"/>
  <c r="X2786" i="1"/>
  <c r="I2786" i="1"/>
  <c r="H2786" i="1"/>
  <c r="D2786" i="1"/>
  <c r="B2786" i="1"/>
  <c r="X2785" i="1"/>
  <c r="I2785" i="1"/>
  <c r="H2785" i="1"/>
  <c r="D2785" i="1"/>
  <c r="B2785" i="1"/>
  <c r="X2784" i="1"/>
  <c r="I2784" i="1"/>
  <c r="H2784" i="1"/>
  <c r="D2784" i="1"/>
  <c r="B2784" i="1"/>
  <c r="X2783" i="1"/>
  <c r="I2783" i="1"/>
  <c r="H2783" i="1"/>
  <c r="D2783" i="1"/>
  <c r="B2783" i="1"/>
  <c r="X2782" i="1"/>
  <c r="I2782" i="1"/>
  <c r="H2782" i="1"/>
  <c r="D2782" i="1"/>
  <c r="B2782" i="1"/>
  <c r="X2781" i="1"/>
  <c r="I2781" i="1"/>
  <c r="H2781" i="1"/>
  <c r="D2781" i="1"/>
  <c r="B2781" i="1"/>
  <c r="X2780" i="1"/>
  <c r="I2780" i="1"/>
  <c r="H2780" i="1"/>
  <c r="D2780" i="1"/>
  <c r="B2780" i="1"/>
  <c r="X2779" i="1"/>
  <c r="I2779" i="1"/>
  <c r="H2779" i="1"/>
  <c r="D2779" i="1"/>
  <c r="B2779" i="1"/>
  <c r="X2778" i="1"/>
  <c r="I2778" i="1"/>
  <c r="H2778" i="1"/>
  <c r="D2778" i="1"/>
  <c r="B2778" i="1"/>
  <c r="X2777" i="1"/>
  <c r="I2777" i="1"/>
  <c r="H2777" i="1"/>
  <c r="D2777" i="1"/>
  <c r="B2777" i="1"/>
  <c r="X2776" i="1"/>
  <c r="I2776" i="1"/>
  <c r="H2776" i="1"/>
  <c r="D2776" i="1"/>
  <c r="B2776" i="1"/>
  <c r="X2775" i="1"/>
  <c r="I2775" i="1"/>
  <c r="H2775" i="1"/>
  <c r="D2775" i="1"/>
  <c r="B2775" i="1"/>
  <c r="X2774" i="1"/>
  <c r="I2774" i="1"/>
  <c r="H2774" i="1"/>
  <c r="D2774" i="1"/>
  <c r="B2774" i="1"/>
  <c r="X2773" i="1"/>
  <c r="I2773" i="1"/>
  <c r="H2773" i="1"/>
  <c r="D2773" i="1"/>
  <c r="B2773" i="1"/>
  <c r="X2772" i="1"/>
  <c r="I2772" i="1"/>
  <c r="H2772" i="1"/>
  <c r="D2772" i="1"/>
  <c r="B2772" i="1"/>
  <c r="X2771" i="1"/>
  <c r="I2771" i="1"/>
  <c r="H2771" i="1"/>
  <c r="D2771" i="1"/>
  <c r="B2771" i="1"/>
  <c r="X2770" i="1"/>
  <c r="I2770" i="1"/>
  <c r="H2770" i="1"/>
  <c r="D2770" i="1"/>
  <c r="B2770" i="1"/>
  <c r="X2769" i="1"/>
  <c r="I2769" i="1"/>
  <c r="H2769" i="1"/>
  <c r="D2769" i="1"/>
  <c r="B2769" i="1"/>
  <c r="X2768" i="1"/>
  <c r="I2768" i="1"/>
  <c r="H2768" i="1"/>
  <c r="D2768" i="1"/>
  <c r="B2768" i="1"/>
  <c r="X2767" i="1"/>
  <c r="I2767" i="1"/>
  <c r="H2767" i="1"/>
  <c r="D2767" i="1"/>
  <c r="B2767" i="1"/>
  <c r="X2766" i="1"/>
  <c r="I2766" i="1"/>
  <c r="H2766" i="1"/>
  <c r="D2766" i="1"/>
  <c r="B2766" i="1"/>
  <c r="X2765" i="1"/>
  <c r="I2765" i="1"/>
  <c r="H2765" i="1"/>
  <c r="D2765" i="1"/>
  <c r="B2765" i="1"/>
  <c r="X2764" i="1"/>
  <c r="I2764" i="1"/>
  <c r="H2764" i="1"/>
  <c r="D2764" i="1"/>
  <c r="B2764" i="1"/>
  <c r="X2763" i="1"/>
  <c r="I2763" i="1"/>
  <c r="H2763" i="1"/>
  <c r="D2763" i="1"/>
  <c r="B2763" i="1"/>
  <c r="X2762" i="1"/>
  <c r="I2762" i="1"/>
  <c r="H2762" i="1"/>
  <c r="D2762" i="1"/>
  <c r="B2762" i="1"/>
  <c r="X2761" i="1"/>
  <c r="I2761" i="1"/>
  <c r="H2761" i="1"/>
  <c r="D2761" i="1"/>
  <c r="B2761" i="1"/>
  <c r="X2760" i="1"/>
  <c r="I2760" i="1"/>
  <c r="H2760" i="1"/>
  <c r="D2760" i="1"/>
  <c r="B2760" i="1"/>
  <c r="X2759" i="1"/>
  <c r="I2759" i="1"/>
  <c r="H2759" i="1"/>
  <c r="D2759" i="1"/>
  <c r="B2759" i="1"/>
  <c r="X2758" i="1"/>
  <c r="I2758" i="1"/>
  <c r="H2758" i="1"/>
  <c r="D2758" i="1"/>
  <c r="B2758" i="1"/>
  <c r="X2757" i="1"/>
  <c r="I2757" i="1"/>
  <c r="H2757" i="1"/>
  <c r="D2757" i="1"/>
  <c r="B2757" i="1"/>
  <c r="X2756" i="1"/>
  <c r="I2756" i="1"/>
  <c r="H2756" i="1"/>
  <c r="D2756" i="1"/>
  <c r="B2756" i="1"/>
  <c r="X2755" i="1"/>
  <c r="I2755" i="1"/>
  <c r="H2755" i="1"/>
  <c r="D2755" i="1"/>
  <c r="B2755" i="1"/>
  <c r="X2754" i="1"/>
  <c r="I2754" i="1"/>
  <c r="H2754" i="1"/>
  <c r="D2754" i="1"/>
  <c r="B2754" i="1"/>
  <c r="X2753" i="1"/>
  <c r="I2753" i="1"/>
  <c r="H2753" i="1"/>
  <c r="D2753" i="1"/>
  <c r="B2753" i="1"/>
  <c r="X2752" i="1"/>
  <c r="I2752" i="1"/>
  <c r="H2752" i="1"/>
  <c r="D2752" i="1"/>
  <c r="B2752" i="1"/>
  <c r="X2751" i="1"/>
  <c r="I2751" i="1"/>
  <c r="H2751" i="1"/>
  <c r="D2751" i="1"/>
  <c r="B2751" i="1"/>
  <c r="X2750" i="1"/>
  <c r="I2750" i="1"/>
  <c r="H2750" i="1"/>
  <c r="D2750" i="1"/>
  <c r="B2750" i="1"/>
  <c r="X2749" i="1"/>
  <c r="I2749" i="1"/>
  <c r="H2749" i="1"/>
  <c r="D2749" i="1"/>
  <c r="B2749" i="1"/>
  <c r="X2748" i="1"/>
  <c r="I2748" i="1"/>
  <c r="H2748" i="1"/>
  <c r="D2748" i="1"/>
  <c r="B2748" i="1"/>
  <c r="X2747" i="1"/>
  <c r="I2747" i="1"/>
  <c r="H2747" i="1"/>
  <c r="D2747" i="1"/>
  <c r="B2747" i="1"/>
  <c r="X2746" i="1"/>
  <c r="I2746" i="1"/>
  <c r="H2746" i="1"/>
  <c r="D2746" i="1"/>
  <c r="B2746" i="1"/>
  <c r="X2745" i="1"/>
  <c r="I2745" i="1"/>
  <c r="H2745" i="1"/>
  <c r="D2745" i="1"/>
  <c r="B2745" i="1"/>
  <c r="X2744" i="1"/>
  <c r="I2744" i="1"/>
  <c r="H2744" i="1"/>
  <c r="D2744" i="1"/>
  <c r="B2744" i="1"/>
  <c r="X2743" i="1"/>
  <c r="I2743" i="1"/>
  <c r="H2743" i="1"/>
  <c r="D2743" i="1"/>
  <c r="B2743" i="1"/>
  <c r="X2742" i="1"/>
  <c r="I2742" i="1"/>
  <c r="H2742" i="1"/>
  <c r="D2742" i="1"/>
  <c r="B2742" i="1"/>
  <c r="X2741" i="1"/>
  <c r="I2741" i="1"/>
  <c r="H2741" i="1"/>
  <c r="D2741" i="1"/>
  <c r="B2741" i="1"/>
  <c r="X2740" i="1"/>
  <c r="I2740" i="1"/>
  <c r="H2740" i="1"/>
  <c r="D2740" i="1"/>
  <c r="B2740" i="1"/>
  <c r="X2739" i="1"/>
  <c r="I2739" i="1"/>
  <c r="H2739" i="1"/>
  <c r="D2739" i="1"/>
  <c r="B2739" i="1"/>
  <c r="X2738" i="1"/>
  <c r="I2738" i="1"/>
  <c r="H2738" i="1"/>
  <c r="D2738" i="1"/>
  <c r="B2738" i="1"/>
  <c r="X2737" i="1"/>
  <c r="I2737" i="1"/>
  <c r="H2737" i="1"/>
  <c r="D2737" i="1"/>
  <c r="B2737" i="1"/>
  <c r="X2736" i="1"/>
  <c r="I2736" i="1"/>
  <c r="H2736" i="1"/>
  <c r="D2736" i="1"/>
  <c r="B2736" i="1"/>
  <c r="X2735" i="1"/>
  <c r="I2735" i="1"/>
  <c r="H2735" i="1"/>
  <c r="D2735" i="1"/>
  <c r="B2735" i="1"/>
  <c r="X2734" i="1"/>
  <c r="I2734" i="1"/>
  <c r="H2734" i="1"/>
  <c r="D2734" i="1"/>
  <c r="B2734" i="1"/>
  <c r="X2733" i="1"/>
  <c r="I2733" i="1"/>
  <c r="H2733" i="1"/>
  <c r="D2733" i="1"/>
  <c r="B2733" i="1"/>
  <c r="X2732" i="1"/>
  <c r="I2732" i="1"/>
  <c r="H2732" i="1"/>
  <c r="D2732" i="1"/>
  <c r="B2732" i="1"/>
  <c r="X2731" i="1"/>
  <c r="I2731" i="1"/>
  <c r="H2731" i="1"/>
  <c r="D2731" i="1"/>
  <c r="B2731" i="1"/>
  <c r="X2730" i="1"/>
  <c r="I2730" i="1"/>
  <c r="H2730" i="1"/>
  <c r="D2730" i="1"/>
  <c r="B2730" i="1"/>
  <c r="X2729" i="1"/>
  <c r="I2729" i="1"/>
  <c r="H2729" i="1"/>
  <c r="D2729" i="1"/>
  <c r="B2729" i="1"/>
  <c r="X2728" i="1"/>
  <c r="I2728" i="1"/>
  <c r="H2728" i="1"/>
  <c r="D2728" i="1"/>
  <c r="B2728" i="1"/>
  <c r="X2727" i="1"/>
  <c r="I2727" i="1"/>
  <c r="H2727" i="1"/>
  <c r="D2727" i="1"/>
  <c r="B2727" i="1"/>
  <c r="X2726" i="1"/>
  <c r="I2726" i="1"/>
  <c r="H2726" i="1"/>
  <c r="D2726" i="1"/>
  <c r="B2726" i="1"/>
  <c r="X2725" i="1"/>
  <c r="I2725" i="1"/>
  <c r="H2725" i="1"/>
  <c r="D2725" i="1"/>
  <c r="B2725" i="1"/>
  <c r="X2724" i="1"/>
  <c r="I2724" i="1"/>
  <c r="H2724" i="1"/>
  <c r="D2724" i="1"/>
  <c r="B2724" i="1"/>
  <c r="X2723" i="1"/>
  <c r="I2723" i="1"/>
  <c r="H2723" i="1"/>
  <c r="D2723" i="1"/>
  <c r="B2723" i="1"/>
  <c r="X2722" i="1"/>
  <c r="I2722" i="1"/>
  <c r="H2722" i="1"/>
  <c r="D2722" i="1"/>
  <c r="B2722" i="1"/>
  <c r="X2721" i="1"/>
  <c r="I2721" i="1"/>
  <c r="H2721" i="1"/>
  <c r="D2721" i="1"/>
  <c r="B2721" i="1"/>
  <c r="X2720" i="1"/>
  <c r="I2720" i="1"/>
  <c r="H2720" i="1"/>
  <c r="D2720" i="1"/>
  <c r="B2720" i="1"/>
  <c r="X2719" i="1"/>
  <c r="I2719" i="1"/>
  <c r="H2719" i="1"/>
  <c r="D2719" i="1"/>
  <c r="B2719" i="1"/>
  <c r="X2718" i="1"/>
  <c r="I2718" i="1"/>
  <c r="H2718" i="1"/>
  <c r="D2718" i="1"/>
  <c r="B2718" i="1"/>
  <c r="X2717" i="1"/>
  <c r="I2717" i="1"/>
  <c r="H2717" i="1"/>
  <c r="D2717" i="1"/>
  <c r="B2717" i="1"/>
  <c r="X2716" i="1"/>
  <c r="I2716" i="1"/>
  <c r="H2716" i="1"/>
  <c r="D2716" i="1"/>
  <c r="B2716" i="1"/>
  <c r="X2715" i="1"/>
  <c r="I2715" i="1"/>
  <c r="H2715" i="1"/>
  <c r="D2715" i="1"/>
  <c r="B2715" i="1"/>
  <c r="X2714" i="1"/>
  <c r="I2714" i="1"/>
  <c r="H2714" i="1"/>
  <c r="D2714" i="1"/>
  <c r="B2714" i="1"/>
  <c r="X2713" i="1"/>
  <c r="I2713" i="1"/>
  <c r="H2713" i="1"/>
  <c r="D2713" i="1"/>
  <c r="B2713" i="1"/>
  <c r="X2712" i="1"/>
  <c r="I2712" i="1"/>
  <c r="H2712" i="1"/>
  <c r="D2712" i="1"/>
  <c r="B2712" i="1"/>
  <c r="X2711" i="1"/>
  <c r="I2711" i="1"/>
  <c r="H2711" i="1"/>
  <c r="D2711" i="1"/>
  <c r="B2711" i="1"/>
  <c r="X2710" i="1"/>
  <c r="I2710" i="1"/>
  <c r="H2710" i="1"/>
  <c r="D2710" i="1"/>
  <c r="B2710" i="1"/>
  <c r="X2709" i="1"/>
  <c r="I2709" i="1"/>
  <c r="H2709" i="1"/>
  <c r="D2709" i="1"/>
  <c r="B2709" i="1"/>
  <c r="X2708" i="1"/>
  <c r="I2708" i="1"/>
  <c r="H2708" i="1"/>
  <c r="D2708" i="1"/>
  <c r="B2708" i="1"/>
  <c r="X2707" i="1"/>
  <c r="I2707" i="1"/>
  <c r="H2707" i="1"/>
  <c r="D2707" i="1"/>
  <c r="B2707" i="1"/>
  <c r="X2706" i="1"/>
  <c r="I2706" i="1"/>
  <c r="H2706" i="1"/>
  <c r="D2706" i="1"/>
  <c r="B2706" i="1"/>
  <c r="X2705" i="1"/>
  <c r="I2705" i="1"/>
  <c r="H2705" i="1"/>
  <c r="D2705" i="1"/>
  <c r="B2705" i="1"/>
  <c r="X2704" i="1"/>
  <c r="I2704" i="1"/>
  <c r="H2704" i="1"/>
  <c r="D2704" i="1"/>
  <c r="B2704" i="1"/>
  <c r="X2703" i="1"/>
  <c r="I2703" i="1"/>
  <c r="H2703" i="1"/>
  <c r="D2703" i="1"/>
  <c r="B2703" i="1"/>
  <c r="X2702" i="1"/>
  <c r="I2702" i="1"/>
  <c r="H2702" i="1"/>
  <c r="D2702" i="1"/>
  <c r="B2702" i="1"/>
  <c r="X2701" i="1"/>
  <c r="I2701" i="1"/>
  <c r="H2701" i="1"/>
  <c r="D2701" i="1"/>
  <c r="B2701" i="1"/>
  <c r="X2700" i="1"/>
  <c r="I2700" i="1"/>
  <c r="H2700" i="1"/>
  <c r="D2700" i="1"/>
  <c r="B2700" i="1"/>
  <c r="X2699" i="1"/>
  <c r="I2699" i="1"/>
  <c r="H2699" i="1"/>
  <c r="D2699" i="1"/>
  <c r="B2699" i="1"/>
  <c r="X2698" i="1"/>
  <c r="I2698" i="1"/>
  <c r="H2698" i="1"/>
  <c r="D2698" i="1"/>
  <c r="B2698" i="1"/>
  <c r="X2697" i="1"/>
  <c r="I2697" i="1"/>
  <c r="H2697" i="1"/>
  <c r="D2697" i="1"/>
  <c r="B2697" i="1"/>
  <c r="X2696" i="1"/>
  <c r="I2696" i="1"/>
  <c r="H2696" i="1"/>
  <c r="D2696" i="1"/>
  <c r="B2696" i="1"/>
  <c r="X2695" i="1"/>
  <c r="I2695" i="1"/>
  <c r="H2695" i="1"/>
  <c r="D2695" i="1"/>
  <c r="B2695" i="1"/>
  <c r="X2694" i="1"/>
  <c r="I2694" i="1"/>
  <c r="H2694" i="1"/>
  <c r="D2694" i="1"/>
  <c r="B2694" i="1"/>
  <c r="X2693" i="1"/>
  <c r="I2693" i="1"/>
  <c r="H2693" i="1"/>
  <c r="D2693" i="1"/>
  <c r="B2693" i="1"/>
  <c r="X2692" i="1"/>
  <c r="I2692" i="1"/>
  <c r="H2692" i="1"/>
  <c r="D2692" i="1"/>
  <c r="B2692" i="1"/>
  <c r="X2691" i="1"/>
  <c r="I2691" i="1"/>
  <c r="H2691" i="1"/>
  <c r="D2691" i="1"/>
  <c r="B2691" i="1"/>
  <c r="X2690" i="1"/>
  <c r="I2690" i="1"/>
  <c r="H2690" i="1"/>
  <c r="D2690" i="1"/>
  <c r="B2690" i="1"/>
  <c r="X2689" i="1"/>
  <c r="I2689" i="1"/>
  <c r="H2689" i="1"/>
  <c r="D2689" i="1"/>
  <c r="B2689" i="1"/>
  <c r="X2688" i="1"/>
  <c r="I2688" i="1"/>
  <c r="H2688" i="1"/>
  <c r="D2688" i="1"/>
  <c r="B2688" i="1"/>
  <c r="X2687" i="1"/>
  <c r="I2687" i="1"/>
  <c r="H2687" i="1"/>
  <c r="D2687" i="1"/>
  <c r="B2687" i="1"/>
  <c r="X2686" i="1"/>
  <c r="I2686" i="1"/>
  <c r="H2686" i="1"/>
  <c r="D2686" i="1"/>
  <c r="B2686" i="1"/>
  <c r="X2685" i="1"/>
  <c r="I2685" i="1"/>
  <c r="H2685" i="1"/>
  <c r="D2685" i="1"/>
  <c r="B2685" i="1"/>
  <c r="X2684" i="1"/>
  <c r="I2684" i="1"/>
  <c r="H2684" i="1"/>
  <c r="D2684" i="1"/>
  <c r="B2684" i="1"/>
  <c r="X2683" i="1"/>
  <c r="I2683" i="1"/>
  <c r="H2683" i="1"/>
  <c r="D2683" i="1"/>
  <c r="B2683" i="1"/>
  <c r="X2682" i="1"/>
  <c r="I2682" i="1"/>
  <c r="H2682" i="1"/>
  <c r="D2682" i="1"/>
  <c r="B2682" i="1"/>
  <c r="X2681" i="1"/>
  <c r="I2681" i="1"/>
  <c r="H2681" i="1"/>
  <c r="D2681" i="1"/>
  <c r="B2681" i="1"/>
  <c r="X2680" i="1"/>
  <c r="I2680" i="1"/>
  <c r="H2680" i="1"/>
  <c r="D2680" i="1"/>
  <c r="B2680" i="1"/>
  <c r="X2679" i="1"/>
  <c r="I2679" i="1"/>
  <c r="H2679" i="1"/>
  <c r="D2679" i="1"/>
  <c r="B2679" i="1"/>
  <c r="X2678" i="1"/>
  <c r="I2678" i="1"/>
  <c r="H2678" i="1"/>
  <c r="D2678" i="1"/>
  <c r="B2678" i="1"/>
  <c r="X2677" i="1"/>
  <c r="I2677" i="1"/>
  <c r="H2677" i="1"/>
  <c r="D2677" i="1"/>
  <c r="B2677" i="1"/>
  <c r="X2676" i="1"/>
  <c r="I2676" i="1"/>
  <c r="H2676" i="1"/>
  <c r="D2676" i="1"/>
  <c r="B2676" i="1"/>
  <c r="X2675" i="1"/>
  <c r="I2675" i="1"/>
  <c r="H2675" i="1"/>
  <c r="D2675" i="1"/>
  <c r="B2675" i="1"/>
  <c r="X2674" i="1"/>
  <c r="I2674" i="1"/>
  <c r="H2674" i="1"/>
  <c r="D2674" i="1"/>
  <c r="B2674" i="1"/>
  <c r="X2673" i="1"/>
  <c r="I2673" i="1"/>
  <c r="H2673" i="1"/>
  <c r="D2673" i="1"/>
  <c r="B2673" i="1"/>
  <c r="X2672" i="1"/>
  <c r="I2672" i="1"/>
  <c r="H2672" i="1"/>
  <c r="D2672" i="1"/>
  <c r="B2672" i="1"/>
  <c r="X2671" i="1"/>
  <c r="I2671" i="1"/>
  <c r="H2671" i="1"/>
  <c r="D2671" i="1"/>
  <c r="B2671" i="1"/>
  <c r="X2670" i="1"/>
  <c r="I2670" i="1"/>
  <c r="H2670" i="1"/>
  <c r="D2670" i="1"/>
  <c r="B2670" i="1"/>
  <c r="X2669" i="1"/>
  <c r="I2669" i="1"/>
  <c r="H2669" i="1"/>
  <c r="D2669" i="1"/>
  <c r="B2669" i="1"/>
  <c r="X2668" i="1"/>
  <c r="I2668" i="1"/>
  <c r="H2668" i="1"/>
  <c r="D2668" i="1"/>
  <c r="B2668" i="1"/>
  <c r="X2667" i="1"/>
  <c r="I2667" i="1"/>
  <c r="H2667" i="1"/>
  <c r="D2667" i="1"/>
  <c r="B2667" i="1"/>
  <c r="X2666" i="1"/>
  <c r="I2666" i="1"/>
  <c r="H2666" i="1"/>
  <c r="D2666" i="1"/>
  <c r="B2666" i="1"/>
  <c r="X2665" i="1"/>
  <c r="I2665" i="1"/>
  <c r="H2665" i="1"/>
  <c r="D2665" i="1"/>
  <c r="B2665" i="1"/>
  <c r="X2664" i="1"/>
  <c r="I2664" i="1"/>
  <c r="H2664" i="1"/>
  <c r="D2664" i="1"/>
  <c r="B2664" i="1"/>
  <c r="X2663" i="1"/>
  <c r="I2663" i="1"/>
  <c r="H2663" i="1"/>
  <c r="D2663" i="1"/>
  <c r="B2663" i="1"/>
  <c r="X2662" i="1"/>
  <c r="I2662" i="1"/>
  <c r="H2662" i="1"/>
  <c r="D2662" i="1"/>
  <c r="B2662" i="1"/>
  <c r="X2661" i="1"/>
  <c r="I2661" i="1"/>
  <c r="H2661" i="1"/>
  <c r="D2661" i="1"/>
  <c r="B2661" i="1"/>
  <c r="X2660" i="1"/>
  <c r="I2660" i="1"/>
  <c r="H2660" i="1"/>
  <c r="D2660" i="1"/>
  <c r="B2660" i="1"/>
  <c r="X2659" i="1"/>
  <c r="I2659" i="1"/>
  <c r="H2659" i="1"/>
  <c r="D2659" i="1"/>
  <c r="B2659" i="1"/>
  <c r="X2658" i="1"/>
  <c r="I2658" i="1"/>
  <c r="H2658" i="1"/>
  <c r="D2658" i="1"/>
  <c r="B2658" i="1"/>
  <c r="X2657" i="1"/>
  <c r="I2657" i="1"/>
  <c r="H2657" i="1"/>
  <c r="D2657" i="1"/>
  <c r="B2657" i="1"/>
  <c r="X2656" i="1"/>
  <c r="I2656" i="1"/>
  <c r="H2656" i="1"/>
  <c r="D2656" i="1"/>
  <c r="B2656" i="1"/>
  <c r="X2655" i="1"/>
  <c r="I2655" i="1"/>
  <c r="H2655" i="1"/>
  <c r="D2655" i="1"/>
  <c r="B2655" i="1"/>
  <c r="X2654" i="1"/>
  <c r="I2654" i="1"/>
  <c r="H2654" i="1"/>
  <c r="D2654" i="1"/>
  <c r="B2654" i="1"/>
  <c r="X2653" i="1"/>
  <c r="I2653" i="1"/>
  <c r="H2653" i="1"/>
  <c r="D2653" i="1"/>
  <c r="B2653" i="1"/>
  <c r="X2652" i="1"/>
  <c r="I2652" i="1"/>
  <c r="H2652" i="1"/>
  <c r="D2652" i="1"/>
  <c r="B2652" i="1"/>
  <c r="X2651" i="1"/>
  <c r="I2651" i="1"/>
  <c r="H2651" i="1"/>
  <c r="D2651" i="1"/>
  <c r="B2651" i="1"/>
  <c r="X2650" i="1"/>
  <c r="I2650" i="1"/>
  <c r="H2650" i="1"/>
  <c r="D2650" i="1"/>
  <c r="B2650" i="1"/>
  <c r="X2649" i="1"/>
  <c r="I2649" i="1"/>
  <c r="H2649" i="1"/>
  <c r="D2649" i="1"/>
  <c r="B2649" i="1"/>
  <c r="X2648" i="1"/>
  <c r="I2648" i="1"/>
  <c r="H2648" i="1"/>
  <c r="D2648" i="1"/>
  <c r="B2648" i="1"/>
  <c r="X2647" i="1"/>
  <c r="I2647" i="1"/>
  <c r="H2647" i="1"/>
  <c r="D2647" i="1"/>
  <c r="B2647" i="1"/>
  <c r="X2646" i="1"/>
  <c r="I2646" i="1"/>
  <c r="H2646" i="1"/>
  <c r="D2646" i="1"/>
  <c r="B2646" i="1"/>
  <c r="X2645" i="1"/>
  <c r="I2645" i="1"/>
  <c r="H2645" i="1"/>
  <c r="D2645" i="1"/>
  <c r="B2645" i="1"/>
  <c r="X2644" i="1"/>
  <c r="I2644" i="1"/>
  <c r="H2644" i="1"/>
  <c r="D2644" i="1"/>
  <c r="B2644" i="1"/>
  <c r="X2643" i="1"/>
  <c r="I2643" i="1"/>
  <c r="H2643" i="1"/>
  <c r="D2643" i="1"/>
  <c r="B2643" i="1"/>
  <c r="X2642" i="1"/>
  <c r="I2642" i="1"/>
  <c r="H2642" i="1"/>
  <c r="D2642" i="1"/>
  <c r="B2642" i="1"/>
  <c r="X2641" i="1"/>
  <c r="I2641" i="1"/>
  <c r="H2641" i="1"/>
  <c r="D2641" i="1"/>
  <c r="B2641" i="1"/>
  <c r="X2640" i="1"/>
  <c r="I2640" i="1"/>
  <c r="H2640" i="1"/>
  <c r="D2640" i="1"/>
  <c r="B2640" i="1"/>
  <c r="X2639" i="1"/>
  <c r="I2639" i="1"/>
  <c r="H2639" i="1"/>
  <c r="D2639" i="1"/>
  <c r="B2639" i="1"/>
  <c r="X2638" i="1"/>
  <c r="I2638" i="1"/>
  <c r="H2638" i="1"/>
  <c r="D2638" i="1"/>
  <c r="B2638" i="1"/>
  <c r="X2637" i="1"/>
  <c r="I2637" i="1"/>
  <c r="H2637" i="1"/>
  <c r="D2637" i="1"/>
  <c r="B2637" i="1"/>
  <c r="X2636" i="1"/>
  <c r="I2636" i="1"/>
  <c r="H2636" i="1"/>
  <c r="D2636" i="1"/>
  <c r="B2636" i="1"/>
  <c r="X2635" i="1"/>
  <c r="I2635" i="1"/>
  <c r="H2635" i="1"/>
  <c r="D2635" i="1"/>
  <c r="B2635" i="1"/>
  <c r="X2634" i="1"/>
  <c r="I2634" i="1"/>
  <c r="H2634" i="1"/>
  <c r="D2634" i="1"/>
  <c r="B2634" i="1"/>
  <c r="X2633" i="1"/>
  <c r="I2633" i="1"/>
  <c r="H2633" i="1"/>
  <c r="D2633" i="1"/>
  <c r="B2633" i="1"/>
  <c r="X2632" i="1"/>
  <c r="I2632" i="1"/>
  <c r="H2632" i="1"/>
  <c r="D2632" i="1"/>
  <c r="B2632" i="1"/>
  <c r="X2631" i="1"/>
  <c r="I2631" i="1"/>
  <c r="H2631" i="1"/>
  <c r="D2631" i="1"/>
  <c r="B2631" i="1"/>
  <c r="X2630" i="1"/>
  <c r="I2630" i="1"/>
  <c r="H2630" i="1"/>
  <c r="D2630" i="1"/>
  <c r="B2630" i="1"/>
  <c r="X2629" i="1"/>
  <c r="I2629" i="1"/>
  <c r="H2629" i="1"/>
  <c r="D2629" i="1"/>
  <c r="B2629" i="1"/>
  <c r="X2628" i="1"/>
  <c r="I2628" i="1"/>
  <c r="H2628" i="1"/>
  <c r="D2628" i="1"/>
  <c r="B2628" i="1"/>
  <c r="X2627" i="1"/>
  <c r="I2627" i="1"/>
  <c r="H2627" i="1"/>
  <c r="D2627" i="1"/>
  <c r="B2627" i="1"/>
  <c r="X2626" i="1"/>
  <c r="I2626" i="1"/>
  <c r="H2626" i="1"/>
  <c r="D2626" i="1"/>
  <c r="B2626" i="1"/>
  <c r="X2625" i="1"/>
  <c r="I2625" i="1"/>
  <c r="H2625" i="1"/>
  <c r="D2625" i="1"/>
  <c r="B2625" i="1"/>
  <c r="X2624" i="1"/>
  <c r="I2624" i="1"/>
  <c r="H2624" i="1"/>
  <c r="D2624" i="1"/>
  <c r="B2624" i="1"/>
  <c r="X2623" i="1"/>
  <c r="I2623" i="1"/>
  <c r="H2623" i="1"/>
  <c r="D2623" i="1"/>
  <c r="B2623" i="1"/>
  <c r="X2622" i="1"/>
  <c r="I2622" i="1"/>
  <c r="H2622" i="1"/>
  <c r="D2622" i="1"/>
  <c r="B2622" i="1"/>
  <c r="X2621" i="1"/>
  <c r="I2621" i="1"/>
  <c r="H2621" i="1"/>
  <c r="D2621" i="1"/>
  <c r="B2621" i="1"/>
  <c r="X2620" i="1"/>
  <c r="I2620" i="1"/>
  <c r="H2620" i="1"/>
  <c r="D2620" i="1"/>
  <c r="B2620" i="1"/>
  <c r="X2619" i="1"/>
  <c r="I2619" i="1"/>
  <c r="H2619" i="1"/>
  <c r="D2619" i="1"/>
  <c r="B2619" i="1"/>
  <c r="X2618" i="1"/>
  <c r="I2618" i="1"/>
  <c r="H2618" i="1"/>
  <c r="D2618" i="1"/>
  <c r="B2618" i="1"/>
  <c r="X2617" i="1"/>
  <c r="I2617" i="1"/>
  <c r="H2617" i="1"/>
  <c r="D2617" i="1"/>
  <c r="B2617" i="1"/>
  <c r="X2616" i="1"/>
  <c r="I2616" i="1"/>
  <c r="H2616" i="1"/>
  <c r="D2616" i="1"/>
  <c r="B2616" i="1"/>
  <c r="X2615" i="1"/>
  <c r="I2615" i="1"/>
  <c r="H2615" i="1"/>
  <c r="D2615" i="1"/>
  <c r="B2615" i="1"/>
  <c r="X2614" i="1"/>
  <c r="I2614" i="1"/>
  <c r="H2614" i="1"/>
  <c r="D2614" i="1"/>
  <c r="B2614" i="1"/>
  <c r="X2613" i="1"/>
  <c r="I2613" i="1"/>
  <c r="H2613" i="1"/>
  <c r="D2613" i="1"/>
  <c r="B2613" i="1"/>
  <c r="X2612" i="1"/>
  <c r="I2612" i="1"/>
  <c r="H2612" i="1"/>
  <c r="D2612" i="1"/>
  <c r="B2612" i="1"/>
  <c r="X2611" i="1"/>
  <c r="I2611" i="1"/>
  <c r="H2611" i="1"/>
  <c r="D2611" i="1"/>
  <c r="B2611" i="1"/>
  <c r="X2610" i="1"/>
  <c r="I2610" i="1"/>
  <c r="H2610" i="1"/>
  <c r="D2610" i="1"/>
  <c r="B2610" i="1"/>
  <c r="X2609" i="1"/>
  <c r="I2609" i="1"/>
  <c r="H2609" i="1"/>
  <c r="D2609" i="1"/>
  <c r="B2609" i="1"/>
  <c r="X2608" i="1"/>
  <c r="I2608" i="1"/>
  <c r="H2608" i="1"/>
  <c r="D2608" i="1"/>
  <c r="B2608" i="1"/>
  <c r="X2607" i="1"/>
  <c r="I2607" i="1"/>
  <c r="H2607" i="1"/>
  <c r="D2607" i="1"/>
  <c r="B2607" i="1"/>
  <c r="X2606" i="1"/>
  <c r="I2606" i="1"/>
  <c r="H2606" i="1"/>
  <c r="D2606" i="1"/>
  <c r="B2606" i="1"/>
  <c r="X2605" i="1"/>
  <c r="I2605" i="1"/>
  <c r="H2605" i="1"/>
  <c r="D2605" i="1"/>
  <c r="B2605" i="1"/>
  <c r="X2604" i="1"/>
  <c r="I2604" i="1"/>
  <c r="H2604" i="1"/>
  <c r="D2604" i="1"/>
  <c r="B2604" i="1"/>
  <c r="X2603" i="1"/>
  <c r="I2603" i="1"/>
  <c r="H2603" i="1"/>
  <c r="D2603" i="1"/>
  <c r="B2603" i="1"/>
  <c r="X2602" i="1"/>
  <c r="I2602" i="1"/>
  <c r="H2602" i="1"/>
  <c r="D2602" i="1"/>
  <c r="B2602" i="1"/>
  <c r="X2601" i="1"/>
  <c r="I2601" i="1"/>
  <c r="H2601" i="1"/>
  <c r="D2601" i="1"/>
  <c r="B2601" i="1"/>
  <c r="X2600" i="1"/>
  <c r="I2600" i="1"/>
  <c r="H2600" i="1"/>
  <c r="D2600" i="1"/>
  <c r="B2600" i="1"/>
  <c r="X2599" i="1"/>
  <c r="I2599" i="1"/>
  <c r="H2599" i="1"/>
  <c r="D2599" i="1"/>
  <c r="B2599" i="1"/>
  <c r="X2598" i="1"/>
  <c r="I2598" i="1"/>
  <c r="H2598" i="1"/>
  <c r="D2598" i="1"/>
  <c r="B2598" i="1"/>
  <c r="X2597" i="1"/>
  <c r="I2597" i="1"/>
  <c r="H2597" i="1"/>
  <c r="D2597" i="1"/>
  <c r="B2597" i="1"/>
  <c r="X2596" i="1"/>
  <c r="I2596" i="1"/>
  <c r="H2596" i="1"/>
  <c r="D2596" i="1"/>
  <c r="B2596" i="1"/>
  <c r="X2595" i="1"/>
  <c r="I2595" i="1"/>
  <c r="H2595" i="1"/>
  <c r="D2595" i="1"/>
  <c r="B2595" i="1"/>
  <c r="X2594" i="1"/>
  <c r="I2594" i="1"/>
  <c r="H2594" i="1"/>
  <c r="D2594" i="1"/>
  <c r="B2594" i="1"/>
  <c r="X2593" i="1"/>
  <c r="I2593" i="1"/>
  <c r="H2593" i="1"/>
  <c r="D2593" i="1"/>
  <c r="B2593" i="1"/>
  <c r="X2592" i="1"/>
  <c r="I2592" i="1"/>
  <c r="H2592" i="1"/>
  <c r="D2592" i="1"/>
  <c r="B2592" i="1"/>
  <c r="X2591" i="1"/>
  <c r="I2591" i="1"/>
  <c r="H2591" i="1"/>
  <c r="D2591" i="1"/>
  <c r="B2591" i="1"/>
  <c r="X2590" i="1"/>
  <c r="I2590" i="1"/>
  <c r="H2590" i="1"/>
  <c r="D2590" i="1"/>
  <c r="B2590" i="1"/>
  <c r="X2589" i="1"/>
  <c r="I2589" i="1"/>
  <c r="H2589" i="1"/>
  <c r="D2589" i="1"/>
  <c r="B2589" i="1"/>
  <c r="X2588" i="1"/>
  <c r="I2588" i="1"/>
  <c r="H2588" i="1"/>
  <c r="D2588" i="1"/>
  <c r="B2588" i="1"/>
  <c r="X2587" i="1"/>
  <c r="I2587" i="1"/>
  <c r="H2587" i="1"/>
  <c r="D2587" i="1"/>
  <c r="B2587" i="1"/>
  <c r="X2586" i="1"/>
  <c r="I2586" i="1"/>
  <c r="H2586" i="1"/>
  <c r="D2586" i="1"/>
  <c r="B2586" i="1"/>
  <c r="X2585" i="1"/>
  <c r="I2585" i="1"/>
  <c r="H2585" i="1"/>
  <c r="D2585" i="1"/>
  <c r="B2585" i="1"/>
  <c r="X2584" i="1"/>
  <c r="I2584" i="1"/>
  <c r="H2584" i="1"/>
  <c r="D2584" i="1"/>
  <c r="B2584" i="1"/>
  <c r="X2583" i="1"/>
  <c r="I2583" i="1"/>
  <c r="H2583" i="1"/>
  <c r="D2583" i="1"/>
  <c r="B2583" i="1"/>
  <c r="X2582" i="1"/>
  <c r="I2582" i="1"/>
  <c r="H2582" i="1"/>
  <c r="D2582" i="1"/>
  <c r="B2582" i="1"/>
  <c r="X2581" i="1"/>
  <c r="I2581" i="1"/>
  <c r="H2581" i="1"/>
  <c r="D2581" i="1"/>
  <c r="B2581" i="1"/>
  <c r="X2580" i="1"/>
  <c r="I2580" i="1"/>
  <c r="H2580" i="1"/>
  <c r="D2580" i="1"/>
  <c r="B2580" i="1"/>
  <c r="X2579" i="1"/>
  <c r="I2579" i="1"/>
  <c r="H2579" i="1"/>
  <c r="D2579" i="1"/>
  <c r="B2579" i="1"/>
  <c r="X2578" i="1"/>
  <c r="I2578" i="1"/>
  <c r="H2578" i="1"/>
  <c r="D2578" i="1"/>
  <c r="B2578" i="1"/>
  <c r="X2577" i="1"/>
  <c r="I2577" i="1"/>
  <c r="H2577" i="1"/>
  <c r="D2577" i="1"/>
  <c r="B2577" i="1"/>
  <c r="X2576" i="1"/>
  <c r="I2576" i="1"/>
  <c r="H2576" i="1"/>
  <c r="D2576" i="1"/>
  <c r="B2576" i="1"/>
  <c r="X2575" i="1"/>
  <c r="I2575" i="1"/>
  <c r="H2575" i="1"/>
  <c r="D2575" i="1"/>
  <c r="B2575" i="1"/>
  <c r="X2574" i="1"/>
  <c r="I2574" i="1"/>
  <c r="H2574" i="1"/>
  <c r="D2574" i="1"/>
  <c r="B2574" i="1"/>
  <c r="X2573" i="1"/>
  <c r="I2573" i="1"/>
  <c r="H2573" i="1"/>
  <c r="D2573" i="1"/>
  <c r="B2573" i="1"/>
  <c r="X2572" i="1"/>
  <c r="I2572" i="1"/>
  <c r="H2572" i="1"/>
  <c r="D2572" i="1"/>
  <c r="B2572" i="1"/>
  <c r="X2571" i="1"/>
  <c r="I2571" i="1"/>
  <c r="H2571" i="1"/>
  <c r="D2571" i="1"/>
  <c r="B2571" i="1"/>
  <c r="X2570" i="1"/>
  <c r="I2570" i="1"/>
  <c r="H2570" i="1"/>
  <c r="D2570" i="1"/>
  <c r="B2570" i="1"/>
  <c r="X2569" i="1"/>
  <c r="I2569" i="1"/>
  <c r="H2569" i="1"/>
  <c r="D2569" i="1"/>
  <c r="B2569" i="1"/>
  <c r="X2568" i="1"/>
  <c r="I2568" i="1"/>
  <c r="H2568" i="1"/>
  <c r="D2568" i="1"/>
  <c r="B2568" i="1"/>
  <c r="X2567" i="1"/>
  <c r="I2567" i="1"/>
  <c r="H2567" i="1"/>
  <c r="D2567" i="1"/>
  <c r="B2567" i="1"/>
  <c r="X2566" i="1"/>
  <c r="I2566" i="1"/>
  <c r="H2566" i="1"/>
  <c r="D2566" i="1"/>
  <c r="B2566" i="1"/>
  <c r="X2565" i="1"/>
  <c r="I2565" i="1"/>
  <c r="H2565" i="1"/>
  <c r="D2565" i="1"/>
  <c r="B2565" i="1"/>
  <c r="X2564" i="1"/>
  <c r="I2564" i="1"/>
  <c r="H2564" i="1"/>
  <c r="D2564" i="1"/>
  <c r="B2564" i="1"/>
  <c r="X2563" i="1"/>
  <c r="I2563" i="1"/>
  <c r="H2563" i="1"/>
  <c r="D2563" i="1"/>
  <c r="B2563" i="1"/>
  <c r="X2562" i="1"/>
  <c r="I2562" i="1"/>
  <c r="H2562" i="1"/>
  <c r="D2562" i="1"/>
  <c r="B2562" i="1"/>
  <c r="X2561" i="1"/>
  <c r="I2561" i="1"/>
  <c r="H2561" i="1"/>
  <c r="D2561" i="1"/>
  <c r="B2561" i="1"/>
  <c r="X2560" i="1"/>
  <c r="I2560" i="1"/>
  <c r="H2560" i="1"/>
  <c r="D2560" i="1"/>
  <c r="B2560" i="1"/>
  <c r="X2559" i="1"/>
  <c r="I2559" i="1"/>
  <c r="H2559" i="1"/>
  <c r="D2559" i="1"/>
  <c r="B2559" i="1"/>
  <c r="X2558" i="1"/>
  <c r="I2558" i="1"/>
  <c r="H2558" i="1"/>
  <c r="D2558" i="1"/>
  <c r="B2558" i="1"/>
  <c r="X2557" i="1"/>
  <c r="I2557" i="1"/>
  <c r="H2557" i="1"/>
  <c r="D2557" i="1"/>
  <c r="B2557" i="1"/>
  <c r="X2556" i="1"/>
  <c r="I2556" i="1"/>
  <c r="H2556" i="1"/>
  <c r="D2556" i="1"/>
  <c r="B2556" i="1"/>
  <c r="X2555" i="1"/>
  <c r="I2555" i="1"/>
  <c r="H2555" i="1"/>
  <c r="D2555" i="1"/>
  <c r="B2555" i="1"/>
  <c r="X2554" i="1"/>
  <c r="I2554" i="1"/>
  <c r="H2554" i="1"/>
  <c r="D2554" i="1"/>
  <c r="B2554" i="1"/>
  <c r="X2553" i="1"/>
  <c r="I2553" i="1"/>
  <c r="H2553" i="1"/>
  <c r="D2553" i="1"/>
  <c r="B2553" i="1"/>
  <c r="X2552" i="1"/>
  <c r="I2552" i="1"/>
  <c r="H2552" i="1"/>
  <c r="D2552" i="1"/>
  <c r="B2552" i="1"/>
  <c r="X2551" i="1"/>
  <c r="I2551" i="1"/>
  <c r="H2551" i="1"/>
  <c r="D2551" i="1"/>
  <c r="B2551" i="1"/>
  <c r="X2550" i="1"/>
  <c r="I2550" i="1"/>
  <c r="H2550" i="1"/>
  <c r="D2550" i="1"/>
  <c r="B2550" i="1"/>
  <c r="X2549" i="1"/>
  <c r="I2549" i="1"/>
  <c r="H2549" i="1"/>
  <c r="D2549" i="1"/>
  <c r="B2549" i="1"/>
  <c r="X2548" i="1"/>
  <c r="I2548" i="1"/>
  <c r="H2548" i="1"/>
  <c r="D2548" i="1"/>
  <c r="B2548" i="1"/>
  <c r="X2547" i="1"/>
  <c r="I2547" i="1"/>
  <c r="H2547" i="1"/>
  <c r="D2547" i="1"/>
  <c r="B2547" i="1"/>
  <c r="X2546" i="1"/>
  <c r="I2546" i="1"/>
  <c r="H2546" i="1"/>
  <c r="D2546" i="1"/>
  <c r="B2546" i="1"/>
  <c r="X2545" i="1"/>
  <c r="I2545" i="1"/>
  <c r="H2545" i="1"/>
  <c r="D2545" i="1"/>
  <c r="B2545" i="1"/>
  <c r="X2544" i="1"/>
  <c r="I2544" i="1"/>
  <c r="H2544" i="1"/>
  <c r="D2544" i="1"/>
  <c r="B2544" i="1"/>
  <c r="X2543" i="1"/>
  <c r="I2543" i="1"/>
  <c r="H2543" i="1"/>
  <c r="D2543" i="1"/>
  <c r="B2543" i="1"/>
  <c r="X2542" i="1"/>
  <c r="I2542" i="1"/>
  <c r="H2542" i="1"/>
  <c r="D2542" i="1"/>
  <c r="B2542" i="1"/>
  <c r="X2541" i="1"/>
  <c r="I2541" i="1"/>
  <c r="H2541" i="1"/>
  <c r="D2541" i="1"/>
  <c r="B2541" i="1"/>
  <c r="X2540" i="1"/>
  <c r="I2540" i="1"/>
  <c r="H2540" i="1"/>
  <c r="D2540" i="1"/>
  <c r="B2540" i="1"/>
  <c r="X2539" i="1"/>
  <c r="I2539" i="1"/>
  <c r="H2539" i="1"/>
  <c r="D2539" i="1"/>
  <c r="B2539" i="1"/>
  <c r="X2538" i="1"/>
  <c r="I2538" i="1"/>
  <c r="H2538" i="1"/>
  <c r="D2538" i="1"/>
  <c r="B2538" i="1"/>
  <c r="X2537" i="1"/>
  <c r="I2537" i="1"/>
  <c r="H2537" i="1"/>
  <c r="D2537" i="1"/>
  <c r="B2537" i="1"/>
  <c r="X2536" i="1"/>
  <c r="I2536" i="1"/>
  <c r="H2536" i="1"/>
  <c r="D2536" i="1"/>
  <c r="B2536" i="1"/>
  <c r="X2535" i="1"/>
  <c r="I2535" i="1"/>
  <c r="H2535" i="1"/>
  <c r="D2535" i="1"/>
  <c r="B2535" i="1"/>
  <c r="X2534" i="1"/>
  <c r="I2534" i="1"/>
  <c r="H2534" i="1"/>
  <c r="D2534" i="1"/>
  <c r="B2534" i="1"/>
  <c r="X2533" i="1"/>
  <c r="I2533" i="1"/>
  <c r="H2533" i="1"/>
  <c r="D2533" i="1"/>
  <c r="B2533" i="1"/>
  <c r="X2532" i="1"/>
  <c r="I2532" i="1"/>
  <c r="H2532" i="1"/>
  <c r="D2532" i="1"/>
  <c r="B2532" i="1"/>
  <c r="X2531" i="1"/>
  <c r="I2531" i="1"/>
  <c r="H2531" i="1"/>
  <c r="D2531" i="1"/>
  <c r="B2531" i="1"/>
  <c r="X2530" i="1"/>
  <c r="I2530" i="1"/>
  <c r="H2530" i="1"/>
  <c r="D2530" i="1"/>
  <c r="B2530" i="1"/>
  <c r="X2529" i="1"/>
  <c r="I2529" i="1"/>
  <c r="H2529" i="1"/>
  <c r="D2529" i="1"/>
  <c r="B2529" i="1"/>
  <c r="X2528" i="1"/>
  <c r="I2528" i="1"/>
  <c r="H2528" i="1"/>
  <c r="D2528" i="1"/>
  <c r="B2528" i="1"/>
  <c r="X2527" i="1"/>
  <c r="I2527" i="1"/>
  <c r="H2527" i="1"/>
  <c r="D2527" i="1"/>
  <c r="B2527" i="1"/>
  <c r="X2526" i="1"/>
  <c r="I2526" i="1"/>
  <c r="H2526" i="1"/>
  <c r="D2526" i="1"/>
  <c r="B2526" i="1"/>
  <c r="X2525" i="1"/>
  <c r="I2525" i="1"/>
  <c r="H2525" i="1"/>
  <c r="D2525" i="1"/>
  <c r="B2525" i="1"/>
  <c r="X2524" i="1"/>
  <c r="I2524" i="1"/>
  <c r="H2524" i="1"/>
  <c r="D2524" i="1"/>
  <c r="B2524" i="1"/>
  <c r="X2523" i="1"/>
  <c r="I2523" i="1"/>
  <c r="H2523" i="1"/>
  <c r="D2523" i="1"/>
  <c r="B2523" i="1"/>
  <c r="X2522" i="1"/>
  <c r="I2522" i="1"/>
  <c r="H2522" i="1"/>
  <c r="D2522" i="1"/>
  <c r="B2522" i="1"/>
  <c r="X2521" i="1"/>
  <c r="I2521" i="1"/>
  <c r="H2521" i="1"/>
  <c r="D2521" i="1"/>
  <c r="B2521" i="1"/>
  <c r="X2520" i="1"/>
  <c r="I2520" i="1"/>
  <c r="H2520" i="1"/>
  <c r="D2520" i="1"/>
  <c r="B2520" i="1"/>
  <c r="X2519" i="1"/>
  <c r="I2519" i="1"/>
  <c r="H2519" i="1"/>
  <c r="D2519" i="1"/>
  <c r="B2519" i="1"/>
  <c r="X2518" i="1"/>
  <c r="I2518" i="1"/>
  <c r="H2518" i="1"/>
  <c r="D2518" i="1"/>
  <c r="B2518" i="1"/>
  <c r="X2517" i="1"/>
  <c r="I2517" i="1"/>
  <c r="H2517" i="1"/>
  <c r="D2517" i="1"/>
  <c r="B2517" i="1"/>
  <c r="X2516" i="1"/>
  <c r="I2516" i="1"/>
  <c r="H2516" i="1"/>
  <c r="D2516" i="1"/>
  <c r="B2516" i="1"/>
  <c r="X2515" i="1"/>
  <c r="I2515" i="1"/>
  <c r="H2515" i="1"/>
  <c r="D2515" i="1"/>
  <c r="B2515" i="1"/>
  <c r="X2514" i="1"/>
  <c r="I2514" i="1"/>
  <c r="H2514" i="1"/>
  <c r="D2514" i="1"/>
  <c r="B2514" i="1"/>
  <c r="X2513" i="1"/>
  <c r="I2513" i="1"/>
  <c r="H2513" i="1"/>
  <c r="D2513" i="1"/>
  <c r="B2513" i="1"/>
  <c r="X2512" i="1"/>
  <c r="I2512" i="1"/>
  <c r="H2512" i="1"/>
  <c r="D2512" i="1"/>
  <c r="B2512" i="1"/>
  <c r="X2511" i="1"/>
  <c r="I2511" i="1"/>
  <c r="H2511" i="1"/>
  <c r="D2511" i="1"/>
  <c r="B2511" i="1"/>
  <c r="X2510" i="1"/>
  <c r="I2510" i="1"/>
  <c r="H2510" i="1"/>
  <c r="D2510" i="1"/>
  <c r="B2510" i="1"/>
  <c r="X2509" i="1"/>
  <c r="I2509" i="1"/>
  <c r="H2509" i="1"/>
  <c r="D2509" i="1"/>
  <c r="B2509" i="1"/>
  <c r="X2508" i="1"/>
  <c r="I2508" i="1"/>
  <c r="H2508" i="1"/>
  <c r="D2508" i="1"/>
  <c r="B2508" i="1"/>
  <c r="X2507" i="1"/>
  <c r="I2507" i="1"/>
  <c r="H2507" i="1"/>
  <c r="D2507" i="1"/>
  <c r="B2507" i="1"/>
  <c r="X2506" i="1"/>
  <c r="I2506" i="1"/>
  <c r="H2506" i="1"/>
  <c r="D2506" i="1"/>
  <c r="B2506" i="1"/>
  <c r="X2505" i="1"/>
  <c r="I2505" i="1"/>
  <c r="H2505" i="1"/>
  <c r="D2505" i="1"/>
  <c r="B2505" i="1"/>
  <c r="X2504" i="1"/>
  <c r="I2504" i="1"/>
  <c r="H2504" i="1"/>
  <c r="D2504" i="1"/>
  <c r="B2504" i="1"/>
  <c r="X2503" i="1"/>
  <c r="I2503" i="1"/>
  <c r="H2503" i="1"/>
  <c r="D2503" i="1"/>
  <c r="B2503" i="1"/>
  <c r="X2502" i="1"/>
  <c r="I2502" i="1"/>
  <c r="H2502" i="1"/>
  <c r="D2502" i="1"/>
  <c r="B2502" i="1"/>
  <c r="X2501" i="1"/>
  <c r="I2501" i="1"/>
  <c r="H2501" i="1"/>
  <c r="D2501" i="1"/>
  <c r="B2501" i="1"/>
  <c r="X2500" i="1"/>
  <c r="I2500" i="1"/>
  <c r="H2500" i="1"/>
  <c r="D2500" i="1"/>
  <c r="B2500" i="1"/>
  <c r="X2499" i="1"/>
  <c r="I2499" i="1"/>
  <c r="H2499" i="1"/>
  <c r="D2499" i="1"/>
  <c r="B2499" i="1"/>
  <c r="X2498" i="1"/>
  <c r="I2498" i="1"/>
  <c r="H2498" i="1"/>
  <c r="D2498" i="1"/>
  <c r="B2498" i="1"/>
  <c r="X2497" i="1"/>
  <c r="I2497" i="1"/>
  <c r="H2497" i="1"/>
  <c r="D2497" i="1"/>
  <c r="B2497" i="1"/>
  <c r="X2496" i="1"/>
  <c r="I2496" i="1"/>
  <c r="H2496" i="1"/>
  <c r="D2496" i="1"/>
  <c r="B2496" i="1"/>
  <c r="X2495" i="1"/>
  <c r="I2495" i="1"/>
  <c r="H2495" i="1"/>
  <c r="D2495" i="1"/>
  <c r="B2495" i="1"/>
  <c r="X2494" i="1"/>
  <c r="I2494" i="1"/>
  <c r="H2494" i="1"/>
  <c r="D2494" i="1"/>
  <c r="B2494" i="1"/>
  <c r="X2493" i="1"/>
  <c r="I2493" i="1"/>
  <c r="H2493" i="1"/>
  <c r="D2493" i="1"/>
  <c r="B2493" i="1"/>
  <c r="X2492" i="1"/>
  <c r="I2492" i="1"/>
  <c r="H2492" i="1"/>
  <c r="D2492" i="1"/>
  <c r="B2492" i="1"/>
  <c r="X2491" i="1"/>
  <c r="I2491" i="1"/>
  <c r="H2491" i="1"/>
  <c r="D2491" i="1"/>
  <c r="B2491" i="1"/>
  <c r="X2490" i="1"/>
  <c r="I2490" i="1"/>
  <c r="H2490" i="1"/>
  <c r="D2490" i="1"/>
  <c r="B2490" i="1"/>
  <c r="X2489" i="1"/>
  <c r="I2489" i="1"/>
  <c r="H2489" i="1"/>
  <c r="D2489" i="1"/>
  <c r="B2489" i="1"/>
  <c r="X2488" i="1"/>
  <c r="I2488" i="1"/>
  <c r="H2488" i="1"/>
  <c r="D2488" i="1"/>
  <c r="B2488" i="1"/>
  <c r="X2487" i="1"/>
  <c r="I2487" i="1"/>
  <c r="H2487" i="1"/>
  <c r="D2487" i="1"/>
  <c r="B2487" i="1"/>
  <c r="X2486" i="1"/>
  <c r="I2486" i="1"/>
  <c r="H2486" i="1"/>
  <c r="D2486" i="1"/>
  <c r="B2486" i="1"/>
  <c r="X2485" i="1"/>
  <c r="I2485" i="1"/>
  <c r="H2485" i="1"/>
  <c r="D2485" i="1"/>
  <c r="B2485" i="1"/>
  <c r="X2484" i="1"/>
  <c r="I2484" i="1"/>
  <c r="H2484" i="1"/>
  <c r="D2484" i="1"/>
  <c r="B2484" i="1"/>
  <c r="X2483" i="1"/>
  <c r="I2483" i="1"/>
  <c r="H2483" i="1"/>
  <c r="D2483" i="1"/>
  <c r="B2483" i="1"/>
  <c r="X2482" i="1"/>
  <c r="I2482" i="1"/>
  <c r="H2482" i="1"/>
  <c r="D2482" i="1"/>
  <c r="B2482" i="1"/>
  <c r="X2481" i="1"/>
  <c r="I2481" i="1"/>
  <c r="H2481" i="1"/>
  <c r="D2481" i="1"/>
  <c r="B2481" i="1"/>
  <c r="X2480" i="1"/>
  <c r="I2480" i="1"/>
  <c r="H2480" i="1"/>
  <c r="D2480" i="1"/>
  <c r="B2480" i="1"/>
  <c r="X2479" i="1"/>
  <c r="I2479" i="1"/>
  <c r="H2479" i="1"/>
  <c r="D2479" i="1"/>
  <c r="B2479" i="1"/>
  <c r="X2478" i="1"/>
  <c r="I2478" i="1"/>
  <c r="H2478" i="1"/>
  <c r="D2478" i="1"/>
  <c r="B2478" i="1"/>
  <c r="X2477" i="1"/>
  <c r="I2477" i="1"/>
  <c r="H2477" i="1"/>
  <c r="D2477" i="1"/>
  <c r="B2477" i="1"/>
  <c r="X2476" i="1"/>
  <c r="I2476" i="1"/>
  <c r="H2476" i="1"/>
  <c r="D2476" i="1"/>
  <c r="B2476" i="1"/>
  <c r="X2475" i="1"/>
  <c r="I2475" i="1"/>
  <c r="H2475" i="1"/>
  <c r="D2475" i="1"/>
  <c r="B2475" i="1"/>
  <c r="X2474" i="1"/>
  <c r="I2474" i="1"/>
  <c r="H2474" i="1"/>
  <c r="D2474" i="1"/>
  <c r="B2474" i="1"/>
  <c r="X2473" i="1"/>
  <c r="I2473" i="1"/>
  <c r="H2473" i="1"/>
  <c r="D2473" i="1"/>
  <c r="B2473" i="1"/>
  <c r="X2472" i="1"/>
  <c r="I2472" i="1"/>
  <c r="H2472" i="1"/>
  <c r="D2472" i="1"/>
  <c r="B2472" i="1"/>
  <c r="X2471" i="1"/>
  <c r="I2471" i="1"/>
  <c r="H2471" i="1"/>
  <c r="D2471" i="1"/>
  <c r="B2471" i="1"/>
  <c r="X2470" i="1"/>
  <c r="I2470" i="1"/>
  <c r="H2470" i="1"/>
  <c r="D2470" i="1"/>
  <c r="B2470" i="1"/>
  <c r="X2469" i="1"/>
  <c r="I2469" i="1"/>
  <c r="H2469" i="1"/>
  <c r="D2469" i="1"/>
  <c r="B2469" i="1"/>
  <c r="X2468" i="1"/>
  <c r="I2468" i="1"/>
  <c r="H2468" i="1"/>
  <c r="D2468" i="1"/>
  <c r="B2468" i="1"/>
  <c r="X2467" i="1"/>
  <c r="I2467" i="1"/>
  <c r="H2467" i="1"/>
  <c r="D2467" i="1"/>
  <c r="B2467" i="1"/>
  <c r="X2466" i="1"/>
  <c r="I2466" i="1"/>
  <c r="H2466" i="1"/>
  <c r="D2466" i="1"/>
  <c r="B2466" i="1"/>
  <c r="X2465" i="1"/>
  <c r="I2465" i="1"/>
  <c r="H2465" i="1"/>
  <c r="D2465" i="1"/>
  <c r="B2465" i="1"/>
  <c r="X2464" i="1"/>
  <c r="I2464" i="1"/>
  <c r="H2464" i="1"/>
  <c r="D2464" i="1"/>
  <c r="B2464" i="1"/>
  <c r="X2463" i="1"/>
  <c r="I2463" i="1"/>
  <c r="H2463" i="1"/>
  <c r="D2463" i="1"/>
  <c r="B2463" i="1"/>
  <c r="X2462" i="1"/>
  <c r="I2462" i="1"/>
  <c r="H2462" i="1"/>
  <c r="D2462" i="1"/>
  <c r="B2462" i="1"/>
  <c r="X2461" i="1"/>
  <c r="I2461" i="1"/>
  <c r="H2461" i="1"/>
  <c r="D2461" i="1"/>
  <c r="B2461" i="1"/>
  <c r="X2460" i="1"/>
  <c r="I2460" i="1"/>
  <c r="H2460" i="1"/>
  <c r="D2460" i="1"/>
  <c r="B2460" i="1"/>
  <c r="X2459" i="1"/>
  <c r="I2459" i="1"/>
  <c r="H2459" i="1"/>
  <c r="D2459" i="1"/>
  <c r="B2459" i="1"/>
  <c r="X2458" i="1"/>
  <c r="I2458" i="1"/>
  <c r="H2458" i="1"/>
  <c r="D2458" i="1"/>
  <c r="B2458" i="1"/>
  <c r="X2457" i="1"/>
  <c r="I2457" i="1"/>
  <c r="H2457" i="1"/>
  <c r="D2457" i="1"/>
  <c r="B2457" i="1"/>
  <c r="X2456" i="1"/>
  <c r="I2456" i="1"/>
  <c r="H2456" i="1"/>
  <c r="D2456" i="1"/>
  <c r="B2456" i="1"/>
  <c r="X2455" i="1"/>
  <c r="I2455" i="1"/>
  <c r="H2455" i="1"/>
  <c r="D2455" i="1"/>
  <c r="B2455" i="1"/>
  <c r="X2454" i="1"/>
  <c r="I2454" i="1"/>
  <c r="H2454" i="1"/>
  <c r="D2454" i="1"/>
  <c r="B2454" i="1"/>
  <c r="X2453" i="1"/>
  <c r="I2453" i="1"/>
  <c r="H2453" i="1"/>
  <c r="D2453" i="1"/>
  <c r="B2453" i="1"/>
  <c r="X2452" i="1"/>
  <c r="I2452" i="1"/>
  <c r="H2452" i="1"/>
  <c r="D2452" i="1"/>
  <c r="B2452" i="1"/>
  <c r="X2451" i="1"/>
  <c r="I2451" i="1"/>
  <c r="H2451" i="1"/>
  <c r="D2451" i="1"/>
  <c r="B2451" i="1"/>
  <c r="X2450" i="1"/>
  <c r="I2450" i="1"/>
  <c r="H2450" i="1"/>
  <c r="D2450" i="1"/>
  <c r="B2450" i="1"/>
  <c r="X2449" i="1"/>
  <c r="I2449" i="1"/>
  <c r="H2449" i="1"/>
  <c r="D2449" i="1"/>
  <c r="B2449" i="1"/>
  <c r="X2448" i="1"/>
  <c r="I2448" i="1"/>
  <c r="H2448" i="1"/>
  <c r="D2448" i="1"/>
  <c r="B2448" i="1"/>
  <c r="X2447" i="1"/>
  <c r="I2447" i="1"/>
  <c r="H2447" i="1"/>
  <c r="D2447" i="1"/>
  <c r="B2447" i="1"/>
  <c r="X2446" i="1"/>
  <c r="I2446" i="1"/>
  <c r="H2446" i="1"/>
  <c r="D2446" i="1"/>
  <c r="B2446" i="1"/>
  <c r="X2445" i="1"/>
  <c r="I2445" i="1"/>
  <c r="H2445" i="1"/>
  <c r="D2445" i="1"/>
  <c r="B2445" i="1"/>
  <c r="X2444" i="1"/>
  <c r="I2444" i="1"/>
  <c r="H2444" i="1"/>
  <c r="D2444" i="1"/>
  <c r="B2444" i="1"/>
  <c r="X2443" i="1"/>
  <c r="I2443" i="1"/>
  <c r="H2443" i="1"/>
  <c r="D2443" i="1"/>
  <c r="B2443" i="1"/>
  <c r="X2442" i="1"/>
  <c r="I2442" i="1"/>
  <c r="H2442" i="1"/>
  <c r="D2442" i="1"/>
  <c r="B2442" i="1"/>
  <c r="X2441" i="1"/>
  <c r="I2441" i="1"/>
  <c r="H2441" i="1"/>
  <c r="D2441" i="1"/>
  <c r="B2441" i="1"/>
  <c r="X2440" i="1"/>
  <c r="I2440" i="1"/>
  <c r="H2440" i="1"/>
  <c r="D2440" i="1"/>
  <c r="B2440" i="1"/>
  <c r="X2439" i="1"/>
  <c r="I2439" i="1"/>
  <c r="H2439" i="1"/>
  <c r="D2439" i="1"/>
  <c r="B2439" i="1"/>
  <c r="X2438" i="1"/>
  <c r="I2438" i="1"/>
  <c r="H2438" i="1"/>
  <c r="D2438" i="1"/>
  <c r="B2438" i="1"/>
  <c r="X2437" i="1"/>
  <c r="I2437" i="1"/>
  <c r="H2437" i="1"/>
  <c r="D2437" i="1"/>
  <c r="B2437" i="1"/>
  <c r="X2436" i="1"/>
  <c r="I2436" i="1"/>
  <c r="H2436" i="1"/>
  <c r="D2436" i="1"/>
  <c r="B2436" i="1"/>
  <c r="X2435" i="1"/>
  <c r="I2435" i="1"/>
  <c r="H2435" i="1"/>
  <c r="D2435" i="1"/>
  <c r="B2435" i="1"/>
  <c r="X2434" i="1"/>
  <c r="I2434" i="1"/>
  <c r="H2434" i="1"/>
  <c r="D2434" i="1"/>
  <c r="B2434" i="1"/>
  <c r="X2433" i="1"/>
  <c r="I2433" i="1"/>
  <c r="H2433" i="1"/>
  <c r="D2433" i="1"/>
  <c r="B2433" i="1"/>
  <c r="X2432" i="1"/>
  <c r="I2432" i="1"/>
  <c r="H2432" i="1"/>
  <c r="D2432" i="1"/>
  <c r="B2432" i="1"/>
  <c r="X2431" i="1"/>
  <c r="I2431" i="1"/>
  <c r="H2431" i="1"/>
  <c r="D2431" i="1"/>
  <c r="B2431" i="1"/>
  <c r="X2430" i="1"/>
  <c r="I2430" i="1"/>
  <c r="H2430" i="1"/>
  <c r="D2430" i="1"/>
  <c r="B2430" i="1"/>
  <c r="X2429" i="1"/>
  <c r="I2429" i="1"/>
  <c r="H2429" i="1"/>
  <c r="D2429" i="1"/>
  <c r="B2429" i="1"/>
  <c r="X2428" i="1"/>
  <c r="I2428" i="1"/>
  <c r="H2428" i="1"/>
  <c r="D2428" i="1"/>
  <c r="B2428" i="1"/>
  <c r="X2427" i="1"/>
  <c r="I2427" i="1"/>
  <c r="H2427" i="1"/>
  <c r="D2427" i="1"/>
  <c r="B2427" i="1"/>
  <c r="X2426" i="1"/>
  <c r="I2426" i="1"/>
  <c r="H2426" i="1"/>
  <c r="D2426" i="1"/>
  <c r="B2426" i="1"/>
  <c r="X2425" i="1"/>
  <c r="I2425" i="1"/>
  <c r="H2425" i="1"/>
  <c r="D2425" i="1"/>
  <c r="B2425" i="1"/>
  <c r="X2424" i="1"/>
  <c r="I2424" i="1"/>
  <c r="H2424" i="1"/>
  <c r="D2424" i="1"/>
  <c r="B2424" i="1"/>
  <c r="X2423" i="1"/>
  <c r="I2423" i="1"/>
  <c r="H2423" i="1"/>
  <c r="D2423" i="1"/>
  <c r="B2423" i="1"/>
  <c r="X2422" i="1"/>
  <c r="I2422" i="1"/>
  <c r="H2422" i="1"/>
  <c r="D2422" i="1"/>
  <c r="B2422" i="1"/>
  <c r="X2421" i="1"/>
  <c r="I2421" i="1"/>
  <c r="H2421" i="1"/>
  <c r="D2421" i="1"/>
  <c r="B2421" i="1"/>
  <c r="X2420" i="1"/>
  <c r="I2420" i="1"/>
  <c r="H2420" i="1"/>
  <c r="D2420" i="1"/>
  <c r="B2420" i="1"/>
  <c r="X2419" i="1"/>
  <c r="I2419" i="1"/>
  <c r="H2419" i="1"/>
  <c r="D2419" i="1"/>
  <c r="B2419" i="1"/>
  <c r="X2418" i="1"/>
  <c r="I2418" i="1"/>
  <c r="H2418" i="1"/>
  <c r="D2418" i="1"/>
  <c r="B2418" i="1"/>
  <c r="X2417" i="1"/>
  <c r="I2417" i="1"/>
  <c r="H2417" i="1"/>
  <c r="D2417" i="1"/>
  <c r="B2417" i="1"/>
  <c r="X2416" i="1"/>
  <c r="I2416" i="1"/>
  <c r="H2416" i="1"/>
  <c r="D2416" i="1"/>
  <c r="B2416" i="1"/>
  <c r="X2415" i="1"/>
  <c r="I2415" i="1"/>
  <c r="H2415" i="1"/>
  <c r="D2415" i="1"/>
  <c r="B2415" i="1"/>
  <c r="X2414" i="1"/>
  <c r="I2414" i="1"/>
  <c r="H2414" i="1"/>
  <c r="D2414" i="1"/>
  <c r="B2414" i="1"/>
  <c r="X2413" i="1"/>
  <c r="I2413" i="1"/>
  <c r="H2413" i="1"/>
  <c r="D2413" i="1"/>
  <c r="B2413" i="1"/>
  <c r="X2412" i="1"/>
  <c r="I2412" i="1"/>
  <c r="H2412" i="1"/>
  <c r="D2412" i="1"/>
  <c r="B2412" i="1"/>
  <c r="X2411" i="1"/>
  <c r="I2411" i="1"/>
  <c r="H2411" i="1"/>
  <c r="D2411" i="1"/>
  <c r="B2411" i="1"/>
  <c r="X2410" i="1"/>
  <c r="I2410" i="1"/>
  <c r="H2410" i="1"/>
  <c r="D2410" i="1"/>
  <c r="B2410" i="1"/>
  <c r="X2409" i="1"/>
  <c r="I2409" i="1"/>
  <c r="H2409" i="1"/>
  <c r="D2409" i="1"/>
  <c r="B2409" i="1"/>
  <c r="X2408" i="1"/>
  <c r="I2408" i="1"/>
  <c r="H2408" i="1"/>
  <c r="D2408" i="1"/>
  <c r="B2408" i="1"/>
  <c r="X2407" i="1"/>
  <c r="I2407" i="1"/>
  <c r="H2407" i="1"/>
  <c r="D2407" i="1"/>
  <c r="B2407" i="1"/>
  <c r="X2406" i="1"/>
  <c r="I2406" i="1"/>
  <c r="H2406" i="1"/>
  <c r="D2406" i="1"/>
  <c r="B2406" i="1"/>
  <c r="X2405" i="1"/>
  <c r="I2405" i="1"/>
  <c r="H2405" i="1"/>
  <c r="D2405" i="1"/>
  <c r="B2405" i="1"/>
  <c r="X2404" i="1"/>
  <c r="I2404" i="1"/>
  <c r="H2404" i="1"/>
  <c r="D2404" i="1"/>
  <c r="B2404" i="1"/>
  <c r="X2403" i="1"/>
  <c r="I2403" i="1"/>
  <c r="H2403" i="1"/>
  <c r="D2403" i="1"/>
  <c r="B2403" i="1"/>
  <c r="X2402" i="1"/>
  <c r="I2402" i="1"/>
  <c r="H2402" i="1"/>
  <c r="D2402" i="1"/>
  <c r="B2402" i="1"/>
  <c r="X2401" i="1"/>
  <c r="I2401" i="1"/>
  <c r="H2401" i="1"/>
  <c r="D2401" i="1"/>
  <c r="B2401" i="1"/>
  <c r="X2400" i="1"/>
  <c r="I2400" i="1"/>
  <c r="H2400" i="1"/>
  <c r="D2400" i="1"/>
  <c r="B2400" i="1"/>
  <c r="X2399" i="1"/>
  <c r="I2399" i="1"/>
  <c r="H2399" i="1"/>
  <c r="D2399" i="1"/>
  <c r="B2399" i="1"/>
  <c r="X2398" i="1"/>
  <c r="I2398" i="1"/>
  <c r="H2398" i="1"/>
  <c r="D2398" i="1"/>
  <c r="B2398" i="1"/>
  <c r="X2397" i="1"/>
  <c r="I2397" i="1"/>
  <c r="H2397" i="1"/>
  <c r="D2397" i="1"/>
  <c r="B2397" i="1"/>
  <c r="X2396" i="1"/>
  <c r="I2396" i="1"/>
  <c r="H2396" i="1"/>
  <c r="D2396" i="1"/>
  <c r="B2396" i="1"/>
  <c r="X2395" i="1"/>
  <c r="I2395" i="1"/>
  <c r="H2395" i="1"/>
  <c r="D2395" i="1"/>
  <c r="B2395" i="1"/>
  <c r="X2394" i="1"/>
  <c r="I2394" i="1"/>
  <c r="H2394" i="1"/>
  <c r="D2394" i="1"/>
  <c r="B2394" i="1"/>
  <c r="X2393" i="1"/>
  <c r="I2393" i="1"/>
  <c r="H2393" i="1"/>
  <c r="D2393" i="1"/>
  <c r="B2393" i="1"/>
  <c r="X2392" i="1"/>
  <c r="I2392" i="1"/>
  <c r="H2392" i="1"/>
  <c r="D2392" i="1"/>
  <c r="B2392" i="1"/>
  <c r="X2391" i="1"/>
  <c r="I2391" i="1"/>
  <c r="H2391" i="1"/>
  <c r="D2391" i="1"/>
  <c r="B2391" i="1"/>
  <c r="X2390" i="1"/>
  <c r="I2390" i="1"/>
  <c r="H2390" i="1"/>
  <c r="D2390" i="1"/>
  <c r="B2390" i="1"/>
  <c r="X2389" i="1"/>
  <c r="I2389" i="1"/>
  <c r="H2389" i="1"/>
  <c r="D2389" i="1"/>
  <c r="B2389" i="1"/>
  <c r="X2388" i="1"/>
  <c r="I2388" i="1"/>
  <c r="H2388" i="1"/>
  <c r="D2388" i="1"/>
  <c r="B2388" i="1"/>
  <c r="X2387" i="1"/>
  <c r="I2387" i="1"/>
  <c r="H2387" i="1"/>
  <c r="D2387" i="1"/>
  <c r="B2387" i="1"/>
  <c r="X2386" i="1"/>
  <c r="I2386" i="1"/>
  <c r="H2386" i="1"/>
  <c r="D2386" i="1"/>
  <c r="B2386" i="1"/>
  <c r="X2385" i="1"/>
  <c r="I2385" i="1"/>
  <c r="H2385" i="1"/>
  <c r="D2385" i="1"/>
  <c r="B2385" i="1"/>
  <c r="X2384" i="1"/>
  <c r="I2384" i="1"/>
  <c r="H2384" i="1"/>
  <c r="D2384" i="1"/>
  <c r="B2384" i="1"/>
  <c r="X2383" i="1"/>
  <c r="I2383" i="1"/>
  <c r="H2383" i="1"/>
  <c r="D2383" i="1"/>
  <c r="B2383" i="1"/>
  <c r="X2382" i="1"/>
  <c r="I2382" i="1"/>
  <c r="H2382" i="1"/>
  <c r="D2382" i="1"/>
  <c r="B2382" i="1"/>
  <c r="X2381" i="1"/>
  <c r="I2381" i="1"/>
  <c r="H2381" i="1"/>
  <c r="D2381" i="1"/>
  <c r="B2381" i="1"/>
  <c r="X2380" i="1"/>
  <c r="I2380" i="1"/>
  <c r="H2380" i="1"/>
  <c r="D2380" i="1"/>
  <c r="B2380" i="1"/>
  <c r="X2379" i="1"/>
  <c r="I2379" i="1"/>
  <c r="H2379" i="1"/>
  <c r="D2379" i="1"/>
  <c r="B2379" i="1"/>
  <c r="X2378" i="1"/>
  <c r="I2378" i="1"/>
  <c r="H2378" i="1"/>
  <c r="D2378" i="1"/>
  <c r="B2378" i="1"/>
  <c r="X2377" i="1"/>
  <c r="I2377" i="1"/>
  <c r="H2377" i="1"/>
  <c r="D2377" i="1"/>
  <c r="B2377" i="1"/>
  <c r="X2376" i="1"/>
  <c r="I2376" i="1"/>
  <c r="H2376" i="1"/>
  <c r="D2376" i="1"/>
  <c r="B2376" i="1"/>
  <c r="X2375" i="1"/>
  <c r="I2375" i="1"/>
  <c r="H2375" i="1"/>
  <c r="D2375" i="1"/>
  <c r="B2375" i="1"/>
  <c r="X2374" i="1"/>
  <c r="I2374" i="1"/>
  <c r="H2374" i="1"/>
  <c r="D2374" i="1"/>
  <c r="B2374" i="1"/>
  <c r="X2373" i="1"/>
  <c r="I2373" i="1"/>
  <c r="H2373" i="1"/>
  <c r="D2373" i="1"/>
  <c r="B2373" i="1"/>
  <c r="X2372" i="1"/>
  <c r="I2372" i="1"/>
  <c r="H2372" i="1"/>
  <c r="D2372" i="1"/>
  <c r="B2372" i="1"/>
  <c r="X2371" i="1"/>
  <c r="I2371" i="1"/>
  <c r="H2371" i="1"/>
  <c r="D2371" i="1"/>
  <c r="B2371" i="1"/>
  <c r="X2370" i="1"/>
  <c r="I2370" i="1"/>
  <c r="H2370" i="1"/>
  <c r="D2370" i="1"/>
  <c r="B2370" i="1"/>
  <c r="X2369" i="1"/>
  <c r="I2369" i="1"/>
  <c r="H2369" i="1"/>
  <c r="D2369" i="1"/>
  <c r="B2369" i="1"/>
  <c r="X2368" i="1"/>
  <c r="I2368" i="1"/>
  <c r="H2368" i="1"/>
  <c r="D2368" i="1"/>
  <c r="B2368" i="1"/>
  <c r="X2367" i="1"/>
  <c r="I2367" i="1"/>
  <c r="H2367" i="1"/>
  <c r="D2367" i="1"/>
  <c r="B2367" i="1"/>
  <c r="X2366" i="1"/>
  <c r="I2366" i="1"/>
  <c r="H2366" i="1"/>
  <c r="D2366" i="1"/>
  <c r="B2366" i="1"/>
  <c r="X2365" i="1"/>
  <c r="I2365" i="1"/>
  <c r="H2365" i="1"/>
  <c r="D2365" i="1"/>
  <c r="B2365" i="1"/>
  <c r="X2364" i="1"/>
  <c r="I2364" i="1"/>
  <c r="H2364" i="1"/>
  <c r="D2364" i="1"/>
  <c r="B2364" i="1"/>
  <c r="X2363" i="1"/>
  <c r="I2363" i="1"/>
  <c r="H2363" i="1"/>
  <c r="D2363" i="1"/>
  <c r="B2363" i="1"/>
  <c r="X2362" i="1"/>
  <c r="I2362" i="1"/>
  <c r="H2362" i="1"/>
  <c r="D2362" i="1"/>
  <c r="B2362" i="1"/>
  <c r="X2361" i="1"/>
  <c r="I2361" i="1"/>
  <c r="H2361" i="1"/>
  <c r="D2361" i="1"/>
  <c r="B2361" i="1"/>
  <c r="X2360" i="1"/>
  <c r="I2360" i="1"/>
  <c r="H2360" i="1"/>
  <c r="D2360" i="1"/>
  <c r="B2360" i="1"/>
  <c r="X2359" i="1"/>
  <c r="I2359" i="1"/>
  <c r="H2359" i="1"/>
  <c r="D2359" i="1"/>
  <c r="B2359" i="1"/>
  <c r="X2358" i="1"/>
  <c r="I2358" i="1"/>
  <c r="H2358" i="1"/>
  <c r="D2358" i="1"/>
  <c r="B2358" i="1"/>
  <c r="X2357" i="1"/>
  <c r="I2357" i="1"/>
  <c r="H2357" i="1"/>
  <c r="D2357" i="1"/>
  <c r="B2357" i="1"/>
  <c r="X2356" i="1"/>
  <c r="I2356" i="1"/>
  <c r="H2356" i="1"/>
  <c r="D2356" i="1"/>
  <c r="B2356" i="1"/>
  <c r="X2355" i="1"/>
  <c r="I2355" i="1"/>
  <c r="H2355" i="1"/>
  <c r="D2355" i="1"/>
  <c r="B2355" i="1"/>
  <c r="X2354" i="1"/>
  <c r="I2354" i="1"/>
  <c r="H2354" i="1"/>
  <c r="D2354" i="1"/>
  <c r="B2354" i="1"/>
  <c r="X2353" i="1"/>
  <c r="I2353" i="1"/>
  <c r="H2353" i="1"/>
  <c r="D2353" i="1"/>
  <c r="B2353" i="1"/>
  <c r="X2352" i="1"/>
  <c r="I2352" i="1"/>
  <c r="H2352" i="1"/>
  <c r="D2352" i="1"/>
  <c r="B2352" i="1"/>
  <c r="X2351" i="1"/>
  <c r="I2351" i="1"/>
  <c r="H2351" i="1"/>
  <c r="D2351" i="1"/>
  <c r="B2351" i="1"/>
  <c r="X2350" i="1"/>
  <c r="I2350" i="1"/>
  <c r="H2350" i="1"/>
  <c r="D2350" i="1"/>
  <c r="B2350" i="1"/>
  <c r="X2349" i="1"/>
  <c r="I2349" i="1"/>
  <c r="H2349" i="1"/>
  <c r="D2349" i="1"/>
  <c r="B2349" i="1"/>
  <c r="X2348" i="1"/>
  <c r="I2348" i="1"/>
  <c r="H2348" i="1"/>
  <c r="D2348" i="1"/>
  <c r="B2348" i="1"/>
  <c r="X2347" i="1"/>
  <c r="I2347" i="1"/>
  <c r="H2347" i="1"/>
  <c r="D2347" i="1"/>
  <c r="B2347" i="1"/>
  <c r="X2346" i="1"/>
  <c r="I2346" i="1"/>
  <c r="H2346" i="1"/>
  <c r="D2346" i="1"/>
  <c r="B2346" i="1"/>
  <c r="X2345" i="1"/>
  <c r="I2345" i="1"/>
  <c r="H2345" i="1"/>
  <c r="D2345" i="1"/>
  <c r="B2345" i="1"/>
  <c r="X2344" i="1"/>
  <c r="I2344" i="1"/>
  <c r="H2344" i="1"/>
  <c r="D2344" i="1"/>
  <c r="B2344" i="1"/>
  <c r="X2343" i="1"/>
  <c r="I2343" i="1"/>
  <c r="H2343" i="1"/>
  <c r="D2343" i="1"/>
  <c r="B2343" i="1"/>
  <c r="X2342" i="1"/>
  <c r="I2342" i="1"/>
  <c r="H2342" i="1"/>
  <c r="D2342" i="1"/>
  <c r="B2342" i="1"/>
  <c r="X2341" i="1"/>
  <c r="I2341" i="1"/>
  <c r="H2341" i="1"/>
  <c r="D2341" i="1"/>
  <c r="B2341" i="1"/>
  <c r="X2340" i="1"/>
  <c r="I2340" i="1"/>
  <c r="H2340" i="1"/>
  <c r="D2340" i="1"/>
  <c r="B2340" i="1"/>
  <c r="X2339" i="1"/>
  <c r="I2339" i="1"/>
  <c r="H2339" i="1"/>
  <c r="D2339" i="1"/>
  <c r="B2339" i="1"/>
  <c r="X2338" i="1"/>
  <c r="I2338" i="1"/>
  <c r="H2338" i="1"/>
  <c r="D2338" i="1"/>
  <c r="B2338" i="1"/>
  <c r="X2337" i="1"/>
  <c r="I2337" i="1"/>
  <c r="H2337" i="1"/>
  <c r="D2337" i="1"/>
  <c r="B2337" i="1"/>
  <c r="X2336" i="1"/>
  <c r="I2336" i="1"/>
  <c r="H2336" i="1"/>
  <c r="D2336" i="1"/>
  <c r="B2336" i="1"/>
  <c r="X2335" i="1"/>
  <c r="I2335" i="1"/>
  <c r="H2335" i="1"/>
  <c r="D2335" i="1"/>
  <c r="B2335" i="1"/>
  <c r="X2334" i="1"/>
  <c r="I2334" i="1"/>
  <c r="H2334" i="1"/>
  <c r="D2334" i="1"/>
  <c r="B2334" i="1"/>
  <c r="X2333" i="1"/>
  <c r="I2333" i="1"/>
  <c r="H2333" i="1"/>
  <c r="D2333" i="1"/>
  <c r="B2333" i="1"/>
  <c r="X2332" i="1"/>
  <c r="I2332" i="1"/>
  <c r="H2332" i="1"/>
  <c r="D2332" i="1"/>
  <c r="B2332" i="1"/>
  <c r="X2331" i="1"/>
  <c r="I2331" i="1"/>
  <c r="H2331" i="1"/>
  <c r="D2331" i="1"/>
  <c r="B2331" i="1"/>
  <c r="X2330" i="1"/>
  <c r="I2330" i="1"/>
  <c r="H2330" i="1"/>
  <c r="D2330" i="1"/>
  <c r="B2330" i="1"/>
  <c r="X2329" i="1"/>
  <c r="I2329" i="1"/>
  <c r="H2329" i="1"/>
  <c r="D2329" i="1"/>
  <c r="B2329" i="1"/>
  <c r="X2328" i="1"/>
  <c r="I2328" i="1"/>
  <c r="H2328" i="1"/>
  <c r="D2328" i="1"/>
  <c r="B2328" i="1"/>
  <c r="X2327" i="1"/>
  <c r="I2327" i="1"/>
  <c r="H2327" i="1"/>
  <c r="D2327" i="1"/>
  <c r="B2327" i="1"/>
  <c r="X2326" i="1"/>
  <c r="I2326" i="1"/>
  <c r="H2326" i="1"/>
  <c r="D2326" i="1"/>
  <c r="B2326" i="1"/>
  <c r="X2325" i="1"/>
  <c r="I2325" i="1"/>
  <c r="H2325" i="1"/>
  <c r="D2325" i="1"/>
  <c r="B2325" i="1"/>
  <c r="X2324" i="1"/>
  <c r="I2324" i="1"/>
  <c r="H2324" i="1"/>
  <c r="D2324" i="1"/>
  <c r="B2324" i="1"/>
  <c r="X2323" i="1"/>
  <c r="I2323" i="1"/>
  <c r="H2323" i="1"/>
  <c r="D2323" i="1"/>
  <c r="B2323" i="1"/>
  <c r="X2322" i="1"/>
  <c r="I2322" i="1"/>
  <c r="H2322" i="1"/>
  <c r="D2322" i="1"/>
  <c r="B2322" i="1"/>
  <c r="X2321" i="1"/>
  <c r="I2321" i="1"/>
  <c r="H2321" i="1"/>
  <c r="D2321" i="1"/>
  <c r="B2321" i="1"/>
  <c r="X2320" i="1"/>
  <c r="I2320" i="1"/>
  <c r="H2320" i="1"/>
  <c r="D2320" i="1"/>
  <c r="B2320" i="1"/>
  <c r="X2319" i="1"/>
  <c r="I2319" i="1"/>
  <c r="H2319" i="1"/>
  <c r="D2319" i="1"/>
  <c r="B2319" i="1"/>
  <c r="X2318" i="1"/>
  <c r="I2318" i="1"/>
  <c r="H2318" i="1"/>
  <c r="D2318" i="1"/>
  <c r="B2318" i="1"/>
  <c r="X2317" i="1"/>
  <c r="I2317" i="1"/>
  <c r="H2317" i="1"/>
  <c r="D2317" i="1"/>
  <c r="B2317" i="1"/>
  <c r="X2316" i="1"/>
  <c r="I2316" i="1"/>
  <c r="H2316" i="1"/>
  <c r="D2316" i="1"/>
  <c r="B2316" i="1"/>
  <c r="X2315" i="1"/>
  <c r="I2315" i="1"/>
  <c r="H2315" i="1"/>
  <c r="D2315" i="1"/>
  <c r="B2315" i="1"/>
  <c r="X2314" i="1"/>
  <c r="I2314" i="1"/>
  <c r="H2314" i="1"/>
  <c r="D2314" i="1"/>
  <c r="B2314" i="1"/>
  <c r="X2313" i="1"/>
  <c r="I2313" i="1"/>
  <c r="H2313" i="1"/>
  <c r="D2313" i="1"/>
  <c r="B2313" i="1"/>
  <c r="X2312" i="1"/>
  <c r="I2312" i="1"/>
  <c r="H2312" i="1"/>
  <c r="D2312" i="1"/>
  <c r="B2312" i="1"/>
  <c r="X2311" i="1"/>
  <c r="I2311" i="1"/>
  <c r="H2311" i="1"/>
  <c r="D2311" i="1"/>
  <c r="B2311" i="1"/>
  <c r="X2310" i="1"/>
  <c r="I2310" i="1"/>
  <c r="H2310" i="1"/>
  <c r="D2310" i="1"/>
  <c r="B2310" i="1"/>
  <c r="X2309" i="1"/>
  <c r="I2309" i="1"/>
  <c r="H2309" i="1"/>
  <c r="D2309" i="1"/>
  <c r="B2309" i="1"/>
  <c r="X2308" i="1"/>
  <c r="I2308" i="1"/>
  <c r="H2308" i="1"/>
  <c r="D2308" i="1"/>
  <c r="B2308" i="1"/>
  <c r="X2307" i="1"/>
  <c r="I2307" i="1"/>
  <c r="H2307" i="1"/>
  <c r="D2307" i="1"/>
  <c r="B2307" i="1"/>
  <c r="X2306" i="1"/>
  <c r="I2306" i="1"/>
  <c r="H2306" i="1"/>
  <c r="D2306" i="1"/>
  <c r="B2306" i="1"/>
  <c r="X2305" i="1"/>
  <c r="I2305" i="1"/>
  <c r="H2305" i="1"/>
  <c r="D2305" i="1"/>
  <c r="B2305" i="1"/>
  <c r="X2304" i="1"/>
  <c r="I2304" i="1"/>
  <c r="H2304" i="1"/>
  <c r="D2304" i="1"/>
  <c r="B2304" i="1"/>
  <c r="X2303" i="1"/>
  <c r="I2303" i="1"/>
  <c r="H2303" i="1"/>
  <c r="D2303" i="1"/>
  <c r="B2303" i="1"/>
  <c r="X2302" i="1"/>
  <c r="I2302" i="1"/>
  <c r="H2302" i="1"/>
  <c r="D2302" i="1"/>
  <c r="B2302" i="1"/>
  <c r="X2301" i="1"/>
  <c r="I2301" i="1"/>
  <c r="H2301" i="1"/>
  <c r="D2301" i="1"/>
  <c r="B2301" i="1"/>
  <c r="X2300" i="1"/>
  <c r="I2300" i="1"/>
  <c r="H2300" i="1"/>
  <c r="D2300" i="1"/>
  <c r="B2300" i="1"/>
  <c r="X2299" i="1"/>
  <c r="I2299" i="1"/>
  <c r="H2299" i="1"/>
  <c r="D2299" i="1"/>
  <c r="B2299" i="1"/>
  <c r="X2298" i="1"/>
  <c r="I2298" i="1"/>
  <c r="H2298" i="1"/>
  <c r="D2298" i="1"/>
  <c r="B2298" i="1"/>
  <c r="X2297" i="1"/>
  <c r="I2297" i="1"/>
  <c r="H2297" i="1"/>
  <c r="D2297" i="1"/>
  <c r="B2297" i="1"/>
  <c r="X2296" i="1"/>
  <c r="I2296" i="1"/>
  <c r="H2296" i="1"/>
  <c r="D2296" i="1"/>
  <c r="B2296" i="1"/>
  <c r="X2295" i="1"/>
  <c r="I2295" i="1"/>
  <c r="H2295" i="1"/>
  <c r="D2295" i="1"/>
  <c r="B2295" i="1"/>
  <c r="X2294" i="1"/>
  <c r="I2294" i="1"/>
  <c r="H2294" i="1"/>
  <c r="D2294" i="1"/>
  <c r="B2294" i="1"/>
  <c r="X2293" i="1"/>
  <c r="I2293" i="1"/>
  <c r="H2293" i="1"/>
  <c r="D2293" i="1"/>
  <c r="B2293" i="1"/>
  <c r="X2292" i="1"/>
  <c r="I2292" i="1"/>
  <c r="H2292" i="1"/>
  <c r="D2292" i="1"/>
  <c r="B2292" i="1"/>
  <c r="X2291" i="1"/>
  <c r="I2291" i="1"/>
  <c r="H2291" i="1"/>
  <c r="D2291" i="1"/>
  <c r="B2291" i="1"/>
  <c r="X2290" i="1"/>
  <c r="I2290" i="1"/>
  <c r="H2290" i="1"/>
  <c r="D2290" i="1"/>
  <c r="B2290" i="1"/>
  <c r="X2289" i="1"/>
  <c r="I2289" i="1"/>
  <c r="H2289" i="1"/>
  <c r="D2289" i="1"/>
  <c r="B2289" i="1"/>
  <c r="X2288" i="1"/>
  <c r="I2288" i="1"/>
  <c r="H2288" i="1"/>
  <c r="D2288" i="1"/>
  <c r="B2288" i="1"/>
  <c r="X2287" i="1"/>
  <c r="I2287" i="1"/>
  <c r="H2287" i="1"/>
  <c r="D2287" i="1"/>
  <c r="B2287" i="1"/>
  <c r="X2286" i="1"/>
  <c r="I2286" i="1"/>
  <c r="H2286" i="1"/>
  <c r="D2286" i="1"/>
  <c r="B2286" i="1"/>
  <c r="X2285" i="1"/>
  <c r="I2285" i="1"/>
  <c r="H2285" i="1"/>
  <c r="D2285" i="1"/>
  <c r="B2285" i="1"/>
  <c r="X2284" i="1"/>
  <c r="I2284" i="1"/>
  <c r="H2284" i="1"/>
  <c r="D2284" i="1"/>
  <c r="B2284" i="1"/>
  <c r="X2283" i="1"/>
  <c r="I2283" i="1"/>
  <c r="H2283" i="1"/>
  <c r="D2283" i="1"/>
  <c r="B2283" i="1"/>
  <c r="X2282" i="1"/>
  <c r="I2282" i="1"/>
  <c r="H2282" i="1"/>
  <c r="D2282" i="1"/>
  <c r="B2282" i="1"/>
  <c r="X2281" i="1"/>
  <c r="I2281" i="1"/>
  <c r="H2281" i="1"/>
  <c r="D2281" i="1"/>
  <c r="B2281" i="1"/>
  <c r="X2280" i="1"/>
  <c r="I2280" i="1"/>
  <c r="H2280" i="1"/>
  <c r="D2280" i="1"/>
  <c r="B2280" i="1"/>
  <c r="X2279" i="1"/>
  <c r="I2279" i="1"/>
  <c r="H2279" i="1"/>
  <c r="D2279" i="1"/>
  <c r="B2279" i="1"/>
  <c r="X2278" i="1"/>
  <c r="I2278" i="1"/>
  <c r="H2278" i="1"/>
  <c r="D2278" i="1"/>
  <c r="B2278" i="1"/>
  <c r="X2277" i="1"/>
  <c r="I2277" i="1"/>
  <c r="H2277" i="1"/>
  <c r="D2277" i="1"/>
  <c r="B2277" i="1"/>
  <c r="X2276" i="1"/>
  <c r="I2276" i="1"/>
  <c r="H2276" i="1"/>
  <c r="D2276" i="1"/>
  <c r="B2276" i="1"/>
  <c r="X2275" i="1"/>
  <c r="I2275" i="1"/>
  <c r="H2275" i="1"/>
  <c r="D2275" i="1"/>
  <c r="B2275" i="1"/>
  <c r="X2274" i="1"/>
  <c r="I2274" i="1"/>
  <c r="H2274" i="1"/>
  <c r="D2274" i="1"/>
  <c r="B2274" i="1"/>
  <c r="X2273" i="1"/>
  <c r="I2273" i="1"/>
  <c r="H2273" i="1"/>
  <c r="D2273" i="1"/>
  <c r="B2273" i="1"/>
  <c r="X2272" i="1"/>
  <c r="I2272" i="1"/>
  <c r="H2272" i="1"/>
  <c r="D2272" i="1"/>
  <c r="B2272" i="1"/>
  <c r="X2271" i="1"/>
  <c r="I2271" i="1"/>
  <c r="H2271" i="1"/>
  <c r="D2271" i="1"/>
  <c r="B2271" i="1"/>
  <c r="X2270" i="1"/>
  <c r="I2270" i="1"/>
  <c r="H2270" i="1"/>
  <c r="D2270" i="1"/>
  <c r="B2270" i="1"/>
  <c r="X2269" i="1"/>
  <c r="I2269" i="1"/>
  <c r="H2269" i="1"/>
  <c r="D2269" i="1"/>
  <c r="B2269" i="1"/>
  <c r="X2268" i="1"/>
  <c r="I2268" i="1"/>
  <c r="H2268" i="1"/>
  <c r="D2268" i="1"/>
  <c r="B2268" i="1"/>
  <c r="X2267" i="1"/>
  <c r="I2267" i="1"/>
  <c r="H2267" i="1"/>
  <c r="D2267" i="1"/>
  <c r="B2267" i="1"/>
  <c r="X2266" i="1"/>
  <c r="I2266" i="1"/>
  <c r="H2266" i="1"/>
  <c r="D2266" i="1"/>
  <c r="B2266" i="1"/>
  <c r="X2265" i="1"/>
  <c r="I2265" i="1"/>
  <c r="H2265" i="1"/>
  <c r="D2265" i="1"/>
  <c r="B2265" i="1"/>
  <c r="X2264" i="1"/>
  <c r="I2264" i="1"/>
  <c r="H2264" i="1"/>
  <c r="D2264" i="1"/>
  <c r="B2264" i="1"/>
  <c r="X2263" i="1"/>
  <c r="I2263" i="1"/>
  <c r="H2263" i="1"/>
  <c r="D2263" i="1"/>
  <c r="B2263" i="1"/>
  <c r="X2262" i="1"/>
  <c r="I2262" i="1"/>
  <c r="H2262" i="1"/>
  <c r="D2262" i="1"/>
  <c r="B2262" i="1"/>
  <c r="X2261" i="1"/>
  <c r="I2261" i="1"/>
  <c r="H2261" i="1"/>
  <c r="D2261" i="1"/>
  <c r="B2261" i="1"/>
  <c r="X2260" i="1"/>
  <c r="I2260" i="1"/>
  <c r="H2260" i="1"/>
  <c r="D2260" i="1"/>
  <c r="B2260" i="1"/>
  <c r="X2259" i="1"/>
  <c r="I2259" i="1"/>
  <c r="H2259" i="1"/>
  <c r="D2259" i="1"/>
  <c r="B2259" i="1"/>
  <c r="X2258" i="1"/>
  <c r="I2258" i="1"/>
  <c r="H2258" i="1"/>
  <c r="D2258" i="1"/>
  <c r="B2258" i="1"/>
  <c r="X2257" i="1"/>
  <c r="I2257" i="1"/>
  <c r="H2257" i="1"/>
  <c r="D2257" i="1"/>
  <c r="B2257" i="1"/>
  <c r="X2256" i="1"/>
  <c r="I2256" i="1"/>
  <c r="H2256" i="1"/>
  <c r="D2256" i="1"/>
  <c r="B2256" i="1"/>
  <c r="X2255" i="1"/>
  <c r="I2255" i="1"/>
  <c r="H2255" i="1"/>
  <c r="D2255" i="1"/>
  <c r="B2255" i="1"/>
  <c r="X2254" i="1"/>
  <c r="I2254" i="1"/>
  <c r="H2254" i="1"/>
  <c r="D2254" i="1"/>
  <c r="B2254" i="1"/>
  <c r="X2253" i="1"/>
  <c r="I2253" i="1"/>
  <c r="H2253" i="1"/>
  <c r="D2253" i="1"/>
  <c r="B2253" i="1"/>
  <c r="X2252" i="1"/>
  <c r="I2252" i="1"/>
  <c r="H2252" i="1"/>
  <c r="D2252" i="1"/>
  <c r="B2252" i="1"/>
  <c r="X2251" i="1"/>
  <c r="I2251" i="1"/>
  <c r="H2251" i="1"/>
  <c r="D2251" i="1"/>
  <c r="B2251" i="1"/>
  <c r="X2250" i="1"/>
  <c r="I2250" i="1"/>
  <c r="H2250" i="1"/>
  <c r="D2250" i="1"/>
  <c r="B2250" i="1"/>
  <c r="X2249" i="1"/>
  <c r="I2249" i="1"/>
  <c r="H2249" i="1"/>
  <c r="D2249" i="1"/>
  <c r="B2249" i="1"/>
  <c r="X2248" i="1"/>
  <c r="I2248" i="1"/>
  <c r="H2248" i="1"/>
  <c r="D2248" i="1"/>
  <c r="B2248" i="1"/>
  <c r="X2247" i="1"/>
  <c r="I2247" i="1"/>
  <c r="H2247" i="1"/>
  <c r="D2247" i="1"/>
  <c r="B2247" i="1"/>
  <c r="X2246" i="1"/>
  <c r="I2246" i="1"/>
  <c r="H2246" i="1"/>
  <c r="D2246" i="1"/>
  <c r="B2246" i="1"/>
  <c r="X2245" i="1"/>
  <c r="I2245" i="1"/>
  <c r="H2245" i="1"/>
  <c r="D2245" i="1"/>
  <c r="B2245" i="1"/>
  <c r="X2244" i="1"/>
  <c r="I2244" i="1"/>
  <c r="H2244" i="1"/>
  <c r="D2244" i="1"/>
  <c r="B2244" i="1"/>
  <c r="X2243" i="1"/>
  <c r="I2243" i="1"/>
  <c r="H2243" i="1"/>
  <c r="D2243" i="1"/>
  <c r="B2243" i="1"/>
  <c r="X2242" i="1"/>
  <c r="I2242" i="1"/>
  <c r="H2242" i="1"/>
  <c r="D2242" i="1"/>
  <c r="B2242" i="1"/>
  <c r="X2241" i="1"/>
  <c r="I2241" i="1"/>
  <c r="H2241" i="1"/>
  <c r="D2241" i="1"/>
  <c r="B2241" i="1"/>
  <c r="X2240" i="1"/>
  <c r="I2240" i="1"/>
  <c r="H2240" i="1"/>
  <c r="D2240" i="1"/>
  <c r="B2240" i="1"/>
  <c r="X2239" i="1"/>
  <c r="I2239" i="1"/>
  <c r="H2239" i="1"/>
  <c r="D2239" i="1"/>
  <c r="B2239" i="1"/>
  <c r="X2238" i="1"/>
  <c r="I2238" i="1"/>
  <c r="H2238" i="1"/>
  <c r="D2238" i="1"/>
  <c r="B2238" i="1"/>
  <c r="X2237" i="1"/>
  <c r="I2237" i="1"/>
  <c r="H2237" i="1"/>
  <c r="D2237" i="1"/>
  <c r="B2237" i="1"/>
  <c r="X2236" i="1"/>
  <c r="I2236" i="1"/>
  <c r="H2236" i="1"/>
  <c r="D2236" i="1"/>
  <c r="B2236" i="1"/>
  <c r="X2235" i="1"/>
  <c r="I2235" i="1"/>
  <c r="H2235" i="1"/>
  <c r="D2235" i="1"/>
  <c r="B2235" i="1"/>
  <c r="X2234" i="1"/>
  <c r="I2234" i="1"/>
  <c r="H2234" i="1"/>
  <c r="D2234" i="1"/>
  <c r="B2234" i="1"/>
  <c r="X2233" i="1"/>
  <c r="I2233" i="1"/>
  <c r="H2233" i="1"/>
  <c r="D2233" i="1"/>
  <c r="B2233" i="1"/>
  <c r="X2232" i="1"/>
  <c r="I2232" i="1"/>
  <c r="H2232" i="1"/>
  <c r="D2232" i="1"/>
  <c r="B2232" i="1"/>
  <c r="X2231" i="1"/>
  <c r="I2231" i="1"/>
  <c r="H2231" i="1"/>
  <c r="D2231" i="1"/>
  <c r="B2231" i="1"/>
  <c r="X2230" i="1"/>
  <c r="I2230" i="1"/>
  <c r="H2230" i="1"/>
  <c r="D2230" i="1"/>
  <c r="B2230" i="1"/>
  <c r="X2229" i="1"/>
  <c r="I2229" i="1"/>
  <c r="H2229" i="1"/>
  <c r="D2229" i="1"/>
  <c r="B2229" i="1"/>
  <c r="X2228" i="1"/>
  <c r="I2228" i="1"/>
  <c r="H2228" i="1"/>
  <c r="D2228" i="1"/>
  <c r="B2228" i="1"/>
  <c r="X2227" i="1"/>
  <c r="I2227" i="1"/>
  <c r="H2227" i="1"/>
  <c r="D2227" i="1"/>
  <c r="B2227" i="1"/>
  <c r="X2226" i="1"/>
  <c r="I2226" i="1"/>
  <c r="H2226" i="1"/>
  <c r="D2226" i="1"/>
  <c r="B2226" i="1"/>
  <c r="X2225" i="1"/>
  <c r="I2225" i="1"/>
  <c r="H2225" i="1"/>
  <c r="D2225" i="1"/>
  <c r="B2225" i="1"/>
  <c r="X2224" i="1"/>
  <c r="I2224" i="1"/>
  <c r="H2224" i="1"/>
  <c r="D2224" i="1"/>
  <c r="B2224" i="1"/>
  <c r="X2223" i="1"/>
  <c r="I2223" i="1"/>
  <c r="H2223" i="1"/>
  <c r="D2223" i="1"/>
  <c r="B2223" i="1"/>
  <c r="X2222" i="1"/>
  <c r="I2222" i="1"/>
  <c r="H2222" i="1"/>
  <c r="D2222" i="1"/>
  <c r="B2222" i="1"/>
  <c r="X2221" i="1"/>
  <c r="I2221" i="1"/>
  <c r="H2221" i="1"/>
  <c r="D2221" i="1"/>
  <c r="B2221" i="1"/>
  <c r="X2220" i="1"/>
  <c r="I2220" i="1"/>
  <c r="H2220" i="1"/>
  <c r="D2220" i="1"/>
  <c r="B2220" i="1"/>
  <c r="X2219" i="1"/>
  <c r="I2219" i="1"/>
  <c r="H2219" i="1"/>
  <c r="D2219" i="1"/>
  <c r="B2219" i="1"/>
  <c r="X2218" i="1"/>
  <c r="I2218" i="1"/>
  <c r="H2218" i="1"/>
  <c r="D2218" i="1"/>
  <c r="B2218" i="1"/>
  <c r="X2217" i="1"/>
  <c r="I2217" i="1"/>
  <c r="H2217" i="1"/>
  <c r="D2217" i="1"/>
  <c r="B2217" i="1"/>
  <c r="X2216" i="1"/>
  <c r="I2216" i="1"/>
  <c r="H2216" i="1"/>
  <c r="D2216" i="1"/>
  <c r="B2216" i="1"/>
  <c r="X2215" i="1"/>
  <c r="I2215" i="1"/>
  <c r="H2215" i="1"/>
  <c r="D2215" i="1"/>
  <c r="B2215" i="1"/>
  <c r="X2214" i="1"/>
  <c r="I2214" i="1"/>
  <c r="H2214" i="1"/>
  <c r="D2214" i="1"/>
  <c r="B2214" i="1"/>
  <c r="X2213" i="1"/>
  <c r="I2213" i="1"/>
  <c r="H2213" i="1"/>
  <c r="D2213" i="1"/>
  <c r="B2213" i="1"/>
  <c r="X2212" i="1"/>
  <c r="I2212" i="1"/>
  <c r="H2212" i="1"/>
  <c r="D2212" i="1"/>
  <c r="B2212" i="1"/>
  <c r="X2211" i="1"/>
  <c r="I2211" i="1"/>
  <c r="H2211" i="1"/>
  <c r="D2211" i="1"/>
  <c r="B2211" i="1"/>
  <c r="X2210" i="1"/>
  <c r="I2210" i="1"/>
  <c r="H2210" i="1"/>
  <c r="D2210" i="1"/>
  <c r="B2210" i="1"/>
  <c r="X2209" i="1"/>
  <c r="I2209" i="1"/>
  <c r="H2209" i="1"/>
  <c r="D2209" i="1"/>
  <c r="B2209" i="1"/>
  <c r="X2208" i="1"/>
  <c r="I2208" i="1"/>
  <c r="H2208" i="1"/>
  <c r="D2208" i="1"/>
  <c r="B2208" i="1"/>
  <c r="X2207" i="1"/>
  <c r="I2207" i="1"/>
  <c r="H2207" i="1"/>
  <c r="D2207" i="1"/>
  <c r="B2207" i="1"/>
  <c r="X2206" i="1"/>
  <c r="I2206" i="1"/>
  <c r="H2206" i="1"/>
  <c r="D2206" i="1"/>
  <c r="B2206" i="1"/>
  <c r="X2205" i="1"/>
  <c r="I2205" i="1"/>
  <c r="H2205" i="1"/>
  <c r="D2205" i="1"/>
  <c r="B2205" i="1"/>
  <c r="X2204" i="1"/>
  <c r="I2204" i="1"/>
  <c r="H2204" i="1"/>
  <c r="D2204" i="1"/>
  <c r="B2204" i="1"/>
  <c r="X2203" i="1"/>
  <c r="I2203" i="1"/>
  <c r="H2203" i="1"/>
  <c r="D2203" i="1"/>
  <c r="B2203" i="1"/>
  <c r="X2202" i="1"/>
  <c r="I2202" i="1"/>
  <c r="H2202" i="1"/>
  <c r="D2202" i="1"/>
  <c r="B2202" i="1"/>
  <c r="X2201" i="1"/>
  <c r="I2201" i="1"/>
  <c r="H2201" i="1"/>
  <c r="D2201" i="1"/>
  <c r="B2201" i="1"/>
  <c r="X2200" i="1"/>
  <c r="I2200" i="1"/>
  <c r="H2200" i="1"/>
  <c r="D2200" i="1"/>
  <c r="B2200" i="1"/>
  <c r="X2199" i="1"/>
  <c r="I2199" i="1"/>
  <c r="H2199" i="1"/>
  <c r="D2199" i="1"/>
  <c r="B2199" i="1"/>
  <c r="X2198" i="1"/>
  <c r="I2198" i="1"/>
  <c r="H2198" i="1"/>
  <c r="D2198" i="1"/>
  <c r="B2198" i="1"/>
  <c r="X2197" i="1"/>
  <c r="I2197" i="1"/>
  <c r="H2197" i="1"/>
  <c r="D2197" i="1"/>
  <c r="B2197" i="1"/>
  <c r="X2196" i="1"/>
  <c r="I2196" i="1"/>
  <c r="H2196" i="1"/>
  <c r="D2196" i="1"/>
  <c r="B2196" i="1"/>
  <c r="X2195" i="1"/>
  <c r="I2195" i="1"/>
  <c r="H2195" i="1"/>
  <c r="D2195" i="1"/>
  <c r="B2195" i="1"/>
  <c r="X2194" i="1"/>
  <c r="I2194" i="1"/>
  <c r="H2194" i="1"/>
  <c r="D2194" i="1"/>
  <c r="B2194" i="1"/>
  <c r="X2193" i="1"/>
  <c r="I2193" i="1"/>
  <c r="H2193" i="1"/>
  <c r="D2193" i="1"/>
  <c r="B2193" i="1"/>
  <c r="X2192" i="1"/>
  <c r="I2192" i="1"/>
  <c r="H2192" i="1"/>
  <c r="D2192" i="1"/>
  <c r="B2192" i="1"/>
  <c r="X2191" i="1"/>
  <c r="I2191" i="1"/>
  <c r="H2191" i="1"/>
  <c r="D2191" i="1"/>
  <c r="B2191" i="1"/>
  <c r="X2190" i="1"/>
  <c r="I2190" i="1"/>
  <c r="H2190" i="1"/>
  <c r="D2190" i="1"/>
  <c r="B2190" i="1"/>
  <c r="X2189" i="1"/>
  <c r="I2189" i="1"/>
  <c r="H2189" i="1"/>
  <c r="D2189" i="1"/>
  <c r="B2189" i="1"/>
  <c r="X2188" i="1"/>
  <c r="I2188" i="1"/>
  <c r="H2188" i="1"/>
  <c r="D2188" i="1"/>
  <c r="B2188" i="1"/>
  <c r="X2187" i="1"/>
  <c r="I2187" i="1"/>
  <c r="H2187" i="1"/>
  <c r="D2187" i="1"/>
  <c r="B2187" i="1"/>
  <c r="X2186" i="1"/>
  <c r="I2186" i="1"/>
  <c r="H2186" i="1"/>
  <c r="D2186" i="1"/>
  <c r="B2186" i="1"/>
  <c r="X2185" i="1"/>
  <c r="I2185" i="1"/>
  <c r="H2185" i="1"/>
  <c r="D2185" i="1"/>
  <c r="B2185" i="1"/>
  <c r="X2184" i="1"/>
  <c r="I2184" i="1"/>
  <c r="H2184" i="1"/>
  <c r="D2184" i="1"/>
  <c r="B2184" i="1"/>
  <c r="X2183" i="1"/>
  <c r="I2183" i="1"/>
  <c r="H2183" i="1"/>
  <c r="D2183" i="1"/>
  <c r="B2183" i="1"/>
  <c r="X2182" i="1"/>
  <c r="I2182" i="1"/>
  <c r="H2182" i="1"/>
  <c r="D2182" i="1"/>
  <c r="B2182" i="1"/>
  <c r="X2181" i="1"/>
  <c r="I2181" i="1"/>
  <c r="H2181" i="1"/>
  <c r="D2181" i="1"/>
  <c r="B2181" i="1"/>
  <c r="X2180" i="1"/>
  <c r="I2180" i="1"/>
  <c r="H2180" i="1"/>
  <c r="D2180" i="1"/>
  <c r="B2180" i="1"/>
  <c r="X2179" i="1"/>
  <c r="I2179" i="1"/>
  <c r="H2179" i="1"/>
  <c r="D2179" i="1"/>
  <c r="B2179" i="1"/>
  <c r="X2178" i="1"/>
  <c r="I2178" i="1"/>
  <c r="H2178" i="1"/>
  <c r="D2178" i="1"/>
  <c r="B2178" i="1"/>
  <c r="X2177" i="1"/>
  <c r="I2177" i="1"/>
  <c r="H2177" i="1"/>
  <c r="D2177" i="1"/>
  <c r="B2177" i="1"/>
  <c r="X2176" i="1"/>
  <c r="I2176" i="1"/>
  <c r="H2176" i="1"/>
  <c r="D2176" i="1"/>
  <c r="B2176" i="1"/>
  <c r="X2175" i="1"/>
  <c r="I2175" i="1"/>
  <c r="H2175" i="1"/>
  <c r="D2175" i="1"/>
  <c r="B2175" i="1"/>
  <c r="X2174" i="1"/>
  <c r="I2174" i="1"/>
  <c r="H2174" i="1"/>
  <c r="D2174" i="1"/>
  <c r="B2174" i="1"/>
  <c r="X2173" i="1"/>
  <c r="I2173" i="1"/>
  <c r="H2173" i="1"/>
  <c r="D2173" i="1"/>
  <c r="B2173" i="1"/>
  <c r="X2172" i="1"/>
  <c r="I2172" i="1"/>
  <c r="H2172" i="1"/>
  <c r="D2172" i="1"/>
  <c r="B2172" i="1"/>
  <c r="X2171" i="1"/>
  <c r="I2171" i="1"/>
  <c r="H2171" i="1"/>
  <c r="D2171" i="1"/>
  <c r="B2171" i="1"/>
  <c r="X2170" i="1"/>
  <c r="I2170" i="1"/>
  <c r="H2170" i="1"/>
  <c r="D2170" i="1"/>
  <c r="B2170" i="1"/>
  <c r="X2169" i="1"/>
  <c r="I2169" i="1"/>
  <c r="H2169" i="1"/>
  <c r="D2169" i="1"/>
  <c r="B2169" i="1"/>
  <c r="X2168" i="1"/>
  <c r="I2168" i="1"/>
  <c r="H2168" i="1"/>
  <c r="D2168" i="1"/>
  <c r="B2168" i="1"/>
  <c r="X2167" i="1"/>
  <c r="I2167" i="1"/>
  <c r="H2167" i="1"/>
  <c r="D2167" i="1"/>
  <c r="B2167" i="1"/>
  <c r="X2166" i="1"/>
  <c r="I2166" i="1"/>
  <c r="H2166" i="1"/>
  <c r="D2166" i="1"/>
  <c r="B2166" i="1"/>
  <c r="X2165" i="1"/>
  <c r="I2165" i="1"/>
  <c r="H2165" i="1"/>
  <c r="D2165" i="1"/>
  <c r="B2165" i="1"/>
  <c r="X2164" i="1"/>
  <c r="I2164" i="1"/>
  <c r="H2164" i="1"/>
  <c r="D2164" i="1"/>
  <c r="B2164" i="1"/>
  <c r="X2163" i="1"/>
  <c r="I2163" i="1"/>
  <c r="H2163" i="1"/>
  <c r="D2163" i="1"/>
  <c r="B2163" i="1"/>
  <c r="X2162" i="1"/>
  <c r="I2162" i="1"/>
  <c r="H2162" i="1"/>
  <c r="D2162" i="1"/>
  <c r="B2162" i="1"/>
  <c r="X2161" i="1"/>
  <c r="I2161" i="1"/>
  <c r="H2161" i="1"/>
  <c r="D2161" i="1"/>
  <c r="B2161" i="1"/>
  <c r="X2160" i="1"/>
  <c r="I2160" i="1"/>
  <c r="H2160" i="1"/>
  <c r="D2160" i="1"/>
  <c r="B2160" i="1"/>
  <c r="X2159" i="1"/>
  <c r="I2159" i="1"/>
  <c r="H2159" i="1"/>
  <c r="D2159" i="1"/>
  <c r="B2159" i="1"/>
  <c r="X2158" i="1"/>
  <c r="I2158" i="1"/>
  <c r="H2158" i="1"/>
  <c r="D2158" i="1"/>
  <c r="B2158" i="1"/>
  <c r="X2157" i="1"/>
  <c r="I2157" i="1"/>
  <c r="H2157" i="1"/>
  <c r="D2157" i="1"/>
  <c r="B2157" i="1"/>
  <c r="X2156" i="1"/>
  <c r="I2156" i="1"/>
  <c r="H2156" i="1"/>
  <c r="D2156" i="1"/>
  <c r="B2156" i="1"/>
  <c r="X2155" i="1"/>
  <c r="I2155" i="1"/>
  <c r="H2155" i="1"/>
  <c r="D2155" i="1"/>
  <c r="B2155" i="1"/>
  <c r="X2154" i="1"/>
  <c r="I2154" i="1"/>
  <c r="H2154" i="1"/>
  <c r="D2154" i="1"/>
  <c r="B2154" i="1"/>
  <c r="X2153" i="1"/>
  <c r="I2153" i="1"/>
  <c r="H2153" i="1"/>
  <c r="D2153" i="1"/>
  <c r="B2153" i="1"/>
  <c r="X2152" i="1"/>
  <c r="I2152" i="1"/>
  <c r="H2152" i="1"/>
  <c r="D2152" i="1"/>
  <c r="B2152" i="1"/>
  <c r="X2151" i="1"/>
  <c r="I2151" i="1"/>
  <c r="H2151" i="1"/>
  <c r="D2151" i="1"/>
  <c r="B2151" i="1"/>
  <c r="X2150" i="1"/>
  <c r="I2150" i="1"/>
  <c r="H2150" i="1"/>
  <c r="D2150" i="1"/>
  <c r="B2150" i="1"/>
  <c r="X2149" i="1"/>
  <c r="I2149" i="1"/>
  <c r="H2149" i="1"/>
  <c r="D2149" i="1"/>
  <c r="B2149" i="1"/>
  <c r="X2148" i="1"/>
  <c r="I2148" i="1"/>
  <c r="H2148" i="1"/>
  <c r="D2148" i="1"/>
  <c r="B2148" i="1"/>
  <c r="X2147" i="1"/>
  <c r="I2147" i="1"/>
  <c r="H2147" i="1"/>
  <c r="D2147" i="1"/>
  <c r="B2147" i="1"/>
  <c r="X2146" i="1"/>
  <c r="I2146" i="1"/>
  <c r="H2146" i="1"/>
  <c r="D2146" i="1"/>
  <c r="B2146" i="1"/>
  <c r="X2145" i="1"/>
  <c r="I2145" i="1"/>
  <c r="H2145" i="1"/>
  <c r="D2145" i="1"/>
  <c r="B2145" i="1"/>
  <c r="X2144" i="1"/>
  <c r="I2144" i="1"/>
  <c r="H2144" i="1"/>
  <c r="D2144" i="1"/>
  <c r="B2144" i="1"/>
  <c r="X2143" i="1"/>
  <c r="I2143" i="1"/>
  <c r="H2143" i="1"/>
  <c r="D2143" i="1"/>
  <c r="B2143" i="1"/>
  <c r="X2142" i="1"/>
  <c r="I2142" i="1"/>
  <c r="H2142" i="1"/>
  <c r="D2142" i="1"/>
  <c r="B2142" i="1"/>
  <c r="X2141" i="1"/>
  <c r="I2141" i="1"/>
  <c r="H2141" i="1"/>
  <c r="D2141" i="1"/>
  <c r="B2141" i="1"/>
  <c r="X2140" i="1"/>
  <c r="I2140" i="1"/>
  <c r="H2140" i="1"/>
  <c r="D2140" i="1"/>
  <c r="B2140" i="1"/>
  <c r="X2139" i="1"/>
  <c r="I2139" i="1"/>
  <c r="H2139" i="1"/>
  <c r="D2139" i="1"/>
  <c r="B2139" i="1"/>
  <c r="X2138" i="1"/>
  <c r="I2138" i="1"/>
  <c r="H2138" i="1"/>
  <c r="D2138" i="1"/>
  <c r="B2138" i="1"/>
  <c r="X2137" i="1"/>
  <c r="I2137" i="1"/>
  <c r="H2137" i="1"/>
  <c r="D2137" i="1"/>
  <c r="B2137" i="1"/>
  <c r="X2136" i="1"/>
  <c r="I2136" i="1"/>
  <c r="H2136" i="1"/>
  <c r="D2136" i="1"/>
  <c r="B2136" i="1"/>
  <c r="X2135" i="1"/>
  <c r="I2135" i="1"/>
  <c r="H2135" i="1"/>
  <c r="D2135" i="1"/>
  <c r="B2135" i="1"/>
  <c r="X2134" i="1"/>
  <c r="I2134" i="1"/>
  <c r="H2134" i="1"/>
  <c r="D2134" i="1"/>
  <c r="B2134" i="1"/>
  <c r="X2133" i="1"/>
  <c r="I2133" i="1"/>
  <c r="H2133" i="1"/>
  <c r="D2133" i="1"/>
  <c r="B2133" i="1"/>
  <c r="X2132" i="1"/>
  <c r="I2132" i="1"/>
  <c r="H2132" i="1"/>
  <c r="D2132" i="1"/>
  <c r="B2132" i="1"/>
  <c r="X2131" i="1"/>
  <c r="I2131" i="1"/>
  <c r="H2131" i="1"/>
  <c r="D2131" i="1"/>
  <c r="B2131" i="1"/>
  <c r="X2130" i="1"/>
  <c r="I2130" i="1"/>
  <c r="H2130" i="1"/>
  <c r="D2130" i="1"/>
  <c r="B2130" i="1"/>
  <c r="X2129" i="1"/>
  <c r="I2129" i="1"/>
  <c r="H2129" i="1"/>
  <c r="D2129" i="1"/>
  <c r="B2129" i="1"/>
  <c r="X2128" i="1"/>
  <c r="I2128" i="1"/>
  <c r="H2128" i="1"/>
  <c r="D2128" i="1"/>
  <c r="B2128" i="1"/>
  <c r="X2127" i="1"/>
  <c r="I2127" i="1"/>
  <c r="H2127" i="1"/>
  <c r="D2127" i="1"/>
  <c r="B2127" i="1"/>
  <c r="X2126" i="1"/>
  <c r="I2126" i="1"/>
  <c r="H2126" i="1"/>
  <c r="D2126" i="1"/>
  <c r="B2126" i="1"/>
  <c r="X2125" i="1"/>
  <c r="I2125" i="1"/>
  <c r="H2125" i="1"/>
  <c r="D2125" i="1"/>
  <c r="B2125" i="1"/>
  <c r="X2124" i="1"/>
  <c r="I2124" i="1"/>
  <c r="H2124" i="1"/>
  <c r="D2124" i="1"/>
  <c r="B2124" i="1"/>
  <c r="X2123" i="1"/>
  <c r="I2123" i="1"/>
  <c r="H2123" i="1"/>
  <c r="D2123" i="1"/>
  <c r="B2123" i="1"/>
  <c r="X2122" i="1"/>
  <c r="I2122" i="1"/>
  <c r="H2122" i="1"/>
  <c r="D2122" i="1"/>
  <c r="B2122" i="1"/>
  <c r="X2121" i="1"/>
  <c r="I2121" i="1"/>
  <c r="H2121" i="1"/>
  <c r="D2121" i="1"/>
  <c r="B2121" i="1"/>
  <c r="X2120" i="1"/>
  <c r="I2120" i="1"/>
  <c r="H2120" i="1"/>
  <c r="D2120" i="1"/>
  <c r="B2120" i="1"/>
  <c r="X2119" i="1"/>
  <c r="I2119" i="1"/>
  <c r="H2119" i="1"/>
  <c r="D2119" i="1"/>
  <c r="B2119" i="1"/>
  <c r="X2118" i="1"/>
  <c r="I2118" i="1"/>
  <c r="H2118" i="1"/>
  <c r="D2118" i="1"/>
  <c r="B2118" i="1"/>
  <c r="X2117" i="1"/>
  <c r="I2117" i="1"/>
  <c r="H2117" i="1"/>
  <c r="D2117" i="1"/>
  <c r="B2117" i="1"/>
  <c r="X2116" i="1"/>
  <c r="I2116" i="1"/>
  <c r="H2116" i="1"/>
  <c r="D2116" i="1"/>
  <c r="B2116" i="1"/>
  <c r="X2115" i="1"/>
  <c r="I2115" i="1"/>
  <c r="H2115" i="1"/>
  <c r="D2115" i="1"/>
  <c r="B2115" i="1"/>
  <c r="X2114" i="1"/>
  <c r="I2114" i="1"/>
  <c r="H2114" i="1"/>
  <c r="D2114" i="1"/>
  <c r="B2114" i="1"/>
  <c r="X2113" i="1"/>
  <c r="I2113" i="1"/>
  <c r="H2113" i="1"/>
  <c r="D2113" i="1"/>
  <c r="B2113" i="1"/>
  <c r="X2112" i="1"/>
  <c r="I2112" i="1"/>
  <c r="H2112" i="1"/>
  <c r="D2112" i="1"/>
  <c r="B2112" i="1"/>
  <c r="X2111" i="1"/>
  <c r="I2111" i="1"/>
  <c r="H2111" i="1"/>
  <c r="D2111" i="1"/>
  <c r="B2111" i="1"/>
  <c r="X2110" i="1"/>
  <c r="I2110" i="1"/>
  <c r="H2110" i="1"/>
  <c r="D2110" i="1"/>
  <c r="B2110" i="1"/>
  <c r="X2109" i="1"/>
  <c r="I2109" i="1"/>
  <c r="H2109" i="1"/>
  <c r="D2109" i="1"/>
  <c r="B2109" i="1"/>
  <c r="X2108" i="1"/>
  <c r="I2108" i="1"/>
  <c r="H2108" i="1"/>
  <c r="D2108" i="1"/>
  <c r="B2108" i="1"/>
  <c r="X2107" i="1"/>
  <c r="I2107" i="1"/>
  <c r="H2107" i="1"/>
  <c r="D2107" i="1"/>
  <c r="B2107" i="1"/>
  <c r="X2106" i="1"/>
  <c r="I2106" i="1"/>
  <c r="H2106" i="1"/>
  <c r="D2106" i="1"/>
  <c r="B2106" i="1"/>
  <c r="X2105" i="1"/>
  <c r="I2105" i="1"/>
  <c r="H2105" i="1"/>
  <c r="D2105" i="1"/>
  <c r="B2105" i="1"/>
  <c r="X2104" i="1"/>
  <c r="I2104" i="1"/>
  <c r="H2104" i="1"/>
  <c r="D2104" i="1"/>
  <c r="B2104" i="1"/>
  <c r="X2103" i="1"/>
  <c r="I2103" i="1"/>
  <c r="H2103" i="1"/>
  <c r="D2103" i="1"/>
  <c r="B2103" i="1"/>
  <c r="X2102" i="1"/>
  <c r="I2102" i="1"/>
  <c r="H2102" i="1"/>
  <c r="D2102" i="1"/>
  <c r="B2102" i="1"/>
  <c r="X2101" i="1"/>
  <c r="I2101" i="1"/>
  <c r="H2101" i="1"/>
  <c r="D2101" i="1"/>
  <c r="B2101" i="1"/>
  <c r="X2100" i="1"/>
  <c r="I2100" i="1"/>
  <c r="H2100" i="1"/>
  <c r="D2100" i="1"/>
  <c r="B2100" i="1"/>
  <c r="X2099" i="1"/>
  <c r="I2099" i="1"/>
  <c r="H2099" i="1"/>
  <c r="D2099" i="1"/>
  <c r="B2099" i="1"/>
  <c r="X2098" i="1"/>
  <c r="I2098" i="1"/>
  <c r="H2098" i="1"/>
  <c r="D2098" i="1"/>
  <c r="B2098" i="1"/>
  <c r="X2097" i="1"/>
  <c r="I2097" i="1"/>
  <c r="H2097" i="1"/>
  <c r="D2097" i="1"/>
  <c r="B2097" i="1"/>
  <c r="X2096" i="1"/>
  <c r="I2096" i="1"/>
  <c r="H2096" i="1"/>
  <c r="D2096" i="1"/>
  <c r="B2096" i="1"/>
  <c r="X2095" i="1"/>
  <c r="I2095" i="1"/>
  <c r="H2095" i="1"/>
  <c r="D2095" i="1"/>
  <c r="B2095" i="1"/>
  <c r="X2094" i="1"/>
  <c r="I2094" i="1"/>
  <c r="H2094" i="1"/>
  <c r="D2094" i="1"/>
  <c r="B2094" i="1"/>
  <c r="X2093" i="1"/>
  <c r="I2093" i="1"/>
  <c r="H2093" i="1"/>
  <c r="D2093" i="1"/>
  <c r="B2093" i="1"/>
  <c r="X2092" i="1"/>
  <c r="I2092" i="1"/>
  <c r="H2092" i="1"/>
  <c r="D2092" i="1"/>
  <c r="B2092" i="1"/>
  <c r="X2091" i="1"/>
  <c r="I2091" i="1"/>
  <c r="H2091" i="1"/>
  <c r="D2091" i="1"/>
  <c r="B2091" i="1"/>
  <c r="X2090" i="1"/>
  <c r="I2090" i="1"/>
  <c r="H2090" i="1"/>
  <c r="D2090" i="1"/>
  <c r="B2090" i="1"/>
  <c r="X2089" i="1"/>
  <c r="I2089" i="1"/>
  <c r="H2089" i="1"/>
  <c r="D2089" i="1"/>
  <c r="B2089" i="1"/>
  <c r="X2088" i="1"/>
  <c r="I2088" i="1"/>
  <c r="H2088" i="1"/>
  <c r="D2088" i="1"/>
  <c r="B2088" i="1"/>
  <c r="X2087" i="1"/>
  <c r="I2087" i="1"/>
  <c r="H2087" i="1"/>
  <c r="D2087" i="1"/>
  <c r="B2087" i="1"/>
  <c r="X2086" i="1"/>
  <c r="I2086" i="1"/>
  <c r="H2086" i="1"/>
  <c r="D2086" i="1"/>
  <c r="B2086" i="1"/>
  <c r="X2085" i="1"/>
  <c r="I2085" i="1"/>
  <c r="H2085" i="1"/>
  <c r="D2085" i="1"/>
  <c r="B2085" i="1"/>
  <c r="X2084" i="1"/>
  <c r="I2084" i="1"/>
  <c r="H2084" i="1"/>
  <c r="D2084" i="1"/>
  <c r="B2084" i="1"/>
  <c r="X2083" i="1"/>
  <c r="I2083" i="1"/>
  <c r="H2083" i="1"/>
  <c r="D2083" i="1"/>
  <c r="B2083" i="1"/>
  <c r="X2082" i="1"/>
  <c r="I2082" i="1"/>
  <c r="H2082" i="1"/>
  <c r="D2082" i="1"/>
  <c r="B2082" i="1"/>
  <c r="X2081" i="1"/>
  <c r="I2081" i="1"/>
  <c r="H2081" i="1"/>
  <c r="D2081" i="1"/>
  <c r="B2081" i="1"/>
  <c r="X2080" i="1"/>
  <c r="I2080" i="1"/>
  <c r="H2080" i="1"/>
  <c r="D2080" i="1"/>
  <c r="B2080" i="1"/>
  <c r="X2079" i="1"/>
  <c r="I2079" i="1"/>
  <c r="H2079" i="1"/>
  <c r="D2079" i="1"/>
  <c r="B2079" i="1"/>
  <c r="X2078" i="1"/>
  <c r="I2078" i="1"/>
  <c r="H2078" i="1"/>
  <c r="D2078" i="1"/>
  <c r="B2078" i="1"/>
  <c r="X2077" i="1"/>
  <c r="I2077" i="1"/>
  <c r="H2077" i="1"/>
  <c r="D2077" i="1"/>
  <c r="B2077" i="1"/>
  <c r="X2076" i="1"/>
  <c r="I2076" i="1"/>
  <c r="H2076" i="1"/>
  <c r="D2076" i="1"/>
  <c r="B2076" i="1"/>
  <c r="X2075" i="1"/>
  <c r="I2075" i="1"/>
  <c r="H2075" i="1"/>
  <c r="D2075" i="1"/>
  <c r="B2075" i="1"/>
  <c r="X2074" i="1"/>
  <c r="I2074" i="1"/>
  <c r="H2074" i="1"/>
  <c r="D2074" i="1"/>
  <c r="B2074" i="1"/>
  <c r="X2073" i="1"/>
  <c r="I2073" i="1"/>
  <c r="H2073" i="1"/>
  <c r="D2073" i="1"/>
  <c r="B2073" i="1"/>
  <c r="X2072" i="1"/>
  <c r="I2072" i="1"/>
  <c r="H2072" i="1"/>
  <c r="D2072" i="1"/>
  <c r="B2072" i="1"/>
  <c r="X2071" i="1"/>
  <c r="I2071" i="1"/>
  <c r="H2071" i="1"/>
  <c r="D2071" i="1"/>
  <c r="B2071" i="1"/>
  <c r="X2070" i="1"/>
  <c r="I2070" i="1"/>
  <c r="H2070" i="1"/>
  <c r="D2070" i="1"/>
  <c r="B2070" i="1"/>
  <c r="X2069" i="1"/>
  <c r="I2069" i="1"/>
  <c r="H2069" i="1"/>
  <c r="D2069" i="1"/>
  <c r="B2069" i="1"/>
  <c r="X2068" i="1"/>
  <c r="I2068" i="1"/>
  <c r="H2068" i="1"/>
  <c r="D2068" i="1"/>
  <c r="B2068" i="1"/>
  <c r="X2067" i="1"/>
  <c r="I2067" i="1"/>
  <c r="H2067" i="1"/>
  <c r="D2067" i="1"/>
  <c r="B2067" i="1"/>
  <c r="X2066" i="1"/>
  <c r="I2066" i="1"/>
  <c r="H2066" i="1"/>
  <c r="D2066" i="1"/>
  <c r="B2066" i="1"/>
  <c r="X2065" i="1"/>
  <c r="I2065" i="1"/>
  <c r="H2065" i="1"/>
  <c r="D2065" i="1"/>
  <c r="B2065" i="1"/>
  <c r="X2064" i="1"/>
  <c r="I2064" i="1"/>
  <c r="H2064" i="1"/>
  <c r="D2064" i="1"/>
  <c r="B2064" i="1"/>
  <c r="X2063" i="1"/>
  <c r="I2063" i="1"/>
  <c r="H2063" i="1"/>
  <c r="D2063" i="1"/>
  <c r="B2063" i="1"/>
  <c r="X2062" i="1"/>
  <c r="I2062" i="1"/>
  <c r="H2062" i="1"/>
  <c r="D2062" i="1"/>
  <c r="B2062" i="1"/>
  <c r="X2061" i="1"/>
  <c r="I2061" i="1"/>
  <c r="H2061" i="1"/>
  <c r="D2061" i="1"/>
  <c r="B2061" i="1"/>
  <c r="X2060" i="1"/>
  <c r="I2060" i="1"/>
  <c r="H2060" i="1"/>
  <c r="D2060" i="1"/>
  <c r="B2060" i="1"/>
  <c r="X2059" i="1"/>
  <c r="I2059" i="1"/>
  <c r="H2059" i="1"/>
  <c r="D2059" i="1"/>
  <c r="B2059" i="1"/>
  <c r="X2058" i="1"/>
  <c r="I2058" i="1"/>
  <c r="H2058" i="1"/>
  <c r="D2058" i="1"/>
  <c r="B2058" i="1"/>
  <c r="X2057" i="1"/>
  <c r="I2057" i="1"/>
  <c r="H2057" i="1"/>
  <c r="D2057" i="1"/>
  <c r="B2057" i="1"/>
  <c r="X2056" i="1"/>
  <c r="I2056" i="1"/>
  <c r="H2056" i="1"/>
  <c r="D2056" i="1"/>
  <c r="B2056" i="1"/>
  <c r="X2055" i="1"/>
  <c r="I2055" i="1"/>
  <c r="H2055" i="1"/>
  <c r="D2055" i="1"/>
  <c r="B2055" i="1"/>
  <c r="X2054" i="1"/>
  <c r="I2054" i="1"/>
  <c r="H2054" i="1"/>
  <c r="D2054" i="1"/>
  <c r="B2054" i="1"/>
  <c r="X2053" i="1"/>
  <c r="I2053" i="1"/>
  <c r="H2053" i="1"/>
  <c r="D2053" i="1"/>
  <c r="B2053" i="1"/>
  <c r="X2052" i="1"/>
  <c r="I2052" i="1"/>
  <c r="H2052" i="1"/>
  <c r="D2052" i="1"/>
  <c r="B2052" i="1"/>
  <c r="X2051" i="1"/>
  <c r="I2051" i="1"/>
  <c r="H2051" i="1"/>
  <c r="D2051" i="1"/>
  <c r="B2051" i="1"/>
  <c r="X2050" i="1"/>
  <c r="I2050" i="1"/>
  <c r="H2050" i="1"/>
  <c r="D2050" i="1"/>
  <c r="B2050" i="1"/>
  <c r="X2049" i="1"/>
  <c r="I2049" i="1"/>
  <c r="H2049" i="1"/>
  <c r="D2049" i="1"/>
  <c r="B2049" i="1"/>
  <c r="X2048" i="1"/>
  <c r="I2048" i="1"/>
  <c r="H2048" i="1"/>
  <c r="D2048" i="1"/>
  <c r="B2048" i="1"/>
  <c r="X2047" i="1"/>
  <c r="I2047" i="1"/>
  <c r="H2047" i="1"/>
  <c r="D2047" i="1"/>
  <c r="B2047" i="1"/>
  <c r="X2046" i="1"/>
  <c r="I2046" i="1"/>
  <c r="H2046" i="1"/>
  <c r="D2046" i="1"/>
  <c r="B2046" i="1"/>
  <c r="X2045" i="1"/>
  <c r="I2045" i="1"/>
  <c r="H2045" i="1"/>
  <c r="D2045" i="1"/>
  <c r="B2045" i="1"/>
  <c r="X2044" i="1"/>
  <c r="I2044" i="1"/>
  <c r="H2044" i="1"/>
  <c r="D2044" i="1"/>
  <c r="B2044" i="1"/>
  <c r="X2043" i="1"/>
  <c r="I2043" i="1"/>
  <c r="H2043" i="1"/>
  <c r="D2043" i="1"/>
  <c r="B2043" i="1"/>
  <c r="X2042" i="1"/>
  <c r="I2042" i="1"/>
  <c r="H2042" i="1"/>
  <c r="D2042" i="1"/>
  <c r="B2042" i="1"/>
  <c r="X2041" i="1"/>
  <c r="I2041" i="1"/>
  <c r="H2041" i="1"/>
  <c r="D2041" i="1"/>
  <c r="B2041" i="1"/>
  <c r="X2040" i="1"/>
  <c r="I2040" i="1"/>
  <c r="H2040" i="1"/>
  <c r="D2040" i="1"/>
  <c r="B2040" i="1"/>
  <c r="X2039" i="1"/>
  <c r="I2039" i="1"/>
  <c r="H2039" i="1"/>
  <c r="D2039" i="1"/>
  <c r="B2039" i="1"/>
  <c r="X2038" i="1"/>
  <c r="I2038" i="1"/>
  <c r="H2038" i="1"/>
  <c r="D2038" i="1"/>
  <c r="B2038" i="1"/>
  <c r="X2037" i="1"/>
  <c r="I2037" i="1"/>
  <c r="H2037" i="1"/>
  <c r="D2037" i="1"/>
  <c r="B2037" i="1"/>
  <c r="X2036" i="1"/>
  <c r="I2036" i="1"/>
  <c r="H2036" i="1"/>
  <c r="D2036" i="1"/>
  <c r="B2036" i="1"/>
  <c r="X2035" i="1"/>
  <c r="I2035" i="1"/>
  <c r="H2035" i="1"/>
  <c r="D2035" i="1"/>
  <c r="B2035" i="1"/>
  <c r="X2034" i="1"/>
  <c r="I2034" i="1"/>
  <c r="H2034" i="1"/>
  <c r="D2034" i="1"/>
  <c r="B2034" i="1"/>
  <c r="X2033" i="1"/>
  <c r="I2033" i="1"/>
  <c r="H2033" i="1"/>
  <c r="D2033" i="1"/>
  <c r="B2033" i="1"/>
  <c r="X2032" i="1"/>
  <c r="I2032" i="1"/>
  <c r="H2032" i="1"/>
  <c r="D2032" i="1"/>
  <c r="B2032" i="1"/>
  <c r="X2031" i="1"/>
  <c r="I2031" i="1"/>
  <c r="H2031" i="1"/>
  <c r="D2031" i="1"/>
  <c r="B2031" i="1"/>
  <c r="X2030" i="1"/>
  <c r="I2030" i="1"/>
  <c r="H2030" i="1"/>
  <c r="D2030" i="1"/>
  <c r="B2030" i="1"/>
  <c r="X2029" i="1"/>
  <c r="I2029" i="1"/>
  <c r="H2029" i="1"/>
  <c r="D2029" i="1"/>
  <c r="B2029" i="1"/>
  <c r="X2028" i="1"/>
  <c r="I2028" i="1"/>
  <c r="H2028" i="1"/>
  <c r="D2028" i="1"/>
  <c r="B2028" i="1"/>
  <c r="X2027" i="1"/>
  <c r="I2027" i="1"/>
  <c r="H2027" i="1"/>
  <c r="D2027" i="1"/>
  <c r="B2027" i="1"/>
  <c r="X2026" i="1"/>
  <c r="I2026" i="1"/>
  <c r="H2026" i="1"/>
  <c r="D2026" i="1"/>
  <c r="B2026" i="1"/>
  <c r="X2025" i="1"/>
  <c r="I2025" i="1"/>
  <c r="H2025" i="1"/>
  <c r="D2025" i="1"/>
  <c r="B2025" i="1"/>
  <c r="X2024" i="1"/>
  <c r="I2024" i="1"/>
  <c r="H2024" i="1"/>
  <c r="D2024" i="1"/>
  <c r="B2024" i="1"/>
  <c r="X2023" i="1"/>
  <c r="I2023" i="1"/>
  <c r="H2023" i="1"/>
  <c r="D2023" i="1"/>
  <c r="B2023" i="1"/>
  <c r="X2022" i="1"/>
  <c r="I2022" i="1"/>
  <c r="H2022" i="1"/>
  <c r="D2022" i="1"/>
  <c r="B2022" i="1"/>
  <c r="X2021" i="1"/>
  <c r="I2021" i="1"/>
  <c r="H2021" i="1"/>
  <c r="D2021" i="1"/>
  <c r="B2021" i="1"/>
  <c r="X2020" i="1"/>
  <c r="I2020" i="1"/>
  <c r="H2020" i="1"/>
  <c r="D2020" i="1"/>
  <c r="B2020" i="1"/>
  <c r="X2019" i="1"/>
  <c r="I2019" i="1"/>
  <c r="H2019" i="1"/>
  <c r="D2019" i="1"/>
  <c r="B2019" i="1"/>
  <c r="X2018" i="1"/>
  <c r="I2018" i="1"/>
  <c r="H2018" i="1"/>
  <c r="D2018" i="1"/>
  <c r="B2018" i="1"/>
  <c r="X2017" i="1"/>
  <c r="I2017" i="1"/>
  <c r="H2017" i="1"/>
  <c r="D2017" i="1"/>
  <c r="B2017" i="1"/>
  <c r="X2016" i="1"/>
  <c r="I2016" i="1"/>
  <c r="H2016" i="1"/>
  <c r="D2016" i="1"/>
  <c r="B2016" i="1"/>
  <c r="X2015" i="1"/>
  <c r="I2015" i="1"/>
  <c r="H2015" i="1"/>
  <c r="D2015" i="1"/>
  <c r="B2015" i="1"/>
  <c r="X2014" i="1"/>
  <c r="I2014" i="1"/>
  <c r="H2014" i="1"/>
  <c r="D2014" i="1"/>
  <c r="B2014" i="1"/>
  <c r="X2013" i="1"/>
  <c r="I2013" i="1"/>
  <c r="H2013" i="1"/>
  <c r="D2013" i="1"/>
  <c r="B2013" i="1"/>
  <c r="X2012" i="1"/>
  <c r="I2012" i="1"/>
  <c r="H2012" i="1"/>
  <c r="D2012" i="1"/>
  <c r="B2012" i="1"/>
  <c r="X2011" i="1"/>
  <c r="I2011" i="1"/>
  <c r="H2011" i="1"/>
  <c r="D2011" i="1"/>
  <c r="B2011" i="1"/>
  <c r="X2010" i="1"/>
  <c r="I2010" i="1"/>
  <c r="H2010" i="1"/>
  <c r="D2010" i="1"/>
  <c r="B2010" i="1"/>
  <c r="X2009" i="1"/>
  <c r="I2009" i="1"/>
  <c r="H2009" i="1"/>
  <c r="D2009" i="1"/>
  <c r="B2009" i="1"/>
  <c r="X2008" i="1"/>
  <c r="I2008" i="1"/>
  <c r="H2008" i="1"/>
  <c r="D2008" i="1"/>
  <c r="B2008" i="1"/>
  <c r="X2007" i="1"/>
  <c r="I2007" i="1"/>
  <c r="H2007" i="1"/>
  <c r="D2007" i="1"/>
  <c r="B2007" i="1"/>
  <c r="X2006" i="1"/>
  <c r="I2006" i="1"/>
  <c r="H2006" i="1"/>
  <c r="D2006" i="1"/>
  <c r="B2006" i="1"/>
  <c r="X2005" i="1"/>
  <c r="I2005" i="1"/>
  <c r="H2005" i="1"/>
  <c r="D2005" i="1"/>
  <c r="B2005" i="1"/>
  <c r="X2004" i="1"/>
  <c r="I2004" i="1"/>
  <c r="H2004" i="1"/>
  <c r="D2004" i="1"/>
  <c r="B2004" i="1"/>
  <c r="X2003" i="1"/>
  <c r="I2003" i="1"/>
  <c r="H2003" i="1"/>
  <c r="D2003" i="1"/>
  <c r="B2003" i="1"/>
  <c r="X2002" i="1"/>
  <c r="I2002" i="1"/>
  <c r="H2002" i="1"/>
  <c r="D2002" i="1"/>
  <c r="B2002" i="1"/>
  <c r="X2001" i="1"/>
  <c r="I2001" i="1"/>
  <c r="H2001" i="1"/>
  <c r="D2001" i="1"/>
  <c r="B2001" i="1"/>
  <c r="X2000" i="1"/>
  <c r="I2000" i="1"/>
  <c r="H2000" i="1"/>
  <c r="D2000" i="1"/>
  <c r="B2000" i="1"/>
  <c r="X1999" i="1"/>
  <c r="I1999" i="1"/>
  <c r="H1999" i="1"/>
  <c r="D1999" i="1"/>
  <c r="B1999" i="1"/>
  <c r="X1998" i="1"/>
  <c r="I1998" i="1"/>
  <c r="H1998" i="1"/>
  <c r="D1998" i="1"/>
  <c r="B1998" i="1"/>
  <c r="X1997" i="1"/>
  <c r="I1997" i="1"/>
  <c r="H1997" i="1"/>
  <c r="D1997" i="1"/>
  <c r="B1997" i="1"/>
  <c r="X1996" i="1"/>
  <c r="I1996" i="1"/>
  <c r="H1996" i="1"/>
  <c r="D1996" i="1"/>
  <c r="B1996" i="1"/>
  <c r="X1995" i="1"/>
  <c r="I1995" i="1"/>
  <c r="H1995" i="1"/>
  <c r="D1995" i="1"/>
  <c r="B1995" i="1"/>
  <c r="X1994" i="1"/>
  <c r="I1994" i="1"/>
  <c r="H1994" i="1"/>
  <c r="D1994" i="1"/>
  <c r="B1994" i="1"/>
  <c r="X1993" i="1"/>
  <c r="I1993" i="1"/>
  <c r="H1993" i="1"/>
  <c r="D1993" i="1"/>
  <c r="B1993" i="1"/>
  <c r="X1992" i="1"/>
  <c r="I1992" i="1"/>
  <c r="H1992" i="1"/>
  <c r="D1992" i="1"/>
  <c r="B1992" i="1"/>
  <c r="X1991" i="1"/>
  <c r="I1991" i="1"/>
  <c r="H1991" i="1"/>
  <c r="D1991" i="1"/>
  <c r="B1991" i="1"/>
  <c r="X1990" i="1"/>
  <c r="I1990" i="1"/>
  <c r="H1990" i="1"/>
  <c r="D1990" i="1"/>
  <c r="B1990" i="1"/>
  <c r="X1989" i="1"/>
  <c r="I1989" i="1"/>
  <c r="H1989" i="1"/>
  <c r="D1989" i="1"/>
  <c r="B1989" i="1"/>
  <c r="X1988" i="1"/>
  <c r="I1988" i="1"/>
  <c r="H1988" i="1"/>
  <c r="D1988" i="1"/>
  <c r="B1988" i="1"/>
  <c r="X1987" i="1"/>
  <c r="I1987" i="1"/>
  <c r="H1987" i="1"/>
  <c r="D1987" i="1"/>
  <c r="B1987" i="1"/>
  <c r="X1986" i="1"/>
  <c r="I1986" i="1"/>
  <c r="H1986" i="1"/>
  <c r="D1986" i="1"/>
  <c r="B1986" i="1"/>
  <c r="X1985" i="1"/>
  <c r="I1985" i="1"/>
  <c r="H1985" i="1"/>
  <c r="D1985" i="1"/>
  <c r="B1985" i="1"/>
  <c r="X1984" i="1"/>
  <c r="I1984" i="1"/>
  <c r="H1984" i="1"/>
  <c r="D1984" i="1"/>
  <c r="B1984" i="1"/>
  <c r="X1983" i="1"/>
  <c r="I1983" i="1"/>
  <c r="H1983" i="1"/>
  <c r="D1983" i="1"/>
  <c r="B1983" i="1"/>
  <c r="X1982" i="1"/>
  <c r="I1982" i="1"/>
  <c r="H1982" i="1"/>
  <c r="D1982" i="1"/>
  <c r="B1982" i="1"/>
  <c r="X1981" i="1"/>
  <c r="I1981" i="1"/>
  <c r="H1981" i="1"/>
  <c r="D1981" i="1"/>
  <c r="B1981" i="1"/>
  <c r="X1980" i="1"/>
  <c r="I1980" i="1"/>
  <c r="H1980" i="1"/>
  <c r="D1980" i="1"/>
  <c r="B1980" i="1"/>
  <c r="X1979" i="1"/>
  <c r="I1979" i="1"/>
  <c r="H1979" i="1"/>
  <c r="D1979" i="1"/>
  <c r="B1979" i="1"/>
  <c r="X1978" i="1"/>
  <c r="I1978" i="1"/>
  <c r="H1978" i="1"/>
  <c r="D1978" i="1"/>
  <c r="B1978" i="1"/>
  <c r="X1977" i="1"/>
  <c r="I1977" i="1"/>
  <c r="H1977" i="1"/>
  <c r="D1977" i="1"/>
  <c r="B1977" i="1"/>
  <c r="X1976" i="1"/>
  <c r="I1976" i="1"/>
  <c r="H1976" i="1"/>
  <c r="D1976" i="1"/>
  <c r="B1976" i="1"/>
  <c r="X1975" i="1"/>
  <c r="I1975" i="1"/>
  <c r="H1975" i="1"/>
  <c r="D1975" i="1"/>
  <c r="B1975" i="1"/>
  <c r="X1974" i="1"/>
  <c r="I1974" i="1"/>
  <c r="H1974" i="1"/>
  <c r="D1974" i="1"/>
  <c r="B1974" i="1"/>
  <c r="X1973" i="1"/>
  <c r="I1973" i="1"/>
  <c r="H1973" i="1"/>
  <c r="D1973" i="1"/>
  <c r="B1973" i="1"/>
  <c r="X1972" i="1"/>
  <c r="I1972" i="1"/>
  <c r="H1972" i="1"/>
  <c r="D1972" i="1"/>
  <c r="B1972" i="1"/>
  <c r="X1971" i="1"/>
  <c r="I1971" i="1"/>
  <c r="H1971" i="1"/>
  <c r="D1971" i="1"/>
  <c r="B1971" i="1"/>
  <c r="X1970" i="1"/>
  <c r="I1970" i="1"/>
  <c r="H1970" i="1"/>
  <c r="D1970" i="1"/>
  <c r="B1970" i="1"/>
  <c r="X1969" i="1"/>
  <c r="I1969" i="1"/>
  <c r="H1969" i="1"/>
  <c r="D1969" i="1"/>
  <c r="B1969" i="1"/>
  <c r="X1968" i="1"/>
  <c r="I1968" i="1"/>
  <c r="H1968" i="1"/>
  <c r="D1968" i="1"/>
  <c r="B1968" i="1"/>
  <c r="X1967" i="1"/>
  <c r="I1967" i="1"/>
  <c r="H1967" i="1"/>
  <c r="D1967" i="1"/>
  <c r="B1967" i="1"/>
  <c r="X1966" i="1"/>
  <c r="I1966" i="1"/>
  <c r="H1966" i="1"/>
  <c r="D1966" i="1"/>
  <c r="B1966" i="1"/>
  <c r="X1965" i="1"/>
  <c r="I1965" i="1"/>
  <c r="H1965" i="1"/>
  <c r="D1965" i="1"/>
  <c r="B1965" i="1"/>
  <c r="X1964" i="1"/>
  <c r="I1964" i="1"/>
  <c r="H1964" i="1"/>
  <c r="D1964" i="1"/>
  <c r="B1964" i="1"/>
  <c r="X1963" i="1"/>
  <c r="I1963" i="1"/>
  <c r="H1963" i="1"/>
  <c r="D1963" i="1"/>
  <c r="B1963" i="1"/>
  <c r="X1962" i="1"/>
  <c r="I1962" i="1"/>
  <c r="H1962" i="1"/>
  <c r="D1962" i="1"/>
  <c r="B1962" i="1"/>
  <c r="X1961" i="1"/>
  <c r="I1961" i="1"/>
  <c r="H1961" i="1"/>
  <c r="D1961" i="1"/>
  <c r="B1961" i="1"/>
  <c r="X1960" i="1"/>
  <c r="I1960" i="1"/>
  <c r="H1960" i="1"/>
  <c r="D1960" i="1"/>
  <c r="B1960" i="1"/>
  <c r="X1959" i="1"/>
  <c r="I1959" i="1"/>
  <c r="H1959" i="1"/>
  <c r="D1959" i="1"/>
  <c r="B1959" i="1"/>
  <c r="X1958" i="1"/>
  <c r="I1958" i="1"/>
  <c r="H1958" i="1"/>
  <c r="D1958" i="1"/>
  <c r="B1958" i="1"/>
  <c r="X1957" i="1"/>
  <c r="I1957" i="1"/>
  <c r="H1957" i="1"/>
  <c r="D1957" i="1"/>
  <c r="B1957" i="1"/>
  <c r="X1956" i="1"/>
  <c r="I1956" i="1"/>
  <c r="H1956" i="1"/>
  <c r="D1956" i="1"/>
  <c r="B1956" i="1"/>
  <c r="X1955" i="1"/>
  <c r="I1955" i="1"/>
  <c r="H1955" i="1"/>
  <c r="D1955" i="1"/>
  <c r="B1955" i="1"/>
  <c r="X1954" i="1"/>
  <c r="I1954" i="1"/>
  <c r="H1954" i="1"/>
  <c r="D1954" i="1"/>
  <c r="B1954" i="1"/>
  <c r="X1953" i="1"/>
  <c r="I1953" i="1"/>
  <c r="H1953" i="1"/>
  <c r="D1953" i="1"/>
  <c r="B1953" i="1"/>
  <c r="X1952" i="1"/>
  <c r="I1952" i="1"/>
  <c r="H1952" i="1"/>
  <c r="D1952" i="1"/>
  <c r="B1952" i="1"/>
  <c r="X1951" i="1"/>
  <c r="I1951" i="1"/>
  <c r="H1951" i="1"/>
  <c r="D1951" i="1"/>
  <c r="B1951" i="1"/>
  <c r="X1950" i="1"/>
  <c r="I1950" i="1"/>
  <c r="H1950" i="1"/>
  <c r="D1950" i="1"/>
  <c r="B1950" i="1"/>
  <c r="X1949" i="1"/>
  <c r="I1949" i="1"/>
  <c r="H1949" i="1"/>
  <c r="D1949" i="1"/>
  <c r="B1949" i="1"/>
  <c r="X1948" i="1"/>
  <c r="I1948" i="1"/>
  <c r="H1948" i="1"/>
  <c r="D1948" i="1"/>
  <c r="B1948" i="1"/>
  <c r="X1947" i="1"/>
  <c r="I1947" i="1"/>
  <c r="H1947" i="1"/>
  <c r="D1947" i="1"/>
  <c r="B1947" i="1"/>
  <c r="X1946" i="1"/>
  <c r="I1946" i="1"/>
  <c r="H1946" i="1"/>
  <c r="D1946" i="1"/>
  <c r="B1946" i="1"/>
  <c r="X1945" i="1"/>
  <c r="I1945" i="1"/>
  <c r="H1945" i="1"/>
  <c r="D1945" i="1"/>
  <c r="B1945" i="1"/>
  <c r="X1944" i="1"/>
  <c r="I1944" i="1"/>
  <c r="H1944" i="1"/>
  <c r="D1944" i="1"/>
  <c r="B1944" i="1"/>
  <c r="X1943" i="1"/>
  <c r="I1943" i="1"/>
  <c r="H1943" i="1"/>
  <c r="D1943" i="1"/>
  <c r="B1943" i="1"/>
  <c r="X1942" i="1"/>
  <c r="I1942" i="1"/>
  <c r="H1942" i="1"/>
  <c r="D1942" i="1"/>
  <c r="B1942" i="1"/>
  <c r="X1941" i="1"/>
  <c r="I1941" i="1"/>
  <c r="H1941" i="1"/>
  <c r="D1941" i="1"/>
  <c r="B1941" i="1"/>
  <c r="X1940" i="1"/>
  <c r="I1940" i="1"/>
  <c r="H1940" i="1"/>
  <c r="D1940" i="1"/>
  <c r="B1940" i="1"/>
  <c r="X1939" i="1"/>
  <c r="I1939" i="1"/>
  <c r="H1939" i="1"/>
  <c r="D1939" i="1"/>
  <c r="B1939" i="1"/>
  <c r="X1938" i="1"/>
  <c r="I1938" i="1"/>
  <c r="H1938" i="1"/>
  <c r="D1938" i="1"/>
  <c r="B1938" i="1"/>
  <c r="X1937" i="1"/>
  <c r="I1937" i="1"/>
  <c r="H1937" i="1"/>
  <c r="D1937" i="1"/>
  <c r="B1937" i="1"/>
  <c r="X1936" i="1"/>
  <c r="I1936" i="1"/>
  <c r="H1936" i="1"/>
  <c r="D1936" i="1"/>
  <c r="B1936" i="1"/>
  <c r="X1935" i="1"/>
  <c r="I1935" i="1"/>
  <c r="H1935" i="1"/>
  <c r="D1935" i="1"/>
  <c r="B1935" i="1"/>
  <c r="X1934" i="1"/>
  <c r="I1934" i="1"/>
  <c r="H1934" i="1"/>
  <c r="D1934" i="1"/>
  <c r="B1934" i="1"/>
  <c r="X1933" i="1"/>
  <c r="I1933" i="1"/>
  <c r="H1933" i="1"/>
  <c r="D1933" i="1"/>
  <c r="B1933" i="1"/>
  <c r="X1932" i="1"/>
  <c r="I1932" i="1"/>
  <c r="H1932" i="1"/>
  <c r="D1932" i="1"/>
  <c r="B1932" i="1"/>
  <c r="X1931" i="1"/>
  <c r="I1931" i="1"/>
  <c r="H1931" i="1"/>
  <c r="D1931" i="1"/>
  <c r="B1931" i="1"/>
  <c r="X1930" i="1"/>
  <c r="I1930" i="1"/>
  <c r="H1930" i="1"/>
  <c r="D1930" i="1"/>
  <c r="B1930" i="1"/>
  <c r="X1929" i="1"/>
  <c r="I1929" i="1"/>
  <c r="H1929" i="1"/>
  <c r="D1929" i="1"/>
  <c r="B1929" i="1"/>
  <c r="X1928" i="1"/>
  <c r="I1928" i="1"/>
  <c r="H1928" i="1"/>
  <c r="D1928" i="1"/>
  <c r="B1928" i="1"/>
  <c r="X1927" i="1"/>
  <c r="I1927" i="1"/>
  <c r="H1927" i="1"/>
  <c r="D1927" i="1"/>
  <c r="B1927" i="1"/>
  <c r="X1926" i="1"/>
  <c r="I1926" i="1"/>
  <c r="H1926" i="1"/>
  <c r="D1926" i="1"/>
  <c r="B1926" i="1"/>
  <c r="X1925" i="1"/>
  <c r="I1925" i="1"/>
  <c r="H1925" i="1"/>
  <c r="D1925" i="1"/>
  <c r="B1925" i="1"/>
  <c r="X1924" i="1"/>
  <c r="I1924" i="1"/>
  <c r="H1924" i="1"/>
  <c r="D1924" i="1"/>
  <c r="B1924" i="1"/>
  <c r="X1923" i="1"/>
  <c r="I1923" i="1"/>
  <c r="H1923" i="1"/>
  <c r="D1923" i="1"/>
  <c r="B1923" i="1"/>
  <c r="X1922" i="1"/>
  <c r="I1922" i="1"/>
  <c r="H1922" i="1"/>
  <c r="D1922" i="1"/>
  <c r="B1922" i="1"/>
  <c r="X1921" i="1"/>
  <c r="I1921" i="1"/>
  <c r="H1921" i="1"/>
  <c r="D1921" i="1"/>
  <c r="B1921" i="1"/>
  <c r="X1920" i="1"/>
  <c r="I1920" i="1"/>
  <c r="H1920" i="1"/>
  <c r="D1920" i="1"/>
  <c r="B1920" i="1"/>
  <c r="X1919" i="1"/>
  <c r="I1919" i="1"/>
  <c r="H1919" i="1"/>
  <c r="D1919" i="1"/>
  <c r="B1919" i="1"/>
  <c r="X1918" i="1"/>
  <c r="I1918" i="1"/>
  <c r="H1918" i="1"/>
  <c r="D1918" i="1"/>
  <c r="B1918" i="1"/>
  <c r="X1917" i="1"/>
  <c r="I1917" i="1"/>
  <c r="H1917" i="1"/>
  <c r="D1917" i="1"/>
  <c r="B1917" i="1"/>
  <c r="X1916" i="1"/>
  <c r="I1916" i="1"/>
  <c r="H1916" i="1"/>
  <c r="D1916" i="1"/>
  <c r="B1916" i="1"/>
  <c r="X1915" i="1"/>
  <c r="I1915" i="1"/>
  <c r="H1915" i="1"/>
  <c r="D1915" i="1"/>
  <c r="B1915" i="1"/>
  <c r="X1914" i="1"/>
  <c r="I1914" i="1"/>
  <c r="H1914" i="1"/>
  <c r="D1914" i="1"/>
  <c r="B1914" i="1"/>
  <c r="X1913" i="1"/>
  <c r="I1913" i="1"/>
  <c r="H1913" i="1"/>
  <c r="D1913" i="1"/>
  <c r="B1913" i="1"/>
  <c r="X1912" i="1"/>
  <c r="I1912" i="1"/>
  <c r="H1912" i="1"/>
  <c r="D1912" i="1"/>
  <c r="B1912" i="1"/>
  <c r="X1911" i="1"/>
  <c r="I1911" i="1"/>
  <c r="H1911" i="1"/>
  <c r="D1911" i="1"/>
  <c r="B1911" i="1"/>
  <c r="X1910" i="1"/>
  <c r="I1910" i="1"/>
  <c r="H1910" i="1"/>
  <c r="D1910" i="1"/>
  <c r="B1910" i="1"/>
  <c r="X1909" i="1"/>
  <c r="I1909" i="1"/>
  <c r="H1909" i="1"/>
  <c r="D1909" i="1"/>
  <c r="B1909" i="1"/>
  <c r="X1908" i="1"/>
  <c r="I1908" i="1"/>
  <c r="H1908" i="1"/>
  <c r="D1908" i="1"/>
  <c r="B1908" i="1"/>
  <c r="X1907" i="1"/>
  <c r="I1907" i="1"/>
  <c r="H1907" i="1"/>
  <c r="D1907" i="1"/>
  <c r="B1907" i="1"/>
  <c r="X1906" i="1"/>
  <c r="I1906" i="1"/>
  <c r="H1906" i="1"/>
  <c r="D1906" i="1"/>
  <c r="B1906" i="1"/>
  <c r="X1905" i="1"/>
  <c r="I1905" i="1"/>
  <c r="H1905" i="1"/>
  <c r="D1905" i="1"/>
  <c r="B1905" i="1"/>
  <c r="X1904" i="1"/>
  <c r="I1904" i="1"/>
  <c r="H1904" i="1"/>
  <c r="D1904" i="1"/>
  <c r="B1904" i="1"/>
  <c r="X1903" i="1"/>
  <c r="I1903" i="1"/>
  <c r="H1903" i="1"/>
  <c r="D1903" i="1"/>
  <c r="B1903" i="1"/>
  <c r="X1902" i="1"/>
  <c r="I1902" i="1"/>
  <c r="H1902" i="1"/>
  <c r="D1902" i="1"/>
  <c r="B1902" i="1"/>
  <c r="X1901" i="1"/>
  <c r="I1901" i="1"/>
  <c r="H1901" i="1"/>
  <c r="D1901" i="1"/>
  <c r="B1901" i="1"/>
  <c r="X1900" i="1"/>
  <c r="I1900" i="1"/>
  <c r="H1900" i="1"/>
  <c r="D1900" i="1"/>
  <c r="B1900" i="1"/>
  <c r="X1899" i="1"/>
  <c r="I1899" i="1"/>
  <c r="H1899" i="1"/>
  <c r="D1899" i="1"/>
  <c r="B1899" i="1"/>
  <c r="X1898" i="1"/>
  <c r="I1898" i="1"/>
  <c r="H1898" i="1"/>
  <c r="D1898" i="1"/>
  <c r="B1898" i="1"/>
  <c r="X1897" i="1"/>
  <c r="I1897" i="1"/>
  <c r="H1897" i="1"/>
  <c r="D1897" i="1"/>
  <c r="B1897" i="1"/>
  <c r="X1896" i="1"/>
  <c r="I1896" i="1"/>
  <c r="H1896" i="1"/>
  <c r="D1896" i="1"/>
  <c r="B1896" i="1"/>
  <c r="X1895" i="1"/>
  <c r="I1895" i="1"/>
  <c r="H1895" i="1"/>
  <c r="D1895" i="1"/>
  <c r="B1895" i="1"/>
  <c r="X1894" i="1"/>
  <c r="I1894" i="1"/>
  <c r="H1894" i="1"/>
  <c r="D1894" i="1"/>
  <c r="B1894" i="1"/>
  <c r="X1893" i="1"/>
  <c r="I1893" i="1"/>
  <c r="H1893" i="1"/>
  <c r="D1893" i="1"/>
  <c r="B1893" i="1"/>
  <c r="X1892" i="1"/>
  <c r="I1892" i="1"/>
  <c r="H1892" i="1"/>
  <c r="D1892" i="1"/>
  <c r="B1892" i="1"/>
  <c r="X1891" i="1"/>
  <c r="I1891" i="1"/>
  <c r="H1891" i="1"/>
  <c r="D1891" i="1"/>
  <c r="B1891" i="1"/>
  <c r="X1890" i="1"/>
  <c r="I1890" i="1"/>
  <c r="H1890" i="1"/>
  <c r="D1890" i="1"/>
  <c r="B1890" i="1"/>
  <c r="X1889" i="1"/>
  <c r="I1889" i="1"/>
  <c r="H1889" i="1"/>
  <c r="D1889" i="1"/>
  <c r="B1889" i="1"/>
  <c r="X1888" i="1"/>
  <c r="I1888" i="1"/>
  <c r="H1888" i="1"/>
  <c r="D1888" i="1"/>
  <c r="B1888" i="1"/>
  <c r="X1887" i="1"/>
  <c r="I1887" i="1"/>
  <c r="H1887" i="1"/>
  <c r="D1887" i="1"/>
  <c r="B1887" i="1"/>
  <c r="X1886" i="1"/>
  <c r="I1886" i="1"/>
  <c r="H1886" i="1"/>
  <c r="D1886" i="1"/>
  <c r="B1886" i="1"/>
  <c r="X1885" i="1"/>
  <c r="I1885" i="1"/>
  <c r="H1885" i="1"/>
  <c r="D1885" i="1"/>
  <c r="B1885" i="1"/>
  <c r="X1884" i="1"/>
  <c r="I1884" i="1"/>
  <c r="H1884" i="1"/>
  <c r="D1884" i="1"/>
  <c r="B1884" i="1"/>
  <c r="X1883" i="1"/>
  <c r="I1883" i="1"/>
  <c r="H1883" i="1"/>
  <c r="D1883" i="1"/>
  <c r="B1883" i="1"/>
  <c r="X1882" i="1"/>
  <c r="I1882" i="1"/>
  <c r="H1882" i="1"/>
  <c r="D1882" i="1"/>
  <c r="B1882" i="1"/>
  <c r="X1881" i="1"/>
  <c r="I1881" i="1"/>
  <c r="H1881" i="1"/>
  <c r="D1881" i="1"/>
  <c r="B1881" i="1"/>
  <c r="X1880" i="1"/>
  <c r="I1880" i="1"/>
  <c r="H1880" i="1"/>
  <c r="D1880" i="1"/>
  <c r="B1880" i="1"/>
  <c r="X1879" i="1"/>
  <c r="I1879" i="1"/>
  <c r="H1879" i="1"/>
  <c r="D1879" i="1"/>
  <c r="B1879" i="1"/>
  <c r="X1878" i="1"/>
  <c r="I1878" i="1"/>
  <c r="H1878" i="1"/>
  <c r="D1878" i="1"/>
  <c r="B1878" i="1"/>
  <c r="X1877" i="1"/>
  <c r="I1877" i="1"/>
  <c r="H1877" i="1"/>
  <c r="D1877" i="1"/>
  <c r="B1877" i="1"/>
  <c r="X1876" i="1"/>
  <c r="I1876" i="1"/>
  <c r="H1876" i="1"/>
  <c r="D1876" i="1"/>
  <c r="B1876" i="1"/>
  <c r="X1875" i="1"/>
  <c r="I1875" i="1"/>
  <c r="H1875" i="1"/>
  <c r="D1875" i="1"/>
  <c r="B1875" i="1"/>
  <c r="X1874" i="1"/>
  <c r="I1874" i="1"/>
  <c r="H1874" i="1"/>
  <c r="D1874" i="1"/>
  <c r="B1874" i="1"/>
  <c r="X1873" i="1"/>
  <c r="I1873" i="1"/>
  <c r="H1873" i="1"/>
  <c r="D1873" i="1"/>
  <c r="B1873" i="1"/>
  <c r="X1872" i="1"/>
  <c r="I1872" i="1"/>
  <c r="H1872" i="1"/>
  <c r="D1872" i="1"/>
  <c r="B1872" i="1"/>
  <c r="X1871" i="1"/>
  <c r="I1871" i="1"/>
  <c r="H1871" i="1"/>
  <c r="D1871" i="1"/>
  <c r="B1871" i="1"/>
  <c r="X1870" i="1"/>
  <c r="I1870" i="1"/>
  <c r="H1870" i="1"/>
  <c r="D1870" i="1"/>
  <c r="B1870" i="1"/>
  <c r="X1869" i="1"/>
  <c r="I1869" i="1"/>
  <c r="H1869" i="1"/>
  <c r="D1869" i="1"/>
  <c r="B1869" i="1"/>
  <c r="X1868" i="1"/>
  <c r="I1868" i="1"/>
  <c r="H1868" i="1"/>
  <c r="D1868" i="1"/>
  <c r="B1868" i="1"/>
  <c r="X1867" i="1"/>
  <c r="I1867" i="1"/>
  <c r="H1867" i="1"/>
  <c r="D1867" i="1"/>
  <c r="B1867" i="1"/>
  <c r="X1866" i="1"/>
  <c r="I1866" i="1"/>
  <c r="H1866" i="1"/>
  <c r="D1866" i="1"/>
  <c r="B1866" i="1"/>
  <c r="X1865" i="1"/>
  <c r="I1865" i="1"/>
  <c r="H1865" i="1"/>
  <c r="D1865" i="1"/>
  <c r="B1865" i="1"/>
  <c r="X1864" i="1"/>
  <c r="I1864" i="1"/>
  <c r="H1864" i="1"/>
  <c r="D1864" i="1"/>
  <c r="B1864" i="1"/>
  <c r="X1863" i="1"/>
  <c r="I1863" i="1"/>
  <c r="H1863" i="1"/>
  <c r="D1863" i="1"/>
  <c r="B1863" i="1"/>
  <c r="X1862" i="1"/>
  <c r="I1862" i="1"/>
  <c r="H1862" i="1"/>
  <c r="D1862" i="1"/>
  <c r="B1862" i="1"/>
  <c r="X1861" i="1"/>
  <c r="I1861" i="1"/>
  <c r="H1861" i="1"/>
  <c r="D1861" i="1"/>
  <c r="B1861" i="1"/>
  <c r="X1860" i="1"/>
  <c r="I1860" i="1"/>
  <c r="H1860" i="1"/>
  <c r="D1860" i="1"/>
  <c r="B1860" i="1"/>
  <c r="X1859" i="1"/>
  <c r="I1859" i="1"/>
  <c r="H1859" i="1"/>
  <c r="D1859" i="1"/>
  <c r="B1859" i="1"/>
  <c r="X1858" i="1"/>
  <c r="I1858" i="1"/>
  <c r="H1858" i="1"/>
  <c r="D1858" i="1"/>
  <c r="B1858" i="1"/>
  <c r="X1857" i="1"/>
  <c r="I1857" i="1"/>
  <c r="H1857" i="1"/>
  <c r="D1857" i="1"/>
  <c r="B1857" i="1"/>
  <c r="X1856" i="1"/>
  <c r="I1856" i="1"/>
  <c r="H1856" i="1"/>
  <c r="D1856" i="1"/>
  <c r="B1856" i="1"/>
  <c r="X1855" i="1"/>
  <c r="I1855" i="1"/>
  <c r="H1855" i="1"/>
  <c r="D1855" i="1"/>
  <c r="B1855" i="1"/>
  <c r="X1854" i="1"/>
  <c r="I1854" i="1"/>
  <c r="H1854" i="1"/>
  <c r="D1854" i="1"/>
  <c r="B1854" i="1"/>
  <c r="X1853" i="1"/>
  <c r="I1853" i="1"/>
  <c r="H1853" i="1"/>
  <c r="D1853" i="1"/>
  <c r="B1853" i="1"/>
  <c r="X1852" i="1"/>
  <c r="I1852" i="1"/>
  <c r="H1852" i="1"/>
  <c r="D1852" i="1"/>
  <c r="B1852" i="1"/>
  <c r="X1851" i="1"/>
  <c r="I1851" i="1"/>
  <c r="H1851" i="1"/>
  <c r="D1851" i="1"/>
  <c r="B1851" i="1"/>
  <c r="X1850" i="1"/>
  <c r="I1850" i="1"/>
  <c r="H1850" i="1"/>
  <c r="D1850" i="1"/>
  <c r="B1850" i="1"/>
  <c r="X1849" i="1"/>
  <c r="I1849" i="1"/>
  <c r="H1849" i="1"/>
  <c r="D1849" i="1"/>
  <c r="B1849" i="1"/>
  <c r="X1848" i="1"/>
  <c r="I1848" i="1"/>
  <c r="H1848" i="1"/>
  <c r="D1848" i="1"/>
  <c r="B1848" i="1"/>
  <c r="X1847" i="1"/>
  <c r="I1847" i="1"/>
  <c r="H1847" i="1"/>
  <c r="D1847" i="1"/>
  <c r="B1847" i="1"/>
  <c r="X1846" i="1"/>
  <c r="I1846" i="1"/>
  <c r="H1846" i="1"/>
  <c r="D1846" i="1"/>
  <c r="B1846" i="1"/>
  <c r="X1845" i="1"/>
  <c r="I1845" i="1"/>
  <c r="H1845" i="1"/>
  <c r="D1845" i="1"/>
  <c r="B1845" i="1"/>
  <c r="X1844" i="1"/>
  <c r="I1844" i="1"/>
  <c r="H1844" i="1"/>
  <c r="D1844" i="1"/>
  <c r="B1844" i="1"/>
  <c r="X1843" i="1"/>
  <c r="I1843" i="1"/>
  <c r="H1843" i="1"/>
  <c r="D1843" i="1"/>
  <c r="B1843" i="1"/>
  <c r="X1842" i="1"/>
  <c r="I1842" i="1"/>
  <c r="H1842" i="1"/>
  <c r="D1842" i="1"/>
  <c r="B1842" i="1"/>
  <c r="X1841" i="1"/>
  <c r="I1841" i="1"/>
  <c r="H1841" i="1"/>
  <c r="D1841" i="1"/>
  <c r="B1841" i="1"/>
  <c r="X1840" i="1"/>
  <c r="I1840" i="1"/>
  <c r="H1840" i="1"/>
  <c r="D1840" i="1"/>
  <c r="B1840" i="1"/>
  <c r="X1839" i="1"/>
  <c r="I1839" i="1"/>
  <c r="H1839" i="1"/>
  <c r="D1839" i="1"/>
  <c r="B1839" i="1"/>
  <c r="X1838" i="1"/>
  <c r="I1838" i="1"/>
  <c r="H1838" i="1"/>
  <c r="D1838" i="1"/>
  <c r="B1838" i="1"/>
  <c r="X1837" i="1"/>
  <c r="I1837" i="1"/>
  <c r="H1837" i="1"/>
  <c r="D1837" i="1"/>
  <c r="B1837" i="1"/>
  <c r="X1836" i="1"/>
  <c r="I1836" i="1"/>
  <c r="H1836" i="1"/>
  <c r="D1836" i="1"/>
  <c r="B1836" i="1"/>
  <c r="X1835" i="1"/>
  <c r="I1835" i="1"/>
  <c r="H1835" i="1"/>
  <c r="D1835" i="1"/>
  <c r="B1835" i="1"/>
  <c r="X1834" i="1"/>
  <c r="I1834" i="1"/>
  <c r="H1834" i="1"/>
  <c r="D1834" i="1"/>
  <c r="B1834" i="1"/>
  <c r="X1833" i="1"/>
  <c r="I1833" i="1"/>
  <c r="H1833" i="1"/>
  <c r="D1833" i="1"/>
  <c r="B1833" i="1"/>
  <c r="X1832" i="1"/>
  <c r="I1832" i="1"/>
  <c r="H1832" i="1"/>
  <c r="D1832" i="1"/>
  <c r="B1832" i="1"/>
  <c r="X1831" i="1"/>
  <c r="I1831" i="1"/>
  <c r="H1831" i="1"/>
  <c r="D1831" i="1"/>
  <c r="B1831" i="1"/>
  <c r="X1830" i="1"/>
  <c r="I1830" i="1"/>
  <c r="H1830" i="1"/>
  <c r="D1830" i="1"/>
  <c r="B1830" i="1"/>
  <c r="X1829" i="1"/>
  <c r="I1829" i="1"/>
  <c r="H1829" i="1"/>
  <c r="D1829" i="1"/>
  <c r="B1829" i="1"/>
  <c r="X1828" i="1"/>
  <c r="I1828" i="1"/>
  <c r="H1828" i="1"/>
  <c r="D1828" i="1"/>
  <c r="B1828" i="1"/>
  <c r="X1827" i="1"/>
  <c r="I1827" i="1"/>
  <c r="H1827" i="1"/>
  <c r="D1827" i="1"/>
  <c r="B1827" i="1"/>
  <c r="X1826" i="1"/>
  <c r="I1826" i="1"/>
  <c r="H1826" i="1"/>
  <c r="D1826" i="1"/>
  <c r="B1826" i="1"/>
  <c r="X1825" i="1"/>
  <c r="I1825" i="1"/>
  <c r="H1825" i="1"/>
  <c r="D1825" i="1"/>
  <c r="B1825" i="1"/>
  <c r="X1824" i="1"/>
  <c r="I1824" i="1"/>
  <c r="H1824" i="1"/>
  <c r="D1824" i="1"/>
  <c r="B1824" i="1"/>
  <c r="X1823" i="1"/>
  <c r="I1823" i="1"/>
  <c r="H1823" i="1"/>
  <c r="D1823" i="1"/>
  <c r="B1823" i="1"/>
  <c r="X1822" i="1"/>
  <c r="I1822" i="1"/>
  <c r="H1822" i="1"/>
  <c r="D1822" i="1"/>
  <c r="B1822" i="1"/>
  <c r="X1821" i="1"/>
  <c r="I1821" i="1"/>
  <c r="H1821" i="1"/>
  <c r="D1821" i="1"/>
  <c r="B1821" i="1"/>
  <c r="X1820" i="1"/>
  <c r="I1820" i="1"/>
  <c r="H1820" i="1"/>
  <c r="D1820" i="1"/>
  <c r="B1820" i="1"/>
  <c r="X1819" i="1"/>
  <c r="I1819" i="1"/>
  <c r="H1819" i="1"/>
  <c r="D1819" i="1"/>
  <c r="B1819" i="1"/>
  <c r="X1818" i="1"/>
  <c r="I1818" i="1"/>
  <c r="H1818" i="1"/>
  <c r="D1818" i="1"/>
  <c r="B1818" i="1"/>
  <c r="X1817" i="1"/>
  <c r="I1817" i="1"/>
  <c r="H1817" i="1"/>
  <c r="D1817" i="1"/>
  <c r="B1817" i="1"/>
  <c r="X1816" i="1"/>
  <c r="I1816" i="1"/>
  <c r="H1816" i="1"/>
  <c r="D1816" i="1"/>
  <c r="B1816" i="1"/>
  <c r="X1815" i="1"/>
  <c r="I1815" i="1"/>
  <c r="H1815" i="1"/>
  <c r="D1815" i="1"/>
  <c r="B1815" i="1"/>
  <c r="X1814" i="1"/>
  <c r="I1814" i="1"/>
  <c r="H1814" i="1"/>
  <c r="D1814" i="1"/>
  <c r="B1814" i="1"/>
  <c r="X1813" i="1"/>
  <c r="I1813" i="1"/>
  <c r="H1813" i="1"/>
  <c r="D1813" i="1"/>
  <c r="B1813" i="1"/>
  <c r="X1812" i="1"/>
  <c r="I1812" i="1"/>
  <c r="H1812" i="1"/>
  <c r="D1812" i="1"/>
  <c r="B1812" i="1"/>
  <c r="X1811" i="1"/>
  <c r="I1811" i="1"/>
  <c r="H1811" i="1"/>
  <c r="D1811" i="1"/>
  <c r="B1811" i="1"/>
  <c r="X1810" i="1"/>
  <c r="I1810" i="1"/>
  <c r="H1810" i="1"/>
  <c r="D1810" i="1"/>
  <c r="B1810" i="1"/>
  <c r="X1809" i="1"/>
  <c r="I1809" i="1"/>
  <c r="H1809" i="1"/>
  <c r="D1809" i="1"/>
  <c r="B1809" i="1"/>
  <c r="X1808" i="1"/>
  <c r="I1808" i="1"/>
  <c r="H1808" i="1"/>
  <c r="D1808" i="1"/>
  <c r="B1808" i="1"/>
  <c r="X1807" i="1"/>
  <c r="I1807" i="1"/>
  <c r="H1807" i="1"/>
  <c r="D1807" i="1"/>
  <c r="B1807" i="1"/>
  <c r="X1806" i="1"/>
  <c r="I1806" i="1"/>
  <c r="H1806" i="1"/>
  <c r="D1806" i="1"/>
  <c r="B1806" i="1"/>
  <c r="X1805" i="1"/>
  <c r="I1805" i="1"/>
  <c r="H1805" i="1"/>
  <c r="D1805" i="1"/>
  <c r="B1805" i="1"/>
  <c r="X1804" i="1"/>
  <c r="I1804" i="1"/>
  <c r="H1804" i="1"/>
  <c r="D1804" i="1"/>
  <c r="B1804" i="1"/>
  <c r="X1803" i="1"/>
  <c r="I1803" i="1"/>
  <c r="H1803" i="1"/>
  <c r="D1803" i="1"/>
  <c r="B1803" i="1"/>
  <c r="X1802" i="1"/>
  <c r="I1802" i="1"/>
  <c r="H1802" i="1"/>
  <c r="D1802" i="1"/>
  <c r="B1802" i="1"/>
  <c r="X1801" i="1"/>
  <c r="I1801" i="1"/>
  <c r="H1801" i="1"/>
  <c r="D1801" i="1"/>
  <c r="B1801" i="1"/>
  <c r="X1800" i="1"/>
  <c r="I1800" i="1"/>
  <c r="H1800" i="1"/>
  <c r="D1800" i="1"/>
  <c r="B1800" i="1"/>
  <c r="X1799" i="1"/>
  <c r="I1799" i="1"/>
  <c r="H1799" i="1"/>
  <c r="D1799" i="1"/>
  <c r="B1799" i="1"/>
  <c r="X1798" i="1"/>
  <c r="I1798" i="1"/>
  <c r="H1798" i="1"/>
  <c r="D1798" i="1"/>
  <c r="B1798" i="1"/>
  <c r="X1797" i="1"/>
  <c r="I1797" i="1"/>
  <c r="H1797" i="1"/>
  <c r="D1797" i="1"/>
  <c r="B1797" i="1"/>
  <c r="X1796" i="1"/>
  <c r="I1796" i="1"/>
  <c r="H1796" i="1"/>
  <c r="D1796" i="1"/>
  <c r="B1796" i="1"/>
  <c r="X1795" i="1"/>
  <c r="I1795" i="1"/>
  <c r="H1795" i="1"/>
  <c r="D1795" i="1"/>
  <c r="B1795" i="1"/>
  <c r="X1794" i="1"/>
  <c r="I1794" i="1"/>
  <c r="H1794" i="1"/>
  <c r="D1794" i="1"/>
  <c r="B1794" i="1"/>
  <c r="X1793" i="1"/>
  <c r="I1793" i="1"/>
  <c r="H1793" i="1"/>
  <c r="D1793" i="1"/>
  <c r="B1793" i="1"/>
  <c r="X1792" i="1"/>
  <c r="I1792" i="1"/>
  <c r="H1792" i="1"/>
  <c r="D1792" i="1"/>
  <c r="B1792" i="1"/>
  <c r="X1791" i="1"/>
  <c r="I1791" i="1"/>
  <c r="H1791" i="1"/>
  <c r="D1791" i="1"/>
  <c r="B1791" i="1"/>
  <c r="X1790" i="1"/>
  <c r="I1790" i="1"/>
  <c r="H1790" i="1"/>
  <c r="D1790" i="1"/>
  <c r="B1790" i="1"/>
  <c r="X1789" i="1"/>
  <c r="I1789" i="1"/>
  <c r="H1789" i="1"/>
  <c r="D1789" i="1"/>
  <c r="B1789" i="1"/>
  <c r="X1788" i="1"/>
  <c r="I1788" i="1"/>
  <c r="H1788" i="1"/>
  <c r="D1788" i="1"/>
  <c r="B1788" i="1"/>
  <c r="X1787" i="1"/>
  <c r="I1787" i="1"/>
  <c r="H1787" i="1"/>
  <c r="D1787" i="1"/>
  <c r="B1787" i="1"/>
  <c r="X1786" i="1"/>
  <c r="I1786" i="1"/>
  <c r="H1786" i="1"/>
  <c r="D1786" i="1"/>
  <c r="B1786" i="1"/>
  <c r="X1785" i="1"/>
  <c r="I1785" i="1"/>
  <c r="H1785" i="1"/>
  <c r="D1785" i="1"/>
  <c r="B1785" i="1"/>
  <c r="X1784" i="1"/>
  <c r="I1784" i="1"/>
  <c r="H1784" i="1"/>
  <c r="D1784" i="1"/>
  <c r="B1784" i="1"/>
  <c r="X1783" i="1"/>
  <c r="I1783" i="1"/>
  <c r="H1783" i="1"/>
  <c r="D1783" i="1"/>
  <c r="B1783" i="1"/>
  <c r="X1782" i="1"/>
  <c r="I1782" i="1"/>
  <c r="H1782" i="1"/>
  <c r="D1782" i="1"/>
  <c r="B1782" i="1"/>
  <c r="X1781" i="1"/>
  <c r="I1781" i="1"/>
  <c r="H1781" i="1"/>
  <c r="D1781" i="1"/>
  <c r="B1781" i="1"/>
  <c r="X1780" i="1"/>
  <c r="I1780" i="1"/>
  <c r="H1780" i="1"/>
  <c r="D1780" i="1"/>
  <c r="B1780" i="1"/>
  <c r="X1779" i="1"/>
  <c r="I1779" i="1"/>
  <c r="H1779" i="1"/>
  <c r="D1779" i="1"/>
  <c r="B1779" i="1"/>
  <c r="X1778" i="1"/>
  <c r="I1778" i="1"/>
  <c r="H1778" i="1"/>
  <c r="D1778" i="1"/>
  <c r="B1778" i="1"/>
  <c r="X1777" i="1"/>
  <c r="I1777" i="1"/>
  <c r="H1777" i="1"/>
  <c r="D1777" i="1"/>
  <c r="B1777" i="1"/>
  <c r="X1776" i="1"/>
  <c r="I1776" i="1"/>
  <c r="H1776" i="1"/>
  <c r="D1776" i="1"/>
  <c r="B1776" i="1"/>
  <c r="X1775" i="1"/>
  <c r="I1775" i="1"/>
  <c r="H1775" i="1"/>
  <c r="D1775" i="1"/>
  <c r="B1775" i="1"/>
  <c r="X1774" i="1"/>
  <c r="I1774" i="1"/>
  <c r="H1774" i="1"/>
  <c r="D1774" i="1"/>
  <c r="B1774" i="1"/>
  <c r="X1773" i="1"/>
  <c r="I1773" i="1"/>
  <c r="H1773" i="1"/>
  <c r="D1773" i="1"/>
  <c r="B1773" i="1"/>
  <c r="X1772" i="1"/>
  <c r="I1772" i="1"/>
  <c r="H1772" i="1"/>
  <c r="D1772" i="1"/>
  <c r="B1772" i="1"/>
  <c r="X1771" i="1"/>
  <c r="I1771" i="1"/>
  <c r="H1771" i="1"/>
  <c r="D1771" i="1"/>
  <c r="B1771" i="1"/>
  <c r="X1770" i="1"/>
  <c r="I1770" i="1"/>
  <c r="H1770" i="1"/>
  <c r="D1770" i="1"/>
  <c r="B1770" i="1"/>
  <c r="X1769" i="1"/>
  <c r="I1769" i="1"/>
  <c r="H1769" i="1"/>
  <c r="D1769" i="1"/>
  <c r="B1769" i="1"/>
  <c r="X1768" i="1"/>
  <c r="I1768" i="1"/>
  <c r="H1768" i="1"/>
  <c r="D1768" i="1"/>
  <c r="B1768" i="1"/>
  <c r="X1767" i="1"/>
  <c r="I1767" i="1"/>
  <c r="H1767" i="1"/>
  <c r="D1767" i="1"/>
  <c r="B1767" i="1"/>
  <c r="X1766" i="1"/>
  <c r="I1766" i="1"/>
  <c r="H1766" i="1"/>
  <c r="D1766" i="1"/>
  <c r="B1766" i="1"/>
  <c r="X1765" i="1"/>
  <c r="I1765" i="1"/>
  <c r="H1765" i="1"/>
  <c r="D1765" i="1"/>
  <c r="B1765" i="1"/>
  <c r="X1764" i="1"/>
  <c r="I1764" i="1"/>
  <c r="H1764" i="1"/>
  <c r="D1764" i="1"/>
  <c r="B1764" i="1"/>
  <c r="X1763" i="1"/>
  <c r="I1763" i="1"/>
  <c r="H1763" i="1"/>
  <c r="D1763" i="1"/>
  <c r="B1763" i="1"/>
  <c r="X1762" i="1"/>
  <c r="I1762" i="1"/>
  <c r="H1762" i="1"/>
  <c r="D1762" i="1"/>
  <c r="B1762" i="1"/>
  <c r="X1761" i="1"/>
  <c r="I1761" i="1"/>
  <c r="H1761" i="1"/>
  <c r="D1761" i="1"/>
  <c r="B1761" i="1"/>
  <c r="X1760" i="1"/>
  <c r="I1760" i="1"/>
  <c r="H1760" i="1"/>
  <c r="D1760" i="1"/>
  <c r="B1760" i="1"/>
  <c r="X1759" i="1"/>
  <c r="I1759" i="1"/>
  <c r="H1759" i="1"/>
  <c r="D1759" i="1"/>
  <c r="B1759" i="1"/>
  <c r="X1758" i="1"/>
  <c r="I1758" i="1"/>
  <c r="H1758" i="1"/>
  <c r="D1758" i="1"/>
  <c r="B1758" i="1"/>
  <c r="X1757" i="1"/>
  <c r="I1757" i="1"/>
  <c r="H1757" i="1"/>
  <c r="D1757" i="1"/>
  <c r="B1757" i="1"/>
  <c r="X1756" i="1"/>
  <c r="I1756" i="1"/>
  <c r="H1756" i="1"/>
  <c r="D1756" i="1"/>
  <c r="B1756" i="1"/>
  <c r="X1755" i="1"/>
  <c r="I1755" i="1"/>
  <c r="H1755" i="1"/>
  <c r="D1755" i="1"/>
  <c r="B1755" i="1"/>
  <c r="X1754" i="1"/>
  <c r="I1754" i="1"/>
  <c r="H1754" i="1"/>
  <c r="D1754" i="1"/>
  <c r="B1754" i="1"/>
  <c r="X1753" i="1"/>
  <c r="I1753" i="1"/>
  <c r="H1753" i="1"/>
  <c r="D1753" i="1"/>
  <c r="B1753" i="1"/>
  <c r="X1752" i="1"/>
  <c r="I1752" i="1"/>
  <c r="H1752" i="1"/>
  <c r="D1752" i="1"/>
  <c r="B1752" i="1"/>
  <c r="X1751" i="1"/>
  <c r="I1751" i="1"/>
  <c r="H1751" i="1"/>
  <c r="D1751" i="1"/>
  <c r="B1751" i="1"/>
  <c r="X1750" i="1"/>
  <c r="I1750" i="1"/>
  <c r="H1750" i="1"/>
  <c r="D1750" i="1"/>
  <c r="B1750" i="1"/>
  <c r="X1749" i="1"/>
  <c r="I1749" i="1"/>
  <c r="H1749" i="1"/>
  <c r="D1749" i="1"/>
  <c r="B1749" i="1"/>
  <c r="X1748" i="1"/>
  <c r="I1748" i="1"/>
  <c r="H1748" i="1"/>
  <c r="D1748" i="1"/>
  <c r="B1748" i="1"/>
  <c r="X1747" i="1"/>
  <c r="I1747" i="1"/>
  <c r="H1747" i="1"/>
  <c r="D1747" i="1"/>
  <c r="B1747" i="1"/>
  <c r="X1746" i="1"/>
  <c r="I1746" i="1"/>
  <c r="H1746" i="1"/>
  <c r="D1746" i="1"/>
  <c r="B1746" i="1"/>
  <c r="X1745" i="1"/>
  <c r="I1745" i="1"/>
  <c r="H1745" i="1"/>
  <c r="D1745" i="1"/>
  <c r="B1745" i="1"/>
  <c r="X1744" i="1"/>
  <c r="I1744" i="1"/>
  <c r="H1744" i="1"/>
  <c r="D1744" i="1"/>
  <c r="B1744" i="1"/>
  <c r="X1743" i="1"/>
  <c r="I1743" i="1"/>
  <c r="H1743" i="1"/>
  <c r="D1743" i="1"/>
  <c r="B1743" i="1"/>
  <c r="X1742" i="1"/>
  <c r="I1742" i="1"/>
  <c r="H1742" i="1"/>
  <c r="D1742" i="1"/>
  <c r="B1742" i="1"/>
  <c r="X1741" i="1"/>
  <c r="I1741" i="1"/>
  <c r="H1741" i="1"/>
  <c r="D1741" i="1"/>
  <c r="B1741" i="1"/>
  <c r="X1740" i="1"/>
  <c r="I1740" i="1"/>
  <c r="H1740" i="1"/>
  <c r="D1740" i="1"/>
  <c r="B1740" i="1"/>
  <c r="X1739" i="1"/>
  <c r="I1739" i="1"/>
  <c r="H1739" i="1"/>
  <c r="D1739" i="1"/>
  <c r="B1739" i="1"/>
  <c r="X1738" i="1"/>
  <c r="I1738" i="1"/>
  <c r="H1738" i="1"/>
  <c r="D1738" i="1"/>
  <c r="B1738" i="1"/>
  <c r="X1737" i="1"/>
  <c r="I1737" i="1"/>
  <c r="H1737" i="1"/>
  <c r="D1737" i="1"/>
  <c r="B1737" i="1"/>
  <c r="X1736" i="1"/>
  <c r="I1736" i="1"/>
  <c r="H1736" i="1"/>
  <c r="D1736" i="1"/>
  <c r="B1736" i="1"/>
  <c r="X1735" i="1"/>
  <c r="I1735" i="1"/>
  <c r="H1735" i="1"/>
  <c r="D1735" i="1"/>
  <c r="B1735" i="1"/>
  <c r="X1734" i="1"/>
  <c r="I1734" i="1"/>
  <c r="H1734" i="1"/>
  <c r="D1734" i="1"/>
  <c r="B1734" i="1"/>
  <c r="X1733" i="1"/>
  <c r="I1733" i="1"/>
  <c r="H1733" i="1"/>
  <c r="D1733" i="1"/>
  <c r="B1733" i="1"/>
  <c r="X1732" i="1"/>
  <c r="I1732" i="1"/>
  <c r="H1732" i="1"/>
  <c r="D1732" i="1"/>
  <c r="B1732" i="1"/>
  <c r="X1731" i="1"/>
  <c r="I1731" i="1"/>
  <c r="H1731" i="1"/>
  <c r="D1731" i="1"/>
  <c r="B1731" i="1"/>
  <c r="X1730" i="1"/>
  <c r="I1730" i="1"/>
  <c r="H1730" i="1"/>
  <c r="D1730" i="1"/>
  <c r="B1730" i="1"/>
  <c r="X1729" i="1"/>
  <c r="I1729" i="1"/>
  <c r="H1729" i="1"/>
  <c r="D1729" i="1"/>
  <c r="B1729" i="1"/>
  <c r="X1728" i="1"/>
  <c r="I1728" i="1"/>
  <c r="H1728" i="1"/>
  <c r="D1728" i="1"/>
  <c r="B1728" i="1"/>
  <c r="X1727" i="1"/>
  <c r="I1727" i="1"/>
  <c r="H1727" i="1"/>
  <c r="D1727" i="1"/>
  <c r="B1727" i="1"/>
  <c r="X1726" i="1"/>
  <c r="I1726" i="1"/>
  <c r="H1726" i="1"/>
  <c r="D1726" i="1"/>
  <c r="B1726" i="1"/>
  <c r="X1725" i="1"/>
  <c r="I1725" i="1"/>
  <c r="H1725" i="1"/>
  <c r="D1725" i="1"/>
  <c r="B1725" i="1"/>
  <c r="X1724" i="1"/>
  <c r="I1724" i="1"/>
  <c r="H1724" i="1"/>
  <c r="D1724" i="1"/>
  <c r="B1724" i="1"/>
  <c r="X1723" i="1"/>
  <c r="I1723" i="1"/>
  <c r="H1723" i="1"/>
  <c r="D1723" i="1"/>
  <c r="B1723" i="1"/>
  <c r="X1722" i="1"/>
  <c r="I1722" i="1"/>
  <c r="H1722" i="1"/>
  <c r="D1722" i="1"/>
  <c r="B1722" i="1"/>
  <c r="X1721" i="1"/>
  <c r="I1721" i="1"/>
  <c r="H1721" i="1"/>
  <c r="D1721" i="1"/>
  <c r="B1721" i="1"/>
  <c r="X1720" i="1"/>
  <c r="I1720" i="1"/>
  <c r="H1720" i="1"/>
  <c r="D1720" i="1"/>
  <c r="B1720" i="1"/>
  <c r="X1719" i="1"/>
  <c r="I1719" i="1"/>
  <c r="H1719" i="1"/>
  <c r="D1719" i="1"/>
  <c r="B1719" i="1"/>
  <c r="X1718" i="1"/>
  <c r="I1718" i="1"/>
  <c r="H1718" i="1"/>
  <c r="D1718" i="1"/>
  <c r="B1718" i="1"/>
  <c r="X1717" i="1"/>
  <c r="I1717" i="1"/>
  <c r="H1717" i="1"/>
  <c r="D1717" i="1"/>
  <c r="B1717" i="1"/>
  <c r="X1716" i="1"/>
  <c r="I1716" i="1"/>
  <c r="H1716" i="1"/>
  <c r="D1716" i="1"/>
  <c r="B1716" i="1"/>
  <c r="X1715" i="1"/>
  <c r="I1715" i="1"/>
  <c r="H1715" i="1"/>
  <c r="D1715" i="1"/>
  <c r="B1715" i="1"/>
  <c r="X1714" i="1"/>
  <c r="I1714" i="1"/>
  <c r="H1714" i="1"/>
  <c r="D1714" i="1"/>
  <c r="B1714" i="1"/>
  <c r="X1713" i="1"/>
  <c r="I1713" i="1"/>
  <c r="H1713" i="1"/>
  <c r="D1713" i="1"/>
  <c r="B1713" i="1"/>
  <c r="X1712" i="1"/>
  <c r="I1712" i="1"/>
  <c r="H1712" i="1"/>
  <c r="D1712" i="1"/>
  <c r="B1712" i="1"/>
  <c r="X1711" i="1"/>
  <c r="I1711" i="1"/>
  <c r="H1711" i="1"/>
  <c r="D1711" i="1"/>
  <c r="B1711" i="1"/>
  <c r="X1710" i="1"/>
  <c r="I1710" i="1"/>
  <c r="H1710" i="1"/>
  <c r="D1710" i="1"/>
  <c r="B1710" i="1"/>
  <c r="X1709" i="1"/>
  <c r="I1709" i="1"/>
  <c r="H1709" i="1"/>
  <c r="D1709" i="1"/>
  <c r="B1709" i="1"/>
  <c r="X1708" i="1"/>
  <c r="I1708" i="1"/>
  <c r="H1708" i="1"/>
  <c r="D1708" i="1"/>
  <c r="B1708" i="1"/>
  <c r="X1707" i="1"/>
  <c r="I1707" i="1"/>
  <c r="H1707" i="1"/>
  <c r="D1707" i="1"/>
  <c r="B1707" i="1"/>
  <c r="X1706" i="1"/>
  <c r="I1706" i="1"/>
  <c r="H1706" i="1"/>
  <c r="D1706" i="1"/>
  <c r="B1706" i="1"/>
  <c r="X1705" i="1"/>
  <c r="I1705" i="1"/>
  <c r="H1705" i="1"/>
  <c r="D1705" i="1"/>
  <c r="B1705" i="1"/>
  <c r="X1704" i="1"/>
  <c r="I1704" i="1"/>
  <c r="H1704" i="1"/>
  <c r="D1704" i="1"/>
  <c r="B1704" i="1"/>
  <c r="X1703" i="1"/>
  <c r="I1703" i="1"/>
  <c r="H1703" i="1"/>
  <c r="D1703" i="1"/>
  <c r="B1703" i="1"/>
  <c r="X1702" i="1"/>
  <c r="I1702" i="1"/>
  <c r="H1702" i="1"/>
  <c r="D1702" i="1"/>
  <c r="B1702" i="1"/>
  <c r="X1701" i="1"/>
  <c r="I1701" i="1"/>
  <c r="H1701" i="1"/>
  <c r="D1701" i="1"/>
  <c r="B1701" i="1"/>
  <c r="X1700" i="1"/>
  <c r="I1700" i="1"/>
  <c r="H1700" i="1"/>
  <c r="D1700" i="1"/>
  <c r="B1700" i="1"/>
  <c r="X1699" i="1"/>
  <c r="I1699" i="1"/>
  <c r="H1699" i="1"/>
  <c r="D1699" i="1"/>
  <c r="B1699" i="1"/>
  <c r="X1698" i="1"/>
  <c r="I1698" i="1"/>
  <c r="H1698" i="1"/>
  <c r="D1698" i="1"/>
  <c r="B1698" i="1"/>
  <c r="X1697" i="1"/>
  <c r="I1697" i="1"/>
  <c r="H1697" i="1"/>
  <c r="D1697" i="1"/>
  <c r="B1697" i="1"/>
  <c r="X1696" i="1"/>
  <c r="I1696" i="1"/>
  <c r="H1696" i="1"/>
  <c r="D1696" i="1"/>
  <c r="B1696" i="1"/>
  <c r="X1695" i="1"/>
  <c r="I1695" i="1"/>
  <c r="H1695" i="1"/>
  <c r="D1695" i="1"/>
  <c r="B1695" i="1"/>
  <c r="X1694" i="1"/>
  <c r="I1694" i="1"/>
  <c r="H1694" i="1"/>
  <c r="D1694" i="1"/>
  <c r="B1694" i="1"/>
  <c r="X1693" i="1"/>
  <c r="I1693" i="1"/>
  <c r="H1693" i="1"/>
  <c r="D1693" i="1"/>
  <c r="B1693" i="1"/>
  <c r="X1692" i="1"/>
  <c r="I1692" i="1"/>
  <c r="H1692" i="1"/>
  <c r="D1692" i="1"/>
  <c r="B1692" i="1"/>
  <c r="X1691" i="1"/>
  <c r="I1691" i="1"/>
  <c r="H1691" i="1"/>
  <c r="D1691" i="1"/>
  <c r="B1691" i="1"/>
  <c r="X1690" i="1"/>
  <c r="I1690" i="1"/>
  <c r="H1690" i="1"/>
  <c r="D1690" i="1"/>
  <c r="B1690" i="1"/>
  <c r="X1689" i="1"/>
  <c r="I1689" i="1"/>
  <c r="H1689" i="1"/>
  <c r="D1689" i="1"/>
  <c r="B1689" i="1"/>
  <c r="X1688" i="1"/>
  <c r="I1688" i="1"/>
  <c r="H1688" i="1"/>
  <c r="D1688" i="1"/>
  <c r="B1688" i="1"/>
  <c r="X1687" i="1"/>
  <c r="I1687" i="1"/>
  <c r="H1687" i="1"/>
  <c r="D1687" i="1"/>
  <c r="B1687" i="1"/>
  <c r="X1686" i="1"/>
  <c r="I1686" i="1"/>
  <c r="H1686" i="1"/>
  <c r="D1686" i="1"/>
  <c r="B1686" i="1"/>
  <c r="X1685" i="1"/>
  <c r="I1685" i="1"/>
  <c r="H1685" i="1"/>
  <c r="D1685" i="1"/>
  <c r="B1685" i="1"/>
  <c r="X1684" i="1"/>
  <c r="I1684" i="1"/>
  <c r="H1684" i="1"/>
  <c r="D1684" i="1"/>
  <c r="B1684" i="1"/>
  <c r="X1683" i="1"/>
  <c r="I1683" i="1"/>
  <c r="H1683" i="1"/>
  <c r="D1683" i="1"/>
  <c r="B1683" i="1"/>
  <c r="X1682" i="1"/>
  <c r="I1682" i="1"/>
  <c r="H1682" i="1"/>
  <c r="D1682" i="1"/>
  <c r="B1682" i="1"/>
  <c r="X1681" i="1"/>
  <c r="I1681" i="1"/>
  <c r="H1681" i="1"/>
  <c r="D1681" i="1"/>
  <c r="B1681" i="1"/>
  <c r="X1680" i="1"/>
  <c r="I1680" i="1"/>
  <c r="H1680" i="1"/>
  <c r="D1680" i="1"/>
  <c r="B1680" i="1"/>
  <c r="X1679" i="1"/>
  <c r="I1679" i="1"/>
  <c r="H1679" i="1"/>
  <c r="D1679" i="1"/>
  <c r="B1679" i="1"/>
  <c r="X1678" i="1"/>
  <c r="I1678" i="1"/>
  <c r="H1678" i="1"/>
  <c r="D1678" i="1"/>
  <c r="B1678" i="1"/>
  <c r="X1677" i="1"/>
  <c r="I1677" i="1"/>
  <c r="H1677" i="1"/>
  <c r="D1677" i="1"/>
  <c r="B1677" i="1"/>
  <c r="X1676" i="1"/>
  <c r="I1676" i="1"/>
  <c r="H1676" i="1"/>
  <c r="D1676" i="1"/>
  <c r="B1676" i="1"/>
  <c r="X1675" i="1"/>
  <c r="I1675" i="1"/>
  <c r="H1675" i="1"/>
  <c r="D1675" i="1"/>
  <c r="B1675" i="1"/>
  <c r="X1674" i="1"/>
  <c r="I1674" i="1"/>
  <c r="H1674" i="1"/>
  <c r="D1674" i="1"/>
  <c r="B1674" i="1"/>
  <c r="X1673" i="1"/>
  <c r="I1673" i="1"/>
  <c r="H1673" i="1"/>
  <c r="D1673" i="1"/>
  <c r="B1673" i="1"/>
  <c r="X1672" i="1"/>
  <c r="I1672" i="1"/>
  <c r="H1672" i="1"/>
  <c r="D1672" i="1"/>
  <c r="B1672" i="1"/>
  <c r="X1671" i="1"/>
  <c r="I1671" i="1"/>
  <c r="H1671" i="1"/>
  <c r="D1671" i="1"/>
  <c r="B1671" i="1"/>
  <c r="X1670" i="1"/>
  <c r="I1670" i="1"/>
  <c r="H1670" i="1"/>
  <c r="D1670" i="1"/>
  <c r="B1670" i="1"/>
  <c r="X1669" i="1"/>
  <c r="I1669" i="1"/>
  <c r="H1669" i="1"/>
  <c r="D1669" i="1"/>
  <c r="B1669" i="1"/>
  <c r="X1668" i="1"/>
  <c r="I1668" i="1"/>
  <c r="H1668" i="1"/>
  <c r="D1668" i="1"/>
  <c r="B1668" i="1"/>
  <c r="X1667" i="1"/>
  <c r="I1667" i="1"/>
  <c r="H1667" i="1"/>
  <c r="D1667" i="1"/>
  <c r="B1667" i="1"/>
  <c r="X1666" i="1"/>
  <c r="I1666" i="1"/>
  <c r="H1666" i="1"/>
  <c r="D1666" i="1"/>
  <c r="B1666" i="1"/>
  <c r="X1665" i="1"/>
  <c r="I1665" i="1"/>
  <c r="H1665" i="1"/>
  <c r="D1665" i="1"/>
  <c r="B1665" i="1"/>
  <c r="X1664" i="1"/>
  <c r="I1664" i="1"/>
  <c r="H1664" i="1"/>
  <c r="D1664" i="1"/>
  <c r="B1664" i="1"/>
  <c r="X1663" i="1"/>
  <c r="I1663" i="1"/>
  <c r="H1663" i="1"/>
  <c r="D1663" i="1"/>
  <c r="B1663" i="1"/>
  <c r="X1662" i="1"/>
  <c r="I1662" i="1"/>
  <c r="H1662" i="1"/>
  <c r="D1662" i="1"/>
  <c r="B1662" i="1"/>
  <c r="X1661" i="1"/>
  <c r="I1661" i="1"/>
  <c r="H1661" i="1"/>
  <c r="D1661" i="1"/>
  <c r="B1661" i="1"/>
  <c r="X1660" i="1"/>
  <c r="I1660" i="1"/>
  <c r="H1660" i="1"/>
  <c r="D1660" i="1"/>
  <c r="B1660" i="1"/>
  <c r="X1659" i="1"/>
  <c r="I1659" i="1"/>
  <c r="H1659" i="1"/>
  <c r="D1659" i="1"/>
  <c r="B1659" i="1"/>
  <c r="X1658" i="1"/>
  <c r="I1658" i="1"/>
  <c r="H1658" i="1"/>
  <c r="D1658" i="1"/>
  <c r="B1658" i="1"/>
  <c r="X1657" i="1"/>
  <c r="I1657" i="1"/>
  <c r="H1657" i="1"/>
  <c r="D1657" i="1"/>
  <c r="B1657" i="1"/>
  <c r="X1656" i="1"/>
  <c r="I1656" i="1"/>
  <c r="H1656" i="1"/>
  <c r="D1656" i="1"/>
  <c r="B1656" i="1"/>
  <c r="X1655" i="1"/>
  <c r="I1655" i="1"/>
  <c r="H1655" i="1"/>
  <c r="D1655" i="1"/>
  <c r="B1655" i="1"/>
  <c r="X1654" i="1"/>
  <c r="I1654" i="1"/>
  <c r="H1654" i="1"/>
  <c r="D1654" i="1"/>
  <c r="B1654" i="1"/>
  <c r="X1653" i="1"/>
  <c r="I1653" i="1"/>
  <c r="H1653" i="1"/>
  <c r="D1653" i="1"/>
  <c r="B1653" i="1"/>
  <c r="X1652" i="1"/>
  <c r="I1652" i="1"/>
  <c r="H1652" i="1"/>
  <c r="D1652" i="1"/>
  <c r="B1652" i="1"/>
  <c r="X1651" i="1"/>
  <c r="I1651" i="1"/>
  <c r="H1651" i="1"/>
  <c r="D1651" i="1"/>
  <c r="B1651" i="1"/>
  <c r="X1650" i="1"/>
  <c r="I1650" i="1"/>
  <c r="H1650" i="1"/>
  <c r="D1650" i="1"/>
  <c r="B1650" i="1"/>
  <c r="X1649" i="1"/>
  <c r="I1649" i="1"/>
  <c r="H1649" i="1"/>
  <c r="D1649" i="1"/>
  <c r="B1649" i="1"/>
  <c r="X1648" i="1"/>
  <c r="I1648" i="1"/>
  <c r="H1648" i="1"/>
  <c r="D1648" i="1"/>
  <c r="B1648" i="1"/>
  <c r="X1647" i="1"/>
  <c r="I1647" i="1"/>
  <c r="H1647" i="1"/>
  <c r="D1647" i="1"/>
  <c r="B1647" i="1"/>
  <c r="X1646" i="1"/>
  <c r="I1646" i="1"/>
  <c r="H1646" i="1"/>
  <c r="D1646" i="1"/>
  <c r="B1646" i="1"/>
  <c r="X1645" i="1"/>
  <c r="I1645" i="1"/>
  <c r="H1645" i="1"/>
  <c r="D1645" i="1"/>
  <c r="B1645" i="1"/>
  <c r="X1644" i="1"/>
  <c r="I1644" i="1"/>
  <c r="H1644" i="1"/>
  <c r="D1644" i="1"/>
  <c r="B1644" i="1"/>
  <c r="X1643" i="1"/>
  <c r="I1643" i="1"/>
  <c r="H1643" i="1"/>
  <c r="D1643" i="1"/>
  <c r="B1643" i="1"/>
  <c r="X1642" i="1"/>
  <c r="I1642" i="1"/>
  <c r="H1642" i="1"/>
  <c r="D1642" i="1"/>
  <c r="B1642" i="1"/>
  <c r="X1641" i="1"/>
  <c r="I1641" i="1"/>
  <c r="H1641" i="1"/>
  <c r="D1641" i="1"/>
  <c r="B1641" i="1"/>
  <c r="X1640" i="1"/>
  <c r="I1640" i="1"/>
  <c r="H1640" i="1"/>
  <c r="D1640" i="1"/>
  <c r="B1640" i="1"/>
  <c r="X1639" i="1"/>
  <c r="I1639" i="1"/>
  <c r="H1639" i="1"/>
  <c r="D1639" i="1"/>
  <c r="B1639" i="1"/>
  <c r="X1638" i="1"/>
  <c r="I1638" i="1"/>
  <c r="H1638" i="1"/>
  <c r="D1638" i="1"/>
  <c r="B1638" i="1"/>
  <c r="X1637" i="1"/>
  <c r="I1637" i="1"/>
  <c r="H1637" i="1"/>
  <c r="D1637" i="1"/>
  <c r="B1637" i="1"/>
  <c r="X1636" i="1"/>
  <c r="I1636" i="1"/>
  <c r="H1636" i="1"/>
  <c r="D1636" i="1"/>
  <c r="B1636" i="1"/>
  <c r="X1635" i="1"/>
  <c r="I1635" i="1"/>
  <c r="H1635" i="1"/>
  <c r="D1635" i="1"/>
  <c r="B1635" i="1"/>
  <c r="X1634" i="1"/>
  <c r="I1634" i="1"/>
  <c r="H1634" i="1"/>
  <c r="D1634" i="1"/>
  <c r="B1634" i="1"/>
  <c r="X1633" i="1"/>
  <c r="I1633" i="1"/>
  <c r="H1633" i="1"/>
  <c r="D1633" i="1"/>
  <c r="B1633" i="1"/>
  <c r="X1632" i="1"/>
  <c r="I1632" i="1"/>
  <c r="H1632" i="1"/>
  <c r="D1632" i="1"/>
  <c r="B1632" i="1"/>
  <c r="X1631" i="1"/>
  <c r="I1631" i="1"/>
  <c r="H1631" i="1"/>
  <c r="D1631" i="1"/>
  <c r="B1631" i="1"/>
  <c r="X1630" i="1"/>
  <c r="I1630" i="1"/>
  <c r="H1630" i="1"/>
  <c r="D1630" i="1"/>
  <c r="B1630" i="1"/>
  <c r="X1629" i="1"/>
  <c r="I1629" i="1"/>
  <c r="H1629" i="1"/>
  <c r="D1629" i="1"/>
  <c r="B1629" i="1"/>
  <c r="X1628" i="1"/>
  <c r="I1628" i="1"/>
  <c r="H1628" i="1"/>
  <c r="D1628" i="1"/>
  <c r="B1628" i="1"/>
  <c r="X1627" i="1"/>
  <c r="I1627" i="1"/>
  <c r="H1627" i="1"/>
  <c r="D1627" i="1"/>
  <c r="B1627" i="1"/>
  <c r="X1626" i="1"/>
  <c r="I1626" i="1"/>
  <c r="H1626" i="1"/>
  <c r="D1626" i="1"/>
  <c r="B1626" i="1"/>
  <c r="X1625" i="1"/>
  <c r="I1625" i="1"/>
  <c r="H1625" i="1"/>
  <c r="D1625" i="1"/>
  <c r="B1625" i="1"/>
  <c r="X1624" i="1"/>
  <c r="I1624" i="1"/>
  <c r="H1624" i="1"/>
  <c r="D1624" i="1"/>
  <c r="B1624" i="1"/>
  <c r="X1623" i="1"/>
  <c r="I1623" i="1"/>
  <c r="H1623" i="1"/>
  <c r="D1623" i="1"/>
  <c r="B1623" i="1"/>
  <c r="X1622" i="1"/>
  <c r="I1622" i="1"/>
  <c r="H1622" i="1"/>
  <c r="D1622" i="1"/>
  <c r="B1622" i="1"/>
  <c r="X1621" i="1"/>
  <c r="I1621" i="1"/>
  <c r="H1621" i="1"/>
  <c r="D1621" i="1"/>
  <c r="B1621" i="1"/>
  <c r="X1620" i="1"/>
  <c r="I1620" i="1"/>
  <c r="H1620" i="1"/>
  <c r="D1620" i="1"/>
  <c r="B1620" i="1"/>
  <c r="X1619" i="1"/>
  <c r="I1619" i="1"/>
  <c r="H1619" i="1"/>
  <c r="D1619" i="1"/>
  <c r="B1619" i="1"/>
  <c r="X1618" i="1"/>
  <c r="I1618" i="1"/>
  <c r="H1618" i="1"/>
  <c r="D1618" i="1"/>
  <c r="B1618" i="1"/>
  <c r="X1617" i="1"/>
  <c r="I1617" i="1"/>
  <c r="H1617" i="1"/>
  <c r="D1617" i="1"/>
  <c r="B1617" i="1"/>
  <c r="X1616" i="1"/>
  <c r="I1616" i="1"/>
  <c r="H1616" i="1"/>
  <c r="D1616" i="1"/>
  <c r="B1616" i="1"/>
  <c r="X1615" i="1"/>
  <c r="I1615" i="1"/>
  <c r="H1615" i="1"/>
  <c r="D1615" i="1"/>
  <c r="B1615" i="1"/>
  <c r="X1614" i="1"/>
  <c r="I1614" i="1"/>
  <c r="H1614" i="1"/>
  <c r="D1614" i="1"/>
  <c r="B1614" i="1"/>
  <c r="X1613" i="1"/>
  <c r="I1613" i="1"/>
  <c r="H1613" i="1"/>
  <c r="D1613" i="1"/>
  <c r="B1613" i="1"/>
  <c r="X1612" i="1"/>
  <c r="I1612" i="1"/>
  <c r="H1612" i="1"/>
  <c r="D1612" i="1"/>
  <c r="B1612" i="1"/>
  <c r="X1611" i="1"/>
  <c r="I1611" i="1"/>
  <c r="H1611" i="1"/>
  <c r="D1611" i="1"/>
  <c r="B1611" i="1"/>
  <c r="X1610" i="1"/>
  <c r="I1610" i="1"/>
  <c r="H1610" i="1"/>
  <c r="D1610" i="1"/>
  <c r="B1610" i="1"/>
  <c r="X1609" i="1"/>
  <c r="I1609" i="1"/>
  <c r="H1609" i="1"/>
  <c r="D1609" i="1"/>
  <c r="B1609" i="1"/>
  <c r="X1608" i="1"/>
  <c r="I1608" i="1"/>
  <c r="H1608" i="1"/>
  <c r="D1608" i="1"/>
  <c r="B1608" i="1"/>
  <c r="X1607" i="1"/>
  <c r="I1607" i="1"/>
  <c r="H1607" i="1"/>
  <c r="D1607" i="1"/>
  <c r="B1607" i="1"/>
  <c r="X1606" i="1"/>
  <c r="I1606" i="1"/>
  <c r="H1606" i="1"/>
  <c r="D1606" i="1"/>
  <c r="B1606" i="1"/>
  <c r="X1605" i="1"/>
  <c r="I1605" i="1"/>
  <c r="H1605" i="1"/>
  <c r="D1605" i="1"/>
  <c r="B1605" i="1"/>
  <c r="X1604" i="1"/>
  <c r="I1604" i="1"/>
  <c r="H1604" i="1"/>
  <c r="D1604" i="1"/>
  <c r="B1604" i="1"/>
  <c r="X1603" i="1"/>
  <c r="I1603" i="1"/>
  <c r="H1603" i="1"/>
  <c r="D1603" i="1"/>
  <c r="B1603" i="1"/>
  <c r="X1602" i="1"/>
  <c r="I1602" i="1"/>
  <c r="H1602" i="1"/>
  <c r="D1602" i="1"/>
  <c r="B1602" i="1"/>
  <c r="X1601" i="1"/>
  <c r="I1601" i="1"/>
  <c r="H1601" i="1"/>
  <c r="D1601" i="1"/>
  <c r="B1601" i="1"/>
  <c r="X1600" i="1"/>
  <c r="I1600" i="1"/>
  <c r="H1600" i="1"/>
  <c r="D1600" i="1"/>
  <c r="B1600" i="1"/>
  <c r="X1599" i="1"/>
  <c r="I1599" i="1"/>
  <c r="H1599" i="1"/>
  <c r="D1599" i="1"/>
  <c r="B1599" i="1"/>
  <c r="X1598" i="1"/>
  <c r="I1598" i="1"/>
  <c r="H1598" i="1"/>
  <c r="D1598" i="1"/>
  <c r="B1598" i="1"/>
  <c r="X1597" i="1"/>
  <c r="I1597" i="1"/>
  <c r="H1597" i="1"/>
  <c r="D1597" i="1"/>
  <c r="B1597" i="1"/>
  <c r="X1596" i="1"/>
  <c r="I1596" i="1"/>
  <c r="H1596" i="1"/>
  <c r="D1596" i="1"/>
  <c r="B1596" i="1"/>
  <c r="X1595" i="1"/>
  <c r="I1595" i="1"/>
  <c r="H1595" i="1"/>
  <c r="D1595" i="1"/>
  <c r="B1595" i="1"/>
  <c r="X1594" i="1"/>
  <c r="I1594" i="1"/>
  <c r="H1594" i="1"/>
  <c r="D1594" i="1"/>
  <c r="B1594" i="1"/>
  <c r="X1593" i="1"/>
  <c r="I1593" i="1"/>
  <c r="H1593" i="1"/>
  <c r="D1593" i="1"/>
  <c r="B1593" i="1"/>
  <c r="X1592" i="1"/>
  <c r="I1592" i="1"/>
  <c r="H1592" i="1"/>
  <c r="D1592" i="1"/>
  <c r="B1592" i="1"/>
  <c r="X1591" i="1"/>
  <c r="I1591" i="1"/>
  <c r="H1591" i="1"/>
  <c r="D1591" i="1"/>
  <c r="B1591" i="1"/>
  <c r="X1590" i="1"/>
  <c r="I1590" i="1"/>
  <c r="H1590" i="1"/>
  <c r="D1590" i="1"/>
  <c r="B1590" i="1"/>
  <c r="X1589" i="1"/>
  <c r="I1589" i="1"/>
  <c r="H1589" i="1"/>
  <c r="D1589" i="1"/>
  <c r="B1589" i="1"/>
  <c r="X1588" i="1"/>
  <c r="I1588" i="1"/>
  <c r="H1588" i="1"/>
  <c r="D1588" i="1"/>
  <c r="B1588" i="1"/>
  <c r="X1587" i="1"/>
  <c r="I1587" i="1"/>
  <c r="H1587" i="1"/>
  <c r="D1587" i="1"/>
  <c r="B1587" i="1"/>
  <c r="X1586" i="1"/>
  <c r="I1586" i="1"/>
  <c r="H1586" i="1"/>
  <c r="D1586" i="1"/>
  <c r="B1586" i="1"/>
  <c r="X1585" i="1"/>
  <c r="I1585" i="1"/>
  <c r="H1585" i="1"/>
  <c r="D1585" i="1"/>
  <c r="B1585" i="1"/>
  <c r="X1584" i="1"/>
  <c r="I1584" i="1"/>
  <c r="H1584" i="1"/>
  <c r="D1584" i="1"/>
  <c r="B1584" i="1"/>
  <c r="X1583" i="1"/>
  <c r="I1583" i="1"/>
  <c r="H1583" i="1"/>
  <c r="D1583" i="1"/>
  <c r="B1583" i="1"/>
  <c r="X1582" i="1"/>
  <c r="I1582" i="1"/>
  <c r="H1582" i="1"/>
  <c r="D1582" i="1"/>
  <c r="B1582" i="1"/>
  <c r="X1581" i="1"/>
  <c r="I1581" i="1"/>
  <c r="H1581" i="1"/>
  <c r="D1581" i="1"/>
  <c r="B1581" i="1"/>
  <c r="X1580" i="1"/>
  <c r="I1580" i="1"/>
  <c r="H1580" i="1"/>
  <c r="D1580" i="1"/>
  <c r="B1580" i="1"/>
  <c r="X1579" i="1"/>
  <c r="I1579" i="1"/>
  <c r="H1579" i="1"/>
  <c r="D1579" i="1"/>
  <c r="B1579" i="1"/>
  <c r="X1578" i="1"/>
  <c r="I1578" i="1"/>
  <c r="H1578" i="1"/>
  <c r="D1578" i="1"/>
  <c r="B1578" i="1"/>
  <c r="X1577" i="1"/>
  <c r="I1577" i="1"/>
  <c r="H1577" i="1"/>
  <c r="D1577" i="1"/>
  <c r="B1577" i="1"/>
  <c r="X1576" i="1"/>
  <c r="I1576" i="1"/>
  <c r="H1576" i="1"/>
  <c r="D1576" i="1"/>
  <c r="B1576" i="1"/>
  <c r="X1575" i="1"/>
  <c r="I1575" i="1"/>
  <c r="H1575" i="1"/>
  <c r="D1575" i="1"/>
  <c r="B1575" i="1"/>
  <c r="X1574" i="1"/>
  <c r="I1574" i="1"/>
  <c r="H1574" i="1"/>
  <c r="D1574" i="1"/>
  <c r="B1574" i="1"/>
  <c r="X1573" i="1"/>
  <c r="I1573" i="1"/>
  <c r="H1573" i="1"/>
  <c r="D1573" i="1"/>
  <c r="B1573" i="1"/>
  <c r="X1572" i="1"/>
  <c r="I1572" i="1"/>
  <c r="H1572" i="1"/>
  <c r="D1572" i="1"/>
  <c r="B1572" i="1"/>
  <c r="X1571" i="1"/>
  <c r="I1571" i="1"/>
  <c r="H1571" i="1"/>
  <c r="D1571" i="1"/>
  <c r="B1571" i="1"/>
  <c r="X1570" i="1"/>
  <c r="I1570" i="1"/>
  <c r="H1570" i="1"/>
  <c r="D1570" i="1"/>
  <c r="B1570" i="1"/>
  <c r="X1569" i="1"/>
  <c r="I1569" i="1"/>
  <c r="H1569" i="1"/>
  <c r="D1569" i="1"/>
  <c r="B1569" i="1"/>
  <c r="X1568" i="1"/>
  <c r="I1568" i="1"/>
  <c r="H1568" i="1"/>
  <c r="D1568" i="1"/>
  <c r="B1568" i="1"/>
  <c r="X1567" i="1"/>
  <c r="I1567" i="1"/>
  <c r="H1567" i="1"/>
  <c r="D1567" i="1"/>
  <c r="B1567" i="1"/>
  <c r="X1566" i="1"/>
  <c r="I1566" i="1"/>
  <c r="H1566" i="1"/>
  <c r="D1566" i="1"/>
  <c r="B1566" i="1"/>
  <c r="X1565" i="1"/>
  <c r="I1565" i="1"/>
  <c r="H1565" i="1"/>
  <c r="D1565" i="1"/>
  <c r="B1565" i="1"/>
  <c r="X1564" i="1"/>
  <c r="I1564" i="1"/>
  <c r="H1564" i="1"/>
  <c r="D1564" i="1"/>
  <c r="B1564" i="1"/>
  <c r="X1563" i="1"/>
  <c r="I1563" i="1"/>
  <c r="H1563" i="1"/>
  <c r="D1563" i="1"/>
  <c r="B1563" i="1"/>
  <c r="X1562" i="1"/>
  <c r="I1562" i="1"/>
  <c r="H1562" i="1"/>
  <c r="D1562" i="1"/>
  <c r="B1562" i="1"/>
  <c r="X1561" i="1"/>
  <c r="I1561" i="1"/>
  <c r="H1561" i="1"/>
  <c r="D1561" i="1"/>
  <c r="B1561" i="1"/>
  <c r="X1560" i="1"/>
  <c r="I1560" i="1"/>
  <c r="H1560" i="1"/>
  <c r="D1560" i="1"/>
  <c r="B1560" i="1"/>
  <c r="X1559" i="1"/>
  <c r="I1559" i="1"/>
  <c r="H1559" i="1"/>
  <c r="D1559" i="1"/>
  <c r="B1559" i="1"/>
  <c r="X1558" i="1"/>
  <c r="I1558" i="1"/>
  <c r="H1558" i="1"/>
  <c r="D1558" i="1"/>
  <c r="B1558" i="1"/>
  <c r="X1557" i="1"/>
  <c r="I1557" i="1"/>
  <c r="H1557" i="1"/>
  <c r="D1557" i="1"/>
  <c r="B1557" i="1"/>
  <c r="X1556" i="1"/>
  <c r="I1556" i="1"/>
  <c r="H1556" i="1"/>
  <c r="D1556" i="1"/>
  <c r="B1556" i="1"/>
  <c r="X1555" i="1"/>
  <c r="I1555" i="1"/>
  <c r="H1555" i="1"/>
  <c r="D1555" i="1"/>
  <c r="B1555" i="1"/>
  <c r="X1554" i="1"/>
  <c r="I1554" i="1"/>
  <c r="H1554" i="1"/>
  <c r="D1554" i="1"/>
  <c r="B1554" i="1"/>
  <c r="X1553" i="1"/>
  <c r="I1553" i="1"/>
  <c r="H1553" i="1"/>
  <c r="D1553" i="1"/>
  <c r="B1553" i="1"/>
  <c r="X1552" i="1"/>
  <c r="I1552" i="1"/>
  <c r="H1552" i="1"/>
  <c r="D1552" i="1"/>
  <c r="B1552" i="1"/>
  <c r="X1551" i="1"/>
  <c r="I1551" i="1"/>
  <c r="H1551" i="1"/>
  <c r="D1551" i="1"/>
  <c r="B1551" i="1"/>
  <c r="X1550" i="1"/>
  <c r="I1550" i="1"/>
  <c r="H1550" i="1"/>
  <c r="D1550" i="1"/>
  <c r="B1550" i="1"/>
  <c r="X1549" i="1"/>
  <c r="I1549" i="1"/>
  <c r="H1549" i="1"/>
  <c r="D1549" i="1"/>
  <c r="B1549" i="1"/>
  <c r="X1548" i="1"/>
  <c r="I1548" i="1"/>
  <c r="H1548" i="1"/>
  <c r="D1548" i="1"/>
  <c r="B1548" i="1"/>
  <c r="X1547" i="1"/>
  <c r="I1547" i="1"/>
  <c r="H1547" i="1"/>
  <c r="D1547" i="1"/>
  <c r="B1547" i="1"/>
  <c r="X1546" i="1"/>
  <c r="I1546" i="1"/>
  <c r="H1546" i="1"/>
  <c r="D1546" i="1"/>
  <c r="B1546" i="1"/>
  <c r="X1545" i="1"/>
  <c r="I1545" i="1"/>
  <c r="H1545" i="1"/>
  <c r="D1545" i="1"/>
  <c r="B1545" i="1"/>
  <c r="X1544" i="1"/>
  <c r="I1544" i="1"/>
  <c r="H1544" i="1"/>
  <c r="D1544" i="1"/>
  <c r="B1544" i="1"/>
  <c r="X1543" i="1"/>
  <c r="I1543" i="1"/>
  <c r="H1543" i="1"/>
  <c r="D1543" i="1"/>
  <c r="B1543" i="1"/>
  <c r="X1542" i="1"/>
  <c r="I1542" i="1"/>
  <c r="H1542" i="1"/>
  <c r="D1542" i="1"/>
  <c r="B1542" i="1"/>
  <c r="X1541" i="1"/>
  <c r="I1541" i="1"/>
  <c r="H1541" i="1"/>
  <c r="D1541" i="1"/>
  <c r="B1541" i="1"/>
  <c r="X1540" i="1"/>
  <c r="I1540" i="1"/>
  <c r="H1540" i="1"/>
  <c r="D1540" i="1"/>
  <c r="B1540" i="1"/>
  <c r="X1539" i="1"/>
  <c r="I1539" i="1"/>
  <c r="H1539" i="1"/>
  <c r="D1539" i="1"/>
  <c r="B1539" i="1"/>
  <c r="X1538" i="1"/>
  <c r="I1538" i="1"/>
  <c r="H1538" i="1"/>
  <c r="D1538" i="1"/>
  <c r="B1538" i="1"/>
  <c r="X1537" i="1"/>
  <c r="I1537" i="1"/>
  <c r="H1537" i="1"/>
  <c r="D1537" i="1"/>
  <c r="B1537" i="1"/>
  <c r="X1536" i="1"/>
  <c r="I1536" i="1"/>
  <c r="H1536" i="1"/>
  <c r="D1536" i="1"/>
  <c r="B1536" i="1"/>
  <c r="X1535" i="1"/>
  <c r="I1535" i="1"/>
  <c r="H1535" i="1"/>
  <c r="D1535" i="1"/>
  <c r="B1535" i="1"/>
  <c r="X1534" i="1"/>
  <c r="I1534" i="1"/>
  <c r="H1534" i="1"/>
  <c r="D1534" i="1"/>
  <c r="B1534" i="1"/>
  <c r="X1533" i="1"/>
  <c r="I1533" i="1"/>
  <c r="H1533" i="1"/>
  <c r="D1533" i="1"/>
  <c r="B1533" i="1"/>
  <c r="X1532" i="1"/>
  <c r="I1532" i="1"/>
  <c r="H1532" i="1"/>
  <c r="D1532" i="1"/>
  <c r="B1532" i="1"/>
  <c r="X1531" i="1"/>
  <c r="I1531" i="1"/>
  <c r="H1531" i="1"/>
  <c r="D1531" i="1"/>
  <c r="B1531" i="1"/>
  <c r="X1530" i="1"/>
  <c r="I1530" i="1"/>
  <c r="H1530" i="1"/>
  <c r="D1530" i="1"/>
  <c r="B1530" i="1"/>
  <c r="X1529" i="1"/>
  <c r="I1529" i="1"/>
  <c r="H1529" i="1"/>
  <c r="D1529" i="1"/>
  <c r="B1529" i="1"/>
  <c r="X1528" i="1"/>
  <c r="I1528" i="1"/>
  <c r="H1528" i="1"/>
  <c r="D1528" i="1"/>
  <c r="B1528" i="1"/>
  <c r="X1527" i="1"/>
  <c r="I1527" i="1"/>
  <c r="H1527" i="1"/>
  <c r="D1527" i="1"/>
  <c r="B1527" i="1"/>
  <c r="X1526" i="1"/>
  <c r="I1526" i="1"/>
  <c r="H1526" i="1"/>
  <c r="D1526" i="1"/>
  <c r="B1526" i="1"/>
  <c r="X1525" i="1"/>
  <c r="I1525" i="1"/>
  <c r="H1525" i="1"/>
  <c r="D1525" i="1"/>
  <c r="B1525" i="1"/>
  <c r="X1524" i="1"/>
  <c r="I1524" i="1"/>
  <c r="H1524" i="1"/>
  <c r="D1524" i="1"/>
  <c r="B1524" i="1"/>
  <c r="X1523" i="1"/>
  <c r="I1523" i="1"/>
  <c r="H1523" i="1"/>
  <c r="D1523" i="1"/>
  <c r="B1523" i="1"/>
  <c r="X1522" i="1"/>
  <c r="I1522" i="1"/>
  <c r="H1522" i="1"/>
  <c r="D1522" i="1"/>
  <c r="B1522" i="1"/>
  <c r="X1521" i="1"/>
  <c r="I1521" i="1"/>
  <c r="H1521" i="1"/>
  <c r="D1521" i="1"/>
  <c r="B1521" i="1"/>
  <c r="X1520" i="1"/>
  <c r="I1520" i="1"/>
  <c r="H1520" i="1"/>
  <c r="D1520" i="1"/>
  <c r="B1520" i="1"/>
  <c r="X1519" i="1"/>
  <c r="I1519" i="1"/>
  <c r="H1519" i="1"/>
  <c r="D1519" i="1"/>
  <c r="B1519" i="1"/>
  <c r="X1518" i="1"/>
  <c r="I1518" i="1"/>
  <c r="H1518" i="1"/>
  <c r="D1518" i="1"/>
  <c r="B1518" i="1"/>
  <c r="X1517" i="1"/>
  <c r="I1517" i="1"/>
  <c r="H1517" i="1"/>
  <c r="D1517" i="1"/>
  <c r="B1517" i="1"/>
  <c r="X1516" i="1"/>
  <c r="I1516" i="1"/>
  <c r="H1516" i="1"/>
  <c r="D1516" i="1"/>
  <c r="B1516" i="1"/>
  <c r="X1515" i="1"/>
  <c r="I1515" i="1"/>
  <c r="H1515" i="1"/>
  <c r="D1515" i="1"/>
  <c r="B1515" i="1"/>
  <c r="X1514" i="1"/>
  <c r="I1514" i="1"/>
  <c r="H1514" i="1"/>
  <c r="D1514" i="1"/>
  <c r="B1514" i="1"/>
  <c r="X1513" i="1"/>
  <c r="I1513" i="1"/>
  <c r="H1513" i="1"/>
  <c r="D1513" i="1"/>
  <c r="B1513" i="1"/>
  <c r="X1512" i="1"/>
  <c r="I1512" i="1"/>
  <c r="H1512" i="1"/>
  <c r="D1512" i="1"/>
  <c r="B1512" i="1"/>
  <c r="X1511" i="1"/>
  <c r="I1511" i="1"/>
  <c r="H1511" i="1"/>
  <c r="D1511" i="1"/>
  <c r="B1511" i="1"/>
  <c r="X1510" i="1"/>
  <c r="I1510" i="1"/>
  <c r="H1510" i="1"/>
  <c r="D1510" i="1"/>
  <c r="B1510" i="1"/>
  <c r="X1509" i="1"/>
  <c r="I1509" i="1"/>
  <c r="H1509" i="1"/>
  <c r="D1509" i="1"/>
  <c r="B1509" i="1"/>
  <c r="X1508" i="1"/>
  <c r="I1508" i="1"/>
  <c r="H1508" i="1"/>
  <c r="D1508" i="1"/>
  <c r="B1508" i="1"/>
  <c r="X1507" i="1"/>
  <c r="I1507" i="1"/>
  <c r="H1507" i="1"/>
  <c r="D1507" i="1"/>
  <c r="B1507" i="1"/>
  <c r="X1506" i="1"/>
  <c r="I1506" i="1"/>
  <c r="H1506" i="1"/>
  <c r="D1506" i="1"/>
  <c r="B1506" i="1"/>
  <c r="X1505" i="1"/>
  <c r="I1505" i="1"/>
  <c r="H1505" i="1"/>
  <c r="D1505" i="1"/>
  <c r="B1505" i="1"/>
  <c r="X1504" i="1"/>
  <c r="I1504" i="1"/>
  <c r="H1504" i="1"/>
  <c r="D1504" i="1"/>
  <c r="B1504" i="1"/>
  <c r="X1503" i="1"/>
  <c r="I1503" i="1"/>
  <c r="H1503" i="1"/>
  <c r="D1503" i="1"/>
  <c r="B1503" i="1"/>
  <c r="X1502" i="1"/>
  <c r="I1502" i="1"/>
  <c r="H1502" i="1"/>
  <c r="D1502" i="1"/>
  <c r="B1502" i="1"/>
  <c r="X1501" i="1"/>
  <c r="I1501" i="1"/>
  <c r="H1501" i="1"/>
  <c r="D1501" i="1"/>
  <c r="B1501" i="1"/>
  <c r="X1500" i="1"/>
  <c r="I1500" i="1"/>
  <c r="H1500" i="1"/>
  <c r="D1500" i="1"/>
  <c r="B1500" i="1"/>
  <c r="X1499" i="1"/>
  <c r="I1499" i="1"/>
  <c r="H1499" i="1"/>
  <c r="D1499" i="1"/>
  <c r="B1499" i="1"/>
  <c r="X1498" i="1"/>
  <c r="I1498" i="1"/>
  <c r="H1498" i="1"/>
  <c r="D1498" i="1"/>
  <c r="B1498" i="1"/>
  <c r="X1497" i="1"/>
  <c r="I1497" i="1"/>
  <c r="H1497" i="1"/>
  <c r="D1497" i="1"/>
  <c r="B1497" i="1"/>
  <c r="X1496" i="1"/>
  <c r="I1496" i="1"/>
  <c r="H1496" i="1"/>
  <c r="D1496" i="1"/>
  <c r="B1496" i="1"/>
  <c r="X1495" i="1"/>
  <c r="I1495" i="1"/>
  <c r="H1495" i="1"/>
  <c r="D1495" i="1"/>
  <c r="B1495" i="1"/>
  <c r="X1494" i="1"/>
  <c r="I1494" i="1"/>
  <c r="H1494" i="1"/>
  <c r="D1494" i="1"/>
  <c r="B1494" i="1"/>
  <c r="X1493" i="1"/>
  <c r="I1493" i="1"/>
  <c r="H1493" i="1"/>
  <c r="D1493" i="1"/>
  <c r="B1493" i="1"/>
  <c r="X1492" i="1"/>
  <c r="I1492" i="1"/>
  <c r="H1492" i="1"/>
  <c r="D1492" i="1"/>
  <c r="B1492" i="1"/>
  <c r="X1491" i="1"/>
  <c r="I1491" i="1"/>
  <c r="H1491" i="1"/>
  <c r="D1491" i="1"/>
  <c r="B1491" i="1"/>
  <c r="X1490" i="1"/>
  <c r="I1490" i="1"/>
  <c r="H1490" i="1"/>
  <c r="D1490" i="1"/>
  <c r="B1490" i="1"/>
  <c r="X1489" i="1"/>
  <c r="I1489" i="1"/>
  <c r="H1489" i="1"/>
  <c r="D1489" i="1"/>
  <c r="B1489" i="1"/>
  <c r="X1488" i="1"/>
  <c r="I1488" i="1"/>
  <c r="H1488" i="1"/>
  <c r="D1488" i="1"/>
  <c r="B1488" i="1"/>
  <c r="X1487" i="1"/>
  <c r="I1487" i="1"/>
  <c r="H1487" i="1"/>
  <c r="D1487" i="1"/>
  <c r="B1487" i="1"/>
  <c r="X1486" i="1"/>
  <c r="I1486" i="1"/>
  <c r="H1486" i="1"/>
  <c r="D1486" i="1"/>
  <c r="B1486" i="1"/>
  <c r="X1485" i="1"/>
  <c r="I1485" i="1"/>
  <c r="H1485" i="1"/>
  <c r="D1485" i="1"/>
  <c r="B1485" i="1"/>
  <c r="X1484" i="1"/>
  <c r="I1484" i="1"/>
  <c r="H1484" i="1"/>
  <c r="D1484" i="1"/>
  <c r="B1484" i="1"/>
  <c r="X1483" i="1"/>
  <c r="I1483" i="1"/>
  <c r="H1483" i="1"/>
  <c r="D1483" i="1"/>
  <c r="B1483" i="1"/>
  <c r="X1482" i="1"/>
  <c r="I1482" i="1"/>
  <c r="H1482" i="1"/>
  <c r="D1482" i="1"/>
  <c r="B1482" i="1"/>
  <c r="X1481" i="1"/>
  <c r="I1481" i="1"/>
  <c r="H1481" i="1"/>
  <c r="D1481" i="1"/>
  <c r="B1481" i="1"/>
  <c r="X1480" i="1"/>
  <c r="I1480" i="1"/>
  <c r="H1480" i="1"/>
  <c r="D1480" i="1"/>
  <c r="B1480" i="1"/>
  <c r="X1479" i="1"/>
  <c r="I1479" i="1"/>
  <c r="H1479" i="1"/>
  <c r="D1479" i="1"/>
  <c r="B1479" i="1"/>
  <c r="X1478" i="1"/>
  <c r="I1478" i="1"/>
  <c r="H1478" i="1"/>
  <c r="D1478" i="1"/>
  <c r="B1478" i="1"/>
  <c r="X1477" i="1"/>
  <c r="I1477" i="1"/>
  <c r="H1477" i="1"/>
  <c r="D1477" i="1"/>
  <c r="B1477" i="1"/>
  <c r="X1476" i="1"/>
  <c r="I1476" i="1"/>
  <c r="H1476" i="1"/>
  <c r="D1476" i="1"/>
  <c r="B1476" i="1"/>
  <c r="X1475" i="1"/>
  <c r="I1475" i="1"/>
  <c r="H1475" i="1"/>
  <c r="D1475" i="1"/>
  <c r="B1475" i="1"/>
  <c r="X1474" i="1"/>
  <c r="I1474" i="1"/>
  <c r="H1474" i="1"/>
  <c r="D1474" i="1"/>
  <c r="B1474" i="1"/>
  <c r="X1473" i="1"/>
  <c r="I1473" i="1"/>
  <c r="H1473" i="1"/>
  <c r="D1473" i="1"/>
  <c r="B1473" i="1"/>
  <c r="X1472" i="1"/>
  <c r="I1472" i="1"/>
  <c r="H1472" i="1"/>
  <c r="D1472" i="1"/>
  <c r="B1472" i="1"/>
  <c r="X1471" i="1"/>
  <c r="I1471" i="1"/>
  <c r="H1471" i="1"/>
  <c r="D1471" i="1"/>
  <c r="B1471" i="1"/>
  <c r="X1470" i="1"/>
  <c r="I1470" i="1"/>
  <c r="H1470" i="1"/>
  <c r="D1470" i="1"/>
  <c r="B1470" i="1"/>
  <c r="X1469" i="1"/>
  <c r="I1469" i="1"/>
  <c r="H1469" i="1"/>
  <c r="D1469" i="1"/>
  <c r="B1469" i="1"/>
  <c r="X1468" i="1"/>
  <c r="I1468" i="1"/>
  <c r="H1468" i="1"/>
  <c r="D1468" i="1"/>
  <c r="B1468" i="1"/>
  <c r="X1467" i="1"/>
  <c r="I1467" i="1"/>
  <c r="H1467" i="1"/>
  <c r="D1467" i="1"/>
  <c r="B1467" i="1"/>
  <c r="X1466" i="1"/>
  <c r="I1466" i="1"/>
  <c r="H1466" i="1"/>
  <c r="D1466" i="1"/>
  <c r="B1466" i="1"/>
  <c r="X1465" i="1"/>
  <c r="I1465" i="1"/>
  <c r="H1465" i="1"/>
  <c r="D1465" i="1"/>
  <c r="B1465" i="1"/>
  <c r="X1464" i="1"/>
  <c r="I1464" i="1"/>
  <c r="H1464" i="1"/>
  <c r="D1464" i="1"/>
  <c r="B1464" i="1"/>
  <c r="X1463" i="1"/>
  <c r="I1463" i="1"/>
  <c r="H1463" i="1"/>
  <c r="D1463" i="1"/>
  <c r="B1463" i="1"/>
  <c r="X1462" i="1"/>
  <c r="I1462" i="1"/>
  <c r="H1462" i="1"/>
  <c r="D1462" i="1"/>
  <c r="B1462" i="1"/>
  <c r="X1461" i="1"/>
  <c r="I1461" i="1"/>
  <c r="H1461" i="1"/>
  <c r="D1461" i="1"/>
  <c r="B1461" i="1"/>
  <c r="X1460" i="1"/>
  <c r="I1460" i="1"/>
  <c r="H1460" i="1"/>
  <c r="D1460" i="1"/>
  <c r="B1460" i="1"/>
  <c r="X1459" i="1"/>
  <c r="I1459" i="1"/>
  <c r="H1459" i="1"/>
  <c r="D1459" i="1"/>
  <c r="B1459" i="1"/>
  <c r="X1458" i="1"/>
  <c r="I1458" i="1"/>
  <c r="H1458" i="1"/>
  <c r="D1458" i="1"/>
  <c r="B1458" i="1"/>
  <c r="X1457" i="1"/>
  <c r="I1457" i="1"/>
  <c r="H1457" i="1"/>
  <c r="D1457" i="1"/>
  <c r="B1457" i="1"/>
  <c r="X1456" i="1"/>
  <c r="I1456" i="1"/>
  <c r="H1456" i="1"/>
  <c r="D1456" i="1"/>
  <c r="B1456" i="1"/>
  <c r="X1455" i="1"/>
  <c r="I1455" i="1"/>
  <c r="H1455" i="1"/>
  <c r="D1455" i="1"/>
  <c r="B1455" i="1"/>
  <c r="X1454" i="1"/>
  <c r="I1454" i="1"/>
  <c r="H1454" i="1"/>
  <c r="D1454" i="1"/>
  <c r="B1454" i="1"/>
  <c r="X1453" i="1"/>
  <c r="I1453" i="1"/>
  <c r="H1453" i="1"/>
  <c r="D1453" i="1"/>
  <c r="B1453" i="1"/>
  <c r="X1452" i="1"/>
  <c r="I1452" i="1"/>
  <c r="H1452" i="1"/>
  <c r="D1452" i="1"/>
  <c r="B1452" i="1"/>
  <c r="X1451" i="1"/>
  <c r="I1451" i="1"/>
  <c r="H1451" i="1"/>
  <c r="D1451" i="1"/>
  <c r="B1451" i="1"/>
  <c r="X1450" i="1"/>
  <c r="I1450" i="1"/>
  <c r="H1450" i="1"/>
  <c r="D1450" i="1"/>
  <c r="B1450" i="1"/>
  <c r="X1449" i="1"/>
  <c r="I1449" i="1"/>
  <c r="H1449" i="1"/>
  <c r="D1449" i="1"/>
  <c r="B1449" i="1"/>
  <c r="X1448" i="1"/>
  <c r="I1448" i="1"/>
  <c r="H1448" i="1"/>
  <c r="D1448" i="1"/>
  <c r="B1448" i="1"/>
  <c r="X1447" i="1"/>
  <c r="I1447" i="1"/>
  <c r="H1447" i="1"/>
  <c r="D1447" i="1"/>
  <c r="B1447" i="1"/>
  <c r="X1446" i="1"/>
  <c r="I1446" i="1"/>
  <c r="H1446" i="1"/>
  <c r="D1446" i="1"/>
  <c r="B1446" i="1"/>
  <c r="X1445" i="1"/>
  <c r="I1445" i="1"/>
  <c r="H1445" i="1"/>
  <c r="D1445" i="1"/>
  <c r="B1445" i="1"/>
  <c r="X1444" i="1"/>
  <c r="I1444" i="1"/>
  <c r="H1444" i="1"/>
  <c r="D1444" i="1"/>
  <c r="B1444" i="1"/>
  <c r="X1443" i="1"/>
  <c r="I1443" i="1"/>
  <c r="H1443" i="1"/>
  <c r="D1443" i="1"/>
  <c r="B1443" i="1"/>
  <c r="X1442" i="1"/>
  <c r="I1442" i="1"/>
  <c r="H1442" i="1"/>
  <c r="D1442" i="1"/>
  <c r="B1442" i="1"/>
  <c r="X1441" i="1"/>
  <c r="I1441" i="1"/>
  <c r="H1441" i="1"/>
  <c r="D1441" i="1"/>
  <c r="B1441" i="1"/>
  <c r="X1440" i="1"/>
  <c r="I1440" i="1"/>
  <c r="H1440" i="1"/>
  <c r="D1440" i="1"/>
  <c r="B1440" i="1"/>
  <c r="X1439" i="1"/>
  <c r="I1439" i="1"/>
  <c r="H1439" i="1"/>
  <c r="D1439" i="1"/>
  <c r="B1439" i="1"/>
  <c r="X1438" i="1"/>
  <c r="I1438" i="1"/>
  <c r="H1438" i="1"/>
  <c r="D1438" i="1"/>
  <c r="B1438" i="1"/>
  <c r="X1437" i="1"/>
  <c r="I1437" i="1"/>
  <c r="H1437" i="1"/>
  <c r="D1437" i="1"/>
  <c r="B1437" i="1"/>
  <c r="X1436" i="1"/>
  <c r="I1436" i="1"/>
  <c r="H1436" i="1"/>
  <c r="D1436" i="1"/>
  <c r="B1436" i="1"/>
  <c r="X1435" i="1"/>
  <c r="I1435" i="1"/>
  <c r="H1435" i="1"/>
  <c r="D1435" i="1"/>
  <c r="B1435" i="1"/>
  <c r="X1434" i="1"/>
  <c r="I1434" i="1"/>
  <c r="H1434" i="1"/>
  <c r="D1434" i="1"/>
  <c r="B1434" i="1"/>
  <c r="X1433" i="1"/>
  <c r="I1433" i="1"/>
  <c r="H1433" i="1"/>
  <c r="D1433" i="1"/>
  <c r="B1433" i="1"/>
  <c r="X1432" i="1"/>
  <c r="I1432" i="1"/>
  <c r="H1432" i="1"/>
  <c r="D1432" i="1"/>
  <c r="B1432" i="1"/>
  <c r="X1431" i="1"/>
  <c r="I1431" i="1"/>
  <c r="H1431" i="1"/>
  <c r="D1431" i="1"/>
  <c r="B1431" i="1"/>
  <c r="X1430" i="1"/>
  <c r="I1430" i="1"/>
  <c r="H1430" i="1"/>
  <c r="D1430" i="1"/>
  <c r="B1430" i="1"/>
  <c r="X1429" i="1"/>
  <c r="I1429" i="1"/>
  <c r="H1429" i="1"/>
  <c r="D1429" i="1"/>
  <c r="B1429" i="1"/>
  <c r="X1428" i="1"/>
  <c r="I1428" i="1"/>
  <c r="H1428" i="1"/>
  <c r="D1428" i="1"/>
  <c r="B1428" i="1"/>
  <c r="X1427" i="1"/>
  <c r="I1427" i="1"/>
  <c r="H1427" i="1"/>
  <c r="D1427" i="1"/>
  <c r="B1427" i="1"/>
  <c r="X1426" i="1"/>
  <c r="I1426" i="1"/>
  <c r="H1426" i="1"/>
  <c r="D1426" i="1"/>
  <c r="B1426" i="1"/>
  <c r="X1425" i="1"/>
  <c r="I1425" i="1"/>
  <c r="H1425" i="1"/>
  <c r="D1425" i="1"/>
  <c r="B1425" i="1"/>
  <c r="X1424" i="1"/>
  <c r="I1424" i="1"/>
  <c r="H1424" i="1"/>
  <c r="D1424" i="1"/>
  <c r="B1424" i="1"/>
  <c r="X1423" i="1"/>
  <c r="I1423" i="1"/>
  <c r="H1423" i="1"/>
  <c r="D1423" i="1"/>
  <c r="B1423" i="1"/>
  <c r="X1422" i="1"/>
  <c r="I1422" i="1"/>
  <c r="H1422" i="1"/>
  <c r="D1422" i="1"/>
  <c r="B1422" i="1"/>
  <c r="X1421" i="1"/>
  <c r="I1421" i="1"/>
  <c r="H1421" i="1"/>
  <c r="D1421" i="1"/>
  <c r="B1421" i="1"/>
  <c r="X1420" i="1"/>
  <c r="I1420" i="1"/>
  <c r="H1420" i="1"/>
  <c r="D1420" i="1"/>
  <c r="B1420" i="1"/>
  <c r="X1419" i="1"/>
  <c r="I1419" i="1"/>
  <c r="H1419" i="1"/>
  <c r="D1419" i="1"/>
  <c r="B1419" i="1"/>
  <c r="X1418" i="1"/>
  <c r="I1418" i="1"/>
  <c r="H1418" i="1"/>
  <c r="D1418" i="1"/>
  <c r="B1418" i="1"/>
  <c r="X1417" i="1"/>
  <c r="I1417" i="1"/>
  <c r="H1417" i="1"/>
  <c r="D1417" i="1"/>
  <c r="B1417" i="1"/>
  <c r="X1416" i="1"/>
  <c r="I1416" i="1"/>
  <c r="H1416" i="1"/>
  <c r="D1416" i="1"/>
  <c r="B1416" i="1"/>
  <c r="X1415" i="1"/>
  <c r="I1415" i="1"/>
  <c r="H1415" i="1"/>
  <c r="D1415" i="1"/>
  <c r="B1415" i="1"/>
  <c r="X1414" i="1"/>
  <c r="I1414" i="1"/>
  <c r="H1414" i="1"/>
  <c r="D1414" i="1"/>
  <c r="B1414" i="1"/>
  <c r="X1413" i="1"/>
  <c r="I1413" i="1"/>
  <c r="H1413" i="1"/>
  <c r="D1413" i="1"/>
  <c r="B1413" i="1"/>
  <c r="X1412" i="1"/>
  <c r="I1412" i="1"/>
  <c r="H1412" i="1"/>
  <c r="D1412" i="1"/>
  <c r="B1412" i="1"/>
  <c r="X1411" i="1"/>
  <c r="I1411" i="1"/>
  <c r="H1411" i="1"/>
  <c r="D1411" i="1"/>
  <c r="B1411" i="1"/>
  <c r="X1410" i="1"/>
  <c r="I1410" i="1"/>
  <c r="H1410" i="1"/>
  <c r="D1410" i="1"/>
  <c r="B1410" i="1"/>
  <c r="X1409" i="1"/>
  <c r="I1409" i="1"/>
  <c r="H1409" i="1"/>
  <c r="D1409" i="1"/>
  <c r="B1409" i="1"/>
  <c r="X1408" i="1"/>
  <c r="I1408" i="1"/>
  <c r="H1408" i="1"/>
  <c r="D1408" i="1"/>
  <c r="B1408" i="1"/>
  <c r="X1407" i="1"/>
  <c r="I1407" i="1"/>
  <c r="H1407" i="1"/>
  <c r="D1407" i="1"/>
  <c r="B1407" i="1"/>
  <c r="X1406" i="1"/>
  <c r="I1406" i="1"/>
  <c r="H1406" i="1"/>
  <c r="D1406" i="1"/>
  <c r="B1406" i="1"/>
  <c r="X1405" i="1"/>
  <c r="I1405" i="1"/>
  <c r="H1405" i="1"/>
  <c r="D1405" i="1"/>
  <c r="B1405" i="1"/>
  <c r="X1404" i="1"/>
  <c r="I1404" i="1"/>
  <c r="H1404" i="1"/>
  <c r="D1404" i="1"/>
  <c r="B1404" i="1"/>
  <c r="X1403" i="1"/>
  <c r="I1403" i="1"/>
  <c r="H1403" i="1"/>
  <c r="D1403" i="1"/>
  <c r="B1403" i="1"/>
  <c r="X1402" i="1"/>
  <c r="I1402" i="1"/>
  <c r="H1402" i="1"/>
  <c r="D1402" i="1"/>
  <c r="B1402" i="1"/>
  <c r="X1401" i="1"/>
  <c r="I1401" i="1"/>
  <c r="H1401" i="1"/>
  <c r="D1401" i="1"/>
  <c r="B1401" i="1"/>
  <c r="X1400" i="1"/>
  <c r="I1400" i="1"/>
  <c r="H1400" i="1"/>
  <c r="D1400" i="1"/>
  <c r="B1400" i="1"/>
  <c r="X1399" i="1"/>
  <c r="I1399" i="1"/>
  <c r="H1399" i="1"/>
  <c r="D1399" i="1"/>
  <c r="B1399" i="1"/>
  <c r="X1398" i="1"/>
  <c r="I1398" i="1"/>
  <c r="H1398" i="1"/>
  <c r="D1398" i="1"/>
  <c r="B1398" i="1"/>
  <c r="X1397" i="1"/>
  <c r="I1397" i="1"/>
  <c r="H1397" i="1"/>
  <c r="D1397" i="1"/>
  <c r="B1397" i="1"/>
  <c r="X1396" i="1"/>
  <c r="I1396" i="1"/>
  <c r="H1396" i="1"/>
  <c r="D1396" i="1"/>
  <c r="B1396" i="1"/>
  <c r="X1395" i="1"/>
  <c r="I1395" i="1"/>
  <c r="H1395" i="1"/>
  <c r="D1395" i="1"/>
  <c r="B1395" i="1"/>
  <c r="X1394" i="1"/>
  <c r="I1394" i="1"/>
  <c r="H1394" i="1"/>
  <c r="D1394" i="1"/>
  <c r="B1394" i="1"/>
  <c r="X1393" i="1"/>
  <c r="I1393" i="1"/>
  <c r="H1393" i="1"/>
  <c r="D1393" i="1"/>
  <c r="B1393" i="1"/>
  <c r="X1392" i="1"/>
  <c r="I1392" i="1"/>
  <c r="H1392" i="1"/>
  <c r="D1392" i="1"/>
  <c r="B1392" i="1"/>
  <c r="X1391" i="1"/>
  <c r="I1391" i="1"/>
  <c r="H1391" i="1"/>
  <c r="D1391" i="1"/>
  <c r="B1391" i="1"/>
  <c r="X1390" i="1"/>
  <c r="I1390" i="1"/>
  <c r="H1390" i="1"/>
  <c r="D1390" i="1"/>
  <c r="B1390" i="1"/>
  <c r="X1389" i="1"/>
  <c r="I1389" i="1"/>
  <c r="H1389" i="1"/>
  <c r="D1389" i="1"/>
  <c r="B1389" i="1"/>
  <c r="X1388" i="1"/>
  <c r="I1388" i="1"/>
  <c r="H1388" i="1"/>
  <c r="D1388" i="1"/>
  <c r="B1388" i="1"/>
  <c r="X1387" i="1"/>
  <c r="I1387" i="1"/>
  <c r="H1387" i="1"/>
  <c r="D1387" i="1"/>
  <c r="B1387" i="1"/>
  <c r="X1386" i="1"/>
  <c r="I1386" i="1"/>
  <c r="H1386" i="1"/>
  <c r="D1386" i="1"/>
  <c r="B1386" i="1"/>
  <c r="X1385" i="1"/>
  <c r="I1385" i="1"/>
  <c r="H1385" i="1"/>
  <c r="D1385" i="1"/>
  <c r="B1385" i="1"/>
  <c r="X1384" i="1"/>
  <c r="I1384" i="1"/>
  <c r="H1384" i="1"/>
  <c r="D1384" i="1"/>
  <c r="B1384" i="1"/>
  <c r="X1383" i="1"/>
  <c r="I1383" i="1"/>
  <c r="H1383" i="1"/>
  <c r="D1383" i="1"/>
  <c r="B1383" i="1"/>
  <c r="X1382" i="1"/>
  <c r="I1382" i="1"/>
  <c r="H1382" i="1"/>
  <c r="D1382" i="1"/>
  <c r="B1382" i="1"/>
  <c r="X1381" i="1"/>
  <c r="I1381" i="1"/>
  <c r="H1381" i="1"/>
  <c r="D1381" i="1"/>
  <c r="B1381" i="1"/>
  <c r="X1380" i="1"/>
  <c r="I1380" i="1"/>
  <c r="H1380" i="1"/>
  <c r="D1380" i="1"/>
  <c r="B1380" i="1"/>
  <c r="X1379" i="1"/>
  <c r="I1379" i="1"/>
  <c r="H1379" i="1"/>
  <c r="D1379" i="1"/>
  <c r="B1379" i="1"/>
  <c r="X1378" i="1"/>
  <c r="I1378" i="1"/>
  <c r="H1378" i="1"/>
  <c r="D1378" i="1"/>
  <c r="B1378" i="1"/>
  <c r="X1377" i="1"/>
  <c r="I1377" i="1"/>
  <c r="H1377" i="1"/>
  <c r="D1377" i="1"/>
  <c r="B1377" i="1"/>
  <c r="X1376" i="1"/>
  <c r="I1376" i="1"/>
  <c r="H1376" i="1"/>
  <c r="D1376" i="1"/>
  <c r="B1376" i="1"/>
  <c r="X1375" i="1"/>
  <c r="I1375" i="1"/>
  <c r="H1375" i="1"/>
  <c r="D1375" i="1"/>
  <c r="B1375" i="1"/>
  <c r="X1374" i="1"/>
  <c r="I1374" i="1"/>
  <c r="H1374" i="1"/>
  <c r="D1374" i="1"/>
  <c r="B1374" i="1"/>
  <c r="X1373" i="1"/>
  <c r="I1373" i="1"/>
  <c r="H1373" i="1"/>
  <c r="D1373" i="1"/>
  <c r="B1373" i="1"/>
  <c r="X1372" i="1"/>
  <c r="I1372" i="1"/>
  <c r="H1372" i="1"/>
  <c r="D1372" i="1"/>
  <c r="B1372" i="1"/>
  <c r="X1371" i="1"/>
  <c r="I1371" i="1"/>
  <c r="H1371" i="1"/>
  <c r="D1371" i="1"/>
  <c r="B1371" i="1"/>
  <c r="X1370" i="1"/>
  <c r="I1370" i="1"/>
  <c r="H1370" i="1"/>
  <c r="D1370" i="1"/>
  <c r="B1370" i="1"/>
  <c r="X1369" i="1"/>
  <c r="I1369" i="1"/>
  <c r="H1369" i="1"/>
  <c r="D1369" i="1"/>
  <c r="B1369" i="1"/>
  <c r="X1368" i="1"/>
  <c r="I1368" i="1"/>
  <c r="H1368" i="1"/>
  <c r="D1368" i="1"/>
  <c r="B1368" i="1"/>
  <c r="X1367" i="1"/>
  <c r="I1367" i="1"/>
  <c r="H1367" i="1"/>
  <c r="D1367" i="1"/>
  <c r="B1367" i="1"/>
  <c r="X1366" i="1"/>
  <c r="I1366" i="1"/>
  <c r="H1366" i="1"/>
  <c r="D1366" i="1"/>
  <c r="B1366" i="1"/>
  <c r="X1365" i="1"/>
  <c r="I1365" i="1"/>
  <c r="H1365" i="1"/>
  <c r="D1365" i="1"/>
  <c r="B1365" i="1"/>
  <c r="X1364" i="1"/>
  <c r="I1364" i="1"/>
  <c r="H1364" i="1"/>
  <c r="D1364" i="1"/>
  <c r="B1364" i="1"/>
  <c r="X1363" i="1"/>
  <c r="I1363" i="1"/>
  <c r="H1363" i="1"/>
  <c r="D1363" i="1"/>
  <c r="B1363" i="1"/>
  <c r="X1362" i="1"/>
  <c r="I1362" i="1"/>
  <c r="H1362" i="1"/>
  <c r="D1362" i="1"/>
  <c r="B1362" i="1"/>
  <c r="X1361" i="1"/>
  <c r="I1361" i="1"/>
  <c r="H1361" i="1"/>
  <c r="D1361" i="1"/>
  <c r="B1361" i="1"/>
  <c r="X1360" i="1"/>
  <c r="I1360" i="1"/>
  <c r="H1360" i="1"/>
  <c r="D1360" i="1"/>
  <c r="B1360" i="1"/>
  <c r="X1359" i="1"/>
  <c r="I1359" i="1"/>
  <c r="H1359" i="1"/>
  <c r="D1359" i="1"/>
  <c r="B1359" i="1"/>
  <c r="X1358" i="1"/>
  <c r="I1358" i="1"/>
  <c r="H1358" i="1"/>
  <c r="D1358" i="1"/>
  <c r="B1358" i="1"/>
  <c r="X1357" i="1"/>
  <c r="I1357" i="1"/>
  <c r="H1357" i="1"/>
  <c r="D1357" i="1"/>
  <c r="B1357" i="1"/>
  <c r="X1356" i="1"/>
  <c r="I1356" i="1"/>
  <c r="H1356" i="1"/>
  <c r="D1356" i="1"/>
  <c r="B1356" i="1"/>
  <c r="X1355" i="1"/>
  <c r="I1355" i="1"/>
  <c r="H1355" i="1"/>
  <c r="D1355" i="1"/>
  <c r="B1355" i="1"/>
  <c r="X1354" i="1"/>
  <c r="I1354" i="1"/>
  <c r="H1354" i="1"/>
  <c r="D1354" i="1"/>
  <c r="B1354" i="1"/>
  <c r="X1353" i="1"/>
  <c r="I1353" i="1"/>
  <c r="H1353" i="1"/>
  <c r="D1353" i="1"/>
  <c r="B1353" i="1"/>
  <c r="X1352" i="1"/>
  <c r="I1352" i="1"/>
  <c r="H1352" i="1"/>
  <c r="D1352" i="1"/>
  <c r="B1352" i="1"/>
  <c r="X1351" i="1"/>
  <c r="I1351" i="1"/>
  <c r="H1351" i="1"/>
  <c r="D1351" i="1"/>
  <c r="B1351" i="1"/>
  <c r="X1350" i="1"/>
  <c r="I1350" i="1"/>
  <c r="H1350" i="1"/>
  <c r="D1350" i="1"/>
  <c r="B1350" i="1"/>
  <c r="X1349" i="1"/>
  <c r="I1349" i="1"/>
  <c r="H1349" i="1"/>
  <c r="D1349" i="1"/>
  <c r="B1349" i="1"/>
  <c r="X1348" i="1"/>
  <c r="I1348" i="1"/>
  <c r="H1348" i="1"/>
  <c r="D1348" i="1"/>
  <c r="B1348" i="1"/>
  <c r="X1347" i="1"/>
  <c r="I1347" i="1"/>
  <c r="H1347" i="1"/>
  <c r="D1347" i="1"/>
  <c r="B1347" i="1"/>
  <c r="X1346" i="1"/>
  <c r="I1346" i="1"/>
  <c r="H1346" i="1"/>
  <c r="D1346" i="1"/>
  <c r="B1346" i="1"/>
  <c r="X1345" i="1"/>
  <c r="I1345" i="1"/>
  <c r="H1345" i="1"/>
  <c r="D1345" i="1"/>
  <c r="B1345" i="1"/>
  <c r="X1344" i="1"/>
  <c r="I1344" i="1"/>
  <c r="H1344" i="1"/>
  <c r="D1344" i="1"/>
  <c r="B1344" i="1"/>
  <c r="X1343" i="1"/>
  <c r="I1343" i="1"/>
  <c r="H1343" i="1"/>
  <c r="D1343" i="1"/>
  <c r="B1343" i="1"/>
  <c r="X1342" i="1"/>
  <c r="I1342" i="1"/>
  <c r="H1342" i="1"/>
  <c r="D1342" i="1"/>
  <c r="B1342" i="1"/>
  <c r="X1341" i="1"/>
  <c r="I1341" i="1"/>
  <c r="H1341" i="1"/>
  <c r="D1341" i="1"/>
  <c r="B1341" i="1"/>
  <c r="X1340" i="1"/>
  <c r="I1340" i="1"/>
  <c r="H1340" i="1"/>
  <c r="D1340" i="1"/>
  <c r="B1340" i="1"/>
  <c r="X1339" i="1"/>
  <c r="I1339" i="1"/>
  <c r="H1339" i="1"/>
  <c r="D1339" i="1"/>
  <c r="B1339" i="1"/>
  <c r="X1338" i="1"/>
  <c r="I1338" i="1"/>
  <c r="H1338" i="1"/>
  <c r="D1338" i="1"/>
  <c r="B1338" i="1"/>
  <c r="X1337" i="1"/>
  <c r="I1337" i="1"/>
  <c r="H1337" i="1"/>
  <c r="D1337" i="1"/>
  <c r="B1337" i="1"/>
  <c r="X1336" i="1"/>
  <c r="I1336" i="1"/>
  <c r="H1336" i="1"/>
  <c r="D1336" i="1"/>
  <c r="B1336" i="1"/>
  <c r="X1335" i="1"/>
  <c r="I1335" i="1"/>
  <c r="H1335" i="1"/>
  <c r="D1335" i="1"/>
  <c r="B1335" i="1"/>
  <c r="X1334" i="1"/>
  <c r="I1334" i="1"/>
  <c r="H1334" i="1"/>
  <c r="D1334" i="1"/>
  <c r="B1334" i="1"/>
  <c r="X1333" i="1"/>
  <c r="I1333" i="1"/>
  <c r="H1333" i="1"/>
  <c r="D1333" i="1"/>
  <c r="B1333" i="1"/>
  <c r="X1332" i="1"/>
  <c r="I1332" i="1"/>
  <c r="H1332" i="1"/>
  <c r="D1332" i="1"/>
  <c r="B1332" i="1"/>
  <c r="X1331" i="1"/>
  <c r="I1331" i="1"/>
  <c r="H1331" i="1"/>
  <c r="D1331" i="1"/>
  <c r="B1331" i="1"/>
  <c r="X1330" i="1"/>
  <c r="I1330" i="1"/>
  <c r="H1330" i="1"/>
  <c r="D1330" i="1"/>
  <c r="B1330" i="1"/>
  <c r="X1329" i="1"/>
  <c r="I1329" i="1"/>
  <c r="H1329" i="1"/>
  <c r="D1329" i="1"/>
  <c r="B1329" i="1"/>
  <c r="X1328" i="1"/>
  <c r="I1328" i="1"/>
  <c r="H1328" i="1"/>
  <c r="D1328" i="1"/>
  <c r="B1328" i="1"/>
  <c r="X1327" i="1"/>
  <c r="I1327" i="1"/>
  <c r="H1327" i="1"/>
  <c r="D1327" i="1"/>
  <c r="B1327" i="1"/>
  <c r="X1326" i="1"/>
  <c r="I1326" i="1"/>
  <c r="H1326" i="1"/>
  <c r="D1326" i="1"/>
  <c r="B1326" i="1"/>
  <c r="X1325" i="1"/>
  <c r="I1325" i="1"/>
  <c r="H1325" i="1"/>
  <c r="D1325" i="1"/>
  <c r="B1325" i="1"/>
  <c r="X1324" i="1"/>
  <c r="I1324" i="1"/>
  <c r="H1324" i="1"/>
  <c r="D1324" i="1"/>
  <c r="B1324" i="1"/>
  <c r="X1323" i="1"/>
  <c r="I1323" i="1"/>
  <c r="H1323" i="1"/>
  <c r="D1323" i="1"/>
  <c r="B1323" i="1"/>
  <c r="X1322" i="1"/>
  <c r="I1322" i="1"/>
  <c r="H1322" i="1"/>
  <c r="D1322" i="1"/>
  <c r="B1322" i="1"/>
  <c r="X1321" i="1"/>
  <c r="I1321" i="1"/>
  <c r="H1321" i="1"/>
  <c r="D1321" i="1"/>
  <c r="B1321" i="1"/>
  <c r="X1320" i="1"/>
  <c r="I1320" i="1"/>
  <c r="H1320" i="1"/>
  <c r="D1320" i="1"/>
  <c r="B1320" i="1"/>
  <c r="X1319" i="1"/>
  <c r="I1319" i="1"/>
  <c r="H1319" i="1"/>
  <c r="D1319" i="1"/>
  <c r="B1319" i="1"/>
  <c r="X1318" i="1"/>
  <c r="I1318" i="1"/>
  <c r="H1318" i="1"/>
  <c r="D1318" i="1"/>
  <c r="B1318" i="1"/>
  <c r="X1317" i="1"/>
  <c r="I1317" i="1"/>
  <c r="H1317" i="1"/>
  <c r="D1317" i="1"/>
  <c r="B1317" i="1"/>
  <c r="X1316" i="1"/>
  <c r="I1316" i="1"/>
  <c r="H1316" i="1"/>
  <c r="D1316" i="1"/>
  <c r="B1316" i="1"/>
  <c r="X1315" i="1"/>
  <c r="I1315" i="1"/>
  <c r="H1315" i="1"/>
  <c r="D1315" i="1"/>
  <c r="B1315" i="1"/>
  <c r="X1314" i="1"/>
  <c r="I1314" i="1"/>
  <c r="H1314" i="1"/>
  <c r="D1314" i="1"/>
  <c r="B1314" i="1"/>
  <c r="X1313" i="1"/>
  <c r="I1313" i="1"/>
  <c r="H1313" i="1"/>
  <c r="D1313" i="1"/>
  <c r="B1313" i="1"/>
  <c r="X1312" i="1"/>
  <c r="I1312" i="1"/>
  <c r="H1312" i="1"/>
  <c r="D1312" i="1"/>
  <c r="B1312" i="1"/>
  <c r="X1311" i="1"/>
  <c r="I1311" i="1"/>
  <c r="H1311" i="1"/>
  <c r="D1311" i="1"/>
  <c r="B1311" i="1"/>
  <c r="X1310" i="1"/>
  <c r="I1310" i="1"/>
  <c r="H1310" i="1"/>
  <c r="D1310" i="1"/>
  <c r="B1310" i="1"/>
  <c r="X1309" i="1"/>
  <c r="I1309" i="1"/>
  <c r="H1309" i="1"/>
  <c r="D1309" i="1"/>
  <c r="B1309" i="1"/>
  <c r="X1308" i="1"/>
  <c r="I1308" i="1"/>
  <c r="H1308" i="1"/>
  <c r="D1308" i="1"/>
  <c r="B1308" i="1"/>
  <c r="X1307" i="1"/>
  <c r="I1307" i="1"/>
  <c r="H1307" i="1"/>
  <c r="D1307" i="1"/>
  <c r="B1307" i="1"/>
  <c r="X1306" i="1"/>
  <c r="I1306" i="1"/>
  <c r="H1306" i="1"/>
  <c r="D1306" i="1"/>
  <c r="B1306" i="1"/>
  <c r="X1305" i="1"/>
  <c r="I1305" i="1"/>
  <c r="H1305" i="1"/>
  <c r="D1305" i="1"/>
  <c r="B1305" i="1"/>
  <c r="X1304" i="1"/>
  <c r="I1304" i="1"/>
  <c r="H1304" i="1"/>
  <c r="D1304" i="1"/>
  <c r="B1304" i="1"/>
  <c r="X1303" i="1"/>
  <c r="I1303" i="1"/>
  <c r="H1303" i="1"/>
  <c r="D1303" i="1"/>
  <c r="B1303" i="1"/>
  <c r="X1302" i="1"/>
  <c r="I1302" i="1"/>
  <c r="H1302" i="1"/>
  <c r="D1302" i="1"/>
  <c r="B1302" i="1"/>
  <c r="X1301" i="1"/>
  <c r="I1301" i="1"/>
  <c r="H1301" i="1"/>
  <c r="D1301" i="1"/>
  <c r="B1301" i="1"/>
  <c r="X1300" i="1"/>
  <c r="I1300" i="1"/>
  <c r="H1300" i="1"/>
  <c r="D1300" i="1"/>
  <c r="B1300" i="1"/>
  <c r="X1299" i="1"/>
  <c r="I1299" i="1"/>
  <c r="H1299" i="1"/>
  <c r="D1299" i="1"/>
  <c r="B1299" i="1"/>
  <c r="X1298" i="1"/>
  <c r="I1298" i="1"/>
  <c r="H1298" i="1"/>
  <c r="D1298" i="1"/>
  <c r="B1298" i="1"/>
  <c r="X1297" i="1"/>
  <c r="I1297" i="1"/>
  <c r="H1297" i="1"/>
  <c r="D1297" i="1"/>
  <c r="B1297" i="1"/>
  <c r="X1296" i="1"/>
  <c r="I1296" i="1"/>
  <c r="H1296" i="1"/>
  <c r="D1296" i="1"/>
  <c r="B1296" i="1"/>
  <c r="X1295" i="1"/>
  <c r="I1295" i="1"/>
  <c r="H1295" i="1"/>
  <c r="D1295" i="1"/>
  <c r="B1295" i="1"/>
  <c r="X1294" i="1"/>
  <c r="I1294" i="1"/>
  <c r="H1294" i="1"/>
  <c r="D1294" i="1"/>
  <c r="B1294" i="1"/>
  <c r="X1293" i="1"/>
  <c r="I1293" i="1"/>
  <c r="H1293" i="1"/>
  <c r="D1293" i="1"/>
  <c r="B1293" i="1"/>
  <c r="X1292" i="1"/>
  <c r="I1292" i="1"/>
  <c r="H1292" i="1"/>
  <c r="D1292" i="1"/>
  <c r="B1292" i="1"/>
  <c r="X1291" i="1"/>
  <c r="I1291" i="1"/>
  <c r="H1291" i="1"/>
  <c r="D1291" i="1"/>
  <c r="B1291" i="1"/>
  <c r="X1290" i="1"/>
  <c r="I1290" i="1"/>
  <c r="H1290" i="1"/>
  <c r="D1290" i="1"/>
  <c r="B1290" i="1"/>
  <c r="X1289" i="1"/>
  <c r="I1289" i="1"/>
  <c r="H1289" i="1"/>
  <c r="D1289" i="1"/>
  <c r="B1289" i="1"/>
  <c r="X1288" i="1"/>
  <c r="I1288" i="1"/>
  <c r="H1288" i="1"/>
  <c r="D1288" i="1"/>
  <c r="B1288" i="1"/>
  <c r="X1287" i="1"/>
  <c r="I1287" i="1"/>
  <c r="H1287" i="1"/>
  <c r="D1287" i="1"/>
  <c r="B1287" i="1"/>
  <c r="X1286" i="1"/>
  <c r="I1286" i="1"/>
  <c r="H1286" i="1"/>
  <c r="D1286" i="1"/>
  <c r="B1286" i="1"/>
  <c r="X1285" i="1"/>
  <c r="I1285" i="1"/>
  <c r="H1285" i="1"/>
  <c r="D1285" i="1"/>
  <c r="B1285" i="1"/>
  <c r="X1284" i="1"/>
  <c r="I1284" i="1"/>
  <c r="H1284" i="1"/>
  <c r="D1284" i="1"/>
  <c r="B1284" i="1"/>
  <c r="X1283" i="1"/>
  <c r="I1283" i="1"/>
  <c r="H1283" i="1"/>
  <c r="D1283" i="1"/>
  <c r="B1283" i="1"/>
  <c r="X1282" i="1"/>
  <c r="I1282" i="1"/>
  <c r="H1282" i="1"/>
  <c r="D1282" i="1"/>
  <c r="B1282" i="1"/>
  <c r="X1281" i="1"/>
  <c r="I1281" i="1"/>
  <c r="H1281" i="1"/>
  <c r="D1281" i="1"/>
  <c r="B1281" i="1"/>
  <c r="X1280" i="1"/>
  <c r="I1280" i="1"/>
  <c r="H1280" i="1"/>
  <c r="D1280" i="1"/>
  <c r="B1280" i="1"/>
  <c r="X1279" i="1"/>
  <c r="I1279" i="1"/>
  <c r="H1279" i="1"/>
  <c r="D1279" i="1"/>
  <c r="B1279" i="1"/>
  <c r="X1278" i="1"/>
  <c r="I1278" i="1"/>
  <c r="H1278" i="1"/>
  <c r="D1278" i="1"/>
  <c r="B1278" i="1"/>
  <c r="X1277" i="1"/>
  <c r="I1277" i="1"/>
  <c r="H1277" i="1"/>
  <c r="D1277" i="1"/>
  <c r="B1277" i="1"/>
  <c r="X1276" i="1"/>
  <c r="I1276" i="1"/>
  <c r="H1276" i="1"/>
  <c r="D1276" i="1"/>
  <c r="B1276" i="1"/>
  <c r="X1275" i="1"/>
  <c r="I1275" i="1"/>
  <c r="H1275" i="1"/>
  <c r="D1275" i="1"/>
  <c r="B1275" i="1"/>
  <c r="X1274" i="1"/>
  <c r="I1274" i="1"/>
  <c r="H1274" i="1"/>
  <c r="D1274" i="1"/>
  <c r="B1274" i="1"/>
  <c r="X1273" i="1"/>
  <c r="I1273" i="1"/>
  <c r="H1273" i="1"/>
  <c r="D1273" i="1"/>
  <c r="B1273" i="1"/>
  <c r="X1272" i="1"/>
  <c r="I1272" i="1"/>
  <c r="H1272" i="1"/>
  <c r="D1272" i="1"/>
  <c r="B1272" i="1"/>
  <c r="X1271" i="1"/>
  <c r="I1271" i="1"/>
  <c r="H1271" i="1"/>
  <c r="D1271" i="1"/>
  <c r="B1271" i="1"/>
  <c r="X1270" i="1"/>
  <c r="I1270" i="1"/>
  <c r="H1270" i="1"/>
  <c r="D1270" i="1"/>
  <c r="B1270" i="1"/>
  <c r="X1269" i="1"/>
  <c r="I1269" i="1"/>
  <c r="H1269" i="1"/>
  <c r="D1269" i="1"/>
  <c r="B1269" i="1"/>
  <c r="X1268" i="1"/>
  <c r="I1268" i="1"/>
  <c r="H1268" i="1"/>
  <c r="D1268" i="1"/>
  <c r="B1268" i="1"/>
  <c r="X1267" i="1"/>
  <c r="I1267" i="1"/>
  <c r="H1267" i="1"/>
  <c r="D1267" i="1"/>
  <c r="B1267" i="1"/>
  <c r="X1266" i="1"/>
  <c r="I1266" i="1"/>
  <c r="H1266" i="1"/>
  <c r="D1266" i="1"/>
  <c r="B1266" i="1"/>
  <c r="X1265" i="1"/>
  <c r="I1265" i="1"/>
  <c r="H1265" i="1"/>
  <c r="D1265" i="1"/>
  <c r="B1265" i="1"/>
  <c r="X1264" i="1"/>
  <c r="I1264" i="1"/>
  <c r="H1264" i="1"/>
  <c r="D1264" i="1"/>
  <c r="B1264" i="1"/>
  <c r="X1263" i="1"/>
  <c r="I1263" i="1"/>
  <c r="H1263" i="1"/>
  <c r="D1263" i="1"/>
  <c r="B1263" i="1"/>
  <c r="X1262" i="1"/>
  <c r="I1262" i="1"/>
  <c r="H1262" i="1"/>
  <c r="D1262" i="1"/>
  <c r="B1262" i="1"/>
  <c r="X1261" i="1"/>
  <c r="I1261" i="1"/>
  <c r="H1261" i="1"/>
  <c r="D1261" i="1"/>
  <c r="B1261" i="1"/>
  <c r="X1260" i="1"/>
  <c r="I1260" i="1"/>
  <c r="H1260" i="1"/>
  <c r="D1260" i="1"/>
  <c r="B1260" i="1"/>
  <c r="X1259" i="1"/>
  <c r="I1259" i="1"/>
  <c r="H1259" i="1"/>
  <c r="D1259" i="1"/>
  <c r="B1259" i="1"/>
  <c r="X1258" i="1"/>
  <c r="I1258" i="1"/>
  <c r="H1258" i="1"/>
  <c r="D1258" i="1"/>
  <c r="B1258" i="1"/>
  <c r="X1257" i="1"/>
  <c r="I1257" i="1"/>
  <c r="H1257" i="1"/>
  <c r="D1257" i="1"/>
  <c r="B1257" i="1"/>
  <c r="X1256" i="1"/>
  <c r="I1256" i="1"/>
  <c r="H1256" i="1"/>
  <c r="D1256" i="1"/>
  <c r="B1256" i="1"/>
  <c r="X1255" i="1"/>
  <c r="I1255" i="1"/>
  <c r="H1255" i="1"/>
  <c r="D1255" i="1"/>
  <c r="B1255" i="1"/>
  <c r="X1254" i="1"/>
  <c r="I1254" i="1"/>
  <c r="H1254" i="1"/>
  <c r="D1254" i="1"/>
  <c r="B1254" i="1"/>
  <c r="X1253" i="1"/>
  <c r="I1253" i="1"/>
  <c r="H1253" i="1"/>
  <c r="D1253" i="1"/>
  <c r="B1253" i="1"/>
  <c r="X1252" i="1"/>
  <c r="I1252" i="1"/>
  <c r="H1252" i="1"/>
  <c r="D1252" i="1"/>
  <c r="B1252" i="1"/>
  <c r="X1251" i="1"/>
  <c r="I1251" i="1"/>
  <c r="H1251" i="1"/>
  <c r="D1251" i="1"/>
  <c r="B1251" i="1"/>
  <c r="X1250" i="1"/>
  <c r="I1250" i="1"/>
  <c r="H1250" i="1"/>
  <c r="D1250" i="1"/>
  <c r="B1250" i="1"/>
  <c r="X1249" i="1"/>
  <c r="I1249" i="1"/>
  <c r="H1249" i="1"/>
  <c r="D1249" i="1"/>
  <c r="B1249" i="1"/>
  <c r="X1248" i="1"/>
  <c r="I1248" i="1"/>
  <c r="H1248" i="1"/>
  <c r="D1248" i="1"/>
  <c r="B1248" i="1"/>
  <c r="X1247" i="1"/>
  <c r="I1247" i="1"/>
  <c r="H1247" i="1"/>
  <c r="D1247" i="1"/>
  <c r="B1247" i="1"/>
  <c r="X1246" i="1"/>
  <c r="I1246" i="1"/>
  <c r="H1246" i="1"/>
  <c r="D1246" i="1"/>
  <c r="B1246" i="1"/>
  <c r="X1245" i="1"/>
  <c r="I1245" i="1"/>
  <c r="H1245" i="1"/>
  <c r="D1245" i="1"/>
  <c r="B1245" i="1"/>
  <c r="X1244" i="1"/>
  <c r="I1244" i="1"/>
  <c r="H1244" i="1"/>
  <c r="D1244" i="1"/>
  <c r="B1244" i="1"/>
  <c r="X1243" i="1"/>
  <c r="I1243" i="1"/>
  <c r="H1243" i="1"/>
  <c r="D1243" i="1"/>
  <c r="B1243" i="1"/>
  <c r="X1242" i="1"/>
  <c r="I1242" i="1"/>
  <c r="H1242" i="1"/>
  <c r="D1242" i="1"/>
  <c r="B1242" i="1"/>
  <c r="X1241" i="1"/>
  <c r="I1241" i="1"/>
  <c r="H1241" i="1"/>
  <c r="D1241" i="1"/>
  <c r="B1241" i="1"/>
  <c r="X1240" i="1"/>
  <c r="I1240" i="1"/>
  <c r="H1240" i="1"/>
  <c r="D1240" i="1"/>
  <c r="B1240" i="1"/>
  <c r="X1239" i="1"/>
  <c r="I1239" i="1"/>
  <c r="H1239" i="1"/>
  <c r="D1239" i="1"/>
  <c r="B1239" i="1"/>
  <c r="X1238" i="1"/>
  <c r="I1238" i="1"/>
  <c r="H1238" i="1"/>
  <c r="D1238" i="1"/>
  <c r="B1238" i="1"/>
  <c r="X1237" i="1"/>
  <c r="I1237" i="1"/>
  <c r="H1237" i="1"/>
  <c r="D1237" i="1"/>
  <c r="B1237" i="1"/>
  <c r="X1236" i="1"/>
  <c r="I1236" i="1"/>
  <c r="H1236" i="1"/>
  <c r="D1236" i="1"/>
  <c r="B1236" i="1"/>
  <c r="X1235" i="1"/>
  <c r="I1235" i="1"/>
  <c r="H1235" i="1"/>
  <c r="D1235" i="1"/>
  <c r="B1235" i="1"/>
  <c r="X1234" i="1"/>
  <c r="I1234" i="1"/>
  <c r="H1234" i="1"/>
  <c r="D1234" i="1"/>
  <c r="B1234" i="1"/>
  <c r="X1233" i="1"/>
  <c r="I1233" i="1"/>
  <c r="H1233" i="1"/>
  <c r="D1233" i="1"/>
  <c r="B1233" i="1"/>
  <c r="X1232" i="1"/>
  <c r="I1232" i="1"/>
  <c r="H1232" i="1"/>
  <c r="D1232" i="1"/>
  <c r="B1232" i="1"/>
  <c r="X1231" i="1"/>
  <c r="I1231" i="1"/>
  <c r="H1231" i="1"/>
  <c r="D1231" i="1"/>
  <c r="B1231" i="1"/>
  <c r="X1230" i="1"/>
  <c r="I1230" i="1"/>
  <c r="H1230" i="1"/>
  <c r="D1230" i="1"/>
  <c r="B1230" i="1"/>
  <c r="X1229" i="1"/>
  <c r="I1229" i="1"/>
  <c r="H1229" i="1"/>
  <c r="D1229" i="1"/>
  <c r="B1229" i="1"/>
  <c r="X1228" i="1"/>
  <c r="I1228" i="1"/>
  <c r="H1228" i="1"/>
  <c r="D1228" i="1"/>
  <c r="B1228" i="1"/>
  <c r="X1227" i="1"/>
  <c r="I1227" i="1"/>
  <c r="H1227" i="1"/>
  <c r="D1227" i="1"/>
  <c r="B1227" i="1"/>
  <c r="X1226" i="1"/>
  <c r="I1226" i="1"/>
  <c r="H1226" i="1"/>
  <c r="D1226" i="1"/>
  <c r="B1226" i="1"/>
  <c r="X1225" i="1"/>
  <c r="I1225" i="1"/>
  <c r="H1225" i="1"/>
  <c r="D1225" i="1"/>
  <c r="B1225" i="1"/>
  <c r="X1224" i="1"/>
  <c r="I1224" i="1"/>
  <c r="H1224" i="1"/>
  <c r="D1224" i="1"/>
  <c r="B1224" i="1"/>
  <c r="X1223" i="1"/>
  <c r="I1223" i="1"/>
  <c r="H1223" i="1"/>
  <c r="D1223" i="1"/>
  <c r="B1223" i="1"/>
  <c r="X1222" i="1"/>
  <c r="I1222" i="1"/>
  <c r="H1222" i="1"/>
  <c r="D1222" i="1"/>
  <c r="B1222" i="1"/>
  <c r="X1221" i="1"/>
  <c r="I1221" i="1"/>
  <c r="H1221" i="1"/>
  <c r="D1221" i="1"/>
  <c r="B1221" i="1"/>
  <c r="X1220" i="1"/>
  <c r="I1220" i="1"/>
  <c r="H1220" i="1"/>
  <c r="D1220" i="1"/>
  <c r="B1220" i="1"/>
  <c r="X1219" i="1"/>
  <c r="I1219" i="1"/>
  <c r="H1219" i="1"/>
  <c r="D1219" i="1"/>
  <c r="B1219" i="1"/>
  <c r="X1218" i="1"/>
  <c r="I1218" i="1"/>
  <c r="H1218" i="1"/>
  <c r="D1218" i="1"/>
  <c r="B1218" i="1"/>
  <c r="X1217" i="1"/>
  <c r="I1217" i="1"/>
  <c r="H1217" i="1"/>
  <c r="D1217" i="1"/>
  <c r="B1217" i="1"/>
  <c r="X1216" i="1"/>
  <c r="I1216" i="1"/>
  <c r="H1216" i="1"/>
  <c r="D1216" i="1"/>
  <c r="B1216" i="1"/>
  <c r="X1215" i="1"/>
  <c r="I1215" i="1"/>
  <c r="H1215" i="1"/>
  <c r="D1215" i="1"/>
  <c r="B1215" i="1"/>
  <c r="X1214" i="1"/>
  <c r="I1214" i="1"/>
  <c r="H1214" i="1"/>
  <c r="D1214" i="1"/>
  <c r="B1214" i="1"/>
  <c r="X1213" i="1"/>
  <c r="I1213" i="1"/>
  <c r="H1213" i="1"/>
  <c r="D1213" i="1"/>
  <c r="B1213" i="1"/>
  <c r="X1212" i="1"/>
  <c r="I1212" i="1"/>
  <c r="H1212" i="1"/>
  <c r="D1212" i="1"/>
  <c r="B1212" i="1"/>
  <c r="X1211" i="1"/>
  <c r="I1211" i="1"/>
  <c r="H1211" i="1"/>
  <c r="D1211" i="1"/>
  <c r="B1211" i="1"/>
  <c r="X1210" i="1"/>
  <c r="I1210" i="1"/>
  <c r="H1210" i="1"/>
  <c r="D1210" i="1"/>
  <c r="B1210" i="1"/>
  <c r="X1209" i="1"/>
  <c r="I1209" i="1"/>
  <c r="H1209" i="1"/>
  <c r="D1209" i="1"/>
  <c r="B1209" i="1"/>
  <c r="X1208" i="1"/>
  <c r="I1208" i="1"/>
  <c r="H1208" i="1"/>
  <c r="D1208" i="1"/>
  <c r="B1208" i="1"/>
  <c r="X1207" i="1"/>
  <c r="I1207" i="1"/>
  <c r="H1207" i="1"/>
  <c r="D1207" i="1"/>
  <c r="B1207" i="1"/>
  <c r="X1206" i="1"/>
  <c r="I1206" i="1"/>
  <c r="H1206" i="1"/>
  <c r="D1206" i="1"/>
  <c r="B1206" i="1"/>
  <c r="X1205" i="1"/>
  <c r="I1205" i="1"/>
  <c r="H1205" i="1"/>
  <c r="D1205" i="1"/>
  <c r="B1205" i="1"/>
  <c r="X1204" i="1"/>
  <c r="I1204" i="1"/>
  <c r="H1204" i="1"/>
  <c r="D1204" i="1"/>
  <c r="B1204" i="1"/>
  <c r="X1203" i="1"/>
  <c r="I1203" i="1"/>
  <c r="H1203" i="1"/>
  <c r="D1203" i="1"/>
  <c r="B1203" i="1"/>
  <c r="X1202" i="1"/>
  <c r="I1202" i="1"/>
  <c r="H1202" i="1"/>
  <c r="D1202" i="1"/>
  <c r="B1202" i="1"/>
  <c r="X1201" i="1"/>
  <c r="I1201" i="1"/>
  <c r="H1201" i="1"/>
  <c r="D1201" i="1"/>
  <c r="B1201" i="1"/>
  <c r="X1200" i="1"/>
  <c r="I1200" i="1"/>
  <c r="H1200" i="1"/>
  <c r="D1200" i="1"/>
  <c r="B1200" i="1"/>
  <c r="X1199" i="1"/>
  <c r="I1199" i="1"/>
  <c r="H1199" i="1"/>
  <c r="D1199" i="1"/>
  <c r="B1199" i="1"/>
  <c r="X1198" i="1"/>
  <c r="I1198" i="1"/>
  <c r="H1198" i="1"/>
  <c r="D1198" i="1"/>
  <c r="B1198" i="1"/>
  <c r="X1197" i="1"/>
  <c r="I1197" i="1"/>
  <c r="H1197" i="1"/>
  <c r="D1197" i="1"/>
  <c r="B1197" i="1"/>
  <c r="X1196" i="1"/>
  <c r="I1196" i="1"/>
  <c r="H1196" i="1"/>
  <c r="D1196" i="1"/>
  <c r="B1196" i="1"/>
  <c r="X1195" i="1"/>
  <c r="I1195" i="1"/>
  <c r="H1195" i="1"/>
  <c r="D1195" i="1"/>
  <c r="B1195" i="1"/>
  <c r="X1194" i="1"/>
  <c r="I1194" i="1"/>
  <c r="H1194" i="1"/>
  <c r="D1194" i="1"/>
  <c r="B1194" i="1"/>
  <c r="X1193" i="1"/>
  <c r="I1193" i="1"/>
  <c r="H1193" i="1"/>
  <c r="D1193" i="1"/>
  <c r="B1193" i="1"/>
  <c r="X1192" i="1"/>
  <c r="I1192" i="1"/>
  <c r="H1192" i="1"/>
  <c r="D1192" i="1"/>
  <c r="B1192" i="1"/>
  <c r="X1191" i="1"/>
  <c r="I1191" i="1"/>
  <c r="H1191" i="1"/>
  <c r="D1191" i="1"/>
  <c r="B1191" i="1"/>
  <c r="X1190" i="1"/>
  <c r="I1190" i="1"/>
  <c r="H1190" i="1"/>
  <c r="D1190" i="1"/>
  <c r="B1190" i="1"/>
  <c r="X1189" i="1"/>
  <c r="I1189" i="1"/>
  <c r="H1189" i="1"/>
  <c r="D1189" i="1"/>
  <c r="B1189" i="1"/>
  <c r="X1188" i="1"/>
  <c r="I1188" i="1"/>
  <c r="H1188" i="1"/>
  <c r="D1188" i="1"/>
  <c r="B1188" i="1"/>
  <c r="X1187" i="1"/>
  <c r="I1187" i="1"/>
  <c r="H1187" i="1"/>
  <c r="D1187" i="1"/>
  <c r="B1187" i="1"/>
  <c r="X1186" i="1"/>
  <c r="I1186" i="1"/>
  <c r="H1186" i="1"/>
  <c r="D1186" i="1"/>
  <c r="B1186" i="1"/>
  <c r="X1185" i="1"/>
  <c r="I1185" i="1"/>
  <c r="H1185" i="1"/>
  <c r="D1185" i="1"/>
  <c r="B1185" i="1"/>
  <c r="X1184" i="1"/>
  <c r="I1184" i="1"/>
  <c r="H1184" i="1"/>
  <c r="D1184" i="1"/>
  <c r="B1184" i="1"/>
  <c r="X1183" i="1"/>
  <c r="I1183" i="1"/>
  <c r="H1183" i="1"/>
  <c r="D1183" i="1"/>
  <c r="B1183" i="1"/>
  <c r="X1182" i="1"/>
  <c r="I1182" i="1"/>
  <c r="H1182" i="1"/>
  <c r="D1182" i="1"/>
  <c r="B1182" i="1"/>
  <c r="X1181" i="1"/>
  <c r="I1181" i="1"/>
  <c r="H1181" i="1"/>
  <c r="D1181" i="1"/>
  <c r="B1181" i="1"/>
  <c r="X1180" i="1"/>
  <c r="I1180" i="1"/>
  <c r="H1180" i="1"/>
  <c r="D1180" i="1"/>
  <c r="B1180" i="1"/>
  <c r="X1179" i="1"/>
  <c r="I1179" i="1"/>
  <c r="H1179" i="1"/>
  <c r="D1179" i="1"/>
  <c r="B1179" i="1"/>
  <c r="X1178" i="1"/>
  <c r="I1178" i="1"/>
  <c r="H1178" i="1"/>
  <c r="D1178" i="1"/>
  <c r="B1178" i="1"/>
  <c r="X1177" i="1"/>
  <c r="I1177" i="1"/>
  <c r="H1177" i="1"/>
  <c r="D1177" i="1"/>
  <c r="B1177" i="1"/>
  <c r="X1176" i="1"/>
  <c r="I1176" i="1"/>
  <c r="H1176" i="1"/>
  <c r="D1176" i="1"/>
  <c r="B1176" i="1"/>
  <c r="X1175" i="1"/>
  <c r="I1175" i="1"/>
  <c r="H1175" i="1"/>
  <c r="D1175" i="1"/>
  <c r="B1175" i="1"/>
  <c r="X1174" i="1"/>
  <c r="I1174" i="1"/>
  <c r="H1174" i="1"/>
  <c r="D1174" i="1"/>
  <c r="B1174" i="1"/>
  <c r="X1173" i="1"/>
  <c r="I1173" i="1"/>
  <c r="H1173" i="1"/>
  <c r="D1173" i="1"/>
  <c r="B1173" i="1"/>
  <c r="X1172" i="1"/>
  <c r="I1172" i="1"/>
  <c r="H1172" i="1"/>
  <c r="D1172" i="1"/>
  <c r="B1172" i="1"/>
  <c r="X1171" i="1"/>
  <c r="I1171" i="1"/>
  <c r="H1171" i="1"/>
  <c r="D1171" i="1"/>
  <c r="B1171" i="1"/>
  <c r="X1170" i="1"/>
  <c r="I1170" i="1"/>
  <c r="H1170" i="1"/>
  <c r="D1170" i="1"/>
  <c r="B1170" i="1"/>
  <c r="X1169" i="1"/>
  <c r="I1169" i="1"/>
  <c r="H1169" i="1"/>
  <c r="D1169" i="1"/>
  <c r="B1169" i="1"/>
  <c r="X1168" i="1"/>
  <c r="I1168" i="1"/>
  <c r="H1168" i="1"/>
  <c r="D1168" i="1"/>
  <c r="B1168" i="1"/>
  <c r="X1167" i="1"/>
  <c r="I1167" i="1"/>
  <c r="H1167" i="1"/>
  <c r="D1167" i="1"/>
  <c r="B1167" i="1"/>
  <c r="X1166" i="1"/>
  <c r="I1166" i="1"/>
  <c r="H1166" i="1"/>
  <c r="D1166" i="1"/>
  <c r="B1166" i="1"/>
  <c r="X1165" i="1"/>
  <c r="I1165" i="1"/>
  <c r="H1165" i="1"/>
  <c r="D1165" i="1"/>
  <c r="B1165" i="1"/>
  <c r="X1164" i="1"/>
  <c r="I1164" i="1"/>
  <c r="H1164" i="1"/>
  <c r="D1164" i="1"/>
  <c r="B1164" i="1"/>
  <c r="X1163" i="1"/>
  <c r="I1163" i="1"/>
  <c r="H1163" i="1"/>
  <c r="D1163" i="1"/>
  <c r="B1163" i="1"/>
  <c r="X1162" i="1"/>
  <c r="I1162" i="1"/>
  <c r="H1162" i="1"/>
  <c r="D1162" i="1"/>
  <c r="B1162" i="1"/>
  <c r="X1161" i="1"/>
  <c r="I1161" i="1"/>
  <c r="H1161" i="1"/>
  <c r="D1161" i="1"/>
  <c r="B1161" i="1"/>
  <c r="X1160" i="1"/>
  <c r="I1160" i="1"/>
  <c r="H1160" i="1"/>
  <c r="D1160" i="1"/>
  <c r="B1160" i="1"/>
  <c r="X1159" i="1"/>
  <c r="I1159" i="1"/>
  <c r="H1159" i="1"/>
  <c r="D1159" i="1"/>
  <c r="B1159" i="1"/>
  <c r="X1158" i="1"/>
  <c r="I1158" i="1"/>
  <c r="H1158" i="1"/>
  <c r="D1158" i="1"/>
  <c r="B1158" i="1"/>
  <c r="X1157" i="1"/>
  <c r="I1157" i="1"/>
  <c r="H1157" i="1"/>
  <c r="D1157" i="1"/>
  <c r="B1157" i="1"/>
  <c r="X1156" i="1"/>
  <c r="I1156" i="1"/>
  <c r="H1156" i="1"/>
  <c r="D1156" i="1"/>
  <c r="B1156" i="1"/>
  <c r="X1155" i="1"/>
  <c r="I1155" i="1"/>
  <c r="H1155" i="1"/>
  <c r="D1155" i="1"/>
  <c r="B1155" i="1"/>
  <c r="X1154" i="1"/>
  <c r="I1154" i="1"/>
  <c r="H1154" i="1"/>
  <c r="D1154" i="1"/>
  <c r="B1154" i="1"/>
  <c r="X1153" i="1"/>
  <c r="I1153" i="1"/>
  <c r="H1153" i="1"/>
  <c r="D1153" i="1"/>
  <c r="B1153" i="1"/>
  <c r="X1152" i="1"/>
  <c r="I1152" i="1"/>
  <c r="H1152" i="1"/>
  <c r="D1152" i="1"/>
  <c r="B1152" i="1"/>
  <c r="X1151" i="1"/>
  <c r="I1151" i="1"/>
  <c r="H1151" i="1"/>
  <c r="D1151" i="1"/>
  <c r="B1151" i="1"/>
  <c r="X1150" i="1"/>
  <c r="I1150" i="1"/>
  <c r="H1150" i="1"/>
  <c r="D1150" i="1"/>
  <c r="B1150" i="1"/>
  <c r="X1149" i="1"/>
  <c r="I1149" i="1"/>
  <c r="H1149" i="1"/>
  <c r="D1149" i="1"/>
  <c r="B1149" i="1"/>
  <c r="X1148" i="1"/>
  <c r="I1148" i="1"/>
  <c r="H1148" i="1"/>
  <c r="D1148" i="1"/>
  <c r="B1148" i="1"/>
  <c r="X1147" i="1"/>
  <c r="I1147" i="1"/>
  <c r="H1147" i="1"/>
  <c r="D1147" i="1"/>
  <c r="B1147" i="1"/>
  <c r="X1146" i="1"/>
  <c r="I1146" i="1"/>
  <c r="H1146" i="1"/>
  <c r="D1146" i="1"/>
  <c r="B1146" i="1"/>
  <c r="X1145" i="1"/>
  <c r="I1145" i="1"/>
  <c r="H1145" i="1"/>
  <c r="D1145" i="1"/>
  <c r="B1145" i="1"/>
  <c r="X1144" i="1"/>
  <c r="I1144" i="1"/>
  <c r="H1144" i="1"/>
  <c r="D1144" i="1"/>
  <c r="B1144" i="1"/>
  <c r="X1143" i="1"/>
  <c r="I1143" i="1"/>
  <c r="H1143" i="1"/>
  <c r="D1143" i="1"/>
  <c r="B1143" i="1"/>
  <c r="X1142" i="1"/>
  <c r="I1142" i="1"/>
  <c r="H1142" i="1"/>
  <c r="D1142" i="1"/>
  <c r="B1142" i="1"/>
  <c r="X1141" i="1"/>
  <c r="I1141" i="1"/>
  <c r="H1141" i="1"/>
  <c r="D1141" i="1"/>
  <c r="B1141" i="1"/>
  <c r="X1140" i="1"/>
  <c r="I1140" i="1"/>
  <c r="H1140" i="1"/>
  <c r="D1140" i="1"/>
  <c r="B1140" i="1"/>
  <c r="X1139" i="1"/>
  <c r="I1139" i="1"/>
  <c r="H1139" i="1"/>
  <c r="D1139" i="1"/>
  <c r="B1139" i="1"/>
  <c r="X1138" i="1"/>
  <c r="I1138" i="1"/>
  <c r="H1138" i="1"/>
  <c r="D1138" i="1"/>
  <c r="B1138" i="1"/>
  <c r="X1137" i="1"/>
  <c r="I1137" i="1"/>
  <c r="H1137" i="1"/>
  <c r="D1137" i="1"/>
  <c r="B1137" i="1"/>
  <c r="X1136" i="1"/>
  <c r="I1136" i="1"/>
  <c r="H1136" i="1"/>
  <c r="D1136" i="1"/>
  <c r="B1136" i="1"/>
  <c r="X1135" i="1"/>
  <c r="I1135" i="1"/>
  <c r="H1135" i="1"/>
  <c r="D1135" i="1"/>
  <c r="B1135" i="1"/>
  <c r="X1134" i="1"/>
  <c r="I1134" i="1"/>
  <c r="H1134" i="1"/>
  <c r="D1134" i="1"/>
  <c r="B1134" i="1"/>
  <c r="X1133" i="1"/>
  <c r="I1133" i="1"/>
  <c r="H1133" i="1"/>
  <c r="D1133" i="1"/>
  <c r="B1133" i="1"/>
  <c r="X1132" i="1"/>
  <c r="I1132" i="1"/>
  <c r="H1132" i="1"/>
  <c r="D1132" i="1"/>
  <c r="B1132" i="1"/>
  <c r="X1131" i="1"/>
  <c r="I1131" i="1"/>
  <c r="H1131" i="1"/>
  <c r="D1131" i="1"/>
  <c r="B1131" i="1"/>
  <c r="X1130" i="1"/>
  <c r="I1130" i="1"/>
  <c r="H1130" i="1"/>
  <c r="D1130" i="1"/>
  <c r="B1130" i="1"/>
  <c r="X1129" i="1"/>
  <c r="I1129" i="1"/>
  <c r="H1129" i="1"/>
  <c r="D1129" i="1"/>
  <c r="B1129" i="1"/>
  <c r="X1128" i="1"/>
  <c r="I1128" i="1"/>
  <c r="H1128" i="1"/>
  <c r="D1128" i="1"/>
  <c r="B1128" i="1"/>
  <c r="X1127" i="1"/>
  <c r="I1127" i="1"/>
  <c r="H1127" i="1"/>
  <c r="D1127" i="1"/>
  <c r="B1127" i="1"/>
  <c r="X1126" i="1"/>
  <c r="I1126" i="1"/>
  <c r="H1126" i="1"/>
  <c r="D1126" i="1"/>
  <c r="B1126" i="1"/>
  <c r="X1125" i="1"/>
  <c r="I1125" i="1"/>
  <c r="H1125" i="1"/>
  <c r="D1125" i="1"/>
  <c r="B1125" i="1"/>
  <c r="X1124" i="1"/>
  <c r="I1124" i="1"/>
  <c r="H1124" i="1"/>
  <c r="D1124" i="1"/>
  <c r="B1124" i="1"/>
  <c r="X1123" i="1"/>
  <c r="I1123" i="1"/>
  <c r="H1123" i="1"/>
  <c r="D1123" i="1"/>
  <c r="B1123" i="1"/>
  <c r="X1122" i="1"/>
  <c r="I1122" i="1"/>
  <c r="H1122" i="1"/>
  <c r="D1122" i="1"/>
  <c r="B1122" i="1"/>
  <c r="X1121" i="1"/>
  <c r="I1121" i="1"/>
  <c r="H1121" i="1"/>
  <c r="D1121" i="1"/>
  <c r="B1121" i="1"/>
  <c r="X1120" i="1"/>
  <c r="I1120" i="1"/>
  <c r="H1120" i="1"/>
  <c r="D1120" i="1"/>
  <c r="B1120" i="1"/>
  <c r="X1119" i="1"/>
  <c r="I1119" i="1"/>
  <c r="H1119" i="1"/>
  <c r="D1119" i="1"/>
  <c r="B1119" i="1"/>
  <c r="X1118" i="1"/>
  <c r="I1118" i="1"/>
  <c r="H1118" i="1"/>
  <c r="D1118" i="1"/>
  <c r="B1118" i="1"/>
  <c r="X1117" i="1"/>
  <c r="I1117" i="1"/>
  <c r="H1117" i="1"/>
  <c r="D1117" i="1"/>
  <c r="B1117" i="1"/>
  <c r="X1116" i="1"/>
  <c r="I1116" i="1"/>
  <c r="H1116" i="1"/>
  <c r="D1116" i="1"/>
  <c r="B1116" i="1"/>
  <c r="X1115" i="1"/>
  <c r="I1115" i="1"/>
  <c r="H1115" i="1"/>
  <c r="D1115" i="1"/>
  <c r="B1115" i="1"/>
  <c r="X1114" i="1"/>
  <c r="I1114" i="1"/>
  <c r="H1114" i="1"/>
  <c r="D1114" i="1"/>
  <c r="B1114" i="1"/>
  <c r="X1113" i="1"/>
  <c r="I1113" i="1"/>
  <c r="H1113" i="1"/>
  <c r="D1113" i="1"/>
  <c r="B1113" i="1"/>
  <c r="X1112" i="1"/>
  <c r="I1112" i="1"/>
  <c r="H1112" i="1"/>
  <c r="D1112" i="1"/>
  <c r="B1112" i="1"/>
  <c r="X1111" i="1"/>
  <c r="I1111" i="1"/>
  <c r="H1111" i="1"/>
  <c r="D1111" i="1"/>
  <c r="B1111" i="1"/>
  <c r="X1110" i="1"/>
  <c r="I1110" i="1"/>
  <c r="H1110" i="1"/>
  <c r="D1110" i="1"/>
  <c r="B1110" i="1"/>
  <c r="X1109" i="1"/>
  <c r="I1109" i="1"/>
  <c r="H1109" i="1"/>
  <c r="D1109" i="1"/>
  <c r="B1109" i="1"/>
  <c r="X1108" i="1"/>
  <c r="I1108" i="1"/>
  <c r="H1108" i="1"/>
  <c r="D1108" i="1"/>
  <c r="B1108" i="1"/>
  <c r="X1107" i="1"/>
  <c r="I1107" i="1"/>
  <c r="H1107" i="1"/>
  <c r="D1107" i="1"/>
  <c r="B1107" i="1"/>
  <c r="X1106" i="1"/>
  <c r="I1106" i="1"/>
  <c r="H1106" i="1"/>
  <c r="D1106" i="1"/>
  <c r="B1106" i="1"/>
  <c r="X1105" i="1"/>
  <c r="I1105" i="1"/>
  <c r="H1105" i="1"/>
  <c r="D1105" i="1"/>
  <c r="B1105" i="1"/>
  <c r="X1104" i="1"/>
  <c r="I1104" i="1"/>
  <c r="H1104" i="1"/>
  <c r="D1104" i="1"/>
  <c r="B1104" i="1"/>
  <c r="X1103" i="1"/>
  <c r="I1103" i="1"/>
  <c r="H1103" i="1"/>
  <c r="D1103" i="1"/>
  <c r="B1103" i="1"/>
  <c r="X1102" i="1"/>
  <c r="I1102" i="1"/>
  <c r="H1102" i="1"/>
  <c r="D1102" i="1"/>
  <c r="B1102" i="1"/>
  <c r="X1101" i="1"/>
  <c r="I1101" i="1"/>
  <c r="H1101" i="1"/>
  <c r="D1101" i="1"/>
  <c r="B1101" i="1"/>
  <c r="X1100" i="1"/>
  <c r="I1100" i="1"/>
  <c r="H1100" i="1"/>
  <c r="D1100" i="1"/>
  <c r="B1100" i="1"/>
  <c r="X1099" i="1"/>
  <c r="I1099" i="1"/>
  <c r="H1099" i="1"/>
  <c r="D1099" i="1"/>
  <c r="B1099" i="1"/>
  <c r="X1098" i="1"/>
  <c r="I1098" i="1"/>
  <c r="H1098" i="1"/>
  <c r="D1098" i="1"/>
  <c r="B1098" i="1"/>
  <c r="X1097" i="1"/>
  <c r="I1097" i="1"/>
  <c r="H1097" i="1"/>
  <c r="D1097" i="1"/>
  <c r="B1097" i="1"/>
  <c r="X1096" i="1"/>
  <c r="I1096" i="1"/>
  <c r="H1096" i="1"/>
  <c r="D1096" i="1"/>
  <c r="B1096" i="1"/>
  <c r="X1095" i="1"/>
  <c r="I1095" i="1"/>
  <c r="H1095" i="1"/>
  <c r="D1095" i="1"/>
  <c r="B1095" i="1"/>
  <c r="X1094" i="1"/>
  <c r="I1094" i="1"/>
  <c r="H1094" i="1"/>
  <c r="D1094" i="1"/>
  <c r="B1094" i="1"/>
  <c r="X1093" i="1"/>
  <c r="I1093" i="1"/>
  <c r="H1093" i="1"/>
  <c r="D1093" i="1"/>
  <c r="B1093" i="1"/>
  <c r="X1092" i="1"/>
  <c r="I1092" i="1"/>
  <c r="H1092" i="1"/>
  <c r="D1092" i="1"/>
  <c r="B1092" i="1"/>
  <c r="X1091" i="1"/>
  <c r="I1091" i="1"/>
  <c r="H1091" i="1"/>
  <c r="D1091" i="1"/>
  <c r="B1091" i="1"/>
  <c r="X1090" i="1"/>
  <c r="I1090" i="1"/>
  <c r="H1090" i="1"/>
  <c r="D1090" i="1"/>
  <c r="B1090" i="1"/>
  <c r="X1089" i="1"/>
  <c r="I1089" i="1"/>
  <c r="H1089" i="1"/>
  <c r="D1089" i="1"/>
  <c r="B1089" i="1"/>
  <c r="X1088" i="1"/>
  <c r="I1088" i="1"/>
  <c r="H1088" i="1"/>
  <c r="D1088" i="1"/>
  <c r="B1088" i="1"/>
  <c r="X1087" i="1"/>
  <c r="I1087" i="1"/>
  <c r="H1087" i="1"/>
  <c r="D1087" i="1"/>
  <c r="B1087" i="1"/>
  <c r="X1086" i="1"/>
  <c r="I1086" i="1"/>
  <c r="H1086" i="1"/>
  <c r="D1086" i="1"/>
  <c r="B1086" i="1"/>
  <c r="X1085" i="1"/>
  <c r="I1085" i="1"/>
  <c r="H1085" i="1"/>
  <c r="D1085" i="1"/>
  <c r="B1085" i="1"/>
  <c r="X1084" i="1"/>
  <c r="I1084" i="1"/>
  <c r="H1084" i="1"/>
  <c r="D1084" i="1"/>
  <c r="B1084" i="1"/>
  <c r="X1083" i="1"/>
  <c r="I1083" i="1"/>
  <c r="H1083" i="1"/>
  <c r="D1083" i="1"/>
  <c r="B1083" i="1"/>
  <c r="X1082" i="1"/>
  <c r="I1082" i="1"/>
  <c r="H1082" i="1"/>
  <c r="D1082" i="1"/>
  <c r="B1082" i="1"/>
  <c r="X1081" i="1"/>
  <c r="I1081" i="1"/>
  <c r="H1081" i="1"/>
  <c r="D1081" i="1"/>
  <c r="B1081" i="1"/>
  <c r="X1080" i="1"/>
  <c r="I1080" i="1"/>
  <c r="H1080" i="1"/>
  <c r="D1080" i="1"/>
  <c r="B1080" i="1"/>
  <c r="X1079" i="1"/>
  <c r="I1079" i="1"/>
  <c r="H1079" i="1"/>
  <c r="D1079" i="1"/>
  <c r="B1079" i="1"/>
  <c r="X1078" i="1"/>
  <c r="I1078" i="1"/>
  <c r="H1078" i="1"/>
  <c r="D1078" i="1"/>
  <c r="B1078" i="1"/>
  <c r="X1077" i="1"/>
  <c r="I1077" i="1"/>
  <c r="H1077" i="1"/>
  <c r="D1077" i="1"/>
  <c r="B1077" i="1"/>
  <c r="X1076" i="1"/>
  <c r="I1076" i="1"/>
  <c r="H1076" i="1"/>
  <c r="D1076" i="1"/>
  <c r="B1076" i="1"/>
  <c r="X1075" i="1"/>
  <c r="I1075" i="1"/>
  <c r="H1075" i="1"/>
  <c r="D1075" i="1"/>
  <c r="B1075" i="1"/>
  <c r="X1074" i="1"/>
  <c r="I1074" i="1"/>
  <c r="H1074" i="1"/>
  <c r="D1074" i="1"/>
  <c r="B1074" i="1"/>
  <c r="X1073" i="1"/>
  <c r="I1073" i="1"/>
  <c r="H1073" i="1"/>
  <c r="D1073" i="1"/>
  <c r="B1073" i="1"/>
  <c r="X1072" i="1"/>
  <c r="I1072" i="1"/>
  <c r="H1072" i="1"/>
  <c r="D1072" i="1"/>
  <c r="B1072" i="1"/>
  <c r="X1071" i="1"/>
  <c r="I1071" i="1"/>
  <c r="H1071" i="1"/>
  <c r="D1071" i="1"/>
  <c r="B1071" i="1"/>
  <c r="X1070" i="1"/>
  <c r="I1070" i="1"/>
  <c r="H1070" i="1"/>
  <c r="D1070" i="1"/>
  <c r="B1070" i="1"/>
  <c r="X1069" i="1"/>
  <c r="I1069" i="1"/>
  <c r="H1069" i="1"/>
  <c r="D1069" i="1"/>
  <c r="B1069" i="1"/>
  <c r="X1068" i="1"/>
  <c r="I1068" i="1"/>
  <c r="H1068" i="1"/>
  <c r="D1068" i="1"/>
  <c r="B1068" i="1"/>
  <c r="X1067" i="1"/>
  <c r="I1067" i="1"/>
  <c r="H1067" i="1"/>
  <c r="D1067" i="1"/>
  <c r="B1067" i="1"/>
  <c r="X1066" i="1"/>
  <c r="I1066" i="1"/>
  <c r="H1066" i="1"/>
  <c r="D1066" i="1"/>
  <c r="B1066" i="1"/>
  <c r="X1065" i="1"/>
  <c r="I1065" i="1"/>
  <c r="H1065" i="1"/>
  <c r="D1065" i="1"/>
  <c r="B1065" i="1"/>
  <c r="X1064" i="1"/>
  <c r="I1064" i="1"/>
  <c r="H1064" i="1"/>
  <c r="D1064" i="1"/>
  <c r="B1064" i="1"/>
  <c r="X1063" i="1"/>
  <c r="I1063" i="1"/>
  <c r="H1063" i="1"/>
  <c r="D1063" i="1"/>
  <c r="B1063" i="1"/>
  <c r="X1062" i="1"/>
  <c r="I1062" i="1"/>
  <c r="H1062" i="1"/>
  <c r="D1062" i="1"/>
  <c r="B1062" i="1"/>
  <c r="X1061" i="1"/>
  <c r="I1061" i="1"/>
  <c r="H1061" i="1"/>
  <c r="D1061" i="1"/>
  <c r="B1061" i="1"/>
  <c r="X1060" i="1"/>
  <c r="I1060" i="1"/>
  <c r="H1060" i="1"/>
  <c r="D1060" i="1"/>
  <c r="B1060" i="1"/>
  <c r="X1059" i="1"/>
  <c r="I1059" i="1"/>
  <c r="H1059" i="1"/>
  <c r="D1059" i="1"/>
  <c r="B1059" i="1"/>
  <c r="X1058" i="1"/>
  <c r="I1058" i="1"/>
  <c r="H1058" i="1"/>
  <c r="D1058" i="1"/>
  <c r="B1058" i="1"/>
  <c r="X1057" i="1"/>
  <c r="I1057" i="1"/>
  <c r="H1057" i="1"/>
  <c r="D1057" i="1"/>
  <c r="B1057" i="1"/>
  <c r="X1056" i="1"/>
  <c r="I1056" i="1"/>
  <c r="H1056" i="1"/>
  <c r="D1056" i="1"/>
  <c r="B1056" i="1"/>
  <c r="X1055" i="1"/>
  <c r="I1055" i="1"/>
  <c r="H1055" i="1"/>
  <c r="D1055" i="1"/>
  <c r="B1055" i="1"/>
  <c r="X1054" i="1"/>
  <c r="I1054" i="1"/>
  <c r="H1054" i="1"/>
  <c r="D1054" i="1"/>
  <c r="B1054" i="1"/>
  <c r="X1053" i="1"/>
  <c r="I1053" i="1"/>
  <c r="H1053" i="1"/>
  <c r="D1053" i="1"/>
  <c r="B1053" i="1"/>
  <c r="X1052" i="1"/>
  <c r="I1052" i="1"/>
  <c r="H1052" i="1"/>
  <c r="D1052" i="1"/>
  <c r="B1052" i="1"/>
  <c r="X1051" i="1"/>
  <c r="I1051" i="1"/>
  <c r="H1051" i="1"/>
  <c r="D1051" i="1"/>
  <c r="B1051" i="1"/>
  <c r="X1050" i="1"/>
  <c r="I1050" i="1"/>
  <c r="H1050" i="1"/>
  <c r="D1050" i="1"/>
  <c r="B1050" i="1"/>
  <c r="X1049" i="1"/>
  <c r="I1049" i="1"/>
  <c r="H1049" i="1"/>
  <c r="D1049" i="1"/>
  <c r="B1049" i="1"/>
  <c r="X1048" i="1"/>
  <c r="I1048" i="1"/>
  <c r="H1048" i="1"/>
  <c r="D1048" i="1"/>
  <c r="B1048" i="1"/>
  <c r="X1047" i="1"/>
  <c r="I1047" i="1"/>
  <c r="H1047" i="1"/>
  <c r="D1047" i="1"/>
  <c r="B1047" i="1"/>
  <c r="X1046" i="1"/>
  <c r="I1046" i="1"/>
  <c r="H1046" i="1"/>
  <c r="D1046" i="1"/>
  <c r="B1046" i="1"/>
  <c r="X1045" i="1"/>
  <c r="I1045" i="1"/>
  <c r="H1045" i="1"/>
  <c r="D1045" i="1"/>
  <c r="B1045" i="1"/>
  <c r="X1044" i="1"/>
  <c r="I1044" i="1"/>
  <c r="H1044" i="1"/>
  <c r="D1044" i="1"/>
  <c r="B1044" i="1"/>
  <c r="X1043" i="1"/>
  <c r="I1043" i="1"/>
  <c r="H1043" i="1"/>
  <c r="D1043" i="1"/>
  <c r="B1043" i="1"/>
  <c r="X1042" i="1"/>
  <c r="I1042" i="1"/>
  <c r="H1042" i="1"/>
  <c r="D1042" i="1"/>
  <c r="B1042" i="1"/>
  <c r="X1041" i="1"/>
  <c r="I1041" i="1"/>
  <c r="H1041" i="1"/>
  <c r="D1041" i="1"/>
  <c r="B1041" i="1"/>
  <c r="X1040" i="1"/>
  <c r="I1040" i="1"/>
  <c r="H1040" i="1"/>
  <c r="D1040" i="1"/>
  <c r="B1040" i="1"/>
  <c r="X1039" i="1"/>
  <c r="I1039" i="1"/>
  <c r="H1039" i="1"/>
  <c r="D1039" i="1"/>
  <c r="B1039" i="1"/>
  <c r="X1038" i="1"/>
  <c r="I1038" i="1"/>
  <c r="H1038" i="1"/>
  <c r="D1038" i="1"/>
  <c r="B1038" i="1"/>
  <c r="X1037" i="1"/>
  <c r="I1037" i="1"/>
  <c r="H1037" i="1"/>
  <c r="D1037" i="1"/>
  <c r="B1037" i="1"/>
  <c r="X1036" i="1"/>
  <c r="I1036" i="1"/>
  <c r="H1036" i="1"/>
  <c r="D1036" i="1"/>
  <c r="B1036" i="1"/>
  <c r="X1035" i="1"/>
  <c r="I1035" i="1"/>
  <c r="H1035" i="1"/>
  <c r="D1035" i="1"/>
  <c r="B1035" i="1"/>
  <c r="X1034" i="1"/>
  <c r="I1034" i="1"/>
  <c r="H1034" i="1"/>
  <c r="D1034" i="1"/>
  <c r="B1034" i="1"/>
  <c r="X1033" i="1"/>
  <c r="I1033" i="1"/>
  <c r="H1033" i="1"/>
  <c r="D1033" i="1"/>
  <c r="B1033" i="1"/>
  <c r="X1032" i="1"/>
  <c r="I1032" i="1"/>
  <c r="H1032" i="1"/>
  <c r="D1032" i="1"/>
  <c r="B1032" i="1"/>
  <c r="X1031" i="1"/>
  <c r="I1031" i="1"/>
  <c r="H1031" i="1"/>
  <c r="D1031" i="1"/>
  <c r="B1031" i="1"/>
  <c r="X1030" i="1"/>
  <c r="I1030" i="1"/>
  <c r="H1030" i="1"/>
  <c r="D1030" i="1"/>
  <c r="B1030" i="1"/>
  <c r="X1029" i="1"/>
  <c r="I1029" i="1"/>
  <c r="H1029" i="1"/>
  <c r="D1029" i="1"/>
  <c r="B1029" i="1"/>
  <c r="X1028" i="1"/>
  <c r="I1028" i="1"/>
  <c r="H1028" i="1"/>
  <c r="D1028" i="1"/>
  <c r="B1028" i="1"/>
  <c r="X1027" i="1"/>
  <c r="I1027" i="1"/>
  <c r="H1027" i="1"/>
  <c r="D1027" i="1"/>
  <c r="B1027" i="1"/>
  <c r="X1026" i="1"/>
  <c r="I1026" i="1"/>
  <c r="H1026" i="1"/>
  <c r="D1026" i="1"/>
  <c r="B1026" i="1"/>
  <c r="X1025" i="1"/>
  <c r="I1025" i="1"/>
  <c r="H1025" i="1"/>
  <c r="D1025" i="1"/>
  <c r="B1025" i="1"/>
  <c r="X1024" i="1"/>
  <c r="I1024" i="1"/>
  <c r="H1024" i="1"/>
  <c r="D1024" i="1"/>
  <c r="B1024" i="1"/>
  <c r="X1023" i="1"/>
  <c r="I1023" i="1"/>
  <c r="H1023" i="1"/>
  <c r="D1023" i="1"/>
  <c r="B1023" i="1"/>
  <c r="X1022" i="1"/>
  <c r="I1022" i="1"/>
  <c r="H1022" i="1"/>
  <c r="D1022" i="1"/>
  <c r="B1022" i="1"/>
  <c r="X1021" i="1"/>
  <c r="I1021" i="1"/>
  <c r="H1021" i="1"/>
  <c r="D1021" i="1"/>
  <c r="B1021" i="1"/>
  <c r="X1020" i="1"/>
  <c r="I1020" i="1"/>
  <c r="H1020" i="1"/>
  <c r="D1020" i="1"/>
  <c r="B1020" i="1"/>
  <c r="X1019" i="1"/>
  <c r="I1019" i="1"/>
  <c r="H1019" i="1"/>
  <c r="D1019" i="1"/>
  <c r="B1019" i="1"/>
  <c r="X1018" i="1"/>
  <c r="I1018" i="1"/>
  <c r="H1018" i="1"/>
  <c r="D1018" i="1"/>
  <c r="B1018" i="1"/>
  <c r="X1017" i="1"/>
  <c r="I1017" i="1"/>
  <c r="H1017" i="1"/>
  <c r="D1017" i="1"/>
  <c r="B1017" i="1"/>
  <c r="X1016" i="1"/>
  <c r="I1016" i="1"/>
  <c r="H1016" i="1"/>
  <c r="D1016" i="1"/>
  <c r="B1016" i="1"/>
  <c r="X1015" i="1"/>
  <c r="I1015" i="1"/>
  <c r="H1015" i="1"/>
  <c r="D1015" i="1"/>
  <c r="B1015" i="1"/>
  <c r="X1014" i="1"/>
  <c r="I1014" i="1"/>
  <c r="H1014" i="1"/>
  <c r="D1014" i="1"/>
  <c r="B1014" i="1"/>
  <c r="X1013" i="1"/>
  <c r="I1013" i="1"/>
  <c r="H1013" i="1"/>
  <c r="D1013" i="1"/>
  <c r="B1013" i="1"/>
  <c r="X1012" i="1"/>
  <c r="I1012" i="1"/>
  <c r="H1012" i="1"/>
  <c r="D1012" i="1"/>
  <c r="B1012" i="1"/>
  <c r="X1011" i="1"/>
  <c r="I1011" i="1"/>
  <c r="H1011" i="1"/>
  <c r="D1011" i="1"/>
  <c r="B1011" i="1"/>
  <c r="X1010" i="1"/>
  <c r="I1010" i="1"/>
  <c r="H1010" i="1"/>
  <c r="D1010" i="1"/>
  <c r="B1010" i="1"/>
  <c r="X1009" i="1"/>
  <c r="I1009" i="1"/>
  <c r="H1009" i="1"/>
  <c r="D1009" i="1"/>
  <c r="B1009" i="1"/>
  <c r="X1008" i="1"/>
  <c r="I1008" i="1"/>
  <c r="H1008" i="1"/>
  <c r="D1008" i="1"/>
  <c r="B1008" i="1"/>
  <c r="X1007" i="1"/>
  <c r="I1007" i="1"/>
  <c r="H1007" i="1"/>
  <c r="D1007" i="1"/>
  <c r="B1007" i="1"/>
  <c r="X1006" i="1"/>
  <c r="I1006" i="1"/>
  <c r="H1006" i="1"/>
  <c r="D1006" i="1"/>
  <c r="B1006" i="1"/>
  <c r="X1005" i="1"/>
  <c r="I1005" i="1"/>
  <c r="H1005" i="1"/>
  <c r="D1005" i="1"/>
  <c r="B1005" i="1"/>
  <c r="X1004" i="1"/>
  <c r="I1004" i="1"/>
  <c r="H1004" i="1"/>
  <c r="D1004" i="1"/>
  <c r="B1004" i="1"/>
  <c r="X1003" i="1"/>
  <c r="I1003" i="1"/>
  <c r="H1003" i="1"/>
  <c r="D1003" i="1"/>
  <c r="B1003" i="1"/>
  <c r="X1002" i="1"/>
  <c r="I1002" i="1"/>
  <c r="H1002" i="1"/>
  <c r="D1002" i="1"/>
  <c r="B1002" i="1"/>
  <c r="X1001" i="1"/>
  <c r="I1001" i="1"/>
  <c r="H1001" i="1"/>
  <c r="D1001" i="1"/>
  <c r="B1001" i="1"/>
  <c r="X1000" i="1"/>
  <c r="I1000" i="1"/>
  <c r="H1000" i="1"/>
  <c r="D1000" i="1"/>
  <c r="B1000" i="1"/>
  <c r="X999" i="1"/>
  <c r="I999" i="1"/>
  <c r="H999" i="1"/>
  <c r="D999" i="1"/>
  <c r="B999" i="1"/>
  <c r="X998" i="1"/>
  <c r="I998" i="1"/>
  <c r="H998" i="1"/>
  <c r="D998" i="1"/>
  <c r="B998" i="1"/>
  <c r="X997" i="1"/>
  <c r="I997" i="1"/>
  <c r="H997" i="1"/>
  <c r="D997" i="1"/>
  <c r="B997" i="1"/>
  <c r="X996" i="1"/>
  <c r="I996" i="1"/>
  <c r="H996" i="1"/>
  <c r="D996" i="1"/>
  <c r="B996" i="1"/>
  <c r="X995" i="1"/>
  <c r="I995" i="1"/>
  <c r="H995" i="1"/>
  <c r="D995" i="1"/>
  <c r="B995" i="1"/>
  <c r="X994" i="1"/>
  <c r="I994" i="1"/>
  <c r="H994" i="1"/>
  <c r="D994" i="1"/>
  <c r="B994" i="1"/>
  <c r="X993" i="1"/>
  <c r="I993" i="1"/>
  <c r="H993" i="1"/>
  <c r="D993" i="1"/>
  <c r="B993" i="1"/>
  <c r="X992" i="1"/>
  <c r="I992" i="1"/>
  <c r="H992" i="1"/>
  <c r="D992" i="1"/>
  <c r="B992" i="1"/>
  <c r="X991" i="1"/>
  <c r="I991" i="1"/>
  <c r="H991" i="1"/>
  <c r="D991" i="1"/>
  <c r="B991" i="1"/>
  <c r="X990" i="1"/>
  <c r="I990" i="1"/>
  <c r="H990" i="1"/>
  <c r="D990" i="1"/>
  <c r="B990" i="1"/>
  <c r="X989" i="1"/>
  <c r="I989" i="1"/>
  <c r="H989" i="1"/>
  <c r="D989" i="1"/>
  <c r="B989" i="1"/>
  <c r="X988" i="1"/>
  <c r="I988" i="1"/>
  <c r="H988" i="1"/>
  <c r="D988" i="1"/>
  <c r="B988" i="1"/>
  <c r="X987" i="1"/>
  <c r="I987" i="1"/>
  <c r="H987" i="1"/>
  <c r="D987" i="1"/>
  <c r="B987" i="1"/>
  <c r="X986" i="1"/>
  <c r="I986" i="1"/>
  <c r="H986" i="1"/>
  <c r="D986" i="1"/>
  <c r="B986" i="1"/>
  <c r="X985" i="1"/>
  <c r="I985" i="1"/>
  <c r="H985" i="1"/>
  <c r="D985" i="1"/>
  <c r="B985" i="1"/>
  <c r="X984" i="1"/>
  <c r="I984" i="1"/>
  <c r="H984" i="1"/>
  <c r="D984" i="1"/>
  <c r="B984" i="1"/>
  <c r="X983" i="1"/>
  <c r="I983" i="1"/>
  <c r="H983" i="1"/>
  <c r="D983" i="1"/>
  <c r="B983" i="1"/>
  <c r="X982" i="1"/>
  <c r="I982" i="1"/>
  <c r="H982" i="1"/>
  <c r="D982" i="1"/>
  <c r="B982" i="1"/>
  <c r="X981" i="1"/>
  <c r="I981" i="1"/>
  <c r="H981" i="1"/>
  <c r="D981" i="1"/>
  <c r="B981" i="1"/>
  <c r="X980" i="1"/>
  <c r="I980" i="1"/>
  <c r="H980" i="1"/>
  <c r="D980" i="1"/>
  <c r="B980" i="1"/>
  <c r="X979" i="1"/>
  <c r="I979" i="1"/>
  <c r="H979" i="1"/>
  <c r="D979" i="1"/>
  <c r="B979" i="1"/>
  <c r="X978" i="1"/>
  <c r="I978" i="1"/>
  <c r="H978" i="1"/>
  <c r="D978" i="1"/>
  <c r="B978" i="1"/>
  <c r="X977" i="1"/>
  <c r="I977" i="1"/>
  <c r="H977" i="1"/>
  <c r="D977" i="1"/>
  <c r="B977" i="1"/>
  <c r="X976" i="1"/>
  <c r="I976" i="1"/>
  <c r="H976" i="1"/>
  <c r="D976" i="1"/>
  <c r="B976" i="1"/>
  <c r="X975" i="1"/>
  <c r="I975" i="1"/>
  <c r="H975" i="1"/>
  <c r="D975" i="1"/>
  <c r="B975" i="1"/>
  <c r="X974" i="1"/>
  <c r="I974" i="1"/>
  <c r="H974" i="1"/>
  <c r="D974" i="1"/>
  <c r="B974" i="1"/>
  <c r="X973" i="1"/>
  <c r="I973" i="1"/>
  <c r="H973" i="1"/>
  <c r="D973" i="1"/>
  <c r="B973" i="1"/>
  <c r="X972" i="1"/>
  <c r="I972" i="1"/>
  <c r="H972" i="1"/>
  <c r="D972" i="1"/>
  <c r="B972" i="1"/>
  <c r="X971" i="1"/>
  <c r="I971" i="1"/>
  <c r="H971" i="1"/>
  <c r="D971" i="1"/>
  <c r="B971" i="1"/>
  <c r="X970" i="1"/>
  <c r="I970" i="1"/>
  <c r="H970" i="1"/>
  <c r="D970" i="1"/>
  <c r="B970" i="1"/>
  <c r="X969" i="1"/>
  <c r="I969" i="1"/>
  <c r="H969" i="1"/>
  <c r="D969" i="1"/>
  <c r="B969" i="1"/>
  <c r="X968" i="1"/>
  <c r="I968" i="1"/>
  <c r="H968" i="1"/>
  <c r="D968" i="1"/>
  <c r="B968" i="1"/>
  <c r="X967" i="1"/>
  <c r="I967" i="1"/>
  <c r="H967" i="1"/>
  <c r="D967" i="1"/>
  <c r="B967" i="1"/>
  <c r="X966" i="1"/>
  <c r="I966" i="1"/>
  <c r="H966" i="1"/>
  <c r="D966" i="1"/>
  <c r="B966" i="1"/>
  <c r="X965" i="1"/>
  <c r="I965" i="1"/>
  <c r="H965" i="1"/>
  <c r="D965" i="1"/>
  <c r="B965" i="1"/>
  <c r="X964" i="1"/>
  <c r="I964" i="1"/>
  <c r="H964" i="1"/>
  <c r="D964" i="1"/>
  <c r="B964" i="1"/>
  <c r="X963" i="1"/>
  <c r="I963" i="1"/>
  <c r="H963" i="1"/>
  <c r="D963" i="1"/>
  <c r="B963" i="1"/>
  <c r="X962" i="1"/>
  <c r="I962" i="1"/>
  <c r="H962" i="1"/>
  <c r="D962" i="1"/>
  <c r="B962" i="1"/>
  <c r="X961" i="1"/>
  <c r="I961" i="1"/>
  <c r="H961" i="1"/>
  <c r="D961" i="1"/>
  <c r="B961" i="1"/>
  <c r="X960" i="1"/>
  <c r="I960" i="1"/>
  <c r="H960" i="1"/>
  <c r="D960" i="1"/>
  <c r="B960" i="1"/>
  <c r="X959" i="1"/>
  <c r="I959" i="1"/>
  <c r="H959" i="1"/>
  <c r="D959" i="1"/>
  <c r="B959" i="1"/>
  <c r="X958" i="1"/>
  <c r="I958" i="1"/>
  <c r="H958" i="1"/>
  <c r="D958" i="1"/>
  <c r="B958" i="1"/>
  <c r="X957" i="1"/>
  <c r="I957" i="1"/>
  <c r="H957" i="1"/>
  <c r="D957" i="1"/>
  <c r="B957" i="1"/>
  <c r="X956" i="1"/>
  <c r="I956" i="1"/>
  <c r="H956" i="1"/>
  <c r="D956" i="1"/>
  <c r="B956" i="1"/>
  <c r="X955" i="1"/>
  <c r="I955" i="1"/>
  <c r="H955" i="1"/>
  <c r="D955" i="1"/>
  <c r="B955" i="1"/>
  <c r="X954" i="1"/>
  <c r="I954" i="1"/>
  <c r="H954" i="1"/>
  <c r="D954" i="1"/>
  <c r="B954" i="1"/>
  <c r="X953" i="1"/>
  <c r="I953" i="1"/>
  <c r="H953" i="1"/>
  <c r="D953" i="1"/>
  <c r="B953" i="1"/>
  <c r="X952" i="1"/>
  <c r="I952" i="1"/>
  <c r="H952" i="1"/>
  <c r="D952" i="1"/>
  <c r="B952" i="1"/>
  <c r="X951" i="1"/>
  <c r="I951" i="1"/>
  <c r="H951" i="1"/>
  <c r="D951" i="1"/>
  <c r="B951" i="1"/>
  <c r="X950" i="1"/>
  <c r="I950" i="1"/>
  <c r="H950" i="1"/>
  <c r="D950" i="1"/>
  <c r="B950" i="1"/>
  <c r="X949" i="1"/>
  <c r="I949" i="1"/>
  <c r="H949" i="1"/>
  <c r="D949" i="1"/>
  <c r="B949" i="1"/>
  <c r="X948" i="1"/>
  <c r="I948" i="1"/>
  <c r="H948" i="1"/>
  <c r="D948" i="1"/>
  <c r="B948" i="1"/>
  <c r="X947" i="1"/>
  <c r="I947" i="1"/>
  <c r="H947" i="1"/>
  <c r="D947" i="1"/>
  <c r="B947" i="1"/>
  <c r="X946" i="1"/>
  <c r="I946" i="1"/>
  <c r="H946" i="1"/>
  <c r="D946" i="1"/>
  <c r="B946" i="1"/>
  <c r="X945" i="1"/>
  <c r="I945" i="1"/>
  <c r="H945" i="1"/>
  <c r="D945" i="1"/>
  <c r="B945" i="1"/>
  <c r="X944" i="1"/>
  <c r="I944" i="1"/>
  <c r="H944" i="1"/>
  <c r="D944" i="1"/>
  <c r="B944" i="1"/>
  <c r="X943" i="1"/>
  <c r="I943" i="1"/>
  <c r="H943" i="1"/>
  <c r="D943" i="1"/>
  <c r="B943" i="1"/>
  <c r="X942" i="1"/>
  <c r="I942" i="1"/>
  <c r="H942" i="1"/>
  <c r="D942" i="1"/>
  <c r="B942" i="1"/>
  <c r="X941" i="1"/>
  <c r="I941" i="1"/>
  <c r="H941" i="1"/>
  <c r="D941" i="1"/>
  <c r="B941" i="1"/>
  <c r="X940" i="1"/>
  <c r="I940" i="1"/>
  <c r="H940" i="1"/>
  <c r="D940" i="1"/>
  <c r="B940" i="1"/>
  <c r="X939" i="1"/>
  <c r="I939" i="1"/>
  <c r="H939" i="1"/>
  <c r="D939" i="1"/>
  <c r="B939" i="1"/>
  <c r="X938" i="1"/>
  <c r="I938" i="1"/>
  <c r="H938" i="1"/>
  <c r="D938" i="1"/>
  <c r="B938" i="1"/>
  <c r="X937" i="1"/>
  <c r="I937" i="1"/>
  <c r="H937" i="1"/>
  <c r="D937" i="1"/>
  <c r="B937" i="1"/>
  <c r="X936" i="1"/>
  <c r="I936" i="1"/>
  <c r="H936" i="1"/>
  <c r="D936" i="1"/>
  <c r="B936" i="1"/>
  <c r="X935" i="1"/>
  <c r="I935" i="1"/>
  <c r="H935" i="1"/>
  <c r="D935" i="1"/>
  <c r="B935" i="1"/>
  <c r="X934" i="1"/>
  <c r="I934" i="1"/>
  <c r="H934" i="1"/>
  <c r="D934" i="1"/>
  <c r="B934" i="1"/>
  <c r="X933" i="1"/>
  <c r="I933" i="1"/>
  <c r="H933" i="1"/>
  <c r="D933" i="1"/>
  <c r="B933" i="1"/>
  <c r="X932" i="1"/>
  <c r="I932" i="1"/>
  <c r="H932" i="1"/>
  <c r="D932" i="1"/>
  <c r="B932" i="1"/>
  <c r="X931" i="1"/>
  <c r="I931" i="1"/>
  <c r="H931" i="1"/>
  <c r="D931" i="1"/>
  <c r="B931" i="1"/>
  <c r="X930" i="1"/>
  <c r="I930" i="1"/>
  <c r="H930" i="1"/>
  <c r="D930" i="1"/>
  <c r="B930" i="1"/>
  <c r="X929" i="1"/>
  <c r="I929" i="1"/>
  <c r="H929" i="1"/>
  <c r="D929" i="1"/>
  <c r="B929" i="1"/>
  <c r="X928" i="1"/>
  <c r="I928" i="1"/>
  <c r="H928" i="1"/>
  <c r="D928" i="1"/>
  <c r="B928" i="1"/>
  <c r="X927" i="1"/>
  <c r="I927" i="1"/>
  <c r="H927" i="1"/>
  <c r="D927" i="1"/>
  <c r="B927" i="1"/>
  <c r="X926" i="1"/>
  <c r="I926" i="1"/>
  <c r="H926" i="1"/>
  <c r="D926" i="1"/>
  <c r="B926" i="1"/>
  <c r="X925" i="1"/>
  <c r="I925" i="1"/>
  <c r="H925" i="1"/>
  <c r="D925" i="1"/>
  <c r="B925" i="1"/>
  <c r="X924" i="1"/>
  <c r="I924" i="1"/>
  <c r="H924" i="1"/>
  <c r="D924" i="1"/>
  <c r="B924" i="1"/>
  <c r="X923" i="1"/>
  <c r="I923" i="1"/>
  <c r="H923" i="1"/>
  <c r="D923" i="1"/>
  <c r="B923" i="1"/>
  <c r="X922" i="1"/>
  <c r="I922" i="1"/>
  <c r="H922" i="1"/>
  <c r="D922" i="1"/>
  <c r="B922" i="1"/>
  <c r="X921" i="1"/>
  <c r="I921" i="1"/>
  <c r="H921" i="1"/>
  <c r="D921" i="1"/>
  <c r="B921" i="1"/>
  <c r="X920" i="1"/>
  <c r="I920" i="1"/>
  <c r="H920" i="1"/>
  <c r="D920" i="1"/>
  <c r="B920" i="1"/>
  <c r="X919" i="1"/>
  <c r="I919" i="1"/>
  <c r="H919" i="1"/>
  <c r="D919" i="1"/>
  <c r="B919" i="1"/>
  <c r="X918" i="1"/>
  <c r="I918" i="1"/>
  <c r="H918" i="1"/>
  <c r="D918" i="1"/>
  <c r="B918" i="1"/>
  <c r="X917" i="1"/>
  <c r="I917" i="1"/>
  <c r="H917" i="1"/>
  <c r="D917" i="1"/>
  <c r="B917" i="1"/>
  <c r="X916" i="1"/>
  <c r="I916" i="1"/>
  <c r="H916" i="1"/>
  <c r="D916" i="1"/>
  <c r="B916" i="1"/>
  <c r="X915" i="1"/>
  <c r="I915" i="1"/>
  <c r="H915" i="1"/>
  <c r="D915" i="1"/>
  <c r="B915" i="1"/>
  <c r="X914" i="1"/>
  <c r="I914" i="1"/>
  <c r="H914" i="1"/>
  <c r="D914" i="1"/>
  <c r="B914" i="1"/>
  <c r="X913" i="1"/>
  <c r="I913" i="1"/>
  <c r="H913" i="1"/>
  <c r="D913" i="1"/>
  <c r="B913" i="1"/>
  <c r="X912" i="1"/>
  <c r="I912" i="1"/>
  <c r="H912" i="1"/>
  <c r="D912" i="1"/>
  <c r="B912" i="1"/>
  <c r="X911" i="1"/>
  <c r="I911" i="1"/>
  <c r="H911" i="1"/>
  <c r="D911" i="1"/>
  <c r="B911" i="1"/>
  <c r="X910" i="1"/>
  <c r="I910" i="1"/>
  <c r="H910" i="1"/>
  <c r="D910" i="1"/>
  <c r="B910" i="1"/>
  <c r="X909" i="1"/>
  <c r="I909" i="1"/>
  <c r="H909" i="1"/>
  <c r="D909" i="1"/>
  <c r="B909" i="1"/>
  <c r="X908" i="1"/>
  <c r="I908" i="1"/>
  <c r="H908" i="1"/>
  <c r="D908" i="1"/>
  <c r="B908" i="1"/>
  <c r="X907" i="1"/>
  <c r="I907" i="1"/>
  <c r="H907" i="1"/>
  <c r="D907" i="1"/>
  <c r="B907" i="1"/>
  <c r="X906" i="1"/>
  <c r="I906" i="1"/>
  <c r="H906" i="1"/>
  <c r="D906" i="1"/>
  <c r="B906" i="1"/>
  <c r="X905" i="1"/>
  <c r="I905" i="1"/>
  <c r="H905" i="1"/>
  <c r="D905" i="1"/>
  <c r="B905" i="1"/>
  <c r="X904" i="1"/>
  <c r="I904" i="1"/>
  <c r="H904" i="1"/>
  <c r="D904" i="1"/>
  <c r="B904" i="1"/>
  <c r="X903" i="1"/>
  <c r="I903" i="1"/>
  <c r="H903" i="1"/>
  <c r="D903" i="1"/>
  <c r="B903" i="1"/>
  <c r="X902" i="1"/>
  <c r="I902" i="1"/>
  <c r="H902" i="1"/>
  <c r="D902" i="1"/>
  <c r="B902" i="1"/>
  <c r="X901" i="1"/>
  <c r="I901" i="1"/>
  <c r="H901" i="1"/>
  <c r="D901" i="1"/>
  <c r="B901" i="1"/>
  <c r="X900" i="1"/>
  <c r="I900" i="1"/>
  <c r="H900" i="1"/>
  <c r="D900" i="1"/>
  <c r="B900" i="1"/>
  <c r="X899" i="1"/>
  <c r="I899" i="1"/>
  <c r="H899" i="1"/>
  <c r="D899" i="1"/>
  <c r="B899" i="1"/>
  <c r="X898" i="1"/>
  <c r="I898" i="1"/>
  <c r="H898" i="1"/>
  <c r="D898" i="1"/>
  <c r="B898" i="1"/>
  <c r="X897" i="1"/>
  <c r="I897" i="1"/>
  <c r="H897" i="1"/>
  <c r="D897" i="1"/>
  <c r="B897" i="1"/>
  <c r="X896" i="1"/>
  <c r="I896" i="1"/>
  <c r="H896" i="1"/>
  <c r="D896" i="1"/>
  <c r="B896" i="1"/>
  <c r="X895" i="1"/>
  <c r="I895" i="1"/>
  <c r="H895" i="1"/>
  <c r="D895" i="1"/>
  <c r="B895" i="1"/>
  <c r="X894" i="1"/>
  <c r="I894" i="1"/>
  <c r="H894" i="1"/>
  <c r="D894" i="1"/>
  <c r="B894" i="1"/>
  <c r="X893" i="1"/>
  <c r="I893" i="1"/>
  <c r="H893" i="1"/>
  <c r="D893" i="1"/>
  <c r="B893" i="1"/>
  <c r="X892" i="1"/>
  <c r="I892" i="1"/>
  <c r="H892" i="1"/>
  <c r="D892" i="1"/>
  <c r="B892" i="1"/>
  <c r="X891" i="1"/>
  <c r="I891" i="1"/>
  <c r="H891" i="1"/>
  <c r="D891" i="1"/>
  <c r="B891" i="1"/>
  <c r="X890" i="1"/>
  <c r="I890" i="1"/>
  <c r="H890" i="1"/>
  <c r="D890" i="1"/>
  <c r="B890" i="1"/>
  <c r="X889" i="1"/>
  <c r="I889" i="1"/>
  <c r="H889" i="1"/>
  <c r="D889" i="1"/>
  <c r="B889" i="1"/>
  <c r="X888" i="1"/>
  <c r="I888" i="1"/>
  <c r="H888" i="1"/>
  <c r="D888" i="1"/>
  <c r="B888" i="1"/>
  <c r="X887" i="1"/>
  <c r="I887" i="1"/>
  <c r="H887" i="1"/>
  <c r="D887" i="1"/>
  <c r="B887" i="1"/>
  <c r="X886" i="1"/>
  <c r="I886" i="1"/>
  <c r="H886" i="1"/>
  <c r="D886" i="1"/>
  <c r="B886" i="1"/>
  <c r="X885" i="1"/>
  <c r="I885" i="1"/>
  <c r="H885" i="1"/>
  <c r="D885" i="1"/>
  <c r="B885" i="1"/>
  <c r="X884" i="1"/>
  <c r="I884" i="1"/>
  <c r="H884" i="1"/>
  <c r="D884" i="1"/>
  <c r="B884" i="1"/>
  <c r="X883" i="1"/>
  <c r="I883" i="1"/>
  <c r="H883" i="1"/>
  <c r="D883" i="1"/>
  <c r="B883" i="1"/>
  <c r="X882" i="1"/>
  <c r="I882" i="1"/>
  <c r="H882" i="1"/>
  <c r="D882" i="1"/>
  <c r="B882" i="1"/>
  <c r="X881" i="1"/>
  <c r="I881" i="1"/>
  <c r="H881" i="1"/>
  <c r="D881" i="1"/>
  <c r="B881" i="1"/>
  <c r="X880" i="1"/>
  <c r="I880" i="1"/>
  <c r="H880" i="1"/>
  <c r="D880" i="1"/>
  <c r="B880" i="1"/>
  <c r="X879" i="1"/>
  <c r="I879" i="1"/>
  <c r="H879" i="1"/>
  <c r="D879" i="1"/>
  <c r="B879" i="1"/>
  <c r="X878" i="1"/>
  <c r="I878" i="1"/>
  <c r="H878" i="1"/>
  <c r="D878" i="1"/>
  <c r="B878" i="1"/>
  <c r="X877" i="1"/>
  <c r="I877" i="1"/>
  <c r="H877" i="1"/>
  <c r="D877" i="1"/>
  <c r="B877" i="1"/>
  <c r="X876" i="1"/>
  <c r="I876" i="1"/>
  <c r="H876" i="1"/>
  <c r="D876" i="1"/>
  <c r="B876" i="1"/>
  <c r="X875" i="1"/>
  <c r="I875" i="1"/>
  <c r="H875" i="1"/>
  <c r="D875" i="1"/>
  <c r="B875" i="1"/>
  <c r="X874" i="1"/>
  <c r="I874" i="1"/>
  <c r="H874" i="1"/>
  <c r="D874" i="1"/>
  <c r="B874" i="1"/>
  <c r="X873" i="1"/>
  <c r="I873" i="1"/>
  <c r="H873" i="1"/>
  <c r="D873" i="1"/>
  <c r="B873" i="1"/>
  <c r="X872" i="1"/>
  <c r="I872" i="1"/>
  <c r="H872" i="1"/>
  <c r="D872" i="1"/>
  <c r="B872" i="1"/>
  <c r="X871" i="1"/>
  <c r="I871" i="1"/>
  <c r="H871" i="1"/>
  <c r="D871" i="1"/>
  <c r="B871" i="1"/>
  <c r="X870" i="1"/>
  <c r="I870" i="1"/>
  <c r="H870" i="1"/>
  <c r="D870" i="1"/>
  <c r="B870" i="1"/>
  <c r="X869" i="1"/>
  <c r="I869" i="1"/>
  <c r="H869" i="1"/>
  <c r="D869" i="1"/>
  <c r="B869" i="1"/>
  <c r="X868" i="1"/>
  <c r="I868" i="1"/>
  <c r="H868" i="1"/>
  <c r="D868" i="1"/>
  <c r="B868" i="1"/>
  <c r="X867" i="1"/>
  <c r="I867" i="1"/>
  <c r="H867" i="1"/>
  <c r="D867" i="1"/>
  <c r="B867" i="1"/>
  <c r="X866" i="1"/>
  <c r="I866" i="1"/>
  <c r="H866" i="1"/>
  <c r="D866" i="1"/>
  <c r="B866" i="1"/>
  <c r="X865" i="1"/>
  <c r="I865" i="1"/>
  <c r="H865" i="1"/>
  <c r="D865" i="1"/>
  <c r="B865" i="1"/>
  <c r="X864" i="1"/>
  <c r="I864" i="1"/>
  <c r="H864" i="1"/>
  <c r="D864" i="1"/>
  <c r="B864" i="1"/>
  <c r="X863" i="1"/>
  <c r="I863" i="1"/>
  <c r="H863" i="1"/>
  <c r="D863" i="1"/>
  <c r="B863" i="1"/>
  <c r="X862" i="1"/>
  <c r="I862" i="1"/>
  <c r="H862" i="1"/>
  <c r="D862" i="1"/>
  <c r="B862" i="1"/>
  <c r="X861" i="1"/>
  <c r="I861" i="1"/>
  <c r="H861" i="1"/>
  <c r="D861" i="1"/>
  <c r="B861" i="1"/>
  <c r="X860" i="1"/>
  <c r="I860" i="1"/>
  <c r="H860" i="1"/>
  <c r="D860" i="1"/>
  <c r="B860" i="1"/>
  <c r="X859" i="1"/>
  <c r="I859" i="1"/>
  <c r="H859" i="1"/>
  <c r="D859" i="1"/>
  <c r="B859" i="1"/>
  <c r="X858" i="1"/>
  <c r="I858" i="1"/>
  <c r="H858" i="1"/>
  <c r="D858" i="1"/>
  <c r="B858" i="1"/>
  <c r="X857" i="1"/>
  <c r="I857" i="1"/>
  <c r="H857" i="1"/>
  <c r="D857" i="1"/>
  <c r="B857" i="1"/>
  <c r="X856" i="1"/>
  <c r="I856" i="1"/>
  <c r="H856" i="1"/>
  <c r="D856" i="1"/>
  <c r="B856" i="1"/>
  <c r="X855" i="1"/>
  <c r="I855" i="1"/>
  <c r="H855" i="1"/>
  <c r="D855" i="1"/>
  <c r="B855" i="1"/>
  <c r="X854" i="1"/>
  <c r="I854" i="1"/>
  <c r="H854" i="1"/>
  <c r="D854" i="1"/>
  <c r="B854" i="1"/>
  <c r="X853" i="1"/>
  <c r="I853" i="1"/>
  <c r="H853" i="1"/>
  <c r="D853" i="1"/>
  <c r="B853" i="1"/>
  <c r="X852" i="1"/>
  <c r="I852" i="1"/>
  <c r="H852" i="1"/>
  <c r="D852" i="1"/>
  <c r="B852" i="1"/>
  <c r="X851" i="1"/>
  <c r="I851" i="1"/>
  <c r="H851" i="1"/>
  <c r="D851" i="1"/>
  <c r="B851" i="1"/>
  <c r="X850" i="1"/>
  <c r="I850" i="1"/>
  <c r="H850" i="1"/>
  <c r="D850" i="1"/>
  <c r="B850" i="1"/>
  <c r="X849" i="1"/>
  <c r="I849" i="1"/>
  <c r="H849" i="1"/>
  <c r="D849" i="1"/>
  <c r="B849" i="1"/>
  <c r="X848" i="1"/>
  <c r="I848" i="1"/>
  <c r="H848" i="1"/>
  <c r="D848" i="1"/>
  <c r="B848" i="1"/>
  <c r="X847" i="1"/>
  <c r="I847" i="1"/>
  <c r="H847" i="1"/>
  <c r="D847" i="1"/>
  <c r="B847" i="1"/>
  <c r="X846" i="1"/>
  <c r="I846" i="1"/>
  <c r="H846" i="1"/>
  <c r="D846" i="1"/>
  <c r="B846" i="1"/>
  <c r="X845" i="1"/>
  <c r="I845" i="1"/>
  <c r="H845" i="1"/>
  <c r="D845" i="1"/>
  <c r="B845" i="1"/>
  <c r="X844" i="1"/>
  <c r="I844" i="1"/>
  <c r="H844" i="1"/>
  <c r="D844" i="1"/>
  <c r="B844" i="1"/>
  <c r="X843" i="1"/>
  <c r="I843" i="1"/>
  <c r="H843" i="1"/>
  <c r="D843" i="1"/>
  <c r="B843" i="1"/>
  <c r="X842" i="1"/>
  <c r="I842" i="1"/>
  <c r="H842" i="1"/>
  <c r="D842" i="1"/>
  <c r="B842" i="1"/>
  <c r="X841" i="1"/>
  <c r="I841" i="1"/>
  <c r="H841" i="1"/>
  <c r="D841" i="1"/>
  <c r="B841" i="1"/>
  <c r="X840" i="1"/>
  <c r="I840" i="1"/>
  <c r="H840" i="1"/>
  <c r="D840" i="1"/>
  <c r="B840" i="1"/>
  <c r="X839" i="1"/>
  <c r="I839" i="1"/>
  <c r="H839" i="1"/>
  <c r="D839" i="1"/>
  <c r="B839" i="1"/>
  <c r="X838" i="1"/>
  <c r="I838" i="1"/>
  <c r="H838" i="1"/>
  <c r="D838" i="1"/>
  <c r="B838" i="1"/>
  <c r="X837" i="1"/>
  <c r="I837" i="1"/>
  <c r="H837" i="1"/>
  <c r="D837" i="1"/>
  <c r="B837" i="1"/>
  <c r="X836" i="1"/>
  <c r="I836" i="1"/>
  <c r="H836" i="1"/>
  <c r="D836" i="1"/>
  <c r="B836" i="1"/>
  <c r="X835" i="1"/>
  <c r="I835" i="1"/>
  <c r="H835" i="1"/>
  <c r="D835" i="1"/>
  <c r="B835" i="1"/>
  <c r="X834" i="1"/>
  <c r="I834" i="1"/>
  <c r="H834" i="1"/>
  <c r="D834" i="1"/>
  <c r="B834" i="1"/>
  <c r="X833" i="1"/>
  <c r="I833" i="1"/>
  <c r="H833" i="1"/>
  <c r="D833" i="1"/>
  <c r="B833" i="1"/>
  <c r="X832" i="1"/>
  <c r="I832" i="1"/>
  <c r="H832" i="1"/>
  <c r="D832" i="1"/>
  <c r="B832" i="1"/>
  <c r="X831" i="1"/>
  <c r="I831" i="1"/>
  <c r="H831" i="1"/>
  <c r="D831" i="1"/>
  <c r="B831" i="1"/>
  <c r="X830" i="1"/>
  <c r="I830" i="1"/>
  <c r="H830" i="1"/>
  <c r="D830" i="1"/>
  <c r="B830" i="1"/>
  <c r="X829" i="1"/>
  <c r="I829" i="1"/>
  <c r="H829" i="1"/>
  <c r="D829" i="1"/>
  <c r="B829" i="1"/>
  <c r="X828" i="1"/>
  <c r="I828" i="1"/>
  <c r="H828" i="1"/>
  <c r="D828" i="1"/>
  <c r="B828" i="1"/>
  <c r="X827" i="1"/>
  <c r="I827" i="1"/>
  <c r="H827" i="1"/>
  <c r="D827" i="1"/>
  <c r="B827" i="1"/>
  <c r="X826" i="1"/>
  <c r="I826" i="1"/>
  <c r="H826" i="1"/>
  <c r="D826" i="1"/>
  <c r="B826" i="1"/>
  <c r="X825" i="1"/>
  <c r="I825" i="1"/>
  <c r="H825" i="1"/>
  <c r="D825" i="1"/>
  <c r="B825" i="1"/>
  <c r="X824" i="1"/>
  <c r="I824" i="1"/>
  <c r="H824" i="1"/>
  <c r="D824" i="1"/>
  <c r="B824" i="1"/>
  <c r="X823" i="1"/>
  <c r="I823" i="1"/>
  <c r="H823" i="1"/>
  <c r="D823" i="1"/>
  <c r="B823" i="1"/>
  <c r="X822" i="1"/>
  <c r="I822" i="1"/>
  <c r="H822" i="1"/>
  <c r="D822" i="1"/>
  <c r="B822" i="1"/>
  <c r="X821" i="1"/>
  <c r="I821" i="1"/>
  <c r="H821" i="1"/>
  <c r="D821" i="1"/>
  <c r="B821" i="1"/>
  <c r="X820" i="1"/>
  <c r="I820" i="1"/>
  <c r="H820" i="1"/>
  <c r="D820" i="1"/>
  <c r="B820" i="1"/>
  <c r="X819" i="1"/>
  <c r="I819" i="1"/>
  <c r="H819" i="1"/>
  <c r="D819" i="1"/>
  <c r="B819" i="1"/>
  <c r="X818" i="1"/>
  <c r="I818" i="1"/>
  <c r="H818" i="1"/>
  <c r="D818" i="1"/>
  <c r="B818" i="1"/>
  <c r="X817" i="1"/>
  <c r="I817" i="1"/>
  <c r="H817" i="1"/>
  <c r="D817" i="1"/>
  <c r="B817" i="1"/>
  <c r="X816" i="1"/>
  <c r="I816" i="1"/>
  <c r="H816" i="1"/>
  <c r="D816" i="1"/>
  <c r="B816" i="1"/>
  <c r="X815" i="1"/>
  <c r="I815" i="1"/>
  <c r="H815" i="1"/>
  <c r="D815" i="1"/>
  <c r="B815" i="1"/>
  <c r="X814" i="1"/>
  <c r="I814" i="1"/>
  <c r="H814" i="1"/>
  <c r="D814" i="1"/>
  <c r="B814" i="1"/>
  <c r="X813" i="1"/>
  <c r="I813" i="1"/>
  <c r="H813" i="1"/>
  <c r="D813" i="1"/>
  <c r="B813" i="1"/>
  <c r="X812" i="1"/>
  <c r="I812" i="1"/>
  <c r="H812" i="1"/>
  <c r="D812" i="1"/>
  <c r="B812" i="1"/>
  <c r="X811" i="1"/>
  <c r="I811" i="1"/>
  <c r="H811" i="1"/>
  <c r="D811" i="1"/>
  <c r="B811" i="1"/>
  <c r="X810" i="1"/>
  <c r="I810" i="1"/>
  <c r="H810" i="1"/>
  <c r="D810" i="1"/>
  <c r="B810" i="1"/>
  <c r="X809" i="1"/>
  <c r="I809" i="1"/>
  <c r="H809" i="1"/>
  <c r="D809" i="1"/>
  <c r="B809" i="1"/>
  <c r="X808" i="1"/>
  <c r="I808" i="1"/>
  <c r="H808" i="1"/>
  <c r="D808" i="1"/>
  <c r="B808" i="1"/>
  <c r="X807" i="1"/>
  <c r="I807" i="1"/>
  <c r="H807" i="1"/>
  <c r="D807" i="1"/>
  <c r="B807" i="1"/>
  <c r="X806" i="1"/>
  <c r="I806" i="1"/>
  <c r="H806" i="1"/>
  <c r="D806" i="1"/>
  <c r="B806" i="1"/>
  <c r="X805" i="1"/>
  <c r="I805" i="1"/>
  <c r="H805" i="1"/>
  <c r="D805" i="1"/>
  <c r="B805" i="1"/>
  <c r="X804" i="1"/>
  <c r="I804" i="1"/>
  <c r="H804" i="1"/>
  <c r="D804" i="1"/>
  <c r="B804" i="1"/>
  <c r="X803" i="1"/>
  <c r="I803" i="1"/>
  <c r="H803" i="1"/>
  <c r="D803" i="1"/>
  <c r="B803" i="1"/>
  <c r="X802" i="1"/>
  <c r="I802" i="1"/>
  <c r="H802" i="1"/>
  <c r="D802" i="1"/>
  <c r="B802" i="1"/>
  <c r="X801" i="1"/>
  <c r="I801" i="1"/>
  <c r="H801" i="1"/>
  <c r="D801" i="1"/>
  <c r="B801" i="1"/>
  <c r="X800" i="1"/>
  <c r="I800" i="1"/>
  <c r="H800" i="1"/>
  <c r="D800" i="1"/>
  <c r="B800" i="1"/>
  <c r="X799" i="1"/>
  <c r="I799" i="1"/>
  <c r="H799" i="1"/>
  <c r="D799" i="1"/>
  <c r="B799" i="1"/>
  <c r="X798" i="1"/>
  <c r="I798" i="1"/>
  <c r="H798" i="1"/>
  <c r="D798" i="1"/>
  <c r="B798" i="1"/>
  <c r="X797" i="1"/>
  <c r="I797" i="1"/>
  <c r="H797" i="1"/>
  <c r="D797" i="1"/>
  <c r="B797" i="1"/>
  <c r="X796" i="1"/>
  <c r="I796" i="1"/>
  <c r="H796" i="1"/>
  <c r="D796" i="1"/>
  <c r="B796" i="1"/>
  <c r="X795" i="1"/>
  <c r="I795" i="1"/>
  <c r="H795" i="1"/>
  <c r="D795" i="1"/>
  <c r="B795" i="1"/>
  <c r="X794" i="1"/>
  <c r="I794" i="1"/>
  <c r="H794" i="1"/>
  <c r="D794" i="1"/>
  <c r="B794" i="1"/>
  <c r="X793" i="1"/>
  <c r="I793" i="1"/>
  <c r="H793" i="1"/>
  <c r="D793" i="1"/>
  <c r="B793" i="1"/>
  <c r="X792" i="1"/>
  <c r="I792" i="1"/>
  <c r="H792" i="1"/>
  <c r="D792" i="1"/>
  <c r="B792" i="1"/>
  <c r="X791" i="1"/>
  <c r="I791" i="1"/>
  <c r="H791" i="1"/>
  <c r="D791" i="1"/>
  <c r="B791" i="1"/>
  <c r="X790" i="1"/>
  <c r="I790" i="1"/>
  <c r="H790" i="1"/>
  <c r="D790" i="1"/>
  <c r="B790" i="1"/>
  <c r="X789" i="1"/>
  <c r="I789" i="1"/>
  <c r="H789" i="1"/>
  <c r="D789" i="1"/>
  <c r="B789" i="1"/>
  <c r="X788" i="1"/>
  <c r="I788" i="1"/>
  <c r="H788" i="1"/>
  <c r="D788" i="1"/>
  <c r="B788" i="1"/>
  <c r="X787" i="1"/>
  <c r="I787" i="1"/>
  <c r="H787" i="1"/>
  <c r="D787" i="1"/>
  <c r="B787" i="1"/>
  <c r="X786" i="1"/>
  <c r="I786" i="1"/>
  <c r="H786" i="1"/>
  <c r="D786" i="1"/>
  <c r="B786" i="1"/>
  <c r="X785" i="1"/>
  <c r="I785" i="1"/>
  <c r="H785" i="1"/>
  <c r="D785" i="1"/>
  <c r="B785" i="1"/>
  <c r="X784" i="1"/>
  <c r="I784" i="1"/>
  <c r="H784" i="1"/>
  <c r="D784" i="1"/>
  <c r="B784" i="1"/>
  <c r="X783" i="1"/>
  <c r="I783" i="1"/>
  <c r="H783" i="1"/>
  <c r="D783" i="1"/>
  <c r="B783" i="1"/>
  <c r="X782" i="1"/>
  <c r="I782" i="1"/>
  <c r="H782" i="1"/>
  <c r="D782" i="1"/>
  <c r="B782" i="1"/>
  <c r="X781" i="1"/>
  <c r="I781" i="1"/>
  <c r="H781" i="1"/>
  <c r="D781" i="1"/>
  <c r="B781" i="1"/>
  <c r="X780" i="1"/>
  <c r="I780" i="1"/>
  <c r="H780" i="1"/>
  <c r="D780" i="1"/>
  <c r="B780" i="1"/>
  <c r="X779" i="1"/>
  <c r="I779" i="1"/>
  <c r="H779" i="1"/>
  <c r="D779" i="1"/>
  <c r="B779" i="1"/>
  <c r="X778" i="1"/>
  <c r="I778" i="1"/>
  <c r="H778" i="1"/>
  <c r="D778" i="1"/>
  <c r="B778" i="1"/>
  <c r="X777" i="1"/>
  <c r="I777" i="1"/>
  <c r="H777" i="1"/>
  <c r="D777" i="1"/>
  <c r="B777" i="1"/>
  <c r="X776" i="1"/>
  <c r="I776" i="1"/>
  <c r="H776" i="1"/>
  <c r="D776" i="1"/>
  <c r="B776" i="1"/>
  <c r="X775" i="1"/>
  <c r="I775" i="1"/>
  <c r="H775" i="1"/>
  <c r="D775" i="1"/>
  <c r="B775" i="1"/>
  <c r="X774" i="1"/>
  <c r="I774" i="1"/>
  <c r="H774" i="1"/>
  <c r="D774" i="1"/>
  <c r="B774" i="1"/>
  <c r="X773" i="1"/>
  <c r="I773" i="1"/>
  <c r="H773" i="1"/>
  <c r="D773" i="1"/>
  <c r="B773" i="1"/>
  <c r="X772" i="1"/>
  <c r="I772" i="1"/>
  <c r="H772" i="1"/>
  <c r="D772" i="1"/>
  <c r="B772" i="1"/>
  <c r="X771" i="1"/>
  <c r="I771" i="1"/>
  <c r="H771" i="1"/>
  <c r="D771" i="1"/>
  <c r="B771" i="1"/>
  <c r="X770" i="1"/>
  <c r="I770" i="1"/>
  <c r="H770" i="1"/>
  <c r="D770" i="1"/>
  <c r="B770" i="1"/>
  <c r="X769" i="1"/>
  <c r="I769" i="1"/>
  <c r="H769" i="1"/>
  <c r="D769" i="1"/>
  <c r="B769" i="1"/>
  <c r="X768" i="1"/>
  <c r="I768" i="1"/>
  <c r="H768" i="1"/>
  <c r="D768" i="1"/>
  <c r="B768" i="1"/>
  <c r="X767" i="1"/>
  <c r="I767" i="1"/>
  <c r="H767" i="1"/>
  <c r="D767" i="1"/>
  <c r="B767" i="1"/>
  <c r="X766" i="1"/>
  <c r="I766" i="1"/>
  <c r="H766" i="1"/>
  <c r="D766" i="1"/>
  <c r="B766" i="1"/>
  <c r="X765" i="1"/>
  <c r="I765" i="1"/>
  <c r="H765" i="1"/>
  <c r="D765" i="1"/>
  <c r="B765" i="1"/>
  <c r="X764" i="1"/>
  <c r="I764" i="1"/>
  <c r="H764" i="1"/>
  <c r="D764" i="1"/>
  <c r="B764" i="1"/>
  <c r="X763" i="1"/>
  <c r="I763" i="1"/>
  <c r="H763" i="1"/>
  <c r="D763" i="1"/>
  <c r="B763" i="1"/>
  <c r="X762" i="1"/>
  <c r="I762" i="1"/>
  <c r="H762" i="1"/>
  <c r="D762" i="1"/>
  <c r="B762" i="1"/>
  <c r="X761" i="1"/>
  <c r="I761" i="1"/>
  <c r="H761" i="1"/>
  <c r="D761" i="1"/>
  <c r="B761" i="1"/>
  <c r="X760" i="1"/>
  <c r="I760" i="1"/>
  <c r="H760" i="1"/>
  <c r="D760" i="1"/>
  <c r="B760" i="1"/>
  <c r="X759" i="1"/>
  <c r="I759" i="1"/>
  <c r="H759" i="1"/>
  <c r="D759" i="1"/>
  <c r="B759" i="1"/>
  <c r="X758" i="1"/>
  <c r="I758" i="1"/>
  <c r="H758" i="1"/>
  <c r="D758" i="1"/>
  <c r="B758" i="1"/>
  <c r="X757" i="1"/>
  <c r="I757" i="1"/>
  <c r="H757" i="1"/>
  <c r="D757" i="1"/>
  <c r="B757" i="1"/>
  <c r="X756" i="1"/>
  <c r="I756" i="1"/>
  <c r="H756" i="1"/>
  <c r="D756" i="1"/>
  <c r="B756" i="1"/>
  <c r="X755" i="1"/>
  <c r="I755" i="1"/>
  <c r="H755" i="1"/>
  <c r="D755" i="1"/>
  <c r="B755" i="1"/>
  <c r="X754" i="1"/>
  <c r="I754" i="1"/>
  <c r="H754" i="1"/>
  <c r="D754" i="1"/>
  <c r="B754" i="1"/>
  <c r="X753" i="1"/>
  <c r="I753" i="1"/>
  <c r="H753" i="1"/>
  <c r="D753" i="1"/>
  <c r="B753" i="1"/>
  <c r="X752" i="1"/>
  <c r="I752" i="1"/>
  <c r="H752" i="1"/>
  <c r="D752" i="1"/>
  <c r="B752" i="1"/>
  <c r="X751" i="1"/>
  <c r="I751" i="1"/>
  <c r="H751" i="1"/>
  <c r="D751" i="1"/>
  <c r="B751" i="1"/>
  <c r="X750" i="1"/>
  <c r="I750" i="1"/>
  <c r="H750" i="1"/>
  <c r="D750" i="1"/>
  <c r="B750" i="1"/>
  <c r="X749" i="1"/>
  <c r="I749" i="1"/>
  <c r="H749" i="1"/>
  <c r="D749" i="1"/>
  <c r="B749" i="1"/>
  <c r="X748" i="1"/>
  <c r="I748" i="1"/>
  <c r="H748" i="1"/>
  <c r="D748" i="1"/>
  <c r="B748" i="1"/>
  <c r="X747" i="1"/>
  <c r="I747" i="1"/>
  <c r="H747" i="1"/>
  <c r="D747" i="1"/>
  <c r="B747" i="1"/>
  <c r="X746" i="1"/>
  <c r="I746" i="1"/>
  <c r="H746" i="1"/>
  <c r="D746" i="1"/>
  <c r="B746" i="1"/>
  <c r="X745" i="1"/>
  <c r="I745" i="1"/>
  <c r="H745" i="1"/>
  <c r="D745" i="1"/>
  <c r="B745" i="1"/>
  <c r="X744" i="1"/>
  <c r="I744" i="1"/>
  <c r="H744" i="1"/>
  <c r="D744" i="1"/>
  <c r="B744" i="1"/>
  <c r="X743" i="1"/>
  <c r="I743" i="1"/>
  <c r="H743" i="1"/>
  <c r="D743" i="1"/>
  <c r="B743" i="1"/>
  <c r="X742" i="1"/>
  <c r="I742" i="1"/>
  <c r="H742" i="1"/>
  <c r="D742" i="1"/>
  <c r="B742" i="1"/>
  <c r="X741" i="1"/>
  <c r="I741" i="1"/>
  <c r="H741" i="1"/>
  <c r="D741" i="1"/>
  <c r="B741" i="1"/>
  <c r="X740" i="1"/>
  <c r="I740" i="1"/>
  <c r="H740" i="1"/>
  <c r="D740" i="1"/>
  <c r="B740" i="1"/>
  <c r="X739" i="1"/>
  <c r="I739" i="1"/>
  <c r="H739" i="1"/>
  <c r="D739" i="1"/>
  <c r="B739" i="1"/>
  <c r="X738" i="1"/>
  <c r="I738" i="1"/>
  <c r="H738" i="1"/>
  <c r="D738" i="1"/>
  <c r="B738" i="1"/>
  <c r="X737" i="1"/>
  <c r="I737" i="1"/>
  <c r="H737" i="1"/>
  <c r="D737" i="1"/>
  <c r="B737" i="1"/>
  <c r="X736" i="1"/>
  <c r="I736" i="1"/>
  <c r="H736" i="1"/>
  <c r="D736" i="1"/>
  <c r="B736" i="1"/>
  <c r="X735" i="1"/>
  <c r="I735" i="1"/>
  <c r="H735" i="1"/>
  <c r="D735" i="1"/>
  <c r="B735" i="1"/>
  <c r="X734" i="1"/>
  <c r="I734" i="1"/>
  <c r="H734" i="1"/>
  <c r="D734" i="1"/>
  <c r="B734" i="1"/>
  <c r="X733" i="1"/>
  <c r="I733" i="1"/>
  <c r="H733" i="1"/>
  <c r="D733" i="1"/>
  <c r="B733" i="1"/>
  <c r="X732" i="1"/>
  <c r="I732" i="1"/>
  <c r="H732" i="1"/>
  <c r="D732" i="1"/>
  <c r="B732" i="1"/>
  <c r="X731" i="1"/>
  <c r="I731" i="1"/>
  <c r="H731" i="1"/>
  <c r="D731" i="1"/>
  <c r="B731" i="1"/>
  <c r="X730" i="1"/>
  <c r="I730" i="1"/>
  <c r="H730" i="1"/>
  <c r="D730" i="1"/>
  <c r="B730" i="1"/>
  <c r="X729" i="1"/>
  <c r="I729" i="1"/>
  <c r="H729" i="1"/>
  <c r="D729" i="1"/>
  <c r="B729" i="1"/>
  <c r="X728" i="1"/>
  <c r="I728" i="1"/>
  <c r="H728" i="1"/>
  <c r="D728" i="1"/>
  <c r="B728" i="1"/>
  <c r="X727" i="1"/>
  <c r="I727" i="1"/>
  <c r="H727" i="1"/>
  <c r="D727" i="1"/>
  <c r="B727" i="1"/>
  <c r="X726" i="1"/>
  <c r="I726" i="1"/>
  <c r="H726" i="1"/>
  <c r="D726" i="1"/>
  <c r="B726" i="1"/>
  <c r="X725" i="1"/>
  <c r="I725" i="1"/>
  <c r="H725" i="1"/>
  <c r="D725" i="1"/>
  <c r="B725" i="1"/>
  <c r="X724" i="1"/>
  <c r="I724" i="1"/>
  <c r="H724" i="1"/>
  <c r="D724" i="1"/>
  <c r="B724" i="1"/>
  <c r="X723" i="1"/>
  <c r="I723" i="1"/>
  <c r="H723" i="1"/>
  <c r="D723" i="1"/>
  <c r="B723" i="1"/>
  <c r="X722" i="1"/>
  <c r="I722" i="1"/>
  <c r="H722" i="1"/>
  <c r="D722" i="1"/>
  <c r="B722" i="1"/>
  <c r="X721" i="1"/>
  <c r="I721" i="1"/>
  <c r="H721" i="1"/>
  <c r="D721" i="1"/>
  <c r="B721" i="1"/>
  <c r="X720" i="1"/>
  <c r="I720" i="1"/>
  <c r="H720" i="1"/>
  <c r="D720" i="1"/>
  <c r="B720" i="1"/>
  <c r="X719" i="1"/>
  <c r="I719" i="1"/>
  <c r="H719" i="1"/>
  <c r="D719" i="1"/>
  <c r="B719" i="1"/>
  <c r="X718" i="1"/>
  <c r="I718" i="1"/>
  <c r="H718" i="1"/>
  <c r="D718" i="1"/>
  <c r="B718" i="1"/>
  <c r="X717" i="1"/>
  <c r="I717" i="1"/>
  <c r="H717" i="1"/>
  <c r="D717" i="1"/>
  <c r="B717" i="1"/>
  <c r="X716" i="1"/>
  <c r="I716" i="1"/>
  <c r="H716" i="1"/>
  <c r="D716" i="1"/>
  <c r="B716" i="1"/>
  <c r="X715" i="1"/>
  <c r="I715" i="1"/>
  <c r="H715" i="1"/>
  <c r="D715" i="1"/>
  <c r="B715" i="1"/>
  <c r="X714" i="1"/>
  <c r="I714" i="1"/>
  <c r="H714" i="1"/>
  <c r="D714" i="1"/>
  <c r="B714" i="1"/>
  <c r="X713" i="1"/>
  <c r="I713" i="1"/>
  <c r="H713" i="1"/>
  <c r="D713" i="1"/>
  <c r="B713" i="1"/>
  <c r="X712" i="1"/>
  <c r="I712" i="1"/>
  <c r="H712" i="1"/>
  <c r="D712" i="1"/>
  <c r="B712" i="1"/>
  <c r="X711" i="1"/>
  <c r="I711" i="1"/>
  <c r="H711" i="1"/>
  <c r="D711" i="1"/>
  <c r="B711" i="1"/>
  <c r="X710" i="1"/>
  <c r="I710" i="1"/>
  <c r="H710" i="1"/>
  <c r="D710" i="1"/>
  <c r="B710" i="1"/>
  <c r="X709" i="1"/>
  <c r="I709" i="1"/>
  <c r="H709" i="1"/>
  <c r="D709" i="1"/>
  <c r="B709" i="1"/>
  <c r="X708" i="1"/>
  <c r="I708" i="1"/>
  <c r="H708" i="1"/>
  <c r="D708" i="1"/>
  <c r="B708" i="1"/>
  <c r="X707" i="1"/>
  <c r="I707" i="1"/>
  <c r="H707" i="1"/>
  <c r="D707" i="1"/>
  <c r="B707" i="1"/>
  <c r="X706" i="1"/>
  <c r="I706" i="1"/>
  <c r="H706" i="1"/>
  <c r="D706" i="1"/>
  <c r="B706" i="1"/>
  <c r="X705" i="1"/>
  <c r="I705" i="1"/>
  <c r="H705" i="1"/>
  <c r="D705" i="1"/>
  <c r="B705" i="1"/>
  <c r="X704" i="1"/>
  <c r="I704" i="1"/>
  <c r="H704" i="1"/>
  <c r="D704" i="1"/>
  <c r="B704" i="1"/>
  <c r="X703" i="1"/>
  <c r="I703" i="1"/>
  <c r="H703" i="1"/>
  <c r="D703" i="1"/>
  <c r="B703" i="1"/>
  <c r="X702" i="1"/>
  <c r="I702" i="1"/>
  <c r="H702" i="1"/>
  <c r="D702" i="1"/>
  <c r="B702" i="1"/>
  <c r="X701" i="1"/>
  <c r="I701" i="1"/>
  <c r="H701" i="1"/>
  <c r="D701" i="1"/>
  <c r="B701" i="1"/>
  <c r="X700" i="1"/>
  <c r="I700" i="1"/>
  <c r="H700" i="1"/>
  <c r="D700" i="1"/>
  <c r="B700" i="1"/>
  <c r="X699" i="1"/>
  <c r="I699" i="1"/>
  <c r="H699" i="1"/>
  <c r="D699" i="1"/>
  <c r="B699" i="1"/>
  <c r="X698" i="1"/>
  <c r="I698" i="1"/>
  <c r="H698" i="1"/>
  <c r="D698" i="1"/>
  <c r="B698" i="1"/>
  <c r="X697" i="1"/>
  <c r="I697" i="1"/>
  <c r="H697" i="1"/>
  <c r="D697" i="1"/>
  <c r="B697" i="1"/>
  <c r="X696" i="1"/>
  <c r="I696" i="1"/>
  <c r="H696" i="1"/>
  <c r="D696" i="1"/>
  <c r="B696" i="1"/>
  <c r="X695" i="1"/>
  <c r="I695" i="1"/>
  <c r="H695" i="1"/>
  <c r="D695" i="1"/>
  <c r="B695" i="1"/>
  <c r="X694" i="1"/>
  <c r="I694" i="1"/>
  <c r="H694" i="1"/>
  <c r="D694" i="1"/>
  <c r="B694" i="1"/>
  <c r="X693" i="1"/>
  <c r="I693" i="1"/>
  <c r="H693" i="1"/>
  <c r="D693" i="1"/>
  <c r="B693" i="1"/>
  <c r="X692" i="1"/>
  <c r="I692" i="1"/>
  <c r="H692" i="1"/>
  <c r="D692" i="1"/>
  <c r="B692" i="1"/>
  <c r="X691" i="1"/>
  <c r="I691" i="1"/>
  <c r="H691" i="1"/>
  <c r="D691" i="1"/>
  <c r="B691" i="1"/>
  <c r="X690" i="1"/>
  <c r="I690" i="1"/>
  <c r="H690" i="1"/>
  <c r="D690" i="1"/>
  <c r="B690" i="1"/>
  <c r="X689" i="1"/>
  <c r="I689" i="1"/>
  <c r="H689" i="1"/>
  <c r="D689" i="1"/>
  <c r="B689" i="1"/>
  <c r="X688" i="1"/>
  <c r="I688" i="1"/>
  <c r="H688" i="1"/>
  <c r="D688" i="1"/>
  <c r="B688" i="1"/>
  <c r="X687" i="1"/>
  <c r="I687" i="1"/>
  <c r="H687" i="1"/>
  <c r="D687" i="1"/>
  <c r="B687" i="1"/>
  <c r="X686" i="1"/>
  <c r="I686" i="1"/>
  <c r="H686" i="1"/>
  <c r="D686" i="1"/>
  <c r="B686" i="1"/>
  <c r="X685" i="1"/>
  <c r="I685" i="1"/>
  <c r="H685" i="1"/>
  <c r="D685" i="1"/>
  <c r="B685" i="1"/>
  <c r="X684" i="1"/>
  <c r="I684" i="1"/>
  <c r="H684" i="1"/>
  <c r="D684" i="1"/>
  <c r="B684" i="1"/>
  <c r="X683" i="1"/>
  <c r="I683" i="1"/>
  <c r="H683" i="1"/>
  <c r="D683" i="1"/>
  <c r="B683" i="1"/>
  <c r="X682" i="1"/>
  <c r="I682" i="1"/>
  <c r="H682" i="1"/>
  <c r="D682" i="1"/>
  <c r="B682" i="1"/>
  <c r="X681" i="1"/>
  <c r="I681" i="1"/>
  <c r="H681" i="1"/>
  <c r="D681" i="1"/>
  <c r="B681" i="1"/>
  <c r="X680" i="1"/>
  <c r="I680" i="1"/>
  <c r="H680" i="1"/>
  <c r="D680" i="1"/>
  <c r="B680" i="1"/>
  <c r="X679" i="1"/>
  <c r="I679" i="1"/>
  <c r="H679" i="1"/>
  <c r="D679" i="1"/>
  <c r="B679" i="1"/>
  <c r="X678" i="1"/>
  <c r="I678" i="1"/>
  <c r="H678" i="1"/>
  <c r="D678" i="1"/>
  <c r="B678" i="1"/>
  <c r="X677" i="1"/>
  <c r="I677" i="1"/>
  <c r="H677" i="1"/>
  <c r="D677" i="1"/>
  <c r="B677" i="1"/>
  <c r="X676" i="1"/>
  <c r="I676" i="1"/>
  <c r="H676" i="1"/>
  <c r="D676" i="1"/>
  <c r="B676" i="1"/>
  <c r="X675" i="1"/>
  <c r="I675" i="1"/>
  <c r="H675" i="1"/>
  <c r="D675" i="1"/>
  <c r="B675" i="1"/>
  <c r="X674" i="1"/>
  <c r="I674" i="1"/>
  <c r="H674" i="1"/>
  <c r="D674" i="1"/>
  <c r="B674" i="1"/>
  <c r="X673" i="1"/>
  <c r="I673" i="1"/>
  <c r="H673" i="1"/>
  <c r="D673" i="1"/>
  <c r="B673" i="1"/>
  <c r="X672" i="1"/>
  <c r="I672" i="1"/>
  <c r="H672" i="1"/>
  <c r="D672" i="1"/>
  <c r="B672" i="1"/>
  <c r="X671" i="1"/>
  <c r="I671" i="1"/>
  <c r="H671" i="1"/>
  <c r="D671" i="1"/>
  <c r="B671" i="1"/>
  <c r="X670" i="1"/>
  <c r="I670" i="1"/>
  <c r="H670" i="1"/>
  <c r="D670" i="1"/>
  <c r="B670" i="1"/>
  <c r="X669" i="1"/>
  <c r="I669" i="1"/>
  <c r="H669" i="1"/>
  <c r="D669" i="1"/>
  <c r="B669" i="1"/>
  <c r="X668" i="1"/>
  <c r="I668" i="1"/>
  <c r="H668" i="1"/>
  <c r="D668" i="1"/>
  <c r="B668" i="1"/>
  <c r="X667" i="1"/>
  <c r="I667" i="1"/>
  <c r="H667" i="1"/>
  <c r="D667" i="1"/>
  <c r="B667" i="1"/>
  <c r="X666" i="1"/>
  <c r="I666" i="1"/>
  <c r="H666" i="1"/>
  <c r="D666" i="1"/>
  <c r="B666" i="1"/>
  <c r="X665" i="1"/>
  <c r="I665" i="1"/>
  <c r="H665" i="1"/>
  <c r="D665" i="1"/>
  <c r="B665" i="1"/>
  <c r="X664" i="1"/>
  <c r="I664" i="1"/>
  <c r="H664" i="1"/>
  <c r="D664" i="1"/>
  <c r="B664" i="1"/>
  <c r="X663" i="1"/>
  <c r="I663" i="1"/>
  <c r="H663" i="1"/>
  <c r="D663" i="1"/>
  <c r="B663" i="1"/>
  <c r="X662" i="1"/>
  <c r="I662" i="1"/>
  <c r="H662" i="1"/>
  <c r="D662" i="1"/>
  <c r="B662" i="1"/>
  <c r="X661" i="1"/>
  <c r="I661" i="1"/>
  <c r="H661" i="1"/>
  <c r="D661" i="1"/>
  <c r="B661" i="1"/>
  <c r="X660" i="1"/>
  <c r="I660" i="1"/>
  <c r="H660" i="1"/>
  <c r="D660" i="1"/>
  <c r="B660" i="1"/>
  <c r="X659" i="1"/>
  <c r="I659" i="1"/>
  <c r="H659" i="1"/>
  <c r="D659" i="1"/>
  <c r="B659" i="1"/>
  <c r="X658" i="1"/>
  <c r="I658" i="1"/>
  <c r="H658" i="1"/>
  <c r="D658" i="1"/>
  <c r="B658" i="1"/>
  <c r="X657" i="1"/>
  <c r="I657" i="1"/>
  <c r="H657" i="1"/>
  <c r="D657" i="1"/>
  <c r="B657" i="1"/>
  <c r="X656" i="1"/>
  <c r="I656" i="1"/>
  <c r="H656" i="1"/>
  <c r="D656" i="1"/>
  <c r="B656" i="1"/>
  <c r="X655" i="1"/>
  <c r="I655" i="1"/>
  <c r="H655" i="1"/>
  <c r="D655" i="1"/>
  <c r="B655" i="1"/>
  <c r="X654" i="1"/>
  <c r="I654" i="1"/>
  <c r="H654" i="1"/>
  <c r="D654" i="1"/>
  <c r="B654" i="1"/>
  <c r="X653" i="1"/>
  <c r="I653" i="1"/>
  <c r="H653" i="1"/>
  <c r="D653" i="1"/>
  <c r="B653" i="1"/>
  <c r="X652" i="1"/>
  <c r="I652" i="1"/>
  <c r="H652" i="1"/>
  <c r="D652" i="1"/>
  <c r="B652" i="1"/>
  <c r="X651" i="1"/>
  <c r="I651" i="1"/>
  <c r="H651" i="1"/>
  <c r="D651" i="1"/>
  <c r="B651" i="1"/>
  <c r="X650" i="1"/>
  <c r="I650" i="1"/>
  <c r="H650" i="1"/>
  <c r="D650" i="1"/>
  <c r="B650" i="1"/>
  <c r="X649" i="1"/>
  <c r="I649" i="1"/>
  <c r="H649" i="1"/>
  <c r="D649" i="1"/>
  <c r="B649" i="1"/>
  <c r="X648" i="1"/>
  <c r="I648" i="1"/>
  <c r="H648" i="1"/>
  <c r="D648" i="1"/>
  <c r="B648" i="1"/>
  <c r="X647" i="1"/>
  <c r="I647" i="1"/>
  <c r="H647" i="1"/>
  <c r="D647" i="1"/>
  <c r="B647" i="1"/>
  <c r="X646" i="1"/>
  <c r="I646" i="1"/>
  <c r="H646" i="1"/>
  <c r="D646" i="1"/>
  <c r="B646" i="1"/>
  <c r="X645" i="1"/>
  <c r="I645" i="1"/>
  <c r="H645" i="1"/>
  <c r="D645" i="1"/>
  <c r="B645" i="1"/>
  <c r="X644" i="1"/>
  <c r="I644" i="1"/>
  <c r="H644" i="1"/>
  <c r="D644" i="1"/>
  <c r="B644" i="1"/>
  <c r="X643" i="1"/>
  <c r="I643" i="1"/>
  <c r="H643" i="1"/>
  <c r="D643" i="1"/>
  <c r="B643" i="1"/>
  <c r="X642" i="1"/>
  <c r="I642" i="1"/>
  <c r="H642" i="1"/>
  <c r="D642" i="1"/>
  <c r="B642" i="1"/>
  <c r="X641" i="1"/>
  <c r="I641" i="1"/>
  <c r="H641" i="1"/>
  <c r="D641" i="1"/>
  <c r="B641" i="1"/>
  <c r="X640" i="1"/>
  <c r="I640" i="1"/>
  <c r="H640" i="1"/>
  <c r="D640" i="1"/>
  <c r="B640" i="1"/>
  <c r="X639" i="1"/>
  <c r="I639" i="1"/>
  <c r="H639" i="1"/>
  <c r="D639" i="1"/>
  <c r="B639" i="1"/>
  <c r="X638" i="1"/>
  <c r="I638" i="1"/>
  <c r="H638" i="1"/>
  <c r="D638" i="1"/>
  <c r="B638" i="1"/>
  <c r="X637" i="1"/>
  <c r="I637" i="1"/>
  <c r="H637" i="1"/>
  <c r="D637" i="1"/>
  <c r="B637" i="1"/>
  <c r="X636" i="1"/>
  <c r="I636" i="1"/>
  <c r="H636" i="1"/>
  <c r="D636" i="1"/>
  <c r="B636" i="1"/>
  <c r="X635" i="1"/>
  <c r="I635" i="1"/>
  <c r="H635" i="1"/>
  <c r="D635" i="1"/>
  <c r="B635" i="1"/>
  <c r="X634" i="1"/>
  <c r="I634" i="1"/>
  <c r="H634" i="1"/>
  <c r="D634" i="1"/>
  <c r="B634" i="1"/>
  <c r="X633" i="1"/>
  <c r="I633" i="1"/>
  <c r="H633" i="1"/>
  <c r="D633" i="1"/>
  <c r="B633" i="1"/>
  <c r="X632" i="1"/>
  <c r="I632" i="1"/>
  <c r="H632" i="1"/>
  <c r="D632" i="1"/>
  <c r="B632" i="1"/>
  <c r="X631" i="1"/>
  <c r="I631" i="1"/>
  <c r="H631" i="1"/>
  <c r="D631" i="1"/>
  <c r="B631" i="1"/>
  <c r="X630" i="1"/>
  <c r="I630" i="1"/>
  <c r="H630" i="1"/>
  <c r="D630" i="1"/>
  <c r="B630" i="1"/>
  <c r="X629" i="1"/>
  <c r="I629" i="1"/>
  <c r="H629" i="1"/>
  <c r="D629" i="1"/>
  <c r="B629" i="1"/>
  <c r="X628" i="1"/>
  <c r="I628" i="1"/>
  <c r="H628" i="1"/>
  <c r="D628" i="1"/>
  <c r="B628" i="1"/>
  <c r="X627" i="1"/>
  <c r="I627" i="1"/>
  <c r="H627" i="1"/>
  <c r="D627" i="1"/>
  <c r="B627" i="1"/>
  <c r="X626" i="1"/>
  <c r="I626" i="1"/>
  <c r="H626" i="1"/>
  <c r="D626" i="1"/>
  <c r="B626" i="1"/>
  <c r="X625" i="1"/>
  <c r="I625" i="1"/>
  <c r="H625" i="1"/>
  <c r="D625" i="1"/>
  <c r="B625" i="1"/>
  <c r="X624" i="1"/>
  <c r="I624" i="1"/>
  <c r="H624" i="1"/>
  <c r="D624" i="1"/>
  <c r="B624" i="1"/>
  <c r="X623" i="1"/>
  <c r="I623" i="1"/>
  <c r="H623" i="1"/>
  <c r="D623" i="1"/>
  <c r="B623" i="1"/>
  <c r="X622" i="1"/>
  <c r="I622" i="1"/>
  <c r="H622" i="1"/>
  <c r="D622" i="1"/>
  <c r="B622" i="1"/>
  <c r="X621" i="1"/>
  <c r="I621" i="1"/>
  <c r="H621" i="1"/>
  <c r="D621" i="1"/>
  <c r="B621" i="1"/>
  <c r="X620" i="1"/>
  <c r="I620" i="1"/>
  <c r="H620" i="1"/>
  <c r="D620" i="1"/>
  <c r="B620" i="1"/>
  <c r="X619" i="1"/>
  <c r="I619" i="1"/>
  <c r="H619" i="1"/>
  <c r="D619" i="1"/>
  <c r="B619" i="1"/>
  <c r="X618" i="1"/>
  <c r="I618" i="1"/>
  <c r="H618" i="1"/>
  <c r="D618" i="1"/>
  <c r="B618" i="1"/>
  <c r="X617" i="1"/>
  <c r="I617" i="1"/>
  <c r="H617" i="1"/>
  <c r="D617" i="1"/>
  <c r="B617" i="1"/>
  <c r="X616" i="1"/>
  <c r="I616" i="1"/>
  <c r="H616" i="1"/>
  <c r="D616" i="1"/>
  <c r="B616" i="1"/>
  <c r="X615" i="1"/>
  <c r="I615" i="1"/>
  <c r="H615" i="1"/>
  <c r="D615" i="1"/>
  <c r="B615" i="1"/>
  <c r="X614" i="1"/>
  <c r="I614" i="1"/>
  <c r="H614" i="1"/>
  <c r="D614" i="1"/>
  <c r="B614" i="1"/>
  <c r="X613" i="1"/>
  <c r="I613" i="1"/>
  <c r="H613" i="1"/>
  <c r="D613" i="1"/>
  <c r="B613" i="1"/>
  <c r="X612" i="1"/>
  <c r="I612" i="1"/>
  <c r="H612" i="1"/>
  <c r="D612" i="1"/>
  <c r="B612" i="1"/>
  <c r="X611" i="1"/>
  <c r="I611" i="1"/>
  <c r="H611" i="1"/>
  <c r="D611" i="1"/>
  <c r="B611" i="1"/>
  <c r="X610" i="1"/>
  <c r="I610" i="1"/>
  <c r="H610" i="1"/>
  <c r="D610" i="1"/>
  <c r="B610" i="1"/>
  <c r="X609" i="1"/>
  <c r="I609" i="1"/>
  <c r="H609" i="1"/>
  <c r="D609" i="1"/>
  <c r="B609" i="1"/>
  <c r="X608" i="1"/>
  <c r="I608" i="1"/>
  <c r="H608" i="1"/>
  <c r="D608" i="1"/>
  <c r="B608" i="1"/>
  <c r="X607" i="1"/>
  <c r="I607" i="1"/>
  <c r="H607" i="1"/>
  <c r="D607" i="1"/>
  <c r="B607" i="1"/>
  <c r="X606" i="1"/>
  <c r="I606" i="1"/>
  <c r="H606" i="1"/>
  <c r="D606" i="1"/>
  <c r="B606" i="1"/>
  <c r="X605" i="1"/>
  <c r="I605" i="1"/>
  <c r="H605" i="1"/>
  <c r="D605" i="1"/>
  <c r="B605" i="1"/>
  <c r="X604" i="1"/>
  <c r="I604" i="1"/>
  <c r="H604" i="1"/>
  <c r="D604" i="1"/>
  <c r="B604" i="1"/>
  <c r="X603" i="1"/>
  <c r="I603" i="1"/>
  <c r="H603" i="1"/>
  <c r="D603" i="1"/>
  <c r="B603" i="1"/>
  <c r="X602" i="1"/>
  <c r="I602" i="1"/>
  <c r="H602" i="1"/>
  <c r="D602" i="1"/>
  <c r="B602" i="1"/>
  <c r="X601" i="1"/>
  <c r="I601" i="1"/>
  <c r="H601" i="1"/>
  <c r="D601" i="1"/>
  <c r="B601" i="1"/>
  <c r="X600" i="1"/>
  <c r="I600" i="1"/>
  <c r="H600" i="1"/>
  <c r="D600" i="1"/>
  <c r="B600" i="1"/>
  <c r="X599" i="1"/>
  <c r="I599" i="1"/>
  <c r="H599" i="1"/>
  <c r="D599" i="1"/>
  <c r="B599" i="1"/>
  <c r="X598" i="1"/>
  <c r="I598" i="1"/>
  <c r="H598" i="1"/>
  <c r="D598" i="1"/>
  <c r="B598" i="1"/>
  <c r="X597" i="1"/>
  <c r="I597" i="1"/>
  <c r="H597" i="1"/>
  <c r="D597" i="1"/>
  <c r="B597" i="1"/>
  <c r="X596" i="1"/>
  <c r="I596" i="1"/>
  <c r="H596" i="1"/>
  <c r="D596" i="1"/>
  <c r="B596" i="1"/>
  <c r="X595" i="1"/>
  <c r="I595" i="1"/>
  <c r="H595" i="1"/>
  <c r="D595" i="1"/>
  <c r="B595" i="1"/>
  <c r="X594" i="1"/>
  <c r="I594" i="1"/>
  <c r="H594" i="1"/>
  <c r="D594" i="1"/>
  <c r="B594" i="1"/>
  <c r="X593" i="1"/>
  <c r="I593" i="1"/>
  <c r="H593" i="1"/>
  <c r="D593" i="1"/>
  <c r="B593" i="1"/>
  <c r="X592" i="1"/>
  <c r="I592" i="1"/>
  <c r="H592" i="1"/>
  <c r="D592" i="1"/>
  <c r="B592" i="1"/>
  <c r="X591" i="1"/>
  <c r="I591" i="1"/>
  <c r="H591" i="1"/>
  <c r="D591" i="1"/>
  <c r="B591" i="1"/>
  <c r="X590" i="1"/>
  <c r="I590" i="1"/>
  <c r="H590" i="1"/>
  <c r="D590" i="1"/>
  <c r="B590" i="1"/>
  <c r="X589" i="1"/>
  <c r="I589" i="1"/>
  <c r="H589" i="1"/>
  <c r="D589" i="1"/>
  <c r="B589" i="1"/>
  <c r="X588" i="1"/>
  <c r="I588" i="1"/>
  <c r="H588" i="1"/>
  <c r="D588" i="1"/>
  <c r="B588" i="1"/>
  <c r="X587" i="1"/>
  <c r="I587" i="1"/>
  <c r="H587" i="1"/>
  <c r="D587" i="1"/>
  <c r="B587" i="1"/>
  <c r="X586" i="1"/>
  <c r="I586" i="1"/>
  <c r="H586" i="1"/>
  <c r="D586" i="1"/>
  <c r="B586" i="1"/>
  <c r="X585" i="1"/>
  <c r="I585" i="1"/>
  <c r="H585" i="1"/>
  <c r="D585" i="1"/>
  <c r="B585" i="1"/>
  <c r="X584" i="1"/>
  <c r="I584" i="1"/>
  <c r="H584" i="1"/>
  <c r="D584" i="1"/>
  <c r="B584" i="1"/>
  <c r="X583" i="1"/>
  <c r="I583" i="1"/>
  <c r="H583" i="1"/>
  <c r="D583" i="1"/>
  <c r="B583" i="1"/>
  <c r="X582" i="1"/>
  <c r="I582" i="1"/>
  <c r="H582" i="1"/>
  <c r="D582" i="1"/>
  <c r="B582" i="1"/>
  <c r="X581" i="1"/>
  <c r="I581" i="1"/>
  <c r="H581" i="1"/>
  <c r="D581" i="1"/>
  <c r="B581" i="1"/>
  <c r="X580" i="1"/>
  <c r="I580" i="1"/>
  <c r="H580" i="1"/>
  <c r="D580" i="1"/>
  <c r="B580" i="1"/>
  <c r="X579" i="1"/>
  <c r="I579" i="1"/>
  <c r="H579" i="1"/>
  <c r="D579" i="1"/>
  <c r="B579" i="1"/>
  <c r="X578" i="1"/>
  <c r="I578" i="1"/>
  <c r="H578" i="1"/>
  <c r="D578" i="1"/>
  <c r="B578" i="1"/>
  <c r="X577" i="1"/>
  <c r="I577" i="1"/>
  <c r="H577" i="1"/>
  <c r="D577" i="1"/>
  <c r="B577" i="1"/>
  <c r="X576" i="1"/>
  <c r="I576" i="1"/>
  <c r="H576" i="1"/>
  <c r="D576" i="1"/>
  <c r="B576" i="1"/>
  <c r="X575" i="1"/>
  <c r="I575" i="1"/>
  <c r="H575" i="1"/>
  <c r="D575" i="1"/>
  <c r="B575" i="1"/>
  <c r="X574" i="1"/>
  <c r="I574" i="1"/>
  <c r="H574" i="1"/>
  <c r="D574" i="1"/>
  <c r="B574" i="1"/>
  <c r="X573" i="1"/>
  <c r="I573" i="1"/>
  <c r="H573" i="1"/>
  <c r="D573" i="1"/>
  <c r="B573" i="1"/>
  <c r="X572" i="1"/>
  <c r="I572" i="1"/>
  <c r="H572" i="1"/>
  <c r="D572" i="1"/>
  <c r="B572" i="1"/>
  <c r="X571" i="1"/>
  <c r="I571" i="1"/>
  <c r="H571" i="1"/>
  <c r="D571" i="1"/>
  <c r="B571" i="1"/>
  <c r="X570" i="1"/>
  <c r="I570" i="1"/>
  <c r="H570" i="1"/>
  <c r="D570" i="1"/>
  <c r="B570" i="1"/>
  <c r="X569" i="1"/>
  <c r="I569" i="1"/>
  <c r="H569" i="1"/>
  <c r="D569" i="1"/>
  <c r="B569" i="1"/>
  <c r="X568" i="1"/>
  <c r="I568" i="1"/>
  <c r="H568" i="1"/>
  <c r="D568" i="1"/>
  <c r="B568" i="1"/>
  <c r="X567" i="1"/>
  <c r="I567" i="1"/>
  <c r="H567" i="1"/>
  <c r="D567" i="1"/>
  <c r="B567" i="1"/>
  <c r="X566" i="1"/>
  <c r="I566" i="1"/>
  <c r="H566" i="1"/>
  <c r="D566" i="1"/>
  <c r="B566" i="1"/>
  <c r="X565" i="1"/>
  <c r="I565" i="1"/>
  <c r="H565" i="1"/>
  <c r="D565" i="1"/>
  <c r="B565" i="1"/>
  <c r="X564" i="1"/>
  <c r="I564" i="1"/>
  <c r="H564" i="1"/>
  <c r="D564" i="1"/>
  <c r="B564" i="1"/>
  <c r="X563" i="1"/>
  <c r="I563" i="1"/>
  <c r="H563" i="1"/>
  <c r="D563" i="1"/>
  <c r="B563" i="1"/>
  <c r="X562" i="1"/>
  <c r="I562" i="1"/>
  <c r="H562" i="1"/>
  <c r="D562" i="1"/>
  <c r="B562" i="1"/>
  <c r="X561" i="1"/>
  <c r="I561" i="1"/>
  <c r="H561" i="1"/>
  <c r="D561" i="1"/>
  <c r="B561" i="1"/>
  <c r="X560" i="1"/>
  <c r="I560" i="1"/>
  <c r="H560" i="1"/>
  <c r="D560" i="1"/>
  <c r="B560" i="1"/>
  <c r="X559" i="1"/>
  <c r="I559" i="1"/>
  <c r="H559" i="1"/>
  <c r="D559" i="1"/>
  <c r="B559" i="1"/>
  <c r="X558" i="1"/>
  <c r="I558" i="1"/>
  <c r="H558" i="1"/>
  <c r="D558" i="1"/>
  <c r="B558" i="1"/>
  <c r="X557" i="1"/>
  <c r="I557" i="1"/>
  <c r="H557" i="1"/>
  <c r="D557" i="1"/>
  <c r="B557" i="1"/>
  <c r="X556" i="1"/>
  <c r="I556" i="1"/>
  <c r="H556" i="1"/>
  <c r="D556" i="1"/>
  <c r="B556" i="1"/>
  <c r="X555" i="1"/>
  <c r="I555" i="1"/>
  <c r="H555" i="1"/>
  <c r="D555" i="1"/>
  <c r="B555" i="1"/>
  <c r="X554" i="1"/>
  <c r="I554" i="1"/>
  <c r="H554" i="1"/>
  <c r="D554" i="1"/>
  <c r="B554" i="1"/>
  <c r="X553" i="1"/>
  <c r="I553" i="1"/>
  <c r="H553" i="1"/>
  <c r="D553" i="1"/>
  <c r="B553" i="1"/>
  <c r="X552" i="1"/>
  <c r="I552" i="1"/>
  <c r="H552" i="1"/>
  <c r="D552" i="1"/>
  <c r="B552" i="1"/>
  <c r="X551" i="1"/>
  <c r="I551" i="1"/>
  <c r="H551" i="1"/>
  <c r="D551" i="1"/>
  <c r="B551" i="1"/>
  <c r="X550" i="1"/>
  <c r="I550" i="1"/>
  <c r="H550" i="1"/>
  <c r="D550" i="1"/>
  <c r="B550" i="1"/>
  <c r="X549" i="1"/>
  <c r="I549" i="1"/>
  <c r="H549" i="1"/>
  <c r="D549" i="1"/>
  <c r="B549" i="1"/>
  <c r="X548" i="1"/>
  <c r="I548" i="1"/>
  <c r="H548" i="1"/>
  <c r="D548" i="1"/>
  <c r="B548" i="1"/>
  <c r="X547" i="1"/>
  <c r="I547" i="1"/>
  <c r="H547" i="1"/>
  <c r="D547" i="1"/>
  <c r="B547" i="1"/>
  <c r="X546" i="1"/>
  <c r="I546" i="1"/>
  <c r="H546" i="1"/>
  <c r="D546" i="1"/>
  <c r="B546" i="1"/>
  <c r="X545" i="1"/>
  <c r="I545" i="1"/>
  <c r="H545" i="1"/>
  <c r="D545" i="1"/>
  <c r="B545" i="1"/>
  <c r="X544" i="1"/>
  <c r="I544" i="1"/>
  <c r="H544" i="1"/>
  <c r="D544" i="1"/>
  <c r="B544" i="1"/>
  <c r="X543" i="1"/>
  <c r="I543" i="1"/>
  <c r="H543" i="1"/>
  <c r="D543" i="1"/>
  <c r="B543" i="1"/>
  <c r="X542" i="1"/>
  <c r="I542" i="1"/>
  <c r="H542" i="1"/>
  <c r="D542" i="1"/>
  <c r="B542" i="1"/>
  <c r="X541" i="1"/>
  <c r="I541" i="1"/>
  <c r="H541" i="1"/>
  <c r="D541" i="1"/>
  <c r="B541" i="1"/>
  <c r="X540" i="1"/>
  <c r="I540" i="1"/>
  <c r="H540" i="1"/>
  <c r="D540" i="1"/>
  <c r="B540" i="1"/>
  <c r="X539" i="1"/>
  <c r="I539" i="1"/>
  <c r="H539" i="1"/>
  <c r="D539" i="1"/>
  <c r="B539" i="1"/>
  <c r="X538" i="1"/>
  <c r="I538" i="1"/>
  <c r="H538" i="1"/>
  <c r="D538" i="1"/>
  <c r="B538" i="1"/>
  <c r="X537" i="1"/>
  <c r="I537" i="1"/>
  <c r="H537" i="1"/>
  <c r="D537" i="1"/>
  <c r="B537" i="1"/>
  <c r="X536" i="1"/>
  <c r="I536" i="1"/>
  <c r="H536" i="1"/>
  <c r="D536" i="1"/>
  <c r="B536" i="1"/>
  <c r="X535" i="1"/>
  <c r="I535" i="1"/>
  <c r="H535" i="1"/>
  <c r="D535" i="1"/>
  <c r="B535" i="1"/>
  <c r="X534" i="1"/>
  <c r="I534" i="1"/>
  <c r="H534" i="1"/>
  <c r="D534" i="1"/>
  <c r="B534" i="1"/>
  <c r="X533" i="1"/>
  <c r="I533" i="1"/>
  <c r="H533" i="1"/>
  <c r="D533" i="1"/>
  <c r="B533" i="1"/>
  <c r="X532" i="1"/>
  <c r="I532" i="1"/>
  <c r="H532" i="1"/>
  <c r="D532" i="1"/>
  <c r="B532" i="1"/>
  <c r="X531" i="1"/>
  <c r="I531" i="1"/>
  <c r="H531" i="1"/>
  <c r="D531" i="1"/>
  <c r="B531" i="1"/>
  <c r="X530" i="1"/>
  <c r="I530" i="1"/>
  <c r="H530" i="1"/>
  <c r="D530" i="1"/>
  <c r="B530" i="1"/>
  <c r="X529" i="1"/>
  <c r="I529" i="1"/>
  <c r="H529" i="1"/>
  <c r="D529" i="1"/>
  <c r="B529" i="1"/>
  <c r="X528" i="1"/>
  <c r="I528" i="1"/>
  <c r="H528" i="1"/>
  <c r="D528" i="1"/>
  <c r="B528" i="1"/>
  <c r="X527" i="1"/>
  <c r="I527" i="1"/>
  <c r="H527" i="1"/>
  <c r="D527" i="1"/>
  <c r="B527" i="1"/>
  <c r="X526" i="1"/>
  <c r="I526" i="1"/>
  <c r="H526" i="1"/>
  <c r="D526" i="1"/>
  <c r="B526" i="1"/>
  <c r="X525" i="1"/>
  <c r="I525" i="1"/>
  <c r="H525" i="1"/>
  <c r="D525" i="1"/>
  <c r="B525" i="1"/>
  <c r="X524" i="1"/>
  <c r="I524" i="1"/>
  <c r="H524" i="1"/>
  <c r="D524" i="1"/>
  <c r="B524" i="1"/>
  <c r="X523" i="1"/>
  <c r="I523" i="1"/>
  <c r="H523" i="1"/>
  <c r="D523" i="1"/>
  <c r="B523" i="1"/>
  <c r="X522" i="1"/>
  <c r="I522" i="1"/>
  <c r="H522" i="1"/>
  <c r="D522" i="1"/>
  <c r="B522" i="1"/>
  <c r="X521" i="1"/>
  <c r="I521" i="1"/>
  <c r="H521" i="1"/>
  <c r="D521" i="1"/>
  <c r="B521" i="1"/>
  <c r="X520" i="1"/>
  <c r="I520" i="1"/>
  <c r="H520" i="1"/>
  <c r="D520" i="1"/>
  <c r="B520" i="1"/>
  <c r="X519" i="1"/>
  <c r="I519" i="1"/>
  <c r="H519" i="1"/>
  <c r="D519" i="1"/>
  <c r="B519" i="1"/>
  <c r="X518" i="1"/>
  <c r="I518" i="1"/>
  <c r="H518" i="1"/>
  <c r="D518" i="1"/>
  <c r="B518" i="1"/>
  <c r="X517" i="1"/>
  <c r="I517" i="1"/>
  <c r="H517" i="1"/>
  <c r="D517" i="1"/>
  <c r="B517" i="1"/>
  <c r="X516" i="1"/>
  <c r="I516" i="1"/>
  <c r="H516" i="1"/>
  <c r="D516" i="1"/>
  <c r="B516" i="1"/>
  <c r="X515" i="1"/>
  <c r="I515" i="1"/>
  <c r="H515" i="1"/>
  <c r="D515" i="1"/>
  <c r="B515" i="1"/>
  <c r="X514" i="1"/>
  <c r="I514" i="1"/>
  <c r="H514" i="1"/>
  <c r="D514" i="1"/>
  <c r="B514" i="1"/>
  <c r="X513" i="1"/>
  <c r="I513" i="1"/>
  <c r="H513" i="1"/>
  <c r="D513" i="1"/>
  <c r="B513" i="1"/>
  <c r="X512" i="1"/>
  <c r="I512" i="1"/>
  <c r="H512" i="1"/>
  <c r="D512" i="1"/>
  <c r="B512" i="1"/>
  <c r="X511" i="1"/>
  <c r="I511" i="1"/>
  <c r="H511" i="1"/>
  <c r="D511" i="1"/>
  <c r="B511" i="1"/>
  <c r="X510" i="1"/>
  <c r="I510" i="1"/>
  <c r="H510" i="1"/>
  <c r="D510" i="1"/>
  <c r="B510" i="1"/>
  <c r="X509" i="1"/>
  <c r="I509" i="1"/>
  <c r="H509" i="1"/>
  <c r="D509" i="1"/>
  <c r="B509" i="1"/>
  <c r="X508" i="1"/>
  <c r="I508" i="1"/>
  <c r="H508" i="1"/>
  <c r="D508" i="1"/>
  <c r="B508" i="1"/>
  <c r="X507" i="1"/>
  <c r="I507" i="1"/>
  <c r="H507" i="1"/>
  <c r="D507" i="1"/>
  <c r="B507" i="1"/>
  <c r="X506" i="1"/>
  <c r="I506" i="1"/>
  <c r="H506" i="1"/>
  <c r="D506" i="1"/>
  <c r="B506" i="1"/>
  <c r="X505" i="1"/>
  <c r="I505" i="1"/>
  <c r="H505" i="1"/>
  <c r="D505" i="1"/>
  <c r="B505" i="1"/>
  <c r="X504" i="1"/>
  <c r="I504" i="1"/>
  <c r="H504" i="1"/>
  <c r="D504" i="1"/>
  <c r="B504" i="1"/>
  <c r="X503" i="1"/>
  <c r="I503" i="1"/>
  <c r="H503" i="1"/>
  <c r="D503" i="1"/>
  <c r="B503" i="1"/>
  <c r="X502" i="1"/>
  <c r="I502" i="1"/>
  <c r="H502" i="1"/>
  <c r="D502" i="1"/>
  <c r="B502" i="1"/>
  <c r="X501" i="1"/>
  <c r="I501" i="1"/>
  <c r="H501" i="1"/>
  <c r="D501" i="1"/>
  <c r="B501" i="1"/>
  <c r="X500" i="1"/>
  <c r="I500" i="1"/>
  <c r="H500" i="1"/>
  <c r="D500" i="1"/>
  <c r="B500" i="1"/>
  <c r="X499" i="1"/>
  <c r="I499" i="1"/>
  <c r="H499" i="1"/>
  <c r="D499" i="1"/>
  <c r="B499" i="1"/>
  <c r="X498" i="1"/>
  <c r="I498" i="1"/>
  <c r="H498" i="1"/>
  <c r="D498" i="1"/>
  <c r="B498" i="1"/>
  <c r="X497" i="1"/>
  <c r="I497" i="1"/>
  <c r="H497" i="1"/>
  <c r="D497" i="1"/>
  <c r="B497" i="1"/>
  <c r="X496" i="1"/>
  <c r="I496" i="1"/>
  <c r="H496" i="1"/>
  <c r="D496" i="1"/>
  <c r="B496" i="1"/>
  <c r="X495" i="1"/>
  <c r="I495" i="1"/>
  <c r="H495" i="1"/>
  <c r="D495" i="1"/>
  <c r="B495" i="1"/>
  <c r="X494" i="1"/>
  <c r="I494" i="1"/>
  <c r="H494" i="1"/>
  <c r="D494" i="1"/>
  <c r="B494" i="1"/>
  <c r="X493" i="1"/>
  <c r="I493" i="1"/>
  <c r="H493" i="1"/>
  <c r="D493" i="1"/>
  <c r="B493" i="1"/>
  <c r="X492" i="1"/>
  <c r="I492" i="1"/>
  <c r="H492" i="1"/>
  <c r="D492" i="1"/>
  <c r="B492" i="1"/>
  <c r="X491" i="1"/>
  <c r="I491" i="1"/>
  <c r="H491" i="1"/>
  <c r="D491" i="1"/>
  <c r="B491" i="1"/>
  <c r="X490" i="1"/>
  <c r="I490" i="1"/>
  <c r="H490" i="1"/>
  <c r="D490" i="1"/>
  <c r="B490" i="1"/>
  <c r="X489" i="1"/>
  <c r="I489" i="1"/>
  <c r="H489" i="1"/>
  <c r="D489" i="1"/>
  <c r="B489" i="1"/>
  <c r="X488" i="1"/>
  <c r="I488" i="1"/>
  <c r="H488" i="1"/>
  <c r="D488" i="1"/>
  <c r="B488" i="1"/>
  <c r="X487" i="1"/>
  <c r="I487" i="1"/>
  <c r="H487" i="1"/>
  <c r="D487" i="1"/>
  <c r="B487" i="1"/>
  <c r="X486" i="1"/>
  <c r="I486" i="1"/>
  <c r="H486" i="1"/>
  <c r="D486" i="1"/>
  <c r="B486" i="1"/>
  <c r="X485" i="1"/>
  <c r="I485" i="1"/>
  <c r="H485" i="1"/>
  <c r="D485" i="1"/>
  <c r="B485" i="1"/>
  <c r="X484" i="1"/>
  <c r="I484" i="1"/>
  <c r="H484" i="1"/>
  <c r="D484" i="1"/>
  <c r="B484" i="1"/>
  <c r="X483" i="1"/>
  <c r="I483" i="1"/>
  <c r="H483" i="1"/>
  <c r="D483" i="1"/>
  <c r="B483" i="1"/>
  <c r="X482" i="1"/>
  <c r="I482" i="1"/>
  <c r="H482" i="1"/>
  <c r="D482" i="1"/>
  <c r="B482" i="1"/>
  <c r="X481" i="1"/>
  <c r="I481" i="1"/>
  <c r="H481" i="1"/>
  <c r="D481" i="1"/>
  <c r="B481" i="1"/>
  <c r="X480" i="1"/>
  <c r="I480" i="1"/>
  <c r="H480" i="1"/>
  <c r="D480" i="1"/>
  <c r="B480" i="1"/>
  <c r="X479" i="1"/>
  <c r="I479" i="1"/>
  <c r="H479" i="1"/>
  <c r="D479" i="1"/>
  <c r="B479" i="1"/>
  <c r="X478" i="1"/>
  <c r="I478" i="1"/>
  <c r="H478" i="1"/>
  <c r="D478" i="1"/>
  <c r="B478" i="1"/>
  <c r="X477" i="1"/>
  <c r="I477" i="1"/>
  <c r="H477" i="1"/>
  <c r="D477" i="1"/>
  <c r="B477" i="1"/>
  <c r="X476" i="1"/>
  <c r="I476" i="1"/>
  <c r="H476" i="1"/>
  <c r="D476" i="1"/>
  <c r="B476" i="1"/>
  <c r="X475" i="1"/>
  <c r="I475" i="1"/>
  <c r="H475" i="1"/>
  <c r="D475" i="1"/>
  <c r="B475" i="1"/>
  <c r="X474" i="1"/>
  <c r="I474" i="1"/>
  <c r="H474" i="1"/>
  <c r="D474" i="1"/>
  <c r="B474" i="1"/>
  <c r="X473" i="1"/>
  <c r="I473" i="1"/>
  <c r="H473" i="1"/>
  <c r="D473" i="1"/>
  <c r="B473" i="1"/>
  <c r="X472" i="1"/>
  <c r="I472" i="1"/>
  <c r="H472" i="1"/>
  <c r="D472" i="1"/>
  <c r="B472" i="1"/>
  <c r="X471" i="1"/>
  <c r="I471" i="1"/>
  <c r="H471" i="1"/>
  <c r="D471" i="1"/>
  <c r="B471" i="1"/>
  <c r="X470" i="1"/>
  <c r="I470" i="1"/>
  <c r="H470" i="1"/>
  <c r="D470" i="1"/>
  <c r="B470" i="1"/>
  <c r="X469" i="1"/>
  <c r="I469" i="1"/>
  <c r="H469" i="1"/>
  <c r="D469" i="1"/>
  <c r="B469" i="1"/>
  <c r="X468" i="1"/>
  <c r="I468" i="1"/>
  <c r="H468" i="1"/>
  <c r="D468" i="1"/>
  <c r="B468" i="1"/>
  <c r="X467" i="1"/>
  <c r="I467" i="1"/>
  <c r="H467" i="1"/>
  <c r="D467" i="1"/>
  <c r="B467" i="1"/>
  <c r="X466" i="1"/>
  <c r="I466" i="1"/>
  <c r="H466" i="1"/>
  <c r="D466" i="1"/>
  <c r="B466" i="1"/>
  <c r="X465" i="1"/>
  <c r="I465" i="1"/>
  <c r="H465" i="1"/>
  <c r="D465" i="1"/>
  <c r="B465" i="1"/>
  <c r="X464" i="1"/>
  <c r="I464" i="1"/>
  <c r="H464" i="1"/>
  <c r="D464" i="1"/>
  <c r="B464" i="1"/>
  <c r="X463" i="1"/>
  <c r="I463" i="1"/>
  <c r="H463" i="1"/>
  <c r="D463" i="1"/>
  <c r="B463" i="1"/>
  <c r="X462" i="1"/>
  <c r="I462" i="1"/>
  <c r="H462" i="1"/>
  <c r="D462" i="1"/>
  <c r="B462" i="1"/>
  <c r="X461" i="1"/>
  <c r="I461" i="1"/>
  <c r="H461" i="1"/>
  <c r="D461" i="1"/>
  <c r="B461" i="1"/>
  <c r="X460" i="1"/>
  <c r="I460" i="1"/>
  <c r="H460" i="1"/>
  <c r="D460" i="1"/>
  <c r="B460" i="1"/>
  <c r="X459" i="1"/>
  <c r="I459" i="1"/>
  <c r="H459" i="1"/>
  <c r="D459" i="1"/>
  <c r="B459" i="1"/>
  <c r="X458" i="1"/>
  <c r="I458" i="1"/>
  <c r="H458" i="1"/>
  <c r="D458" i="1"/>
  <c r="B458" i="1"/>
  <c r="X457" i="1"/>
  <c r="I457" i="1"/>
  <c r="H457" i="1"/>
  <c r="D457" i="1"/>
  <c r="B457" i="1"/>
  <c r="X456" i="1"/>
  <c r="I456" i="1"/>
  <c r="H456" i="1"/>
  <c r="D456" i="1"/>
  <c r="B456" i="1"/>
  <c r="X455" i="1"/>
  <c r="I455" i="1"/>
  <c r="H455" i="1"/>
  <c r="D455" i="1"/>
  <c r="B455" i="1"/>
  <c r="X454" i="1"/>
  <c r="I454" i="1"/>
  <c r="H454" i="1"/>
  <c r="D454" i="1"/>
  <c r="B454" i="1"/>
  <c r="X453" i="1"/>
  <c r="I453" i="1"/>
  <c r="H453" i="1"/>
  <c r="D453" i="1"/>
  <c r="B453" i="1"/>
  <c r="X452" i="1"/>
  <c r="I452" i="1"/>
  <c r="H452" i="1"/>
  <c r="D452" i="1"/>
  <c r="B452" i="1"/>
  <c r="X451" i="1"/>
  <c r="I451" i="1"/>
  <c r="H451" i="1"/>
  <c r="D451" i="1"/>
  <c r="B451" i="1"/>
  <c r="X450" i="1"/>
  <c r="I450" i="1"/>
  <c r="H450" i="1"/>
  <c r="D450" i="1"/>
  <c r="B450" i="1"/>
  <c r="X449" i="1"/>
  <c r="I449" i="1"/>
  <c r="H449" i="1"/>
  <c r="D449" i="1"/>
  <c r="B449" i="1"/>
  <c r="X448" i="1"/>
  <c r="I448" i="1"/>
  <c r="H448" i="1"/>
  <c r="D448" i="1"/>
  <c r="B448" i="1"/>
  <c r="X447" i="1"/>
  <c r="I447" i="1"/>
  <c r="H447" i="1"/>
  <c r="D447" i="1"/>
  <c r="B447" i="1"/>
  <c r="X446" i="1"/>
  <c r="I446" i="1"/>
  <c r="H446" i="1"/>
  <c r="D446" i="1"/>
  <c r="B446" i="1"/>
  <c r="X445" i="1"/>
  <c r="I445" i="1"/>
  <c r="H445" i="1"/>
  <c r="D445" i="1"/>
  <c r="B445" i="1"/>
  <c r="X444" i="1"/>
  <c r="I444" i="1"/>
  <c r="H444" i="1"/>
  <c r="D444" i="1"/>
  <c r="B444" i="1"/>
  <c r="X443" i="1"/>
  <c r="I443" i="1"/>
  <c r="H443" i="1"/>
  <c r="D443" i="1"/>
  <c r="B443" i="1"/>
  <c r="X442" i="1"/>
  <c r="I442" i="1"/>
  <c r="H442" i="1"/>
  <c r="D442" i="1"/>
  <c r="B442" i="1"/>
  <c r="X441" i="1"/>
  <c r="I441" i="1"/>
  <c r="H441" i="1"/>
  <c r="D441" i="1"/>
  <c r="B441" i="1"/>
  <c r="X440" i="1"/>
  <c r="I440" i="1"/>
  <c r="H440" i="1"/>
  <c r="D440" i="1"/>
  <c r="B440" i="1"/>
  <c r="X439" i="1"/>
  <c r="I439" i="1"/>
  <c r="H439" i="1"/>
  <c r="D439" i="1"/>
  <c r="B439" i="1"/>
  <c r="X438" i="1"/>
  <c r="I438" i="1"/>
  <c r="H438" i="1"/>
  <c r="D438" i="1"/>
  <c r="B438" i="1"/>
  <c r="X437" i="1"/>
  <c r="I437" i="1"/>
  <c r="H437" i="1"/>
  <c r="D437" i="1"/>
  <c r="B437" i="1"/>
  <c r="X436" i="1"/>
  <c r="I436" i="1"/>
  <c r="H436" i="1"/>
  <c r="D436" i="1"/>
  <c r="B436" i="1"/>
  <c r="X435" i="1"/>
  <c r="I435" i="1"/>
  <c r="H435" i="1"/>
  <c r="D435" i="1"/>
  <c r="B435" i="1"/>
  <c r="X434" i="1"/>
  <c r="I434" i="1"/>
  <c r="H434" i="1"/>
  <c r="D434" i="1"/>
  <c r="B434" i="1"/>
  <c r="X433" i="1"/>
  <c r="I433" i="1"/>
  <c r="H433" i="1"/>
  <c r="D433" i="1"/>
  <c r="B433" i="1"/>
  <c r="X432" i="1"/>
  <c r="I432" i="1"/>
  <c r="H432" i="1"/>
  <c r="D432" i="1"/>
  <c r="B432" i="1"/>
  <c r="X431" i="1"/>
  <c r="I431" i="1"/>
  <c r="H431" i="1"/>
  <c r="D431" i="1"/>
  <c r="B431" i="1"/>
  <c r="X430" i="1"/>
  <c r="I430" i="1"/>
  <c r="H430" i="1"/>
  <c r="D430" i="1"/>
  <c r="B430" i="1"/>
  <c r="X429" i="1"/>
  <c r="I429" i="1"/>
  <c r="H429" i="1"/>
  <c r="D429" i="1"/>
  <c r="B429" i="1"/>
  <c r="X428" i="1"/>
  <c r="I428" i="1"/>
  <c r="H428" i="1"/>
  <c r="D428" i="1"/>
  <c r="B428" i="1"/>
  <c r="X427" i="1"/>
  <c r="I427" i="1"/>
  <c r="H427" i="1"/>
  <c r="D427" i="1"/>
  <c r="B427" i="1"/>
  <c r="X426" i="1"/>
  <c r="I426" i="1"/>
  <c r="H426" i="1"/>
  <c r="D426" i="1"/>
  <c r="B426" i="1"/>
  <c r="X425" i="1"/>
  <c r="I425" i="1"/>
  <c r="H425" i="1"/>
  <c r="D425" i="1"/>
  <c r="B425" i="1"/>
  <c r="X424" i="1"/>
  <c r="I424" i="1"/>
  <c r="H424" i="1"/>
  <c r="D424" i="1"/>
  <c r="B424" i="1"/>
  <c r="X423" i="1"/>
  <c r="I423" i="1"/>
  <c r="H423" i="1"/>
  <c r="D423" i="1"/>
  <c r="B423" i="1"/>
  <c r="X422" i="1"/>
  <c r="I422" i="1"/>
  <c r="H422" i="1"/>
  <c r="D422" i="1"/>
  <c r="B422" i="1"/>
  <c r="X421" i="1"/>
  <c r="I421" i="1"/>
  <c r="H421" i="1"/>
  <c r="D421" i="1"/>
  <c r="B421" i="1"/>
  <c r="X420" i="1"/>
  <c r="I420" i="1"/>
  <c r="H420" i="1"/>
  <c r="D420" i="1"/>
  <c r="B420" i="1"/>
  <c r="X419" i="1"/>
  <c r="I419" i="1"/>
  <c r="H419" i="1"/>
  <c r="D419" i="1"/>
  <c r="B419" i="1"/>
  <c r="X418" i="1"/>
  <c r="I418" i="1"/>
  <c r="H418" i="1"/>
  <c r="D418" i="1"/>
  <c r="B418" i="1"/>
  <c r="X417" i="1"/>
  <c r="I417" i="1"/>
  <c r="H417" i="1"/>
  <c r="D417" i="1"/>
  <c r="B417" i="1"/>
  <c r="X416" i="1"/>
  <c r="I416" i="1"/>
  <c r="H416" i="1"/>
  <c r="D416" i="1"/>
  <c r="B416" i="1"/>
  <c r="X415" i="1"/>
  <c r="I415" i="1"/>
  <c r="H415" i="1"/>
  <c r="D415" i="1"/>
  <c r="B415" i="1"/>
  <c r="X414" i="1"/>
  <c r="I414" i="1"/>
  <c r="H414" i="1"/>
  <c r="D414" i="1"/>
  <c r="B414" i="1"/>
  <c r="X413" i="1"/>
  <c r="I413" i="1"/>
  <c r="H413" i="1"/>
  <c r="D413" i="1"/>
  <c r="B413" i="1"/>
  <c r="X412" i="1"/>
  <c r="I412" i="1"/>
  <c r="H412" i="1"/>
  <c r="D412" i="1"/>
  <c r="B412" i="1"/>
  <c r="X411" i="1"/>
  <c r="I411" i="1"/>
  <c r="H411" i="1"/>
  <c r="D411" i="1"/>
  <c r="B411" i="1"/>
  <c r="X410" i="1"/>
  <c r="I410" i="1"/>
  <c r="H410" i="1"/>
  <c r="D410" i="1"/>
  <c r="B410" i="1"/>
  <c r="X409" i="1"/>
  <c r="I409" i="1"/>
  <c r="H409" i="1"/>
  <c r="D409" i="1"/>
  <c r="B409" i="1"/>
  <c r="X408" i="1"/>
  <c r="I408" i="1"/>
  <c r="H408" i="1"/>
  <c r="D408" i="1"/>
  <c r="B408" i="1"/>
  <c r="X407" i="1"/>
  <c r="I407" i="1"/>
  <c r="H407" i="1"/>
  <c r="D407" i="1"/>
  <c r="B407" i="1"/>
  <c r="X406" i="1"/>
  <c r="I406" i="1"/>
  <c r="H406" i="1"/>
  <c r="D406" i="1"/>
  <c r="B406" i="1"/>
  <c r="X405" i="1"/>
  <c r="I405" i="1"/>
  <c r="H405" i="1"/>
  <c r="D405" i="1"/>
  <c r="B405" i="1"/>
  <c r="X404" i="1"/>
  <c r="I404" i="1"/>
  <c r="H404" i="1"/>
  <c r="D404" i="1"/>
  <c r="B404" i="1"/>
  <c r="X403" i="1"/>
  <c r="I403" i="1"/>
  <c r="H403" i="1"/>
  <c r="D403" i="1"/>
  <c r="B403" i="1"/>
  <c r="X402" i="1"/>
  <c r="I402" i="1"/>
  <c r="H402" i="1"/>
  <c r="D402" i="1"/>
  <c r="B402" i="1"/>
  <c r="X401" i="1"/>
  <c r="I401" i="1"/>
  <c r="H401" i="1"/>
  <c r="D401" i="1"/>
  <c r="B401" i="1"/>
  <c r="X400" i="1"/>
  <c r="I400" i="1"/>
  <c r="H400" i="1"/>
  <c r="D400" i="1"/>
  <c r="B400" i="1"/>
  <c r="X399" i="1"/>
  <c r="I399" i="1"/>
  <c r="H399" i="1"/>
  <c r="D399" i="1"/>
  <c r="B399" i="1"/>
  <c r="X398" i="1"/>
  <c r="I398" i="1"/>
  <c r="H398" i="1"/>
  <c r="D398" i="1"/>
  <c r="B398" i="1"/>
  <c r="X397" i="1"/>
  <c r="I397" i="1"/>
  <c r="H397" i="1"/>
  <c r="D397" i="1"/>
  <c r="B397" i="1"/>
  <c r="X396" i="1"/>
  <c r="I396" i="1"/>
  <c r="H396" i="1"/>
  <c r="D396" i="1"/>
  <c r="B396" i="1"/>
  <c r="X395" i="1"/>
  <c r="I395" i="1"/>
  <c r="H395" i="1"/>
  <c r="D395" i="1"/>
  <c r="B395" i="1"/>
  <c r="X394" i="1"/>
  <c r="I394" i="1"/>
  <c r="H394" i="1"/>
  <c r="D394" i="1"/>
  <c r="B394" i="1"/>
  <c r="X393" i="1"/>
  <c r="I393" i="1"/>
  <c r="H393" i="1"/>
  <c r="D393" i="1"/>
  <c r="B393" i="1"/>
  <c r="X392" i="1"/>
  <c r="I392" i="1"/>
  <c r="H392" i="1"/>
  <c r="D392" i="1"/>
  <c r="B392" i="1"/>
  <c r="X391" i="1"/>
  <c r="I391" i="1"/>
  <c r="H391" i="1"/>
  <c r="D391" i="1"/>
  <c r="B391" i="1"/>
  <c r="X390" i="1"/>
  <c r="I390" i="1"/>
  <c r="H390" i="1"/>
  <c r="D390" i="1"/>
  <c r="B390" i="1"/>
  <c r="X389" i="1"/>
  <c r="I389" i="1"/>
  <c r="H389" i="1"/>
  <c r="D389" i="1"/>
  <c r="B389" i="1"/>
  <c r="X388" i="1"/>
  <c r="I388" i="1"/>
  <c r="H388" i="1"/>
  <c r="D388" i="1"/>
  <c r="B388" i="1"/>
  <c r="X387" i="1"/>
  <c r="I387" i="1"/>
  <c r="H387" i="1"/>
  <c r="D387" i="1"/>
  <c r="B387" i="1"/>
  <c r="X386" i="1"/>
  <c r="I386" i="1"/>
  <c r="H386" i="1"/>
  <c r="D386" i="1"/>
  <c r="B386" i="1"/>
  <c r="X385" i="1"/>
  <c r="I385" i="1"/>
  <c r="H385" i="1"/>
  <c r="D385" i="1"/>
  <c r="B385" i="1"/>
  <c r="X384" i="1"/>
  <c r="I384" i="1"/>
  <c r="H384" i="1"/>
  <c r="D384" i="1"/>
  <c r="B384" i="1"/>
  <c r="X383" i="1"/>
  <c r="I383" i="1"/>
  <c r="H383" i="1"/>
  <c r="D383" i="1"/>
  <c r="B383" i="1"/>
  <c r="X382" i="1"/>
  <c r="I382" i="1"/>
  <c r="H382" i="1"/>
  <c r="D382" i="1"/>
  <c r="B382" i="1"/>
  <c r="X381" i="1"/>
  <c r="I381" i="1"/>
  <c r="H381" i="1"/>
  <c r="D381" i="1"/>
  <c r="B381" i="1"/>
  <c r="X380" i="1"/>
  <c r="I380" i="1"/>
  <c r="H380" i="1"/>
  <c r="D380" i="1"/>
  <c r="B380" i="1"/>
  <c r="X379" i="1"/>
  <c r="I379" i="1"/>
  <c r="H379" i="1"/>
  <c r="D379" i="1"/>
  <c r="B379" i="1"/>
  <c r="X378" i="1"/>
  <c r="I378" i="1"/>
  <c r="H378" i="1"/>
  <c r="D378" i="1"/>
  <c r="B378" i="1"/>
  <c r="X377" i="1"/>
  <c r="I377" i="1"/>
  <c r="H377" i="1"/>
  <c r="D377" i="1"/>
  <c r="B377" i="1"/>
  <c r="X376" i="1"/>
  <c r="I376" i="1"/>
  <c r="H376" i="1"/>
  <c r="D376" i="1"/>
  <c r="B376" i="1"/>
  <c r="X375" i="1"/>
  <c r="I375" i="1"/>
  <c r="H375" i="1"/>
  <c r="D375" i="1"/>
  <c r="B375" i="1"/>
  <c r="X374" i="1"/>
  <c r="I374" i="1"/>
  <c r="H374" i="1"/>
  <c r="D374" i="1"/>
  <c r="B374" i="1"/>
  <c r="X373" i="1"/>
  <c r="I373" i="1"/>
  <c r="H373" i="1"/>
  <c r="D373" i="1"/>
  <c r="B373" i="1"/>
  <c r="X372" i="1"/>
  <c r="I372" i="1"/>
  <c r="H372" i="1"/>
  <c r="D372" i="1"/>
  <c r="B372" i="1"/>
  <c r="X371" i="1"/>
  <c r="I371" i="1"/>
  <c r="H371" i="1"/>
  <c r="D371" i="1"/>
  <c r="B371" i="1"/>
  <c r="X370" i="1"/>
  <c r="I370" i="1"/>
  <c r="H370" i="1"/>
  <c r="D370" i="1"/>
  <c r="B370" i="1"/>
  <c r="X369" i="1"/>
  <c r="I369" i="1"/>
  <c r="H369" i="1"/>
  <c r="D369" i="1"/>
  <c r="B369" i="1"/>
  <c r="X368" i="1"/>
  <c r="I368" i="1"/>
  <c r="H368" i="1"/>
  <c r="D368" i="1"/>
  <c r="B368" i="1"/>
  <c r="X367" i="1"/>
  <c r="I367" i="1"/>
  <c r="H367" i="1"/>
  <c r="D367" i="1"/>
  <c r="B367" i="1"/>
  <c r="X366" i="1"/>
  <c r="I366" i="1"/>
  <c r="H366" i="1"/>
  <c r="D366" i="1"/>
  <c r="B366" i="1"/>
  <c r="X365" i="1"/>
  <c r="I365" i="1"/>
  <c r="H365" i="1"/>
  <c r="D365" i="1"/>
  <c r="B365" i="1"/>
  <c r="X364" i="1"/>
  <c r="I364" i="1"/>
  <c r="H364" i="1"/>
  <c r="D364" i="1"/>
  <c r="B364" i="1"/>
  <c r="X363" i="1"/>
  <c r="I363" i="1"/>
  <c r="H363" i="1"/>
  <c r="D363" i="1"/>
  <c r="B363" i="1"/>
  <c r="X362" i="1"/>
  <c r="I362" i="1"/>
  <c r="H362" i="1"/>
  <c r="D362" i="1"/>
  <c r="B362" i="1"/>
  <c r="X361" i="1"/>
  <c r="I361" i="1"/>
  <c r="H361" i="1"/>
  <c r="D361" i="1"/>
  <c r="B361" i="1"/>
  <c r="X360" i="1"/>
  <c r="I360" i="1"/>
  <c r="H360" i="1"/>
  <c r="D360" i="1"/>
  <c r="B360" i="1"/>
  <c r="X359" i="1"/>
  <c r="I359" i="1"/>
  <c r="H359" i="1"/>
  <c r="D359" i="1"/>
  <c r="B359" i="1"/>
  <c r="X358" i="1"/>
  <c r="I358" i="1"/>
  <c r="H358" i="1"/>
  <c r="D358" i="1"/>
  <c r="B358" i="1"/>
  <c r="X357" i="1"/>
  <c r="I357" i="1"/>
  <c r="H357" i="1"/>
  <c r="D357" i="1"/>
  <c r="B357" i="1"/>
  <c r="X356" i="1"/>
  <c r="I356" i="1"/>
  <c r="H356" i="1"/>
  <c r="D356" i="1"/>
  <c r="B356" i="1"/>
  <c r="X355" i="1"/>
  <c r="I355" i="1"/>
  <c r="H355" i="1"/>
  <c r="D355" i="1"/>
  <c r="B355" i="1"/>
  <c r="X354" i="1"/>
  <c r="I354" i="1"/>
  <c r="H354" i="1"/>
  <c r="D354" i="1"/>
  <c r="B354" i="1"/>
  <c r="X353" i="1"/>
  <c r="I353" i="1"/>
  <c r="H353" i="1"/>
  <c r="D353" i="1"/>
  <c r="B353" i="1"/>
  <c r="X352" i="1"/>
  <c r="I352" i="1"/>
  <c r="H352" i="1"/>
  <c r="D352" i="1"/>
  <c r="B352" i="1"/>
  <c r="X351" i="1"/>
  <c r="I351" i="1"/>
  <c r="H351" i="1"/>
  <c r="D351" i="1"/>
  <c r="B351" i="1"/>
  <c r="X350" i="1"/>
  <c r="I350" i="1"/>
  <c r="H350" i="1"/>
  <c r="D350" i="1"/>
  <c r="B350" i="1"/>
  <c r="X349" i="1"/>
  <c r="I349" i="1"/>
  <c r="H349" i="1"/>
  <c r="D349" i="1"/>
  <c r="B349" i="1"/>
  <c r="X348" i="1"/>
  <c r="I348" i="1"/>
  <c r="H348" i="1"/>
  <c r="D348" i="1"/>
  <c r="B348" i="1"/>
  <c r="X347" i="1"/>
  <c r="I347" i="1"/>
  <c r="H347" i="1"/>
  <c r="D347" i="1"/>
  <c r="B347" i="1"/>
  <c r="X346" i="1"/>
  <c r="I346" i="1"/>
  <c r="H346" i="1"/>
  <c r="D346" i="1"/>
  <c r="B346" i="1"/>
  <c r="X345" i="1"/>
  <c r="I345" i="1"/>
  <c r="H345" i="1"/>
  <c r="D345" i="1"/>
  <c r="B345" i="1"/>
  <c r="X344" i="1"/>
  <c r="I344" i="1"/>
  <c r="H344" i="1"/>
  <c r="D344" i="1"/>
  <c r="B344" i="1"/>
  <c r="X343" i="1"/>
  <c r="I343" i="1"/>
  <c r="H343" i="1"/>
  <c r="D343" i="1"/>
  <c r="B343" i="1"/>
  <c r="X342" i="1"/>
  <c r="I342" i="1"/>
  <c r="H342" i="1"/>
  <c r="D342" i="1"/>
  <c r="B342" i="1"/>
  <c r="X341" i="1"/>
  <c r="I341" i="1"/>
  <c r="H341" i="1"/>
  <c r="D341" i="1"/>
  <c r="B341" i="1"/>
  <c r="X340" i="1"/>
  <c r="I340" i="1"/>
  <c r="H340" i="1"/>
  <c r="D340" i="1"/>
  <c r="B340" i="1"/>
  <c r="X339" i="1"/>
  <c r="I339" i="1"/>
  <c r="H339" i="1"/>
  <c r="D339" i="1"/>
  <c r="B339" i="1"/>
  <c r="X338" i="1"/>
  <c r="I338" i="1"/>
  <c r="H338" i="1"/>
  <c r="D338" i="1"/>
  <c r="B338" i="1"/>
  <c r="X337" i="1"/>
  <c r="I337" i="1"/>
  <c r="H337" i="1"/>
  <c r="D337" i="1"/>
  <c r="B337" i="1"/>
  <c r="X336" i="1"/>
  <c r="I336" i="1"/>
  <c r="H336" i="1"/>
  <c r="D336" i="1"/>
  <c r="B336" i="1"/>
  <c r="X335" i="1"/>
  <c r="I335" i="1"/>
  <c r="H335" i="1"/>
  <c r="D335" i="1"/>
  <c r="B335" i="1"/>
  <c r="X334" i="1"/>
  <c r="I334" i="1"/>
  <c r="H334" i="1"/>
  <c r="D334" i="1"/>
  <c r="B334" i="1"/>
  <c r="X333" i="1"/>
  <c r="I333" i="1"/>
  <c r="H333" i="1"/>
  <c r="D333" i="1"/>
  <c r="B333" i="1"/>
  <c r="X332" i="1"/>
  <c r="I332" i="1"/>
  <c r="H332" i="1"/>
  <c r="D332" i="1"/>
  <c r="B332" i="1"/>
  <c r="X331" i="1"/>
  <c r="I331" i="1"/>
  <c r="H331" i="1"/>
  <c r="D331" i="1"/>
  <c r="B331" i="1"/>
  <c r="X330" i="1"/>
  <c r="I330" i="1"/>
  <c r="H330" i="1"/>
  <c r="D330" i="1"/>
  <c r="B330" i="1"/>
  <c r="X329" i="1"/>
  <c r="I329" i="1"/>
  <c r="H329" i="1"/>
  <c r="D329" i="1"/>
  <c r="B329" i="1"/>
  <c r="X328" i="1"/>
  <c r="I328" i="1"/>
  <c r="H328" i="1"/>
  <c r="D328" i="1"/>
  <c r="B328" i="1"/>
  <c r="X327" i="1"/>
  <c r="I327" i="1"/>
  <c r="H327" i="1"/>
  <c r="D327" i="1"/>
  <c r="B327" i="1"/>
  <c r="X326" i="1"/>
  <c r="I326" i="1"/>
  <c r="H326" i="1"/>
  <c r="D326" i="1"/>
  <c r="B326" i="1"/>
  <c r="X325" i="1"/>
  <c r="I325" i="1"/>
  <c r="H325" i="1"/>
  <c r="D325" i="1"/>
  <c r="B325" i="1"/>
  <c r="X324" i="1"/>
  <c r="I324" i="1"/>
  <c r="H324" i="1"/>
  <c r="D324" i="1"/>
  <c r="B324" i="1"/>
  <c r="X323" i="1"/>
  <c r="I323" i="1"/>
  <c r="H323" i="1"/>
  <c r="D323" i="1"/>
  <c r="B323" i="1"/>
  <c r="X322" i="1"/>
  <c r="I322" i="1"/>
  <c r="H322" i="1"/>
  <c r="D322" i="1"/>
  <c r="B322" i="1"/>
  <c r="X321" i="1"/>
  <c r="I321" i="1"/>
  <c r="H321" i="1"/>
  <c r="D321" i="1"/>
  <c r="B321" i="1"/>
  <c r="X320" i="1"/>
  <c r="I320" i="1"/>
  <c r="H320" i="1"/>
  <c r="D320" i="1"/>
  <c r="B320" i="1"/>
  <c r="X319" i="1"/>
  <c r="I319" i="1"/>
  <c r="H319" i="1"/>
  <c r="D319" i="1"/>
  <c r="B319" i="1"/>
  <c r="X318" i="1"/>
  <c r="I318" i="1"/>
  <c r="H318" i="1"/>
  <c r="D318" i="1"/>
  <c r="B318" i="1"/>
  <c r="X317" i="1"/>
  <c r="I317" i="1"/>
  <c r="H317" i="1"/>
  <c r="D317" i="1"/>
  <c r="B317" i="1"/>
  <c r="X316" i="1"/>
  <c r="I316" i="1"/>
  <c r="H316" i="1"/>
  <c r="D316" i="1"/>
  <c r="B316" i="1"/>
  <c r="X315" i="1"/>
  <c r="I315" i="1"/>
  <c r="H315" i="1"/>
  <c r="D315" i="1"/>
  <c r="B315" i="1"/>
  <c r="X314" i="1"/>
  <c r="I314" i="1"/>
  <c r="H314" i="1"/>
  <c r="D314" i="1"/>
  <c r="B314" i="1"/>
  <c r="X313" i="1"/>
  <c r="I313" i="1"/>
  <c r="H313" i="1"/>
  <c r="D313" i="1"/>
  <c r="B313" i="1"/>
  <c r="X312" i="1"/>
  <c r="I312" i="1"/>
  <c r="H312" i="1"/>
  <c r="D312" i="1"/>
  <c r="B312" i="1"/>
  <c r="X311" i="1"/>
  <c r="I311" i="1"/>
  <c r="H311" i="1"/>
  <c r="D311" i="1"/>
  <c r="B311" i="1"/>
  <c r="X310" i="1"/>
  <c r="I310" i="1"/>
  <c r="H310" i="1"/>
  <c r="D310" i="1"/>
  <c r="B310" i="1"/>
  <c r="X309" i="1"/>
  <c r="I309" i="1"/>
  <c r="H309" i="1"/>
  <c r="D309" i="1"/>
  <c r="B309" i="1"/>
  <c r="X308" i="1"/>
  <c r="I308" i="1"/>
  <c r="H308" i="1"/>
  <c r="D308" i="1"/>
  <c r="B308" i="1"/>
  <c r="X307" i="1"/>
  <c r="I307" i="1"/>
  <c r="H307" i="1"/>
  <c r="D307" i="1"/>
  <c r="B307" i="1"/>
  <c r="X306" i="1"/>
  <c r="I306" i="1"/>
  <c r="H306" i="1"/>
  <c r="D306" i="1"/>
  <c r="B306" i="1"/>
  <c r="X305" i="1"/>
  <c r="I305" i="1"/>
  <c r="H305" i="1"/>
  <c r="D305" i="1"/>
  <c r="B305" i="1"/>
  <c r="X304" i="1"/>
  <c r="I304" i="1"/>
  <c r="H304" i="1"/>
  <c r="D304" i="1"/>
  <c r="B304" i="1"/>
  <c r="X303" i="1"/>
  <c r="I303" i="1"/>
  <c r="H303" i="1"/>
  <c r="D303" i="1"/>
  <c r="B303" i="1"/>
  <c r="X302" i="1"/>
  <c r="I302" i="1"/>
  <c r="H302" i="1"/>
  <c r="D302" i="1"/>
  <c r="B302" i="1"/>
  <c r="X301" i="1"/>
  <c r="I301" i="1"/>
  <c r="H301" i="1"/>
  <c r="D301" i="1"/>
  <c r="B301" i="1"/>
  <c r="X300" i="1"/>
  <c r="I300" i="1"/>
  <c r="H300" i="1"/>
  <c r="D300" i="1"/>
  <c r="B300" i="1"/>
  <c r="X299" i="1"/>
  <c r="I299" i="1"/>
  <c r="H299" i="1"/>
  <c r="D299" i="1"/>
  <c r="B299" i="1"/>
  <c r="X298" i="1"/>
  <c r="I298" i="1"/>
  <c r="H298" i="1"/>
  <c r="D298" i="1"/>
  <c r="B298" i="1"/>
  <c r="X297" i="1"/>
  <c r="I297" i="1"/>
  <c r="H297" i="1"/>
  <c r="D297" i="1"/>
  <c r="B297" i="1"/>
  <c r="X296" i="1"/>
  <c r="I296" i="1"/>
  <c r="H296" i="1"/>
  <c r="D296" i="1"/>
  <c r="B296" i="1"/>
  <c r="X295" i="1"/>
  <c r="I295" i="1"/>
  <c r="H295" i="1"/>
  <c r="D295" i="1"/>
  <c r="B295" i="1"/>
  <c r="X294" i="1"/>
  <c r="I294" i="1"/>
  <c r="H294" i="1"/>
  <c r="D294" i="1"/>
  <c r="B294" i="1"/>
  <c r="X293" i="1"/>
  <c r="I293" i="1"/>
  <c r="H293" i="1"/>
  <c r="D293" i="1"/>
  <c r="B293" i="1"/>
  <c r="X292" i="1"/>
  <c r="I292" i="1"/>
  <c r="H292" i="1"/>
  <c r="D292" i="1"/>
  <c r="B292" i="1"/>
  <c r="X291" i="1"/>
  <c r="I291" i="1"/>
  <c r="H291" i="1"/>
  <c r="D291" i="1"/>
  <c r="B291" i="1"/>
  <c r="X290" i="1"/>
  <c r="I290" i="1"/>
  <c r="H290" i="1"/>
  <c r="D290" i="1"/>
  <c r="B290" i="1"/>
  <c r="X289" i="1"/>
  <c r="I289" i="1"/>
  <c r="H289" i="1"/>
  <c r="D289" i="1"/>
  <c r="B289" i="1"/>
  <c r="X288" i="1"/>
  <c r="I288" i="1"/>
  <c r="H288" i="1"/>
  <c r="D288" i="1"/>
  <c r="B288" i="1"/>
  <c r="X287" i="1"/>
  <c r="I287" i="1"/>
  <c r="H287" i="1"/>
  <c r="D287" i="1"/>
  <c r="B287" i="1"/>
  <c r="X286" i="1"/>
  <c r="I286" i="1"/>
  <c r="H286" i="1"/>
  <c r="D286" i="1"/>
  <c r="B286" i="1"/>
  <c r="X285" i="1"/>
  <c r="I285" i="1"/>
  <c r="H285" i="1"/>
  <c r="D285" i="1"/>
  <c r="B285" i="1"/>
  <c r="X284" i="1"/>
  <c r="I284" i="1"/>
  <c r="H284" i="1"/>
  <c r="D284" i="1"/>
  <c r="B284" i="1"/>
  <c r="X283" i="1"/>
  <c r="I283" i="1"/>
  <c r="H283" i="1"/>
  <c r="D283" i="1"/>
  <c r="B283" i="1"/>
  <c r="X282" i="1"/>
  <c r="I282" i="1"/>
  <c r="H282" i="1"/>
  <c r="D282" i="1"/>
  <c r="B282" i="1"/>
  <c r="X281" i="1"/>
  <c r="I281" i="1"/>
  <c r="H281" i="1"/>
  <c r="D281" i="1"/>
  <c r="B281" i="1"/>
  <c r="X280" i="1"/>
  <c r="I280" i="1"/>
  <c r="H280" i="1"/>
  <c r="D280" i="1"/>
  <c r="B280" i="1"/>
  <c r="X279" i="1"/>
  <c r="I279" i="1"/>
  <c r="H279" i="1"/>
  <c r="D279" i="1"/>
  <c r="B279" i="1"/>
  <c r="X278" i="1"/>
  <c r="I278" i="1"/>
  <c r="H278" i="1"/>
  <c r="D278" i="1"/>
  <c r="B278" i="1"/>
  <c r="X277" i="1"/>
  <c r="I277" i="1"/>
  <c r="H277" i="1"/>
  <c r="D277" i="1"/>
  <c r="B277" i="1"/>
  <c r="X276" i="1"/>
  <c r="I276" i="1"/>
  <c r="H276" i="1"/>
  <c r="D276" i="1"/>
  <c r="B276" i="1"/>
  <c r="X275" i="1"/>
  <c r="I275" i="1"/>
  <c r="H275" i="1"/>
  <c r="D275" i="1"/>
  <c r="B275" i="1"/>
  <c r="X274" i="1"/>
  <c r="I274" i="1"/>
  <c r="H274" i="1"/>
  <c r="D274" i="1"/>
  <c r="B274" i="1"/>
  <c r="X273" i="1"/>
  <c r="I273" i="1"/>
  <c r="H273" i="1"/>
  <c r="D273" i="1"/>
  <c r="B273" i="1"/>
  <c r="X272" i="1"/>
  <c r="I272" i="1"/>
  <c r="H272" i="1"/>
  <c r="D272" i="1"/>
  <c r="B272" i="1"/>
  <c r="X271" i="1"/>
  <c r="I271" i="1"/>
  <c r="H271" i="1"/>
  <c r="D271" i="1"/>
  <c r="B271" i="1"/>
  <c r="X270" i="1"/>
  <c r="I270" i="1"/>
  <c r="H270" i="1"/>
  <c r="D270" i="1"/>
  <c r="B270" i="1"/>
  <c r="X269" i="1"/>
  <c r="I269" i="1"/>
  <c r="H269" i="1"/>
  <c r="D269" i="1"/>
  <c r="B269" i="1"/>
  <c r="X268" i="1"/>
  <c r="I268" i="1"/>
  <c r="H268" i="1"/>
  <c r="D268" i="1"/>
  <c r="B268" i="1"/>
  <c r="X267" i="1"/>
  <c r="I267" i="1"/>
  <c r="H267" i="1"/>
  <c r="D267" i="1"/>
  <c r="B267" i="1"/>
  <c r="X266" i="1"/>
  <c r="I266" i="1"/>
  <c r="H266" i="1"/>
  <c r="D266" i="1"/>
  <c r="B266" i="1"/>
  <c r="X265" i="1"/>
  <c r="I265" i="1"/>
  <c r="H265" i="1"/>
  <c r="D265" i="1"/>
  <c r="B265" i="1"/>
  <c r="X264" i="1"/>
  <c r="I264" i="1"/>
  <c r="H264" i="1"/>
  <c r="D264" i="1"/>
  <c r="B264" i="1"/>
  <c r="X263" i="1"/>
  <c r="I263" i="1"/>
  <c r="H263" i="1"/>
  <c r="D263" i="1"/>
  <c r="B263" i="1"/>
  <c r="X262" i="1"/>
  <c r="I262" i="1"/>
  <c r="H262" i="1"/>
  <c r="D262" i="1"/>
  <c r="B262" i="1"/>
  <c r="X261" i="1"/>
  <c r="I261" i="1"/>
  <c r="H261" i="1"/>
  <c r="D261" i="1"/>
  <c r="B261" i="1"/>
  <c r="X260" i="1"/>
  <c r="I260" i="1"/>
  <c r="H260" i="1"/>
  <c r="D260" i="1"/>
  <c r="B260" i="1"/>
  <c r="X259" i="1"/>
  <c r="I259" i="1"/>
  <c r="H259" i="1"/>
  <c r="D259" i="1"/>
  <c r="B259" i="1"/>
  <c r="X258" i="1"/>
  <c r="I258" i="1"/>
  <c r="H258" i="1"/>
  <c r="D258" i="1"/>
  <c r="B258" i="1"/>
  <c r="X257" i="1"/>
  <c r="I257" i="1"/>
  <c r="H257" i="1"/>
  <c r="D257" i="1"/>
  <c r="B257" i="1"/>
  <c r="X256" i="1"/>
  <c r="I256" i="1"/>
  <c r="H256" i="1"/>
  <c r="D256" i="1"/>
  <c r="B256" i="1"/>
  <c r="X255" i="1"/>
  <c r="I255" i="1"/>
  <c r="H255" i="1"/>
  <c r="D255" i="1"/>
  <c r="B255" i="1"/>
  <c r="X254" i="1"/>
  <c r="I254" i="1"/>
  <c r="H254" i="1"/>
  <c r="D254" i="1"/>
  <c r="B254" i="1"/>
  <c r="X253" i="1"/>
  <c r="I253" i="1"/>
  <c r="H253" i="1"/>
  <c r="D253" i="1"/>
  <c r="B253" i="1"/>
  <c r="X252" i="1"/>
  <c r="I252" i="1"/>
  <c r="H252" i="1"/>
  <c r="D252" i="1"/>
  <c r="B252" i="1"/>
  <c r="X251" i="1"/>
  <c r="I251" i="1"/>
  <c r="H251" i="1"/>
  <c r="D251" i="1"/>
  <c r="B251" i="1"/>
  <c r="X250" i="1"/>
  <c r="I250" i="1"/>
  <c r="H250" i="1"/>
  <c r="D250" i="1"/>
  <c r="B250" i="1"/>
  <c r="X249" i="1"/>
  <c r="I249" i="1"/>
  <c r="H249" i="1"/>
  <c r="D249" i="1"/>
  <c r="B249" i="1"/>
  <c r="X248" i="1"/>
  <c r="I248" i="1"/>
  <c r="H248" i="1"/>
  <c r="D248" i="1"/>
  <c r="B248" i="1"/>
  <c r="X247" i="1"/>
  <c r="I247" i="1"/>
  <c r="H247" i="1"/>
  <c r="D247" i="1"/>
  <c r="B247" i="1"/>
  <c r="X246" i="1"/>
  <c r="I246" i="1"/>
  <c r="H246" i="1"/>
  <c r="D246" i="1"/>
  <c r="B246" i="1"/>
  <c r="X245" i="1"/>
  <c r="I245" i="1"/>
  <c r="H245" i="1"/>
  <c r="D245" i="1"/>
  <c r="B245" i="1"/>
  <c r="X244" i="1"/>
  <c r="I244" i="1"/>
  <c r="H244" i="1"/>
  <c r="D244" i="1"/>
  <c r="B244" i="1"/>
  <c r="X243" i="1"/>
  <c r="I243" i="1"/>
  <c r="H243" i="1"/>
  <c r="D243" i="1"/>
  <c r="B243" i="1"/>
  <c r="X242" i="1"/>
  <c r="I242" i="1"/>
  <c r="H242" i="1"/>
  <c r="D242" i="1"/>
  <c r="B242" i="1"/>
  <c r="X241" i="1"/>
  <c r="I241" i="1"/>
  <c r="H241" i="1"/>
  <c r="D241" i="1"/>
  <c r="B241" i="1"/>
  <c r="X240" i="1"/>
  <c r="I240" i="1"/>
  <c r="H240" i="1"/>
  <c r="D240" i="1"/>
  <c r="B240" i="1"/>
  <c r="X239" i="1"/>
  <c r="I239" i="1"/>
  <c r="H239" i="1"/>
  <c r="D239" i="1"/>
  <c r="B239" i="1"/>
  <c r="X238" i="1"/>
  <c r="I238" i="1"/>
  <c r="H238" i="1"/>
  <c r="D238" i="1"/>
  <c r="B238" i="1"/>
  <c r="X237" i="1"/>
  <c r="I237" i="1"/>
  <c r="H237" i="1"/>
  <c r="D237" i="1"/>
  <c r="B237" i="1"/>
  <c r="X236" i="1"/>
  <c r="I236" i="1"/>
  <c r="H236" i="1"/>
  <c r="D236" i="1"/>
  <c r="B236" i="1"/>
  <c r="X235" i="1"/>
  <c r="I235" i="1"/>
  <c r="H235" i="1"/>
  <c r="D235" i="1"/>
  <c r="B235" i="1"/>
  <c r="X234" i="1"/>
  <c r="I234" i="1"/>
  <c r="H234" i="1"/>
  <c r="D234" i="1"/>
  <c r="B234" i="1"/>
  <c r="X233" i="1"/>
  <c r="I233" i="1"/>
  <c r="H233" i="1"/>
  <c r="D233" i="1"/>
  <c r="B233" i="1"/>
  <c r="X232" i="1"/>
  <c r="I232" i="1"/>
  <c r="H232" i="1"/>
  <c r="D232" i="1"/>
  <c r="B232" i="1"/>
  <c r="X231" i="1"/>
  <c r="I231" i="1"/>
  <c r="H231" i="1"/>
  <c r="D231" i="1"/>
  <c r="B231" i="1"/>
  <c r="X230" i="1"/>
  <c r="I230" i="1"/>
  <c r="H230" i="1"/>
  <c r="D230" i="1"/>
  <c r="B230" i="1"/>
  <c r="X229" i="1"/>
  <c r="I229" i="1"/>
  <c r="H229" i="1"/>
  <c r="D229" i="1"/>
  <c r="B229" i="1"/>
  <c r="X228" i="1"/>
  <c r="I228" i="1"/>
  <c r="H228" i="1"/>
  <c r="D228" i="1"/>
  <c r="B228" i="1"/>
  <c r="X227" i="1"/>
  <c r="I227" i="1"/>
  <c r="H227" i="1"/>
  <c r="D227" i="1"/>
  <c r="B227" i="1"/>
  <c r="X226" i="1"/>
  <c r="I226" i="1"/>
  <c r="H226" i="1"/>
  <c r="D226" i="1"/>
  <c r="B226" i="1"/>
  <c r="X225" i="1"/>
  <c r="I225" i="1"/>
  <c r="H225" i="1"/>
  <c r="D225" i="1"/>
  <c r="B225" i="1"/>
  <c r="X224" i="1"/>
  <c r="I224" i="1"/>
  <c r="H224" i="1"/>
  <c r="D224" i="1"/>
  <c r="B224" i="1"/>
  <c r="X223" i="1"/>
  <c r="I223" i="1"/>
  <c r="H223" i="1"/>
  <c r="D223" i="1"/>
  <c r="B223" i="1"/>
  <c r="X222" i="1"/>
  <c r="I222" i="1"/>
  <c r="H222" i="1"/>
  <c r="D222" i="1"/>
  <c r="B222" i="1"/>
  <c r="X221" i="1"/>
  <c r="I221" i="1"/>
  <c r="H221" i="1"/>
  <c r="D221" i="1"/>
  <c r="B221" i="1"/>
  <c r="X220" i="1"/>
  <c r="I220" i="1"/>
  <c r="H220" i="1"/>
  <c r="D220" i="1"/>
  <c r="B220" i="1"/>
  <c r="X219" i="1"/>
  <c r="I219" i="1"/>
  <c r="H219" i="1"/>
  <c r="D219" i="1"/>
  <c r="B219" i="1"/>
  <c r="X218" i="1"/>
  <c r="I218" i="1"/>
  <c r="H218" i="1"/>
  <c r="D218" i="1"/>
  <c r="B218" i="1"/>
  <c r="X217" i="1"/>
  <c r="I217" i="1"/>
  <c r="H217" i="1"/>
  <c r="D217" i="1"/>
  <c r="B217" i="1"/>
  <c r="X216" i="1"/>
  <c r="I216" i="1"/>
  <c r="H216" i="1"/>
  <c r="D216" i="1"/>
  <c r="B216" i="1"/>
  <c r="X215" i="1"/>
  <c r="I215" i="1"/>
  <c r="H215" i="1"/>
  <c r="D215" i="1"/>
  <c r="B215" i="1"/>
  <c r="X214" i="1"/>
  <c r="I214" i="1"/>
  <c r="H214" i="1"/>
  <c r="D214" i="1"/>
  <c r="B214" i="1"/>
  <c r="X213" i="1"/>
  <c r="I213" i="1"/>
  <c r="H213" i="1"/>
  <c r="D213" i="1"/>
  <c r="B213" i="1"/>
  <c r="X212" i="1"/>
  <c r="I212" i="1"/>
  <c r="H212" i="1"/>
  <c r="D212" i="1"/>
  <c r="B212" i="1"/>
  <c r="X211" i="1"/>
  <c r="I211" i="1"/>
  <c r="H211" i="1"/>
  <c r="D211" i="1"/>
  <c r="B211" i="1"/>
  <c r="X210" i="1"/>
  <c r="I210" i="1"/>
  <c r="H210" i="1"/>
  <c r="D210" i="1"/>
  <c r="B210" i="1"/>
  <c r="X209" i="1"/>
  <c r="I209" i="1"/>
  <c r="H209" i="1"/>
  <c r="D209" i="1"/>
  <c r="B209" i="1"/>
  <c r="X208" i="1"/>
  <c r="I208" i="1"/>
  <c r="H208" i="1"/>
  <c r="D208" i="1"/>
  <c r="B208" i="1"/>
  <c r="X207" i="1"/>
  <c r="I207" i="1"/>
  <c r="H207" i="1"/>
  <c r="D207" i="1"/>
  <c r="B207" i="1"/>
  <c r="X206" i="1"/>
  <c r="I206" i="1"/>
  <c r="H206" i="1"/>
  <c r="D206" i="1"/>
  <c r="B206" i="1"/>
  <c r="X205" i="1"/>
  <c r="I205" i="1"/>
  <c r="H205" i="1"/>
  <c r="D205" i="1"/>
  <c r="B205" i="1"/>
  <c r="X204" i="1"/>
  <c r="I204" i="1"/>
  <c r="H204" i="1"/>
  <c r="D204" i="1"/>
  <c r="B204" i="1"/>
  <c r="X203" i="1"/>
  <c r="I203" i="1"/>
  <c r="H203" i="1"/>
  <c r="D203" i="1"/>
  <c r="B203" i="1"/>
  <c r="X202" i="1"/>
  <c r="I202" i="1"/>
  <c r="H202" i="1"/>
  <c r="D202" i="1"/>
  <c r="B202" i="1"/>
  <c r="X201" i="1"/>
  <c r="I201" i="1"/>
  <c r="H201" i="1"/>
  <c r="D201" i="1"/>
  <c r="B201" i="1"/>
  <c r="X200" i="1"/>
  <c r="I200" i="1"/>
  <c r="H200" i="1"/>
  <c r="D200" i="1"/>
  <c r="B200" i="1"/>
  <c r="X199" i="1"/>
  <c r="I199" i="1"/>
  <c r="H199" i="1"/>
  <c r="D199" i="1"/>
  <c r="B199" i="1"/>
  <c r="X198" i="1"/>
  <c r="I198" i="1"/>
  <c r="H198" i="1"/>
  <c r="D198" i="1"/>
  <c r="B198" i="1"/>
  <c r="X197" i="1"/>
  <c r="I197" i="1"/>
  <c r="H197" i="1"/>
  <c r="D197" i="1"/>
  <c r="B197" i="1"/>
  <c r="X196" i="1"/>
  <c r="I196" i="1"/>
  <c r="H196" i="1"/>
  <c r="D196" i="1"/>
  <c r="B196" i="1"/>
  <c r="X195" i="1"/>
  <c r="I195" i="1"/>
  <c r="H195" i="1"/>
  <c r="D195" i="1"/>
  <c r="B195" i="1"/>
  <c r="X194" i="1"/>
  <c r="I194" i="1"/>
  <c r="H194" i="1"/>
  <c r="D194" i="1"/>
  <c r="B194" i="1"/>
  <c r="X193" i="1"/>
  <c r="I193" i="1"/>
  <c r="H193" i="1"/>
  <c r="D193" i="1"/>
  <c r="B193" i="1"/>
  <c r="X192" i="1"/>
  <c r="I192" i="1"/>
  <c r="H192" i="1"/>
  <c r="D192" i="1"/>
  <c r="B192" i="1"/>
  <c r="X191" i="1"/>
  <c r="I191" i="1"/>
  <c r="H191" i="1"/>
  <c r="D191" i="1"/>
  <c r="B191" i="1"/>
  <c r="X190" i="1"/>
  <c r="I190" i="1"/>
  <c r="H190" i="1"/>
  <c r="D190" i="1"/>
  <c r="B190" i="1"/>
  <c r="X189" i="1"/>
  <c r="I189" i="1"/>
  <c r="H189" i="1"/>
  <c r="D189" i="1"/>
  <c r="B189" i="1"/>
  <c r="X188" i="1"/>
  <c r="I188" i="1"/>
  <c r="H188" i="1"/>
  <c r="D188" i="1"/>
  <c r="B188" i="1"/>
  <c r="X187" i="1"/>
  <c r="I187" i="1"/>
  <c r="H187" i="1"/>
  <c r="D187" i="1"/>
  <c r="B187" i="1"/>
  <c r="X186" i="1"/>
  <c r="I186" i="1"/>
  <c r="H186" i="1"/>
  <c r="D186" i="1"/>
  <c r="B186" i="1"/>
  <c r="X185" i="1"/>
  <c r="I185" i="1"/>
  <c r="H185" i="1"/>
  <c r="D185" i="1"/>
  <c r="B185" i="1"/>
  <c r="X184" i="1"/>
  <c r="I184" i="1"/>
  <c r="H184" i="1"/>
  <c r="D184" i="1"/>
  <c r="B184" i="1"/>
  <c r="X183" i="1"/>
  <c r="I183" i="1"/>
  <c r="H183" i="1"/>
  <c r="D183" i="1"/>
  <c r="B183" i="1"/>
  <c r="X182" i="1"/>
  <c r="I182" i="1"/>
  <c r="H182" i="1"/>
  <c r="D182" i="1"/>
  <c r="B182" i="1"/>
  <c r="X181" i="1"/>
  <c r="I181" i="1"/>
  <c r="H181" i="1"/>
  <c r="D181" i="1"/>
  <c r="B181" i="1"/>
  <c r="X180" i="1"/>
  <c r="I180" i="1"/>
  <c r="H180" i="1"/>
  <c r="D180" i="1"/>
  <c r="B180" i="1"/>
  <c r="X179" i="1"/>
  <c r="I179" i="1"/>
  <c r="H179" i="1"/>
  <c r="D179" i="1"/>
  <c r="B179" i="1"/>
  <c r="X178" i="1"/>
  <c r="I178" i="1"/>
  <c r="H178" i="1"/>
  <c r="D178" i="1"/>
  <c r="B178" i="1"/>
  <c r="X177" i="1"/>
  <c r="I177" i="1"/>
  <c r="H177" i="1"/>
  <c r="D177" i="1"/>
  <c r="B177" i="1"/>
  <c r="X176" i="1"/>
  <c r="I176" i="1"/>
  <c r="H176" i="1"/>
  <c r="D176" i="1"/>
  <c r="B176" i="1"/>
  <c r="X175" i="1"/>
  <c r="I175" i="1"/>
  <c r="H175" i="1"/>
  <c r="D175" i="1"/>
  <c r="B175" i="1"/>
  <c r="X174" i="1"/>
  <c r="I174" i="1"/>
  <c r="H174" i="1"/>
  <c r="D174" i="1"/>
  <c r="B174" i="1"/>
  <c r="X173" i="1"/>
  <c r="I173" i="1"/>
  <c r="H173" i="1"/>
  <c r="D173" i="1"/>
  <c r="B173" i="1"/>
  <c r="X172" i="1"/>
  <c r="I172" i="1"/>
  <c r="H172" i="1"/>
  <c r="D172" i="1"/>
  <c r="B172" i="1"/>
  <c r="X171" i="1"/>
  <c r="I171" i="1"/>
  <c r="H171" i="1"/>
  <c r="D171" i="1"/>
  <c r="B171" i="1"/>
  <c r="X170" i="1"/>
  <c r="I170" i="1"/>
  <c r="H170" i="1"/>
  <c r="D170" i="1"/>
  <c r="B170" i="1"/>
  <c r="X169" i="1"/>
  <c r="I169" i="1"/>
  <c r="H169" i="1"/>
  <c r="D169" i="1"/>
  <c r="B169" i="1"/>
  <c r="X168" i="1"/>
  <c r="I168" i="1"/>
  <c r="H168" i="1"/>
  <c r="D168" i="1"/>
  <c r="B168" i="1"/>
  <c r="X167" i="1"/>
  <c r="I167" i="1"/>
  <c r="H167" i="1"/>
  <c r="D167" i="1"/>
  <c r="B167" i="1"/>
  <c r="X166" i="1"/>
  <c r="I166" i="1"/>
  <c r="H166" i="1"/>
  <c r="D166" i="1"/>
  <c r="B166" i="1"/>
  <c r="X165" i="1"/>
  <c r="I165" i="1"/>
  <c r="H165" i="1"/>
  <c r="D165" i="1"/>
  <c r="B165" i="1"/>
  <c r="X164" i="1"/>
  <c r="I164" i="1"/>
  <c r="H164" i="1"/>
  <c r="D164" i="1"/>
  <c r="B164" i="1"/>
  <c r="X163" i="1"/>
  <c r="I163" i="1"/>
  <c r="H163" i="1"/>
  <c r="D163" i="1"/>
  <c r="B163" i="1"/>
  <c r="X162" i="1"/>
  <c r="I162" i="1"/>
  <c r="H162" i="1"/>
  <c r="D162" i="1"/>
  <c r="B162" i="1"/>
  <c r="X161" i="1"/>
  <c r="I161" i="1"/>
  <c r="H161" i="1"/>
  <c r="D161" i="1"/>
  <c r="B161" i="1"/>
  <c r="X160" i="1"/>
  <c r="I160" i="1"/>
  <c r="H160" i="1"/>
  <c r="D160" i="1"/>
  <c r="B160" i="1"/>
  <c r="X159" i="1"/>
  <c r="I159" i="1"/>
  <c r="H159" i="1"/>
  <c r="D159" i="1"/>
  <c r="B159" i="1"/>
  <c r="X158" i="1"/>
  <c r="I158" i="1"/>
  <c r="H158" i="1"/>
  <c r="D158" i="1"/>
  <c r="B158" i="1"/>
  <c r="X157" i="1"/>
  <c r="I157" i="1"/>
  <c r="H157" i="1"/>
  <c r="D157" i="1"/>
  <c r="B157" i="1"/>
  <c r="X156" i="1"/>
  <c r="I156" i="1"/>
  <c r="H156" i="1"/>
  <c r="D156" i="1"/>
  <c r="B156" i="1"/>
  <c r="X155" i="1"/>
  <c r="I155" i="1"/>
  <c r="H155" i="1"/>
  <c r="D155" i="1"/>
  <c r="B155" i="1"/>
  <c r="X154" i="1"/>
  <c r="I154" i="1"/>
  <c r="H154" i="1"/>
  <c r="D154" i="1"/>
  <c r="B154" i="1"/>
  <c r="X153" i="1"/>
  <c r="I153" i="1"/>
  <c r="H153" i="1"/>
  <c r="D153" i="1"/>
  <c r="B153" i="1"/>
  <c r="X152" i="1"/>
  <c r="I152" i="1"/>
  <c r="H152" i="1"/>
  <c r="D152" i="1"/>
  <c r="B152" i="1"/>
  <c r="X151" i="1"/>
  <c r="I151" i="1"/>
  <c r="H151" i="1"/>
  <c r="D151" i="1"/>
  <c r="B151" i="1"/>
  <c r="X150" i="1"/>
  <c r="I150" i="1"/>
  <c r="H150" i="1"/>
  <c r="D150" i="1"/>
  <c r="B150" i="1"/>
  <c r="X149" i="1"/>
  <c r="I149" i="1"/>
  <c r="H149" i="1"/>
  <c r="D149" i="1"/>
  <c r="B149" i="1"/>
  <c r="X148" i="1"/>
  <c r="I148" i="1"/>
  <c r="H148" i="1"/>
  <c r="D148" i="1"/>
  <c r="B148" i="1"/>
  <c r="X147" i="1"/>
  <c r="I147" i="1"/>
  <c r="H147" i="1"/>
  <c r="D147" i="1"/>
  <c r="B147" i="1"/>
  <c r="X146" i="1"/>
  <c r="I146" i="1"/>
  <c r="H146" i="1"/>
  <c r="D146" i="1"/>
  <c r="B146" i="1"/>
  <c r="X145" i="1"/>
  <c r="I145" i="1"/>
  <c r="H145" i="1"/>
  <c r="D145" i="1"/>
  <c r="B145" i="1"/>
  <c r="X144" i="1"/>
  <c r="I144" i="1"/>
  <c r="H144" i="1"/>
  <c r="D144" i="1"/>
  <c r="B144" i="1"/>
  <c r="X143" i="1"/>
  <c r="I143" i="1"/>
  <c r="H143" i="1"/>
  <c r="D143" i="1"/>
  <c r="B143" i="1"/>
  <c r="X142" i="1"/>
  <c r="I142" i="1"/>
  <c r="H142" i="1"/>
  <c r="D142" i="1"/>
  <c r="B142" i="1"/>
  <c r="X141" i="1"/>
  <c r="I141" i="1"/>
  <c r="H141" i="1"/>
  <c r="D141" i="1"/>
  <c r="B141" i="1"/>
  <c r="X140" i="1"/>
  <c r="I140" i="1"/>
  <c r="H140" i="1"/>
  <c r="D140" i="1"/>
  <c r="B140" i="1"/>
  <c r="X139" i="1"/>
  <c r="I139" i="1"/>
  <c r="H139" i="1"/>
  <c r="D139" i="1"/>
  <c r="B139" i="1"/>
  <c r="X138" i="1"/>
  <c r="I138" i="1"/>
  <c r="H138" i="1"/>
  <c r="D138" i="1"/>
  <c r="B138" i="1"/>
  <c r="X137" i="1"/>
  <c r="I137" i="1"/>
  <c r="H137" i="1"/>
  <c r="D137" i="1"/>
  <c r="B137" i="1"/>
  <c r="X136" i="1"/>
  <c r="I136" i="1"/>
  <c r="H136" i="1"/>
  <c r="D136" i="1"/>
  <c r="B136" i="1"/>
  <c r="X135" i="1"/>
  <c r="I135" i="1"/>
  <c r="H135" i="1"/>
  <c r="D135" i="1"/>
  <c r="B135" i="1"/>
  <c r="X134" i="1"/>
  <c r="I134" i="1"/>
  <c r="H134" i="1"/>
  <c r="D134" i="1"/>
  <c r="B134" i="1"/>
  <c r="X133" i="1"/>
  <c r="I133" i="1"/>
  <c r="H133" i="1"/>
  <c r="D133" i="1"/>
  <c r="B133" i="1"/>
  <c r="X132" i="1"/>
  <c r="I132" i="1"/>
  <c r="H132" i="1"/>
  <c r="D132" i="1"/>
  <c r="B132" i="1"/>
  <c r="X131" i="1"/>
  <c r="I131" i="1"/>
  <c r="H131" i="1"/>
  <c r="D131" i="1"/>
  <c r="B131" i="1"/>
  <c r="X130" i="1"/>
  <c r="I130" i="1"/>
  <c r="H130" i="1"/>
  <c r="D130" i="1"/>
  <c r="B130" i="1"/>
  <c r="X129" i="1"/>
  <c r="I129" i="1"/>
  <c r="H129" i="1"/>
  <c r="D129" i="1"/>
  <c r="B129" i="1"/>
  <c r="X128" i="1"/>
  <c r="I128" i="1"/>
  <c r="H128" i="1"/>
  <c r="D128" i="1"/>
  <c r="B128" i="1"/>
  <c r="X127" i="1"/>
  <c r="I127" i="1"/>
  <c r="H127" i="1"/>
  <c r="D127" i="1"/>
  <c r="B127" i="1"/>
  <c r="X126" i="1"/>
  <c r="I126" i="1"/>
  <c r="H126" i="1"/>
  <c r="D126" i="1"/>
  <c r="B126" i="1"/>
  <c r="X125" i="1"/>
  <c r="I125" i="1"/>
  <c r="H125" i="1"/>
  <c r="D125" i="1"/>
  <c r="B125" i="1"/>
  <c r="X124" i="1"/>
  <c r="I124" i="1"/>
  <c r="H124" i="1"/>
  <c r="D124" i="1"/>
  <c r="B124" i="1"/>
  <c r="X123" i="1"/>
  <c r="I123" i="1"/>
  <c r="H123" i="1"/>
  <c r="D123" i="1"/>
  <c r="B123" i="1"/>
  <c r="X122" i="1"/>
  <c r="I122" i="1"/>
  <c r="H122" i="1"/>
  <c r="D122" i="1"/>
  <c r="B122" i="1"/>
  <c r="X121" i="1"/>
  <c r="I121" i="1"/>
  <c r="H121" i="1"/>
  <c r="D121" i="1"/>
  <c r="B121" i="1"/>
  <c r="X120" i="1"/>
  <c r="I120" i="1"/>
  <c r="H120" i="1"/>
  <c r="D120" i="1"/>
  <c r="B120" i="1"/>
  <c r="X119" i="1"/>
  <c r="I119" i="1"/>
  <c r="H119" i="1"/>
  <c r="D119" i="1"/>
  <c r="B119" i="1"/>
  <c r="X118" i="1"/>
  <c r="I118" i="1"/>
  <c r="H118" i="1"/>
  <c r="D118" i="1"/>
  <c r="B118" i="1"/>
  <c r="X117" i="1"/>
  <c r="I117" i="1"/>
  <c r="H117" i="1"/>
  <c r="D117" i="1"/>
  <c r="B117" i="1"/>
  <c r="X116" i="1"/>
  <c r="I116" i="1"/>
  <c r="H116" i="1"/>
  <c r="D116" i="1"/>
  <c r="B116" i="1"/>
  <c r="X115" i="1"/>
  <c r="I115" i="1"/>
  <c r="H115" i="1"/>
  <c r="D115" i="1"/>
  <c r="B115" i="1"/>
  <c r="X114" i="1"/>
  <c r="I114" i="1"/>
  <c r="H114" i="1"/>
  <c r="D114" i="1"/>
  <c r="B114" i="1"/>
  <c r="X113" i="1"/>
  <c r="I113" i="1"/>
  <c r="H113" i="1"/>
  <c r="D113" i="1"/>
  <c r="B113" i="1"/>
  <c r="X112" i="1"/>
  <c r="I112" i="1"/>
  <c r="H112" i="1"/>
  <c r="D112" i="1"/>
  <c r="B112" i="1"/>
  <c r="X111" i="1"/>
  <c r="I111" i="1"/>
  <c r="H111" i="1"/>
  <c r="D111" i="1"/>
  <c r="B111" i="1"/>
  <c r="X110" i="1"/>
  <c r="I110" i="1"/>
  <c r="H110" i="1"/>
  <c r="D110" i="1"/>
  <c r="B110" i="1"/>
  <c r="X109" i="1"/>
  <c r="I109" i="1"/>
  <c r="H109" i="1"/>
  <c r="D109" i="1"/>
  <c r="B109" i="1"/>
  <c r="X108" i="1"/>
  <c r="I108" i="1"/>
  <c r="H108" i="1"/>
  <c r="D108" i="1"/>
  <c r="B108" i="1"/>
  <c r="X107" i="1"/>
  <c r="I107" i="1"/>
  <c r="H107" i="1"/>
  <c r="D107" i="1"/>
  <c r="B107" i="1"/>
  <c r="X106" i="1"/>
  <c r="I106" i="1"/>
  <c r="H106" i="1"/>
  <c r="D106" i="1"/>
  <c r="B106" i="1"/>
  <c r="X105" i="1"/>
  <c r="I105" i="1"/>
  <c r="H105" i="1"/>
  <c r="D105" i="1"/>
  <c r="B105" i="1"/>
  <c r="X104" i="1"/>
  <c r="I104" i="1"/>
  <c r="H104" i="1"/>
  <c r="D104" i="1"/>
  <c r="B104" i="1"/>
  <c r="X103" i="1"/>
  <c r="I103" i="1"/>
  <c r="H103" i="1"/>
  <c r="D103" i="1"/>
  <c r="B103" i="1"/>
  <c r="X102" i="1"/>
  <c r="I102" i="1"/>
  <c r="H102" i="1"/>
  <c r="D102" i="1"/>
  <c r="B102" i="1"/>
  <c r="X101" i="1"/>
  <c r="I101" i="1"/>
  <c r="H101" i="1"/>
  <c r="D101" i="1"/>
  <c r="B101" i="1"/>
  <c r="X100" i="1"/>
  <c r="I100" i="1"/>
  <c r="H100" i="1"/>
  <c r="D100" i="1"/>
  <c r="B100" i="1"/>
  <c r="X99" i="1"/>
  <c r="I99" i="1"/>
  <c r="H99" i="1"/>
  <c r="D99" i="1"/>
  <c r="B99" i="1"/>
  <c r="X98" i="1"/>
  <c r="I98" i="1"/>
  <c r="H98" i="1"/>
  <c r="D98" i="1"/>
  <c r="B98" i="1"/>
  <c r="X97" i="1"/>
  <c r="I97" i="1"/>
  <c r="H97" i="1"/>
  <c r="D97" i="1"/>
  <c r="B97" i="1"/>
  <c r="X96" i="1"/>
  <c r="I96" i="1"/>
  <c r="H96" i="1"/>
  <c r="D96" i="1"/>
  <c r="B96" i="1"/>
  <c r="X95" i="1"/>
  <c r="I95" i="1"/>
  <c r="H95" i="1"/>
  <c r="D95" i="1"/>
  <c r="B95" i="1"/>
  <c r="X94" i="1"/>
  <c r="I94" i="1"/>
  <c r="H94" i="1"/>
  <c r="D94" i="1"/>
  <c r="B94" i="1"/>
  <c r="X93" i="1"/>
  <c r="I93" i="1"/>
  <c r="H93" i="1"/>
  <c r="D93" i="1"/>
  <c r="B93" i="1"/>
  <c r="X92" i="1"/>
  <c r="I92" i="1"/>
  <c r="H92" i="1"/>
  <c r="D92" i="1"/>
  <c r="B92" i="1"/>
  <c r="X91" i="1"/>
  <c r="I91" i="1"/>
  <c r="H91" i="1"/>
  <c r="D91" i="1"/>
  <c r="B91" i="1"/>
  <c r="X90" i="1"/>
  <c r="I90" i="1"/>
  <c r="H90" i="1"/>
  <c r="D90" i="1"/>
  <c r="B90" i="1"/>
  <c r="X89" i="1"/>
  <c r="I89" i="1"/>
  <c r="H89" i="1"/>
  <c r="D89" i="1"/>
  <c r="B89" i="1"/>
  <c r="X88" i="1"/>
  <c r="I88" i="1"/>
  <c r="H88" i="1"/>
  <c r="D88" i="1"/>
  <c r="B88" i="1"/>
  <c r="X87" i="1"/>
  <c r="I87" i="1"/>
  <c r="H87" i="1"/>
  <c r="D87" i="1"/>
  <c r="B87" i="1"/>
  <c r="X86" i="1"/>
  <c r="I86" i="1"/>
  <c r="H86" i="1"/>
  <c r="D86" i="1"/>
  <c r="B86" i="1"/>
  <c r="X85" i="1"/>
  <c r="I85" i="1"/>
  <c r="H85" i="1"/>
  <c r="D85" i="1"/>
  <c r="B85" i="1"/>
  <c r="X84" i="1"/>
  <c r="I84" i="1"/>
  <c r="H84" i="1"/>
  <c r="D84" i="1"/>
  <c r="B84" i="1"/>
  <c r="X83" i="1"/>
  <c r="I83" i="1"/>
  <c r="H83" i="1"/>
  <c r="D83" i="1"/>
  <c r="B83" i="1"/>
  <c r="X82" i="1"/>
  <c r="I82" i="1"/>
  <c r="H82" i="1"/>
  <c r="D82" i="1"/>
  <c r="B82" i="1"/>
  <c r="X81" i="1"/>
  <c r="I81" i="1"/>
  <c r="H81" i="1"/>
  <c r="D81" i="1"/>
  <c r="B81" i="1"/>
  <c r="X80" i="1"/>
  <c r="I80" i="1"/>
  <c r="H80" i="1"/>
  <c r="D80" i="1"/>
  <c r="B80" i="1"/>
  <c r="X79" i="1"/>
  <c r="I79" i="1"/>
  <c r="H79" i="1"/>
  <c r="D79" i="1"/>
  <c r="B79" i="1"/>
  <c r="X78" i="1"/>
  <c r="I78" i="1"/>
  <c r="H78" i="1"/>
  <c r="D78" i="1"/>
  <c r="B78" i="1"/>
  <c r="X77" i="1"/>
  <c r="I77" i="1"/>
  <c r="H77" i="1"/>
  <c r="D77" i="1"/>
  <c r="B77" i="1"/>
  <c r="X76" i="1"/>
  <c r="I76" i="1"/>
  <c r="H76" i="1"/>
  <c r="D76" i="1"/>
  <c r="B76" i="1"/>
  <c r="X75" i="1"/>
  <c r="I75" i="1"/>
  <c r="H75" i="1"/>
  <c r="D75" i="1"/>
  <c r="B75" i="1"/>
  <c r="X74" i="1"/>
  <c r="I74" i="1"/>
  <c r="H74" i="1"/>
  <c r="D74" i="1"/>
  <c r="B74" i="1"/>
  <c r="X73" i="1"/>
  <c r="I73" i="1"/>
  <c r="H73" i="1"/>
  <c r="D73" i="1"/>
  <c r="B73" i="1"/>
  <c r="X72" i="1"/>
  <c r="I72" i="1"/>
  <c r="H72" i="1"/>
  <c r="D72" i="1"/>
  <c r="B72" i="1"/>
  <c r="X71" i="1"/>
  <c r="I71" i="1"/>
  <c r="H71" i="1"/>
  <c r="D71" i="1"/>
  <c r="B71" i="1"/>
  <c r="X70" i="1"/>
  <c r="I70" i="1"/>
  <c r="H70" i="1"/>
  <c r="D70" i="1"/>
  <c r="B70" i="1"/>
  <c r="X69" i="1"/>
  <c r="I69" i="1"/>
  <c r="H69" i="1"/>
  <c r="D69" i="1"/>
  <c r="B69" i="1"/>
  <c r="X68" i="1"/>
  <c r="I68" i="1"/>
  <c r="H68" i="1"/>
  <c r="D68" i="1"/>
  <c r="B68" i="1"/>
  <c r="X67" i="1"/>
  <c r="I67" i="1"/>
  <c r="H67" i="1"/>
  <c r="D67" i="1"/>
  <c r="B67" i="1"/>
  <c r="X66" i="1"/>
  <c r="I66" i="1"/>
  <c r="H66" i="1"/>
  <c r="D66" i="1"/>
  <c r="B66" i="1"/>
  <c r="X65" i="1"/>
  <c r="I65" i="1"/>
  <c r="H65" i="1"/>
  <c r="D65" i="1"/>
  <c r="B65" i="1"/>
  <c r="X64" i="1"/>
  <c r="I64" i="1"/>
  <c r="H64" i="1"/>
  <c r="D64" i="1"/>
  <c r="B64" i="1"/>
  <c r="X63" i="1"/>
  <c r="I63" i="1"/>
  <c r="H63" i="1"/>
  <c r="D63" i="1"/>
  <c r="B63" i="1"/>
  <c r="X62" i="1"/>
  <c r="I62" i="1"/>
  <c r="H62" i="1"/>
  <c r="D62" i="1"/>
  <c r="B62" i="1"/>
  <c r="X61" i="1"/>
  <c r="I61" i="1"/>
  <c r="H61" i="1"/>
  <c r="D61" i="1"/>
  <c r="B61" i="1"/>
  <c r="X60" i="1"/>
  <c r="I60" i="1"/>
  <c r="H60" i="1"/>
  <c r="D60" i="1"/>
  <c r="B60" i="1"/>
  <c r="X59" i="1"/>
  <c r="I59" i="1"/>
  <c r="H59" i="1"/>
  <c r="D59" i="1"/>
  <c r="B59" i="1"/>
  <c r="X58" i="1"/>
  <c r="I58" i="1"/>
  <c r="H58" i="1"/>
  <c r="D58" i="1"/>
  <c r="B58" i="1"/>
  <c r="X57" i="1"/>
  <c r="I57" i="1"/>
  <c r="H57" i="1"/>
  <c r="D57" i="1"/>
  <c r="B57" i="1"/>
  <c r="X56" i="1"/>
  <c r="I56" i="1"/>
  <c r="H56" i="1"/>
  <c r="D56" i="1"/>
  <c r="B56" i="1"/>
  <c r="X55" i="1"/>
  <c r="I55" i="1"/>
  <c r="H55" i="1"/>
  <c r="D55" i="1"/>
  <c r="B55" i="1"/>
  <c r="X54" i="1"/>
  <c r="I54" i="1"/>
  <c r="H54" i="1"/>
  <c r="D54" i="1"/>
  <c r="B54" i="1"/>
  <c r="X53" i="1"/>
  <c r="I53" i="1"/>
  <c r="H53" i="1"/>
  <c r="D53" i="1"/>
  <c r="B53" i="1"/>
  <c r="X52" i="1"/>
  <c r="I52" i="1"/>
  <c r="H52" i="1"/>
  <c r="D52" i="1"/>
  <c r="B52" i="1"/>
  <c r="X51" i="1"/>
  <c r="I51" i="1"/>
  <c r="H51" i="1"/>
  <c r="D51" i="1"/>
  <c r="B51" i="1"/>
  <c r="X50" i="1"/>
  <c r="I50" i="1"/>
  <c r="H50" i="1"/>
  <c r="D50" i="1"/>
  <c r="B50" i="1"/>
  <c r="X49" i="1"/>
  <c r="I49" i="1"/>
  <c r="H49" i="1"/>
  <c r="D49" i="1"/>
  <c r="B49" i="1"/>
  <c r="X48" i="1"/>
  <c r="I48" i="1"/>
  <c r="H48" i="1"/>
  <c r="D48" i="1"/>
  <c r="B48" i="1"/>
  <c r="X47" i="1"/>
  <c r="I47" i="1"/>
  <c r="H47" i="1"/>
  <c r="D47" i="1"/>
  <c r="B47" i="1"/>
  <c r="X46" i="1"/>
  <c r="I46" i="1"/>
  <c r="H46" i="1"/>
  <c r="D46" i="1"/>
  <c r="B46" i="1"/>
  <c r="X45" i="1"/>
  <c r="I45" i="1"/>
  <c r="H45" i="1"/>
  <c r="D45" i="1"/>
  <c r="B45" i="1"/>
  <c r="X44" i="1"/>
  <c r="I44" i="1"/>
  <c r="H44" i="1"/>
  <c r="D44" i="1"/>
  <c r="B44" i="1"/>
  <c r="X43" i="1"/>
  <c r="I43" i="1"/>
  <c r="H43" i="1"/>
  <c r="D43" i="1"/>
  <c r="B43" i="1"/>
  <c r="X42" i="1"/>
  <c r="I42" i="1"/>
  <c r="H42" i="1"/>
  <c r="D42" i="1"/>
  <c r="B42" i="1"/>
  <c r="X41" i="1"/>
  <c r="I41" i="1"/>
  <c r="H41" i="1"/>
  <c r="D41" i="1"/>
  <c r="B41" i="1"/>
  <c r="X40" i="1"/>
  <c r="I40" i="1"/>
  <c r="H40" i="1"/>
  <c r="D40" i="1"/>
  <c r="B40" i="1"/>
  <c r="X39" i="1"/>
  <c r="I39" i="1"/>
  <c r="H39" i="1"/>
  <c r="D39" i="1"/>
  <c r="B39" i="1"/>
  <c r="X38" i="1"/>
  <c r="I38" i="1"/>
  <c r="H38" i="1"/>
  <c r="D38" i="1"/>
  <c r="B38" i="1"/>
  <c r="X37" i="1"/>
  <c r="I37" i="1"/>
  <c r="H37" i="1"/>
  <c r="D37" i="1"/>
  <c r="B37" i="1"/>
  <c r="X36" i="1"/>
  <c r="I36" i="1"/>
  <c r="H36" i="1"/>
  <c r="D36" i="1"/>
  <c r="B36" i="1"/>
  <c r="X35" i="1"/>
  <c r="I35" i="1"/>
  <c r="H35" i="1"/>
  <c r="D35" i="1"/>
  <c r="B35" i="1"/>
  <c r="X34" i="1"/>
  <c r="I34" i="1"/>
  <c r="H34" i="1"/>
  <c r="D34" i="1"/>
  <c r="B34" i="1"/>
  <c r="X33" i="1"/>
  <c r="I33" i="1"/>
  <c r="H33" i="1"/>
  <c r="D33" i="1"/>
  <c r="B33" i="1"/>
  <c r="X32" i="1"/>
  <c r="I32" i="1"/>
  <c r="H32" i="1"/>
  <c r="D32" i="1"/>
  <c r="B32" i="1"/>
  <c r="X31" i="1"/>
  <c r="I31" i="1"/>
  <c r="H31" i="1"/>
  <c r="D31" i="1"/>
  <c r="B31" i="1"/>
  <c r="X30" i="1"/>
  <c r="I30" i="1"/>
  <c r="H30" i="1"/>
  <c r="D30" i="1"/>
  <c r="B30" i="1"/>
  <c r="X29" i="1"/>
  <c r="I29" i="1"/>
  <c r="H29" i="1"/>
  <c r="D29" i="1"/>
  <c r="B29" i="1"/>
  <c r="X28" i="1"/>
  <c r="I28" i="1"/>
  <c r="H28" i="1"/>
  <c r="D28" i="1"/>
  <c r="B28" i="1"/>
  <c r="X27" i="1"/>
  <c r="I27" i="1"/>
  <c r="H27" i="1"/>
  <c r="D27" i="1"/>
  <c r="B27" i="1"/>
  <c r="X26" i="1"/>
  <c r="I26" i="1"/>
  <c r="H26" i="1"/>
  <c r="D26" i="1"/>
  <c r="B26" i="1"/>
  <c r="X25" i="1"/>
  <c r="I25" i="1"/>
  <c r="H25" i="1"/>
  <c r="D25" i="1"/>
  <c r="B25" i="1"/>
  <c r="X24" i="1"/>
  <c r="I24" i="1"/>
  <c r="H24" i="1"/>
  <c r="D24" i="1"/>
  <c r="B24" i="1"/>
  <c r="X23" i="1"/>
  <c r="I23" i="1"/>
  <c r="H23" i="1"/>
  <c r="D23" i="1"/>
  <c r="B23" i="1"/>
  <c r="X22" i="1"/>
  <c r="I22" i="1"/>
  <c r="H22" i="1"/>
  <c r="D22" i="1"/>
  <c r="B22" i="1"/>
  <c r="X21" i="1"/>
  <c r="I21" i="1"/>
  <c r="H21" i="1"/>
  <c r="D21" i="1"/>
  <c r="B21" i="1"/>
  <c r="X20" i="1"/>
  <c r="I20" i="1"/>
  <c r="H20" i="1"/>
  <c r="D20" i="1"/>
  <c r="B20" i="1"/>
  <c r="X19" i="1"/>
  <c r="I19" i="1"/>
  <c r="H19" i="1"/>
  <c r="D19" i="1"/>
  <c r="B19" i="1"/>
  <c r="X18" i="1"/>
  <c r="I18" i="1"/>
  <c r="H18" i="1"/>
  <c r="D18" i="1"/>
  <c r="B18" i="1"/>
  <c r="X17" i="1"/>
  <c r="I17" i="1"/>
  <c r="H17" i="1"/>
  <c r="D17" i="1"/>
  <c r="B17" i="1"/>
  <c r="X16" i="1"/>
  <c r="I16" i="1"/>
  <c r="H16" i="1"/>
  <c r="D16" i="1"/>
  <c r="B16" i="1"/>
  <c r="X15" i="1"/>
  <c r="I15" i="1"/>
  <c r="H15" i="1"/>
  <c r="D15" i="1"/>
  <c r="B15" i="1"/>
  <c r="X14" i="1"/>
  <c r="I14" i="1"/>
  <c r="H14" i="1"/>
  <c r="D14" i="1"/>
  <c r="B14" i="1"/>
  <c r="X13" i="1"/>
  <c r="I13" i="1"/>
  <c r="H13" i="1"/>
  <c r="D13" i="1"/>
  <c r="B13" i="1"/>
  <c r="X12" i="1"/>
  <c r="I12" i="1"/>
  <c r="H12" i="1"/>
  <c r="D12" i="1"/>
  <c r="B12" i="1"/>
  <c r="X11" i="1"/>
  <c r="I11" i="1"/>
  <c r="H11" i="1"/>
  <c r="D11" i="1"/>
  <c r="B11" i="1"/>
  <c r="X10" i="1"/>
  <c r="I10" i="1"/>
  <c r="H10" i="1"/>
  <c r="D10" i="1"/>
  <c r="B10" i="1"/>
  <c r="X9" i="1"/>
  <c r="I9" i="1"/>
  <c r="H9" i="1"/>
  <c r="D9" i="1"/>
  <c r="B9" i="1"/>
  <c r="X8" i="1"/>
  <c r="I8" i="1"/>
  <c r="H8" i="1"/>
  <c r="D8" i="1"/>
  <c r="B8" i="1"/>
  <c r="X7" i="1"/>
  <c r="I7" i="1"/>
  <c r="H7" i="1"/>
  <c r="D7" i="1"/>
  <c r="B7" i="1"/>
  <c r="X6" i="1"/>
  <c r="I6" i="1"/>
  <c r="H6" i="1"/>
  <c r="D6" i="1"/>
  <c r="B6" i="1"/>
  <c r="X5" i="1"/>
  <c r="I5" i="1"/>
  <c r="H5" i="1"/>
  <c r="D5" i="1"/>
  <c r="B5" i="1"/>
  <c r="X4" i="1"/>
  <c r="I4" i="1"/>
  <c r="H4" i="1"/>
  <c r="D4" i="1"/>
  <c r="B4" i="1"/>
  <c r="X3" i="1"/>
  <c r="I3" i="1"/>
  <c r="H3" i="1"/>
  <c r="D3" i="1"/>
  <c r="B3" i="1"/>
  <c r="X2" i="1"/>
  <c r="I2" i="1"/>
  <c r="H2" i="1"/>
  <c r="D2" i="1"/>
  <c r="B2" i="1"/>
  <c r="G4" i="3"/>
  <c r="D314" i="3"/>
  <c r="F212" i="3"/>
  <c r="D199" i="3"/>
  <c r="D388" i="3"/>
  <c r="G403" i="3"/>
  <c r="D54" i="3"/>
  <c r="G5" i="3"/>
  <c r="D415" i="3"/>
  <c r="F437" i="3"/>
  <c r="E55" i="3"/>
  <c r="D375" i="3"/>
  <c r="D374" i="3"/>
  <c r="D253" i="3"/>
  <c r="D300" i="3"/>
  <c r="D197" i="3"/>
  <c r="D416" i="3"/>
  <c r="G3" i="3"/>
  <c r="D182" i="3"/>
  <c r="D188" i="3"/>
  <c r="D389" i="3"/>
  <c r="D4" i="3"/>
  <c r="C7" i="3"/>
  <c r="E62" i="3"/>
  <c r="D414" i="3"/>
  <c r="G402" i="3"/>
  <c r="H426" i="3"/>
  <c r="D376" i="3"/>
  <c r="D272" i="3"/>
  <c r="C105" i="3"/>
  <c r="D281" i="3"/>
  <c r="C232" i="3"/>
  <c r="C178" i="3"/>
  <c r="D263" i="3"/>
  <c r="D45" i="3"/>
  <c r="G111" i="3" l="1"/>
  <c r="G113" i="3"/>
  <c r="G11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<sst xmlns="http://schemas.openxmlformats.org/spreadsheetml/2006/main" count="70114" uniqueCount="4541">
  <si>
    <t>Accident_ID</t>
  </si>
  <si>
    <t>State Name</t>
  </si>
  <si>
    <t>City Name</t>
  </si>
  <si>
    <t>Year</t>
  </si>
  <si>
    <t>Month</t>
  </si>
  <si>
    <t>Day of Week</t>
  </si>
  <si>
    <t>Time of Day</t>
  </si>
  <si>
    <t>Accident Severity</t>
  </si>
  <si>
    <t>Number of Vehicles Involved</t>
  </si>
  <si>
    <t>Vehicle Type Involved</t>
  </si>
  <si>
    <t>Number of Casualties</t>
  </si>
  <si>
    <t>Number of Fatalities</t>
  </si>
  <si>
    <t>Weather Conditions</t>
  </si>
  <si>
    <t>Road Type</t>
  </si>
  <si>
    <t>Road Condition</t>
  </si>
  <si>
    <t>Lighting Conditions</t>
  </si>
  <si>
    <t>Traffic Control Presence</t>
  </si>
  <si>
    <t>Speed Limit (km/h)</t>
  </si>
  <si>
    <t>Driver Age</t>
  </si>
  <si>
    <t>Driver Gender</t>
  </si>
  <si>
    <t>Driver License Status</t>
  </si>
  <si>
    <t>Alcohol Involvement</t>
  </si>
  <si>
    <t>Accident Location Details</t>
  </si>
  <si>
    <t>hour</t>
  </si>
  <si>
    <t>Time_Bin</t>
  </si>
  <si>
    <t>Phase</t>
  </si>
  <si>
    <t>Weekend</t>
  </si>
  <si>
    <t>Is_Fatal</t>
  </si>
  <si>
    <t>Fatality_Rate</t>
  </si>
  <si>
    <t>Driver_Age_Group</t>
  </si>
  <si>
    <t>Speed_Band</t>
  </si>
  <si>
    <t>A00001</t>
  </si>
  <si>
    <t>Jammu and Kashmir</t>
  </si>
  <si>
    <t>Unknown</t>
  </si>
  <si>
    <t>May</t>
  </si>
  <si>
    <t>Monday</t>
  </si>
  <si>
    <t>1:46</t>
  </si>
  <si>
    <t>Serious</t>
  </si>
  <si>
    <t>Cycle</t>
  </si>
  <si>
    <t>Hazy</t>
  </si>
  <si>
    <t>National Highway</t>
  </si>
  <si>
    <t>Wet</t>
  </si>
  <si>
    <t>Dark</t>
  </si>
  <si>
    <t>Signs</t>
  </si>
  <si>
    <t>Male</t>
  </si>
  <si>
    <t>Yes</t>
  </si>
  <si>
    <t>Curve</t>
  </si>
  <si>
    <t>Night</t>
  </si>
  <si>
    <t>2020–2021</t>
  </si>
  <si>
    <t>Weekday</t>
  </si>
  <si>
    <t>Fatal</t>
  </si>
  <si>
    <t>65+</t>
  </si>
  <si>
    <t>50–69</t>
  </si>
  <si>
    <t>A00002</t>
  </si>
  <si>
    <t>Uttar Pradesh</t>
  </si>
  <si>
    <t>Lucknow</t>
  </si>
  <si>
    <t>January</t>
  </si>
  <si>
    <t>Wednesday</t>
  </si>
  <si>
    <t>21:30</t>
  </si>
  <si>
    <t>Minor</t>
  </si>
  <si>
    <t>Truck</t>
  </si>
  <si>
    <t>Urban Road</t>
  </si>
  <si>
    <t>Dry</t>
  </si>
  <si>
    <t>Dusk</t>
  </si>
  <si>
    <t>Straight Road</t>
  </si>
  <si>
    <t>2018–2019</t>
  </si>
  <si>
    <t>50-64</t>
  </si>
  <si>
    <t>90–109</t>
  </si>
  <si>
    <t>A00003</t>
  </si>
  <si>
    <t>Chhattisgarh</t>
  </si>
  <si>
    <t>5:37</t>
  </si>
  <si>
    <t>Pedestrian</t>
  </si>
  <si>
    <t>Foggy</t>
  </si>
  <si>
    <t>Under Construction</t>
  </si>
  <si>
    <t>Dawn</t>
  </si>
  <si>
    <t>Female</t>
  </si>
  <si>
    <t>No</t>
  </si>
  <si>
    <t>Bridge</t>
  </si>
  <si>
    <t>Morning</t>
  </si>
  <si>
    <t>2022–2023</t>
  </si>
  <si>
    <t>25-34</t>
  </si>
  <si>
    <t>110+</t>
  </si>
  <si>
    <t>A00004</t>
  </si>
  <si>
    <t>June</t>
  </si>
  <si>
    <t>Saturday</t>
  </si>
  <si>
    <t>0:31</t>
  </si>
  <si>
    <t>Bus</t>
  </si>
  <si>
    <t>Rainy</t>
  </si>
  <si>
    <t>State Highway</t>
  </si>
  <si>
    <t>Signals</t>
  </si>
  <si>
    <t>Valid</t>
  </si>
  <si>
    <t>70–89</t>
  </si>
  <si>
    <t>A00005</t>
  </si>
  <si>
    <t>Sikkim</t>
  </si>
  <si>
    <t>August</t>
  </si>
  <si>
    <t>Thursday</t>
  </si>
  <si>
    <t>11:21</t>
  </si>
  <si>
    <t>Intersection</t>
  </si>
  <si>
    <t>A00006</t>
  </si>
  <si>
    <t>Meghalaya</t>
  </si>
  <si>
    <t>November</t>
  </si>
  <si>
    <t>Tuesday</t>
  </si>
  <si>
    <t>8:4</t>
  </si>
  <si>
    <t>Stormy</t>
  </si>
  <si>
    <t>Village Road</t>
  </si>
  <si>
    <t>Daylight</t>
  </si>
  <si>
    <t>Police Checkpost</t>
  </si>
  <si>
    <t>Expired</t>
  </si>
  <si>
    <t>35-49</t>
  </si>
  <si>
    <t>30–49</t>
  </si>
  <si>
    <t>A00007</t>
  </si>
  <si>
    <t>October</t>
  </si>
  <si>
    <t>18:55</t>
  </si>
  <si>
    <t>Two-Wheeler</t>
  </si>
  <si>
    <t>Evening</t>
  </si>
  <si>
    <t>A00008</t>
  </si>
  <si>
    <t>Himachal Pradesh</t>
  </si>
  <si>
    <t>December</t>
  </si>
  <si>
    <t>11:40</t>
  </si>
  <si>
    <t>Clear</t>
  </si>
  <si>
    <t>Damaged</t>
  </si>
  <si>
    <t>A00009</t>
  </si>
  <si>
    <t>Rajasthan</t>
  </si>
  <si>
    <t>Jodhpur</t>
  </si>
  <si>
    <t>July</t>
  </si>
  <si>
    <t>8:26</t>
  </si>
  <si>
    <t>A00010</t>
  </si>
  <si>
    <t>2:1</t>
  </si>
  <si>
    <t>Car</t>
  </si>
  <si>
    <t>A00011</t>
  </si>
  <si>
    <t>April</t>
  </si>
  <si>
    <t>22:25</t>
  </si>
  <si>
    <t>A00012</t>
  </si>
  <si>
    <t>Kanpur</t>
  </si>
  <si>
    <t>16:49</t>
  </si>
  <si>
    <t>Afternoon</t>
  </si>
  <si>
    <t>A00013</t>
  </si>
  <si>
    <t>Assam</t>
  </si>
  <si>
    <t>September</t>
  </si>
  <si>
    <t>23:22</t>
  </si>
  <si>
    <t>A00014</t>
  </si>
  <si>
    <t>Bihar</t>
  </si>
  <si>
    <t>6:47</t>
  </si>
  <si>
    <t>Non-Fatal</t>
  </si>
  <si>
    <t>A00015</t>
  </si>
  <si>
    <t>Telangana</t>
  </si>
  <si>
    <t>Friday</t>
  </si>
  <si>
    <t>18:57</t>
  </si>
  <si>
    <t>A00016</t>
  </si>
  <si>
    <t>Arunachal Pradesh</t>
  </si>
  <si>
    <t>12:6</t>
  </si>
  <si>
    <t>A00017</t>
  </si>
  <si>
    <t>Andhra Pradesh</t>
  </si>
  <si>
    <t>Tirupati</t>
  </si>
  <si>
    <t>Sunday</t>
  </si>
  <si>
    <t>12:47</t>
  </si>
  <si>
    <t>A00018</t>
  </si>
  <si>
    <t>Karnataka</t>
  </si>
  <si>
    <t>Bangalore</t>
  </si>
  <si>
    <t>18:59</t>
  </si>
  <si>
    <t>A00019</t>
  </si>
  <si>
    <t>10:51</t>
  </si>
  <si>
    <t>Auto-Rickshaw</t>
  </si>
  <si>
    <t>A00020</t>
  </si>
  <si>
    <t>6:39</t>
  </si>
  <si>
    <t>A00021</t>
  </si>
  <si>
    <t>Madhya Pradesh</t>
  </si>
  <si>
    <t>8:10</t>
  </si>
  <si>
    <t>18-24</t>
  </si>
  <si>
    <t>A00022</t>
  </si>
  <si>
    <t>Puducherry</t>
  </si>
  <si>
    <t>February</t>
  </si>
  <si>
    <t>1:35</t>
  </si>
  <si>
    <t>A00023</t>
  </si>
  <si>
    <t>Varanasi</t>
  </si>
  <si>
    <t>18:51</t>
  </si>
  <si>
    <t>A00024</t>
  </si>
  <si>
    <t>Maharashtra</t>
  </si>
  <si>
    <t>Nagpur</t>
  </si>
  <si>
    <t>13:34</t>
  </si>
  <si>
    <t>A00025</t>
  </si>
  <si>
    <t>3:29</t>
  </si>
  <si>
    <t>A00026</t>
  </si>
  <si>
    <t>Tamil Nadu</t>
  </si>
  <si>
    <t>Madurai</t>
  </si>
  <si>
    <t>11:10</t>
  </si>
  <si>
    <t>A00027</t>
  </si>
  <si>
    <t>15:58</t>
  </si>
  <si>
    <t>A00028</t>
  </si>
  <si>
    <t>0:54</t>
  </si>
  <si>
    <t>A00029</t>
  </si>
  <si>
    <t>Chandigarh</t>
  </si>
  <si>
    <t>March</t>
  </si>
  <si>
    <t>15:42</t>
  </si>
  <si>
    <t>A00030</t>
  </si>
  <si>
    <t>10:53</t>
  </si>
  <si>
    <t>A00031</t>
  </si>
  <si>
    <t>Gujarat</t>
  </si>
  <si>
    <t>Surat</t>
  </si>
  <si>
    <t>15:1</t>
  </si>
  <si>
    <t>A00032</t>
  </si>
  <si>
    <t>9:25</t>
  </si>
  <si>
    <t>A00033</t>
  </si>
  <si>
    <t>Mumbai</t>
  </si>
  <si>
    <t>23:21</t>
  </si>
  <si>
    <t>A00034</t>
  </si>
  <si>
    <t>Odisha</t>
  </si>
  <si>
    <t>12:1</t>
  </si>
  <si>
    <t>A00035</t>
  </si>
  <si>
    <t>17:37</t>
  </si>
  <si>
    <t>A00036</t>
  </si>
  <si>
    <t>West Bengal</t>
  </si>
  <si>
    <t>Durgapur</t>
  </si>
  <si>
    <t>11:2</t>
  </si>
  <si>
    <t>A00037</t>
  </si>
  <si>
    <t>Kerala</t>
  </si>
  <si>
    <t>16:3</t>
  </si>
  <si>
    <t>A00038</t>
  </si>
  <si>
    <t>19:18</t>
  </si>
  <si>
    <t>A00039</t>
  </si>
  <si>
    <t>Nagaland</t>
  </si>
  <si>
    <t>17:43</t>
  </si>
  <si>
    <t>A00040</t>
  </si>
  <si>
    <t>6:20</t>
  </si>
  <si>
    <t>A00041</t>
  </si>
  <si>
    <t>17:8</t>
  </si>
  <si>
    <t>A00042</t>
  </si>
  <si>
    <t>20:19</t>
  </si>
  <si>
    <t>A00043</t>
  </si>
  <si>
    <t>Kolkata</t>
  </si>
  <si>
    <t>7:58</t>
  </si>
  <si>
    <t>A00044</t>
  </si>
  <si>
    <t>7:46</t>
  </si>
  <si>
    <t>A00045</t>
  </si>
  <si>
    <t>Tripura</t>
  </si>
  <si>
    <t>10:52</t>
  </si>
  <si>
    <t>A00046</t>
  </si>
  <si>
    <t>22:36</t>
  </si>
  <si>
    <t>A00047</t>
  </si>
  <si>
    <t>9:4</t>
  </si>
  <si>
    <t>A00048</t>
  </si>
  <si>
    <t>19:34</t>
  </si>
  <si>
    <t>A00049</t>
  </si>
  <si>
    <t>5:0</t>
  </si>
  <si>
    <t>A00050</t>
  </si>
  <si>
    <t>Ahmedabad</t>
  </si>
  <si>
    <t>4:33</t>
  </si>
  <si>
    <t>A00051</t>
  </si>
  <si>
    <t>0:26</t>
  </si>
  <si>
    <t>A00052</t>
  </si>
  <si>
    <t>A00053</t>
  </si>
  <si>
    <t>22:43</t>
  </si>
  <si>
    <t>A00054</t>
  </si>
  <si>
    <t>Uttarakhand</t>
  </si>
  <si>
    <t>9:10</t>
  </si>
  <si>
    <t>A00055</t>
  </si>
  <si>
    <t>5:38</t>
  </si>
  <si>
    <t>A00056</t>
  </si>
  <si>
    <t>Mangalore</t>
  </si>
  <si>
    <t>20:21</t>
  </si>
  <si>
    <t>A00057</t>
  </si>
  <si>
    <t>0:35</t>
  </si>
  <si>
    <t>A00058</t>
  </si>
  <si>
    <t>22:31</t>
  </si>
  <si>
    <t>A00059</t>
  </si>
  <si>
    <t>Siliguri</t>
  </si>
  <si>
    <t>0:24</t>
  </si>
  <si>
    <t>A00060</t>
  </si>
  <si>
    <t>7:9</t>
  </si>
  <si>
    <t>A00061</t>
  </si>
  <si>
    <t>Haryana</t>
  </si>
  <si>
    <t>8:33</t>
  </si>
  <si>
    <t>A00062</t>
  </si>
  <si>
    <t>Vijayawada</t>
  </si>
  <si>
    <t>7:51</t>
  </si>
  <si>
    <t>A00063</t>
  </si>
  <si>
    <t>6:10</t>
  </si>
  <si>
    <t>A00064</t>
  </si>
  <si>
    <t>10:6</t>
  </si>
  <si>
    <t>A00065</t>
  </si>
  <si>
    <t>21:56</t>
  </si>
  <si>
    <t>A00066</t>
  </si>
  <si>
    <t>10:54</t>
  </si>
  <si>
    <t>A00067</t>
  </si>
  <si>
    <t>20:23</t>
  </si>
  <si>
    <t>A00068</t>
  </si>
  <si>
    <t>Goa</t>
  </si>
  <si>
    <t>A00069</t>
  </si>
  <si>
    <t>17:55</t>
  </si>
  <si>
    <t>A00070</t>
  </si>
  <si>
    <t>5:27</t>
  </si>
  <si>
    <t>A00071</t>
  </si>
  <si>
    <t>0:29</t>
  </si>
  <si>
    <t>A00072</t>
  </si>
  <si>
    <t>Mizoram</t>
  </si>
  <si>
    <t>16:53</t>
  </si>
  <si>
    <t>A00073</t>
  </si>
  <si>
    <t>Vadodara</t>
  </si>
  <si>
    <t>13:40</t>
  </si>
  <si>
    <t>A00074</t>
  </si>
  <si>
    <t>2:42</t>
  </si>
  <si>
    <t>A00075</t>
  </si>
  <si>
    <t>Mysore</t>
  </si>
  <si>
    <t>5:10</t>
  </si>
  <si>
    <t>A00076</t>
  </si>
  <si>
    <t>16:57</t>
  </si>
  <si>
    <t>A00077</t>
  </si>
  <si>
    <t>Delhi</t>
  </si>
  <si>
    <t>Dwarka</t>
  </si>
  <si>
    <t>4:43</t>
  </si>
  <si>
    <t>A00078</t>
  </si>
  <si>
    <t>Jharkhand</t>
  </si>
  <si>
    <t>0:43</t>
  </si>
  <si>
    <t>A00079</t>
  </si>
  <si>
    <t>19:42</t>
  </si>
  <si>
    <t>A00080</t>
  </si>
  <si>
    <t>9:18</t>
  </si>
  <si>
    <t>A00081</t>
  </si>
  <si>
    <t>Punjab</t>
  </si>
  <si>
    <t>15:40</t>
  </si>
  <si>
    <t>A00082</t>
  </si>
  <si>
    <t>17:12</t>
  </si>
  <si>
    <t>A00083</t>
  </si>
  <si>
    <t>9:3</t>
  </si>
  <si>
    <t>A00084</t>
  </si>
  <si>
    <t>16:44</t>
  </si>
  <si>
    <t>A00085</t>
  </si>
  <si>
    <t>Manipur</t>
  </si>
  <si>
    <t>8:53</t>
  </si>
  <si>
    <t>A00086</t>
  </si>
  <si>
    <t>12:2</t>
  </si>
  <si>
    <t>A00087</t>
  </si>
  <si>
    <t>17:6</t>
  </si>
  <si>
    <t>A00088</t>
  </si>
  <si>
    <t>2:57</t>
  </si>
  <si>
    <t>A00089</t>
  </si>
  <si>
    <t>3:27</t>
  </si>
  <si>
    <t>A00090</t>
  </si>
  <si>
    <t>2:35</t>
  </si>
  <si>
    <t>A00091</t>
  </si>
  <si>
    <t>11:17</t>
  </si>
  <si>
    <t>A00092</t>
  </si>
  <si>
    <t>23:18</t>
  </si>
  <si>
    <t>A00093</t>
  </si>
  <si>
    <t>12:31</t>
  </si>
  <si>
    <t>A00094</t>
  </si>
  <si>
    <t>14:45</t>
  </si>
  <si>
    <t>A00095</t>
  </si>
  <si>
    <t>9:17</t>
  </si>
  <si>
    <t>A00096</t>
  </si>
  <si>
    <t>1:29</t>
  </si>
  <si>
    <t>A00097</t>
  </si>
  <si>
    <t>12:26</t>
  </si>
  <si>
    <t>A00098</t>
  </si>
  <si>
    <t>16:40</t>
  </si>
  <si>
    <t>A00099</t>
  </si>
  <si>
    <t>12:7</t>
  </si>
  <si>
    <t>A00100</t>
  </si>
  <si>
    <t>12:46</t>
  </si>
  <si>
    <t>A00101</t>
  </si>
  <si>
    <t>13:12</t>
  </si>
  <si>
    <t>A00102</t>
  </si>
  <si>
    <t>A00103</t>
  </si>
  <si>
    <t>6:11</t>
  </si>
  <si>
    <t>A00104</t>
  </si>
  <si>
    <t>5:20</t>
  </si>
  <si>
    <t>A00105</t>
  </si>
  <si>
    <t>7:50</t>
  </si>
  <si>
    <t>A00106</t>
  </si>
  <si>
    <t>15:50</t>
  </si>
  <si>
    <t>A00107</t>
  </si>
  <si>
    <t>10:13</t>
  </si>
  <si>
    <t>A00108</t>
  </si>
  <si>
    <t>5:29</t>
  </si>
  <si>
    <t>A00109</t>
  </si>
  <si>
    <t>20:43</t>
  </si>
  <si>
    <t>A00110</t>
  </si>
  <si>
    <t>11:22</t>
  </si>
  <si>
    <t>A00111</t>
  </si>
  <si>
    <t>18:43</t>
  </si>
  <si>
    <t>A00112</t>
  </si>
  <si>
    <t>22:37</t>
  </si>
  <si>
    <t>A00113</t>
  </si>
  <si>
    <t>3:40</t>
  </si>
  <si>
    <t>A00114</t>
  </si>
  <si>
    <t>8:16</t>
  </si>
  <si>
    <t>A00115</t>
  </si>
  <si>
    <t>3:50</t>
  </si>
  <si>
    <t>A00116</t>
  </si>
  <si>
    <t>18:24</t>
  </si>
  <si>
    <t>A00117</t>
  </si>
  <si>
    <t>2:20</t>
  </si>
  <si>
    <t>A00118</t>
  </si>
  <si>
    <t>13:20</t>
  </si>
  <si>
    <t>A00119</t>
  </si>
  <si>
    <t>3:19</t>
  </si>
  <si>
    <t>A00120</t>
  </si>
  <si>
    <t>17:25</t>
  </si>
  <si>
    <t>A00121</t>
  </si>
  <si>
    <t>21:40</t>
  </si>
  <si>
    <t>A00122</t>
  </si>
  <si>
    <t>17:9</t>
  </si>
  <si>
    <t>A00123</t>
  </si>
  <si>
    <t>Chennai</t>
  </si>
  <si>
    <t>22:3</t>
  </si>
  <si>
    <t>A00124</t>
  </si>
  <si>
    <t>Rohini</t>
  </si>
  <si>
    <t>A00125</t>
  </si>
  <si>
    <t>10:18</t>
  </si>
  <si>
    <t>A00126</t>
  </si>
  <si>
    <t>4:31</t>
  </si>
  <si>
    <t>A00127</t>
  </si>
  <si>
    <t>20:12</t>
  </si>
  <si>
    <t>A00128</t>
  </si>
  <si>
    <t>21:27</t>
  </si>
  <si>
    <t>A00129</t>
  </si>
  <si>
    <t>22:18</t>
  </si>
  <si>
    <t>A00130</t>
  </si>
  <si>
    <t>6:49</t>
  </si>
  <si>
    <t>A00131</t>
  </si>
  <si>
    <t>20:49</t>
  </si>
  <si>
    <t>A00132</t>
  </si>
  <si>
    <t>20:4</t>
  </si>
  <si>
    <t>A00133</t>
  </si>
  <si>
    <t>4:47</t>
  </si>
  <si>
    <t>A00134</t>
  </si>
  <si>
    <t>23:33</t>
  </si>
  <si>
    <t>A00135</t>
  </si>
  <si>
    <t>6:1</t>
  </si>
  <si>
    <t>A00136</t>
  </si>
  <si>
    <t>22:19</t>
  </si>
  <si>
    <t>A00137</t>
  </si>
  <si>
    <t>22:7</t>
  </si>
  <si>
    <t>A00138</t>
  </si>
  <si>
    <t>6:44</t>
  </si>
  <si>
    <t>A00139</t>
  </si>
  <si>
    <t>8:19</t>
  </si>
  <si>
    <t>A00140</t>
  </si>
  <si>
    <t>20:20</t>
  </si>
  <si>
    <t>A00141</t>
  </si>
  <si>
    <t>Visakhapatnam</t>
  </si>
  <si>
    <t>7:47</t>
  </si>
  <si>
    <t>A00142</t>
  </si>
  <si>
    <t>0:21</t>
  </si>
  <si>
    <t>A00143</t>
  </si>
  <si>
    <t>10:31</t>
  </si>
  <si>
    <t>A00144</t>
  </si>
  <si>
    <t>23:25</t>
  </si>
  <si>
    <t>A00145</t>
  </si>
  <si>
    <t>A00146</t>
  </si>
  <si>
    <t>2:21</t>
  </si>
  <si>
    <t>A00147</t>
  </si>
  <si>
    <t>23:48</t>
  </si>
  <si>
    <t>A00148</t>
  </si>
  <si>
    <t>4:11</t>
  </si>
  <si>
    <t>A00149</t>
  </si>
  <si>
    <t>12:56</t>
  </si>
  <si>
    <t>A00150</t>
  </si>
  <si>
    <t>6:52</t>
  </si>
  <si>
    <t>A00151</t>
  </si>
  <si>
    <t>14:54</t>
  </si>
  <si>
    <t>A00152</t>
  </si>
  <si>
    <t>A00153</t>
  </si>
  <si>
    <t>2:29</t>
  </si>
  <si>
    <t>A00154</t>
  </si>
  <si>
    <t>14:16</t>
  </si>
  <si>
    <t>A00155</t>
  </si>
  <si>
    <t>A00156</t>
  </si>
  <si>
    <t>21:52</t>
  </si>
  <si>
    <t>A00157</t>
  </si>
  <si>
    <t>19:50</t>
  </si>
  <si>
    <t>A00158</t>
  </si>
  <si>
    <t>New Delhi</t>
  </si>
  <si>
    <t>20:38</t>
  </si>
  <si>
    <t>A00159</t>
  </si>
  <si>
    <t>6:4</t>
  </si>
  <si>
    <t>A00160</t>
  </si>
  <si>
    <t>7:15</t>
  </si>
  <si>
    <t>A00161</t>
  </si>
  <si>
    <t>2:36</t>
  </si>
  <si>
    <t>A00162</t>
  </si>
  <si>
    <t>20:47</t>
  </si>
  <si>
    <t>A00163</t>
  </si>
  <si>
    <t>Udaipur</t>
  </si>
  <si>
    <t>14:14</t>
  </si>
  <si>
    <t>A00164</t>
  </si>
  <si>
    <t>15:21</t>
  </si>
  <si>
    <t>A00165</t>
  </si>
  <si>
    <t>12:12</t>
  </si>
  <si>
    <t>A00166</t>
  </si>
  <si>
    <t>A00167</t>
  </si>
  <si>
    <t>15:18</t>
  </si>
  <si>
    <t>A00168</t>
  </si>
  <si>
    <t>20:55</t>
  </si>
  <si>
    <t>A00169</t>
  </si>
  <si>
    <t>17:40</t>
  </si>
  <si>
    <t>A00170</t>
  </si>
  <si>
    <t>5:36</t>
  </si>
  <si>
    <t>A00171</t>
  </si>
  <si>
    <t>4:57</t>
  </si>
  <si>
    <t>A00172</t>
  </si>
  <si>
    <t>2:24</t>
  </si>
  <si>
    <t>A00173</t>
  </si>
  <si>
    <t>Coimbatore</t>
  </si>
  <si>
    <t>4:46</t>
  </si>
  <si>
    <t>A00174</t>
  </si>
  <si>
    <t>19:24</t>
  </si>
  <si>
    <t>A00175</t>
  </si>
  <si>
    <t>17:59</t>
  </si>
  <si>
    <t>A00176</t>
  </si>
  <si>
    <t>23:11</t>
  </si>
  <si>
    <t>A00177</t>
  </si>
  <si>
    <t>20:35</t>
  </si>
  <si>
    <t>A00178</t>
  </si>
  <si>
    <t>13:27</t>
  </si>
  <si>
    <t>A00179</t>
  </si>
  <si>
    <t>3:48</t>
  </si>
  <si>
    <t>A00180</t>
  </si>
  <si>
    <t>9:15</t>
  </si>
  <si>
    <t>A00181</t>
  </si>
  <si>
    <t>20:24</t>
  </si>
  <si>
    <t>A00182</t>
  </si>
  <si>
    <t>10:14</t>
  </si>
  <si>
    <t>A00183</t>
  </si>
  <si>
    <t>A00184</t>
  </si>
  <si>
    <t>6:14</t>
  </si>
  <si>
    <t>A00185</t>
  </si>
  <si>
    <t>17:10</t>
  </si>
  <si>
    <t>A00186</t>
  </si>
  <si>
    <t>5:53</t>
  </si>
  <si>
    <t>A00187</t>
  </si>
  <si>
    <t>5:35</t>
  </si>
  <si>
    <t>A00188</t>
  </si>
  <si>
    <t>A00189</t>
  </si>
  <si>
    <t>5:19</t>
  </si>
  <si>
    <t>A00190</t>
  </si>
  <si>
    <t>0:6</t>
  </si>
  <si>
    <t>A00191</t>
  </si>
  <si>
    <t>3:30</t>
  </si>
  <si>
    <t>A00192</t>
  </si>
  <si>
    <t>22:0</t>
  </si>
  <si>
    <t>A00193</t>
  </si>
  <si>
    <t>A00194</t>
  </si>
  <si>
    <t>20:17</t>
  </si>
  <si>
    <t>A00195</t>
  </si>
  <si>
    <t>12:25</t>
  </si>
  <si>
    <t>A00196</t>
  </si>
  <si>
    <t>7:2</t>
  </si>
  <si>
    <t>A00197</t>
  </si>
  <si>
    <t>A00198</t>
  </si>
  <si>
    <t>A00199</t>
  </si>
  <si>
    <t>4:9</t>
  </si>
  <si>
    <t>A00200</t>
  </si>
  <si>
    <t>12:58</t>
  </si>
  <si>
    <t>A00201</t>
  </si>
  <si>
    <t>A00202</t>
  </si>
  <si>
    <t>3:3</t>
  </si>
  <si>
    <t>A00203</t>
  </si>
  <si>
    <t>15:17</t>
  </si>
  <si>
    <t>A00204</t>
  </si>
  <si>
    <t>A00205</t>
  </si>
  <si>
    <t>14:42</t>
  </si>
  <si>
    <t>A00206</t>
  </si>
  <si>
    <t>12:21</t>
  </si>
  <si>
    <t>A00207</t>
  </si>
  <si>
    <t>A00208</t>
  </si>
  <si>
    <t>A00209</t>
  </si>
  <si>
    <t>13:44</t>
  </si>
  <si>
    <t>A00210</t>
  </si>
  <si>
    <t>11:52</t>
  </si>
  <si>
    <t>A00211</t>
  </si>
  <si>
    <t>21:5</t>
  </si>
  <si>
    <t>A00212</t>
  </si>
  <si>
    <t>0:41</t>
  </si>
  <si>
    <t>A00213</t>
  </si>
  <si>
    <t>4:24</t>
  </si>
  <si>
    <t>A00214</t>
  </si>
  <si>
    <t>Pune</t>
  </si>
  <si>
    <t>13:53</t>
  </si>
  <si>
    <t>A00215</t>
  </si>
  <si>
    <t>1:4</t>
  </si>
  <si>
    <t>A00216</t>
  </si>
  <si>
    <t>A00217</t>
  </si>
  <si>
    <t>5:14</t>
  </si>
  <si>
    <t>A00218</t>
  </si>
  <si>
    <t>20:15</t>
  </si>
  <si>
    <t>A00219</t>
  </si>
  <si>
    <t>14:19</t>
  </si>
  <si>
    <t>A00220</t>
  </si>
  <si>
    <t>21:18</t>
  </si>
  <si>
    <t>A00221</t>
  </si>
  <si>
    <t>A00222</t>
  </si>
  <si>
    <t>22:53</t>
  </si>
  <si>
    <t>A00223</t>
  </si>
  <si>
    <t>9:33</t>
  </si>
  <si>
    <t>A00224</t>
  </si>
  <si>
    <t>13:4</t>
  </si>
  <si>
    <t>A00225</t>
  </si>
  <si>
    <t>16:7</t>
  </si>
  <si>
    <t>A00226</t>
  </si>
  <si>
    <t>19:19</t>
  </si>
  <si>
    <t>A00227</t>
  </si>
  <si>
    <t>16:26</t>
  </si>
  <si>
    <t>A00228</t>
  </si>
  <si>
    <t>11:16</t>
  </si>
  <si>
    <t>A00229</t>
  </si>
  <si>
    <t>13:48</t>
  </si>
  <si>
    <t>A00230</t>
  </si>
  <si>
    <t>A00231</t>
  </si>
  <si>
    <t>22:45</t>
  </si>
  <si>
    <t>A00232</t>
  </si>
  <si>
    <t>A00233</t>
  </si>
  <si>
    <t>17:1</t>
  </si>
  <si>
    <t>A00234</t>
  </si>
  <si>
    <t>14:59</t>
  </si>
  <si>
    <t>A00235</t>
  </si>
  <si>
    <t>13:11</t>
  </si>
  <si>
    <t>A00236</t>
  </si>
  <si>
    <t>21:33</t>
  </si>
  <si>
    <t>A00237</t>
  </si>
  <si>
    <t>11:33</t>
  </si>
  <si>
    <t>A00238</t>
  </si>
  <si>
    <t>21:9</t>
  </si>
  <si>
    <t>A00239</t>
  </si>
  <si>
    <t>4:45</t>
  </si>
  <si>
    <t>A00240</t>
  </si>
  <si>
    <t>9:22</t>
  </si>
  <si>
    <t>A00241</t>
  </si>
  <si>
    <t>13:42</t>
  </si>
  <si>
    <t>A00242</t>
  </si>
  <si>
    <t>16:36</t>
  </si>
  <si>
    <t>A00243</t>
  </si>
  <si>
    <t>8:9</t>
  </si>
  <si>
    <t>A00244</t>
  </si>
  <si>
    <t>8:31</t>
  </si>
  <si>
    <t>A00245</t>
  </si>
  <si>
    <t>8:55</t>
  </si>
  <si>
    <t>A00246</t>
  </si>
  <si>
    <t>7:29</t>
  </si>
  <si>
    <t>A00247</t>
  </si>
  <si>
    <t>22:27</t>
  </si>
  <si>
    <t>A00248</t>
  </si>
  <si>
    <t>0:7</t>
  </si>
  <si>
    <t>A00249</t>
  </si>
  <si>
    <t>0:0</t>
  </si>
  <si>
    <t>A00250</t>
  </si>
  <si>
    <t>16:38</t>
  </si>
  <si>
    <t>A00251</t>
  </si>
  <si>
    <t>6:54</t>
  </si>
  <si>
    <t>A00252</t>
  </si>
  <si>
    <t>17:11</t>
  </si>
  <si>
    <t>A00253</t>
  </si>
  <si>
    <t>A00254</t>
  </si>
  <si>
    <t>23:46</t>
  </si>
  <si>
    <t>A00255</t>
  </si>
  <si>
    <t>2:23</t>
  </si>
  <si>
    <t>A00256</t>
  </si>
  <si>
    <t>14:20</t>
  </si>
  <si>
    <t>A00257</t>
  </si>
  <si>
    <t>20:5</t>
  </si>
  <si>
    <t>A00258</t>
  </si>
  <si>
    <t>9:13</t>
  </si>
  <si>
    <t>A00259</t>
  </si>
  <si>
    <t>10:34</t>
  </si>
  <si>
    <t>A00260</t>
  </si>
  <si>
    <t>6:40</t>
  </si>
  <si>
    <t>A00261</t>
  </si>
  <si>
    <t>23:32</t>
  </si>
  <si>
    <t>A00262</t>
  </si>
  <si>
    <t>19:54</t>
  </si>
  <si>
    <t>A00263</t>
  </si>
  <si>
    <t>20:31</t>
  </si>
  <si>
    <t>A00264</t>
  </si>
  <si>
    <t>3:10</t>
  </si>
  <si>
    <t>A00265</t>
  </si>
  <si>
    <t>1:8</t>
  </si>
  <si>
    <t>A00266</t>
  </si>
  <si>
    <t>A00267</t>
  </si>
  <si>
    <t>12:0</t>
  </si>
  <si>
    <t>A00268</t>
  </si>
  <si>
    <t>18:40</t>
  </si>
  <si>
    <t>A00269</t>
  </si>
  <si>
    <t>8:7</t>
  </si>
  <si>
    <t>A00270</t>
  </si>
  <si>
    <t>6:37</t>
  </si>
  <si>
    <t>A00271</t>
  </si>
  <si>
    <t>A00272</t>
  </si>
  <si>
    <t>4:8</t>
  </si>
  <si>
    <t>A00273</t>
  </si>
  <si>
    <t>22:4</t>
  </si>
  <si>
    <t>A00274</t>
  </si>
  <si>
    <t>6:27</t>
  </si>
  <si>
    <t>A00275</t>
  </si>
  <si>
    <t>A00276</t>
  </si>
  <si>
    <t>21:32</t>
  </si>
  <si>
    <t>A00277</t>
  </si>
  <si>
    <t>14:26</t>
  </si>
  <si>
    <t>A00278</t>
  </si>
  <si>
    <t>23:5</t>
  </si>
  <si>
    <t>A00279</t>
  </si>
  <si>
    <t>A00280</t>
  </si>
  <si>
    <t>6:53</t>
  </si>
  <si>
    <t>A00281</t>
  </si>
  <si>
    <t>8:38</t>
  </si>
  <si>
    <t>A00282</t>
  </si>
  <si>
    <t>0:14</t>
  </si>
  <si>
    <t>A00283</t>
  </si>
  <si>
    <t>13:31</t>
  </si>
  <si>
    <t>A00284</t>
  </si>
  <si>
    <t>9:38</t>
  </si>
  <si>
    <t>A00285</t>
  </si>
  <si>
    <t>4:51</t>
  </si>
  <si>
    <t>A00286</t>
  </si>
  <si>
    <t>4:39</t>
  </si>
  <si>
    <t>A00287</t>
  </si>
  <si>
    <t>21:46</t>
  </si>
  <si>
    <t>A00288</t>
  </si>
  <si>
    <t>0:53</t>
  </si>
  <si>
    <t>A00289</t>
  </si>
  <si>
    <t>0:12</t>
  </si>
  <si>
    <t>A00290</t>
  </si>
  <si>
    <t>13:3</t>
  </si>
  <si>
    <t>A00291</t>
  </si>
  <si>
    <t>A00292</t>
  </si>
  <si>
    <t>8:27</t>
  </si>
  <si>
    <t>A00293</t>
  </si>
  <si>
    <t>3:45</t>
  </si>
  <si>
    <t>A00294</t>
  </si>
  <si>
    <t>14:58</t>
  </si>
  <si>
    <t>A00295</t>
  </si>
  <si>
    <t>13:36</t>
  </si>
  <si>
    <t>A00296</t>
  </si>
  <si>
    <t>15:5</t>
  </si>
  <si>
    <t>A00297</t>
  </si>
  <si>
    <t>0:13</t>
  </si>
  <si>
    <t>A00298</t>
  </si>
  <si>
    <t>A00299</t>
  </si>
  <si>
    <t>6:33</t>
  </si>
  <si>
    <t>A00300</t>
  </si>
  <si>
    <t>7:0</t>
  </si>
  <si>
    <t>A00301</t>
  </si>
  <si>
    <t>2:4</t>
  </si>
  <si>
    <t>A00302</t>
  </si>
  <si>
    <t>18:31</t>
  </si>
  <si>
    <t>A00303</t>
  </si>
  <si>
    <t>13:17</t>
  </si>
  <si>
    <t>A00304</t>
  </si>
  <si>
    <t>15:2</t>
  </si>
  <si>
    <t>A00305</t>
  </si>
  <si>
    <t>17:14</t>
  </si>
  <si>
    <t>A00306</t>
  </si>
  <si>
    <t>9:24</t>
  </si>
  <si>
    <t>A00307</t>
  </si>
  <si>
    <t>0:49</t>
  </si>
  <si>
    <t>A00308</t>
  </si>
  <si>
    <t>17:24</t>
  </si>
  <si>
    <t>A00309</t>
  </si>
  <si>
    <t>A00310</t>
  </si>
  <si>
    <t>12:30</t>
  </si>
  <si>
    <t>A00311</t>
  </si>
  <si>
    <t>15:27</t>
  </si>
  <si>
    <t>A00312</t>
  </si>
  <si>
    <t>10:12</t>
  </si>
  <si>
    <t>A00313</t>
  </si>
  <si>
    <t>8:34</t>
  </si>
  <si>
    <t>A00314</t>
  </si>
  <si>
    <t>8:29</t>
  </si>
  <si>
    <t>A00315</t>
  </si>
  <si>
    <t>17:2</t>
  </si>
  <si>
    <t>A00316</t>
  </si>
  <si>
    <t>19:58</t>
  </si>
  <si>
    <t>A00317</t>
  </si>
  <si>
    <t>A00318</t>
  </si>
  <si>
    <t>14:18</t>
  </si>
  <si>
    <t>A00319</t>
  </si>
  <si>
    <t>8:59</t>
  </si>
  <si>
    <t>A00320</t>
  </si>
  <si>
    <t>21:35</t>
  </si>
  <si>
    <t>A00321</t>
  </si>
  <si>
    <t>A00322</t>
  </si>
  <si>
    <t>12:28</t>
  </si>
  <si>
    <t>A00323</t>
  </si>
  <si>
    <t>14:33</t>
  </si>
  <si>
    <t>A00324</t>
  </si>
  <si>
    <t>A00325</t>
  </si>
  <si>
    <t>A00326</t>
  </si>
  <si>
    <t>9:21</t>
  </si>
  <si>
    <t>A00327</t>
  </si>
  <si>
    <t>13:47</t>
  </si>
  <si>
    <t>A00328</t>
  </si>
  <si>
    <t>A00329</t>
  </si>
  <si>
    <t>14:5</t>
  </si>
  <si>
    <t>A00330</t>
  </si>
  <si>
    <t>1:23</t>
  </si>
  <si>
    <t>A00331</t>
  </si>
  <si>
    <t>15:36</t>
  </si>
  <si>
    <t>A00332</t>
  </si>
  <si>
    <t>A00333</t>
  </si>
  <si>
    <t>18:22</t>
  </si>
  <si>
    <t>A00334</t>
  </si>
  <si>
    <t>21:28</t>
  </si>
  <si>
    <t>A00335</t>
  </si>
  <si>
    <t>20:13</t>
  </si>
  <si>
    <t>A00336</t>
  </si>
  <si>
    <t>5:23</t>
  </si>
  <si>
    <t>A00337</t>
  </si>
  <si>
    <t>8:24</t>
  </si>
  <si>
    <t>A00338</t>
  </si>
  <si>
    <t>5:39</t>
  </si>
  <si>
    <t>A00339</t>
  </si>
  <si>
    <t>23:9</t>
  </si>
  <si>
    <t>A00340</t>
  </si>
  <si>
    <t>13:9</t>
  </si>
  <si>
    <t>A00341</t>
  </si>
  <si>
    <t>14:40</t>
  </si>
  <si>
    <t>A00342</t>
  </si>
  <si>
    <t>8:40</t>
  </si>
  <si>
    <t>A00343</t>
  </si>
  <si>
    <t>20:7</t>
  </si>
  <si>
    <t>A00344</t>
  </si>
  <si>
    <t>14:12</t>
  </si>
  <si>
    <t>A00345</t>
  </si>
  <si>
    <t>13:0</t>
  </si>
  <si>
    <t>A00346</t>
  </si>
  <si>
    <t>21:57</t>
  </si>
  <si>
    <t>A00347</t>
  </si>
  <si>
    <t>A00348</t>
  </si>
  <si>
    <t>3:39</t>
  </si>
  <si>
    <t>A00349</t>
  </si>
  <si>
    <t>7:34</t>
  </si>
  <si>
    <t>A00350</t>
  </si>
  <si>
    <t>16:58</t>
  </si>
  <si>
    <t>A00351</t>
  </si>
  <si>
    <t>0:22</t>
  </si>
  <si>
    <t>A00352</t>
  </si>
  <si>
    <t>13:7</t>
  </si>
  <si>
    <t>A00353</t>
  </si>
  <si>
    <t>19:5</t>
  </si>
  <si>
    <t>A00354</t>
  </si>
  <si>
    <t>14:37</t>
  </si>
  <si>
    <t>A00355</t>
  </si>
  <si>
    <t>14:10</t>
  </si>
  <si>
    <t>A00356</t>
  </si>
  <si>
    <t>17:31</t>
  </si>
  <si>
    <t>A00357</t>
  </si>
  <si>
    <t>22:5</t>
  </si>
  <si>
    <t>A00358</t>
  </si>
  <si>
    <t>20:51</t>
  </si>
  <si>
    <t>A00359</t>
  </si>
  <si>
    <t>1:5</t>
  </si>
  <si>
    <t>A00360</t>
  </si>
  <si>
    <t>11:4</t>
  </si>
  <si>
    <t>A00361</t>
  </si>
  <si>
    <t>2:30</t>
  </si>
  <si>
    <t>A00362</t>
  </si>
  <si>
    <t>0:2</t>
  </si>
  <si>
    <t>A00363</t>
  </si>
  <si>
    <t>23:24</t>
  </si>
  <si>
    <t>A00364</t>
  </si>
  <si>
    <t>5:4</t>
  </si>
  <si>
    <t>A00365</t>
  </si>
  <si>
    <t>A00366</t>
  </si>
  <si>
    <t>A00367</t>
  </si>
  <si>
    <t>3:42</t>
  </si>
  <si>
    <t>A00368</t>
  </si>
  <si>
    <t>2:40</t>
  </si>
  <si>
    <t>A00369</t>
  </si>
  <si>
    <t>6:56</t>
  </si>
  <si>
    <t>A00370</t>
  </si>
  <si>
    <t>17:33</t>
  </si>
  <si>
    <t>A00371</t>
  </si>
  <si>
    <t>A00372</t>
  </si>
  <si>
    <t>20:2</t>
  </si>
  <si>
    <t>A00373</t>
  </si>
  <si>
    <t>12:24</t>
  </si>
  <si>
    <t>A00374</t>
  </si>
  <si>
    <t>14:39</t>
  </si>
  <si>
    <t>A00375</t>
  </si>
  <si>
    <t>A00376</t>
  </si>
  <si>
    <t>13:21</t>
  </si>
  <si>
    <t>A00377</t>
  </si>
  <si>
    <t>10:45</t>
  </si>
  <si>
    <t>A00378</t>
  </si>
  <si>
    <t>A00379</t>
  </si>
  <si>
    <t>10:24</t>
  </si>
  <si>
    <t>A00380</t>
  </si>
  <si>
    <t>11:43</t>
  </si>
  <si>
    <t>A00381</t>
  </si>
  <si>
    <t>A00382</t>
  </si>
  <si>
    <t>A00383</t>
  </si>
  <si>
    <t>A00384</t>
  </si>
  <si>
    <t>12:48</t>
  </si>
  <si>
    <t>A00385</t>
  </si>
  <si>
    <t>22:42</t>
  </si>
  <si>
    <t>A00386</t>
  </si>
  <si>
    <t>22:52</t>
  </si>
  <si>
    <t>A00387</t>
  </si>
  <si>
    <t>A00388</t>
  </si>
  <si>
    <t>15:12</t>
  </si>
  <si>
    <t>A00389</t>
  </si>
  <si>
    <t>1:12</t>
  </si>
  <si>
    <t>A00390</t>
  </si>
  <si>
    <t>15:28</t>
  </si>
  <si>
    <t>A00391</t>
  </si>
  <si>
    <t>13:19</t>
  </si>
  <si>
    <t>A00392</t>
  </si>
  <si>
    <t>17:45</t>
  </si>
  <si>
    <t>A00393</t>
  </si>
  <si>
    <t>15:54</t>
  </si>
  <si>
    <t>A00394</t>
  </si>
  <si>
    <t>9:34</t>
  </si>
  <si>
    <t>A00395</t>
  </si>
  <si>
    <t>7:8</t>
  </si>
  <si>
    <t>A00396</t>
  </si>
  <si>
    <t>19:44</t>
  </si>
  <si>
    <t>A00397</t>
  </si>
  <si>
    <t>21:19</t>
  </si>
  <si>
    <t>A00398</t>
  </si>
  <si>
    <t>6:57</t>
  </si>
  <si>
    <t>A00399</t>
  </si>
  <si>
    <t>16:46</t>
  </si>
  <si>
    <t>A00400</t>
  </si>
  <si>
    <t>22:1</t>
  </si>
  <si>
    <t>A00401</t>
  </si>
  <si>
    <t>A00402</t>
  </si>
  <si>
    <t>2:18</t>
  </si>
  <si>
    <t>A00403</t>
  </si>
  <si>
    <t>8:58</t>
  </si>
  <si>
    <t>A00404</t>
  </si>
  <si>
    <t>16:15</t>
  </si>
  <si>
    <t>A00405</t>
  </si>
  <si>
    <t>14:29</t>
  </si>
  <si>
    <t>A00406</t>
  </si>
  <si>
    <t>5:52</t>
  </si>
  <si>
    <t>A00407</t>
  </si>
  <si>
    <t>A00408</t>
  </si>
  <si>
    <t>3:47</t>
  </si>
  <si>
    <t>A00409</t>
  </si>
  <si>
    <t>5:59</t>
  </si>
  <si>
    <t>A00410</t>
  </si>
  <si>
    <t>15:15</t>
  </si>
  <si>
    <t>A00411</t>
  </si>
  <si>
    <t>20:40</t>
  </si>
  <si>
    <t>A00412</t>
  </si>
  <si>
    <t>14:23</t>
  </si>
  <si>
    <t>A00413</t>
  </si>
  <si>
    <t>10:2</t>
  </si>
  <si>
    <t>A00414</t>
  </si>
  <si>
    <t>5:46</t>
  </si>
  <si>
    <t>A00415</t>
  </si>
  <si>
    <t>A00416</t>
  </si>
  <si>
    <t>19:47</t>
  </si>
  <si>
    <t>A00417</t>
  </si>
  <si>
    <t>A00418</t>
  </si>
  <si>
    <t>A00419</t>
  </si>
  <si>
    <t>21:29</t>
  </si>
  <si>
    <t>A00420</t>
  </si>
  <si>
    <t>A00421</t>
  </si>
  <si>
    <t>16:13</t>
  </si>
  <si>
    <t>A00422</t>
  </si>
  <si>
    <t>11:37</t>
  </si>
  <si>
    <t>A00423</t>
  </si>
  <si>
    <t>23:3</t>
  </si>
  <si>
    <t>A00424</t>
  </si>
  <si>
    <t>18:32</t>
  </si>
  <si>
    <t>A00425</t>
  </si>
  <si>
    <t>9:16</t>
  </si>
  <si>
    <t>A00426</t>
  </si>
  <si>
    <t>16:42</t>
  </si>
  <si>
    <t>A00427</t>
  </si>
  <si>
    <t>0:51</t>
  </si>
  <si>
    <t>A00428</t>
  </si>
  <si>
    <t>23:16</t>
  </si>
  <si>
    <t>A00429</t>
  </si>
  <si>
    <t>21:23</t>
  </si>
  <si>
    <t>A00430</t>
  </si>
  <si>
    <t>23:4</t>
  </si>
  <si>
    <t>A00431</t>
  </si>
  <si>
    <t>A00432</t>
  </si>
  <si>
    <t>A00433</t>
  </si>
  <si>
    <t>23:1</t>
  </si>
  <si>
    <t>A00434</t>
  </si>
  <si>
    <t>12:45</t>
  </si>
  <si>
    <t>A00435</t>
  </si>
  <si>
    <t>A00436</t>
  </si>
  <si>
    <t>11:30</t>
  </si>
  <si>
    <t>A00437</t>
  </si>
  <si>
    <t>A00438</t>
  </si>
  <si>
    <t>1:24</t>
  </si>
  <si>
    <t>A00439</t>
  </si>
  <si>
    <t>4:58</t>
  </si>
  <si>
    <t>A00440</t>
  </si>
  <si>
    <t>22:6</t>
  </si>
  <si>
    <t>A00441</t>
  </si>
  <si>
    <t>22:47</t>
  </si>
  <si>
    <t>A00442</t>
  </si>
  <si>
    <t>22:15</t>
  </si>
  <si>
    <t>A00443</t>
  </si>
  <si>
    <t>6:59</t>
  </si>
  <si>
    <t>A00444</t>
  </si>
  <si>
    <t>15:49</t>
  </si>
  <si>
    <t>A00445</t>
  </si>
  <si>
    <t>A00446</t>
  </si>
  <si>
    <t>A00447</t>
  </si>
  <si>
    <t>A00448</t>
  </si>
  <si>
    <t>A00449</t>
  </si>
  <si>
    <t>A00450</t>
  </si>
  <si>
    <t>3:16</t>
  </si>
  <si>
    <t>A00451</t>
  </si>
  <si>
    <t>15:10</t>
  </si>
  <si>
    <t>A00452</t>
  </si>
  <si>
    <t>9:30</t>
  </si>
  <si>
    <t>A00453</t>
  </si>
  <si>
    <t>9:44</t>
  </si>
  <si>
    <t>A00454</t>
  </si>
  <si>
    <t>14:15</t>
  </si>
  <si>
    <t>A00455</t>
  </si>
  <si>
    <t>21:53</t>
  </si>
  <si>
    <t>A00456</t>
  </si>
  <si>
    <t>20:3</t>
  </si>
  <si>
    <t>A00457</t>
  </si>
  <si>
    <t>A00458</t>
  </si>
  <si>
    <t>20:56</t>
  </si>
  <si>
    <t>A00459</t>
  </si>
  <si>
    <t>8:52</t>
  </si>
  <si>
    <t>A00460</t>
  </si>
  <si>
    <t>A00461</t>
  </si>
  <si>
    <t>0:9</t>
  </si>
  <si>
    <t>A00462</t>
  </si>
  <si>
    <t>19:15</t>
  </si>
  <si>
    <t>A00463</t>
  </si>
  <si>
    <t>9:48</t>
  </si>
  <si>
    <t>A00464</t>
  </si>
  <si>
    <t>10:38</t>
  </si>
  <si>
    <t>A00465</t>
  </si>
  <si>
    <t>2:46</t>
  </si>
  <si>
    <t>A00466</t>
  </si>
  <si>
    <t>17:17</t>
  </si>
  <si>
    <t>A00467</t>
  </si>
  <si>
    <t>A00468</t>
  </si>
  <si>
    <t>A00469</t>
  </si>
  <si>
    <t>10:46</t>
  </si>
  <si>
    <t>A00470</t>
  </si>
  <si>
    <t>A00471</t>
  </si>
  <si>
    <t>3:56</t>
  </si>
  <si>
    <t>A00472</t>
  </si>
  <si>
    <t>4:30</t>
  </si>
  <si>
    <t>A00473</t>
  </si>
  <si>
    <t>A00474</t>
  </si>
  <si>
    <t>A00475</t>
  </si>
  <si>
    <t>A00476</t>
  </si>
  <si>
    <t>1:3</t>
  </si>
  <si>
    <t>A00477</t>
  </si>
  <si>
    <t>13:5</t>
  </si>
  <si>
    <t>A00478</t>
  </si>
  <si>
    <t>9:7</t>
  </si>
  <si>
    <t>A00479</t>
  </si>
  <si>
    <t>A00480</t>
  </si>
  <si>
    <t>9:31</t>
  </si>
  <si>
    <t>A00481</t>
  </si>
  <si>
    <t>A00482</t>
  </si>
  <si>
    <t>21:12</t>
  </si>
  <si>
    <t>A00483</t>
  </si>
  <si>
    <t>A00484</t>
  </si>
  <si>
    <t>18:33</t>
  </si>
  <si>
    <t>A00485</t>
  </si>
  <si>
    <t>21:0</t>
  </si>
  <si>
    <t>A00486</t>
  </si>
  <si>
    <t>13:22</t>
  </si>
  <si>
    <t>A00487</t>
  </si>
  <si>
    <t>17:41</t>
  </si>
  <si>
    <t>A00488</t>
  </si>
  <si>
    <t>A00489</t>
  </si>
  <si>
    <t>A00490</t>
  </si>
  <si>
    <t>4:35</t>
  </si>
  <si>
    <t>A00491</t>
  </si>
  <si>
    <t>20:36</t>
  </si>
  <si>
    <t>A00492</t>
  </si>
  <si>
    <t>2:5</t>
  </si>
  <si>
    <t>A00493</t>
  </si>
  <si>
    <t>8:14</t>
  </si>
  <si>
    <t>A00494</t>
  </si>
  <si>
    <t>22:10</t>
  </si>
  <si>
    <t>A00495</t>
  </si>
  <si>
    <t>14:0</t>
  </si>
  <si>
    <t>A00496</t>
  </si>
  <si>
    <t>5:8</t>
  </si>
  <si>
    <t>A00497</t>
  </si>
  <si>
    <t>A00498</t>
  </si>
  <si>
    <t>A00499</t>
  </si>
  <si>
    <t>A00500</t>
  </si>
  <si>
    <t>4:27</t>
  </si>
  <si>
    <t>A00501</t>
  </si>
  <si>
    <t>A00502</t>
  </si>
  <si>
    <t>2:10</t>
  </si>
  <si>
    <t>A00503</t>
  </si>
  <si>
    <t>A00504</t>
  </si>
  <si>
    <t>8:25</t>
  </si>
  <si>
    <t>A00505</t>
  </si>
  <si>
    <t>11:41</t>
  </si>
  <si>
    <t>A00506</t>
  </si>
  <si>
    <t>1:28</t>
  </si>
  <si>
    <t>A00507</t>
  </si>
  <si>
    <t>3:23</t>
  </si>
  <si>
    <t>A00508</t>
  </si>
  <si>
    <t>19:30</t>
  </si>
  <si>
    <t>A00509</t>
  </si>
  <si>
    <t>21:6</t>
  </si>
  <si>
    <t>A00510</t>
  </si>
  <si>
    <t>A00511</t>
  </si>
  <si>
    <t>A00512</t>
  </si>
  <si>
    <t>23:17</t>
  </si>
  <si>
    <t>A00513</t>
  </si>
  <si>
    <t>1:1</t>
  </si>
  <si>
    <t>A00514</t>
  </si>
  <si>
    <t>A00515</t>
  </si>
  <si>
    <t>8:35</t>
  </si>
  <si>
    <t>A00516</t>
  </si>
  <si>
    <t>13:41</t>
  </si>
  <si>
    <t>A00517</t>
  </si>
  <si>
    <t>12:37</t>
  </si>
  <si>
    <t>A00518</t>
  </si>
  <si>
    <t>21:55</t>
  </si>
  <si>
    <t>A00519</t>
  </si>
  <si>
    <t>22:17</t>
  </si>
  <si>
    <t>A00520</t>
  </si>
  <si>
    <t>15:45</t>
  </si>
  <si>
    <t>A00521</t>
  </si>
  <si>
    <t>0:45</t>
  </si>
  <si>
    <t>A00522</t>
  </si>
  <si>
    <t>20:10</t>
  </si>
  <si>
    <t>A00523</t>
  </si>
  <si>
    <t>9:51</t>
  </si>
  <si>
    <t>A00524</t>
  </si>
  <si>
    <t>11:38</t>
  </si>
  <si>
    <t>A00525</t>
  </si>
  <si>
    <t>17:53</t>
  </si>
  <si>
    <t>A00526</t>
  </si>
  <si>
    <t>11:46</t>
  </si>
  <si>
    <t>A00527</t>
  </si>
  <si>
    <t>18:37</t>
  </si>
  <si>
    <t>A00528</t>
  </si>
  <si>
    <t>7:57</t>
  </si>
  <si>
    <t>A00529</t>
  </si>
  <si>
    <t>0:34</t>
  </si>
  <si>
    <t>A00530</t>
  </si>
  <si>
    <t>5:28</t>
  </si>
  <si>
    <t>A00531</t>
  </si>
  <si>
    <t>1:37</t>
  </si>
  <si>
    <t>A00532</t>
  </si>
  <si>
    <t>4:23</t>
  </si>
  <si>
    <t>A00533</t>
  </si>
  <si>
    <t>A00534</t>
  </si>
  <si>
    <t>1:2</t>
  </si>
  <si>
    <t>A00535</t>
  </si>
  <si>
    <t>2:8</t>
  </si>
  <si>
    <t>A00536</t>
  </si>
  <si>
    <t>10:10</t>
  </si>
  <si>
    <t>A00537</t>
  </si>
  <si>
    <t>12:5</t>
  </si>
  <si>
    <t>A00538</t>
  </si>
  <si>
    <t>13:6</t>
  </si>
  <si>
    <t>A00539</t>
  </si>
  <si>
    <t>A00540</t>
  </si>
  <si>
    <t>9:29</t>
  </si>
  <si>
    <t>A00541</t>
  </si>
  <si>
    <t>1:56</t>
  </si>
  <si>
    <t>A00542</t>
  </si>
  <si>
    <t>16:17</t>
  </si>
  <si>
    <t>A00543</t>
  </si>
  <si>
    <t>13:37</t>
  </si>
  <si>
    <t>A00544</t>
  </si>
  <si>
    <t>A00545</t>
  </si>
  <si>
    <t>A00546</t>
  </si>
  <si>
    <t>2:27</t>
  </si>
  <si>
    <t>A00547</t>
  </si>
  <si>
    <t>3:33</t>
  </si>
  <si>
    <t>A00548</t>
  </si>
  <si>
    <t>6:58</t>
  </si>
  <si>
    <t>A00549</t>
  </si>
  <si>
    <t>9:8</t>
  </si>
  <si>
    <t>A00550</t>
  </si>
  <si>
    <t>2:32</t>
  </si>
  <si>
    <t>A00551</t>
  </si>
  <si>
    <t>18:41</t>
  </si>
  <si>
    <t>A00552</t>
  </si>
  <si>
    <t>A00553</t>
  </si>
  <si>
    <t>21:11</t>
  </si>
  <si>
    <t>A00554</t>
  </si>
  <si>
    <t>19:11</t>
  </si>
  <si>
    <t>A00555</t>
  </si>
  <si>
    <t>Jaipur</t>
  </si>
  <si>
    <t>0:18</t>
  </si>
  <si>
    <t>A00556</t>
  </si>
  <si>
    <t>1:26</t>
  </si>
  <si>
    <t>A00557</t>
  </si>
  <si>
    <t>17:18</t>
  </si>
  <si>
    <t>A00558</t>
  </si>
  <si>
    <t>1:25</t>
  </si>
  <si>
    <t>A00559</t>
  </si>
  <si>
    <t>21:45</t>
  </si>
  <si>
    <t>A00560</t>
  </si>
  <si>
    <t>23:37</t>
  </si>
  <si>
    <t>A00561</t>
  </si>
  <si>
    <t>A00562</t>
  </si>
  <si>
    <t>16:54</t>
  </si>
  <si>
    <t>A00563</t>
  </si>
  <si>
    <t>A00564</t>
  </si>
  <si>
    <t>10:19</t>
  </si>
  <si>
    <t>A00565</t>
  </si>
  <si>
    <t>3:6</t>
  </si>
  <si>
    <t>A00566</t>
  </si>
  <si>
    <t>A00567</t>
  </si>
  <si>
    <t>4:25</t>
  </si>
  <si>
    <t>A00568</t>
  </si>
  <si>
    <t>A00569</t>
  </si>
  <si>
    <t>6:22</t>
  </si>
  <si>
    <t>A00570</t>
  </si>
  <si>
    <t>A00571</t>
  </si>
  <si>
    <t>22:41</t>
  </si>
  <si>
    <t>A00572</t>
  </si>
  <si>
    <t>A00573</t>
  </si>
  <si>
    <t>3:11</t>
  </si>
  <si>
    <t>A00574</t>
  </si>
  <si>
    <t>A00575</t>
  </si>
  <si>
    <t>22:30</t>
  </si>
  <si>
    <t>A00576</t>
  </si>
  <si>
    <t>2:2</t>
  </si>
  <si>
    <t>A00577</t>
  </si>
  <si>
    <t>A00578</t>
  </si>
  <si>
    <t>A00579</t>
  </si>
  <si>
    <t>A00580</t>
  </si>
  <si>
    <t>18:36</t>
  </si>
  <si>
    <t>A00581</t>
  </si>
  <si>
    <t>3:26</t>
  </si>
  <si>
    <t>A00582</t>
  </si>
  <si>
    <t>2:16</t>
  </si>
  <si>
    <t>A00583</t>
  </si>
  <si>
    <t>19:55</t>
  </si>
  <si>
    <t>A00584</t>
  </si>
  <si>
    <t>15:19</t>
  </si>
  <si>
    <t>A00585</t>
  </si>
  <si>
    <t>9:12</t>
  </si>
  <si>
    <t>A00586</t>
  </si>
  <si>
    <t>2:12</t>
  </si>
  <si>
    <t>A00587</t>
  </si>
  <si>
    <t>A00588</t>
  </si>
  <si>
    <t>4:56</t>
  </si>
  <si>
    <t>A00589</t>
  </si>
  <si>
    <t>4:13</t>
  </si>
  <si>
    <t>A00590</t>
  </si>
  <si>
    <t>0:37</t>
  </si>
  <si>
    <t>A00591</t>
  </si>
  <si>
    <t>9:57</t>
  </si>
  <si>
    <t>A00592</t>
  </si>
  <si>
    <t>11:28</t>
  </si>
  <si>
    <t>A00593</t>
  </si>
  <si>
    <t>22:38</t>
  </si>
  <si>
    <t>A00594</t>
  </si>
  <si>
    <t>3:36</t>
  </si>
  <si>
    <t>A00595</t>
  </si>
  <si>
    <t>0:42</t>
  </si>
  <si>
    <t>A00596</t>
  </si>
  <si>
    <t>10:37</t>
  </si>
  <si>
    <t>A00597</t>
  </si>
  <si>
    <t>6:42</t>
  </si>
  <si>
    <t>A00598</t>
  </si>
  <si>
    <t>15:14</t>
  </si>
  <si>
    <t>A00599</t>
  </si>
  <si>
    <t>A00600</t>
  </si>
  <si>
    <t>1:18</t>
  </si>
  <si>
    <t>A00601</t>
  </si>
  <si>
    <t>10:42</t>
  </si>
  <si>
    <t>A00602</t>
  </si>
  <si>
    <t>A00603</t>
  </si>
  <si>
    <t>0:39</t>
  </si>
  <si>
    <t>A00604</t>
  </si>
  <si>
    <t>7:24</t>
  </si>
  <si>
    <t>A00605</t>
  </si>
  <si>
    <t>13:39</t>
  </si>
  <si>
    <t>A00606</t>
  </si>
  <si>
    <t>A00607</t>
  </si>
  <si>
    <t>1:6</t>
  </si>
  <si>
    <t>A00608</t>
  </si>
  <si>
    <t>A00609</t>
  </si>
  <si>
    <t>21:31</t>
  </si>
  <si>
    <t>A00610</t>
  </si>
  <si>
    <t>0:52</t>
  </si>
  <si>
    <t>A00611</t>
  </si>
  <si>
    <t>17:49</t>
  </si>
  <si>
    <t>A00612</t>
  </si>
  <si>
    <t>5:7</t>
  </si>
  <si>
    <t>A00613</t>
  </si>
  <si>
    <t>11:36</t>
  </si>
  <si>
    <t>A00614</t>
  </si>
  <si>
    <t>A00615</t>
  </si>
  <si>
    <t>A00616</t>
  </si>
  <si>
    <t>4:53</t>
  </si>
  <si>
    <t>A00617</t>
  </si>
  <si>
    <t>11:5</t>
  </si>
  <si>
    <t>A00618</t>
  </si>
  <si>
    <t>19:53</t>
  </si>
  <si>
    <t>A00619</t>
  </si>
  <si>
    <t>18:39</t>
  </si>
  <si>
    <t>A00620</t>
  </si>
  <si>
    <t>8:36</t>
  </si>
  <si>
    <t>A00621</t>
  </si>
  <si>
    <t>21:47</t>
  </si>
  <si>
    <t>A00622</t>
  </si>
  <si>
    <t>0:5</t>
  </si>
  <si>
    <t>A00623</t>
  </si>
  <si>
    <t>A00624</t>
  </si>
  <si>
    <t>8:12</t>
  </si>
  <si>
    <t>A00625</t>
  </si>
  <si>
    <t>21:1</t>
  </si>
  <si>
    <t>A00626</t>
  </si>
  <si>
    <t>A00627</t>
  </si>
  <si>
    <t>A00628</t>
  </si>
  <si>
    <t>A00629</t>
  </si>
  <si>
    <t>13:55</t>
  </si>
  <si>
    <t>A00630</t>
  </si>
  <si>
    <t>18:7</t>
  </si>
  <si>
    <t>A00631</t>
  </si>
  <si>
    <t>8:49</t>
  </si>
  <si>
    <t>A00632</t>
  </si>
  <si>
    <t>A00633</t>
  </si>
  <si>
    <t>10:57</t>
  </si>
  <si>
    <t>A00634</t>
  </si>
  <si>
    <t>3:55</t>
  </si>
  <si>
    <t>A00635</t>
  </si>
  <si>
    <t>A00636</t>
  </si>
  <si>
    <t>16:35</t>
  </si>
  <si>
    <t>A00637</t>
  </si>
  <si>
    <t>2:14</t>
  </si>
  <si>
    <t>A00638</t>
  </si>
  <si>
    <t>18:56</t>
  </si>
  <si>
    <t>A00639</t>
  </si>
  <si>
    <t>15:25</t>
  </si>
  <si>
    <t>A00640</t>
  </si>
  <si>
    <t>A00641</t>
  </si>
  <si>
    <t>A00642</t>
  </si>
  <si>
    <t>4:1</t>
  </si>
  <si>
    <t>A00643</t>
  </si>
  <si>
    <t>A00644</t>
  </si>
  <si>
    <t>18:15</t>
  </si>
  <si>
    <t>A00645</t>
  </si>
  <si>
    <t>A00646</t>
  </si>
  <si>
    <t>A00647</t>
  </si>
  <si>
    <t>16:29</t>
  </si>
  <si>
    <t>A00648</t>
  </si>
  <si>
    <t>20:53</t>
  </si>
  <si>
    <t>A00649</t>
  </si>
  <si>
    <t>A00650</t>
  </si>
  <si>
    <t>10:55</t>
  </si>
  <si>
    <t>A00651</t>
  </si>
  <si>
    <t>12:32</t>
  </si>
  <si>
    <t>A00652</t>
  </si>
  <si>
    <t>A00653</t>
  </si>
  <si>
    <t>A00654</t>
  </si>
  <si>
    <t>A00655</t>
  </si>
  <si>
    <t>1:19</t>
  </si>
  <si>
    <t>A00656</t>
  </si>
  <si>
    <t>14:6</t>
  </si>
  <si>
    <t>A00657</t>
  </si>
  <si>
    <t>14:30</t>
  </si>
  <si>
    <t>A00658</t>
  </si>
  <si>
    <t>11:56</t>
  </si>
  <si>
    <t>A00659</t>
  </si>
  <si>
    <t>14:56</t>
  </si>
  <si>
    <t>A00660</t>
  </si>
  <si>
    <t>A00661</t>
  </si>
  <si>
    <t>8:2</t>
  </si>
  <si>
    <t>A00662</t>
  </si>
  <si>
    <t>A00663</t>
  </si>
  <si>
    <t>A00664</t>
  </si>
  <si>
    <t>17:5</t>
  </si>
  <si>
    <t>A00665</t>
  </si>
  <si>
    <t>A00666</t>
  </si>
  <si>
    <t>20:45</t>
  </si>
  <si>
    <t>A00667</t>
  </si>
  <si>
    <t>13:50</t>
  </si>
  <si>
    <t>A00668</t>
  </si>
  <si>
    <t>A00669</t>
  </si>
  <si>
    <t>15:38</t>
  </si>
  <si>
    <t>A00670</t>
  </si>
  <si>
    <t>A00671</t>
  </si>
  <si>
    <t>19:49</t>
  </si>
  <si>
    <t>A00672</t>
  </si>
  <si>
    <t>A00673</t>
  </si>
  <si>
    <t>A00674</t>
  </si>
  <si>
    <t>17:15</t>
  </si>
  <si>
    <t>A00675</t>
  </si>
  <si>
    <t>20:32</t>
  </si>
  <si>
    <t>A00676</t>
  </si>
  <si>
    <t>5:18</t>
  </si>
  <si>
    <t>A00677</t>
  </si>
  <si>
    <t>9:58</t>
  </si>
  <si>
    <t>A00678</t>
  </si>
  <si>
    <t>A00679</t>
  </si>
  <si>
    <t>3:5</t>
  </si>
  <si>
    <t>A00680</t>
  </si>
  <si>
    <t>2:54</t>
  </si>
  <si>
    <t>A00681</t>
  </si>
  <si>
    <t>13:46</t>
  </si>
  <si>
    <t>A00682</t>
  </si>
  <si>
    <t>15:32</t>
  </si>
  <si>
    <t>A00683</t>
  </si>
  <si>
    <t>A00684</t>
  </si>
  <si>
    <t>16:25</t>
  </si>
  <si>
    <t>A00685</t>
  </si>
  <si>
    <t>23:8</t>
  </si>
  <si>
    <t>A00686</t>
  </si>
  <si>
    <t>A00687</t>
  </si>
  <si>
    <t>A00688</t>
  </si>
  <si>
    <t>A00689</t>
  </si>
  <si>
    <t>23:27</t>
  </si>
  <si>
    <t>A00690</t>
  </si>
  <si>
    <t>6:51</t>
  </si>
  <si>
    <t>A00691</t>
  </si>
  <si>
    <t>14:43</t>
  </si>
  <si>
    <t>A00692</t>
  </si>
  <si>
    <t>A00693</t>
  </si>
  <si>
    <t>23:57</t>
  </si>
  <si>
    <t>A00694</t>
  </si>
  <si>
    <t>14:41</t>
  </si>
  <si>
    <t>A00695</t>
  </si>
  <si>
    <t>3:14</t>
  </si>
  <si>
    <t>A00696</t>
  </si>
  <si>
    <t>4:32</t>
  </si>
  <si>
    <t>A00697</t>
  </si>
  <si>
    <t>1:38</t>
  </si>
  <si>
    <t>A00698</t>
  </si>
  <si>
    <t>A00699</t>
  </si>
  <si>
    <t>10:48</t>
  </si>
  <si>
    <t>A00700</t>
  </si>
  <si>
    <t>4:38</t>
  </si>
  <si>
    <t>A00701</t>
  </si>
  <si>
    <t>13:2</t>
  </si>
  <si>
    <t>A00702</t>
  </si>
  <si>
    <t>A00703</t>
  </si>
  <si>
    <t>3:54</t>
  </si>
  <si>
    <t>A00704</t>
  </si>
  <si>
    <t>2:55</t>
  </si>
  <si>
    <t>A00705</t>
  </si>
  <si>
    <t>A00706</t>
  </si>
  <si>
    <t>A00707</t>
  </si>
  <si>
    <t>15:48</t>
  </si>
  <si>
    <t>A00708</t>
  </si>
  <si>
    <t>1:45</t>
  </si>
  <si>
    <t>A00709</t>
  </si>
  <si>
    <t>A00710</t>
  </si>
  <si>
    <t>A00711</t>
  </si>
  <si>
    <t>3:32</t>
  </si>
  <si>
    <t>A00712</t>
  </si>
  <si>
    <t>16:43</t>
  </si>
  <si>
    <t>A00713</t>
  </si>
  <si>
    <t>A00714</t>
  </si>
  <si>
    <t>A00715</t>
  </si>
  <si>
    <t>A00716</t>
  </si>
  <si>
    <t>9:19</t>
  </si>
  <si>
    <t>A00717</t>
  </si>
  <si>
    <t>A00718</t>
  </si>
  <si>
    <t>A00719</t>
  </si>
  <si>
    <t>A00720</t>
  </si>
  <si>
    <t>6:32</t>
  </si>
  <si>
    <t>A00721</t>
  </si>
  <si>
    <t>6:7</t>
  </si>
  <si>
    <t>A00722</t>
  </si>
  <si>
    <t>7:27</t>
  </si>
  <si>
    <t>A00723</t>
  </si>
  <si>
    <t>A00724</t>
  </si>
  <si>
    <t>10:7</t>
  </si>
  <si>
    <t>A00725</t>
  </si>
  <si>
    <t>20:27</t>
  </si>
  <si>
    <t>A00726</t>
  </si>
  <si>
    <t>5:22</t>
  </si>
  <si>
    <t>A00727</t>
  </si>
  <si>
    <t>A00728</t>
  </si>
  <si>
    <t>19:20</t>
  </si>
  <si>
    <t>A00729</t>
  </si>
  <si>
    <t>9:35</t>
  </si>
  <si>
    <t>A00730</t>
  </si>
  <si>
    <t>10:4</t>
  </si>
  <si>
    <t>A00731</t>
  </si>
  <si>
    <t>A00732</t>
  </si>
  <si>
    <t>6:46</t>
  </si>
  <si>
    <t>A00733</t>
  </si>
  <si>
    <t>A00734</t>
  </si>
  <si>
    <t>15:39</t>
  </si>
  <si>
    <t>A00735</t>
  </si>
  <si>
    <t>16:45</t>
  </si>
  <si>
    <t>A00736</t>
  </si>
  <si>
    <t>A00737</t>
  </si>
  <si>
    <t>17:16</t>
  </si>
  <si>
    <t>A00738</t>
  </si>
  <si>
    <t>17:47</t>
  </si>
  <si>
    <t>A00739</t>
  </si>
  <si>
    <t>A00740</t>
  </si>
  <si>
    <t>8:11</t>
  </si>
  <si>
    <t>A00741</t>
  </si>
  <si>
    <t>11:11</t>
  </si>
  <si>
    <t>A00742</t>
  </si>
  <si>
    <t>1:57</t>
  </si>
  <si>
    <t>A00743</t>
  </si>
  <si>
    <t>A00744</t>
  </si>
  <si>
    <t>5:2</t>
  </si>
  <si>
    <t>A00745</t>
  </si>
  <si>
    <t>15:44</t>
  </si>
  <si>
    <t>A00746</t>
  </si>
  <si>
    <t>A00747</t>
  </si>
  <si>
    <t>A00748</t>
  </si>
  <si>
    <t>8:20</t>
  </si>
  <si>
    <t>A00749</t>
  </si>
  <si>
    <t>16:22</t>
  </si>
  <si>
    <t>A00750</t>
  </si>
  <si>
    <t>A00751</t>
  </si>
  <si>
    <t>11:7</t>
  </si>
  <si>
    <t>A00752</t>
  </si>
  <si>
    <t>A00753</t>
  </si>
  <si>
    <t>11:42</t>
  </si>
  <si>
    <t>A00754</t>
  </si>
  <si>
    <t>A00755</t>
  </si>
  <si>
    <t>A00756</t>
  </si>
  <si>
    <t>1:52</t>
  </si>
  <si>
    <t>A00757</t>
  </si>
  <si>
    <t>1:27</t>
  </si>
  <si>
    <t>A00758</t>
  </si>
  <si>
    <t>22:16</t>
  </si>
  <si>
    <t>A00759</t>
  </si>
  <si>
    <t>17:57</t>
  </si>
  <si>
    <t>A00760</t>
  </si>
  <si>
    <t>6:48</t>
  </si>
  <si>
    <t>A00761</t>
  </si>
  <si>
    <t>21:59</t>
  </si>
  <si>
    <t>A00762</t>
  </si>
  <si>
    <t>16:18</t>
  </si>
  <si>
    <t>A00763</t>
  </si>
  <si>
    <t>3:43</t>
  </si>
  <si>
    <t>A00764</t>
  </si>
  <si>
    <t>7:41</t>
  </si>
  <si>
    <t>A00765</t>
  </si>
  <si>
    <t>A00766</t>
  </si>
  <si>
    <t>A00767</t>
  </si>
  <si>
    <t>8:47</t>
  </si>
  <si>
    <t>A00768</t>
  </si>
  <si>
    <t>A00769</t>
  </si>
  <si>
    <t>A00770</t>
  </si>
  <si>
    <t>11:47</t>
  </si>
  <si>
    <t>A00771</t>
  </si>
  <si>
    <t>A00772</t>
  </si>
  <si>
    <t>23:55</t>
  </si>
  <si>
    <t>A00773</t>
  </si>
  <si>
    <t>A00774</t>
  </si>
  <si>
    <t>A00775</t>
  </si>
  <si>
    <t>5:56</t>
  </si>
  <si>
    <t>A00776</t>
  </si>
  <si>
    <t>A00777</t>
  </si>
  <si>
    <t>8:0</t>
  </si>
  <si>
    <t>A00778</t>
  </si>
  <si>
    <t>23:43</t>
  </si>
  <si>
    <t>A00779</t>
  </si>
  <si>
    <t>A00780</t>
  </si>
  <si>
    <t>A00781</t>
  </si>
  <si>
    <t>A00782</t>
  </si>
  <si>
    <t>15:7</t>
  </si>
  <si>
    <t>A00783</t>
  </si>
  <si>
    <t>2:34</t>
  </si>
  <si>
    <t>A00784</t>
  </si>
  <si>
    <t>A00785</t>
  </si>
  <si>
    <t>14:17</t>
  </si>
  <si>
    <t>A00786</t>
  </si>
  <si>
    <t>A00787</t>
  </si>
  <si>
    <t>1:50</t>
  </si>
  <si>
    <t>A00788</t>
  </si>
  <si>
    <t>A00789</t>
  </si>
  <si>
    <t>17:36</t>
  </si>
  <si>
    <t>A00790</t>
  </si>
  <si>
    <t>20:52</t>
  </si>
  <si>
    <t>A00791</t>
  </si>
  <si>
    <t>16:4</t>
  </si>
  <si>
    <t>A00792</t>
  </si>
  <si>
    <t>6:12</t>
  </si>
  <si>
    <t>A00793</t>
  </si>
  <si>
    <t>16:30</t>
  </si>
  <si>
    <t>A00794</t>
  </si>
  <si>
    <t>1:9</t>
  </si>
  <si>
    <t>A00795</t>
  </si>
  <si>
    <t>10:20</t>
  </si>
  <si>
    <t>A00796</t>
  </si>
  <si>
    <t>17:3</t>
  </si>
  <si>
    <t>A00797</t>
  </si>
  <si>
    <t>18:2</t>
  </si>
  <si>
    <t>A00798</t>
  </si>
  <si>
    <t>1:39</t>
  </si>
  <si>
    <t>A00799</t>
  </si>
  <si>
    <t>A00800</t>
  </si>
  <si>
    <t>18:8</t>
  </si>
  <si>
    <t>A00801</t>
  </si>
  <si>
    <t>19:23</t>
  </si>
  <si>
    <t>A00802</t>
  </si>
  <si>
    <t>19:29</t>
  </si>
  <si>
    <t>A00803</t>
  </si>
  <si>
    <t>A00804</t>
  </si>
  <si>
    <t>A00805</t>
  </si>
  <si>
    <t>23:44</t>
  </si>
  <si>
    <t>A00806</t>
  </si>
  <si>
    <t>0:27</t>
  </si>
  <si>
    <t>A00807</t>
  </si>
  <si>
    <t>A00808</t>
  </si>
  <si>
    <t>9:55</t>
  </si>
  <si>
    <t>A00809</t>
  </si>
  <si>
    <t>16:59</t>
  </si>
  <si>
    <t>A00810</t>
  </si>
  <si>
    <t>8:8</t>
  </si>
  <si>
    <t>A00811</t>
  </si>
  <si>
    <t>18:0</t>
  </si>
  <si>
    <t>A00812</t>
  </si>
  <si>
    <t>13:8</t>
  </si>
  <si>
    <t>A00813</t>
  </si>
  <si>
    <t>A00814</t>
  </si>
  <si>
    <t>7:11</t>
  </si>
  <si>
    <t>A00815</t>
  </si>
  <si>
    <t>11:19</t>
  </si>
  <si>
    <t>A00816</t>
  </si>
  <si>
    <t>19:26</t>
  </si>
  <si>
    <t>A00817</t>
  </si>
  <si>
    <t>A00818</t>
  </si>
  <si>
    <t>A00819</t>
  </si>
  <si>
    <t>5:12</t>
  </si>
  <si>
    <t>A00820</t>
  </si>
  <si>
    <t>7:43</t>
  </si>
  <si>
    <t>A00821</t>
  </si>
  <si>
    <t>A00822</t>
  </si>
  <si>
    <t>A00823</t>
  </si>
  <si>
    <t>A00824</t>
  </si>
  <si>
    <t>23:14</t>
  </si>
  <si>
    <t>A00825</t>
  </si>
  <si>
    <t>A00826</t>
  </si>
  <si>
    <t>A00827</t>
  </si>
  <si>
    <t>A00828</t>
  </si>
  <si>
    <t>5:34</t>
  </si>
  <si>
    <t>A00829</t>
  </si>
  <si>
    <t>7:25</t>
  </si>
  <si>
    <t>A00830</t>
  </si>
  <si>
    <t>A00831</t>
  </si>
  <si>
    <t>A00832</t>
  </si>
  <si>
    <t>1:42</t>
  </si>
  <si>
    <t>A00833</t>
  </si>
  <si>
    <t>8:32</t>
  </si>
  <si>
    <t>A00834</t>
  </si>
  <si>
    <t>11:27</t>
  </si>
  <si>
    <t>A00835</t>
  </si>
  <si>
    <t>19:51</t>
  </si>
  <si>
    <t>A00836</t>
  </si>
  <si>
    <t>19:22</t>
  </si>
  <si>
    <t>A00837</t>
  </si>
  <si>
    <t>A00838</t>
  </si>
  <si>
    <t>A00839</t>
  </si>
  <si>
    <t>A00840</t>
  </si>
  <si>
    <t>A00841</t>
  </si>
  <si>
    <t>A00842</t>
  </si>
  <si>
    <t>16:12</t>
  </si>
  <si>
    <t>A00843</t>
  </si>
  <si>
    <t>A00844</t>
  </si>
  <si>
    <t>A00845</t>
  </si>
  <si>
    <t>15:33</t>
  </si>
  <si>
    <t>A00846</t>
  </si>
  <si>
    <t>5:31</t>
  </si>
  <si>
    <t>A00847</t>
  </si>
  <si>
    <t>13:54</t>
  </si>
  <si>
    <t>A00848</t>
  </si>
  <si>
    <t>A00849</t>
  </si>
  <si>
    <t>A00850</t>
  </si>
  <si>
    <t>6:26</t>
  </si>
  <si>
    <t>A00851</t>
  </si>
  <si>
    <t>A00852</t>
  </si>
  <si>
    <t>A00853</t>
  </si>
  <si>
    <t>11:23</t>
  </si>
  <si>
    <t>A00854</t>
  </si>
  <si>
    <t>A00855</t>
  </si>
  <si>
    <t>A00856</t>
  </si>
  <si>
    <t>A00857</t>
  </si>
  <si>
    <t>A00858</t>
  </si>
  <si>
    <t>15:3</t>
  </si>
  <si>
    <t>A00859</t>
  </si>
  <si>
    <t>16:33</t>
  </si>
  <si>
    <t>A00860</t>
  </si>
  <si>
    <t>A00861</t>
  </si>
  <si>
    <t>A00862</t>
  </si>
  <si>
    <t>A00863</t>
  </si>
  <si>
    <t>A00864</t>
  </si>
  <si>
    <t>A00865</t>
  </si>
  <si>
    <t>19:40</t>
  </si>
  <si>
    <t>A00866</t>
  </si>
  <si>
    <t>A00867</t>
  </si>
  <si>
    <t>20:14</t>
  </si>
  <si>
    <t>A00868</t>
  </si>
  <si>
    <t>A00869</t>
  </si>
  <si>
    <t>A00870</t>
  </si>
  <si>
    <t>A00871</t>
  </si>
  <si>
    <t>A00872</t>
  </si>
  <si>
    <t>16:41</t>
  </si>
  <si>
    <t>A00873</t>
  </si>
  <si>
    <t>0:28</t>
  </si>
  <si>
    <t>A00874</t>
  </si>
  <si>
    <t>8:30</t>
  </si>
  <si>
    <t>A00875</t>
  </si>
  <si>
    <t>6:18</t>
  </si>
  <si>
    <t>A00876</t>
  </si>
  <si>
    <t>A00877</t>
  </si>
  <si>
    <t>21:10</t>
  </si>
  <si>
    <t>A00878</t>
  </si>
  <si>
    <t>A00879</t>
  </si>
  <si>
    <t>11:24</t>
  </si>
  <si>
    <t>A00880</t>
  </si>
  <si>
    <t>A00881</t>
  </si>
  <si>
    <t>A00882</t>
  </si>
  <si>
    <t>11:32</t>
  </si>
  <si>
    <t>A00883</t>
  </si>
  <si>
    <t>6:13</t>
  </si>
  <si>
    <t>A00884</t>
  </si>
  <si>
    <t>A00885</t>
  </si>
  <si>
    <t>A00886</t>
  </si>
  <si>
    <t>A00887</t>
  </si>
  <si>
    <t>19:28</t>
  </si>
  <si>
    <t>A00888</t>
  </si>
  <si>
    <t>21:15</t>
  </si>
  <si>
    <t>A00889</t>
  </si>
  <si>
    <t>21:37</t>
  </si>
  <si>
    <t>A00890</t>
  </si>
  <si>
    <t>6:30</t>
  </si>
  <si>
    <t>A00891</t>
  </si>
  <si>
    <t>A00892</t>
  </si>
  <si>
    <t>A00893</t>
  </si>
  <si>
    <t>A00894</t>
  </si>
  <si>
    <t>1:14</t>
  </si>
  <si>
    <t>A00895</t>
  </si>
  <si>
    <t>A00896</t>
  </si>
  <si>
    <t>5:54</t>
  </si>
  <si>
    <t>A00897</t>
  </si>
  <si>
    <t>10:56</t>
  </si>
  <si>
    <t>A00898</t>
  </si>
  <si>
    <t>19:31</t>
  </si>
  <si>
    <t>A00899</t>
  </si>
  <si>
    <t>15:22</t>
  </si>
  <si>
    <t>A00900</t>
  </si>
  <si>
    <t>0:23</t>
  </si>
  <si>
    <t>A00901</t>
  </si>
  <si>
    <t>11:57</t>
  </si>
  <si>
    <t>A00902</t>
  </si>
  <si>
    <t>12:40</t>
  </si>
  <si>
    <t>A00903</t>
  </si>
  <si>
    <t>A00904</t>
  </si>
  <si>
    <t>A00905</t>
  </si>
  <si>
    <t>A00906</t>
  </si>
  <si>
    <t>4:41</t>
  </si>
  <si>
    <t>A00907</t>
  </si>
  <si>
    <t>12:51</t>
  </si>
  <si>
    <t>A00908</t>
  </si>
  <si>
    <t>0:25</t>
  </si>
  <si>
    <t>A00909</t>
  </si>
  <si>
    <t>A00910</t>
  </si>
  <si>
    <t>A00911</t>
  </si>
  <si>
    <t>A00912</t>
  </si>
  <si>
    <t>19:14</t>
  </si>
  <si>
    <t>A00913</t>
  </si>
  <si>
    <t>10:35</t>
  </si>
  <si>
    <t>A00914</t>
  </si>
  <si>
    <t>A00915</t>
  </si>
  <si>
    <t>21:54</t>
  </si>
  <si>
    <t>A00916</t>
  </si>
  <si>
    <t>A00917</t>
  </si>
  <si>
    <t>12:16</t>
  </si>
  <si>
    <t>A00918</t>
  </si>
  <si>
    <t>A00919</t>
  </si>
  <si>
    <t>A00920</t>
  </si>
  <si>
    <t>A00921</t>
  </si>
  <si>
    <t>19:7</t>
  </si>
  <si>
    <t>A00922</t>
  </si>
  <si>
    <t>A00923</t>
  </si>
  <si>
    <t>A00924</t>
  </si>
  <si>
    <t>A00925</t>
  </si>
  <si>
    <t>22:55</t>
  </si>
  <si>
    <t>A00926</t>
  </si>
  <si>
    <t>A00927</t>
  </si>
  <si>
    <t>A00928</t>
  </si>
  <si>
    <t>5:26</t>
  </si>
  <si>
    <t>A00929</t>
  </si>
  <si>
    <t>A00930</t>
  </si>
  <si>
    <t>19:25</t>
  </si>
  <si>
    <t>A00931</t>
  </si>
  <si>
    <t>10:23</t>
  </si>
  <si>
    <t>A00932</t>
  </si>
  <si>
    <t>A00933</t>
  </si>
  <si>
    <t>A00934</t>
  </si>
  <si>
    <t>6:45</t>
  </si>
  <si>
    <t>A00935</t>
  </si>
  <si>
    <t>2:56</t>
  </si>
  <si>
    <t>A00936</t>
  </si>
  <si>
    <t>A00937</t>
  </si>
  <si>
    <t>3:58</t>
  </si>
  <si>
    <t>A00938</t>
  </si>
  <si>
    <t>16:0</t>
  </si>
  <si>
    <t>A00939</t>
  </si>
  <si>
    <t>7:19</t>
  </si>
  <si>
    <t>A00940</t>
  </si>
  <si>
    <t>17:58</t>
  </si>
  <si>
    <t>A00941</t>
  </si>
  <si>
    <t>10:44</t>
  </si>
  <si>
    <t>A00942</t>
  </si>
  <si>
    <t>3:52</t>
  </si>
  <si>
    <t>A00943</t>
  </si>
  <si>
    <t>7:49</t>
  </si>
  <si>
    <t>A00944</t>
  </si>
  <si>
    <t>1:43</t>
  </si>
  <si>
    <t>A00945</t>
  </si>
  <si>
    <t>A00946</t>
  </si>
  <si>
    <t>3:53</t>
  </si>
  <si>
    <t>A00947</t>
  </si>
  <si>
    <t>A00948</t>
  </si>
  <si>
    <t>A00949</t>
  </si>
  <si>
    <t>A00950</t>
  </si>
  <si>
    <t>A00951</t>
  </si>
  <si>
    <t>7:38</t>
  </si>
  <si>
    <t>A00952</t>
  </si>
  <si>
    <t>13:18</t>
  </si>
  <si>
    <t>A00953</t>
  </si>
  <si>
    <t>A00954</t>
  </si>
  <si>
    <t>A00955</t>
  </si>
  <si>
    <t>A00956</t>
  </si>
  <si>
    <t>A00957</t>
  </si>
  <si>
    <t>A00958</t>
  </si>
  <si>
    <t>A00959</t>
  </si>
  <si>
    <t>17:29</t>
  </si>
  <si>
    <t>A00960</t>
  </si>
  <si>
    <t>4:44</t>
  </si>
  <si>
    <t>A00961</t>
  </si>
  <si>
    <t>A00962</t>
  </si>
  <si>
    <t>A00963</t>
  </si>
  <si>
    <t>8:22</t>
  </si>
  <si>
    <t>A00964</t>
  </si>
  <si>
    <t>8:51</t>
  </si>
  <si>
    <t>A00965</t>
  </si>
  <si>
    <t>A00966</t>
  </si>
  <si>
    <t>A00967</t>
  </si>
  <si>
    <t>10:25</t>
  </si>
  <si>
    <t>A00968</t>
  </si>
  <si>
    <t>6:36</t>
  </si>
  <si>
    <t>A00969</t>
  </si>
  <si>
    <t>A00970</t>
  </si>
  <si>
    <t>A00971</t>
  </si>
  <si>
    <t>12:27</t>
  </si>
  <si>
    <t>A00972</t>
  </si>
  <si>
    <t>13:13</t>
  </si>
  <si>
    <t>A00973</t>
  </si>
  <si>
    <t>6:3</t>
  </si>
  <si>
    <t>A00974</t>
  </si>
  <si>
    <t>A00975</t>
  </si>
  <si>
    <t>19:32</t>
  </si>
  <si>
    <t>A00976</t>
  </si>
  <si>
    <t>A00977</t>
  </si>
  <si>
    <t>15:16</t>
  </si>
  <si>
    <t>A00978</t>
  </si>
  <si>
    <t>20:34</t>
  </si>
  <si>
    <t>A00979</t>
  </si>
  <si>
    <t>14:50</t>
  </si>
  <si>
    <t>A00980</t>
  </si>
  <si>
    <t>A00981</t>
  </si>
  <si>
    <t>13:38</t>
  </si>
  <si>
    <t>A00982</t>
  </si>
  <si>
    <t>A00983</t>
  </si>
  <si>
    <t>A00984</t>
  </si>
  <si>
    <t>A00985</t>
  </si>
  <si>
    <t>A00986</t>
  </si>
  <si>
    <t>12:50</t>
  </si>
  <si>
    <t>A00987</t>
  </si>
  <si>
    <t>A00988</t>
  </si>
  <si>
    <t>19:46</t>
  </si>
  <si>
    <t>A00989</t>
  </si>
  <si>
    <t>A00990</t>
  </si>
  <si>
    <t>1:48</t>
  </si>
  <si>
    <t>A00991</t>
  </si>
  <si>
    <t>2:51</t>
  </si>
  <si>
    <t>A00992</t>
  </si>
  <si>
    <t>A00993</t>
  </si>
  <si>
    <t>8:6</t>
  </si>
  <si>
    <t>A00994</t>
  </si>
  <si>
    <t>20:42</t>
  </si>
  <si>
    <t>A00995</t>
  </si>
  <si>
    <t>19:41</t>
  </si>
  <si>
    <t>A00996</t>
  </si>
  <si>
    <t>A00997</t>
  </si>
  <si>
    <t>A00998</t>
  </si>
  <si>
    <t>23:53</t>
  </si>
  <si>
    <t>A00999</t>
  </si>
  <si>
    <t>10:49</t>
  </si>
  <si>
    <t>A01000</t>
  </si>
  <si>
    <t>A01001</t>
  </si>
  <si>
    <t>A01002</t>
  </si>
  <si>
    <t>10:50</t>
  </si>
  <si>
    <t>A01003</t>
  </si>
  <si>
    <t>A01004</t>
  </si>
  <si>
    <t>22:9</t>
  </si>
  <si>
    <t>A01005</t>
  </si>
  <si>
    <t>A01006</t>
  </si>
  <si>
    <t>A01007</t>
  </si>
  <si>
    <t>A01008</t>
  </si>
  <si>
    <t>22:46</t>
  </si>
  <si>
    <t>A01009</t>
  </si>
  <si>
    <t>A01010</t>
  </si>
  <si>
    <t>A01011</t>
  </si>
  <si>
    <t>7:21</t>
  </si>
  <si>
    <t>A01012</t>
  </si>
  <si>
    <t>A01013</t>
  </si>
  <si>
    <t>A01014</t>
  </si>
  <si>
    <t>A01015</t>
  </si>
  <si>
    <t>23:7</t>
  </si>
  <si>
    <t>A01016</t>
  </si>
  <si>
    <t>4:0</t>
  </si>
  <si>
    <t>A01017</t>
  </si>
  <si>
    <t>A01018</t>
  </si>
  <si>
    <t>1:10</t>
  </si>
  <si>
    <t>A01019</t>
  </si>
  <si>
    <t>A01020</t>
  </si>
  <si>
    <t>2:50</t>
  </si>
  <si>
    <t>A01021</t>
  </si>
  <si>
    <t>19:4</t>
  </si>
  <si>
    <t>A01022</t>
  </si>
  <si>
    <t>7:13</t>
  </si>
  <si>
    <t>A01023</t>
  </si>
  <si>
    <t>A01024</t>
  </si>
  <si>
    <t>15:6</t>
  </si>
  <si>
    <t>A01025</t>
  </si>
  <si>
    <t>A01026</t>
  </si>
  <si>
    <t>17:27</t>
  </si>
  <si>
    <t>A01027</t>
  </si>
  <si>
    <t>13:26</t>
  </si>
  <si>
    <t>A01028</t>
  </si>
  <si>
    <t>19:39</t>
  </si>
  <si>
    <t>A01029</t>
  </si>
  <si>
    <t>5:44</t>
  </si>
  <si>
    <t>A01030</t>
  </si>
  <si>
    <t>A01031</t>
  </si>
  <si>
    <t>A01032</t>
  </si>
  <si>
    <t>9:50</t>
  </si>
  <si>
    <t>A01033</t>
  </si>
  <si>
    <t>A01034</t>
  </si>
  <si>
    <t>A01035</t>
  </si>
  <si>
    <t>6:9</t>
  </si>
  <si>
    <t>A01036</t>
  </si>
  <si>
    <t>12:36</t>
  </si>
  <si>
    <t>A01037</t>
  </si>
  <si>
    <t>3:25</t>
  </si>
  <si>
    <t>A01038</t>
  </si>
  <si>
    <t>A01039</t>
  </si>
  <si>
    <t>18:50</t>
  </si>
  <si>
    <t>A01040</t>
  </si>
  <si>
    <t>19:12</t>
  </si>
  <si>
    <t>A01041</t>
  </si>
  <si>
    <t>A01042</t>
  </si>
  <si>
    <t>1:32</t>
  </si>
  <si>
    <t>A01043</t>
  </si>
  <si>
    <t>7:33</t>
  </si>
  <si>
    <t>A01044</t>
  </si>
  <si>
    <t>A01045</t>
  </si>
  <si>
    <t>A01046</t>
  </si>
  <si>
    <t>20:9</t>
  </si>
  <si>
    <t>A01047</t>
  </si>
  <si>
    <t>A01048</t>
  </si>
  <si>
    <t>A01049</t>
  </si>
  <si>
    <t>19:8</t>
  </si>
  <si>
    <t>A01050</t>
  </si>
  <si>
    <t>A01051</t>
  </si>
  <si>
    <t>A01052</t>
  </si>
  <si>
    <t>13:56</t>
  </si>
  <si>
    <t>A01053</t>
  </si>
  <si>
    <t>A01054</t>
  </si>
  <si>
    <t>A01055</t>
  </si>
  <si>
    <t>19:33</t>
  </si>
  <si>
    <t>A01056</t>
  </si>
  <si>
    <t>4:14</t>
  </si>
  <si>
    <t>A01057</t>
  </si>
  <si>
    <t>22:50</t>
  </si>
  <si>
    <t>A01058</t>
  </si>
  <si>
    <t>A01059</t>
  </si>
  <si>
    <t>22:40</t>
  </si>
  <si>
    <t>A01060</t>
  </si>
  <si>
    <t>A01061</t>
  </si>
  <si>
    <t>4:2</t>
  </si>
  <si>
    <t>A01062</t>
  </si>
  <si>
    <t>A01063</t>
  </si>
  <si>
    <t>23:10</t>
  </si>
  <si>
    <t>A01064</t>
  </si>
  <si>
    <t>A01065</t>
  </si>
  <si>
    <t>21:50</t>
  </si>
  <si>
    <t>A01066</t>
  </si>
  <si>
    <t>7:42</t>
  </si>
  <si>
    <t>A01067</t>
  </si>
  <si>
    <t>A01068</t>
  </si>
  <si>
    <t>A01069</t>
  </si>
  <si>
    <t>A01070</t>
  </si>
  <si>
    <t>1:49</t>
  </si>
  <si>
    <t>A01071</t>
  </si>
  <si>
    <t>A01072</t>
  </si>
  <si>
    <t>1:11</t>
  </si>
  <si>
    <t>A01073</t>
  </si>
  <si>
    <t>A01074</t>
  </si>
  <si>
    <t>A01075</t>
  </si>
  <si>
    <t>12:59</t>
  </si>
  <si>
    <t>A01076</t>
  </si>
  <si>
    <t>5:49</t>
  </si>
  <si>
    <t>A01077</t>
  </si>
  <si>
    <t>A01078</t>
  </si>
  <si>
    <t>A01079</t>
  </si>
  <si>
    <t>1:51</t>
  </si>
  <si>
    <t>A01080</t>
  </si>
  <si>
    <t>18:12</t>
  </si>
  <si>
    <t>A01081</t>
  </si>
  <si>
    <t>A01082</t>
  </si>
  <si>
    <t>16:28</t>
  </si>
  <si>
    <t>A01083</t>
  </si>
  <si>
    <t>A01084</t>
  </si>
  <si>
    <t>4:34</t>
  </si>
  <si>
    <t>A01085</t>
  </si>
  <si>
    <t>A01086</t>
  </si>
  <si>
    <t>A01087</t>
  </si>
  <si>
    <t>A01088</t>
  </si>
  <si>
    <t>A01089</t>
  </si>
  <si>
    <t>23:12</t>
  </si>
  <si>
    <t>A01090</t>
  </si>
  <si>
    <t>11:35</t>
  </si>
  <si>
    <t>A01091</t>
  </si>
  <si>
    <t>A01092</t>
  </si>
  <si>
    <t>11:50</t>
  </si>
  <si>
    <t>A01093</t>
  </si>
  <si>
    <t>A01094</t>
  </si>
  <si>
    <t>A01095</t>
  </si>
  <si>
    <t>21:38</t>
  </si>
  <si>
    <t>A01096</t>
  </si>
  <si>
    <t>A01097</t>
  </si>
  <si>
    <t>A01098</t>
  </si>
  <si>
    <t>A01099</t>
  </si>
  <si>
    <t>A01100</t>
  </si>
  <si>
    <t>A01101</t>
  </si>
  <si>
    <t>A01102</t>
  </si>
  <si>
    <t>A01103</t>
  </si>
  <si>
    <t>18:3</t>
  </si>
  <si>
    <t>A01104</t>
  </si>
  <si>
    <t>1:36</t>
  </si>
  <si>
    <t>A01105</t>
  </si>
  <si>
    <t>A01106</t>
  </si>
  <si>
    <t>A01107</t>
  </si>
  <si>
    <t>18:23</t>
  </si>
  <si>
    <t>A01108</t>
  </si>
  <si>
    <t>22:35</t>
  </si>
  <si>
    <t>A01109</t>
  </si>
  <si>
    <t>A01110</t>
  </si>
  <si>
    <t>4:22</t>
  </si>
  <si>
    <t>A01111</t>
  </si>
  <si>
    <t>A01112</t>
  </si>
  <si>
    <t>A01113</t>
  </si>
  <si>
    <t>A01114</t>
  </si>
  <si>
    <t>18:17</t>
  </si>
  <si>
    <t>A01115</t>
  </si>
  <si>
    <t>A01116</t>
  </si>
  <si>
    <t>A01117</t>
  </si>
  <si>
    <t>A01118</t>
  </si>
  <si>
    <t>0:32</t>
  </si>
  <si>
    <t>A01119</t>
  </si>
  <si>
    <t>A01120</t>
  </si>
  <si>
    <t>21:7</t>
  </si>
  <si>
    <t>A01121</t>
  </si>
  <si>
    <t>A01122</t>
  </si>
  <si>
    <t>A01123</t>
  </si>
  <si>
    <t>16:10</t>
  </si>
  <si>
    <t>A01124</t>
  </si>
  <si>
    <t>6:31</t>
  </si>
  <si>
    <t>A01125</t>
  </si>
  <si>
    <t>A01126</t>
  </si>
  <si>
    <t>A01127</t>
  </si>
  <si>
    <t>7:10</t>
  </si>
  <si>
    <t>A01128</t>
  </si>
  <si>
    <t>A01129</t>
  </si>
  <si>
    <t>A01130</t>
  </si>
  <si>
    <t>A01131</t>
  </si>
  <si>
    <t>A01132</t>
  </si>
  <si>
    <t>A01133</t>
  </si>
  <si>
    <t>11:29</t>
  </si>
  <si>
    <t>A01134</t>
  </si>
  <si>
    <t>A01135</t>
  </si>
  <si>
    <t>A01136</t>
  </si>
  <si>
    <t>A01137</t>
  </si>
  <si>
    <t>3:9</t>
  </si>
  <si>
    <t>A01138</t>
  </si>
  <si>
    <t>A01139</t>
  </si>
  <si>
    <t>A01140</t>
  </si>
  <si>
    <t>0:17</t>
  </si>
  <si>
    <t>A01141</t>
  </si>
  <si>
    <t>20:59</t>
  </si>
  <si>
    <t>A01142</t>
  </si>
  <si>
    <t>A01143</t>
  </si>
  <si>
    <t>A01144</t>
  </si>
  <si>
    <t>3:13</t>
  </si>
  <si>
    <t>A01145</t>
  </si>
  <si>
    <t>10:26</t>
  </si>
  <si>
    <t>A01146</t>
  </si>
  <si>
    <t>9:54</t>
  </si>
  <si>
    <t>A01147</t>
  </si>
  <si>
    <t>A01148</t>
  </si>
  <si>
    <t>A01149</t>
  </si>
  <si>
    <t>3:0</t>
  </si>
  <si>
    <t>A01150</t>
  </si>
  <si>
    <t>A01151</t>
  </si>
  <si>
    <t>18:54</t>
  </si>
  <si>
    <t>A01152</t>
  </si>
  <si>
    <t>8:50</t>
  </si>
  <si>
    <t>A01153</t>
  </si>
  <si>
    <t>A01154</t>
  </si>
  <si>
    <t>A01155</t>
  </si>
  <si>
    <t>20:26</t>
  </si>
  <si>
    <t>A01156</t>
  </si>
  <si>
    <t>A01157</t>
  </si>
  <si>
    <t>A01158</t>
  </si>
  <si>
    <t>14:4</t>
  </si>
  <si>
    <t>A01159</t>
  </si>
  <si>
    <t>A01160</t>
  </si>
  <si>
    <t>A01161</t>
  </si>
  <si>
    <t>7:17</t>
  </si>
  <si>
    <t>A01162</t>
  </si>
  <si>
    <t>A01163</t>
  </si>
  <si>
    <t>15:13</t>
  </si>
  <si>
    <t>A01164</t>
  </si>
  <si>
    <t>3:41</t>
  </si>
  <si>
    <t>A01165</t>
  </si>
  <si>
    <t>A01166</t>
  </si>
  <si>
    <t>20:46</t>
  </si>
  <si>
    <t>A01167</t>
  </si>
  <si>
    <t>0:10</t>
  </si>
  <si>
    <t>A01168</t>
  </si>
  <si>
    <t>9:40</t>
  </si>
  <si>
    <t>A01169</t>
  </si>
  <si>
    <t>A01170</t>
  </si>
  <si>
    <t>A01171</t>
  </si>
  <si>
    <t>A01172</t>
  </si>
  <si>
    <t>22:34</t>
  </si>
  <si>
    <t>A01173</t>
  </si>
  <si>
    <t>4:17</t>
  </si>
  <si>
    <t>A01174</t>
  </si>
  <si>
    <t>12:54</t>
  </si>
  <si>
    <t>A01175</t>
  </si>
  <si>
    <t>10:28</t>
  </si>
  <si>
    <t>A01176</t>
  </si>
  <si>
    <t>A01177</t>
  </si>
  <si>
    <t>A01178</t>
  </si>
  <si>
    <t>A01179</t>
  </si>
  <si>
    <t>3:35</t>
  </si>
  <si>
    <t>A01180</t>
  </si>
  <si>
    <t>3:57</t>
  </si>
  <si>
    <t>A01181</t>
  </si>
  <si>
    <t>A01182</t>
  </si>
  <si>
    <t>2:7</t>
  </si>
  <si>
    <t>A01183</t>
  </si>
  <si>
    <t>22:24</t>
  </si>
  <si>
    <t>A01184</t>
  </si>
  <si>
    <t>A01185</t>
  </si>
  <si>
    <t>A01186</t>
  </si>
  <si>
    <t>A01187</t>
  </si>
  <si>
    <t>A01188</t>
  </si>
  <si>
    <t>5:57</t>
  </si>
  <si>
    <t>A01189</t>
  </si>
  <si>
    <t>A01190</t>
  </si>
  <si>
    <t>A01191</t>
  </si>
  <si>
    <t>A01192</t>
  </si>
  <si>
    <t>0:11</t>
  </si>
  <si>
    <t>A01193</t>
  </si>
  <si>
    <t>A01194</t>
  </si>
  <si>
    <t>A01195</t>
  </si>
  <si>
    <t>A01196</t>
  </si>
  <si>
    <t>A01197</t>
  </si>
  <si>
    <t>A01198</t>
  </si>
  <si>
    <t>A01199</t>
  </si>
  <si>
    <t>4:28</t>
  </si>
  <si>
    <t>A01200</t>
  </si>
  <si>
    <t>1:22</t>
  </si>
  <si>
    <t>A01201</t>
  </si>
  <si>
    <t>21:34</t>
  </si>
  <si>
    <t>A01202</t>
  </si>
  <si>
    <t>A01203</t>
  </si>
  <si>
    <t>A01204</t>
  </si>
  <si>
    <t>A01205</t>
  </si>
  <si>
    <t>A01206</t>
  </si>
  <si>
    <t>A01207</t>
  </si>
  <si>
    <t>20:29</t>
  </si>
  <si>
    <t>A01208</t>
  </si>
  <si>
    <t>A01209</t>
  </si>
  <si>
    <t>A01210</t>
  </si>
  <si>
    <t>A01211</t>
  </si>
  <si>
    <t>A01212</t>
  </si>
  <si>
    <t>A01213</t>
  </si>
  <si>
    <t>A01214</t>
  </si>
  <si>
    <t>21:14</t>
  </si>
  <si>
    <t>A01215</t>
  </si>
  <si>
    <t>A01216</t>
  </si>
  <si>
    <t>A01217</t>
  </si>
  <si>
    <t>6:23</t>
  </si>
  <si>
    <t>A01218</t>
  </si>
  <si>
    <t>A01219</t>
  </si>
  <si>
    <t>1:7</t>
  </si>
  <si>
    <t>A01220</t>
  </si>
  <si>
    <t>8:1</t>
  </si>
  <si>
    <t>A01221</t>
  </si>
  <si>
    <t>10:47</t>
  </si>
  <si>
    <t>A01222</t>
  </si>
  <si>
    <t>A01223</t>
  </si>
  <si>
    <t>16:37</t>
  </si>
  <si>
    <t>A01224</t>
  </si>
  <si>
    <t>A01225</t>
  </si>
  <si>
    <t>A01226</t>
  </si>
  <si>
    <t>5:5</t>
  </si>
  <si>
    <t>A01227</t>
  </si>
  <si>
    <t>3:46</t>
  </si>
  <si>
    <t>A01228</t>
  </si>
  <si>
    <t>A01229</t>
  </si>
  <si>
    <t>14:52</t>
  </si>
  <si>
    <t>A01230</t>
  </si>
  <si>
    <t>0:50</t>
  </si>
  <si>
    <t>A01231</t>
  </si>
  <si>
    <t>6:5</t>
  </si>
  <si>
    <t>A01232</t>
  </si>
  <si>
    <t>A01233</t>
  </si>
  <si>
    <t>13:23</t>
  </si>
  <si>
    <t>A01234</t>
  </si>
  <si>
    <t>A01235</t>
  </si>
  <si>
    <t>A01236</t>
  </si>
  <si>
    <t>A01237</t>
  </si>
  <si>
    <t>12:52</t>
  </si>
  <si>
    <t>A01238</t>
  </si>
  <si>
    <t>A01239</t>
  </si>
  <si>
    <t>A01240</t>
  </si>
  <si>
    <t>A01241</t>
  </si>
  <si>
    <t>12:20</t>
  </si>
  <si>
    <t>A01242</t>
  </si>
  <si>
    <t>A01243</t>
  </si>
  <si>
    <t>2:25</t>
  </si>
  <si>
    <t>A01244</t>
  </si>
  <si>
    <t>3:7</t>
  </si>
  <si>
    <t>A01245</t>
  </si>
  <si>
    <t>A01246</t>
  </si>
  <si>
    <t>12:11</t>
  </si>
  <si>
    <t>A01247</t>
  </si>
  <si>
    <t>16:55</t>
  </si>
  <si>
    <t>A01248</t>
  </si>
  <si>
    <t>15:35</t>
  </si>
  <si>
    <t>A01249</t>
  </si>
  <si>
    <t>A01250</t>
  </si>
  <si>
    <t>20:0</t>
  </si>
  <si>
    <t>A01251</t>
  </si>
  <si>
    <t>A01252</t>
  </si>
  <si>
    <t>A01253</t>
  </si>
  <si>
    <t>A01254</t>
  </si>
  <si>
    <t>A01255</t>
  </si>
  <si>
    <t>A01256</t>
  </si>
  <si>
    <t>A01257</t>
  </si>
  <si>
    <t>A01258</t>
  </si>
  <si>
    <t>9:2</t>
  </si>
  <si>
    <t>A01259</t>
  </si>
  <si>
    <t>A01260</t>
  </si>
  <si>
    <t>3:4</t>
  </si>
  <si>
    <t>A01261</t>
  </si>
  <si>
    <t>A01262</t>
  </si>
  <si>
    <t>A01263</t>
  </si>
  <si>
    <t>A01264</t>
  </si>
  <si>
    <t>15:51</t>
  </si>
  <si>
    <t>A01265</t>
  </si>
  <si>
    <t>A01266</t>
  </si>
  <si>
    <t>17:42</t>
  </si>
  <si>
    <t>A01267</t>
  </si>
  <si>
    <t>A01268</t>
  </si>
  <si>
    <t>10:15</t>
  </si>
  <si>
    <t>A01269</t>
  </si>
  <si>
    <t>A01270</t>
  </si>
  <si>
    <t>7:30</t>
  </si>
  <si>
    <t>A01271</t>
  </si>
  <si>
    <t>A01272</t>
  </si>
  <si>
    <t>A01273</t>
  </si>
  <si>
    <t>14:1</t>
  </si>
  <si>
    <t>A01274</t>
  </si>
  <si>
    <t>10:30</t>
  </si>
  <si>
    <t>A01275</t>
  </si>
  <si>
    <t>A01276</t>
  </si>
  <si>
    <t>A01277</t>
  </si>
  <si>
    <t>5:13</t>
  </si>
  <si>
    <t>A01278</t>
  </si>
  <si>
    <t>A01279</t>
  </si>
  <si>
    <t>A01280</t>
  </si>
  <si>
    <t>A01281</t>
  </si>
  <si>
    <t>A01282</t>
  </si>
  <si>
    <t>22:2</t>
  </si>
  <si>
    <t>A01283</t>
  </si>
  <si>
    <t>A01284</t>
  </si>
  <si>
    <t>A01285</t>
  </si>
  <si>
    <t>A01286</t>
  </si>
  <si>
    <t>A01287</t>
  </si>
  <si>
    <t>A01288</t>
  </si>
  <si>
    <t>A01289</t>
  </si>
  <si>
    <t>11:9</t>
  </si>
  <si>
    <t>A01290</t>
  </si>
  <si>
    <t>A01291</t>
  </si>
  <si>
    <t>22:51</t>
  </si>
  <si>
    <t>A01292</t>
  </si>
  <si>
    <t>A01293</t>
  </si>
  <si>
    <t>A01294</t>
  </si>
  <si>
    <t>A01295</t>
  </si>
  <si>
    <t>16:9</t>
  </si>
  <si>
    <t>A01296</t>
  </si>
  <si>
    <t>A01297</t>
  </si>
  <si>
    <t>A01298</t>
  </si>
  <si>
    <t>11:48</t>
  </si>
  <si>
    <t>A01299</t>
  </si>
  <si>
    <t>7:37</t>
  </si>
  <si>
    <t>A01300</t>
  </si>
  <si>
    <t>3:44</t>
  </si>
  <si>
    <t>A01301</t>
  </si>
  <si>
    <t>A01302</t>
  </si>
  <si>
    <t>2:58</t>
  </si>
  <si>
    <t>A01303</t>
  </si>
  <si>
    <t>8:21</t>
  </si>
  <si>
    <t>A01304</t>
  </si>
  <si>
    <t>A01305</t>
  </si>
  <si>
    <t>12:3</t>
  </si>
  <si>
    <t>A01306</t>
  </si>
  <si>
    <t>A01307</t>
  </si>
  <si>
    <t>A01308</t>
  </si>
  <si>
    <t>A01309</t>
  </si>
  <si>
    <t>A01310</t>
  </si>
  <si>
    <t>13:10</t>
  </si>
  <si>
    <t>A01311</t>
  </si>
  <si>
    <t>A01312</t>
  </si>
  <si>
    <t>17:21</t>
  </si>
  <si>
    <t>A01313</t>
  </si>
  <si>
    <t>0:15</t>
  </si>
  <si>
    <t>A01314</t>
  </si>
  <si>
    <t>A01315</t>
  </si>
  <si>
    <t>16:48</t>
  </si>
  <si>
    <t>A01316</t>
  </si>
  <si>
    <t>3:28</t>
  </si>
  <si>
    <t>A01317</t>
  </si>
  <si>
    <t>A01318</t>
  </si>
  <si>
    <t>A01319</t>
  </si>
  <si>
    <t>A01320</t>
  </si>
  <si>
    <t>A01321</t>
  </si>
  <si>
    <t>A01322</t>
  </si>
  <si>
    <t>A01323</t>
  </si>
  <si>
    <t>13:33</t>
  </si>
  <si>
    <t>A01324</t>
  </si>
  <si>
    <t>A01325</t>
  </si>
  <si>
    <t>7:59</t>
  </si>
  <si>
    <t>A01326</t>
  </si>
  <si>
    <t>18:47</t>
  </si>
  <si>
    <t>A01327</t>
  </si>
  <si>
    <t>A01328</t>
  </si>
  <si>
    <t>7:45</t>
  </si>
  <si>
    <t>A01329</t>
  </si>
  <si>
    <t>23:34</t>
  </si>
  <si>
    <t>A01330</t>
  </si>
  <si>
    <t>12:41</t>
  </si>
  <si>
    <t>A01331</t>
  </si>
  <si>
    <t>A01332</t>
  </si>
  <si>
    <t>A01333</t>
  </si>
  <si>
    <t>1:33</t>
  </si>
  <si>
    <t>A01334</t>
  </si>
  <si>
    <t>A01335</t>
  </si>
  <si>
    <t>8:56</t>
  </si>
  <si>
    <t>A01336</t>
  </si>
  <si>
    <t>A01337</t>
  </si>
  <si>
    <t>9:39</t>
  </si>
  <si>
    <t>A01338</t>
  </si>
  <si>
    <t>1:47</t>
  </si>
  <si>
    <t>A01339</t>
  </si>
  <si>
    <t>A01340</t>
  </si>
  <si>
    <t>A01341</t>
  </si>
  <si>
    <t>A01342</t>
  </si>
  <si>
    <t>A01343</t>
  </si>
  <si>
    <t>20:39</t>
  </si>
  <si>
    <t>A01344</t>
  </si>
  <si>
    <t>A01345</t>
  </si>
  <si>
    <t>A01346</t>
  </si>
  <si>
    <t>A01347</t>
  </si>
  <si>
    <t>A01348</t>
  </si>
  <si>
    <t>7:18</t>
  </si>
  <si>
    <t>A01349</t>
  </si>
  <si>
    <t>A01350</t>
  </si>
  <si>
    <t>A01351</t>
  </si>
  <si>
    <t>A01352</t>
  </si>
  <si>
    <t>A01353</t>
  </si>
  <si>
    <t>A01354</t>
  </si>
  <si>
    <t>A01355</t>
  </si>
  <si>
    <t>A01356</t>
  </si>
  <si>
    <t>22:12</t>
  </si>
  <si>
    <t>A01357</t>
  </si>
  <si>
    <t>A01358</t>
  </si>
  <si>
    <t>A01359</t>
  </si>
  <si>
    <t>A01360</t>
  </si>
  <si>
    <t>3:34</t>
  </si>
  <si>
    <t>A01361</t>
  </si>
  <si>
    <t>5:25</t>
  </si>
  <si>
    <t>A01362</t>
  </si>
  <si>
    <t>23:36</t>
  </si>
  <si>
    <t>A01363</t>
  </si>
  <si>
    <t>A01364</t>
  </si>
  <si>
    <t>23:54</t>
  </si>
  <si>
    <t>A01365</t>
  </si>
  <si>
    <t>A01366</t>
  </si>
  <si>
    <t>A01367</t>
  </si>
  <si>
    <t>2:15</t>
  </si>
  <si>
    <t>A01368</t>
  </si>
  <si>
    <t>A01369</t>
  </si>
  <si>
    <t>18:48</t>
  </si>
  <si>
    <t>A01370</t>
  </si>
  <si>
    <t>A01371</t>
  </si>
  <si>
    <t>A01372</t>
  </si>
  <si>
    <t>A01373</t>
  </si>
  <si>
    <t>A01374</t>
  </si>
  <si>
    <t>A01375</t>
  </si>
  <si>
    <t>A01376</t>
  </si>
  <si>
    <t>A01377</t>
  </si>
  <si>
    <t>3:59</t>
  </si>
  <si>
    <t>A01378</t>
  </si>
  <si>
    <t>A01379</t>
  </si>
  <si>
    <t>A01380</t>
  </si>
  <si>
    <t>A01381</t>
  </si>
  <si>
    <t>A01382</t>
  </si>
  <si>
    <t>A01383</t>
  </si>
  <si>
    <t>15:59</t>
  </si>
  <si>
    <t>A01384</t>
  </si>
  <si>
    <t>18:19</t>
  </si>
  <si>
    <t>A01385</t>
  </si>
  <si>
    <t>A01386</t>
  </si>
  <si>
    <t>15:4</t>
  </si>
  <si>
    <t>A01387</t>
  </si>
  <si>
    <t>22:13</t>
  </si>
  <si>
    <t>A01388</t>
  </si>
  <si>
    <t>A01389</t>
  </si>
  <si>
    <t>23:52</t>
  </si>
  <si>
    <t>A01390</t>
  </si>
  <si>
    <t>2:43</t>
  </si>
  <si>
    <t>A01391</t>
  </si>
  <si>
    <t>A01392</t>
  </si>
  <si>
    <t>A01393</t>
  </si>
  <si>
    <t>6:17</t>
  </si>
  <si>
    <t>A01394</t>
  </si>
  <si>
    <t>4:10</t>
  </si>
  <si>
    <t>A01395</t>
  </si>
  <si>
    <t>A01396</t>
  </si>
  <si>
    <t>6:8</t>
  </si>
  <si>
    <t>A01397</t>
  </si>
  <si>
    <t>A01398</t>
  </si>
  <si>
    <t>A01399</t>
  </si>
  <si>
    <t>A01400</t>
  </si>
  <si>
    <t>13:30</t>
  </si>
  <si>
    <t>A01401</t>
  </si>
  <si>
    <t>A01402</t>
  </si>
  <si>
    <t>A01403</t>
  </si>
  <si>
    <t>A01404</t>
  </si>
  <si>
    <t>14:28</t>
  </si>
  <si>
    <t>A01405</t>
  </si>
  <si>
    <t>A01406</t>
  </si>
  <si>
    <t>A01407</t>
  </si>
  <si>
    <t>A01408</t>
  </si>
  <si>
    <t>5:48</t>
  </si>
  <si>
    <t>A01409</t>
  </si>
  <si>
    <t>9:37</t>
  </si>
  <si>
    <t>A01410</t>
  </si>
  <si>
    <t>A01411</t>
  </si>
  <si>
    <t>16:11</t>
  </si>
  <si>
    <t>A01412</t>
  </si>
  <si>
    <t>A01413</t>
  </si>
  <si>
    <t>A01414</t>
  </si>
  <si>
    <t>A01415</t>
  </si>
  <si>
    <t>7:39</t>
  </si>
  <si>
    <t>A01416</t>
  </si>
  <si>
    <t>11:39</t>
  </si>
  <si>
    <t>A01417</t>
  </si>
  <si>
    <t>9:45</t>
  </si>
  <si>
    <t>A01418</t>
  </si>
  <si>
    <t>A01419</t>
  </si>
  <si>
    <t>19:9</t>
  </si>
  <si>
    <t>A01420</t>
  </si>
  <si>
    <t>A01421</t>
  </si>
  <si>
    <t>A01422</t>
  </si>
  <si>
    <t>A01423</t>
  </si>
  <si>
    <t>14:25</t>
  </si>
  <si>
    <t>A01424</t>
  </si>
  <si>
    <t>A01425</t>
  </si>
  <si>
    <t>13:16</t>
  </si>
  <si>
    <t>A01426</t>
  </si>
  <si>
    <t>A01427</t>
  </si>
  <si>
    <t>A01428</t>
  </si>
  <si>
    <t>A01429</t>
  </si>
  <si>
    <t>A01430</t>
  </si>
  <si>
    <t>A01431</t>
  </si>
  <si>
    <t>11:3</t>
  </si>
  <si>
    <t>A01432</t>
  </si>
  <si>
    <t>A01433</t>
  </si>
  <si>
    <t>A01434</t>
  </si>
  <si>
    <t>23:30</t>
  </si>
  <si>
    <t>A01435</t>
  </si>
  <si>
    <t>A01436</t>
  </si>
  <si>
    <t>A01437</t>
  </si>
  <si>
    <t>A01438</t>
  </si>
  <si>
    <t>2:28</t>
  </si>
  <si>
    <t>A01439</t>
  </si>
  <si>
    <t>7:28</t>
  </si>
  <si>
    <t>A01440</t>
  </si>
  <si>
    <t>15:24</t>
  </si>
  <si>
    <t>A01441</t>
  </si>
  <si>
    <t>A01442</t>
  </si>
  <si>
    <t>A01443</t>
  </si>
  <si>
    <t>14:53</t>
  </si>
  <si>
    <t>A01444</t>
  </si>
  <si>
    <t>A01445</t>
  </si>
  <si>
    <t>A01446</t>
  </si>
  <si>
    <t>16:31</t>
  </si>
  <si>
    <t>A01447</t>
  </si>
  <si>
    <t>A01448</t>
  </si>
  <si>
    <t>A01449</t>
  </si>
  <si>
    <t>17:39</t>
  </si>
  <si>
    <t>A01450</t>
  </si>
  <si>
    <t>4:7</t>
  </si>
  <si>
    <t>A01451</t>
  </si>
  <si>
    <t>5:9</t>
  </si>
  <si>
    <t>A01452</t>
  </si>
  <si>
    <t>0:19</t>
  </si>
  <si>
    <t>A01453</t>
  </si>
  <si>
    <t>A01454</t>
  </si>
  <si>
    <t>A01455</t>
  </si>
  <si>
    <t>A01456</t>
  </si>
  <si>
    <t>A01457</t>
  </si>
  <si>
    <t>18:11</t>
  </si>
  <si>
    <t>A01458</t>
  </si>
  <si>
    <t>4:50</t>
  </si>
  <si>
    <t>A01459</t>
  </si>
  <si>
    <t>9:6</t>
  </si>
  <si>
    <t>A01460</t>
  </si>
  <si>
    <t>A01461</t>
  </si>
  <si>
    <t>8:57</t>
  </si>
  <si>
    <t>A01462</t>
  </si>
  <si>
    <t>A01463</t>
  </si>
  <si>
    <t>A01464</t>
  </si>
  <si>
    <t>5:40</t>
  </si>
  <si>
    <t>A01465</t>
  </si>
  <si>
    <t>A01466</t>
  </si>
  <si>
    <t>4:3</t>
  </si>
  <si>
    <t>A01467</t>
  </si>
  <si>
    <t>A01468</t>
  </si>
  <si>
    <t>21:2</t>
  </si>
  <si>
    <t>A01469</t>
  </si>
  <si>
    <t>7:1</t>
  </si>
  <si>
    <t>A01470</t>
  </si>
  <si>
    <t>A01471</t>
  </si>
  <si>
    <t>23:19</t>
  </si>
  <si>
    <t>A01472</t>
  </si>
  <si>
    <t>A01473</t>
  </si>
  <si>
    <t>9:20</t>
  </si>
  <si>
    <t>A01474</t>
  </si>
  <si>
    <t>A01475</t>
  </si>
  <si>
    <t>A01476</t>
  </si>
  <si>
    <t>A01477</t>
  </si>
  <si>
    <t>A01478</t>
  </si>
  <si>
    <t>A01479</t>
  </si>
  <si>
    <t>A01480</t>
  </si>
  <si>
    <t>A01481</t>
  </si>
  <si>
    <t>22:8</t>
  </si>
  <si>
    <t>A01482</t>
  </si>
  <si>
    <t>A01483</t>
  </si>
  <si>
    <t>10:5</t>
  </si>
  <si>
    <t>A01484</t>
  </si>
  <si>
    <t>A01485</t>
  </si>
  <si>
    <t>7:52</t>
  </si>
  <si>
    <t>A01486</t>
  </si>
  <si>
    <t>A01487</t>
  </si>
  <si>
    <t>A01488</t>
  </si>
  <si>
    <t>1:31</t>
  </si>
  <si>
    <t>A01489</t>
  </si>
  <si>
    <t>6:50</t>
  </si>
  <si>
    <t>A01490</t>
  </si>
  <si>
    <t>A01491</t>
  </si>
  <si>
    <t>A01492</t>
  </si>
  <si>
    <t>A01493</t>
  </si>
  <si>
    <t>A01494</t>
  </si>
  <si>
    <t>5:47</t>
  </si>
  <si>
    <t>A01495</t>
  </si>
  <si>
    <t>12:49</t>
  </si>
  <si>
    <t>A01496</t>
  </si>
  <si>
    <t>A01497</t>
  </si>
  <si>
    <t>A01498</t>
  </si>
  <si>
    <t>16:51</t>
  </si>
  <si>
    <t>A01499</t>
  </si>
  <si>
    <t>A01500</t>
  </si>
  <si>
    <t>A01501</t>
  </si>
  <si>
    <t>A01502</t>
  </si>
  <si>
    <t>A01503</t>
  </si>
  <si>
    <t>A01504</t>
  </si>
  <si>
    <t>22:28</t>
  </si>
  <si>
    <t>A01505</t>
  </si>
  <si>
    <t>A01506</t>
  </si>
  <si>
    <t>A01507</t>
  </si>
  <si>
    <t>19:27</t>
  </si>
  <si>
    <t>A01508</t>
  </si>
  <si>
    <t>3:37</t>
  </si>
  <si>
    <t>A01509</t>
  </si>
  <si>
    <t>A01510</t>
  </si>
  <si>
    <t>A01511</t>
  </si>
  <si>
    <t>3:20</t>
  </si>
  <si>
    <t>A01512</t>
  </si>
  <si>
    <t>A01513</t>
  </si>
  <si>
    <t>18:13</t>
  </si>
  <si>
    <t>A01514</t>
  </si>
  <si>
    <t>12:55</t>
  </si>
  <si>
    <t>A01515</t>
  </si>
  <si>
    <t>A01516</t>
  </si>
  <si>
    <t>23:6</t>
  </si>
  <si>
    <t>A01517</t>
  </si>
  <si>
    <t>A01518</t>
  </si>
  <si>
    <t>A01519</t>
  </si>
  <si>
    <t>A01520</t>
  </si>
  <si>
    <t>8:39</t>
  </si>
  <si>
    <t>A01521</t>
  </si>
  <si>
    <t>10:36</t>
  </si>
  <si>
    <t>A01522</t>
  </si>
  <si>
    <t>A01523</t>
  </si>
  <si>
    <t>A01524</t>
  </si>
  <si>
    <t>7:6</t>
  </si>
  <si>
    <t>A01525</t>
  </si>
  <si>
    <t>A01526</t>
  </si>
  <si>
    <t>16:34</t>
  </si>
  <si>
    <t>A01527</t>
  </si>
  <si>
    <t>A01528</t>
  </si>
  <si>
    <t>A01529</t>
  </si>
  <si>
    <t>A01530</t>
  </si>
  <si>
    <t>A01531</t>
  </si>
  <si>
    <t>5:45</t>
  </si>
  <si>
    <t>A01532</t>
  </si>
  <si>
    <t>A01533</t>
  </si>
  <si>
    <t>17:34</t>
  </si>
  <si>
    <t>A01534</t>
  </si>
  <si>
    <t>12:15</t>
  </si>
  <si>
    <t>A01535</t>
  </si>
  <si>
    <t>6:0</t>
  </si>
  <si>
    <t>A01536</t>
  </si>
  <si>
    <t>2:0</t>
  </si>
  <si>
    <t>A01537</t>
  </si>
  <si>
    <t>A01538</t>
  </si>
  <si>
    <t>A01539</t>
  </si>
  <si>
    <t>A01540</t>
  </si>
  <si>
    <t>A01541</t>
  </si>
  <si>
    <t>A01542</t>
  </si>
  <si>
    <t>A01543</t>
  </si>
  <si>
    <t>A01544</t>
  </si>
  <si>
    <t>A01545</t>
  </si>
  <si>
    <t>A01546</t>
  </si>
  <si>
    <t>A01547</t>
  </si>
  <si>
    <t>9:46</t>
  </si>
  <si>
    <t>A01548</t>
  </si>
  <si>
    <t>A01549</t>
  </si>
  <si>
    <t>A01550</t>
  </si>
  <si>
    <t>A01551</t>
  </si>
  <si>
    <t>A01552</t>
  </si>
  <si>
    <t>A01553</t>
  </si>
  <si>
    <t>A01554</t>
  </si>
  <si>
    <t>7:7</t>
  </si>
  <si>
    <t>A01555</t>
  </si>
  <si>
    <t>A01556</t>
  </si>
  <si>
    <t>A01557</t>
  </si>
  <si>
    <t>A01558</t>
  </si>
  <si>
    <t>A01559</t>
  </si>
  <si>
    <t>22:32</t>
  </si>
  <si>
    <t>A01560</t>
  </si>
  <si>
    <t>A01561</t>
  </si>
  <si>
    <t>A01562</t>
  </si>
  <si>
    <t>A01563</t>
  </si>
  <si>
    <t>7:32</t>
  </si>
  <si>
    <t>A01564</t>
  </si>
  <si>
    <t>A01565</t>
  </si>
  <si>
    <t>A01566</t>
  </si>
  <si>
    <t>13:35</t>
  </si>
  <si>
    <t>A01567</t>
  </si>
  <si>
    <t>17:30</t>
  </si>
  <si>
    <t>A01568</t>
  </si>
  <si>
    <t>19:59</t>
  </si>
  <si>
    <t>A01569</t>
  </si>
  <si>
    <t>A01570</t>
  </si>
  <si>
    <t>A01571</t>
  </si>
  <si>
    <t>10:22</t>
  </si>
  <si>
    <t>A01572</t>
  </si>
  <si>
    <t>A01573</t>
  </si>
  <si>
    <t>A01574</t>
  </si>
  <si>
    <t>A01575</t>
  </si>
  <si>
    <t>12:19</t>
  </si>
  <si>
    <t>A01576</t>
  </si>
  <si>
    <t>2:31</t>
  </si>
  <si>
    <t>A01577</t>
  </si>
  <si>
    <t>A01578</t>
  </si>
  <si>
    <t>15:23</t>
  </si>
  <si>
    <t>A01579</t>
  </si>
  <si>
    <t>A01580</t>
  </si>
  <si>
    <t>A01581</t>
  </si>
  <si>
    <t>A01582</t>
  </si>
  <si>
    <t>18:27</t>
  </si>
  <si>
    <t>A01583</t>
  </si>
  <si>
    <t>A01584</t>
  </si>
  <si>
    <t>A01585</t>
  </si>
  <si>
    <t>A01586</t>
  </si>
  <si>
    <t>A01587</t>
  </si>
  <si>
    <t>14:3</t>
  </si>
  <si>
    <t>A01588</t>
  </si>
  <si>
    <t>15:46</t>
  </si>
  <si>
    <t>A01589</t>
  </si>
  <si>
    <t>A01590</t>
  </si>
  <si>
    <t>A01591</t>
  </si>
  <si>
    <t>A01592</t>
  </si>
  <si>
    <t>A01593</t>
  </si>
  <si>
    <t>12:29</t>
  </si>
  <si>
    <t>A01594</t>
  </si>
  <si>
    <t>A01595</t>
  </si>
  <si>
    <t>A01596</t>
  </si>
  <si>
    <t>A01597</t>
  </si>
  <si>
    <t>A01598</t>
  </si>
  <si>
    <t>A01599</t>
  </si>
  <si>
    <t>A01600</t>
  </si>
  <si>
    <t>A01601</t>
  </si>
  <si>
    <t>A01602</t>
  </si>
  <si>
    <t>13:15</t>
  </si>
  <si>
    <t>A01603</t>
  </si>
  <si>
    <t>A01604</t>
  </si>
  <si>
    <t>A01605</t>
  </si>
  <si>
    <t>A01606</t>
  </si>
  <si>
    <t>A01607</t>
  </si>
  <si>
    <t>13:29</t>
  </si>
  <si>
    <t>A01608</t>
  </si>
  <si>
    <t>A01609</t>
  </si>
  <si>
    <t>10:0</t>
  </si>
  <si>
    <t>A01610</t>
  </si>
  <si>
    <t>15:53</t>
  </si>
  <si>
    <t>A01611</t>
  </si>
  <si>
    <t>A01612</t>
  </si>
  <si>
    <t>5:32</t>
  </si>
  <si>
    <t>A01613</t>
  </si>
  <si>
    <t>A01614</t>
  </si>
  <si>
    <t>A01615</t>
  </si>
  <si>
    <t>A01616</t>
  </si>
  <si>
    <t>19:43</t>
  </si>
  <si>
    <t>A01617</t>
  </si>
  <si>
    <t>13:28</t>
  </si>
  <si>
    <t>A01618</t>
  </si>
  <si>
    <t>7:31</t>
  </si>
  <si>
    <t>A01619</t>
  </si>
  <si>
    <t>A01620</t>
  </si>
  <si>
    <t>23:47</t>
  </si>
  <si>
    <t>A01621</t>
  </si>
  <si>
    <t>9:52</t>
  </si>
  <si>
    <t>A01622</t>
  </si>
  <si>
    <t>20:48</t>
  </si>
  <si>
    <t>A01623</t>
  </si>
  <si>
    <t>A01624</t>
  </si>
  <si>
    <t>A01625</t>
  </si>
  <si>
    <t>A01626</t>
  </si>
  <si>
    <t>A01627</t>
  </si>
  <si>
    <t>9:9</t>
  </si>
  <si>
    <t>A01628</t>
  </si>
  <si>
    <t>A01629</t>
  </si>
  <si>
    <t>A01630</t>
  </si>
  <si>
    <t>A01631</t>
  </si>
  <si>
    <t>17:38</t>
  </si>
  <si>
    <t>A01632</t>
  </si>
  <si>
    <t>A01633</t>
  </si>
  <si>
    <t>10:8</t>
  </si>
  <si>
    <t>A01634</t>
  </si>
  <si>
    <t>A01635</t>
  </si>
  <si>
    <t>A01636</t>
  </si>
  <si>
    <t>10:41</t>
  </si>
  <si>
    <t>A01637</t>
  </si>
  <si>
    <t>A01638</t>
  </si>
  <si>
    <t>A01639</t>
  </si>
  <si>
    <t>A01640</t>
  </si>
  <si>
    <t>A01641</t>
  </si>
  <si>
    <t>A01642</t>
  </si>
  <si>
    <t>11:59</t>
  </si>
  <si>
    <t>A01643</t>
  </si>
  <si>
    <t>A01644</t>
  </si>
  <si>
    <t>A01645</t>
  </si>
  <si>
    <t>A01646</t>
  </si>
  <si>
    <t>A01647</t>
  </si>
  <si>
    <t>A01648</t>
  </si>
  <si>
    <t>A01649</t>
  </si>
  <si>
    <t>A01650</t>
  </si>
  <si>
    <t>A01651</t>
  </si>
  <si>
    <t>A01652</t>
  </si>
  <si>
    <t>23:41</t>
  </si>
  <si>
    <t>A01653</t>
  </si>
  <si>
    <t>2:45</t>
  </si>
  <si>
    <t>A01654</t>
  </si>
  <si>
    <t>18:10</t>
  </si>
  <si>
    <t>A01655</t>
  </si>
  <si>
    <t>12:44</t>
  </si>
  <si>
    <t>A01656</t>
  </si>
  <si>
    <t>A01657</t>
  </si>
  <si>
    <t>A01658</t>
  </si>
  <si>
    <t>0:40</t>
  </si>
  <si>
    <t>A01659</t>
  </si>
  <si>
    <t>A01660</t>
  </si>
  <si>
    <t>A01661</t>
  </si>
  <si>
    <t>A01662</t>
  </si>
  <si>
    <t>12:57</t>
  </si>
  <si>
    <t>A01663</t>
  </si>
  <si>
    <t>A01664</t>
  </si>
  <si>
    <t>22:21</t>
  </si>
  <si>
    <t>A01665</t>
  </si>
  <si>
    <t>A01666</t>
  </si>
  <si>
    <t>A01667</t>
  </si>
  <si>
    <t>A01668</t>
  </si>
  <si>
    <t>A01669</t>
  </si>
  <si>
    <t>A01670</t>
  </si>
  <si>
    <t>9:56</t>
  </si>
  <si>
    <t>A01671</t>
  </si>
  <si>
    <t>A01672</t>
  </si>
  <si>
    <t>A01673</t>
  </si>
  <si>
    <t>2:41</t>
  </si>
  <si>
    <t>A01674</t>
  </si>
  <si>
    <t>A01675</t>
  </si>
  <si>
    <t>A01676</t>
  </si>
  <si>
    <t>14:2</t>
  </si>
  <si>
    <t>A01677</t>
  </si>
  <si>
    <t>A01678</t>
  </si>
  <si>
    <t>A01679</t>
  </si>
  <si>
    <t>A01680</t>
  </si>
  <si>
    <t>A01681</t>
  </si>
  <si>
    <t>0:47</t>
  </si>
  <si>
    <t>A01682</t>
  </si>
  <si>
    <t>A01683</t>
  </si>
  <si>
    <t>4:55</t>
  </si>
  <si>
    <t>A01684</t>
  </si>
  <si>
    <t>A01685</t>
  </si>
  <si>
    <t>17:35</t>
  </si>
  <si>
    <t>A01686</t>
  </si>
  <si>
    <t>A01687</t>
  </si>
  <si>
    <t>3:1</t>
  </si>
  <si>
    <t>A01688</t>
  </si>
  <si>
    <t>14:7</t>
  </si>
  <si>
    <t>A01689</t>
  </si>
  <si>
    <t>A01690</t>
  </si>
  <si>
    <t>A01691</t>
  </si>
  <si>
    <t>A01692</t>
  </si>
  <si>
    <t>A01693</t>
  </si>
  <si>
    <t>A01694</t>
  </si>
  <si>
    <t>A01695</t>
  </si>
  <si>
    <t>4:4</t>
  </si>
  <si>
    <t>A01696</t>
  </si>
  <si>
    <t>A01697</t>
  </si>
  <si>
    <t>10:32</t>
  </si>
  <si>
    <t>A01698</t>
  </si>
  <si>
    <t>22:39</t>
  </si>
  <si>
    <t>A01699</t>
  </si>
  <si>
    <t>A01700</t>
  </si>
  <si>
    <t>A01701</t>
  </si>
  <si>
    <t>A01702</t>
  </si>
  <si>
    <t>A01703</t>
  </si>
  <si>
    <t>A01704</t>
  </si>
  <si>
    <t>A01705</t>
  </si>
  <si>
    <t>A01706</t>
  </si>
  <si>
    <t>A01707</t>
  </si>
  <si>
    <t>7:5</t>
  </si>
  <si>
    <t>A01708</t>
  </si>
  <si>
    <t>A01709</t>
  </si>
  <si>
    <t>A01710</t>
  </si>
  <si>
    <t>A01711</t>
  </si>
  <si>
    <t>A01712</t>
  </si>
  <si>
    <t>A01713</t>
  </si>
  <si>
    <t>A01714</t>
  </si>
  <si>
    <t>A01715</t>
  </si>
  <si>
    <t>A01716</t>
  </si>
  <si>
    <t>A01717</t>
  </si>
  <si>
    <t>A01718</t>
  </si>
  <si>
    <t>17:0</t>
  </si>
  <si>
    <t>A01719</t>
  </si>
  <si>
    <t>A01720</t>
  </si>
  <si>
    <t>A01721</t>
  </si>
  <si>
    <t>A01722</t>
  </si>
  <si>
    <t>A01723</t>
  </si>
  <si>
    <t>1:34</t>
  </si>
  <si>
    <t>A01724</t>
  </si>
  <si>
    <t>A01725</t>
  </si>
  <si>
    <t>A01726</t>
  </si>
  <si>
    <t>A01727</t>
  </si>
  <si>
    <t>A01728</t>
  </si>
  <si>
    <t>A01729</t>
  </si>
  <si>
    <t>A01730</t>
  </si>
  <si>
    <t>A01731</t>
  </si>
  <si>
    <t>A01732</t>
  </si>
  <si>
    <t>A01733</t>
  </si>
  <si>
    <t>22:57</t>
  </si>
  <si>
    <t>A01734</t>
  </si>
  <si>
    <t>0:30</t>
  </si>
  <si>
    <t>A01735</t>
  </si>
  <si>
    <t>23:51</t>
  </si>
  <si>
    <t>A01736</t>
  </si>
  <si>
    <t>A01737</t>
  </si>
  <si>
    <t>A01738</t>
  </si>
  <si>
    <t>A01739</t>
  </si>
  <si>
    <t>A01740</t>
  </si>
  <si>
    <t>A01741</t>
  </si>
  <si>
    <t>22:59</t>
  </si>
  <si>
    <t>A01742</t>
  </si>
  <si>
    <t>A01743</t>
  </si>
  <si>
    <t>4:48</t>
  </si>
  <si>
    <t>A01744</t>
  </si>
  <si>
    <t>17:52</t>
  </si>
  <si>
    <t>A01745</t>
  </si>
  <si>
    <t>A01746</t>
  </si>
  <si>
    <t>3:38</t>
  </si>
  <si>
    <t>A01747</t>
  </si>
  <si>
    <t>A01748</t>
  </si>
  <si>
    <t>A01749</t>
  </si>
  <si>
    <t>A01750</t>
  </si>
  <si>
    <t>A01751</t>
  </si>
  <si>
    <t>A01752</t>
  </si>
  <si>
    <t>4:20</t>
  </si>
  <si>
    <t>A01753</t>
  </si>
  <si>
    <t>A01754</t>
  </si>
  <si>
    <t>A01755</t>
  </si>
  <si>
    <t>A01756</t>
  </si>
  <si>
    <t>A01757</t>
  </si>
  <si>
    <t>A01758</t>
  </si>
  <si>
    <t>A01759</t>
  </si>
  <si>
    <t>A01760</t>
  </si>
  <si>
    <t>A01761</t>
  </si>
  <si>
    <t>A01762</t>
  </si>
  <si>
    <t>A01763</t>
  </si>
  <si>
    <t>A01764</t>
  </si>
  <si>
    <t>A01765</t>
  </si>
  <si>
    <t>A01766</t>
  </si>
  <si>
    <t>A01767</t>
  </si>
  <si>
    <t>13:59</t>
  </si>
  <si>
    <t>A01768</t>
  </si>
  <si>
    <t>A01769</t>
  </si>
  <si>
    <t>A01770</t>
  </si>
  <si>
    <t>A01771</t>
  </si>
  <si>
    <t>A01772</t>
  </si>
  <si>
    <t>A01773</t>
  </si>
  <si>
    <t>A01774</t>
  </si>
  <si>
    <t>A01775</t>
  </si>
  <si>
    <t>A01776</t>
  </si>
  <si>
    <t>A01777</t>
  </si>
  <si>
    <t>3:51</t>
  </si>
  <si>
    <t>A01778</t>
  </si>
  <si>
    <t>8:15</t>
  </si>
  <si>
    <t>A01779</t>
  </si>
  <si>
    <t>A01780</t>
  </si>
  <si>
    <t>3:49</t>
  </si>
  <si>
    <t>A01781</t>
  </si>
  <si>
    <t>A01782</t>
  </si>
  <si>
    <t>A01783</t>
  </si>
  <si>
    <t>2:53</t>
  </si>
  <si>
    <t>A01784</t>
  </si>
  <si>
    <t>21:24</t>
  </si>
  <si>
    <t>A01785</t>
  </si>
  <si>
    <t>A01786</t>
  </si>
  <si>
    <t>A01787</t>
  </si>
  <si>
    <t>A01788</t>
  </si>
  <si>
    <t>A01789</t>
  </si>
  <si>
    <t>22:58</t>
  </si>
  <si>
    <t>A01790</t>
  </si>
  <si>
    <t>A01791</t>
  </si>
  <si>
    <t>A01792</t>
  </si>
  <si>
    <t>A01793</t>
  </si>
  <si>
    <t>A01794</t>
  </si>
  <si>
    <t>A01795</t>
  </si>
  <si>
    <t>6:55</t>
  </si>
  <si>
    <t>A01796</t>
  </si>
  <si>
    <t>5:6</t>
  </si>
  <si>
    <t>A01797</t>
  </si>
  <si>
    <t>A01798</t>
  </si>
  <si>
    <t>A01799</t>
  </si>
  <si>
    <t>A01800</t>
  </si>
  <si>
    <t>A01801</t>
  </si>
  <si>
    <t>11:49</t>
  </si>
  <si>
    <t>A01802</t>
  </si>
  <si>
    <t>20:1</t>
  </si>
  <si>
    <t>A01803</t>
  </si>
  <si>
    <t>21:8</t>
  </si>
  <si>
    <t>A01804</t>
  </si>
  <si>
    <t>16:24</t>
  </si>
  <si>
    <t>A01805</t>
  </si>
  <si>
    <t>A01806</t>
  </si>
  <si>
    <t>A01807</t>
  </si>
  <si>
    <t>18:38</t>
  </si>
  <si>
    <t>A01808</t>
  </si>
  <si>
    <t>A01809</t>
  </si>
  <si>
    <t>20:41</t>
  </si>
  <si>
    <t>A01810</t>
  </si>
  <si>
    <t>A01811</t>
  </si>
  <si>
    <t>A01812</t>
  </si>
  <si>
    <t>A01813</t>
  </si>
  <si>
    <t>A01814</t>
  </si>
  <si>
    <t>A01815</t>
  </si>
  <si>
    <t>A01816</t>
  </si>
  <si>
    <t>7:16</t>
  </si>
  <si>
    <t>A01817</t>
  </si>
  <si>
    <t>A01818</t>
  </si>
  <si>
    <t>A01819</t>
  </si>
  <si>
    <t>A01820</t>
  </si>
  <si>
    <t>A01821</t>
  </si>
  <si>
    <t>A01822</t>
  </si>
  <si>
    <t>13:32</t>
  </si>
  <si>
    <t>A01823</t>
  </si>
  <si>
    <t>A01824</t>
  </si>
  <si>
    <t>A01825</t>
  </si>
  <si>
    <t>A01826</t>
  </si>
  <si>
    <t>A01827</t>
  </si>
  <si>
    <t>7:48</t>
  </si>
  <si>
    <t>A01828</t>
  </si>
  <si>
    <t>A01829</t>
  </si>
  <si>
    <t>A01830</t>
  </si>
  <si>
    <t>A01831</t>
  </si>
  <si>
    <t>A01832</t>
  </si>
  <si>
    <t>A01833</t>
  </si>
  <si>
    <t>A01834</t>
  </si>
  <si>
    <t>A01835</t>
  </si>
  <si>
    <t>A01836</t>
  </si>
  <si>
    <t>A01837</t>
  </si>
  <si>
    <t>A01838</t>
  </si>
  <si>
    <t>A01839</t>
  </si>
  <si>
    <t>A01840</t>
  </si>
  <si>
    <t>10:39</t>
  </si>
  <si>
    <t>A01841</t>
  </si>
  <si>
    <t>A01842</t>
  </si>
  <si>
    <t>14:13</t>
  </si>
  <si>
    <t>A01843</t>
  </si>
  <si>
    <t>23:45</t>
  </si>
  <si>
    <t>A01844</t>
  </si>
  <si>
    <t>18:49</t>
  </si>
  <si>
    <t>A01845</t>
  </si>
  <si>
    <t>A01846</t>
  </si>
  <si>
    <t>A01847</t>
  </si>
  <si>
    <t>A01848</t>
  </si>
  <si>
    <t>18:16</t>
  </si>
  <si>
    <t>A01849</t>
  </si>
  <si>
    <t>A01850</t>
  </si>
  <si>
    <t>A01851</t>
  </si>
  <si>
    <t>18:58</t>
  </si>
  <si>
    <t>A01852</t>
  </si>
  <si>
    <t>A01853</t>
  </si>
  <si>
    <t>A01854</t>
  </si>
  <si>
    <t>A01855</t>
  </si>
  <si>
    <t>A01856</t>
  </si>
  <si>
    <t>A01857</t>
  </si>
  <si>
    <t>A01858</t>
  </si>
  <si>
    <t>A01859</t>
  </si>
  <si>
    <t>19:2</t>
  </si>
  <si>
    <t>A01860</t>
  </si>
  <si>
    <t>23:23</t>
  </si>
  <si>
    <t>A01861</t>
  </si>
  <si>
    <t>13:45</t>
  </si>
  <si>
    <t>A01862</t>
  </si>
  <si>
    <t>A01863</t>
  </si>
  <si>
    <t>A01864</t>
  </si>
  <si>
    <t>A01865</t>
  </si>
  <si>
    <t>A01866</t>
  </si>
  <si>
    <t>A01867</t>
  </si>
  <si>
    <t>A01868</t>
  </si>
  <si>
    <t>A01869</t>
  </si>
  <si>
    <t>11:55</t>
  </si>
  <si>
    <t>A01870</t>
  </si>
  <si>
    <t>A01871</t>
  </si>
  <si>
    <t>A01872</t>
  </si>
  <si>
    <t>A01873</t>
  </si>
  <si>
    <t>A01874</t>
  </si>
  <si>
    <t>A01875</t>
  </si>
  <si>
    <t>A01876</t>
  </si>
  <si>
    <t>23:56</t>
  </si>
  <si>
    <t>A01877</t>
  </si>
  <si>
    <t>A01878</t>
  </si>
  <si>
    <t>A01879</t>
  </si>
  <si>
    <t>A01880</t>
  </si>
  <si>
    <t>19:16</t>
  </si>
  <si>
    <t>A01881</t>
  </si>
  <si>
    <t>A01882</t>
  </si>
  <si>
    <t>A01883</t>
  </si>
  <si>
    <t>22:44</t>
  </si>
  <si>
    <t>A01884</t>
  </si>
  <si>
    <t>A01885</t>
  </si>
  <si>
    <t>A01886</t>
  </si>
  <si>
    <t>A01887</t>
  </si>
  <si>
    <t>A01888</t>
  </si>
  <si>
    <t>22:33</t>
  </si>
  <si>
    <t>A01889</t>
  </si>
  <si>
    <t>A01890</t>
  </si>
  <si>
    <t>A01891</t>
  </si>
  <si>
    <t>A01892</t>
  </si>
  <si>
    <t>A01893</t>
  </si>
  <si>
    <t>9:47</t>
  </si>
  <si>
    <t>A01894</t>
  </si>
  <si>
    <t>A01895</t>
  </si>
  <si>
    <t>A01896</t>
  </si>
  <si>
    <t>A01897</t>
  </si>
  <si>
    <t>A01898</t>
  </si>
  <si>
    <t>3:21</t>
  </si>
  <si>
    <t>A01899</t>
  </si>
  <si>
    <t>A01900</t>
  </si>
  <si>
    <t>6:15</t>
  </si>
  <si>
    <t>A01901</t>
  </si>
  <si>
    <t>A01902</t>
  </si>
  <si>
    <t>A01903</t>
  </si>
  <si>
    <t>23:39</t>
  </si>
  <si>
    <t>A01904</t>
  </si>
  <si>
    <t>A01905</t>
  </si>
  <si>
    <t>A01906</t>
  </si>
  <si>
    <t>A01907</t>
  </si>
  <si>
    <t>A01908</t>
  </si>
  <si>
    <t>A01909</t>
  </si>
  <si>
    <t>20:6</t>
  </si>
  <si>
    <t>A01910</t>
  </si>
  <si>
    <t>A01911</t>
  </si>
  <si>
    <t>A01912</t>
  </si>
  <si>
    <t>A01913</t>
  </si>
  <si>
    <t>A01914</t>
  </si>
  <si>
    <t>A01915</t>
  </si>
  <si>
    <t>16:5</t>
  </si>
  <si>
    <t>A01916</t>
  </si>
  <si>
    <t>18:6</t>
  </si>
  <si>
    <t>A01917</t>
  </si>
  <si>
    <t>A01918</t>
  </si>
  <si>
    <t>A01919</t>
  </si>
  <si>
    <t>A01920</t>
  </si>
  <si>
    <t>0:59</t>
  </si>
  <si>
    <t>A01921</t>
  </si>
  <si>
    <t>A01922</t>
  </si>
  <si>
    <t>A01923</t>
  </si>
  <si>
    <t>A01924</t>
  </si>
  <si>
    <t>A01925</t>
  </si>
  <si>
    <t>A01926</t>
  </si>
  <si>
    <t>A01927</t>
  </si>
  <si>
    <t>A01928</t>
  </si>
  <si>
    <t>A01929</t>
  </si>
  <si>
    <t>11:58</t>
  </si>
  <si>
    <t>A01930</t>
  </si>
  <si>
    <t>12:23</t>
  </si>
  <si>
    <t>A01931</t>
  </si>
  <si>
    <t>A01932</t>
  </si>
  <si>
    <t>A01933</t>
  </si>
  <si>
    <t>A01934</t>
  </si>
  <si>
    <t>A01935</t>
  </si>
  <si>
    <t>7:36</t>
  </si>
  <si>
    <t>A01936</t>
  </si>
  <si>
    <t>A01937</t>
  </si>
  <si>
    <t>A01938</t>
  </si>
  <si>
    <t>A01939</t>
  </si>
  <si>
    <t>A01940</t>
  </si>
  <si>
    <t>A01941</t>
  </si>
  <si>
    <t>A01942</t>
  </si>
  <si>
    <t>19:38</t>
  </si>
  <si>
    <t>A01943</t>
  </si>
  <si>
    <t>8:13</t>
  </si>
  <si>
    <t>A01944</t>
  </si>
  <si>
    <t>A01945</t>
  </si>
  <si>
    <t>A01946</t>
  </si>
  <si>
    <t>17:7</t>
  </si>
  <si>
    <t>A01947</t>
  </si>
  <si>
    <t>14:47</t>
  </si>
  <si>
    <t>A01948</t>
  </si>
  <si>
    <t>21:42</t>
  </si>
  <si>
    <t>A01949</t>
  </si>
  <si>
    <t>A01950</t>
  </si>
  <si>
    <t>A01951</t>
  </si>
  <si>
    <t>A01952</t>
  </si>
  <si>
    <t>A01953</t>
  </si>
  <si>
    <t>A01954</t>
  </si>
  <si>
    <t>A01955</t>
  </si>
  <si>
    <t>11:18</t>
  </si>
  <si>
    <t>A01956</t>
  </si>
  <si>
    <t>19:52</t>
  </si>
  <si>
    <t>A01957</t>
  </si>
  <si>
    <t>A01958</t>
  </si>
  <si>
    <t>17:19</t>
  </si>
  <si>
    <t>A01959</t>
  </si>
  <si>
    <t>19:1</t>
  </si>
  <si>
    <t>A01960</t>
  </si>
  <si>
    <t>1:53</t>
  </si>
  <si>
    <t>A01961</t>
  </si>
  <si>
    <t>A01962</t>
  </si>
  <si>
    <t>A01963</t>
  </si>
  <si>
    <t>23:26</t>
  </si>
  <si>
    <t>A01964</t>
  </si>
  <si>
    <t>A01965</t>
  </si>
  <si>
    <t>7:12</t>
  </si>
  <si>
    <t>A01966</t>
  </si>
  <si>
    <t>17:22</t>
  </si>
  <si>
    <t>A01967</t>
  </si>
  <si>
    <t>15:30</t>
  </si>
  <si>
    <t>A01968</t>
  </si>
  <si>
    <t>A01969</t>
  </si>
  <si>
    <t>23:40</t>
  </si>
  <si>
    <t>A01970</t>
  </si>
  <si>
    <t>A01971</t>
  </si>
  <si>
    <t>A01972</t>
  </si>
  <si>
    <t>A01973</t>
  </si>
  <si>
    <t>22:23</t>
  </si>
  <si>
    <t>A01974</t>
  </si>
  <si>
    <t>A01975</t>
  </si>
  <si>
    <t>A01976</t>
  </si>
  <si>
    <t>A01977</t>
  </si>
  <si>
    <t>A01978</t>
  </si>
  <si>
    <t>A01979</t>
  </si>
  <si>
    <t>A01980</t>
  </si>
  <si>
    <t>A01981</t>
  </si>
  <si>
    <t>A01982</t>
  </si>
  <si>
    <t>A01983</t>
  </si>
  <si>
    <t>15:11</t>
  </si>
  <si>
    <t>A01984</t>
  </si>
  <si>
    <t>A01985</t>
  </si>
  <si>
    <t>1:15</t>
  </si>
  <si>
    <t>A01986</t>
  </si>
  <si>
    <t>12:8</t>
  </si>
  <si>
    <t>A01987</t>
  </si>
  <si>
    <t>A01988</t>
  </si>
  <si>
    <t>A01989</t>
  </si>
  <si>
    <t>9:1</t>
  </si>
  <si>
    <t>A01990</t>
  </si>
  <si>
    <t>A01991</t>
  </si>
  <si>
    <t>A01992</t>
  </si>
  <si>
    <t>A01993</t>
  </si>
  <si>
    <t>A01994</t>
  </si>
  <si>
    <t>9:14</t>
  </si>
  <si>
    <t>A01995</t>
  </si>
  <si>
    <t>A01996</t>
  </si>
  <si>
    <t>A01997</t>
  </si>
  <si>
    <t>A01998</t>
  </si>
  <si>
    <t>A01999</t>
  </si>
  <si>
    <t>A02000</t>
  </si>
  <si>
    <t>A02001</t>
  </si>
  <si>
    <t>A02002</t>
  </si>
  <si>
    <t>5:17</t>
  </si>
  <si>
    <t>A02003</t>
  </si>
  <si>
    <t>6:19</t>
  </si>
  <si>
    <t>A02004</t>
  </si>
  <si>
    <t>A02005</t>
  </si>
  <si>
    <t>22:14</t>
  </si>
  <si>
    <t>A02006</t>
  </si>
  <si>
    <t>2:22</t>
  </si>
  <si>
    <t>A02007</t>
  </si>
  <si>
    <t>A02008</t>
  </si>
  <si>
    <t>A02009</t>
  </si>
  <si>
    <t>A02010</t>
  </si>
  <si>
    <t>A02011</t>
  </si>
  <si>
    <t>2:3</t>
  </si>
  <si>
    <t>A02012</t>
  </si>
  <si>
    <t>A02013</t>
  </si>
  <si>
    <t>A02014</t>
  </si>
  <si>
    <t>0:36</t>
  </si>
  <si>
    <t>A02015</t>
  </si>
  <si>
    <t>A02016</t>
  </si>
  <si>
    <t>A02017</t>
  </si>
  <si>
    <t>A02018</t>
  </si>
  <si>
    <t>A02019</t>
  </si>
  <si>
    <t>6:25</t>
  </si>
  <si>
    <t>A02020</t>
  </si>
  <si>
    <t>A02021</t>
  </si>
  <si>
    <t>16:47</t>
  </si>
  <si>
    <t>A02022</t>
  </si>
  <si>
    <t>A02023</t>
  </si>
  <si>
    <t>A02024</t>
  </si>
  <si>
    <t>A02025</t>
  </si>
  <si>
    <t>A02026</t>
  </si>
  <si>
    <t>6:21</t>
  </si>
  <si>
    <t>A02027</t>
  </si>
  <si>
    <t>A02028</t>
  </si>
  <si>
    <t>A02029</t>
  </si>
  <si>
    <t>A02030</t>
  </si>
  <si>
    <t>A02031</t>
  </si>
  <si>
    <t>A02032</t>
  </si>
  <si>
    <t>5:21</t>
  </si>
  <si>
    <t>A02033</t>
  </si>
  <si>
    <t>A02034</t>
  </si>
  <si>
    <t>A02035</t>
  </si>
  <si>
    <t>A02036</t>
  </si>
  <si>
    <t>8:45</t>
  </si>
  <si>
    <t>A02037</t>
  </si>
  <si>
    <t>A02038</t>
  </si>
  <si>
    <t>A02039</t>
  </si>
  <si>
    <t>A02040</t>
  </si>
  <si>
    <t>A02041</t>
  </si>
  <si>
    <t>A02042</t>
  </si>
  <si>
    <t>A02043</t>
  </si>
  <si>
    <t>A02044</t>
  </si>
  <si>
    <t>10:40</t>
  </si>
  <si>
    <t>A02045</t>
  </si>
  <si>
    <t>12:43</t>
  </si>
  <si>
    <t>A02046</t>
  </si>
  <si>
    <t>18:18</t>
  </si>
  <si>
    <t>A02047</t>
  </si>
  <si>
    <t>A02048</t>
  </si>
  <si>
    <t>A02049</t>
  </si>
  <si>
    <t>A02050</t>
  </si>
  <si>
    <t>A02051</t>
  </si>
  <si>
    <t>A02052</t>
  </si>
  <si>
    <t>23:59</t>
  </si>
  <si>
    <t>A02053</t>
  </si>
  <si>
    <t>A02054</t>
  </si>
  <si>
    <t>A02055</t>
  </si>
  <si>
    <t>A02056</t>
  </si>
  <si>
    <t>19:57</t>
  </si>
  <si>
    <t>A02057</t>
  </si>
  <si>
    <t>A02058</t>
  </si>
  <si>
    <t>2:39</t>
  </si>
  <si>
    <t>A02059</t>
  </si>
  <si>
    <t>A02060</t>
  </si>
  <si>
    <t>5:43</t>
  </si>
  <si>
    <t>A02061</t>
  </si>
  <si>
    <t>18:52</t>
  </si>
  <si>
    <t>A02062</t>
  </si>
  <si>
    <t>A02063</t>
  </si>
  <si>
    <t>A02064</t>
  </si>
  <si>
    <t>A02065</t>
  </si>
  <si>
    <t>A02066</t>
  </si>
  <si>
    <t>15:31</t>
  </si>
  <si>
    <t>A02067</t>
  </si>
  <si>
    <t>2:38</t>
  </si>
  <si>
    <t>A02068</t>
  </si>
  <si>
    <t>22:11</t>
  </si>
  <si>
    <t>A02069</t>
  </si>
  <si>
    <t>A02070</t>
  </si>
  <si>
    <t>8:5</t>
  </si>
  <si>
    <t>A02071</t>
  </si>
  <si>
    <t>A02072</t>
  </si>
  <si>
    <t>A02073</t>
  </si>
  <si>
    <t>A02074</t>
  </si>
  <si>
    <t>7:53</t>
  </si>
  <si>
    <t>A02075</t>
  </si>
  <si>
    <t>A02076</t>
  </si>
  <si>
    <t>A02077</t>
  </si>
  <si>
    <t>A02078</t>
  </si>
  <si>
    <t>A02079</t>
  </si>
  <si>
    <t>A02080</t>
  </si>
  <si>
    <t>A02081</t>
  </si>
  <si>
    <t>A02082</t>
  </si>
  <si>
    <t>A02083</t>
  </si>
  <si>
    <t>15:56</t>
  </si>
  <si>
    <t>A02084</t>
  </si>
  <si>
    <t>A02085</t>
  </si>
  <si>
    <t>A02086</t>
  </si>
  <si>
    <t>A02087</t>
  </si>
  <si>
    <t>A02088</t>
  </si>
  <si>
    <t>8:42</t>
  </si>
  <si>
    <t>A02089</t>
  </si>
  <si>
    <t>A02090</t>
  </si>
  <si>
    <t>A02091</t>
  </si>
  <si>
    <t>A02092</t>
  </si>
  <si>
    <t>A02093</t>
  </si>
  <si>
    <t>A02094</t>
  </si>
  <si>
    <t>12:17</t>
  </si>
  <si>
    <t>A02095</t>
  </si>
  <si>
    <t>A02096</t>
  </si>
  <si>
    <t>A02097</t>
  </si>
  <si>
    <t>A02098</t>
  </si>
  <si>
    <t>A02099</t>
  </si>
  <si>
    <t>A02100</t>
  </si>
  <si>
    <t>A02101</t>
  </si>
  <si>
    <t>A02102</t>
  </si>
  <si>
    <t>8:28</t>
  </si>
  <si>
    <t>A02103</t>
  </si>
  <si>
    <t>A02104</t>
  </si>
  <si>
    <t>A02105</t>
  </si>
  <si>
    <t>A02106</t>
  </si>
  <si>
    <t>A02107</t>
  </si>
  <si>
    <t>A02108</t>
  </si>
  <si>
    <t>2:47</t>
  </si>
  <si>
    <t>A02109</t>
  </si>
  <si>
    <t>1:13</t>
  </si>
  <si>
    <t>A02110</t>
  </si>
  <si>
    <t>A02111</t>
  </si>
  <si>
    <t>19:6</t>
  </si>
  <si>
    <t>A02112</t>
  </si>
  <si>
    <t>A02113</t>
  </si>
  <si>
    <t>6:41</t>
  </si>
  <si>
    <t>A02114</t>
  </si>
  <si>
    <t>A02115</t>
  </si>
  <si>
    <t>14:9</t>
  </si>
  <si>
    <t>A02116</t>
  </si>
  <si>
    <t>A02117</t>
  </si>
  <si>
    <t>A02118</t>
  </si>
  <si>
    <t>A02119</t>
  </si>
  <si>
    <t>A02120</t>
  </si>
  <si>
    <t>A02121</t>
  </si>
  <si>
    <t>A02122</t>
  </si>
  <si>
    <t>21:26</t>
  </si>
  <si>
    <t>A02123</t>
  </si>
  <si>
    <t>A02124</t>
  </si>
  <si>
    <t>17:4</t>
  </si>
  <si>
    <t>A02125</t>
  </si>
  <si>
    <t>A02126</t>
  </si>
  <si>
    <t>A02127</t>
  </si>
  <si>
    <t>5:42</t>
  </si>
  <si>
    <t>A02128</t>
  </si>
  <si>
    <t>A02129</t>
  </si>
  <si>
    <t>A02130</t>
  </si>
  <si>
    <t>A02131</t>
  </si>
  <si>
    <t>A02132</t>
  </si>
  <si>
    <t>A02133</t>
  </si>
  <si>
    <t>A02134</t>
  </si>
  <si>
    <t>A02135</t>
  </si>
  <si>
    <t>18:53</t>
  </si>
  <si>
    <t>A02136</t>
  </si>
  <si>
    <t>A02137</t>
  </si>
  <si>
    <t>A02138</t>
  </si>
  <si>
    <t>2:52</t>
  </si>
  <si>
    <t>A02139</t>
  </si>
  <si>
    <t>15:55</t>
  </si>
  <si>
    <t>A02140</t>
  </si>
  <si>
    <t>A02141</t>
  </si>
  <si>
    <t>14:8</t>
  </si>
  <si>
    <t>A02142</t>
  </si>
  <si>
    <t>9:42</t>
  </si>
  <si>
    <t>A02143</t>
  </si>
  <si>
    <t>A02144</t>
  </si>
  <si>
    <t>A02145</t>
  </si>
  <si>
    <t>A02146</t>
  </si>
  <si>
    <t>A02147</t>
  </si>
  <si>
    <t>A02148</t>
  </si>
  <si>
    <t>A02149</t>
  </si>
  <si>
    <t>A02150</t>
  </si>
  <si>
    <t>A02151</t>
  </si>
  <si>
    <t>A02152</t>
  </si>
  <si>
    <t>A02153</t>
  </si>
  <si>
    <t>A02154</t>
  </si>
  <si>
    <t>A02155</t>
  </si>
  <si>
    <t>A02156</t>
  </si>
  <si>
    <t>A02157</t>
  </si>
  <si>
    <t>A02158</t>
  </si>
  <si>
    <t>20:44</t>
  </si>
  <si>
    <t>A02159</t>
  </si>
  <si>
    <t>A02160</t>
  </si>
  <si>
    <t>A02161</t>
  </si>
  <si>
    <t>A02162</t>
  </si>
  <si>
    <t>0:48</t>
  </si>
  <si>
    <t>A02163</t>
  </si>
  <si>
    <t>A02164</t>
  </si>
  <si>
    <t>A02165</t>
  </si>
  <si>
    <t>A02166</t>
  </si>
  <si>
    <t>A02167</t>
  </si>
  <si>
    <t>18:1</t>
  </si>
  <si>
    <t>A02168</t>
  </si>
  <si>
    <t>A02169</t>
  </si>
  <si>
    <t>A02170</t>
  </si>
  <si>
    <t>A02171</t>
  </si>
  <si>
    <t>A02172</t>
  </si>
  <si>
    <t>23:0</t>
  </si>
  <si>
    <t>A02173</t>
  </si>
  <si>
    <t>A02174</t>
  </si>
  <si>
    <t>19:13</t>
  </si>
  <si>
    <t>A02175</t>
  </si>
  <si>
    <t>A02176</t>
  </si>
  <si>
    <t>21:17</t>
  </si>
  <si>
    <t>A02177</t>
  </si>
  <si>
    <t>A02178</t>
  </si>
  <si>
    <t>13:24</t>
  </si>
  <si>
    <t>A02179</t>
  </si>
  <si>
    <t>A02180</t>
  </si>
  <si>
    <t>A02181</t>
  </si>
  <si>
    <t>A02182</t>
  </si>
  <si>
    <t>A02183</t>
  </si>
  <si>
    <t>6:35</t>
  </si>
  <si>
    <t>A02184</t>
  </si>
  <si>
    <t>A02185</t>
  </si>
  <si>
    <t>7:4</t>
  </si>
  <si>
    <t>A02186</t>
  </si>
  <si>
    <t>2:13</t>
  </si>
  <si>
    <t>A02187</t>
  </si>
  <si>
    <t>A02188</t>
  </si>
  <si>
    <t>A02189</t>
  </si>
  <si>
    <t>A02190</t>
  </si>
  <si>
    <t>A02191</t>
  </si>
  <si>
    <t>A02192</t>
  </si>
  <si>
    <t>A02193</t>
  </si>
  <si>
    <t>A02194</t>
  </si>
  <si>
    <t>3:12</t>
  </si>
  <si>
    <t>A02195</t>
  </si>
  <si>
    <t>A02196</t>
  </si>
  <si>
    <t>12:42</t>
  </si>
  <si>
    <t>A02197</t>
  </si>
  <si>
    <t>A02198</t>
  </si>
  <si>
    <t>A02199</t>
  </si>
  <si>
    <t>A02200</t>
  </si>
  <si>
    <t>A02201</t>
  </si>
  <si>
    <t>A02202</t>
  </si>
  <si>
    <t>A02203</t>
  </si>
  <si>
    <t>A02204</t>
  </si>
  <si>
    <t>21:21</t>
  </si>
  <si>
    <t>A02205</t>
  </si>
  <si>
    <t>A02206</t>
  </si>
  <si>
    <t>A02207</t>
  </si>
  <si>
    <t>A02208</t>
  </si>
  <si>
    <t>A02209</t>
  </si>
  <si>
    <t>A02210</t>
  </si>
  <si>
    <t>A02211</t>
  </si>
  <si>
    <t>A02212</t>
  </si>
  <si>
    <t>A02213</t>
  </si>
  <si>
    <t>12:39</t>
  </si>
  <si>
    <t>A02214</t>
  </si>
  <si>
    <t>A02215</t>
  </si>
  <si>
    <t>A02216</t>
  </si>
  <si>
    <t>A02217</t>
  </si>
  <si>
    <t>17:51</t>
  </si>
  <si>
    <t>A02218</t>
  </si>
  <si>
    <t>A02219</t>
  </si>
  <si>
    <t>3:17</t>
  </si>
  <si>
    <t>A02220</t>
  </si>
  <si>
    <t>A02221</t>
  </si>
  <si>
    <t>A02222</t>
  </si>
  <si>
    <t>A02223</t>
  </si>
  <si>
    <t>10:3</t>
  </si>
  <si>
    <t>A02224</t>
  </si>
  <si>
    <t>A02225</t>
  </si>
  <si>
    <t>A02226</t>
  </si>
  <si>
    <t>A02227</t>
  </si>
  <si>
    <t>3:24</t>
  </si>
  <si>
    <t>A02228</t>
  </si>
  <si>
    <t>A02229</t>
  </si>
  <si>
    <t>A02230</t>
  </si>
  <si>
    <t>A02231</t>
  </si>
  <si>
    <t>A02232</t>
  </si>
  <si>
    <t>A02233</t>
  </si>
  <si>
    <t>A02234</t>
  </si>
  <si>
    <t>A02235</t>
  </si>
  <si>
    <t>A02236</t>
  </si>
  <si>
    <t>A02237</t>
  </si>
  <si>
    <t>A02238</t>
  </si>
  <si>
    <t>23:42</t>
  </si>
  <si>
    <t>A02239</t>
  </si>
  <si>
    <t>A02240</t>
  </si>
  <si>
    <t>A02241</t>
  </si>
  <si>
    <t>A02242</t>
  </si>
  <si>
    <t>15:34</t>
  </si>
  <si>
    <t>A02243</t>
  </si>
  <si>
    <t>A02244</t>
  </si>
  <si>
    <t>0:55</t>
  </si>
  <si>
    <t>A02245</t>
  </si>
  <si>
    <t>A02246</t>
  </si>
  <si>
    <t>A02247</t>
  </si>
  <si>
    <t>A02248</t>
  </si>
  <si>
    <t>A02249</t>
  </si>
  <si>
    <t>A02250</t>
  </si>
  <si>
    <t>17:28</t>
  </si>
  <si>
    <t>A02251</t>
  </si>
  <si>
    <t>A02252</t>
  </si>
  <si>
    <t>A02253</t>
  </si>
  <si>
    <t>A02254</t>
  </si>
  <si>
    <t>4:49</t>
  </si>
  <si>
    <t>A02255</t>
  </si>
  <si>
    <t>A02256</t>
  </si>
  <si>
    <t>A02257</t>
  </si>
  <si>
    <t>A02258</t>
  </si>
  <si>
    <t>A02259</t>
  </si>
  <si>
    <t>A02260</t>
  </si>
  <si>
    <t>7:55</t>
  </si>
  <si>
    <t>A02261</t>
  </si>
  <si>
    <t>A02262</t>
  </si>
  <si>
    <t>A02263</t>
  </si>
  <si>
    <t>14:48</t>
  </si>
  <si>
    <t>A02264</t>
  </si>
  <si>
    <t>A02265</t>
  </si>
  <si>
    <t>A02266</t>
  </si>
  <si>
    <t>A02267</t>
  </si>
  <si>
    <t>21:51</t>
  </si>
  <si>
    <t>A02268</t>
  </si>
  <si>
    <t>21:39</t>
  </si>
  <si>
    <t>A02269</t>
  </si>
  <si>
    <t>A02270</t>
  </si>
  <si>
    <t>18:44</t>
  </si>
  <si>
    <t>A02271</t>
  </si>
  <si>
    <t>A02272</t>
  </si>
  <si>
    <t>8:37</t>
  </si>
  <si>
    <t>A02273</t>
  </si>
  <si>
    <t>A02274</t>
  </si>
  <si>
    <t>A02275</t>
  </si>
  <si>
    <t>A02276</t>
  </si>
  <si>
    <t>A02277</t>
  </si>
  <si>
    <t>A02278</t>
  </si>
  <si>
    <t>A02279</t>
  </si>
  <si>
    <t>3:31</t>
  </si>
  <si>
    <t>A02280</t>
  </si>
  <si>
    <t>9:28</t>
  </si>
  <si>
    <t>A02281</t>
  </si>
  <si>
    <t>A02282</t>
  </si>
  <si>
    <t>A02283</t>
  </si>
  <si>
    <t>A02284</t>
  </si>
  <si>
    <t>1:59</t>
  </si>
  <si>
    <t>A02285</t>
  </si>
  <si>
    <t>20:50</t>
  </si>
  <si>
    <t>A02286</t>
  </si>
  <si>
    <t>6:34</t>
  </si>
  <si>
    <t>A02287</t>
  </si>
  <si>
    <t>A02288</t>
  </si>
  <si>
    <t>23:58</t>
  </si>
  <si>
    <t>A02289</t>
  </si>
  <si>
    <t>6:28</t>
  </si>
  <si>
    <t>A02290</t>
  </si>
  <si>
    <t>A02291</t>
  </si>
  <si>
    <t>A02292</t>
  </si>
  <si>
    <t>A02293</t>
  </si>
  <si>
    <t>A02294</t>
  </si>
  <si>
    <t>A02295</t>
  </si>
  <si>
    <t>16:19</t>
  </si>
  <si>
    <t>A02296</t>
  </si>
  <si>
    <t>A02297</t>
  </si>
  <si>
    <t>A02298</t>
  </si>
  <si>
    <t>A02299</t>
  </si>
  <si>
    <t>11:13</t>
  </si>
  <si>
    <t>A02300</t>
  </si>
  <si>
    <t>A02301</t>
  </si>
  <si>
    <t>A02302</t>
  </si>
  <si>
    <t>18:5</t>
  </si>
  <si>
    <t>A02303</t>
  </si>
  <si>
    <t>A02304</t>
  </si>
  <si>
    <t>1:17</t>
  </si>
  <si>
    <t>A02305</t>
  </si>
  <si>
    <t>A02306</t>
  </si>
  <si>
    <t>A02307</t>
  </si>
  <si>
    <t>A02308</t>
  </si>
  <si>
    <t>A02309</t>
  </si>
  <si>
    <t>A02310</t>
  </si>
  <si>
    <t>A02311</t>
  </si>
  <si>
    <t>A02312</t>
  </si>
  <si>
    <t>A02313</t>
  </si>
  <si>
    <t>A02314</t>
  </si>
  <si>
    <t>A02315</t>
  </si>
  <si>
    <t>A02316</t>
  </si>
  <si>
    <t>A02317</t>
  </si>
  <si>
    <t>A02318</t>
  </si>
  <si>
    <t>A02319</t>
  </si>
  <si>
    <t>A02320</t>
  </si>
  <si>
    <t>18:9</t>
  </si>
  <si>
    <t>A02321</t>
  </si>
  <si>
    <t>A02322</t>
  </si>
  <si>
    <t>A02323</t>
  </si>
  <si>
    <t>A02324</t>
  </si>
  <si>
    <t>A02325</t>
  </si>
  <si>
    <t>A02326</t>
  </si>
  <si>
    <t>A02327</t>
  </si>
  <si>
    <t>A02328</t>
  </si>
  <si>
    <t>A02329</t>
  </si>
  <si>
    <t>A02330</t>
  </si>
  <si>
    <t>14:36</t>
  </si>
  <si>
    <t>A02331</t>
  </si>
  <si>
    <t>A02332</t>
  </si>
  <si>
    <t>8:3</t>
  </si>
  <si>
    <t>A02333</t>
  </si>
  <si>
    <t>A02334</t>
  </si>
  <si>
    <t>A02335</t>
  </si>
  <si>
    <t>A02336</t>
  </si>
  <si>
    <t>A02337</t>
  </si>
  <si>
    <t>12:22</t>
  </si>
  <si>
    <t>A02338</t>
  </si>
  <si>
    <t>A02339</t>
  </si>
  <si>
    <t>A02340</t>
  </si>
  <si>
    <t>10:33</t>
  </si>
  <si>
    <t>A02341</t>
  </si>
  <si>
    <t>A02342</t>
  </si>
  <si>
    <t>A02343</t>
  </si>
  <si>
    <t>A02344</t>
  </si>
  <si>
    <t>A02345</t>
  </si>
  <si>
    <t>A02346</t>
  </si>
  <si>
    <t>A02347</t>
  </si>
  <si>
    <t>A02348</t>
  </si>
  <si>
    <t>A02349</t>
  </si>
  <si>
    <t>A02350</t>
  </si>
  <si>
    <t>A02351</t>
  </si>
  <si>
    <t>0:38</t>
  </si>
  <si>
    <t>A02352</t>
  </si>
  <si>
    <t>A02353</t>
  </si>
  <si>
    <t>A02354</t>
  </si>
  <si>
    <t>A02355</t>
  </si>
  <si>
    <t>A02356</t>
  </si>
  <si>
    <t>A02357</t>
  </si>
  <si>
    <t>A02358</t>
  </si>
  <si>
    <t>A02359</t>
  </si>
  <si>
    <t>11:8</t>
  </si>
  <si>
    <t>A02360</t>
  </si>
  <si>
    <t>17:26</t>
  </si>
  <si>
    <t>A02361</t>
  </si>
  <si>
    <t>A02362</t>
  </si>
  <si>
    <t>A02363</t>
  </si>
  <si>
    <t>A02364</t>
  </si>
  <si>
    <t>1:55</t>
  </si>
  <si>
    <t>A02365</t>
  </si>
  <si>
    <t>A02366</t>
  </si>
  <si>
    <t>A02367</t>
  </si>
  <si>
    <t>A02368</t>
  </si>
  <si>
    <t>A02369</t>
  </si>
  <si>
    <t>A02370</t>
  </si>
  <si>
    <t>A02371</t>
  </si>
  <si>
    <t>A02372</t>
  </si>
  <si>
    <t>A02373</t>
  </si>
  <si>
    <t>A02374</t>
  </si>
  <si>
    <t>A02375</t>
  </si>
  <si>
    <t>A02376</t>
  </si>
  <si>
    <t>A02377</t>
  </si>
  <si>
    <t>14:55</t>
  </si>
  <si>
    <t>A02378</t>
  </si>
  <si>
    <t>5:3</t>
  </si>
  <si>
    <t>A02379</t>
  </si>
  <si>
    <t>A02380</t>
  </si>
  <si>
    <t>9:32</t>
  </si>
  <si>
    <t>A02381</t>
  </si>
  <si>
    <t>A02382</t>
  </si>
  <si>
    <t>A02383</t>
  </si>
  <si>
    <t>A02384</t>
  </si>
  <si>
    <t>A02385</t>
  </si>
  <si>
    <t>A02386</t>
  </si>
  <si>
    <t>15:29</t>
  </si>
  <si>
    <t>A02387</t>
  </si>
  <si>
    <t>A02388</t>
  </si>
  <si>
    <t>0:16</t>
  </si>
  <si>
    <t>A02389</t>
  </si>
  <si>
    <t>A02390</t>
  </si>
  <si>
    <t>A02391</t>
  </si>
  <si>
    <t>3:22</t>
  </si>
  <si>
    <t>A02392</t>
  </si>
  <si>
    <t>A02393</t>
  </si>
  <si>
    <t>A02394</t>
  </si>
  <si>
    <t>A02395</t>
  </si>
  <si>
    <t>23:35</t>
  </si>
  <si>
    <t>A02396</t>
  </si>
  <si>
    <t>A02397</t>
  </si>
  <si>
    <t>A02398</t>
  </si>
  <si>
    <t>A02399</t>
  </si>
  <si>
    <t>A02400</t>
  </si>
  <si>
    <t>A02401</t>
  </si>
  <si>
    <t>0:58</t>
  </si>
  <si>
    <t>A02402</t>
  </si>
  <si>
    <t>19:37</t>
  </si>
  <si>
    <t>A02403</t>
  </si>
  <si>
    <t>10:58</t>
  </si>
  <si>
    <t>A02404</t>
  </si>
  <si>
    <t>A02405</t>
  </si>
  <si>
    <t>A02406</t>
  </si>
  <si>
    <t>A02407</t>
  </si>
  <si>
    <t>A02408</t>
  </si>
  <si>
    <t>A02409</t>
  </si>
  <si>
    <t>3:8</t>
  </si>
  <si>
    <t>A02410</t>
  </si>
  <si>
    <t>A02411</t>
  </si>
  <si>
    <t>8:43</t>
  </si>
  <si>
    <t>A02412</t>
  </si>
  <si>
    <t>A02413</t>
  </si>
  <si>
    <t>A02414</t>
  </si>
  <si>
    <t>A02415</t>
  </si>
  <si>
    <t>8:18</t>
  </si>
  <si>
    <t>A02416</t>
  </si>
  <si>
    <t>A02417</t>
  </si>
  <si>
    <t>A02418</t>
  </si>
  <si>
    <t>A02419</t>
  </si>
  <si>
    <t>A02420</t>
  </si>
  <si>
    <t>A02421</t>
  </si>
  <si>
    <t>A02422</t>
  </si>
  <si>
    <t>A02423</t>
  </si>
  <si>
    <t>18:20</t>
  </si>
  <si>
    <t>A02424</t>
  </si>
  <si>
    <t>15:52</t>
  </si>
  <si>
    <t>A02425</t>
  </si>
  <si>
    <t>A02426</t>
  </si>
  <si>
    <t>A02427</t>
  </si>
  <si>
    <t>A02428</t>
  </si>
  <si>
    <t>A02429</t>
  </si>
  <si>
    <t>A02430</t>
  </si>
  <si>
    <t>A02431</t>
  </si>
  <si>
    <t>A02432</t>
  </si>
  <si>
    <t>A02433</t>
  </si>
  <si>
    <t>A02434</t>
  </si>
  <si>
    <t>A02435</t>
  </si>
  <si>
    <t>A02436</t>
  </si>
  <si>
    <t>A02437</t>
  </si>
  <si>
    <t>A02438</t>
  </si>
  <si>
    <t>A02439</t>
  </si>
  <si>
    <t>A02440</t>
  </si>
  <si>
    <t>A02441</t>
  </si>
  <si>
    <t>A02442</t>
  </si>
  <si>
    <t>A02443</t>
  </si>
  <si>
    <t>A02444</t>
  </si>
  <si>
    <t>A02445</t>
  </si>
  <si>
    <t>A02446</t>
  </si>
  <si>
    <t>4:36</t>
  </si>
  <si>
    <t>A02447</t>
  </si>
  <si>
    <t>A02448</t>
  </si>
  <si>
    <t>A02449</t>
  </si>
  <si>
    <t>17:54</t>
  </si>
  <si>
    <t>A02450</t>
  </si>
  <si>
    <t>12:34</t>
  </si>
  <si>
    <t>A02451</t>
  </si>
  <si>
    <t>A02452</t>
  </si>
  <si>
    <t>A02453</t>
  </si>
  <si>
    <t>A02454</t>
  </si>
  <si>
    <t>A02455</t>
  </si>
  <si>
    <t>A02456</t>
  </si>
  <si>
    <t>21:20</t>
  </si>
  <si>
    <t>A02457</t>
  </si>
  <si>
    <t>A02458</t>
  </si>
  <si>
    <t>A02459</t>
  </si>
  <si>
    <t>A02460</t>
  </si>
  <si>
    <t>A02461</t>
  </si>
  <si>
    <t>16:20</t>
  </si>
  <si>
    <t>A02462</t>
  </si>
  <si>
    <t>A02463</t>
  </si>
  <si>
    <t>A02464</t>
  </si>
  <si>
    <t>A02465</t>
  </si>
  <si>
    <t>A02466</t>
  </si>
  <si>
    <t>A02467</t>
  </si>
  <si>
    <t>A02468</t>
  </si>
  <si>
    <t>A02469</t>
  </si>
  <si>
    <t>A02470</t>
  </si>
  <si>
    <t>A02471</t>
  </si>
  <si>
    <t>A02472</t>
  </si>
  <si>
    <t>A02473</t>
  </si>
  <si>
    <t>A02474</t>
  </si>
  <si>
    <t>A02475</t>
  </si>
  <si>
    <t>A02476</t>
  </si>
  <si>
    <t>10:59</t>
  </si>
  <si>
    <t>A02477</t>
  </si>
  <si>
    <t>A02478</t>
  </si>
  <si>
    <t>A02479</t>
  </si>
  <si>
    <t>A02480</t>
  </si>
  <si>
    <t>A02481</t>
  </si>
  <si>
    <t>A02482</t>
  </si>
  <si>
    <t>4:19</t>
  </si>
  <si>
    <t>A02483</t>
  </si>
  <si>
    <t>A02484</t>
  </si>
  <si>
    <t>A02485</t>
  </si>
  <si>
    <t>A02486</t>
  </si>
  <si>
    <t>A02487</t>
  </si>
  <si>
    <t>11:26</t>
  </si>
  <si>
    <t>A02488</t>
  </si>
  <si>
    <t>A02489</t>
  </si>
  <si>
    <t>A02490</t>
  </si>
  <si>
    <t>A02491</t>
  </si>
  <si>
    <t>A02492</t>
  </si>
  <si>
    <t>A02493</t>
  </si>
  <si>
    <t>A02494</t>
  </si>
  <si>
    <t>A02495</t>
  </si>
  <si>
    <t>1:20</t>
  </si>
  <si>
    <t>A02496</t>
  </si>
  <si>
    <t>A02497</t>
  </si>
  <si>
    <t>9:27</t>
  </si>
  <si>
    <t>A02498</t>
  </si>
  <si>
    <t>A02499</t>
  </si>
  <si>
    <t>A02500</t>
  </si>
  <si>
    <t>A02501</t>
  </si>
  <si>
    <t>A02502</t>
  </si>
  <si>
    <t>A02503</t>
  </si>
  <si>
    <t>A02504</t>
  </si>
  <si>
    <t>A02505</t>
  </si>
  <si>
    <t>A02506</t>
  </si>
  <si>
    <t>A02507</t>
  </si>
  <si>
    <t>A02508</t>
  </si>
  <si>
    <t>A02509</t>
  </si>
  <si>
    <t>A02510</t>
  </si>
  <si>
    <t>A02511</t>
  </si>
  <si>
    <t>A02512</t>
  </si>
  <si>
    <t>A02513</t>
  </si>
  <si>
    <t>A02514</t>
  </si>
  <si>
    <t>23:49</t>
  </si>
  <si>
    <t>A02515</t>
  </si>
  <si>
    <t>A02516</t>
  </si>
  <si>
    <t>A02517</t>
  </si>
  <si>
    <t>A02518</t>
  </si>
  <si>
    <t>11:6</t>
  </si>
  <si>
    <t>A02519</t>
  </si>
  <si>
    <t>A02520</t>
  </si>
  <si>
    <t>A02521</t>
  </si>
  <si>
    <t>A02522</t>
  </si>
  <si>
    <t>13:25</t>
  </si>
  <si>
    <t>A02523</t>
  </si>
  <si>
    <t>6:6</t>
  </si>
  <si>
    <t>A02524</t>
  </si>
  <si>
    <t>A02525</t>
  </si>
  <si>
    <t>A02526</t>
  </si>
  <si>
    <t>A02527</t>
  </si>
  <si>
    <t>A02528</t>
  </si>
  <si>
    <t>A02529</t>
  </si>
  <si>
    <t>A02530</t>
  </si>
  <si>
    <t>2:37</t>
  </si>
  <si>
    <t>A02531</t>
  </si>
  <si>
    <t>A02532</t>
  </si>
  <si>
    <t>3:2</t>
  </si>
  <si>
    <t>A02533</t>
  </si>
  <si>
    <t>A02534</t>
  </si>
  <si>
    <t>A02535</t>
  </si>
  <si>
    <t>21:22</t>
  </si>
  <si>
    <t>A02536</t>
  </si>
  <si>
    <t>A02537</t>
  </si>
  <si>
    <t>A02538</t>
  </si>
  <si>
    <t>18:34</t>
  </si>
  <si>
    <t>A02539</t>
  </si>
  <si>
    <t>A02540</t>
  </si>
  <si>
    <t>A02541</t>
  </si>
  <si>
    <t>A02542</t>
  </si>
  <si>
    <t>A02543</t>
  </si>
  <si>
    <t>A02544</t>
  </si>
  <si>
    <t>A02545</t>
  </si>
  <si>
    <t>A02546</t>
  </si>
  <si>
    <t>A02547</t>
  </si>
  <si>
    <t>A02548</t>
  </si>
  <si>
    <t>A02549</t>
  </si>
  <si>
    <t>A02550</t>
  </si>
  <si>
    <t>A02551</t>
  </si>
  <si>
    <t>A02552</t>
  </si>
  <si>
    <t>A02553</t>
  </si>
  <si>
    <t>A02554</t>
  </si>
  <si>
    <t>A02555</t>
  </si>
  <si>
    <t>21:48</t>
  </si>
  <si>
    <t>A02556</t>
  </si>
  <si>
    <t>A02557</t>
  </si>
  <si>
    <t>7:22</t>
  </si>
  <si>
    <t>A02558</t>
  </si>
  <si>
    <t>1:16</t>
  </si>
  <si>
    <t>A02559</t>
  </si>
  <si>
    <t>A02560</t>
  </si>
  <si>
    <t>A02561</t>
  </si>
  <si>
    <t>A02562</t>
  </si>
  <si>
    <t>A02563</t>
  </si>
  <si>
    <t>A02564</t>
  </si>
  <si>
    <t>A02565</t>
  </si>
  <si>
    <t>20:25</t>
  </si>
  <si>
    <t>A02566</t>
  </si>
  <si>
    <t>15:47</t>
  </si>
  <si>
    <t>A02567</t>
  </si>
  <si>
    <t>A02568</t>
  </si>
  <si>
    <t>A02569</t>
  </si>
  <si>
    <t>A02570</t>
  </si>
  <si>
    <t>A02571</t>
  </si>
  <si>
    <t>A02572</t>
  </si>
  <si>
    <t>A02573</t>
  </si>
  <si>
    <t>2:11</t>
  </si>
  <si>
    <t>A02574</t>
  </si>
  <si>
    <t>A02575</t>
  </si>
  <si>
    <t>6:2</t>
  </si>
  <si>
    <t>A02576</t>
  </si>
  <si>
    <t>A02577</t>
  </si>
  <si>
    <t>A02578</t>
  </si>
  <si>
    <t>A02579</t>
  </si>
  <si>
    <t>A02580</t>
  </si>
  <si>
    <t>A02581</t>
  </si>
  <si>
    <t>A02582</t>
  </si>
  <si>
    <t>A02583</t>
  </si>
  <si>
    <t>A02584</t>
  </si>
  <si>
    <t>A02585</t>
  </si>
  <si>
    <t>A02586</t>
  </si>
  <si>
    <t>23:13</t>
  </si>
  <si>
    <t>A02587</t>
  </si>
  <si>
    <t>A02588</t>
  </si>
  <si>
    <t>A02589</t>
  </si>
  <si>
    <t>A02590</t>
  </si>
  <si>
    <t>A02591</t>
  </si>
  <si>
    <t>A02592</t>
  </si>
  <si>
    <t>A02593</t>
  </si>
  <si>
    <t>11:14</t>
  </si>
  <si>
    <t>A02594</t>
  </si>
  <si>
    <t>A02595</t>
  </si>
  <si>
    <t>A02596</t>
  </si>
  <si>
    <t>22:20</t>
  </si>
  <si>
    <t>A02597</t>
  </si>
  <si>
    <t>A02598</t>
  </si>
  <si>
    <t>A02599</t>
  </si>
  <si>
    <t>A02600</t>
  </si>
  <si>
    <t>A02601</t>
  </si>
  <si>
    <t>A02602</t>
  </si>
  <si>
    <t>A02603</t>
  </si>
  <si>
    <t>A02604</t>
  </si>
  <si>
    <t>6:29</t>
  </si>
  <si>
    <t>A02605</t>
  </si>
  <si>
    <t>A02606</t>
  </si>
  <si>
    <t>20:28</t>
  </si>
  <si>
    <t>A02607</t>
  </si>
  <si>
    <t>A02608</t>
  </si>
  <si>
    <t>A02609</t>
  </si>
  <si>
    <t>A02610</t>
  </si>
  <si>
    <t>A02611</t>
  </si>
  <si>
    <t>A02612</t>
  </si>
  <si>
    <t>A02613</t>
  </si>
  <si>
    <t>A02614</t>
  </si>
  <si>
    <t>5:24</t>
  </si>
  <si>
    <t>A02615</t>
  </si>
  <si>
    <t>A02616</t>
  </si>
  <si>
    <t>A02617</t>
  </si>
  <si>
    <t>A02618</t>
  </si>
  <si>
    <t>A02619</t>
  </si>
  <si>
    <t>A02620</t>
  </si>
  <si>
    <t>A02621</t>
  </si>
  <si>
    <t>A02622</t>
  </si>
  <si>
    <t>A02623</t>
  </si>
  <si>
    <t>A02624</t>
  </si>
  <si>
    <t>A02625</t>
  </si>
  <si>
    <t>A02626</t>
  </si>
  <si>
    <t>A02627</t>
  </si>
  <si>
    <t>A02628</t>
  </si>
  <si>
    <t>19:10</t>
  </si>
  <si>
    <t>A02629</t>
  </si>
  <si>
    <t>A02630</t>
  </si>
  <si>
    <t>A02631</t>
  </si>
  <si>
    <t>A02632</t>
  </si>
  <si>
    <t>A02633</t>
  </si>
  <si>
    <t>A02634</t>
  </si>
  <si>
    <t>A02635</t>
  </si>
  <si>
    <t>A02636</t>
  </si>
  <si>
    <t>A02637</t>
  </si>
  <si>
    <t>A02638</t>
  </si>
  <si>
    <t>A02639</t>
  </si>
  <si>
    <t>A02640</t>
  </si>
  <si>
    <t>A02641</t>
  </si>
  <si>
    <t>A02642</t>
  </si>
  <si>
    <t>A02643</t>
  </si>
  <si>
    <t>A02644</t>
  </si>
  <si>
    <t>A02645</t>
  </si>
  <si>
    <t>A02646</t>
  </si>
  <si>
    <t>A02647</t>
  </si>
  <si>
    <t>A02648</t>
  </si>
  <si>
    <t>A02649</t>
  </si>
  <si>
    <t>A02650</t>
  </si>
  <si>
    <t>A02651</t>
  </si>
  <si>
    <t>A02652</t>
  </si>
  <si>
    <t>A02653</t>
  </si>
  <si>
    <t>A02654</t>
  </si>
  <si>
    <t>A02655</t>
  </si>
  <si>
    <t>19:35</t>
  </si>
  <si>
    <t>A02656</t>
  </si>
  <si>
    <t>A02657</t>
  </si>
  <si>
    <t>A02658</t>
  </si>
  <si>
    <t>A02659</t>
  </si>
  <si>
    <t>A02660</t>
  </si>
  <si>
    <t>A02661</t>
  </si>
  <si>
    <t>A02662</t>
  </si>
  <si>
    <t>A02663</t>
  </si>
  <si>
    <t>A02664</t>
  </si>
  <si>
    <t>12:9</t>
  </si>
  <si>
    <t>A02665</t>
  </si>
  <si>
    <t>A02666</t>
  </si>
  <si>
    <t>A02667</t>
  </si>
  <si>
    <t>A02668</t>
  </si>
  <si>
    <t>A02669</t>
  </si>
  <si>
    <t>23:29</t>
  </si>
  <si>
    <t>A02670</t>
  </si>
  <si>
    <t>A02671</t>
  </si>
  <si>
    <t>12:14</t>
  </si>
  <si>
    <t>A02672</t>
  </si>
  <si>
    <t>A02673</t>
  </si>
  <si>
    <t>A02674</t>
  </si>
  <si>
    <t>A02675</t>
  </si>
  <si>
    <t>A02676</t>
  </si>
  <si>
    <t>A02677</t>
  </si>
  <si>
    <t>A02678</t>
  </si>
  <si>
    <t>A02679</t>
  </si>
  <si>
    <t>A02680</t>
  </si>
  <si>
    <t>18:21</t>
  </si>
  <si>
    <t>A02681</t>
  </si>
  <si>
    <t>A02682</t>
  </si>
  <si>
    <t>A02683</t>
  </si>
  <si>
    <t>A02684</t>
  </si>
  <si>
    <t>A02685</t>
  </si>
  <si>
    <t>A02686</t>
  </si>
  <si>
    <t>13:58</t>
  </si>
  <si>
    <t>A02687</t>
  </si>
  <si>
    <t>7:3</t>
  </si>
  <si>
    <t>A02688</t>
  </si>
  <si>
    <t>A02689</t>
  </si>
  <si>
    <t>A02690</t>
  </si>
  <si>
    <t>A02691</t>
  </si>
  <si>
    <t>A02692</t>
  </si>
  <si>
    <t>A02693</t>
  </si>
  <si>
    <t>A02694</t>
  </si>
  <si>
    <t>14:31</t>
  </si>
  <si>
    <t>A02695</t>
  </si>
  <si>
    <t>A02696</t>
  </si>
  <si>
    <t>9:5</t>
  </si>
  <si>
    <t>A02697</t>
  </si>
  <si>
    <t>A02698</t>
  </si>
  <si>
    <t>A02699</t>
  </si>
  <si>
    <t>A02700</t>
  </si>
  <si>
    <t>A02701</t>
  </si>
  <si>
    <t>A02702</t>
  </si>
  <si>
    <t>4:54</t>
  </si>
  <si>
    <t>A02703</t>
  </si>
  <si>
    <t>A02704</t>
  </si>
  <si>
    <t>A02705</t>
  </si>
  <si>
    <t>A02706</t>
  </si>
  <si>
    <t>A02707</t>
  </si>
  <si>
    <t>A02708</t>
  </si>
  <si>
    <t>A02709</t>
  </si>
  <si>
    <t>A02710</t>
  </si>
  <si>
    <t>A02711</t>
  </si>
  <si>
    <t>A02712</t>
  </si>
  <si>
    <t>A02713</t>
  </si>
  <si>
    <t>A02714</t>
  </si>
  <si>
    <t>A02715</t>
  </si>
  <si>
    <t>A02716</t>
  </si>
  <si>
    <t>5:51</t>
  </si>
  <si>
    <t>A02717</t>
  </si>
  <si>
    <t>A02718</t>
  </si>
  <si>
    <t>15:43</t>
  </si>
  <si>
    <t>A02719</t>
  </si>
  <si>
    <t>A02720</t>
  </si>
  <si>
    <t>A02721</t>
  </si>
  <si>
    <t>A02722</t>
  </si>
  <si>
    <t>A02723</t>
  </si>
  <si>
    <t>A02724</t>
  </si>
  <si>
    <t>11:44</t>
  </si>
  <si>
    <t>A02725</t>
  </si>
  <si>
    <t>A02726</t>
  </si>
  <si>
    <t>A02727</t>
  </si>
  <si>
    <t>A02728</t>
  </si>
  <si>
    <t>A02729</t>
  </si>
  <si>
    <t>A02730</t>
  </si>
  <si>
    <t>A02731</t>
  </si>
  <si>
    <t>A02732</t>
  </si>
  <si>
    <t>A02733</t>
  </si>
  <si>
    <t>4:59</t>
  </si>
  <si>
    <t>A02734</t>
  </si>
  <si>
    <t>A02735</t>
  </si>
  <si>
    <t>12:53</t>
  </si>
  <si>
    <t>A02736</t>
  </si>
  <si>
    <t>A02737</t>
  </si>
  <si>
    <t>A02738</t>
  </si>
  <si>
    <t>A02739</t>
  </si>
  <si>
    <t>A02740</t>
  </si>
  <si>
    <t>A02741</t>
  </si>
  <si>
    <t>A02742</t>
  </si>
  <si>
    <t>A02743</t>
  </si>
  <si>
    <t>A02744</t>
  </si>
  <si>
    <t>A02745</t>
  </si>
  <si>
    <t>14:44</t>
  </si>
  <si>
    <t>A02746</t>
  </si>
  <si>
    <t>A02747</t>
  </si>
  <si>
    <t>A02748</t>
  </si>
  <si>
    <t>A02749</t>
  </si>
  <si>
    <t>A02750</t>
  </si>
  <si>
    <t>A02751</t>
  </si>
  <si>
    <t>14:51</t>
  </si>
  <si>
    <t>A02752</t>
  </si>
  <si>
    <t>A02753</t>
  </si>
  <si>
    <t>A02754</t>
  </si>
  <si>
    <t>A02755</t>
  </si>
  <si>
    <t>A02756</t>
  </si>
  <si>
    <t>A02757</t>
  </si>
  <si>
    <t>A02758</t>
  </si>
  <si>
    <t>A02759</t>
  </si>
  <si>
    <t>A02760</t>
  </si>
  <si>
    <t>A02761</t>
  </si>
  <si>
    <t>A02762</t>
  </si>
  <si>
    <t>17:23</t>
  </si>
  <si>
    <t>A02763</t>
  </si>
  <si>
    <t>A02764</t>
  </si>
  <si>
    <t>A02765</t>
  </si>
  <si>
    <t>A02766</t>
  </si>
  <si>
    <t>A02767</t>
  </si>
  <si>
    <t>2:49</t>
  </si>
  <si>
    <t>A02768</t>
  </si>
  <si>
    <t>A02769</t>
  </si>
  <si>
    <t>A02770</t>
  </si>
  <si>
    <t>4:42</t>
  </si>
  <si>
    <t>A02771</t>
  </si>
  <si>
    <t>A02772</t>
  </si>
  <si>
    <t>5:15</t>
  </si>
  <si>
    <t>A02773</t>
  </si>
  <si>
    <t>A02774</t>
  </si>
  <si>
    <t>0:1</t>
  </si>
  <si>
    <t>A02775</t>
  </si>
  <si>
    <t>7:44</t>
  </si>
  <si>
    <t>A02776</t>
  </si>
  <si>
    <t>A02777</t>
  </si>
  <si>
    <t>A02778</t>
  </si>
  <si>
    <t>21:3</t>
  </si>
  <si>
    <t>A02779</t>
  </si>
  <si>
    <t>A02780</t>
  </si>
  <si>
    <t>A02781</t>
  </si>
  <si>
    <t>A02782</t>
  </si>
  <si>
    <t>A02783</t>
  </si>
  <si>
    <t>A02784</t>
  </si>
  <si>
    <t>A02785</t>
  </si>
  <si>
    <t>A02786</t>
  </si>
  <si>
    <t>A02787</t>
  </si>
  <si>
    <t>A02788</t>
  </si>
  <si>
    <t>A02789</t>
  </si>
  <si>
    <t>8:46</t>
  </si>
  <si>
    <t>A02790</t>
  </si>
  <si>
    <t>A02791</t>
  </si>
  <si>
    <t>A02792</t>
  </si>
  <si>
    <t>A02793</t>
  </si>
  <si>
    <t>A02794</t>
  </si>
  <si>
    <t>16:27</t>
  </si>
  <si>
    <t>A02795</t>
  </si>
  <si>
    <t>A02796</t>
  </si>
  <si>
    <t>A02797</t>
  </si>
  <si>
    <t>A02798</t>
  </si>
  <si>
    <t>A02799</t>
  </si>
  <si>
    <t>A02800</t>
  </si>
  <si>
    <t>A02801</t>
  </si>
  <si>
    <t>A02802</t>
  </si>
  <si>
    <t>9:59</t>
  </si>
  <si>
    <t>A02803</t>
  </si>
  <si>
    <t>A02804</t>
  </si>
  <si>
    <t>A02805</t>
  </si>
  <si>
    <t>A02806</t>
  </si>
  <si>
    <t>A02807</t>
  </si>
  <si>
    <t>A02808</t>
  </si>
  <si>
    <t>A02809</t>
  </si>
  <si>
    <t>4:26</t>
  </si>
  <si>
    <t>A02810</t>
  </si>
  <si>
    <t>A02811</t>
  </si>
  <si>
    <t>A02812</t>
  </si>
  <si>
    <t>A02813</t>
  </si>
  <si>
    <t>A02814</t>
  </si>
  <si>
    <t>A02815</t>
  </si>
  <si>
    <t>2:44</t>
  </si>
  <si>
    <t>A02816</t>
  </si>
  <si>
    <t>A02817</t>
  </si>
  <si>
    <t>A02818</t>
  </si>
  <si>
    <t>A02819</t>
  </si>
  <si>
    <t>19:45</t>
  </si>
  <si>
    <t>A02820</t>
  </si>
  <si>
    <t>A02821</t>
  </si>
  <si>
    <t>A02822</t>
  </si>
  <si>
    <t>A02823</t>
  </si>
  <si>
    <t>A02824</t>
  </si>
  <si>
    <t>23:38</t>
  </si>
  <si>
    <t>A02825</t>
  </si>
  <si>
    <t>13:14</t>
  </si>
  <si>
    <t>A02826</t>
  </si>
  <si>
    <t>A02827</t>
  </si>
  <si>
    <t>A02828</t>
  </si>
  <si>
    <t>0:44</t>
  </si>
  <si>
    <t>A02829</t>
  </si>
  <si>
    <t>A02830</t>
  </si>
  <si>
    <t>A02831</t>
  </si>
  <si>
    <t>A02832</t>
  </si>
  <si>
    <t>A02833</t>
  </si>
  <si>
    <t>A02834</t>
  </si>
  <si>
    <t>A02835</t>
  </si>
  <si>
    <t>A02836</t>
  </si>
  <si>
    <t>A02837</t>
  </si>
  <si>
    <t>A02838</t>
  </si>
  <si>
    <t>A02839</t>
  </si>
  <si>
    <t>9:53</t>
  </si>
  <si>
    <t>A02840</t>
  </si>
  <si>
    <t>A02841</t>
  </si>
  <si>
    <t>A02842</t>
  </si>
  <si>
    <t>A02843</t>
  </si>
  <si>
    <t>A02844</t>
  </si>
  <si>
    <t>A02845</t>
  </si>
  <si>
    <t>A02846</t>
  </si>
  <si>
    <t>2:33</t>
  </si>
  <si>
    <t>A02847</t>
  </si>
  <si>
    <t>A02848</t>
  </si>
  <si>
    <t>A02849</t>
  </si>
  <si>
    <t>A02850</t>
  </si>
  <si>
    <t>A02851</t>
  </si>
  <si>
    <t>A02852</t>
  </si>
  <si>
    <t>A02853</t>
  </si>
  <si>
    <t>A02854</t>
  </si>
  <si>
    <t>A02855</t>
  </si>
  <si>
    <t>A02856</t>
  </si>
  <si>
    <t>A02857</t>
  </si>
  <si>
    <t>A02858</t>
  </si>
  <si>
    <t>A02859</t>
  </si>
  <si>
    <t>A02860</t>
  </si>
  <si>
    <t>A02861</t>
  </si>
  <si>
    <t>A02862</t>
  </si>
  <si>
    <t>A02863</t>
  </si>
  <si>
    <t>A02864</t>
  </si>
  <si>
    <t>A02865</t>
  </si>
  <si>
    <t>A02866</t>
  </si>
  <si>
    <t>20:54</t>
  </si>
  <si>
    <t>A02867</t>
  </si>
  <si>
    <t>A02868</t>
  </si>
  <si>
    <t>A02869</t>
  </si>
  <si>
    <t>A02870</t>
  </si>
  <si>
    <t>A02871</t>
  </si>
  <si>
    <t>A02872</t>
  </si>
  <si>
    <t>A02873</t>
  </si>
  <si>
    <t>A02874</t>
  </si>
  <si>
    <t>A02875</t>
  </si>
  <si>
    <t>A02876</t>
  </si>
  <si>
    <t>2:59</t>
  </si>
  <si>
    <t>A02877</t>
  </si>
  <si>
    <t>A02878</t>
  </si>
  <si>
    <t>A02879</t>
  </si>
  <si>
    <t>A02880</t>
  </si>
  <si>
    <t>A02881</t>
  </si>
  <si>
    <t>A02882</t>
  </si>
  <si>
    <t>A02883</t>
  </si>
  <si>
    <t>A02884</t>
  </si>
  <si>
    <t>A02885</t>
  </si>
  <si>
    <t>19:0</t>
  </si>
  <si>
    <t>A02886</t>
  </si>
  <si>
    <t>A02887</t>
  </si>
  <si>
    <t>A02888</t>
  </si>
  <si>
    <t>A02889</t>
  </si>
  <si>
    <t>A02890</t>
  </si>
  <si>
    <t>A02891</t>
  </si>
  <si>
    <t>13:57</t>
  </si>
  <si>
    <t>A02892</t>
  </si>
  <si>
    <t>A02893</t>
  </si>
  <si>
    <t>17:56</t>
  </si>
  <si>
    <t>A02894</t>
  </si>
  <si>
    <t>21:49</t>
  </si>
  <si>
    <t>A02895</t>
  </si>
  <si>
    <t>A02896</t>
  </si>
  <si>
    <t>A02897</t>
  </si>
  <si>
    <t>A02898</t>
  </si>
  <si>
    <t>A02899</t>
  </si>
  <si>
    <t>A02900</t>
  </si>
  <si>
    <t>A02901</t>
  </si>
  <si>
    <t>A02902</t>
  </si>
  <si>
    <t>A02903</t>
  </si>
  <si>
    <t>A02904</t>
  </si>
  <si>
    <t>A02905</t>
  </si>
  <si>
    <t>A02906</t>
  </si>
  <si>
    <t>A02907</t>
  </si>
  <si>
    <t>A02908</t>
  </si>
  <si>
    <t>A02909</t>
  </si>
  <si>
    <t>A02910</t>
  </si>
  <si>
    <t>A02911</t>
  </si>
  <si>
    <t>A02912</t>
  </si>
  <si>
    <t>A02913</t>
  </si>
  <si>
    <t>A02914</t>
  </si>
  <si>
    <t>5:50</t>
  </si>
  <si>
    <t>A02915</t>
  </si>
  <si>
    <t>A02916</t>
  </si>
  <si>
    <t>A02917</t>
  </si>
  <si>
    <t>9:11</t>
  </si>
  <si>
    <t>A02918</t>
  </si>
  <si>
    <t>A02919</t>
  </si>
  <si>
    <t>A02920</t>
  </si>
  <si>
    <t>A02921</t>
  </si>
  <si>
    <t>A02922</t>
  </si>
  <si>
    <t>A02923</t>
  </si>
  <si>
    <t>21:13</t>
  </si>
  <si>
    <t>A02924</t>
  </si>
  <si>
    <t>A02925</t>
  </si>
  <si>
    <t>A02926</t>
  </si>
  <si>
    <t>A02927</t>
  </si>
  <si>
    <t>A02928</t>
  </si>
  <si>
    <t>A02929</t>
  </si>
  <si>
    <t>22:54</t>
  </si>
  <si>
    <t>A02930</t>
  </si>
  <si>
    <t>16:52</t>
  </si>
  <si>
    <t>A02931</t>
  </si>
  <si>
    <t>A02932</t>
  </si>
  <si>
    <t>A02933</t>
  </si>
  <si>
    <t>A02934</t>
  </si>
  <si>
    <t>A02935</t>
  </si>
  <si>
    <t>14:24</t>
  </si>
  <si>
    <t>A02936</t>
  </si>
  <si>
    <t>14:11</t>
  </si>
  <si>
    <t>A02937</t>
  </si>
  <si>
    <t>A02938</t>
  </si>
  <si>
    <t>A02939</t>
  </si>
  <si>
    <t>A02940</t>
  </si>
  <si>
    <t>A02941</t>
  </si>
  <si>
    <t>A02942</t>
  </si>
  <si>
    <t>A02943</t>
  </si>
  <si>
    <t>6:38</t>
  </si>
  <si>
    <t>A02944</t>
  </si>
  <si>
    <t>A02945</t>
  </si>
  <si>
    <t>A02946</t>
  </si>
  <si>
    <t>A02947</t>
  </si>
  <si>
    <t>A02948</t>
  </si>
  <si>
    <t>A02949</t>
  </si>
  <si>
    <t>23:2</t>
  </si>
  <si>
    <t>A02950</t>
  </si>
  <si>
    <t>A02951</t>
  </si>
  <si>
    <t>A02952</t>
  </si>
  <si>
    <t>A02953</t>
  </si>
  <si>
    <t>A02954</t>
  </si>
  <si>
    <t>A02955</t>
  </si>
  <si>
    <t>A02956</t>
  </si>
  <si>
    <t>A02957</t>
  </si>
  <si>
    <t>A02958</t>
  </si>
  <si>
    <t>A02959</t>
  </si>
  <si>
    <t>A02960</t>
  </si>
  <si>
    <t>A02961</t>
  </si>
  <si>
    <t>A02962</t>
  </si>
  <si>
    <t>A02963</t>
  </si>
  <si>
    <t>A02964</t>
  </si>
  <si>
    <t>A02965</t>
  </si>
  <si>
    <t>A02966</t>
  </si>
  <si>
    <t>A02967</t>
  </si>
  <si>
    <t>A02968</t>
  </si>
  <si>
    <t>A02969</t>
  </si>
  <si>
    <t>A02970</t>
  </si>
  <si>
    <t>18:29</t>
  </si>
  <si>
    <t>A02971</t>
  </si>
  <si>
    <t>A02972</t>
  </si>
  <si>
    <t>A02973</t>
  </si>
  <si>
    <t>A02974</t>
  </si>
  <si>
    <t>17:46</t>
  </si>
  <si>
    <t>A02975</t>
  </si>
  <si>
    <t>7:23</t>
  </si>
  <si>
    <t>A02976</t>
  </si>
  <si>
    <t>A02977</t>
  </si>
  <si>
    <t>21:36</t>
  </si>
  <si>
    <t>A02978</t>
  </si>
  <si>
    <t>A02979</t>
  </si>
  <si>
    <t>A02980</t>
  </si>
  <si>
    <t>A02981</t>
  </si>
  <si>
    <t>A02982</t>
  </si>
  <si>
    <t>A02983</t>
  </si>
  <si>
    <t>10:16</t>
  </si>
  <si>
    <t>A02984</t>
  </si>
  <si>
    <t>A02985</t>
  </si>
  <si>
    <t>19:36</t>
  </si>
  <si>
    <t>A02986</t>
  </si>
  <si>
    <t>A02987</t>
  </si>
  <si>
    <t>A02988</t>
  </si>
  <si>
    <t>A02989</t>
  </si>
  <si>
    <t>A02990</t>
  </si>
  <si>
    <t>A02991</t>
  </si>
  <si>
    <t>A02992</t>
  </si>
  <si>
    <t>A02993</t>
  </si>
  <si>
    <t>A02994</t>
  </si>
  <si>
    <t>A02995</t>
  </si>
  <si>
    <t>A02996</t>
  </si>
  <si>
    <t>A02997</t>
  </si>
  <si>
    <t>A02998</t>
  </si>
  <si>
    <t>A02999</t>
  </si>
  <si>
    <t>A03000</t>
  </si>
  <si>
    <t>Month_Number</t>
  </si>
  <si>
    <t>Date</t>
  </si>
  <si>
    <t>Total Accidents</t>
  </si>
  <si>
    <t>Total Fatalities</t>
  </si>
  <si>
    <t>Total Casualties</t>
  </si>
  <si>
    <t>Sum of Number of Fatalities</t>
  </si>
  <si>
    <t>Avg Fatality Rate per Accident</t>
  </si>
  <si>
    <t>Sum of Number of Vehicles Involved</t>
  </si>
  <si>
    <t>Avg Vehicles per Accident</t>
  </si>
  <si>
    <t>Row Labels</t>
  </si>
  <si>
    <t>Grand Total</t>
  </si>
  <si>
    <t>Peak Year</t>
  </si>
  <si>
    <t>Peak Month</t>
  </si>
  <si>
    <t>2018</t>
  </si>
  <si>
    <t>2019</t>
  </si>
  <si>
    <t>2020</t>
  </si>
  <si>
    <t>2021</t>
  </si>
  <si>
    <t>2022</t>
  </si>
  <si>
    <t>2023</t>
  </si>
  <si>
    <t>Top Phase</t>
  </si>
  <si>
    <t>Accidents</t>
  </si>
  <si>
    <t>Shares</t>
  </si>
  <si>
    <t>Avg Accidents Per Year</t>
  </si>
  <si>
    <t>% High Severity</t>
  </si>
  <si>
    <t>Sum of Number of Casualties</t>
  </si>
  <si>
    <t>Avg Casualities per Serious Accidents</t>
  </si>
  <si>
    <t>Top State</t>
  </si>
  <si>
    <t>Unknown City Accident %</t>
  </si>
  <si>
    <t>Count of Accident_ID</t>
  </si>
  <si>
    <t>Highest Fatality Rate Range State</t>
  </si>
  <si>
    <t>Avg Fatality Rate</t>
  </si>
  <si>
    <t>Regional Accidents Density</t>
  </si>
  <si>
    <t>Expired/Unknown License</t>
  </si>
  <si>
    <t>Average of Driver Age</t>
  </si>
  <si>
    <t>Average Driver Age</t>
  </si>
  <si>
    <t>Young Drivers (&lt;25) %</t>
  </si>
  <si>
    <t>Senior Drivers (&gt;60) %</t>
  </si>
  <si>
    <t>Count of Number of Vehicles Involved</t>
  </si>
  <si>
    <t>Multi-Vehicle Accident %</t>
  </si>
  <si>
    <t>Rainy Weather %</t>
  </si>
  <si>
    <t>Poor Light %</t>
  </si>
  <si>
    <t>Wet Road %</t>
  </si>
  <si>
    <t>Average of Speed Limit (km/h)</t>
  </si>
  <si>
    <t>Average Speed Limit</t>
  </si>
  <si>
    <t>Weekend Accident %</t>
  </si>
  <si>
    <t>Column Labels</t>
  </si>
  <si>
    <t>18-37</t>
  </si>
  <si>
    <t>38-57</t>
  </si>
  <si>
    <t>58-77</t>
  </si>
  <si>
    <t>Age_young_old</t>
  </si>
  <si>
    <t>(&lt;25) Young</t>
  </si>
  <si>
    <t>(25–60) Adult</t>
  </si>
  <si>
    <t>(&gt;60) Senior</t>
  </si>
  <si>
    <t>(All)</t>
  </si>
  <si>
    <t>Accident_Flag</t>
  </si>
  <si>
    <t>Sum of State_Wise</t>
  </si>
  <si>
    <t>cs</t>
  </si>
  <si>
    <t>State Names</t>
  </si>
  <si>
    <t>State Initial</t>
  </si>
  <si>
    <t>State Code</t>
  </si>
  <si>
    <t>AP</t>
  </si>
  <si>
    <t>AR</t>
  </si>
  <si>
    <t>AS</t>
  </si>
  <si>
    <t>BR</t>
  </si>
  <si>
    <t>CH</t>
  </si>
  <si>
    <t>CG</t>
  </si>
  <si>
    <t>DL</t>
  </si>
  <si>
    <t>GA</t>
  </si>
  <si>
    <t>GJ</t>
  </si>
  <si>
    <t>HR</t>
  </si>
  <si>
    <t>HP</t>
  </si>
  <si>
    <t>JK</t>
  </si>
  <si>
    <t>JH</t>
  </si>
  <si>
    <t>KA</t>
  </si>
  <si>
    <t>KL</t>
  </si>
  <si>
    <t>MP</t>
  </si>
  <si>
    <t>MH</t>
  </si>
  <si>
    <t>MN</t>
  </si>
  <si>
    <t>ML</t>
  </si>
  <si>
    <t>MZ</t>
  </si>
  <si>
    <t>NL</t>
  </si>
  <si>
    <t>OD</t>
  </si>
  <si>
    <t>PY</t>
  </si>
  <si>
    <t>PB</t>
  </si>
  <si>
    <t>RJ</t>
  </si>
  <si>
    <t>SK</t>
  </si>
  <si>
    <t>TN</t>
  </si>
  <si>
    <t>TS</t>
  </si>
  <si>
    <t>TR</t>
  </si>
  <si>
    <t>UP</t>
  </si>
  <si>
    <t>UK</t>
  </si>
  <si>
    <t>WB</t>
  </si>
  <si>
    <t>Casualties</t>
  </si>
  <si>
    <t>Fatalities</t>
  </si>
  <si>
    <t>Count of Driver License Status</t>
  </si>
  <si>
    <t>(Multiple Items)</t>
  </si>
  <si>
    <t>Total Vehicle Involved</t>
  </si>
  <si>
    <t>Two- wheeler Invo %</t>
  </si>
  <si>
    <t>Most common vech type</t>
  </si>
  <si>
    <t>% share of cars</t>
  </si>
  <si>
    <t>clear weather Accident %</t>
  </si>
  <si>
    <t>Rainy Weather Accident %</t>
  </si>
  <si>
    <t>% accident in day light</t>
  </si>
  <si>
    <t>Low visbility fatal accident %</t>
  </si>
  <si>
    <t>Wet/Damaged Surface %</t>
  </si>
  <si>
    <t>Controlled Traffic Accidents %</t>
  </si>
  <si>
    <t>Village Road Accident %</t>
  </si>
  <si>
    <t>Urban Road Accident %</t>
  </si>
  <si>
    <t>Highway Road Accident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</si>
</sst>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
    <font>
      <sz val="11"/>
      <color theme="1"/>
      <name val="Calibri"/>
      <family val="2"/>
      <scheme val="minor"/>
    </font>
    <font>
      <b/>
      <sz val="11"/>
      <name val="Calibri"/>
    </font>
    <font>
      <b/>
      <sz val="11"/>
      <name val="Calibri"/>
      <family val="2"/>
    </font>
    <font>
      <b/>
      <sz val="11"/>
      <color theme="1"/>
      <name val="Calibri"/>
      <family val="2"/>
      <scheme val="minor"/>
    </font>
    <font>
      <sz val="10"/>
      <color theme="1"/>
      <name val="Arial Unicode MS"/>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4" fillId="0" borderId="0" xfId="0" applyFont="1"/>
    <xf numFmtId="0" fontId="3" fillId="0" borderId="0" xfId="0" applyFont="1" applyAlignment="1">
      <alignment vertical="center" wrapText="1"/>
    </xf>
    <xf numFmtId="4" fontId="0" fillId="0" borderId="0" xfId="0" applyNumberFormat="1"/>
    <xf numFmtId="2" fontId="4" fillId="0" borderId="0" xfId="0" applyNumberFormat="1" applyFont="1" applyAlignment="1">
      <alignment vertical="center" wrapText="1"/>
    </xf>
    <xf numFmtId="164" fontId="0" fillId="0" borderId="0" xfId="0" applyNumberFormat="1"/>
    <xf numFmtId="0" fontId="0" fillId="0" borderId="0" xfId="0" applyAlignment="1">
      <alignment horizontal="center" vertical="center"/>
    </xf>
    <xf numFmtId="0" fontId="3" fillId="0" borderId="0" xfId="0" applyFont="1" applyAlignment="1">
      <alignment horizontal="center" vertical="center" wrapText="1"/>
    </xf>
    <xf numFmtId="0" fontId="0" fillId="0" borderId="0" xfId="0" applyAlignment="1">
      <alignment vertical="center" wrapText="1"/>
    </xf>
    <xf numFmtId="10" fontId="0" fillId="0" borderId="0" xfId="0" applyNumberFormat="1"/>
    <xf numFmtId="2" fontId="0" fillId="0" borderId="0" xfId="0" applyNumberFormat="1" applyAlignment="1">
      <alignment vertical="center" wrapText="1"/>
    </xf>
    <xf numFmtId="0" fontId="0" fillId="0" borderId="0" xfId="0" applyNumberFormat="1"/>
  </cellXfs>
  <cellStyles count="1">
    <cellStyle name="Normal" xfId="0" builtinId="0"/>
  </cellStyles>
  <dxfs count="9">
    <dxf>
      <numFmt numFmtId="19" formatCode="dd/mm/yyyy"/>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sz val="11"/>
        <color theme="1"/>
      </font>
    </dxf>
    <dxf>
      <fill>
        <patternFill patternType="solid">
          <fgColor theme="0"/>
          <bgColor rgb="FF2A200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Light16">
    <tableStyle name="Timeline Style 1" pivot="0" table="0" count="8" xr9:uid="{91A3223A-F840-4CD8-ADCE-BD13EC9A4EE3}">
      <tableStyleElement type="wholeTable" dxfId="8"/>
      <tableStyleElement type="headerRow" dxfId="7"/>
    </tableStyle>
  </tableStyles>
  <colors>
    <mruColors>
      <color rgb="FF2B2B2B"/>
      <color rgb="FF102A2E"/>
      <color rgb="FF2A2000"/>
      <color rgb="FFF5EFFF"/>
      <color rgb="FF0A192F"/>
      <color rgb="FF1C1E29"/>
      <color rgb="FF0E2419"/>
      <color rgb="FF1A0B33"/>
      <color rgb="FF200000"/>
      <color rgb="FF0D1F1C"/>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microsoft.com/office/2007/relationships/slicerCache" Target="slicerCaches/slicerCache2.xml"/><Relationship Id="rId26" Type="http://schemas.microsoft.com/office/2007/relationships/slicerCache" Target="slicerCaches/slicerCache10.xml"/><Relationship Id="rId3" Type="http://schemas.openxmlformats.org/officeDocument/2006/relationships/worksheet" Target="worksheets/sheet3.xml"/><Relationship Id="rId21" Type="http://schemas.microsoft.com/office/2007/relationships/slicerCache" Target="slicerCaches/slicerCache5.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microsoft.com/office/2007/relationships/slicerCache" Target="slicerCaches/slicerCache9.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29"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8.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7.xml"/><Relationship Id="rId28" Type="http://schemas.microsoft.com/office/2007/relationships/slicerCache" Target="slicerCaches/slicerCache12.xml"/><Relationship Id="rId10" Type="http://schemas.openxmlformats.org/officeDocument/2006/relationships/worksheet" Target="worksheets/sheet10.xml"/><Relationship Id="rId19" Type="http://schemas.microsoft.com/office/2007/relationships/slicerCache" Target="slicerCaches/slicerCache3.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6.xml"/><Relationship Id="rId27" Type="http://schemas.microsoft.com/office/2007/relationships/slicerCache" Target="slicerCaches/slicerCache11.xml"/><Relationship Id="rId30" Type="http://schemas.openxmlformats.org/officeDocument/2006/relationships/theme" Target="theme/theme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6.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7.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8.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9.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0.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1.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2.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3.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4.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5.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6.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7.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38.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39.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0.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1.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2.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3.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4.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5.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6.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7.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48.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49.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0.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1.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2.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3.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4.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5.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6.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7.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58.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59.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0.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1.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2.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3.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4.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5.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66.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67.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68.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69.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70.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71.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72.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[Cleaned_Data_Set.xlsx]Sheet9!PivotTable1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States by Accident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Sheet9!$B$3</c:f>
              <c:strCache>
                <c:ptCount val="1"/>
                <c:pt idx="0">
                  <c:v>Total</c:v>
                </c:pt>
              </c:strCache>
            </c:strRef>
          </c:tx>
          <c:spPr>
            <a:solidFill>
              <a:schemeClr val="accent1"/>
            </a:solidFill>
            <a:ln>
              <a:noFill/>
            </a:ln>
            <a:effectLst/>
            <a:sp3d/>
          </c:spPr>
          <c:invertIfNegative val="0"/>
          <c:cat>
            <c:strRef>
              <c:f>Sheet9!$A$4:$A$9</c:f>
              <c:strCache>
                <c:ptCount val="5"/>
                <c:pt idx="0">
                  <c:v>Goa</c:v>
                </c:pt>
                <c:pt idx="1">
                  <c:v>Sikkim</c:v>
                </c:pt>
                <c:pt idx="2">
                  <c:v>Delhi</c:v>
                </c:pt>
                <c:pt idx="3">
                  <c:v>Uttarakhand</c:v>
                </c:pt>
                <c:pt idx="4">
                  <c:v>Jammu and Kashmir</c:v>
                </c:pt>
              </c:strCache>
            </c:strRef>
          </c:cat>
          <c:val>
            <c:numRef>
              <c:f>Sheet9!$B$4:$B$9</c:f>
              <c:numCache>
                <c:formatCode>General</c:formatCode>
                <c:ptCount val="5"/>
                <c:pt idx="0">
                  <c:v>109</c:v>
                </c:pt>
                <c:pt idx="1">
                  <c:v>108</c:v>
                </c:pt>
                <c:pt idx="2">
                  <c:v>108</c:v>
                </c:pt>
                <c:pt idx="3">
                  <c:v>106</c:v>
                </c:pt>
                <c:pt idx="4">
                  <c:v>105</c:v>
                </c:pt>
              </c:numCache>
            </c:numRef>
          </c:val>
          <c:extLst>
            <c:ext xmlns:c16="http://schemas.microsoft.com/office/drawing/2014/chart" uri="{C3380CC4-5D6E-409C-BE32-E72D297353CC}">
              <c16:uniqueId val="{00000000-E85C-4029-BB23-F90CB7A1C85D}"/>
            </c:ext>
          </c:extLst>
        </c:ser>
        <c:dLbls>
          <c:showLegendKey val="0"/>
          <c:showVal val="0"/>
          <c:showCatName val="0"/>
          <c:showSerName val="0"/>
          <c:showPercent val="0"/>
          <c:showBubbleSize val="0"/>
        </c:dLbls>
        <c:gapWidth val="150"/>
        <c:shape val="box"/>
        <c:axId val="1028168399"/>
        <c:axId val="1028168879"/>
        <c:axId val="0"/>
      </c:bar3DChart>
      <c:catAx>
        <c:axId val="1028168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168879"/>
        <c:crosses val="autoZero"/>
        <c:auto val="1"/>
        <c:lblAlgn val="ctr"/>
        <c:lblOffset val="100"/>
        <c:noMultiLvlLbl val="0"/>
      </c:catAx>
      <c:valAx>
        <c:axId val="1028168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16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[Cleaned_Data_Set.xlsx]Charts!PivotTable2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Fatalities</a:t>
            </a:r>
            <a:r>
              <a:rPr lang="en-IN" baseline="0"/>
              <a:t> vs Casualities by Severity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Charts!$B$19</c:f>
              <c:strCache>
                <c:ptCount val="1"/>
                <c:pt idx="0">
                  <c:v>Casualties</c:v>
                </c:pt>
              </c:strCache>
            </c:strRef>
          </c:tx>
          <c:spPr>
            <a:solidFill>
              <a:schemeClr val="accent1"/>
            </a:solidFill>
            <a:ln>
              <a:noFill/>
            </a:ln>
            <a:effectLst/>
          </c:spPr>
          <c:invertIfNegative val="0"/>
          <c:cat>
            <c:strRef>
              <c:f>Charts!$A$20:$A$23</c:f>
              <c:strCache>
                <c:ptCount val="3"/>
                <c:pt idx="0">
                  <c:v>Fatal</c:v>
                </c:pt>
                <c:pt idx="1">
                  <c:v>Minor</c:v>
                </c:pt>
                <c:pt idx="2">
                  <c:v>Serious</c:v>
                </c:pt>
              </c:strCache>
            </c:strRef>
          </c:cat>
          <c:val>
            <c:numRef>
              <c:f>Charts!$B$20:$B$23</c:f>
              <c:numCache>
                <c:formatCode>General</c:formatCode>
                <c:ptCount val="3"/>
                <c:pt idx="0">
                  <c:v>4999</c:v>
                </c:pt>
                <c:pt idx="1">
                  <c:v>5182</c:v>
                </c:pt>
                <c:pt idx="2">
                  <c:v>5017</c:v>
                </c:pt>
              </c:numCache>
            </c:numRef>
          </c:val>
          <c:extLst>
            <c:ext xmlns:c16="http://schemas.microsoft.com/office/drawing/2014/chart" uri="{C3380CC4-5D6E-409C-BE32-E72D297353CC}">
              <c16:uniqueId val="{00000000-2979-4F4D-83F8-A2A8E4A20540}"/>
            </c:ext>
          </c:extLst>
        </c:ser>
        <c:ser>
          <c:idx val="1"/>
          <c:order val="1"/>
          <c:tx>
            <c:strRef>
              <c:f>Charts!$C$19</c:f>
              <c:strCache>
                <c:ptCount val="1"/>
                <c:pt idx="0">
                  <c:v>Fatalities</c:v>
                </c:pt>
              </c:strCache>
            </c:strRef>
          </c:tx>
          <c:spPr>
            <a:solidFill>
              <a:schemeClr val="accent2"/>
            </a:solidFill>
            <a:ln>
              <a:noFill/>
            </a:ln>
            <a:effectLst/>
          </c:spPr>
          <c:invertIfNegative val="0"/>
          <c:cat>
            <c:strRef>
              <c:f>Charts!$A$20:$A$23</c:f>
              <c:strCache>
                <c:ptCount val="3"/>
                <c:pt idx="0">
                  <c:v>Fatal</c:v>
                </c:pt>
                <c:pt idx="1">
                  <c:v>Minor</c:v>
                </c:pt>
                <c:pt idx="2">
                  <c:v>Serious</c:v>
                </c:pt>
              </c:strCache>
            </c:strRef>
          </c:cat>
          <c:val>
            <c:numRef>
              <c:f>Charts!$C$20:$C$23</c:f>
              <c:numCache>
                <c:formatCode>General</c:formatCode>
                <c:ptCount val="3"/>
                <c:pt idx="0">
                  <c:v>2384</c:v>
                </c:pt>
                <c:pt idx="1">
                  <c:v>2531</c:v>
                </c:pt>
                <c:pt idx="2">
                  <c:v>2451</c:v>
                </c:pt>
              </c:numCache>
            </c:numRef>
          </c:val>
          <c:extLst>
            <c:ext xmlns:c16="http://schemas.microsoft.com/office/drawing/2014/chart" uri="{C3380CC4-5D6E-409C-BE32-E72D297353CC}">
              <c16:uniqueId val="{00000001-2979-4F4D-83F8-A2A8E4A20540}"/>
            </c:ext>
          </c:extLst>
        </c:ser>
        <c:dLbls>
          <c:showLegendKey val="0"/>
          <c:showVal val="0"/>
          <c:showCatName val="0"/>
          <c:showSerName val="0"/>
          <c:showPercent val="0"/>
          <c:showBubbleSize val="0"/>
        </c:dLbls>
        <c:gapWidth val="219"/>
        <c:overlap val="-27"/>
        <c:axId val="1677924767"/>
        <c:axId val="1677925247"/>
      </c:barChart>
      <c:catAx>
        <c:axId val="1677924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925247"/>
        <c:crosses val="autoZero"/>
        <c:auto val="1"/>
        <c:lblAlgn val="ctr"/>
        <c:lblOffset val="100"/>
        <c:noMultiLvlLbl val="0"/>
      </c:catAx>
      <c:valAx>
        <c:axId val="1677925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924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[Cleaned_Data_Set.xlsx]Charts!PivotTable3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Accidents</a:t>
            </a:r>
            <a:r>
              <a:rPr lang="en-IN" baseline="0"/>
              <a:t> by Severity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Charts!$B$30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16-44DA-BDA5-2F59466080A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16-44DA-BDA5-2F59466080A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A16-44DA-BDA5-2F59466080A6}"/>
              </c:ext>
            </c:extLst>
          </c:dPt>
          <c:cat>
            <c:strRef>
              <c:f>Charts!$A$31:$A$34</c:f>
              <c:strCache>
                <c:ptCount val="3"/>
                <c:pt idx="0">
                  <c:v>Fatal</c:v>
                </c:pt>
                <c:pt idx="1">
                  <c:v>Minor</c:v>
                </c:pt>
                <c:pt idx="2">
                  <c:v>Serious</c:v>
                </c:pt>
              </c:strCache>
            </c:strRef>
          </c:cat>
          <c:val>
            <c:numRef>
              <c:f>Charts!$B$31:$B$34</c:f>
              <c:numCache>
                <c:formatCode>General</c:formatCode>
                <c:ptCount val="3"/>
                <c:pt idx="0">
                  <c:v>985</c:v>
                </c:pt>
                <c:pt idx="1">
                  <c:v>1034</c:v>
                </c:pt>
                <c:pt idx="2">
                  <c:v>981</c:v>
                </c:pt>
              </c:numCache>
            </c:numRef>
          </c:val>
          <c:extLst>
            <c:ext xmlns:c16="http://schemas.microsoft.com/office/drawing/2014/chart" uri="{C3380CC4-5D6E-409C-BE32-E72D297353CC}">
              <c16:uniqueId val="{00000000-B813-4E15-A8E1-0FFC11FDD52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[Cleaned_Data_Set.xlsx]Charts!PivotTable4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Accidents</a:t>
            </a:r>
            <a:r>
              <a:rPr lang="en-IN" baseline="0"/>
              <a:t> by Time Of Day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Charts!$B$38</c:f>
              <c:strCache>
                <c:ptCount val="1"/>
                <c:pt idx="0">
                  <c:v>Total</c:v>
                </c:pt>
              </c:strCache>
            </c:strRef>
          </c:tx>
          <c:spPr>
            <a:solidFill>
              <a:schemeClr val="accent1"/>
            </a:solidFill>
            <a:ln>
              <a:noFill/>
            </a:ln>
            <a:effectLst/>
          </c:spPr>
          <c:invertIfNegative val="0"/>
          <c:cat>
            <c:strRef>
              <c:f>Charts!$A$39:$A$43</c:f>
              <c:strCache>
                <c:ptCount val="4"/>
                <c:pt idx="0">
                  <c:v>Afternoon</c:v>
                </c:pt>
                <c:pt idx="1">
                  <c:v>Evening</c:v>
                </c:pt>
                <c:pt idx="2">
                  <c:v>Morning</c:v>
                </c:pt>
                <c:pt idx="3">
                  <c:v>Night</c:v>
                </c:pt>
              </c:strCache>
            </c:strRef>
          </c:cat>
          <c:val>
            <c:numRef>
              <c:f>Charts!$B$39:$B$43</c:f>
              <c:numCache>
                <c:formatCode>General</c:formatCode>
                <c:ptCount val="4"/>
                <c:pt idx="0">
                  <c:v>597</c:v>
                </c:pt>
                <c:pt idx="1">
                  <c:v>470</c:v>
                </c:pt>
                <c:pt idx="2">
                  <c:v>894</c:v>
                </c:pt>
                <c:pt idx="3">
                  <c:v>1039</c:v>
                </c:pt>
              </c:numCache>
            </c:numRef>
          </c:val>
          <c:extLst>
            <c:ext xmlns:c16="http://schemas.microsoft.com/office/drawing/2014/chart" uri="{C3380CC4-5D6E-409C-BE32-E72D297353CC}">
              <c16:uniqueId val="{00000000-B17F-469C-8453-A36D10EE8A08}"/>
            </c:ext>
          </c:extLst>
        </c:ser>
        <c:dLbls>
          <c:showLegendKey val="0"/>
          <c:showVal val="0"/>
          <c:showCatName val="0"/>
          <c:showSerName val="0"/>
          <c:showPercent val="0"/>
          <c:showBubbleSize val="0"/>
        </c:dLbls>
        <c:gapWidth val="182"/>
        <c:axId val="1677959807"/>
        <c:axId val="1677960287"/>
      </c:barChart>
      <c:catAx>
        <c:axId val="1677959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960287"/>
        <c:crosses val="autoZero"/>
        <c:auto val="1"/>
        <c:lblAlgn val="ctr"/>
        <c:lblOffset val="100"/>
        <c:noMultiLvlLbl val="0"/>
      </c:catAx>
      <c:valAx>
        <c:axId val="16779602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959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[Cleaned_Data_Set.xlsx]Charts!PivotTable5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Accidents</a:t>
            </a:r>
            <a:r>
              <a:rPr lang="en-US" baseline="0"/>
              <a:t> by Phase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Charts!$B$46</c:f>
              <c:strCache>
                <c:ptCount val="1"/>
                <c:pt idx="0">
                  <c:v>Total</c:v>
                </c:pt>
              </c:strCache>
            </c:strRef>
          </c:tx>
          <c:spPr>
            <a:solidFill>
              <a:schemeClr val="accent1"/>
            </a:solidFill>
            <a:ln>
              <a:noFill/>
            </a:ln>
            <a:effectLst/>
          </c:spPr>
          <c:invertIfNegative val="0"/>
          <c:cat>
            <c:strRef>
              <c:f>Charts!$A$47:$A$50</c:f>
              <c:strCache>
                <c:ptCount val="3"/>
                <c:pt idx="0">
                  <c:v>2018–2019</c:v>
                </c:pt>
                <c:pt idx="1">
                  <c:v>2020–2021</c:v>
                </c:pt>
                <c:pt idx="2">
                  <c:v>2022–2023</c:v>
                </c:pt>
              </c:strCache>
            </c:strRef>
          </c:cat>
          <c:val>
            <c:numRef>
              <c:f>Charts!$B$47:$B$50</c:f>
              <c:numCache>
                <c:formatCode>General</c:formatCode>
                <c:ptCount val="3"/>
                <c:pt idx="0">
                  <c:v>947</c:v>
                </c:pt>
                <c:pt idx="1">
                  <c:v>1048</c:v>
                </c:pt>
                <c:pt idx="2">
                  <c:v>1005</c:v>
                </c:pt>
              </c:numCache>
            </c:numRef>
          </c:val>
          <c:extLst>
            <c:ext xmlns:c16="http://schemas.microsoft.com/office/drawing/2014/chart" uri="{C3380CC4-5D6E-409C-BE32-E72D297353CC}">
              <c16:uniqueId val="{00000000-C373-4D23-BF82-5C8DEB4D7917}"/>
            </c:ext>
          </c:extLst>
        </c:ser>
        <c:dLbls>
          <c:showLegendKey val="0"/>
          <c:showVal val="0"/>
          <c:showCatName val="0"/>
          <c:showSerName val="0"/>
          <c:showPercent val="0"/>
          <c:showBubbleSize val="0"/>
        </c:dLbls>
        <c:gapWidth val="219"/>
        <c:overlap val="-27"/>
        <c:axId val="1677959327"/>
        <c:axId val="1677961247"/>
      </c:barChart>
      <c:catAx>
        <c:axId val="167795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961247"/>
        <c:crosses val="autoZero"/>
        <c:auto val="1"/>
        <c:lblAlgn val="ctr"/>
        <c:lblOffset val="100"/>
        <c:noMultiLvlLbl val="0"/>
      </c:catAx>
      <c:valAx>
        <c:axId val="1677961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959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[Cleaned_Data_Set.xlsx]Charts!PivotTable8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Accident</a:t>
            </a:r>
            <a:r>
              <a:rPr lang="en-IN" baseline="0"/>
              <a:t> Timeline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Charts!$B$81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Charts!$A$82:$A$88</c:f>
              <c:strCache>
                <c:ptCount val="6"/>
                <c:pt idx="0">
                  <c:v>2018</c:v>
                </c:pt>
                <c:pt idx="1">
                  <c:v>2019</c:v>
                </c:pt>
                <c:pt idx="2">
                  <c:v>2020</c:v>
                </c:pt>
                <c:pt idx="3">
                  <c:v>2021</c:v>
                </c:pt>
                <c:pt idx="4">
                  <c:v>2022</c:v>
                </c:pt>
                <c:pt idx="5">
                  <c:v>2023</c:v>
                </c:pt>
              </c:strCache>
            </c:strRef>
          </c:cat>
          <c:val>
            <c:numRef>
              <c:f>Charts!$B$82:$B$88</c:f>
              <c:numCache>
                <c:formatCode>General</c:formatCode>
                <c:ptCount val="6"/>
                <c:pt idx="0">
                  <c:v>479</c:v>
                </c:pt>
                <c:pt idx="1">
                  <c:v>468</c:v>
                </c:pt>
                <c:pt idx="2">
                  <c:v>526</c:v>
                </c:pt>
                <c:pt idx="3">
                  <c:v>522</c:v>
                </c:pt>
                <c:pt idx="4">
                  <c:v>521</c:v>
                </c:pt>
                <c:pt idx="5">
                  <c:v>484</c:v>
                </c:pt>
              </c:numCache>
            </c:numRef>
          </c:val>
          <c:smooth val="0"/>
          <c:extLst>
            <c:ext xmlns:c16="http://schemas.microsoft.com/office/drawing/2014/chart" uri="{C3380CC4-5D6E-409C-BE32-E72D297353CC}">
              <c16:uniqueId val="{00000000-326C-45FB-B3FB-BC9579BE56CC}"/>
            </c:ext>
          </c:extLst>
        </c:ser>
        <c:dLbls>
          <c:showLegendKey val="0"/>
          <c:showVal val="0"/>
          <c:showCatName val="0"/>
          <c:showSerName val="0"/>
          <c:showPercent val="0"/>
          <c:showBubbleSize val="0"/>
        </c:dLbls>
        <c:marker val="1"/>
        <c:smooth val="0"/>
        <c:axId val="1445831455"/>
        <c:axId val="1445837215"/>
      </c:lineChart>
      <c:catAx>
        <c:axId val="144583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837215"/>
        <c:crosses val="autoZero"/>
        <c:auto val="1"/>
        <c:lblAlgn val="ctr"/>
        <c:lblOffset val="100"/>
        <c:noMultiLvlLbl val="0"/>
      </c:catAx>
      <c:valAx>
        <c:axId val="1445837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831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[Cleaned_Data_Set.xlsx]Charts!PivotTable9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Severity</a:t>
            </a:r>
            <a:r>
              <a:rPr lang="en-IN" baseline="0"/>
              <a:t> Distribution by Year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Charts!$B$91:$B$92</c:f>
              <c:strCache>
                <c:ptCount val="1"/>
                <c:pt idx="0">
                  <c:v>Fatal</c:v>
                </c:pt>
              </c:strCache>
            </c:strRef>
          </c:tx>
          <c:spPr>
            <a:solidFill>
              <a:schemeClr val="accent1"/>
            </a:solidFill>
            <a:ln>
              <a:noFill/>
            </a:ln>
            <a:effectLst/>
          </c:spPr>
          <c:invertIfNegative val="0"/>
          <c:cat>
            <c:strRef>
              <c:f>Charts!$A$93:$A$99</c:f>
              <c:strCache>
                <c:ptCount val="6"/>
                <c:pt idx="0">
                  <c:v>2018</c:v>
                </c:pt>
                <c:pt idx="1">
                  <c:v>2019</c:v>
                </c:pt>
                <c:pt idx="2">
                  <c:v>2020</c:v>
                </c:pt>
                <c:pt idx="3">
                  <c:v>2021</c:v>
                </c:pt>
                <c:pt idx="4">
                  <c:v>2022</c:v>
                </c:pt>
                <c:pt idx="5">
                  <c:v>2023</c:v>
                </c:pt>
              </c:strCache>
            </c:strRef>
          </c:cat>
          <c:val>
            <c:numRef>
              <c:f>Charts!$B$93:$B$99</c:f>
              <c:numCache>
                <c:formatCode>General</c:formatCode>
                <c:ptCount val="6"/>
                <c:pt idx="0">
                  <c:v>155</c:v>
                </c:pt>
                <c:pt idx="1">
                  <c:v>134</c:v>
                </c:pt>
                <c:pt idx="2">
                  <c:v>163</c:v>
                </c:pt>
                <c:pt idx="3">
                  <c:v>184</c:v>
                </c:pt>
                <c:pt idx="4">
                  <c:v>168</c:v>
                </c:pt>
                <c:pt idx="5">
                  <c:v>181</c:v>
                </c:pt>
              </c:numCache>
            </c:numRef>
          </c:val>
          <c:extLst>
            <c:ext xmlns:c16="http://schemas.microsoft.com/office/drawing/2014/chart" uri="{C3380CC4-5D6E-409C-BE32-E72D297353CC}">
              <c16:uniqueId val="{00000000-1BB9-4E3A-B155-7FD50BEB02C3}"/>
            </c:ext>
          </c:extLst>
        </c:ser>
        <c:ser>
          <c:idx val="1"/>
          <c:order val="1"/>
          <c:tx>
            <c:strRef>
              <c:f>Charts!$C$91:$C$92</c:f>
              <c:strCache>
                <c:ptCount val="1"/>
                <c:pt idx="0">
                  <c:v>Minor</c:v>
                </c:pt>
              </c:strCache>
            </c:strRef>
          </c:tx>
          <c:spPr>
            <a:solidFill>
              <a:schemeClr val="accent2"/>
            </a:solidFill>
            <a:ln>
              <a:noFill/>
            </a:ln>
            <a:effectLst/>
          </c:spPr>
          <c:invertIfNegative val="0"/>
          <c:cat>
            <c:strRef>
              <c:f>Charts!$A$93:$A$99</c:f>
              <c:strCache>
                <c:ptCount val="6"/>
                <c:pt idx="0">
                  <c:v>2018</c:v>
                </c:pt>
                <c:pt idx="1">
                  <c:v>2019</c:v>
                </c:pt>
                <c:pt idx="2">
                  <c:v>2020</c:v>
                </c:pt>
                <c:pt idx="3">
                  <c:v>2021</c:v>
                </c:pt>
                <c:pt idx="4">
                  <c:v>2022</c:v>
                </c:pt>
                <c:pt idx="5">
                  <c:v>2023</c:v>
                </c:pt>
              </c:strCache>
            </c:strRef>
          </c:cat>
          <c:val>
            <c:numRef>
              <c:f>Charts!$C$93:$C$99</c:f>
              <c:numCache>
                <c:formatCode>General</c:formatCode>
                <c:ptCount val="6"/>
                <c:pt idx="0">
                  <c:v>167</c:v>
                </c:pt>
                <c:pt idx="1">
                  <c:v>162</c:v>
                </c:pt>
                <c:pt idx="2">
                  <c:v>187</c:v>
                </c:pt>
                <c:pt idx="3">
                  <c:v>170</c:v>
                </c:pt>
                <c:pt idx="4">
                  <c:v>177</c:v>
                </c:pt>
                <c:pt idx="5">
                  <c:v>171</c:v>
                </c:pt>
              </c:numCache>
            </c:numRef>
          </c:val>
          <c:extLst>
            <c:ext xmlns:c16="http://schemas.microsoft.com/office/drawing/2014/chart" uri="{C3380CC4-5D6E-409C-BE32-E72D297353CC}">
              <c16:uniqueId val="{00000000-3B89-4CDE-8E90-B1187AD7E1BA}"/>
            </c:ext>
          </c:extLst>
        </c:ser>
        <c:ser>
          <c:idx val="2"/>
          <c:order val="2"/>
          <c:tx>
            <c:strRef>
              <c:f>Charts!$D$91:$D$92</c:f>
              <c:strCache>
                <c:ptCount val="1"/>
                <c:pt idx="0">
                  <c:v>Serious</c:v>
                </c:pt>
              </c:strCache>
            </c:strRef>
          </c:tx>
          <c:spPr>
            <a:solidFill>
              <a:schemeClr val="accent3"/>
            </a:solidFill>
            <a:ln>
              <a:noFill/>
            </a:ln>
            <a:effectLst/>
          </c:spPr>
          <c:invertIfNegative val="0"/>
          <c:cat>
            <c:strRef>
              <c:f>Charts!$A$93:$A$99</c:f>
              <c:strCache>
                <c:ptCount val="6"/>
                <c:pt idx="0">
                  <c:v>2018</c:v>
                </c:pt>
                <c:pt idx="1">
                  <c:v>2019</c:v>
                </c:pt>
                <c:pt idx="2">
                  <c:v>2020</c:v>
                </c:pt>
                <c:pt idx="3">
                  <c:v>2021</c:v>
                </c:pt>
                <c:pt idx="4">
                  <c:v>2022</c:v>
                </c:pt>
                <c:pt idx="5">
                  <c:v>2023</c:v>
                </c:pt>
              </c:strCache>
            </c:strRef>
          </c:cat>
          <c:val>
            <c:numRef>
              <c:f>Charts!$D$93:$D$99</c:f>
              <c:numCache>
                <c:formatCode>General</c:formatCode>
                <c:ptCount val="6"/>
                <c:pt idx="0">
                  <c:v>157</c:v>
                </c:pt>
                <c:pt idx="1">
                  <c:v>172</c:v>
                </c:pt>
                <c:pt idx="2">
                  <c:v>176</c:v>
                </c:pt>
                <c:pt idx="3">
                  <c:v>168</c:v>
                </c:pt>
                <c:pt idx="4">
                  <c:v>176</c:v>
                </c:pt>
                <c:pt idx="5">
                  <c:v>132</c:v>
                </c:pt>
              </c:numCache>
            </c:numRef>
          </c:val>
          <c:extLst>
            <c:ext xmlns:c16="http://schemas.microsoft.com/office/drawing/2014/chart" uri="{C3380CC4-5D6E-409C-BE32-E72D297353CC}">
              <c16:uniqueId val="{00000001-3B89-4CDE-8E90-B1187AD7E1BA}"/>
            </c:ext>
          </c:extLst>
        </c:ser>
        <c:dLbls>
          <c:showLegendKey val="0"/>
          <c:showVal val="0"/>
          <c:showCatName val="0"/>
          <c:showSerName val="0"/>
          <c:showPercent val="0"/>
          <c:showBubbleSize val="0"/>
        </c:dLbls>
        <c:gapWidth val="150"/>
        <c:overlap val="100"/>
        <c:axId val="1677939167"/>
        <c:axId val="1677951167"/>
      </c:barChart>
      <c:catAx>
        <c:axId val="1677939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951167"/>
        <c:crosses val="autoZero"/>
        <c:auto val="1"/>
        <c:lblAlgn val="ctr"/>
        <c:lblOffset val="100"/>
        <c:noMultiLvlLbl val="0"/>
      </c:catAx>
      <c:valAx>
        <c:axId val="1677951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939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[Cleaned_Data_Set.xlsx]Charts!PivotTable10</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Casualities</a:t>
            </a:r>
            <a:r>
              <a:rPr lang="en-IN" baseline="0"/>
              <a:t> by Severity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Charts!$B$104</c:f>
              <c:strCache>
                <c:ptCount val="1"/>
                <c:pt idx="0">
                  <c:v>Total</c:v>
                </c:pt>
              </c:strCache>
            </c:strRef>
          </c:tx>
          <c:spPr>
            <a:solidFill>
              <a:schemeClr val="accent1"/>
            </a:solidFill>
            <a:ln>
              <a:noFill/>
            </a:ln>
            <a:effectLst/>
          </c:spPr>
          <c:invertIfNegative val="0"/>
          <c:cat>
            <c:strRef>
              <c:f>Charts!$A$105:$A$108</c:f>
              <c:strCache>
                <c:ptCount val="3"/>
                <c:pt idx="0">
                  <c:v>Fatal</c:v>
                </c:pt>
                <c:pt idx="1">
                  <c:v>Minor</c:v>
                </c:pt>
                <c:pt idx="2">
                  <c:v>Serious</c:v>
                </c:pt>
              </c:strCache>
            </c:strRef>
          </c:cat>
          <c:val>
            <c:numRef>
              <c:f>Charts!$B$105:$B$108</c:f>
              <c:numCache>
                <c:formatCode>General</c:formatCode>
                <c:ptCount val="3"/>
                <c:pt idx="0">
                  <c:v>4999</c:v>
                </c:pt>
                <c:pt idx="1">
                  <c:v>5182</c:v>
                </c:pt>
                <c:pt idx="2">
                  <c:v>5017</c:v>
                </c:pt>
              </c:numCache>
            </c:numRef>
          </c:val>
          <c:extLst>
            <c:ext xmlns:c16="http://schemas.microsoft.com/office/drawing/2014/chart" uri="{C3380CC4-5D6E-409C-BE32-E72D297353CC}">
              <c16:uniqueId val="{00000000-339E-4598-A62F-20E3D81A0538}"/>
            </c:ext>
          </c:extLst>
        </c:ser>
        <c:dLbls>
          <c:showLegendKey val="0"/>
          <c:showVal val="0"/>
          <c:showCatName val="0"/>
          <c:showSerName val="0"/>
          <c:showPercent val="0"/>
          <c:showBubbleSize val="0"/>
        </c:dLbls>
        <c:gapWidth val="182"/>
        <c:axId val="1803345919"/>
        <c:axId val="1803343999"/>
      </c:barChart>
      <c:catAx>
        <c:axId val="1803345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343999"/>
        <c:crosses val="autoZero"/>
        <c:auto val="1"/>
        <c:lblAlgn val="ctr"/>
        <c:lblOffset val="100"/>
        <c:noMultiLvlLbl val="0"/>
      </c:catAx>
      <c:valAx>
        <c:axId val="18033439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34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[Cleaned_Data_Set.xlsx]Charts!PivotTable12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Severity</a:t>
            </a:r>
            <a:r>
              <a:rPr lang="en-IN" baseline="0"/>
              <a:t> by Time of Day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Charts!$B$122:$B$123</c:f>
              <c:strCache>
                <c:ptCount val="1"/>
                <c:pt idx="0">
                  <c:v>Fatal</c:v>
                </c:pt>
              </c:strCache>
            </c:strRef>
          </c:tx>
          <c:spPr>
            <a:solidFill>
              <a:schemeClr val="accent1"/>
            </a:solidFill>
            <a:ln>
              <a:noFill/>
            </a:ln>
            <a:effectLst/>
          </c:spPr>
          <c:invertIfNegative val="0"/>
          <c:cat>
            <c:strRef>
              <c:f>Charts!$A$124:$A$128</c:f>
              <c:strCache>
                <c:ptCount val="4"/>
                <c:pt idx="0">
                  <c:v>Afternoon</c:v>
                </c:pt>
                <c:pt idx="1">
                  <c:v>Evening</c:v>
                </c:pt>
                <c:pt idx="2">
                  <c:v>Morning</c:v>
                </c:pt>
                <c:pt idx="3">
                  <c:v>Night</c:v>
                </c:pt>
              </c:strCache>
            </c:strRef>
          </c:cat>
          <c:val>
            <c:numRef>
              <c:f>Charts!$B$124:$B$128</c:f>
              <c:numCache>
                <c:formatCode>General</c:formatCode>
                <c:ptCount val="4"/>
                <c:pt idx="0">
                  <c:v>1023</c:v>
                </c:pt>
                <c:pt idx="1">
                  <c:v>724</c:v>
                </c:pt>
                <c:pt idx="2">
                  <c:v>1454</c:v>
                </c:pt>
                <c:pt idx="3">
                  <c:v>1798</c:v>
                </c:pt>
              </c:numCache>
            </c:numRef>
          </c:val>
          <c:extLst>
            <c:ext xmlns:c16="http://schemas.microsoft.com/office/drawing/2014/chart" uri="{C3380CC4-5D6E-409C-BE32-E72D297353CC}">
              <c16:uniqueId val="{00000000-A8EB-402C-B75B-C3C3D830A8A5}"/>
            </c:ext>
          </c:extLst>
        </c:ser>
        <c:ser>
          <c:idx val="1"/>
          <c:order val="1"/>
          <c:tx>
            <c:strRef>
              <c:f>Charts!$C$122:$C$123</c:f>
              <c:strCache>
                <c:ptCount val="1"/>
                <c:pt idx="0">
                  <c:v>Minor</c:v>
                </c:pt>
              </c:strCache>
            </c:strRef>
          </c:tx>
          <c:spPr>
            <a:solidFill>
              <a:schemeClr val="accent2"/>
            </a:solidFill>
            <a:ln>
              <a:noFill/>
            </a:ln>
            <a:effectLst/>
          </c:spPr>
          <c:invertIfNegative val="0"/>
          <c:cat>
            <c:strRef>
              <c:f>Charts!$A$124:$A$128</c:f>
              <c:strCache>
                <c:ptCount val="4"/>
                <c:pt idx="0">
                  <c:v>Afternoon</c:v>
                </c:pt>
                <c:pt idx="1">
                  <c:v>Evening</c:v>
                </c:pt>
                <c:pt idx="2">
                  <c:v>Morning</c:v>
                </c:pt>
                <c:pt idx="3">
                  <c:v>Night</c:v>
                </c:pt>
              </c:strCache>
            </c:strRef>
          </c:cat>
          <c:val>
            <c:numRef>
              <c:f>Charts!$C$124:$C$128</c:f>
              <c:numCache>
                <c:formatCode>General</c:formatCode>
                <c:ptCount val="4"/>
                <c:pt idx="0">
                  <c:v>1027</c:v>
                </c:pt>
                <c:pt idx="1">
                  <c:v>823</c:v>
                </c:pt>
                <c:pt idx="2">
                  <c:v>1531</c:v>
                </c:pt>
                <c:pt idx="3">
                  <c:v>1801</c:v>
                </c:pt>
              </c:numCache>
            </c:numRef>
          </c:val>
          <c:extLst>
            <c:ext xmlns:c16="http://schemas.microsoft.com/office/drawing/2014/chart" uri="{C3380CC4-5D6E-409C-BE32-E72D297353CC}">
              <c16:uniqueId val="{00000000-6348-48B7-B370-BF7BE3950F41}"/>
            </c:ext>
          </c:extLst>
        </c:ser>
        <c:ser>
          <c:idx val="2"/>
          <c:order val="2"/>
          <c:tx>
            <c:strRef>
              <c:f>Charts!$D$122:$D$123</c:f>
              <c:strCache>
                <c:ptCount val="1"/>
                <c:pt idx="0">
                  <c:v>Serious</c:v>
                </c:pt>
              </c:strCache>
            </c:strRef>
          </c:tx>
          <c:spPr>
            <a:solidFill>
              <a:schemeClr val="accent3"/>
            </a:solidFill>
            <a:ln>
              <a:noFill/>
            </a:ln>
            <a:effectLst/>
          </c:spPr>
          <c:invertIfNegative val="0"/>
          <c:cat>
            <c:strRef>
              <c:f>Charts!$A$124:$A$128</c:f>
              <c:strCache>
                <c:ptCount val="4"/>
                <c:pt idx="0">
                  <c:v>Afternoon</c:v>
                </c:pt>
                <c:pt idx="1">
                  <c:v>Evening</c:v>
                </c:pt>
                <c:pt idx="2">
                  <c:v>Morning</c:v>
                </c:pt>
                <c:pt idx="3">
                  <c:v>Night</c:v>
                </c:pt>
              </c:strCache>
            </c:strRef>
          </c:cat>
          <c:val>
            <c:numRef>
              <c:f>Charts!$D$124:$D$128</c:f>
              <c:numCache>
                <c:formatCode>General</c:formatCode>
                <c:ptCount val="4"/>
                <c:pt idx="0">
                  <c:v>1000</c:v>
                </c:pt>
                <c:pt idx="1">
                  <c:v>904</c:v>
                </c:pt>
                <c:pt idx="2">
                  <c:v>1391</c:v>
                </c:pt>
                <c:pt idx="3">
                  <c:v>1722</c:v>
                </c:pt>
              </c:numCache>
            </c:numRef>
          </c:val>
          <c:extLst>
            <c:ext xmlns:c16="http://schemas.microsoft.com/office/drawing/2014/chart" uri="{C3380CC4-5D6E-409C-BE32-E72D297353CC}">
              <c16:uniqueId val="{00000001-6348-48B7-B370-BF7BE3950F41}"/>
            </c:ext>
          </c:extLst>
        </c:ser>
        <c:dLbls>
          <c:showLegendKey val="0"/>
          <c:showVal val="0"/>
          <c:showCatName val="0"/>
          <c:showSerName val="0"/>
          <c:showPercent val="0"/>
          <c:showBubbleSize val="0"/>
        </c:dLbls>
        <c:gapWidth val="219"/>
        <c:overlap val="-27"/>
        <c:axId val="1803363679"/>
        <c:axId val="1803364159"/>
      </c:barChart>
      <c:catAx>
        <c:axId val="180336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364159"/>
        <c:crosses val="autoZero"/>
        <c:auto val="1"/>
        <c:lblAlgn val="ctr"/>
        <c:lblOffset val="100"/>
        <c:noMultiLvlLbl val="0"/>
      </c:catAx>
      <c:valAx>
        <c:axId val="1803364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363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[Cleaned_Data_Set.xlsx]Charts!PivotTable15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a:t>
            </a:r>
            <a:r>
              <a:rPr lang="en-US" baseline="0"/>
              <a:t> Wise Fatality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Charts!$B$206</c:f>
              <c:strCache>
                <c:ptCount val="1"/>
                <c:pt idx="0">
                  <c:v>Total</c:v>
                </c:pt>
              </c:strCache>
            </c:strRef>
          </c:tx>
          <c:spPr>
            <a:solidFill>
              <a:schemeClr val="accent1"/>
            </a:solidFill>
            <a:ln>
              <a:noFill/>
            </a:ln>
            <a:effectLst/>
          </c:spPr>
          <c:invertIfNegative val="0"/>
          <c:cat>
            <c:strRef>
              <c:f>Charts!$A$207:$A$239</c:f>
              <c:strCache>
                <c:ptCount val="32"/>
                <c:pt idx="0">
                  <c:v>Nagaland</c:v>
                </c:pt>
                <c:pt idx="1">
                  <c:v>West Bengal</c:v>
                </c:pt>
                <c:pt idx="2">
                  <c:v>Chandigarh</c:v>
                </c:pt>
                <c:pt idx="3">
                  <c:v>Arunachal Pradesh</c:v>
                </c:pt>
                <c:pt idx="4">
                  <c:v>Telangana</c:v>
                </c:pt>
                <c:pt idx="5">
                  <c:v>Tripura</c:v>
                </c:pt>
                <c:pt idx="6">
                  <c:v>Kerala</c:v>
                </c:pt>
                <c:pt idx="7">
                  <c:v>Meghalaya</c:v>
                </c:pt>
                <c:pt idx="8">
                  <c:v>Assam</c:v>
                </c:pt>
                <c:pt idx="9">
                  <c:v>Jammu and Kashmir</c:v>
                </c:pt>
                <c:pt idx="10">
                  <c:v>Haryana</c:v>
                </c:pt>
                <c:pt idx="11">
                  <c:v>Punjab</c:v>
                </c:pt>
                <c:pt idx="12">
                  <c:v>Goa</c:v>
                </c:pt>
                <c:pt idx="13">
                  <c:v>Tamil Nadu</c:v>
                </c:pt>
                <c:pt idx="14">
                  <c:v>Maharashtra</c:v>
                </c:pt>
                <c:pt idx="15">
                  <c:v>Delhi</c:v>
                </c:pt>
                <c:pt idx="16">
                  <c:v>Bihar</c:v>
                </c:pt>
                <c:pt idx="17">
                  <c:v>Uttar Pradesh</c:v>
                </c:pt>
                <c:pt idx="18">
                  <c:v>Madhya Pradesh</c:v>
                </c:pt>
                <c:pt idx="19">
                  <c:v>Odisha</c:v>
                </c:pt>
                <c:pt idx="20">
                  <c:v>Mizoram</c:v>
                </c:pt>
                <c:pt idx="21">
                  <c:v>Chhattisgarh</c:v>
                </c:pt>
                <c:pt idx="22">
                  <c:v>Karnataka</c:v>
                </c:pt>
                <c:pt idx="23">
                  <c:v>Rajasthan</c:v>
                </c:pt>
                <c:pt idx="24">
                  <c:v>Sikkim</c:v>
                </c:pt>
                <c:pt idx="25">
                  <c:v>Andhra Pradesh</c:v>
                </c:pt>
                <c:pt idx="26">
                  <c:v>Jharkhand</c:v>
                </c:pt>
                <c:pt idx="27">
                  <c:v>Gujarat</c:v>
                </c:pt>
                <c:pt idx="28">
                  <c:v>Puducherry</c:v>
                </c:pt>
                <c:pt idx="29">
                  <c:v>Manipur</c:v>
                </c:pt>
                <c:pt idx="30">
                  <c:v>Himachal Pradesh</c:v>
                </c:pt>
                <c:pt idx="31">
                  <c:v>Uttarakhand</c:v>
                </c:pt>
              </c:strCache>
            </c:strRef>
          </c:cat>
          <c:val>
            <c:numRef>
              <c:f>Charts!$B$207:$B$239</c:f>
              <c:numCache>
                <c:formatCode>General</c:formatCode>
                <c:ptCount val="32"/>
                <c:pt idx="0">
                  <c:v>2.7326732673267329</c:v>
                </c:pt>
                <c:pt idx="1">
                  <c:v>2.6914893617021276</c:v>
                </c:pt>
                <c:pt idx="2">
                  <c:v>2.6585365853658538</c:v>
                </c:pt>
                <c:pt idx="3">
                  <c:v>2.6075949367088609</c:v>
                </c:pt>
                <c:pt idx="4">
                  <c:v>2.5869565217391304</c:v>
                </c:pt>
                <c:pt idx="5">
                  <c:v>2.5789473684210527</c:v>
                </c:pt>
                <c:pt idx="6">
                  <c:v>2.5588235294117645</c:v>
                </c:pt>
                <c:pt idx="7">
                  <c:v>2.5543478260869565</c:v>
                </c:pt>
                <c:pt idx="8">
                  <c:v>2.5494505494505493</c:v>
                </c:pt>
                <c:pt idx="9">
                  <c:v>2.5428571428571427</c:v>
                </c:pt>
                <c:pt idx="10">
                  <c:v>2.521276595744681</c:v>
                </c:pt>
                <c:pt idx="11">
                  <c:v>2.5111111111111111</c:v>
                </c:pt>
                <c:pt idx="12">
                  <c:v>2.5045871559633026</c:v>
                </c:pt>
                <c:pt idx="13">
                  <c:v>2.495049504950495</c:v>
                </c:pt>
                <c:pt idx="14">
                  <c:v>2.49438202247191</c:v>
                </c:pt>
                <c:pt idx="15">
                  <c:v>2.4814814814814814</c:v>
                </c:pt>
                <c:pt idx="16">
                  <c:v>2.4615384615384617</c:v>
                </c:pt>
                <c:pt idx="17">
                  <c:v>2.4468085106382977</c:v>
                </c:pt>
                <c:pt idx="18">
                  <c:v>2.4457831325301207</c:v>
                </c:pt>
                <c:pt idx="19">
                  <c:v>2.4301075268817205</c:v>
                </c:pt>
                <c:pt idx="20">
                  <c:v>2.4210526315789473</c:v>
                </c:pt>
                <c:pt idx="21">
                  <c:v>2.4130434782608696</c:v>
                </c:pt>
                <c:pt idx="22">
                  <c:v>2.4105263157894736</c:v>
                </c:pt>
                <c:pt idx="23">
                  <c:v>2.3978494623655915</c:v>
                </c:pt>
                <c:pt idx="24">
                  <c:v>2.3611111111111112</c:v>
                </c:pt>
                <c:pt idx="25">
                  <c:v>2.3522727272727271</c:v>
                </c:pt>
                <c:pt idx="26">
                  <c:v>2.3510638297872339</c:v>
                </c:pt>
                <c:pt idx="27">
                  <c:v>2.34</c:v>
                </c:pt>
                <c:pt idx="28">
                  <c:v>2.2551020408163267</c:v>
                </c:pt>
                <c:pt idx="29">
                  <c:v>2.2298850574712645</c:v>
                </c:pt>
                <c:pt idx="30">
                  <c:v>2.1538461538461537</c:v>
                </c:pt>
                <c:pt idx="31">
                  <c:v>2.1037735849056602</c:v>
                </c:pt>
              </c:numCache>
            </c:numRef>
          </c:val>
          <c:extLst>
            <c:ext xmlns:c16="http://schemas.microsoft.com/office/drawing/2014/chart" uri="{C3380CC4-5D6E-409C-BE32-E72D297353CC}">
              <c16:uniqueId val="{00000000-EB43-4E1C-B291-72D51798F6F1}"/>
            </c:ext>
          </c:extLst>
        </c:ser>
        <c:dLbls>
          <c:showLegendKey val="0"/>
          <c:showVal val="0"/>
          <c:showCatName val="0"/>
          <c:showSerName val="0"/>
          <c:showPercent val="0"/>
          <c:showBubbleSize val="0"/>
        </c:dLbls>
        <c:gapWidth val="219"/>
        <c:overlap val="-27"/>
        <c:axId val="1689033183"/>
        <c:axId val="1689031263"/>
      </c:barChart>
      <c:catAx>
        <c:axId val="168903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031263"/>
        <c:crosses val="autoZero"/>
        <c:auto val="1"/>
        <c:lblAlgn val="ctr"/>
        <c:lblOffset val="100"/>
        <c:noMultiLvlLbl val="0"/>
      </c:catAx>
      <c:valAx>
        <c:axId val="1689031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033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[Cleaned_Data_Set.xlsx]Charts!PivotTable16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Accidents By Road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Charts!$B$243</c:f>
              <c:strCache>
                <c:ptCount val="1"/>
                <c:pt idx="0">
                  <c:v>Total</c:v>
                </c:pt>
              </c:strCache>
            </c:strRef>
          </c:tx>
          <c:spPr>
            <a:solidFill>
              <a:schemeClr val="accent1"/>
            </a:solidFill>
            <a:ln>
              <a:noFill/>
            </a:ln>
            <a:effectLst/>
          </c:spPr>
          <c:invertIfNegative val="0"/>
          <c:cat>
            <c:strRef>
              <c:f>Charts!$A$244:$A$248</c:f>
              <c:strCache>
                <c:ptCount val="4"/>
                <c:pt idx="0">
                  <c:v>National Highway</c:v>
                </c:pt>
                <c:pt idx="1">
                  <c:v>State Highway</c:v>
                </c:pt>
                <c:pt idx="2">
                  <c:v>Urban Road</c:v>
                </c:pt>
                <c:pt idx="3">
                  <c:v>Village Road</c:v>
                </c:pt>
              </c:strCache>
            </c:strRef>
          </c:cat>
          <c:val>
            <c:numRef>
              <c:f>Charts!$B$244:$B$248</c:f>
              <c:numCache>
                <c:formatCode>General</c:formatCode>
                <c:ptCount val="4"/>
                <c:pt idx="0">
                  <c:v>749</c:v>
                </c:pt>
                <c:pt idx="1">
                  <c:v>771</c:v>
                </c:pt>
                <c:pt idx="2">
                  <c:v>712</c:v>
                </c:pt>
                <c:pt idx="3">
                  <c:v>768</c:v>
                </c:pt>
              </c:numCache>
            </c:numRef>
          </c:val>
          <c:extLst>
            <c:ext xmlns:c16="http://schemas.microsoft.com/office/drawing/2014/chart" uri="{C3380CC4-5D6E-409C-BE32-E72D297353CC}">
              <c16:uniqueId val="{00000000-7C0E-4527-BEF5-2300C3ACC817}"/>
            </c:ext>
          </c:extLst>
        </c:ser>
        <c:dLbls>
          <c:showLegendKey val="0"/>
          <c:showVal val="0"/>
          <c:showCatName val="0"/>
          <c:showSerName val="0"/>
          <c:showPercent val="0"/>
          <c:showBubbleSize val="0"/>
        </c:dLbls>
        <c:gapWidth val="182"/>
        <c:axId val="1620457935"/>
        <c:axId val="1620459375"/>
      </c:barChart>
      <c:catAx>
        <c:axId val="1620457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459375"/>
        <c:crosses val="autoZero"/>
        <c:auto val="1"/>
        <c:lblAlgn val="ctr"/>
        <c:lblOffset val="100"/>
        <c:noMultiLvlLbl val="0"/>
      </c:catAx>
      <c:valAx>
        <c:axId val="1620459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457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[Cleaned_Data_Set.xlsx]Charts!PivotTable18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Driver</a:t>
            </a:r>
            <a:r>
              <a:rPr lang="en-IN" baseline="0"/>
              <a:t> Age Group vs Accidents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Charts!$B$263</c:f>
              <c:strCache>
                <c:ptCount val="1"/>
                <c:pt idx="0">
                  <c:v>Total</c:v>
                </c:pt>
              </c:strCache>
            </c:strRef>
          </c:tx>
          <c:spPr>
            <a:solidFill>
              <a:schemeClr val="accent1"/>
            </a:solidFill>
            <a:ln>
              <a:noFill/>
            </a:ln>
            <a:effectLst/>
          </c:spPr>
          <c:invertIfNegative val="0"/>
          <c:cat>
            <c:strRef>
              <c:f>Charts!$A$264:$A$267</c:f>
              <c:strCache>
                <c:ptCount val="3"/>
                <c:pt idx="0">
                  <c:v>(&lt;25) Young</c:v>
                </c:pt>
                <c:pt idx="1">
                  <c:v>(&gt;60) Senior</c:v>
                </c:pt>
                <c:pt idx="2">
                  <c:v>(25–60) Adult</c:v>
                </c:pt>
              </c:strCache>
            </c:strRef>
          </c:cat>
          <c:val>
            <c:numRef>
              <c:f>Charts!$B$264:$B$267</c:f>
              <c:numCache>
                <c:formatCode>General</c:formatCode>
                <c:ptCount val="3"/>
                <c:pt idx="0">
                  <c:v>417</c:v>
                </c:pt>
                <c:pt idx="1">
                  <c:v>569</c:v>
                </c:pt>
                <c:pt idx="2">
                  <c:v>2014</c:v>
                </c:pt>
              </c:numCache>
            </c:numRef>
          </c:val>
          <c:extLst>
            <c:ext xmlns:c16="http://schemas.microsoft.com/office/drawing/2014/chart" uri="{C3380CC4-5D6E-409C-BE32-E72D297353CC}">
              <c16:uniqueId val="{00000000-D954-4756-A620-86C3B1121A17}"/>
            </c:ext>
          </c:extLst>
        </c:ser>
        <c:dLbls>
          <c:showLegendKey val="0"/>
          <c:showVal val="0"/>
          <c:showCatName val="0"/>
          <c:showSerName val="0"/>
          <c:showPercent val="0"/>
          <c:showBubbleSize val="0"/>
        </c:dLbls>
        <c:gapWidth val="219"/>
        <c:overlap val="-27"/>
        <c:axId val="1812285679"/>
        <c:axId val="1812283759"/>
      </c:barChart>
      <c:catAx>
        <c:axId val="1812285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283759"/>
        <c:crosses val="autoZero"/>
        <c:auto val="1"/>
        <c:lblAlgn val="ctr"/>
        <c:lblOffset val="100"/>
        <c:noMultiLvlLbl val="0"/>
      </c:catAx>
      <c:valAx>
        <c:axId val="1812283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285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[Cleaned_Data_Set.xlsx]Charts!PivotTable19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License</a:t>
            </a:r>
            <a:r>
              <a:rPr lang="en-IN" baseline="0"/>
              <a:t> Status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Charts!$B$270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B0-448B-8A1E-4BDF485B55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B0-448B-8A1E-4BDF485B55E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DB0-448B-8A1E-4BDF485B55EF}"/>
              </c:ext>
            </c:extLst>
          </c:dPt>
          <c:cat>
            <c:strRef>
              <c:f>Charts!$A$271:$A$274</c:f>
              <c:strCache>
                <c:ptCount val="3"/>
                <c:pt idx="0">
                  <c:v>Expired</c:v>
                </c:pt>
                <c:pt idx="1">
                  <c:v>Unknown</c:v>
                </c:pt>
                <c:pt idx="2">
                  <c:v>Valid</c:v>
                </c:pt>
              </c:strCache>
            </c:strRef>
          </c:cat>
          <c:val>
            <c:numRef>
              <c:f>Charts!$B$271:$B$274</c:f>
              <c:numCache>
                <c:formatCode>General</c:formatCode>
                <c:ptCount val="3"/>
                <c:pt idx="0">
                  <c:v>968</c:v>
                </c:pt>
                <c:pt idx="1">
                  <c:v>975</c:v>
                </c:pt>
                <c:pt idx="2">
                  <c:v>1057</c:v>
                </c:pt>
              </c:numCache>
            </c:numRef>
          </c:val>
          <c:extLst>
            <c:ext xmlns:c16="http://schemas.microsoft.com/office/drawing/2014/chart" uri="{C3380CC4-5D6E-409C-BE32-E72D297353CC}">
              <c16:uniqueId val="{00000000-67A1-4FEC-B368-9639E51AD17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[Cleaned_Data_Set.xlsx]Charts!PivotTable20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Alcohol</a:t>
            </a:r>
            <a:r>
              <a:rPr lang="en-IN" baseline="0"/>
              <a:t> Involvement Trends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Charts!$B$285</c:f>
              <c:strCache>
                <c:ptCount val="1"/>
                <c:pt idx="0">
                  <c:v>Total</c:v>
                </c:pt>
              </c:strCache>
            </c:strRef>
          </c:tx>
          <c:spPr>
            <a:ln w="28575" cap="rnd">
              <a:solidFill>
                <a:schemeClr val="accent1"/>
              </a:solidFill>
              <a:round/>
            </a:ln>
            <a:effectLst/>
          </c:spPr>
          <c:marker>
            <c:symbol val="none"/>
          </c:marker>
          <c:cat>
            <c:strRef>
              <c:f>Charts!$A$286:$A$292</c:f>
              <c:strCache>
                <c:ptCount val="6"/>
                <c:pt idx="0">
                  <c:v>2018</c:v>
                </c:pt>
                <c:pt idx="1">
                  <c:v>2019</c:v>
                </c:pt>
                <c:pt idx="2">
                  <c:v>2020</c:v>
                </c:pt>
                <c:pt idx="3">
                  <c:v>2021</c:v>
                </c:pt>
                <c:pt idx="4">
                  <c:v>2022</c:v>
                </c:pt>
                <c:pt idx="5">
                  <c:v>2023</c:v>
                </c:pt>
              </c:strCache>
            </c:strRef>
          </c:cat>
          <c:val>
            <c:numRef>
              <c:f>Charts!$B$286:$B$292</c:f>
              <c:numCache>
                <c:formatCode>General</c:formatCode>
                <c:ptCount val="6"/>
                <c:pt idx="0">
                  <c:v>246</c:v>
                </c:pt>
                <c:pt idx="1">
                  <c:v>244</c:v>
                </c:pt>
                <c:pt idx="2">
                  <c:v>264</c:v>
                </c:pt>
                <c:pt idx="3">
                  <c:v>266</c:v>
                </c:pt>
                <c:pt idx="4">
                  <c:v>248</c:v>
                </c:pt>
                <c:pt idx="5">
                  <c:v>252</c:v>
                </c:pt>
              </c:numCache>
            </c:numRef>
          </c:val>
          <c:smooth val="0"/>
          <c:extLst>
            <c:ext xmlns:c16="http://schemas.microsoft.com/office/drawing/2014/chart" uri="{C3380CC4-5D6E-409C-BE32-E72D297353CC}">
              <c16:uniqueId val="{00000000-E157-474C-AF56-3A4D8739EE7E}"/>
            </c:ext>
          </c:extLst>
        </c:ser>
        <c:dLbls>
          <c:showLegendKey val="0"/>
          <c:showVal val="0"/>
          <c:showCatName val="0"/>
          <c:showSerName val="0"/>
          <c:showPercent val="0"/>
          <c:showBubbleSize val="0"/>
        </c:dLbls>
        <c:smooth val="0"/>
        <c:axId val="1699423567"/>
        <c:axId val="1699431247"/>
      </c:lineChart>
      <c:catAx>
        <c:axId val="1699423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431247"/>
        <c:crosses val="autoZero"/>
        <c:auto val="1"/>
        <c:lblAlgn val="ctr"/>
        <c:lblOffset val="100"/>
        <c:noMultiLvlLbl val="0"/>
      </c:catAx>
      <c:valAx>
        <c:axId val="1699431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423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[Cleaned_Data_Set.xlsx]Charts!PivotTable21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Vechicle Count per Accident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Charts!$B$297</c:f>
              <c:strCache>
                <c:ptCount val="1"/>
                <c:pt idx="0">
                  <c:v>Total</c:v>
                </c:pt>
              </c:strCache>
            </c:strRef>
          </c:tx>
          <c:spPr>
            <a:solidFill>
              <a:schemeClr val="accent1"/>
            </a:solidFill>
            <a:ln>
              <a:noFill/>
            </a:ln>
            <a:effectLst/>
          </c:spPr>
          <c:invertIfNegative val="0"/>
          <c:cat>
            <c:strRef>
              <c:f>Charts!$A$298:$A$303</c:f>
              <c:strCache>
                <c:ptCount val="5"/>
                <c:pt idx="0">
                  <c:v>1</c:v>
                </c:pt>
                <c:pt idx="1">
                  <c:v>2</c:v>
                </c:pt>
                <c:pt idx="2">
                  <c:v>3</c:v>
                </c:pt>
                <c:pt idx="3">
                  <c:v>4</c:v>
                </c:pt>
                <c:pt idx="4">
                  <c:v>5</c:v>
                </c:pt>
              </c:strCache>
            </c:strRef>
          </c:cat>
          <c:val>
            <c:numRef>
              <c:f>Charts!$B$298:$B$303</c:f>
              <c:numCache>
                <c:formatCode>General</c:formatCode>
                <c:ptCount val="5"/>
                <c:pt idx="0">
                  <c:v>624</c:v>
                </c:pt>
                <c:pt idx="1">
                  <c:v>578</c:v>
                </c:pt>
                <c:pt idx="2">
                  <c:v>599</c:v>
                </c:pt>
                <c:pt idx="3">
                  <c:v>584</c:v>
                </c:pt>
                <c:pt idx="4">
                  <c:v>615</c:v>
                </c:pt>
              </c:numCache>
            </c:numRef>
          </c:val>
          <c:extLst>
            <c:ext xmlns:c16="http://schemas.microsoft.com/office/drawing/2014/chart" uri="{C3380CC4-5D6E-409C-BE32-E72D297353CC}">
              <c16:uniqueId val="{00000000-189D-4C22-86C3-941F9284421F}"/>
            </c:ext>
          </c:extLst>
        </c:ser>
        <c:dLbls>
          <c:showLegendKey val="0"/>
          <c:showVal val="0"/>
          <c:showCatName val="0"/>
          <c:showSerName val="0"/>
          <c:showPercent val="0"/>
          <c:showBubbleSize val="0"/>
        </c:dLbls>
        <c:gapWidth val="150"/>
        <c:overlap val="100"/>
        <c:axId val="1783314271"/>
        <c:axId val="1783311871"/>
      </c:barChart>
      <c:catAx>
        <c:axId val="178331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311871"/>
        <c:crosses val="autoZero"/>
        <c:auto val="1"/>
        <c:lblAlgn val="ctr"/>
        <c:lblOffset val="100"/>
        <c:noMultiLvlLbl val="0"/>
      </c:catAx>
      <c:valAx>
        <c:axId val="1783311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314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[Cleaned_Data_Set.xlsx]Charts!PivotTable22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Accidents By Weather Conditions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Charts!$B$307</c:f>
              <c:strCache>
                <c:ptCount val="1"/>
                <c:pt idx="0">
                  <c:v>Total</c:v>
                </c:pt>
              </c:strCache>
            </c:strRef>
          </c:tx>
          <c:spPr>
            <a:solidFill>
              <a:schemeClr val="accent1"/>
            </a:solidFill>
            <a:ln>
              <a:noFill/>
            </a:ln>
            <a:effectLst/>
          </c:spPr>
          <c:invertIfNegative val="0"/>
          <c:cat>
            <c:strRef>
              <c:f>Charts!$A$308:$A$313</c:f>
              <c:strCache>
                <c:ptCount val="5"/>
                <c:pt idx="0">
                  <c:v>Rainy</c:v>
                </c:pt>
                <c:pt idx="1">
                  <c:v>Stormy</c:v>
                </c:pt>
                <c:pt idx="2">
                  <c:v>Hazy</c:v>
                </c:pt>
                <c:pt idx="3">
                  <c:v>Foggy</c:v>
                </c:pt>
                <c:pt idx="4">
                  <c:v>Clear</c:v>
                </c:pt>
              </c:strCache>
            </c:strRef>
          </c:cat>
          <c:val>
            <c:numRef>
              <c:f>Charts!$B$308:$B$313</c:f>
              <c:numCache>
                <c:formatCode>General</c:formatCode>
                <c:ptCount val="5"/>
                <c:pt idx="0">
                  <c:v>631</c:v>
                </c:pt>
                <c:pt idx="1">
                  <c:v>611</c:v>
                </c:pt>
                <c:pt idx="2">
                  <c:v>608</c:v>
                </c:pt>
                <c:pt idx="3">
                  <c:v>576</c:v>
                </c:pt>
                <c:pt idx="4">
                  <c:v>574</c:v>
                </c:pt>
              </c:numCache>
            </c:numRef>
          </c:val>
          <c:extLst>
            <c:ext xmlns:c16="http://schemas.microsoft.com/office/drawing/2014/chart" uri="{C3380CC4-5D6E-409C-BE32-E72D297353CC}">
              <c16:uniqueId val="{00000000-E9A8-4E92-8490-BF47521A4612}"/>
            </c:ext>
          </c:extLst>
        </c:ser>
        <c:dLbls>
          <c:showLegendKey val="0"/>
          <c:showVal val="0"/>
          <c:showCatName val="0"/>
          <c:showSerName val="0"/>
          <c:showPercent val="0"/>
          <c:showBubbleSize val="0"/>
        </c:dLbls>
        <c:gapWidth val="182"/>
        <c:axId val="1798265551"/>
        <c:axId val="1798261711"/>
      </c:barChart>
      <c:catAx>
        <c:axId val="1798265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261711"/>
        <c:crosses val="autoZero"/>
        <c:auto val="1"/>
        <c:lblAlgn val="ctr"/>
        <c:lblOffset val="100"/>
        <c:noMultiLvlLbl val="0"/>
      </c:catAx>
      <c:valAx>
        <c:axId val="17982617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26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[Cleaned_Data_Set.xlsx]Charts!PivotTable23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Accidents</a:t>
            </a:r>
            <a:r>
              <a:rPr lang="en-IN" baseline="0"/>
              <a:t> by Lighting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Charts!$B$318</c:f>
              <c:strCache>
                <c:ptCount val="1"/>
                <c:pt idx="0">
                  <c:v>Total</c:v>
                </c:pt>
              </c:strCache>
            </c:strRef>
          </c:tx>
          <c:spPr>
            <a:solidFill>
              <a:schemeClr val="accent1"/>
            </a:solidFill>
            <a:ln>
              <a:noFill/>
            </a:ln>
            <a:effectLst/>
          </c:spPr>
          <c:invertIfNegative val="0"/>
          <c:cat>
            <c:strRef>
              <c:f>Charts!$A$319:$A$323</c:f>
              <c:strCache>
                <c:ptCount val="4"/>
                <c:pt idx="0">
                  <c:v>Dark</c:v>
                </c:pt>
                <c:pt idx="1">
                  <c:v>Dawn</c:v>
                </c:pt>
                <c:pt idx="2">
                  <c:v>Daylight</c:v>
                </c:pt>
                <c:pt idx="3">
                  <c:v>Dusk</c:v>
                </c:pt>
              </c:strCache>
            </c:strRef>
          </c:cat>
          <c:val>
            <c:numRef>
              <c:f>Charts!$B$319:$B$323</c:f>
              <c:numCache>
                <c:formatCode>General</c:formatCode>
                <c:ptCount val="4"/>
                <c:pt idx="0">
                  <c:v>763</c:v>
                </c:pt>
                <c:pt idx="1">
                  <c:v>725</c:v>
                </c:pt>
                <c:pt idx="2">
                  <c:v>753</c:v>
                </c:pt>
                <c:pt idx="3">
                  <c:v>759</c:v>
                </c:pt>
              </c:numCache>
            </c:numRef>
          </c:val>
          <c:extLst>
            <c:ext xmlns:c16="http://schemas.microsoft.com/office/drawing/2014/chart" uri="{C3380CC4-5D6E-409C-BE32-E72D297353CC}">
              <c16:uniqueId val="{00000000-2AD6-4892-BA5A-30FA6FEFFF20}"/>
            </c:ext>
          </c:extLst>
        </c:ser>
        <c:dLbls>
          <c:showLegendKey val="0"/>
          <c:showVal val="0"/>
          <c:showCatName val="0"/>
          <c:showSerName val="0"/>
          <c:showPercent val="0"/>
          <c:showBubbleSize val="0"/>
        </c:dLbls>
        <c:gapWidth val="219"/>
        <c:overlap val="-27"/>
        <c:axId val="1749839807"/>
        <c:axId val="1749838847"/>
      </c:barChart>
      <c:catAx>
        <c:axId val="1749839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838847"/>
        <c:crosses val="autoZero"/>
        <c:auto val="1"/>
        <c:lblAlgn val="ctr"/>
        <c:lblOffset val="100"/>
        <c:noMultiLvlLbl val="0"/>
      </c:catAx>
      <c:valAx>
        <c:axId val="1749838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839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[Cleaned_Data_Set.xlsx]Charts!PivotTable24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Accidents by road Condition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Charts!$B$327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A8-48C6-B138-0CD97B2B07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A8-48C6-B138-0CD97B2B079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CA8-48C6-B138-0CD97B2B079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CA8-48C6-B138-0CD97B2B0794}"/>
              </c:ext>
            </c:extLst>
          </c:dPt>
          <c:cat>
            <c:strRef>
              <c:f>Charts!$A$328:$A$332</c:f>
              <c:strCache>
                <c:ptCount val="4"/>
                <c:pt idx="0">
                  <c:v>Damaged</c:v>
                </c:pt>
                <c:pt idx="1">
                  <c:v>Dry</c:v>
                </c:pt>
                <c:pt idx="2">
                  <c:v>Under Construction</c:v>
                </c:pt>
                <c:pt idx="3">
                  <c:v>Wet</c:v>
                </c:pt>
              </c:strCache>
            </c:strRef>
          </c:cat>
          <c:val>
            <c:numRef>
              <c:f>Charts!$B$328:$B$332</c:f>
              <c:numCache>
                <c:formatCode>General</c:formatCode>
                <c:ptCount val="4"/>
                <c:pt idx="0">
                  <c:v>711</c:v>
                </c:pt>
                <c:pt idx="1">
                  <c:v>761</c:v>
                </c:pt>
                <c:pt idx="2">
                  <c:v>778</c:v>
                </c:pt>
                <c:pt idx="3">
                  <c:v>750</c:v>
                </c:pt>
              </c:numCache>
            </c:numRef>
          </c:val>
          <c:extLst>
            <c:ext xmlns:c16="http://schemas.microsoft.com/office/drawing/2014/chart" uri="{C3380CC4-5D6E-409C-BE32-E72D297353CC}">
              <c16:uniqueId val="{00000000-0CED-41A2-A99D-49DDBB472EE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Accidents by Speed  Limit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Charts!$D$390:$D$480</c:f>
              <c:numCache>
                <c:formatCode>General</c:formatCode>
                <c:ptCount val="91"/>
                <c:pt idx="0">
                  <c:v>30</c:v>
                </c:pt>
                <c:pt idx="1">
                  <c:v>31</c:v>
                </c:pt>
                <c:pt idx="2">
                  <c:v>32</c:v>
                </c:pt>
                <c:pt idx="3">
                  <c:v>33</c:v>
                </c:pt>
                <c:pt idx="4">
                  <c:v>34</c:v>
                </c:pt>
                <c:pt idx="5">
                  <c:v>35</c:v>
                </c:pt>
                <c:pt idx="6">
                  <c:v>36</c:v>
                </c:pt>
                <c:pt idx="7">
                  <c:v>37</c:v>
                </c:pt>
                <c:pt idx="8">
                  <c:v>38</c:v>
                </c:pt>
                <c:pt idx="9">
                  <c:v>39</c:v>
                </c:pt>
                <c:pt idx="10">
                  <c:v>40</c:v>
                </c:pt>
                <c:pt idx="11">
                  <c:v>41</c:v>
                </c:pt>
                <c:pt idx="12">
                  <c:v>42</c:v>
                </c:pt>
                <c:pt idx="13">
                  <c:v>43</c:v>
                </c:pt>
                <c:pt idx="14">
                  <c:v>44</c:v>
                </c:pt>
                <c:pt idx="15">
                  <c:v>45</c:v>
                </c:pt>
                <c:pt idx="16">
                  <c:v>46</c:v>
                </c:pt>
                <c:pt idx="17">
                  <c:v>47</c:v>
                </c:pt>
                <c:pt idx="18">
                  <c:v>48</c:v>
                </c:pt>
                <c:pt idx="19">
                  <c:v>49</c:v>
                </c:pt>
                <c:pt idx="20">
                  <c:v>50</c:v>
                </c:pt>
                <c:pt idx="21">
                  <c:v>51</c:v>
                </c:pt>
                <c:pt idx="22">
                  <c:v>52</c:v>
                </c:pt>
                <c:pt idx="23">
                  <c:v>53</c:v>
                </c:pt>
                <c:pt idx="24">
                  <c:v>54</c:v>
                </c:pt>
                <c:pt idx="25">
                  <c:v>55</c:v>
                </c:pt>
                <c:pt idx="26">
                  <c:v>56</c:v>
                </c:pt>
                <c:pt idx="27">
                  <c:v>57</c:v>
                </c:pt>
                <c:pt idx="28">
                  <c:v>58</c:v>
                </c:pt>
                <c:pt idx="29">
                  <c:v>59</c:v>
                </c:pt>
                <c:pt idx="30">
                  <c:v>60</c:v>
                </c:pt>
                <c:pt idx="31">
                  <c:v>61</c:v>
                </c:pt>
                <c:pt idx="32">
                  <c:v>62</c:v>
                </c:pt>
                <c:pt idx="33">
                  <c:v>63</c:v>
                </c:pt>
                <c:pt idx="34">
                  <c:v>64</c:v>
                </c:pt>
                <c:pt idx="35">
                  <c:v>65</c:v>
                </c:pt>
                <c:pt idx="36">
                  <c:v>66</c:v>
                </c:pt>
                <c:pt idx="37">
                  <c:v>67</c:v>
                </c:pt>
                <c:pt idx="38">
                  <c:v>68</c:v>
                </c:pt>
                <c:pt idx="39">
                  <c:v>69</c:v>
                </c:pt>
                <c:pt idx="40">
                  <c:v>70</c:v>
                </c:pt>
                <c:pt idx="41">
                  <c:v>71</c:v>
                </c:pt>
                <c:pt idx="42">
                  <c:v>72</c:v>
                </c:pt>
                <c:pt idx="43">
                  <c:v>73</c:v>
                </c:pt>
                <c:pt idx="44">
                  <c:v>74</c:v>
                </c:pt>
                <c:pt idx="45">
                  <c:v>75</c:v>
                </c:pt>
                <c:pt idx="46">
                  <c:v>76</c:v>
                </c:pt>
                <c:pt idx="47">
                  <c:v>77</c:v>
                </c:pt>
                <c:pt idx="48">
                  <c:v>78</c:v>
                </c:pt>
                <c:pt idx="49">
                  <c:v>79</c:v>
                </c:pt>
                <c:pt idx="50">
                  <c:v>80</c:v>
                </c:pt>
                <c:pt idx="51">
                  <c:v>81</c:v>
                </c:pt>
                <c:pt idx="52">
                  <c:v>82</c:v>
                </c:pt>
                <c:pt idx="53">
                  <c:v>83</c:v>
                </c:pt>
                <c:pt idx="54">
                  <c:v>84</c:v>
                </c:pt>
                <c:pt idx="55">
                  <c:v>85</c:v>
                </c:pt>
                <c:pt idx="56">
                  <c:v>86</c:v>
                </c:pt>
                <c:pt idx="57">
                  <c:v>87</c:v>
                </c:pt>
                <c:pt idx="58">
                  <c:v>88</c:v>
                </c:pt>
                <c:pt idx="59">
                  <c:v>89</c:v>
                </c:pt>
                <c:pt idx="60">
                  <c:v>90</c:v>
                </c:pt>
                <c:pt idx="61">
                  <c:v>91</c:v>
                </c:pt>
                <c:pt idx="62">
                  <c:v>92</c:v>
                </c:pt>
                <c:pt idx="63">
                  <c:v>93</c:v>
                </c:pt>
                <c:pt idx="64">
                  <c:v>94</c:v>
                </c:pt>
                <c:pt idx="65">
                  <c:v>95</c:v>
                </c:pt>
                <c:pt idx="66">
                  <c:v>96</c:v>
                </c:pt>
                <c:pt idx="67">
                  <c:v>97</c:v>
                </c:pt>
                <c:pt idx="68">
                  <c:v>98</c:v>
                </c:pt>
                <c:pt idx="69">
                  <c:v>99</c:v>
                </c:pt>
                <c:pt idx="70">
                  <c:v>100</c:v>
                </c:pt>
                <c:pt idx="71">
                  <c:v>101</c:v>
                </c:pt>
                <c:pt idx="72">
                  <c:v>102</c:v>
                </c:pt>
                <c:pt idx="73">
                  <c:v>103</c:v>
                </c:pt>
                <c:pt idx="74">
                  <c:v>104</c:v>
                </c:pt>
                <c:pt idx="75">
                  <c:v>105</c:v>
                </c:pt>
                <c:pt idx="76">
                  <c:v>106</c:v>
                </c:pt>
                <c:pt idx="77">
                  <c:v>107</c:v>
                </c:pt>
                <c:pt idx="78">
                  <c:v>108</c:v>
                </c:pt>
                <c:pt idx="79">
                  <c:v>109</c:v>
                </c:pt>
                <c:pt idx="80">
                  <c:v>110</c:v>
                </c:pt>
                <c:pt idx="81">
                  <c:v>111</c:v>
                </c:pt>
                <c:pt idx="82">
                  <c:v>112</c:v>
                </c:pt>
                <c:pt idx="83">
                  <c:v>113</c:v>
                </c:pt>
                <c:pt idx="84">
                  <c:v>114</c:v>
                </c:pt>
                <c:pt idx="85">
                  <c:v>115</c:v>
                </c:pt>
                <c:pt idx="86">
                  <c:v>116</c:v>
                </c:pt>
                <c:pt idx="87">
                  <c:v>117</c:v>
                </c:pt>
                <c:pt idx="88">
                  <c:v>118</c:v>
                </c:pt>
                <c:pt idx="89">
                  <c:v>119</c:v>
                </c:pt>
                <c:pt idx="90">
                  <c:v>120</c:v>
                </c:pt>
              </c:numCache>
            </c:numRef>
          </c:xVal>
          <c:yVal>
            <c:numRef>
              <c:f>Charts!$E$390:$E$480</c:f>
              <c:numCache>
                <c:formatCode>General</c:formatCode>
                <c:ptCount val="91"/>
                <c:pt idx="0">
                  <c:v>38</c:v>
                </c:pt>
                <c:pt idx="1">
                  <c:v>37</c:v>
                </c:pt>
                <c:pt idx="2">
                  <c:v>41</c:v>
                </c:pt>
                <c:pt idx="3">
                  <c:v>29</c:v>
                </c:pt>
                <c:pt idx="4">
                  <c:v>33</c:v>
                </c:pt>
                <c:pt idx="5">
                  <c:v>52</c:v>
                </c:pt>
                <c:pt idx="6">
                  <c:v>30</c:v>
                </c:pt>
                <c:pt idx="7">
                  <c:v>42</c:v>
                </c:pt>
                <c:pt idx="8">
                  <c:v>31</c:v>
                </c:pt>
                <c:pt idx="9">
                  <c:v>29</c:v>
                </c:pt>
                <c:pt idx="10">
                  <c:v>31</c:v>
                </c:pt>
                <c:pt idx="11">
                  <c:v>36</c:v>
                </c:pt>
                <c:pt idx="12">
                  <c:v>28</c:v>
                </c:pt>
                <c:pt idx="13">
                  <c:v>33</c:v>
                </c:pt>
                <c:pt idx="14">
                  <c:v>26</c:v>
                </c:pt>
                <c:pt idx="15">
                  <c:v>38</c:v>
                </c:pt>
                <c:pt idx="16">
                  <c:v>45</c:v>
                </c:pt>
                <c:pt idx="17">
                  <c:v>31</c:v>
                </c:pt>
                <c:pt idx="18">
                  <c:v>27</c:v>
                </c:pt>
                <c:pt idx="19">
                  <c:v>41</c:v>
                </c:pt>
                <c:pt idx="20">
                  <c:v>30</c:v>
                </c:pt>
                <c:pt idx="21">
                  <c:v>34</c:v>
                </c:pt>
                <c:pt idx="22">
                  <c:v>17</c:v>
                </c:pt>
                <c:pt idx="23">
                  <c:v>37</c:v>
                </c:pt>
                <c:pt idx="24">
                  <c:v>37</c:v>
                </c:pt>
                <c:pt idx="25">
                  <c:v>32</c:v>
                </c:pt>
                <c:pt idx="26">
                  <c:v>26</c:v>
                </c:pt>
                <c:pt idx="27">
                  <c:v>26</c:v>
                </c:pt>
                <c:pt idx="28">
                  <c:v>30</c:v>
                </c:pt>
                <c:pt idx="29">
                  <c:v>37</c:v>
                </c:pt>
                <c:pt idx="30">
                  <c:v>41</c:v>
                </c:pt>
                <c:pt idx="31">
                  <c:v>33</c:v>
                </c:pt>
                <c:pt idx="32">
                  <c:v>32</c:v>
                </c:pt>
                <c:pt idx="33">
                  <c:v>26</c:v>
                </c:pt>
                <c:pt idx="34">
                  <c:v>31</c:v>
                </c:pt>
                <c:pt idx="35">
                  <c:v>36</c:v>
                </c:pt>
                <c:pt idx="36">
                  <c:v>25</c:v>
                </c:pt>
                <c:pt idx="37">
                  <c:v>33</c:v>
                </c:pt>
                <c:pt idx="38">
                  <c:v>21</c:v>
                </c:pt>
                <c:pt idx="39">
                  <c:v>33</c:v>
                </c:pt>
                <c:pt idx="40">
                  <c:v>39</c:v>
                </c:pt>
                <c:pt idx="41">
                  <c:v>27</c:v>
                </c:pt>
                <c:pt idx="42">
                  <c:v>38</c:v>
                </c:pt>
                <c:pt idx="43">
                  <c:v>26</c:v>
                </c:pt>
                <c:pt idx="44">
                  <c:v>21</c:v>
                </c:pt>
                <c:pt idx="45">
                  <c:v>50</c:v>
                </c:pt>
                <c:pt idx="46">
                  <c:v>30</c:v>
                </c:pt>
                <c:pt idx="47">
                  <c:v>30</c:v>
                </c:pt>
                <c:pt idx="48">
                  <c:v>30</c:v>
                </c:pt>
                <c:pt idx="49">
                  <c:v>35</c:v>
                </c:pt>
                <c:pt idx="50">
                  <c:v>35</c:v>
                </c:pt>
                <c:pt idx="51">
                  <c:v>33</c:v>
                </c:pt>
                <c:pt idx="52">
                  <c:v>38</c:v>
                </c:pt>
                <c:pt idx="53">
                  <c:v>22</c:v>
                </c:pt>
                <c:pt idx="54">
                  <c:v>29</c:v>
                </c:pt>
                <c:pt idx="55">
                  <c:v>27</c:v>
                </c:pt>
                <c:pt idx="56">
                  <c:v>39</c:v>
                </c:pt>
                <c:pt idx="57">
                  <c:v>36</c:v>
                </c:pt>
                <c:pt idx="58">
                  <c:v>27</c:v>
                </c:pt>
                <c:pt idx="59">
                  <c:v>37</c:v>
                </c:pt>
                <c:pt idx="60">
                  <c:v>39</c:v>
                </c:pt>
                <c:pt idx="61">
                  <c:v>22</c:v>
                </c:pt>
                <c:pt idx="62">
                  <c:v>27</c:v>
                </c:pt>
                <c:pt idx="63">
                  <c:v>25</c:v>
                </c:pt>
                <c:pt idx="64">
                  <c:v>33</c:v>
                </c:pt>
                <c:pt idx="65">
                  <c:v>30</c:v>
                </c:pt>
                <c:pt idx="66">
                  <c:v>29</c:v>
                </c:pt>
                <c:pt idx="67">
                  <c:v>26</c:v>
                </c:pt>
                <c:pt idx="68">
                  <c:v>34</c:v>
                </c:pt>
                <c:pt idx="69">
                  <c:v>33</c:v>
                </c:pt>
                <c:pt idx="70">
                  <c:v>48</c:v>
                </c:pt>
                <c:pt idx="71">
                  <c:v>28</c:v>
                </c:pt>
                <c:pt idx="72">
                  <c:v>31</c:v>
                </c:pt>
                <c:pt idx="73">
                  <c:v>38</c:v>
                </c:pt>
                <c:pt idx="74">
                  <c:v>37</c:v>
                </c:pt>
                <c:pt idx="75">
                  <c:v>44</c:v>
                </c:pt>
                <c:pt idx="76">
                  <c:v>43</c:v>
                </c:pt>
                <c:pt idx="77">
                  <c:v>39</c:v>
                </c:pt>
                <c:pt idx="78">
                  <c:v>34</c:v>
                </c:pt>
                <c:pt idx="79">
                  <c:v>32</c:v>
                </c:pt>
                <c:pt idx="80">
                  <c:v>27</c:v>
                </c:pt>
                <c:pt idx="81">
                  <c:v>38</c:v>
                </c:pt>
                <c:pt idx="82">
                  <c:v>35</c:v>
                </c:pt>
                <c:pt idx="83">
                  <c:v>28</c:v>
                </c:pt>
                <c:pt idx="84">
                  <c:v>39</c:v>
                </c:pt>
                <c:pt idx="85">
                  <c:v>37</c:v>
                </c:pt>
                <c:pt idx="86">
                  <c:v>23</c:v>
                </c:pt>
                <c:pt idx="87">
                  <c:v>33</c:v>
                </c:pt>
                <c:pt idx="88">
                  <c:v>33</c:v>
                </c:pt>
                <c:pt idx="89">
                  <c:v>37</c:v>
                </c:pt>
                <c:pt idx="90">
                  <c:v>34</c:v>
                </c:pt>
              </c:numCache>
            </c:numRef>
          </c:yVal>
          <c:smooth val="0"/>
          <c:extLst>
            <c:ext xmlns:c16="http://schemas.microsoft.com/office/drawing/2014/chart" uri="{C3380CC4-5D6E-409C-BE32-E72D297353CC}">
              <c16:uniqueId val="{00000000-24E0-44E9-A206-E7F688CF3FC8}"/>
            </c:ext>
          </c:extLst>
        </c:ser>
        <c:dLbls>
          <c:showLegendKey val="0"/>
          <c:showVal val="0"/>
          <c:showCatName val="0"/>
          <c:showSerName val="0"/>
          <c:showPercent val="0"/>
          <c:showBubbleSize val="0"/>
        </c:dLbls>
        <c:axId val="1749782031"/>
        <c:axId val="1749781551"/>
      </c:scatterChart>
      <c:valAx>
        <c:axId val="1749782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781551"/>
        <c:crosses val="autoZero"/>
        <c:crossBetween val="midCat"/>
      </c:valAx>
      <c:valAx>
        <c:axId val="1749781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78203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[Cleaned_Data_Set.xlsx]Charts!PivotTable26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Accident</a:t>
            </a:r>
            <a:r>
              <a:rPr lang="en-US" baseline="0"/>
              <a:t> By Driver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Charts!$B$346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99-4498-A37F-480BF6CF3A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99-4498-A37F-480BF6CF3AD9}"/>
              </c:ext>
            </c:extLst>
          </c:dPt>
          <c:cat>
            <c:strRef>
              <c:f>Charts!$A$347:$A$349</c:f>
              <c:strCache>
                <c:ptCount val="2"/>
                <c:pt idx="0">
                  <c:v>Female</c:v>
                </c:pt>
                <c:pt idx="1">
                  <c:v>Male</c:v>
                </c:pt>
              </c:strCache>
            </c:strRef>
          </c:cat>
          <c:val>
            <c:numRef>
              <c:f>Charts!$B$347:$B$349</c:f>
              <c:numCache>
                <c:formatCode>General</c:formatCode>
                <c:ptCount val="2"/>
                <c:pt idx="0">
                  <c:v>1563</c:v>
                </c:pt>
                <c:pt idx="1">
                  <c:v>1437</c:v>
                </c:pt>
              </c:numCache>
            </c:numRef>
          </c:val>
          <c:extLst>
            <c:ext xmlns:c16="http://schemas.microsoft.com/office/drawing/2014/chart" uri="{C3380CC4-5D6E-409C-BE32-E72D297353CC}">
              <c16:uniqueId val="{00000000-CCC0-40F4-9438-F57B3383B51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[Cleaned_Data_Set.xlsx]Charts!PivotTable27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Accidents by Road Alignment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Charts!$B$356</c:f>
              <c:strCache>
                <c:ptCount val="1"/>
                <c:pt idx="0">
                  <c:v>Total</c:v>
                </c:pt>
              </c:strCache>
            </c:strRef>
          </c:tx>
          <c:spPr>
            <a:solidFill>
              <a:schemeClr val="accent1"/>
            </a:solidFill>
            <a:ln>
              <a:noFill/>
            </a:ln>
            <a:effectLst/>
          </c:spPr>
          <c:invertIfNegative val="0"/>
          <c:cat>
            <c:strRef>
              <c:f>Charts!$A$357:$A$361</c:f>
              <c:strCache>
                <c:ptCount val="4"/>
                <c:pt idx="0">
                  <c:v>Bridge</c:v>
                </c:pt>
                <c:pt idx="1">
                  <c:v>Curve</c:v>
                </c:pt>
                <c:pt idx="2">
                  <c:v>Intersection</c:v>
                </c:pt>
                <c:pt idx="3">
                  <c:v>Straight Road</c:v>
                </c:pt>
              </c:strCache>
            </c:strRef>
          </c:cat>
          <c:val>
            <c:numRef>
              <c:f>Charts!$B$357:$B$361</c:f>
              <c:numCache>
                <c:formatCode>General</c:formatCode>
                <c:ptCount val="4"/>
                <c:pt idx="0">
                  <c:v>765</c:v>
                </c:pt>
                <c:pt idx="1">
                  <c:v>706</c:v>
                </c:pt>
                <c:pt idx="2">
                  <c:v>789</c:v>
                </c:pt>
                <c:pt idx="3">
                  <c:v>740</c:v>
                </c:pt>
              </c:numCache>
            </c:numRef>
          </c:val>
          <c:extLst>
            <c:ext xmlns:c16="http://schemas.microsoft.com/office/drawing/2014/chart" uri="{C3380CC4-5D6E-409C-BE32-E72D297353CC}">
              <c16:uniqueId val="{00000000-C553-4087-B88D-CD8D1C6EE3C9}"/>
            </c:ext>
          </c:extLst>
        </c:ser>
        <c:dLbls>
          <c:showLegendKey val="0"/>
          <c:showVal val="0"/>
          <c:showCatName val="0"/>
          <c:showSerName val="0"/>
          <c:showPercent val="0"/>
          <c:showBubbleSize val="0"/>
        </c:dLbls>
        <c:gapWidth val="182"/>
        <c:axId val="1921030895"/>
        <c:axId val="1921031375"/>
      </c:barChart>
      <c:catAx>
        <c:axId val="1921030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031375"/>
        <c:crosses val="autoZero"/>
        <c:auto val="1"/>
        <c:lblAlgn val="ctr"/>
        <c:lblOffset val="100"/>
        <c:noMultiLvlLbl val="0"/>
      </c:catAx>
      <c:valAx>
        <c:axId val="1921031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030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[Cleaned_Data_Set.xlsx]Charts!PivotTable1</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Accidents</a:t>
            </a:r>
            <a:r>
              <a:rPr lang="en-IN" baseline="0"/>
              <a:t> By Year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Charts!$A$4:$A$10</c:f>
              <c:strCache>
                <c:ptCount val="6"/>
                <c:pt idx="0">
                  <c:v>2018</c:v>
                </c:pt>
                <c:pt idx="1">
                  <c:v>2019</c:v>
                </c:pt>
                <c:pt idx="2">
                  <c:v>2020</c:v>
                </c:pt>
                <c:pt idx="3">
                  <c:v>2021</c:v>
                </c:pt>
                <c:pt idx="4">
                  <c:v>2022</c:v>
                </c:pt>
                <c:pt idx="5">
                  <c:v>2023</c:v>
                </c:pt>
              </c:strCache>
            </c:strRef>
          </c:cat>
          <c:val>
            <c:numRef>
              <c:f>Charts!$B$4:$B$10</c:f>
              <c:numCache>
                <c:formatCode>General</c:formatCode>
                <c:ptCount val="6"/>
                <c:pt idx="0">
                  <c:v>479</c:v>
                </c:pt>
                <c:pt idx="1">
                  <c:v>468</c:v>
                </c:pt>
                <c:pt idx="2">
                  <c:v>526</c:v>
                </c:pt>
                <c:pt idx="3">
                  <c:v>522</c:v>
                </c:pt>
                <c:pt idx="4">
                  <c:v>521</c:v>
                </c:pt>
                <c:pt idx="5">
                  <c:v>484</c:v>
                </c:pt>
              </c:numCache>
            </c:numRef>
          </c:val>
          <c:smooth val="0"/>
          <c:extLst>
            <c:ext xmlns:c16="http://schemas.microsoft.com/office/drawing/2014/chart" uri="{C3380CC4-5D6E-409C-BE32-E72D297353CC}">
              <c16:uniqueId val="{00000000-92B7-4A84-8210-45C2D861C3AE}"/>
            </c:ext>
          </c:extLst>
        </c:ser>
        <c:dLbls>
          <c:showLegendKey val="0"/>
          <c:showVal val="0"/>
          <c:showCatName val="0"/>
          <c:showSerName val="0"/>
          <c:showPercent val="0"/>
          <c:showBubbleSize val="0"/>
        </c:dLbls>
        <c:marker val="1"/>
        <c:smooth val="0"/>
        <c:axId val="1511430751"/>
        <c:axId val="1511436511"/>
      </c:lineChart>
      <c:catAx>
        <c:axId val="151143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436511"/>
        <c:crosses val="autoZero"/>
        <c:auto val="1"/>
        <c:lblAlgn val="ctr"/>
        <c:lblOffset val="100"/>
        <c:noMultiLvlLbl val="0"/>
      </c:catAx>
      <c:valAx>
        <c:axId val="1511436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430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[Cleaned_Data_Set.xlsx]Charts!PivotTable13</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States By Accident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Charts!$B$131</c:f>
              <c:strCache>
                <c:ptCount val="1"/>
                <c:pt idx="0">
                  <c:v>Total</c:v>
                </c:pt>
              </c:strCache>
            </c:strRef>
          </c:tx>
          <c:spPr>
            <a:solidFill>
              <a:schemeClr val="accent1"/>
            </a:solidFill>
            <a:ln>
              <a:noFill/>
            </a:ln>
            <a:effectLst/>
            <a:sp3d/>
          </c:spPr>
          <c:invertIfNegative val="0"/>
          <c:cat>
            <c:strRef>
              <c:f>Charts!$A$132:$A$164</c:f>
              <c:strCache>
                <c:ptCount val="32"/>
                <c:pt idx="0">
                  <c:v>Goa</c:v>
                </c:pt>
                <c:pt idx="1">
                  <c:v>Delhi</c:v>
                </c:pt>
                <c:pt idx="2">
                  <c:v>Sikkim</c:v>
                </c:pt>
                <c:pt idx="3">
                  <c:v>Uttarakhand</c:v>
                </c:pt>
                <c:pt idx="4">
                  <c:v>Jammu and Kashmir</c:v>
                </c:pt>
                <c:pt idx="5">
                  <c:v>Kerala</c:v>
                </c:pt>
                <c:pt idx="6">
                  <c:v>Tamil Nadu</c:v>
                </c:pt>
                <c:pt idx="7">
                  <c:v>Nagaland</c:v>
                </c:pt>
                <c:pt idx="8">
                  <c:v>Gujarat</c:v>
                </c:pt>
                <c:pt idx="9">
                  <c:v>Puducherry</c:v>
                </c:pt>
                <c:pt idx="10">
                  <c:v>Karnataka</c:v>
                </c:pt>
                <c:pt idx="11">
                  <c:v>Mizoram</c:v>
                </c:pt>
                <c:pt idx="12">
                  <c:v>Uttar Pradesh</c:v>
                </c:pt>
                <c:pt idx="13">
                  <c:v>West Bengal</c:v>
                </c:pt>
                <c:pt idx="14">
                  <c:v>Haryana</c:v>
                </c:pt>
                <c:pt idx="15">
                  <c:v>Jharkhand</c:v>
                </c:pt>
                <c:pt idx="16">
                  <c:v>Odisha</c:v>
                </c:pt>
                <c:pt idx="17">
                  <c:v>Rajasthan</c:v>
                </c:pt>
                <c:pt idx="18">
                  <c:v>Chhattisgarh</c:v>
                </c:pt>
                <c:pt idx="19">
                  <c:v>Telangana</c:v>
                </c:pt>
                <c:pt idx="20">
                  <c:v>Meghalaya</c:v>
                </c:pt>
                <c:pt idx="21">
                  <c:v>Assam</c:v>
                </c:pt>
                <c:pt idx="22">
                  <c:v>Himachal Pradesh</c:v>
                </c:pt>
                <c:pt idx="23">
                  <c:v>Punjab</c:v>
                </c:pt>
                <c:pt idx="24">
                  <c:v>Maharashtra</c:v>
                </c:pt>
                <c:pt idx="25">
                  <c:v>Andhra Pradesh</c:v>
                </c:pt>
                <c:pt idx="26">
                  <c:v>Manipur</c:v>
                </c:pt>
                <c:pt idx="27">
                  <c:v>Madhya Pradesh</c:v>
                </c:pt>
                <c:pt idx="28">
                  <c:v>Chandigarh</c:v>
                </c:pt>
                <c:pt idx="29">
                  <c:v>Arunachal Pradesh</c:v>
                </c:pt>
                <c:pt idx="30">
                  <c:v>Bihar</c:v>
                </c:pt>
                <c:pt idx="31">
                  <c:v>Tripura</c:v>
                </c:pt>
              </c:strCache>
            </c:strRef>
          </c:cat>
          <c:val>
            <c:numRef>
              <c:f>Charts!$B$132:$B$164</c:f>
              <c:numCache>
                <c:formatCode>General</c:formatCode>
                <c:ptCount val="32"/>
                <c:pt idx="0">
                  <c:v>109</c:v>
                </c:pt>
                <c:pt idx="1">
                  <c:v>108</c:v>
                </c:pt>
                <c:pt idx="2">
                  <c:v>108</c:v>
                </c:pt>
                <c:pt idx="3">
                  <c:v>106</c:v>
                </c:pt>
                <c:pt idx="4">
                  <c:v>105</c:v>
                </c:pt>
                <c:pt idx="5">
                  <c:v>102</c:v>
                </c:pt>
                <c:pt idx="6">
                  <c:v>101</c:v>
                </c:pt>
                <c:pt idx="7">
                  <c:v>101</c:v>
                </c:pt>
                <c:pt idx="8">
                  <c:v>100</c:v>
                </c:pt>
                <c:pt idx="9">
                  <c:v>98</c:v>
                </c:pt>
                <c:pt idx="10">
                  <c:v>95</c:v>
                </c:pt>
                <c:pt idx="11">
                  <c:v>95</c:v>
                </c:pt>
                <c:pt idx="12">
                  <c:v>94</c:v>
                </c:pt>
                <c:pt idx="13">
                  <c:v>94</c:v>
                </c:pt>
                <c:pt idx="14">
                  <c:v>94</c:v>
                </c:pt>
                <c:pt idx="15">
                  <c:v>94</c:v>
                </c:pt>
                <c:pt idx="16">
                  <c:v>93</c:v>
                </c:pt>
                <c:pt idx="17">
                  <c:v>93</c:v>
                </c:pt>
                <c:pt idx="18">
                  <c:v>92</c:v>
                </c:pt>
                <c:pt idx="19">
                  <c:v>92</c:v>
                </c:pt>
                <c:pt idx="20">
                  <c:v>92</c:v>
                </c:pt>
                <c:pt idx="21">
                  <c:v>91</c:v>
                </c:pt>
                <c:pt idx="22">
                  <c:v>91</c:v>
                </c:pt>
                <c:pt idx="23">
                  <c:v>90</c:v>
                </c:pt>
                <c:pt idx="24">
                  <c:v>89</c:v>
                </c:pt>
                <c:pt idx="25">
                  <c:v>88</c:v>
                </c:pt>
                <c:pt idx="26">
                  <c:v>87</c:v>
                </c:pt>
                <c:pt idx="27">
                  <c:v>83</c:v>
                </c:pt>
                <c:pt idx="28">
                  <c:v>82</c:v>
                </c:pt>
                <c:pt idx="29">
                  <c:v>79</c:v>
                </c:pt>
                <c:pt idx="30">
                  <c:v>78</c:v>
                </c:pt>
                <c:pt idx="31">
                  <c:v>76</c:v>
                </c:pt>
              </c:numCache>
            </c:numRef>
          </c:val>
          <c:extLst>
            <c:ext xmlns:c16="http://schemas.microsoft.com/office/drawing/2014/chart" uri="{C3380CC4-5D6E-409C-BE32-E72D297353CC}">
              <c16:uniqueId val="{00000000-E929-47CE-A9B7-88718FD34AF2}"/>
            </c:ext>
          </c:extLst>
        </c:ser>
        <c:dLbls>
          <c:showLegendKey val="0"/>
          <c:showVal val="0"/>
          <c:showCatName val="0"/>
          <c:showSerName val="0"/>
          <c:showPercent val="0"/>
          <c:showBubbleSize val="0"/>
        </c:dLbls>
        <c:gapWidth val="150"/>
        <c:shape val="box"/>
        <c:axId val="1486138111"/>
        <c:axId val="1486131391"/>
        <c:axId val="0"/>
      </c:bar3DChart>
      <c:catAx>
        <c:axId val="1486138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131391"/>
        <c:crosses val="autoZero"/>
        <c:auto val="1"/>
        <c:lblAlgn val="ctr"/>
        <c:lblOffset val="100"/>
        <c:noMultiLvlLbl val="0"/>
      </c:catAx>
      <c:valAx>
        <c:axId val="14861313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138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[Cleaned_Data_Set.xlsx]Charts!PivotTable6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Accident Trends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Charts!$B$53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Charts!$A$54:$A$66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Charts!$B$54:$B$66</c:f>
              <c:numCache>
                <c:formatCode>General</c:formatCode>
                <c:ptCount val="12"/>
                <c:pt idx="0">
                  <c:v>256</c:v>
                </c:pt>
                <c:pt idx="1">
                  <c:v>240</c:v>
                </c:pt>
                <c:pt idx="2">
                  <c:v>266</c:v>
                </c:pt>
                <c:pt idx="3">
                  <c:v>236</c:v>
                </c:pt>
                <c:pt idx="4">
                  <c:v>246</c:v>
                </c:pt>
                <c:pt idx="5">
                  <c:v>262</c:v>
                </c:pt>
                <c:pt idx="6">
                  <c:v>236</c:v>
                </c:pt>
                <c:pt idx="7">
                  <c:v>247</c:v>
                </c:pt>
                <c:pt idx="8">
                  <c:v>240</c:v>
                </c:pt>
                <c:pt idx="9">
                  <c:v>261</c:v>
                </c:pt>
                <c:pt idx="10">
                  <c:v>250</c:v>
                </c:pt>
                <c:pt idx="11">
                  <c:v>260</c:v>
                </c:pt>
              </c:numCache>
            </c:numRef>
          </c:val>
          <c:smooth val="0"/>
          <c:extLst>
            <c:ext xmlns:c16="http://schemas.microsoft.com/office/drawing/2014/chart" uri="{C3380CC4-5D6E-409C-BE32-E72D297353CC}">
              <c16:uniqueId val="{00000000-84CC-4DD8-B87D-9B19B67D3B50}"/>
            </c:ext>
          </c:extLst>
        </c:ser>
        <c:dLbls>
          <c:showLegendKey val="0"/>
          <c:showVal val="0"/>
          <c:showCatName val="0"/>
          <c:showSerName val="0"/>
          <c:showPercent val="0"/>
          <c:showBubbleSize val="0"/>
        </c:dLbls>
        <c:marker val="1"/>
        <c:smooth val="0"/>
        <c:axId val="1486199551"/>
        <c:axId val="1486194751"/>
      </c:lineChart>
      <c:catAx>
        <c:axId val="148619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194751"/>
        <c:crosses val="autoZero"/>
        <c:auto val="1"/>
        <c:lblAlgn val="ctr"/>
        <c:lblOffset val="100"/>
        <c:noMultiLvlLbl val="0"/>
      </c:catAx>
      <c:valAx>
        <c:axId val="1486194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199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[Cleaned_Data_Set.xlsx]Charts!PivotTable7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Accidents by Day of Week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Charts!$B$69:$B$70</c:f>
              <c:strCache>
                <c:ptCount val="1"/>
                <c:pt idx="0">
                  <c:v>Sunday</c:v>
                </c:pt>
              </c:strCache>
            </c:strRef>
          </c:tx>
          <c:spPr>
            <a:solidFill>
              <a:schemeClr val="accent1"/>
            </a:solidFill>
            <a:ln>
              <a:noFill/>
            </a:ln>
            <a:effectLst/>
          </c:spPr>
          <c:invertIfNegative val="0"/>
          <c:cat>
            <c:strRef>
              <c:f>Charts!$A$71</c:f>
              <c:strCache>
                <c:ptCount val="1"/>
                <c:pt idx="0">
                  <c:v>Total</c:v>
                </c:pt>
              </c:strCache>
            </c:strRef>
          </c:cat>
          <c:val>
            <c:numRef>
              <c:f>Charts!$B$71</c:f>
              <c:numCache>
                <c:formatCode>General</c:formatCode>
                <c:ptCount val="1"/>
                <c:pt idx="0">
                  <c:v>423</c:v>
                </c:pt>
              </c:numCache>
            </c:numRef>
          </c:val>
          <c:extLst>
            <c:ext xmlns:c16="http://schemas.microsoft.com/office/drawing/2014/chart" uri="{C3380CC4-5D6E-409C-BE32-E72D297353CC}">
              <c16:uniqueId val="{00000000-3F70-42F2-92CD-9068CA4DF255}"/>
            </c:ext>
          </c:extLst>
        </c:ser>
        <c:ser>
          <c:idx val="1"/>
          <c:order val="1"/>
          <c:tx>
            <c:strRef>
              <c:f>Charts!$C$69:$C$70</c:f>
              <c:strCache>
                <c:ptCount val="1"/>
                <c:pt idx="0">
                  <c:v>Monday</c:v>
                </c:pt>
              </c:strCache>
            </c:strRef>
          </c:tx>
          <c:spPr>
            <a:solidFill>
              <a:schemeClr val="accent2"/>
            </a:solidFill>
            <a:ln>
              <a:noFill/>
            </a:ln>
            <a:effectLst/>
          </c:spPr>
          <c:invertIfNegative val="0"/>
          <c:cat>
            <c:strRef>
              <c:f>Charts!$A$71</c:f>
              <c:strCache>
                <c:ptCount val="1"/>
                <c:pt idx="0">
                  <c:v>Total</c:v>
                </c:pt>
              </c:strCache>
            </c:strRef>
          </c:cat>
          <c:val>
            <c:numRef>
              <c:f>Charts!$C$71</c:f>
              <c:numCache>
                <c:formatCode>General</c:formatCode>
                <c:ptCount val="1"/>
                <c:pt idx="0">
                  <c:v>427</c:v>
                </c:pt>
              </c:numCache>
            </c:numRef>
          </c:val>
          <c:extLst>
            <c:ext xmlns:c16="http://schemas.microsoft.com/office/drawing/2014/chart" uri="{C3380CC4-5D6E-409C-BE32-E72D297353CC}">
              <c16:uniqueId val="{00000002-5287-485F-B2B0-BA9596704606}"/>
            </c:ext>
          </c:extLst>
        </c:ser>
        <c:ser>
          <c:idx val="2"/>
          <c:order val="2"/>
          <c:tx>
            <c:strRef>
              <c:f>Charts!$D$69:$D$70</c:f>
              <c:strCache>
                <c:ptCount val="1"/>
                <c:pt idx="0">
                  <c:v>Tuesday</c:v>
                </c:pt>
              </c:strCache>
            </c:strRef>
          </c:tx>
          <c:spPr>
            <a:solidFill>
              <a:schemeClr val="accent3"/>
            </a:solidFill>
            <a:ln>
              <a:noFill/>
            </a:ln>
            <a:effectLst/>
          </c:spPr>
          <c:invertIfNegative val="0"/>
          <c:cat>
            <c:strRef>
              <c:f>Charts!$A$71</c:f>
              <c:strCache>
                <c:ptCount val="1"/>
                <c:pt idx="0">
                  <c:v>Total</c:v>
                </c:pt>
              </c:strCache>
            </c:strRef>
          </c:cat>
          <c:val>
            <c:numRef>
              <c:f>Charts!$D$71</c:f>
              <c:numCache>
                <c:formatCode>General</c:formatCode>
                <c:ptCount val="1"/>
                <c:pt idx="0">
                  <c:v>402</c:v>
                </c:pt>
              </c:numCache>
            </c:numRef>
          </c:val>
          <c:extLst>
            <c:ext xmlns:c16="http://schemas.microsoft.com/office/drawing/2014/chart" uri="{C3380CC4-5D6E-409C-BE32-E72D297353CC}">
              <c16:uniqueId val="{00000003-5287-485F-B2B0-BA9596704606}"/>
            </c:ext>
          </c:extLst>
        </c:ser>
        <c:ser>
          <c:idx val="3"/>
          <c:order val="3"/>
          <c:tx>
            <c:strRef>
              <c:f>Charts!$E$69:$E$70</c:f>
              <c:strCache>
                <c:ptCount val="1"/>
                <c:pt idx="0">
                  <c:v>Wednesday</c:v>
                </c:pt>
              </c:strCache>
            </c:strRef>
          </c:tx>
          <c:spPr>
            <a:solidFill>
              <a:schemeClr val="accent4"/>
            </a:solidFill>
            <a:ln>
              <a:noFill/>
            </a:ln>
            <a:effectLst/>
          </c:spPr>
          <c:invertIfNegative val="0"/>
          <c:cat>
            <c:strRef>
              <c:f>Charts!$A$71</c:f>
              <c:strCache>
                <c:ptCount val="1"/>
                <c:pt idx="0">
                  <c:v>Total</c:v>
                </c:pt>
              </c:strCache>
            </c:strRef>
          </c:cat>
          <c:val>
            <c:numRef>
              <c:f>Charts!$E$71</c:f>
              <c:numCache>
                <c:formatCode>General</c:formatCode>
                <c:ptCount val="1"/>
                <c:pt idx="0">
                  <c:v>468</c:v>
                </c:pt>
              </c:numCache>
            </c:numRef>
          </c:val>
          <c:extLst>
            <c:ext xmlns:c16="http://schemas.microsoft.com/office/drawing/2014/chart" uri="{C3380CC4-5D6E-409C-BE32-E72D297353CC}">
              <c16:uniqueId val="{00000004-5287-485F-B2B0-BA9596704606}"/>
            </c:ext>
          </c:extLst>
        </c:ser>
        <c:ser>
          <c:idx val="4"/>
          <c:order val="4"/>
          <c:tx>
            <c:strRef>
              <c:f>Charts!$F$69:$F$70</c:f>
              <c:strCache>
                <c:ptCount val="1"/>
                <c:pt idx="0">
                  <c:v>Thursday</c:v>
                </c:pt>
              </c:strCache>
            </c:strRef>
          </c:tx>
          <c:spPr>
            <a:solidFill>
              <a:schemeClr val="accent5"/>
            </a:solidFill>
            <a:ln>
              <a:noFill/>
            </a:ln>
            <a:effectLst/>
          </c:spPr>
          <c:invertIfNegative val="0"/>
          <c:cat>
            <c:strRef>
              <c:f>Charts!$A$71</c:f>
              <c:strCache>
                <c:ptCount val="1"/>
                <c:pt idx="0">
                  <c:v>Total</c:v>
                </c:pt>
              </c:strCache>
            </c:strRef>
          </c:cat>
          <c:val>
            <c:numRef>
              <c:f>Charts!$F$71</c:f>
              <c:numCache>
                <c:formatCode>General</c:formatCode>
                <c:ptCount val="1"/>
                <c:pt idx="0">
                  <c:v>438</c:v>
                </c:pt>
              </c:numCache>
            </c:numRef>
          </c:val>
          <c:extLst>
            <c:ext xmlns:c16="http://schemas.microsoft.com/office/drawing/2014/chart" uri="{C3380CC4-5D6E-409C-BE32-E72D297353CC}">
              <c16:uniqueId val="{00000005-5287-485F-B2B0-BA9596704606}"/>
            </c:ext>
          </c:extLst>
        </c:ser>
        <c:ser>
          <c:idx val="5"/>
          <c:order val="5"/>
          <c:tx>
            <c:strRef>
              <c:f>Charts!$G$69:$G$70</c:f>
              <c:strCache>
                <c:ptCount val="1"/>
                <c:pt idx="0">
                  <c:v>Friday</c:v>
                </c:pt>
              </c:strCache>
            </c:strRef>
          </c:tx>
          <c:spPr>
            <a:solidFill>
              <a:schemeClr val="accent6"/>
            </a:solidFill>
            <a:ln>
              <a:noFill/>
            </a:ln>
            <a:effectLst/>
          </c:spPr>
          <c:invertIfNegative val="0"/>
          <c:cat>
            <c:strRef>
              <c:f>Charts!$A$71</c:f>
              <c:strCache>
                <c:ptCount val="1"/>
                <c:pt idx="0">
                  <c:v>Total</c:v>
                </c:pt>
              </c:strCache>
            </c:strRef>
          </c:cat>
          <c:val>
            <c:numRef>
              <c:f>Charts!$G$71</c:f>
              <c:numCache>
                <c:formatCode>General</c:formatCode>
                <c:ptCount val="1"/>
                <c:pt idx="0">
                  <c:v>423</c:v>
                </c:pt>
              </c:numCache>
            </c:numRef>
          </c:val>
          <c:extLst>
            <c:ext xmlns:c16="http://schemas.microsoft.com/office/drawing/2014/chart" uri="{C3380CC4-5D6E-409C-BE32-E72D297353CC}">
              <c16:uniqueId val="{00000006-5287-485F-B2B0-BA9596704606}"/>
            </c:ext>
          </c:extLst>
        </c:ser>
        <c:ser>
          <c:idx val="6"/>
          <c:order val="6"/>
          <c:tx>
            <c:strRef>
              <c:f>Charts!$H$69:$H$70</c:f>
              <c:strCache>
                <c:ptCount val="1"/>
                <c:pt idx="0">
                  <c:v>Saturday</c:v>
                </c:pt>
              </c:strCache>
            </c:strRef>
          </c:tx>
          <c:spPr>
            <a:solidFill>
              <a:schemeClr val="accent1">
                <a:lumMod val="60000"/>
              </a:schemeClr>
            </a:solidFill>
            <a:ln>
              <a:noFill/>
            </a:ln>
            <a:effectLst/>
          </c:spPr>
          <c:invertIfNegative val="0"/>
          <c:cat>
            <c:strRef>
              <c:f>Charts!$A$71</c:f>
              <c:strCache>
                <c:ptCount val="1"/>
                <c:pt idx="0">
                  <c:v>Total</c:v>
                </c:pt>
              </c:strCache>
            </c:strRef>
          </c:cat>
          <c:val>
            <c:numRef>
              <c:f>Charts!$H$71</c:f>
              <c:numCache>
                <c:formatCode>General</c:formatCode>
                <c:ptCount val="1"/>
                <c:pt idx="0">
                  <c:v>419</c:v>
                </c:pt>
              </c:numCache>
            </c:numRef>
          </c:val>
          <c:extLst>
            <c:ext xmlns:c16="http://schemas.microsoft.com/office/drawing/2014/chart" uri="{C3380CC4-5D6E-409C-BE32-E72D297353CC}">
              <c16:uniqueId val="{00000008-5287-485F-B2B0-BA9596704606}"/>
            </c:ext>
          </c:extLst>
        </c:ser>
        <c:dLbls>
          <c:showLegendKey val="0"/>
          <c:showVal val="0"/>
          <c:showCatName val="0"/>
          <c:showSerName val="0"/>
          <c:showPercent val="0"/>
          <c:showBubbleSize val="0"/>
        </c:dLbls>
        <c:gapWidth val="219"/>
        <c:overlap val="-27"/>
        <c:axId val="1511382751"/>
        <c:axId val="1511375551"/>
      </c:barChart>
      <c:catAx>
        <c:axId val="1511382751"/>
        <c:scaling>
          <c:orientation val="minMax"/>
        </c:scaling>
        <c:delete val="1"/>
        <c:axPos val="b"/>
        <c:numFmt formatCode="General" sourceLinked="1"/>
        <c:majorTickMark val="none"/>
        <c:minorTickMark val="none"/>
        <c:tickLblPos val="nextTo"/>
        <c:crossAx val="1511375551"/>
        <c:crosses val="autoZero"/>
        <c:auto val="1"/>
        <c:lblAlgn val="ctr"/>
        <c:lblOffset val="100"/>
        <c:noMultiLvlLbl val="0"/>
      </c:catAx>
      <c:valAx>
        <c:axId val="1511375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38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[Cleaned_Data_Set.xlsx]Charts!PivotTable25</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Accidents By Time of Day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a:noFill/>
          </a:ln>
          <a:effectLst>
            <a:innerShdw dist="12700" dir="16200000">
              <a:schemeClr val="lt1"/>
            </a:innerShdw>
          </a:effectLst>
          <a:sp3d/>
        </c:spPr>
        <c:marker>
          <c:symbol val="none"/>
        </c:marker>
        <c:dLbl>
          <c:idx val="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Charts!$B$487</c:f>
              <c:strCache>
                <c:ptCount val="1"/>
                <c:pt idx="0">
                  <c:v>Total</c:v>
                </c:pt>
              </c:strCache>
            </c:strRef>
          </c:tx>
          <c:spPr>
            <a:solidFill>
              <a:schemeClr val="accent6">
                <a:alpha val="85000"/>
              </a:schemeClr>
            </a:solidFill>
            <a:ln>
              <a:noFill/>
            </a:ln>
            <a:effectLst>
              <a:innerShdw dist="12700" dir="16200000">
                <a:schemeClr val="lt1"/>
              </a:innerShdw>
            </a:effectLst>
            <a:sp3d/>
          </c:spPr>
          <c:dLbls>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Charts!$A$488:$A$492</c:f>
              <c:strCache>
                <c:ptCount val="4"/>
                <c:pt idx="0">
                  <c:v>Afternoon</c:v>
                </c:pt>
                <c:pt idx="1">
                  <c:v>Evening</c:v>
                </c:pt>
                <c:pt idx="2">
                  <c:v>Morning</c:v>
                </c:pt>
                <c:pt idx="3">
                  <c:v>Night</c:v>
                </c:pt>
              </c:strCache>
            </c:strRef>
          </c:cat>
          <c:val>
            <c:numRef>
              <c:f>Charts!$B$488:$B$492</c:f>
              <c:numCache>
                <c:formatCode>General</c:formatCode>
                <c:ptCount val="4"/>
                <c:pt idx="0">
                  <c:v>597</c:v>
                </c:pt>
                <c:pt idx="1">
                  <c:v>470</c:v>
                </c:pt>
                <c:pt idx="2">
                  <c:v>894</c:v>
                </c:pt>
                <c:pt idx="3">
                  <c:v>1039</c:v>
                </c:pt>
              </c:numCache>
            </c:numRef>
          </c:val>
          <c:extLst>
            <c:ext xmlns:c16="http://schemas.microsoft.com/office/drawing/2014/chart" uri="{C3380CC4-5D6E-409C-BE32-E72D297353CC}">
              <c16:uniqueId val="{00000000-D334-4C59-A390-ED4145D9C0E2}"/>
            </c:ext>
          </c:extLst>
        </c:ser>
        <c:dLbls>
          <c:showLegendKey val="0"/>
          <c:showVal val="0"/>
          <c:showCatName val="0"/>
          <c:showSerName val="0"/>
          <c:showPercent val="0"/>
          <c:showBubbleSize val="0"/>
        </c:dLbls>
        <c:axId val="1511427871"/>
        <c:axId val="1511425471"/>
        <c:axId val="1420090223"/>
      </c:area3DChart>
      <c:catAx>
        <c:axId val="1511427871"/>
        <c:scaling>
          <c:orientation val="minMax"/>
        </c:scaling>
        <c:delete val="1"/>
        <c:axPos val="b"/>
        <c:numFmt formatCode="General" sourceLinked="1"/>
        <c:majorTickMark val="out"/>
        <c:minorTickMark val="none"/>
        <c:tickLblPos val="nextTo"/>
        <c:crossAx val="1511425471"/>
        <c:crosses val="autoZero"/>
        <c:auto val="1"/>
        <c:lblAlgn val="ctr"/>
        <c:lblOffset val="100"/>
        <c:noMultiLvlLbl val="0"/>
      </c:catAx>
      <c:valAx>
        <c:axId val="1511425471"/>
        <c:scaling>
          <c:orientation val="minMax"/>
        </c:scaling>
        <c:delete val="1"/>
        <c:axPos val="l"/>
        <c:numFmt formatCode="General" sourceLinked="1"/>
        <c:majorTickMark val="out"/>
        <c:minorTickMark val="none"/>
        <c:tickLblPos val="nextTo"/>
        <c:crossAx val="1511427871"/>
        <c:crosses val="autoZero"/>
        <c:crossBetween val="midCat"/>
      </c:valAx>
      <c:serAx>
        <c:axId val="1420090223"/>
        <c:scaling>
          <c:orientation val="minMax"/>
        </c:scaling>
        <c:delete val="1"/>
        <c:axPos val="b"/>
        <c:majorTickMark val="out"/>
        <c:minorTickMark val="none"/>
        <c:tickLblPos val="nextTo"/>
        <c:crossAx val="1511425471"/>
        <c:crosses val="autoZero"/>
      </c:ser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[Cleaned_Data_Set.xlsx]Charts!PivotTable25</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Accidents By Time of Day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a:noFill/>
          </a:ln>
          <a:effectLst>
            <a:innerShdw dist="12700" dir="16200000">
              <a:schemeClr val="lt1"/>
            </a:innerShdw>
          </a:effectLst>
        </c:spPr>
        <c:marker>
          <c:symbol val="none"/>
        </c:marker>
        <c:dLbl>
          <c:idx val="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areaChart>
        <c:grouping val="standard"/>
        <c:varyColors val="0"/>
        <c:ser>
          <c:idx val="0"/>
          <c:order val="0"/>
          <c:tx>
            <c:strRef>
              <c:f>Charts!$B$487</c:f>
              <c:strCache>
                <c:ptCount val="1"/>
                <c:pt idx="0">
                  <c:v>Total</c:v>
                </c:pt>
              </c:strCache>
            </c:strRef>
          </c:tx>
          <c:spPr>
            <a:solidFill>
              <a:schemeClr val="accent6">
                <a:alpha val="85000"/>
              </a:schemeClr>
            </a:solidFill>
            <a:ln>
              <a:noFill/>
            </a:ln>
            <a:effectLst>
              <a:innerShdw dist="12700" dir="16200000">
                <a:schemeClr val="lt1"/>
              </a:innerShdw>
            </a:effectLst>
          </c:spPr>
          <c:dLbls>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Charts!$A$488:$A$492</c:f>
              <c:strCache>
                <c:ptCount val="4"/>
                <c:pt idx="0">
                  <c:v>Afternoon</c:v>
                </c:pt>
                <c:pt idx="1">
                  <c:v>Evening</c:v>
                </c:pt>
                <c:pt idx="2">
                  <c:v>Morning</c:v>
                </c:pt>
                <c:pt idx="3">
                  <c:v>Night</c:v>
                </c:pt>
              </c:strCache>
            </c:strRef>
          </c:cat>
          <c:val>
            <c:numRef>
              <c:f>Charts!$B$488:$B$492</c:f>
              <c:numCache>
                <c:formatCode>General</c:formatCode>
                <c:ptCount val="4"/>
                <c:pt idx="0">
                  <c:v>597</c:v>
                </c:pt>
                <c:pt idx="1">
                  <c:v>470</c:v>
                </c:pt>
                <c:pt idx="2">
                  <c:v>894</c:v>
                </c:pt>
                <c:pt idx="3">
                  <c:v>1039</c:v>
                </c:pt>
              </c:numCache>
            </c:numRef>
          </c:val>
          <c:extLst>
            <c:ext xmlns:c16="http://schemas.microsoft.com/office/drawing/2014/chart" uri="{C3380CC4-5D6E-409C-BE32-E72D297353CC}">
              <c16:uniqueId val="{00000000-9942-40B8-B844-2FB5F805A94D}"/>
            </c:ext>
          </c:extLst>
        </c:ser>
        <c:dLbls>
          <c:showLegendKey val="0"/>
          <c:showVal val="0"/>
          <c:showCatName val="0"/>
          <c:showSerName val="0"/>
          <c:showPercent val="0"/>
          <c:showBubbleSize val="0"/>
        </c:dLbls>
        <c:axId val="1511459551"/>
        <c:axId val="1511460031"/>
      </c:areaChart>
      <c:catAx>
        <c:axId val="15114595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11460031"/>
        <c:crosses val="autoZero"/>
        <c:auto val="1"/>
        <c:lblAlgn val="ctr"/>
        <c:lblOffset val="100"/>
        <c:noMultiLvlLbl val="0"/>
      </c:catAx>
      <c:valAx>
        <c:axId val="151146003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114595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[Cleaned_Data_Set.xlsx]Charts!PivotTable29</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Severity</a:t>
            </a:r>
            <a:r>
              <a:rPr lang="en-IN" baseline="0"/>
              <a:t> By State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Charts!$B$510:$B$511</c:f>
              <c:strCache>
                <c:ptCount val="1"/>
                <c:pt idx="0">
                  <c:v>Serious</c:v>
                </c:pt>
              </c:strCache>
            </c:strRef>
          </c:tx>
          <c:spPr>
            <a:solidFill>
              <a:schemeClr val="accent1"/>
            </a:solidFill>
            <a:ln>
              <a:noFill/>
            </a:ln>
            <a:effectLst/>
            <a:sp3d/>
          </c:spPr>
          <c:invertIfNegative val="0"/>
          <c:cat>
            <c:strRef>
              <c:f>Charts!$A$512:$A$544</c:f>
              <c:strCache>
                <c:ptCount val="32"/>
                <c:pt idx="0">
                  <c:v>Goa</c:v>
                </c:pt>
                <c:pt idx="1">
                  <c:v>Delhi</c:v>
                </c:pt>
                <c:pt idx="2">
                  <c:v>Sikkim</c:v>
                </c:pt>
                <c:pt idx="3">
                  <c:v>Uttarakhand</c:v>
                </c:pt>
                <c:pt idx="4">
                  <c:v>Jammu and Kashmir</c:v>
                </c:pt>
                <c:pt idx="5">
                  <c:v>Kerala</c:v>
                </c:pt>
                <c:pt idx="6">
                  <c:v>Tamil Nadu</c:v>
                </c:pt>
                <c:pt idx="7">
                  <c:v>Nagaland</c:v>
                </c:pt>
                <c:pt idx="8">
                  <c:v>Gujarat</c:v>
                </c:pt>
                <c:pt idx="9">
                  <c:v>Puducherry</c:v>
                </c:pt>
                <c:pt idx="10">
                  <c:v>Karnataka</c:v>
                </c:pt>
                <c:pt idx="11">
                  <c:v>Mizoram</c:v>
                </c:pt>
                <c:pt idx="12">
                  <c:v>Uttar Pradesh</c:v>
                </c:pt>
                <c:pt idx="13">
                  <c:v>West Bengal</c:v>
                </c:pt>
                <c:pt idx="14">
                  <c:v>Haryana</c:v>
                </c:pt>
                <c:pt idx="15">
                  <c:v>Jharkhand</c:v>
                </c:pt>
                <c:pt idx="16">
                  <c:v>Odisha</c:v>
                </c:pt>
                <c:pt idx="17">
                  <c:v>Rajasthan</c:v>
                </c:pt>
                <c:pt idx="18">
                  <c:v>Chhattisgarh</c:v>
                </c:pt>
                <c:pt idx="19">
                  <c:v>Telangana</c:v>
                </c:pt>
                <c:pt idx="20">
                  <c:v>Meghalaya</c:v>
                </c:pt>
                <c:pt idx="21">
                  <c:v>Assam</c:v>
                </c:pt>
                <c:pt idx="22">
                  <c:v>Himachal Pradesh</c:v>
                </c:pt>
                <c:pt idx="23">
                  <c:v>Punjab</c:v>
                </c:pt>
                <c:pt idx="24">
                  <c:v>Maharashtra</c:v>
                </c:pt>
                <c:pt idx="25">
                  <c:v>Andhra Pradesh</c:v>
                </c:pt>
                <c:pt idx="26">
                  <c:v>Manipur</c:v>
                </c:pt>
                <c:pt idx="27">
                  <c:v>Madhya Pradesh</c:v>
                </c:pt>
                <c:pt idx="28">
                  <c:v>Chandigarh</c:v>
                </c:pt>
                <c:pt idx="29">
                  <c:v>Arunachal Pradesh</c:v>
                </c:pt>
                <c:pt idx="30">
                  <c:v>Bihar</c:v>
                </c:pt>
                <c:pt idx="31">
                  <c:v>Tripura</c:v>
                </c:pt>
              </c:strCache>
            </c:strRef>
          </c:cat>
          <c:val>
            <c:numRef>
              <c:f>Charts!$B$512:$B$544</c:f>
              <c:numCache>
                <c:formatCode>General</c:formatCode>
                <c:ptCount val="32"/>
                <c:pt idx="0">
                  <c:v>27</c:v>
                </c:pt>
                <c:pt idx="1">
                  <c:v>42</c:v>
                </c:pt>
                <c:pt idx="2">
                  <c:v>41</c:v>
                </c:pt>
                <c:pt idx="3">
                  <c:v>29</c:v>
                </c:pt>
                <c:pt idx="4">
                  <c:v>44</c:v>
                </c:pt>
                <c:pt idx="5">
                  <c:v>36</c:v>
                </c:pt>
                <c:pt idx="6">
                  <c:v>27</c:v>
                </c:pt>
                <c:pt idx="7">
                  <c:v>26</c:v>
                </c:pt>
                <c:pt idx="8">
                  <c:v>32</c:v>
                </c:pt>
                <c:pt idx="9">
                  <c:v>25</c:v>
                </c:pt>
                <c:pt idx="10">
                  <c:v>28</c:v>
                </c:pt>
                <c:pt idx="11">
                  <c:v>34</c:v>
                </c:pt>
                <c:pt idx="12">
                  <c:v>28</c:v>
                </c:pt>
                <c:pt idx="13">
                  <c:v>31</c:v>
                </c:pt>
                <c:pt idx="14">
                  <c:v>31</c:v>
                </c:pt>
                <c:pt idx="15">
                  <c:v>35</c:v>
                </c:pt>
                <c:pt idx="16">
                  <c:v>32</c:v>
                </c:pt>
                <c:pt idx="17">
                  <c:v>30</c:v>
                </c:pt>
                <c:pt idx="18">
                  <c:v>30</c:v>
                </c:pt>
                <c:pt idx="19">
                  <c:v>29</c:v>
                </c:pt>
                <c:pt idx="20">
                  <c:v>30</c:v>
                </c:pt>
                <c:pt idx="21">
                  <c:v>34</c:v>
                </c:pt>
                <c:pt idx="22">
                  <c:v>28</c:v>
                </c:pt>
                <c:pt idx="23">
                  <c:v>30</c:v>
                </c:pt>
                <c:pt idx="24">
                  <c:v>28</c:v>
                </c:pt>
                <c:pt idx="25">
                  <c:v>25</c:v>
                </c:pt>
                <c:pt idx="26">
                  <c:v>27</c:v>
                </c:pt>
                <c:pt idx="27">
                  <c:v>29</c:v>
                </c:pt>
                <c:pt idx="28">
                  <c:v>33</c:v>
                </c:pt>
                <c:pt idx="29">
                  <c:v>27</c:v>
                </c:pt>
                <c:pt idx="30">
                  <c:v>23</c:v>
                </c:pt>
                <c:pt idx="31">
                  <c:v>30</c:v>
                </c:pt>
              </c:numCache>
            </c:numRef>
          </c:val>
          <c:extLst>
            <c:ext xmlns:c16="http://schemas.microsoft.com/office/drawing/2014/chart" uri="{C3380CC4-5D6E-409C-BE32-E72D297353CC}">
              <c16:uniqueId val="{00000000-B229-422D-B671-A2E161E43EE4}"/>
            </c:ext>
          </c:extLst>
        </c:ser>
        <c:ser>
          <c:idx val="1"/>
          <c:order val="1"/>
          <c:tx>
            <c:strRef>
              <c:f>Charts!$C$510:$C$511</c:f>
              <c:strCache>
                <c:ptCount val="1"/>
                <c:pt idx="0">
                  <c:v>Minor</c:v>
                </c:pt>
              </c:strCache>
            </c:strRef>
          </c:tx>
          <c:spPr>
            <a:solidFill>
              <a:schemeClr val="accent2"/>
            </a:solidFill>
            <a:ln>
              <a:noFill/>
            </a:ln>
            <a:effectLst/>
            <a:sp3d/>
          </c:spPr>
          <c:invertIfNegative val="0"/>
          <c:cat>
            <c:strRef>
              <c:f>Charts!$A$512:$A$544</c:f>
              <c:strCache>
                <c:ptCount val="32"/>
                <c:pt idx="0">
                  <c:v>Goa</c:v>
                </c:pt>
                <c:pt idx="1">
                  <c:v>Delhi</c:v>
                </c:pt>
                <c:pt idx="2">
                  <c:v>Sikkim</c:v>
                </c:pt>
                <c:pt idx="3">
                  <c:v>Uttarakhand</c:v>
                </c:pt>
                <c:pt idx="4">
                  <c:v>Jammu and Kashmir</c:v>
                </c:pt>
                <c:pt idx="5">
                  <c:v>Kerala</c:v>
                </c:pt>
                <c:pt idx="6">
                  <c:v>Tamil Nadu</c:v>
                </c:pt>
                <c:pt idx="7">
                  <c:v>Nagaland</c:v>
                </c:pt>
                <c:pt idx="8">
                  <c:v>Gujarat</c:v>
                </c:pt>
                <c:pt idx="9">
                  <c:v>Puducherry</c:v>
                </c:pt>
                <c:pt idx="10">
                  <c:v>Karnataka</c:v>
                </c:pt>
                <c:pt idx="11">
                  <c:v>Mizoram</c:v>
                </c:pt>
                <c:pt idx="12">
                  <c:v>Uttar Pradesh</c:v>
                </c:pt>
                <c:pt idx="13">
                  <c:v>West Bengal</c:v>
                </c:pt>
                <c:pt idx="14">
                  <c:v>Haryana</c:v>
                </c:pt>
                <c:pt idx="15">
                  <c:v>Jharkhand</c:v>
                </c:pt>
                <c:pt idx="16">
                  <c:v>Odisha</c:v>
                </c:pt>
                <c:pt idx="17">
                  <c:v>Rajasthan</c:v>
                </c:pt>
                <c:pt idx="18">
                  <c:v>Chhattisgarh</c:v>
                </c:pt>
                <c:pt idx="19">
                  <c:v>Telangana</c:v>
                </c:pt>
                <c:pt idx="20">
                  <c:v>Meghalaya</c:v>
                </c:pt>
                <c:pt idx="21">
                  <c:v>Assam</c:v>
                </c:pt>
                <c:pt idx="22">
                  <c:v>Himachal Pradesh</c:v>
                </c:pt>
                <c:pt idx="23">
                  <c:v>Punjab</c:v>
                </c:pt>
                <c:pt idx="24">
                  <c:v>Maharashtra</c:v>
                </c:pt>
                <c:pt idx="25">
                  <c:v>Andhra Pradesh</c:v>
                </c:pt>
                <c:pt idx="26">
                  <c:v>Manipur</c:v>
                </c:pt>
                <c:pt idx="27">
                  <c:v>Madhya Pradesh</c:v>
                </c:pt>
                <c:pt idx="28">
                  <c:v>Chandigarh</c:v>
                </c:pt>
                <c:pt idx="29">
                  <c:v>Arunachal Pradesh</c:v>
                </c:pt>
                <c:pt idx="30">
                  <c:v>Bihar</c:v>
                </c:pt>
                <c:pt idx="31">
                  <c:v>Tripura</c:v>
                </c:pt>
              </c:strCache>
            </c:strRef>
          </c:cat>
          <c:val>
            <c:numRef>
              <c:f>Charts!$C$512:$C$544</c:f>
              <c:numCache>
                <c:formatCode>General</c:formatCode>
                <c:ptCount val="32"/>
                <c:pt idx="0">
                  <c:v>42</c:v>
                </c:pt>
                <c:pt idx="1">
                  <c:v>35</c:v>
                </c:pt>
                <c:pt idx="2">
                  <c:v>38</c:v>
                </c:pt>
                <c:pt idx="3">
                  <c:v>40</c:v>
                </c:pt>
                <c:pt idx="4">
                  <c:v>26</c:v>
                </c:pt>
                <c:pt idx="5">
                  <c:v>26</c:v>
                </c:pt>
                <c:pt idx="6">
                  <c:v>36</c:v>
                </c:pt>
                <c:pt idx="7">
                  <c:v>36</c:v>
                </c:pt>
                <c:pt idx="8">
                  <c:v>36</c:v>
                </c:pt>
                <c:pt idx="9">
                  <c:v>38</c:v>
                </c:pt>
                <c:pt idx="10">
                  <c:v>34</c:v>
                </c:pt>
                <c:pt idx="11">
                  <c:v>27</c:v>
                </c:pt>
                <c:pt idx="12">
                  <c:v>37</c:v>
                </c:pt>
                <c:pt idx="13">
                  <c:v>27</c:v>
                </c:pt>
                <c:pt idx="14">
                  <c:v>39</c:v>
                </c:pt>
                <c:pt idx="15">
                  <c:v>32</c:v>
                </c:pt>
                <c:pt idx="16">
                  <c:v>36</c:v>
                </c:pt>
                <c:pt idx="17">
                  <c:v>33</c:v>
                </c:pt>
                <c:pt idx="18">
                  <c:v>32</c:v>
                </c:pt>
                <c:pt idx="19">
                  <c:v>34</c:v>
                </c:pt>
                <c:pt idx="20">
                  <c:v>34</c:v>
                </c:pt>
                <c:pt idx="21">
                  <c:v>28</c:v>
                </c:pt>
                <c:pt idx="22">
                  <c:v>38</c:v>
                </c:pt>
                <c:pt idx="23">
                  <c:v>32</c:v>
                </c:pt>
                <c:pt idx="24">
                  <c:v>26</c:v>
                </c:pt>
                <c:pt idx="25">
                  <c:v>31</c:v>
                </c:pt>
                <c:pt idx="26">
                  <c:v>30</c:v>
                </c:pt>
                <c:pt idx="27">
                  <c:v>26</c:v>
                </c:pt>
                <c:pt idx="28">
                  <c:v>32</c:v>
                </c:pt>
                <c:pt idx="29">
                  <c:v>24</c:v>
                </c:pt>
                <c:pt idx="30">
                  <c:v>25</c:v>
                </c:pt>
                <c:pt idx="31">
                  <c:v>24</c:v>
                </c:pt>
              </c:numCache>
            </c:numRef>
          </c:val>
          <c:extLst>
            <c:ext xmlns:c16="http://schemas.microsoft.com/office/drawing/2014/chart" uri="{C3380CC4-5D6E-409C-BE32-E72D297353CC}">
              <c16:uniqueId val="{00000000-9B5C-4977-BD3E-F483F3DA32F3}"/>
            </c:ext>
          </c:extLst>
        </c:ser>
        <c:ser>
          <c:idx val="2"/>
          <c:order val="2"/>
          <c:tx>
            <c:strRef>
              <c:f>Charts!$D$510:$D$511</c:f>
              <c:strCache>
                <c:ptCount val="1"/>
                <c:pt idx="0">
                  <c:v>Fatal</c:v>
                </c:pt>
              </c:strCache>
            </c:strRef>
          </c:tx>
          <c:spPr>
            <a:solidFill>
              <a:schemeClr val="accent3"/>
            </a:solidFill>
            <a:ln>
              <a:noFill/>
            </a:ln>
            <a:effectLst/>
            <a:sp3d/>
          </c:spPr>
          <c:invertIfNegative val="0"/>
          <c:cat>
            <c:strRef>
              <c:f>Charts!$A$512:$A$544</c:f>
              <c:strCache>
                <c:ptCount val="32"/>
                <c:pt idx="0">
                  <c:v>Goa</c:v>
                </c:pt>
                <c:pt idx="1">
                  <c:v>Delhi</c:v>
                </c:pt>
                <c:pt idx="2">
                  <c:v>Sikkim</c:v>
                </c:pt>
                <c:pt idx="3">
                  <c:v>Uttarakhand</c:v>
                </c:pt>
                <c:pt idx="4">
                  <c:v>Jammu and Kashmir</c:v>
                </c:pt>
                <c:pt idx="5">
                  <c:v>Kerala</c:v>
                </c:pt>
                <c:pt idx="6">
                  <c:v>Tamil Nadu</c:v>
                </c:pt>
                <c:pt idx="7">
                  <c:v>Nagaland</c:v>
                </c:pt>
                <c:pt idx="8">
                  <c:v>Gujarat</c:v>
                </c:pt>
                <c:pt idx="9">
                  <c:v>Puducherry</c:v>
                </c:pt>
                <c:pt idx="10">
                  <c:v>Karnataka</c:v>
                </c:pt>
                <c:pt idx="11">
                  <c:v>Mizoram</c:v>
                </c:pt>
                <c:pt idx="12">
                  <c:v>Uttar Pradesh</c:v>
                </c:pt>
                <c:pt idx="13">
                  <c:v>West Bengal</c:v>
                </c:pt>
                <c:pt idx="14">
                  <c:v>Haryana</c:v>
                </c:pt>
                <c:pt idx="15">
                  <c:v>Jharkhand</c:v>
                </c:pt>
                <c:pt idx="16">
                  <c:v>Odisha</c:v>
                </c:pt>
                <c:pt idx="17">
                  <c:v>Rajasthan</c:v>
                </c:pt>
                <c:pt idx="18">
                  <c:v>Chhattisgarh</c:v>
                </c:pt>
                <c:pt idx="19">
                  <c:v>Telangana</c:v>
                </c:pt>
                <c:pt idx="20">
                  <c:v>Meghalaya</c:v>
                </c:pt>
                <c:pt idx="21">
                  <c:v>Assam</c:v>
                </c:pt>
                <c:pt idx="22">
                  <c:v>Himachal Pradesh</c:v>
                </c:pt>
                <c:pt idx="23">
                  <c:v>Punjab</c:v>
                </c:pt>
                <c:pt idx="24">
                  <c:v>Maharashtra</c:v>
                </c:pt>
                <c:pt idx="25">
                  <c:v>Andhra Pradesh</c:v>
                </c:pt>
                <c:pt idx="26">
                  <c:v>Manipur</c:v>
                </c:pt>
                <c:pt idx="27">
                  <c:v>Madhya Pradesh</c:v>
                </c:pt>
                <c:pt idx="28">
                  <c:v>Chandigarh</c:v>
                </c:pt>
                <c:pt idx="29">
                  <c:v>Arunachal Pradesh</c:v>
                </c:pt>
                <c:pt idx="30">
                  <c:v>Bihar</c:v>
                </c:pt>
                <c:pt idx="31">
                  <c:v>Tripura</c:v>
                </c:pt>
              </c:strCache>
            </c:strRef>
          </c:cat>
          <c:val>
            <c:numRef>
              <c:f>Charts!$D$512:$D$544</c:f>
              <c:numCache>
                <c:formatCode>General</c:formatCode>
                <c:ptCount val="32"/>
                <c:pt idx="0">
                  <c:v>40</c:v>
                </c:pt>
                <c:pt idx="1">
                  <c:v>31</c:v>
                </c:pt>
                <c:pt idx="2">
                  <c:v>29</c:v>
                </c:pt>
                <c:pt idx="3">
                  <c:v>37</c:v>
                </c:pt>
                <c:pt idx="4">
                  <c:v>35</c:v>
                </c:pt>
                <c:pt idx="5">
                  <c:v>40</c:v>
                </c:pt>
                <c:pt idx="6">
                  <c:v>38</c:v>
                </c:pt>
                <c:pt idx="7">
                  <c:v>39</c:v>
                </c:pt>
                <c:pt idx="8">
                  <c:v>32</c:v>
                </c:pt>
                <c:pt idx="9">
                  <c:v>35</c:v>
                </c:pt>
                <c:pt idx="10">
                  <c:v>33</c:v>
                </c:pt>
                <c:pt idx="11">
                  <c:v>34</c:v>
                </c:pt>
                <c:pt idx="12">
                  <c:v>29</c:v>
                </c:pt>
                <c:pt idx="13">
                  <c:v>36</c:v>
                </c:pt>
                <c:pt idx="14">
                  <c:v>24</c:v>
                </c:pt>
                <c:pt idx="15">
                  <c:v>27</c:v>
                </c:pt>
                <c:pt idx="16">
                  <c:v>25</c:v>
                </c:pt>
                <c:pt idx="17">
                  <c:v>30</c:v>
                </c:pt>
                <c:pt idx="18">
                  <c:v>30</c:v>
                </c:pt>
                <c:pt idx="19">
                  <c:v>29</c:v>
                </c:pt>
                <c:pt idx="20">
                  <c:v>28</c:v>
                </c:pt>
                <c:pt idx="21">
                  <c:v>29</c:v>
                </c:pt>
                <c:pt idx="22">
                  <c:v>25</c:v>
                </c:pt>
                <c:pt idx="23">
                  <c:v>28</c:v>
                </c:pt>
                <c:pt idx="24">
                  <c:v>35</c:v>
                </c:pt>
                <c:pt idx="25">
                  <c:v>32</c:v>
                </c:pt>
                <c:pt idx="26">
                  <c:v>30</c:v>
                </c:pt>
                <c:pt idx="27">
                  <c:v>28</c:v>
                </c:pt>
                <c:pt idx="28">
                  <c:v>17</c:v>
                </c:pt>
                <c:pt idx="29">
                  <c:v>28</c:v>
                </c:pt>
                <c:pt idx="30">
                  <c:v>30</c:v>
                </c:pt>
                <c:pt idx="31">
                  <c:v>22</c:v>
                </c:pt>
              </c:numCache>
            </c:numRef>
          </c:val>
          <c:extLst>
            <c:ext xmlns:c16="http://schemas.microsoft.com/office/drawing/2014/chart" uri="{C3380CC4-5D6E-409C-BE32-E72D297353CC}">
              <c16:uniqueId val="{00000001-9B5C-4977-BD3E-F483F3DA32F3}"/>
            </c:ext>
          </c:extLst>
        </c:ser>
        <c:dLbls>
          <c:showLegendKey val="0"/>
          <c:showVal val="0"/>
          <c:showCatName val="0"/>
          <c:showSerName val="0"/>
          <c:showPercent val="0"/>
          <c:showBubbleSize val="0"/>
        </c:dLbls>
        <c:gapWidth val="150"/>
        <c:shape val="box"/>
        <c:axId val="1486091071"/>
        <c:axId val="1486083391"/>
        <c:axId val="0"/>
      </c:bar3DChart>
      <c:catAx>
        <c:axId val="1486091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083391"/>
        <c:crosses val="autoZero"/>
        <c:auto val="1"/>
        <c:lblAlgn val="ctr"/>
        <c:lblOffset val="100"/>
        <c:noMultiLvlLbl val="0"/>
      </c:catAx>
      <c:valAx>
        <c:axId val="14860833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091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[Cleaned_Data_Set.xlsx]Charts!PivotTable10</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Casualities by Severity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Charts!$B$104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91-4750-8853-3B9AE01F45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91-4750-8853-3B9AE01F45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591-4750-8853-3B9AE01F4519}"/>
              </c:ext>
            </c:extLst>
          </c:dPt>
          <c:cat>
            <c:strRef>
              <c:f>Charts!$A$105:$A$108</c:f>
              <c:strCache>
                <c:ptCount val="3"/>
                <c:pt idx="0">
                  <c:v>Fatal</c:v>
                </c:pt>
                <c:pt idx="1">
                  <c:v>Minor</c:v>
                </c:pt>
                <c:pt idx="2">
                  <c:v>Serious</c:v>
                </c:pt>
              </c:strCache>
            </c:strRef>
          </c:cat>
          <c:val>
            <c:numRef>
              <c:f>Charts!$B$105:$B$108</c:f>
              <c:numCache>
                <c:formatCode>General</c:formatCode>
                <c:ptCount val="3"/>
                <c:pt idx="0">
                  <c:v>4999</c:v>
                </c:pt>
                <c:pt idx="1">
                  <c:v>5182</c:v>
                </c:pt>
                <c:pt idx="2">
                  <c:v>5017</c:v>
                </c:pt>
              </c:numCache>
            </c:numRef>
          </c:val>
          <c:extLst>
            <c:ext xmlns:c16="http://schemas.microsoft.com/office/drawing/2014/chart" uri="{C3380CC4-5D6E-409C-BE32-E72D297353CC}">
              <c16:uniqueId val="{00000000-58A5-4D7B-89AC-1BC02C06792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[Cleaned_Data_Set.xlsx]Charts!PivotTable2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Fatalities vs Casualities by Severity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Charts!$B$19</c:f>
              <c:strCache>
                <c:ptCount val="1"/>
                <c:pt idx="0">
                  <c:v>Casualties</c:v>
                </c:pt>
              </c:strCache>
            </c:strRef>
          </c:tx>
          <c:spPr>
            <a:solidFill>
              <a:schemeClr val="accent1"/>
            </a:solidFill>
            <a:ln>
              <a:noFill/>
            </a:ln>
            <a:effectLst/>
            <a:sp3d/>
          </c:spPr>
          <c:invertIfNegative val="0"/>
          <c:cat>
            <c:strRef>
              <c:f>Charts!$A$20:$A$23</c:f>
              <c:strCache>
                <c:ptCount val="3"/>
                <c:pt idx="0">
                  <c:v>Fatal</c:v>
                </c:pt>
                <c:pt idx="1">
                  <c:v>Minor</c:v>
                </c:pt>
                <c:pt idx="2">
                  <c:v>Serious</c:v>
                </c:pt>
              </c:strCache>
            </c:strRef>
          </c:cat>
          <c:val>
            <c:numRef>
              <c:f>Charts!$B$20:$B$23</c:f>
              <c:numCache>
                <c:formatCode>General</c:formatCode>
                <c:ptCount val="3"/>
                <c:pt idx="0">
                  <c:v>4999</c:v>
                </c:pt>
                <c:pt idx="1">
                  <c:v>5182</c:v>
                </c:pt>
                <c:pt idx="2">
                  <c:v>5017</c:v>
                </c:pt>
              </c:numCache>
            </c:numRef>
          </c:val>
          <c:extLst>
            <c:ext xmlns:c16="http://schemas.microsoft.com/office/drawing/2014/chart" uri="{C3380CC4-5D6E-409C-BE32-E72D297353CC}">
              <c16:uniqueId val="{00000000-37A8-4F60-BADB-669D2D0F7E38}"/>
            </c:ext>
          </c:extLst>
        </c:ser>
        <c:ser>
          <c:idx val="1"/>
          <c:order val="1"/>
          <c:tx>
            <c:strRef>
              <c:f>Charts!$C$19</c:f>
              <c:strCache>
                <c:ptCount val="1"/>
                <c:pt idx="0">
                  <c:v>Fatalities</c:v>
                </c:pt>
              </c:strCache>
            </c:strRef>
          </c:tx>
          <c:spPr>
            <a:solidFill>
              <a:schemeClr val="accent2"/>
            </a:solidFill>
            <a:ln>
              <a:noFill/>
            </a:ln>
            <a:effectLst/>
            <a:sp3d/>
          </c:spPr>
          <c:invertIfNegative val="0"/>
          <c:cat>
            <c:strRef>
              <c:f>Charts!$A$20:$A$23</c:f>
              <c:strCache>
                <c:ptCount val="3"/>
                <c:pt idx="0">
                  <c:v>Fatal</c:v>
                </c:pt>
                <c:pt idx="1">
                  <c:v>Minor</c:v>
                </c:pt>
                <c:pt idx="2">
                  <c:v>Serious</c:v>
                </c:pt>
              </c:strCache>
            </c:strRef>
          </c:cat>
          <c:val>
            <c:numRef>
              <c:f>Charts!$C$20:$C$23</c:f>
              <c:numCache>
                <c:formatCode>General</c:formatCode>
                <c:ptCount val="3"/>
                <c:pt idx="0">
                  <c:v>2384</c:v>
                </c:pt>
                <c:pt idx="1">
                  <c:v>2531</c:v>
                </c:pt>
                <c:pt idx="2">
                  <c:v>2451</c:v>
                </c:pt>
              </c:numCache>
            </c:numRef>
          </c:val>
          <c:extLst>
            <c:ext xmlns:c16="http://schemas.microsoft.com/office/drawing/2014/chart" uri="{C3380CC4-5D6E-409C-BE32-E72D297353CC}">
              <c16:uniqueId val="{00000001-37A8-4F60-BADB-669D2D0F7E38}"/>
            </c:ext>
          </c:extLst>
        </c:ser>
        <c:dLbls>
          <c:showLegendKey val="0"/>
          <c:showVal val="0"/>
          <c:showCatName val="0"/>
          <c:showSerName val="0"/>
          <c:showPercent val="0"/>
          <c:showBubbleSize val="0"/>
        </c:dLbls>
        <c:gapWidth val="150"/>
        <c:shape val="box"/>
        <c:axId val="885523824"/>
        <c:axId val="885541104"/>
        <c:axId val="0"/>
      </c:bar3DChart>
      <c:catAx>
        <c:axId val="885523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541104"/>
        <c:crosses val="autoZero"/>
        <c:auto val="1"/>
        <c:lblAlgn val="ctr"/>
        <c:lblOffset val="100"/>
        <c:noMultiLvlLbl val="0"/>
      </c:catAx>
      <c:valAx>
        <c:axId val="88554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52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[Cleaned_Data_Set.xlsx]Charts!PivotTable3</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Accidents</a:t>
            </a:r>
            <a:r>
              <a:rPr lang="en-US" baseline="0"/>
              <a:t> by Severity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Charts!$B$30</c:f>
              <c:strCache>
                <c:ptCount val="1"/>
                <c:pt idx="0">
                  <c:v>Total</c:v>
                </c:pt>
              </c:strCache>
            </c:strRef>
          </c:tx>
          <c:spPr>
            <a:solidFill>
              <a:schemeClr val="accent1"/>
            </a:solidFill>
            <a:ln>
              <a:noFill/>
            </a:ln>
            <a:effectLst/>
            <a:sp3d/>
          </c:spPr>
          <c:invertIfNegative val="0"/>
          <c:cat>
            <c:strRef>
              <c:f>Charts!$A$31:$A$34</c:f>
              <c:strCache>
                <c:ptCount val="3"/>
                <c:pt idx="0">
                  <c:v>Fatal</c:v>
                </c:pt>
                <c:pt idx="1">
                  <c:v>Minor</c:v>
                </c:pt>
                <c:pt idx="2">
                  <c:v>Serious</c:v>
                </c:pt>
              </c:strCache>
            </c:strRef>
          </c:cat>
          <c:val>
            <c:numRef>
              <c:f>Charts!$B$31:$B$34</c:f>
              <c:numCache>
                <c:formatCode>General</c:formatCode>
                <c:ptCount val="3"/>
                <c:pt idx="0">
                  <c:v>985</c:v>
                </c:pt>
                <c:pt idx="1">
                  <c:v>1034</c:v>
                </c:pt>
                <c:pt idx="2">
                  <c:v>981</c:v>
                </c:pt>
              </c:numCache>
            </c:numRef>
          </c:val>
          <c:extLst>
            <c:ext xmlns:c16="http://schemas.microsoft.com/office/drawing/2014/chart" uri="{C3380CC4-5D6E-409C-BE32-E72D297353CC}">
              <c16:uniqueId val="{00000000-41F5-4A66-9E0F-EECAF4A28D51}"/>
            </c:ext>
          </c:extLst>
        </c:ser>
        <c:dLbls>
          <c:showLegendKey val="0"/>
          <c:showVal val="0"/>
          <c:showCatName val="0"/>
          <c:showSerName val="0"/>
          <c:showPercent val="0"/>
          <c:showBubbleSize val="0"/>
        </c:dLbls>
        <c:gapWidth val="150"/>
        <c:shape val="box"/>
        <c:axId val="885543024"/>
        <c:axId val="885543984"/>
        <c:axId val="0"/>
      </c:bar3DChart>
      <c:catAx>
        <c:axId val="8855430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543984"/>
        <c:crosses val="autoZero"/>
        <c:auto val="1"/>
        <c:lblAlgn val="ctr"/>
        <c:lblOffset val="100"/>
        <c:noMultiLvlLbl val="0"/>
      </c:catAx>
      <c:valAx>
        <c:axId val="88554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543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[Cleaned_Data_Set.xlsx]Charts!PivotTable31</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Charts!$B$550:$B$551</c:f>
              <c:strCache>
                <c:ptCount val="1"/>
                <c:pt idx="0">
                  <c:v>Fatal</c:v>
                </c:pt>
              </c:strCache>
            </c:strRef>
          </c:tx>
          <c:spPr>
            <a:solidFill>
              <a:schemeClr val="accent1"/>
            </a:solidFill>
            <a:ln>
              <a:noFill/>
            </a:ln>
            <a:effectLst/>
            <a:sp3d/>
          </c:spPr>
          <c:invertIfNegative val="0"/>
          <c:cat>
            <c:strRef>
              <c:f>Charts!$A$552:$A$558</c:f>
              <c:strCache>
                <c:ptCount val="6"/>
                <c:pt idx="0">
                  <c:v>2018</c:v>
                </c:pt>
                <c:pt idx="1">
                  <c:v>2019</c:v>
                </c:pt>
                <c:pt idx="2">
                  <c:v>2020</c:v>
                </c:pt>
                <c:pt idx="3">
                  <c:v>2021</c:v>
                </c:pt>
                <c:pt idx="4">
                  <c:v>2022</c:v>
                </c:pt>
                <c:pt idx="5">
                  <c:v>2023</c:v>
                </c:pt>
              </c:strCache>
            </c:strRef>
          </c:cat>
          <c:val>
            <c:numRef>
              <c:f>Charts!$B$552:$B$558</c:f>
              <c:numCache>
                <c:formatCode>0.00%</c:formatCode>
                <c:ptCount val="6"/>
                <c:pt idx="0">
                  <c:v>0.32359081419624219</c:v>
                </c:pt>
                <c:pt idx="1">
                  <c:v>0.28632478632478631</c:v>
                </c:pt>
                <c:pt idx="2">
                  <c:v>0.30988593155893535</c:v>
                </c:pt>
                <c:pt idx="3">
                  <c:v>0.35249042145593867</c:v>
                </c:pt>
                <c:pt idx="4">
                  <c:v>0.32245681381957775</c:v>
                </c:pt>
                <c:pt idx="5">
                  <c:v>0.37396694214876031</c:v>
                </c:pt>
              </c:numCache>
            </c:numRef>
          </c:val>
          <c:extLst>
            <c:ext xmlns:c16="http://schemas.microsoft.com/office/drawing/2014/chart" uri="{C3380CC4-5D6E-409C-BE32-E72D297353CC}">
              <c16:uniqueId val="{00000000-5755-483D-AEAC-C10C64712F0A}"/>
            </c:ext>
          </c:extLst>
        </c:ser>
        <c:ser>
          <c:idx val="1"/>
          <c:order val="1"/>
          <c:tx>
            <c:strRef>
              <c:f>Charts!$C$550:$C$551</c:f>
              <c:strCache>
                <c:ptCount val="1"/>
                <c:pt idx="0">
                  <c:v>Minor</c:v>
                </c:pt>
              </c:strCache>
            </c:strRef>
          </c:tx>
          <c:spPr>
            <a:solidFill>
              <a:schemeClr val="accent2"/>
            </a:solidFill>
            <a:ln>
              <a:noFill/>
            </a:ln>
            <a:effectLst/>
            <a:sp3d/>
          </c:spPr>
          <c:invertIfNegative val="0"/>
          <c:cat>
            <c:strRef>
              <c:f>Charts!$A$552:$A$558</c:f>
              <c:strCache>
                <c:ptCount val="6"/>
                <c:pt idx="0">
                  <c:v>2018</c:v>
                </c:pt>
                <c:pt idx="1">
                  <c:v>2019</c:v>
                </c:pt>
                <c:pt idx="2">
                  <c:v>2020</c:v>
                </c:pt>
                <c:pt idx="3">
                  <c:v>2021</c:v>
                </c:pt>
                <c:pt idx="4">
                  <c:v>2022</c:v>
                </c:pt>
                <c:pt idx="5">
                  <c:v>2023</c:v>
                </c:pt>
              </c:strCache>
            </c:strRef>
          </c:cat>
          <c:val>
            <c:numRef>
              <c:f>Charts!$C$552:$C$558</c:f>
              <c:numCache>
                <c:formatCode>0.00%</c:formatCode>
                <c:ptCount val="6"/>
                <c:pt idx="0">
                  <c:v>0.34864300626304801</c:v>
                </c:pt>
                <c:pt idx="1">
                  <c:v>0.34615384615384615</c:v>
                </c:pt>
                <c:pt idx="2">
                  <c:v>0.35551330798479086</c:v>
                </c:pt>
                <c:pt idx="3">
                  <c:v>0.32567049808429116</c:v>
                </c:pt>
                <c:pt idx="4">
                  <c:v>0.33973128598848368</c:v>
                </c:pt>
                <c:pt idx="5">
                  <c:v>0.35330578512396693</c:v>
                </c:pt>
              </c:numCache>
            </c:numRef>
          </c:val>
          <c:extLst>
            <c:ext xmlns:c16="http://schemas.microsoft.com/office/drawing/2014/chart" uri="{C3380CC4-5D6E-409C-BE32-E72D297353CC}">
              <c16:uniqueId val="{00000000-9AB5-4D43-AF5A-93BE97903CA4}"/>
            </c:ext>
          </c:extLst>
        </c:ser>
        <c:ser>
          <c:idx val="2"/>
          <c:order val="2"/>
          <c:tx>
            <c:strRef>
              <c:f>Charts!$D$550:$D$551</c:f>
              <c:strCache>
                <c:ptCount val="1"/>
                <c:pt idx="0">
                  <c:v>Serious</c:v>
                </c:pt>
              </c:strCache>
            </c:strRef>
          </c:tx>
          <c:spPr>
            <a:solidFill>
              <a:schemeClr val="accent3"/>
            </a:solidFill>
            <a:ln>
              <a:noFill/>
            </a:ln>
            <a:effectLst/>
            <a:sp3d/>
          </c:spPr>
          <c:invertIfNegative val="0"/>
          <c:cat>
            <c:strRef>
              <c:f>Charts!$A$552:$A$558</c:f>
              <c:strCache>
                <c:ptCount val="6"/>
                <c:pt idx="0">
                  <c:v>2018</c:v>
                </c:pt>
                <c:pt idx="1">
                  <c:v>2019</c:v>
                </c:pt>
                <c:pt idx="2">
                  <c:v>2020</c:v>
                </c:pt>
                <c:pt idx="3">
                  <c:v>2021</c:v>
                </c:pt>
                <c:pt idx="4">
                  <c:v>2022</c:v>
                </c:pt>
                <c:pt idx="5">
                  <c:v>2023</c:v>
                </c:pt>
              </c:strCache>
            </c:strRef>
          </c:cat>
          <c:val>
            <c:numRef>
              <c:f>Charts!$D$552:$D$558</c:f>
              <c:numCache>
                <c:formatCode>0.00%</c:formatCode>
                <c:ptCount val="6"/>
                <c:pt idx="0">
                  <c:v>0.3277661795407098</c:v>
                </c:pt>
                <c:pt idx="1">
                  <c:v>0.36752136752136755</c:v>
                </c:pt>
                <c:pt idx="2">
                  <c:v>0.33460076045627374</c:v>
                </c:pt>
                <c:pt idx="3">
                  <c:v>0.32183908045977011</c:v>
                </c:pt>
                <c:pt idx="4">
                  <c:v>0.33781190019193857</c:v>
                </c:pt>
                <c:pt idx="5">
                  <c:v>0.27272727272727271</c:v>
                </c:pt>
              </c:numCache>
            </c:numRef>
          </c:val>
          <c:extLst>
            <c:ext xmlns:c16="http://schemas.microsoft.com/office/drawing/2014/chart" uri="{C3380CC4-5D6E-409C-BE32-E72D297353CC}">
              <c16:uniqueId val="{00000001-9AB5-4D43-AF5A-93BE97903CA4}"/>
            </c:ext>
          </c:extLst>
        </c:ser>
        <c:dLbls>
          <c:showLegendKey val="0"/>
          <c:showVal val="0"/>
          <c:showCatName val="0"/>
          <c:showSerName val="0"/>
          <c:showPercent val="0"/>
          <c:showBubbleSize val="0"/>
        </c:dLbls>
        <c:gapWidth val="150"/>
        <c:shape val="box"/>
        <c:axId val="1016348304"/>
        <c:axId val="1016338224"/>
        <c:axId val="0"/>
      </c:bar3DChart>
      <c:catAx>
        <c:axId val="1016348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338224"/>
        <c:crosses val="autoZero"/>
        <c:auto val="1"/>
        <c:lblAlgn val="ctr"/>
        <c:lblOffset val="100"/>
        <c:noMultiLvlLbl val="0"/>
      </c:catAx>
      <c:valAx>
        <c:axId val="10163382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34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[Cleaned_Data_Set.xlsx]Charts!PivotTable32</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High Severity Trend Over</a:t>
            </a:r>
            <a:r>
              <a:rPr lang="en-IN" baseline="0"/>
              <a:t> Years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Charts!$B$564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Charts!$A$565:$A$571</c:f>
              <c:strCache>
                <c:ptCount val="6"/>
                <c:pt idx="0">
                  <c:v>2018</c:v>
                </c:pt>
                <c:pt idx="1">
                  <c:v>2019</c:v>
                </c:pt>
                <c:pt idx="2">
                  <c:v>2020</c:v>
                </c:pt>
                <c:pt idx="3">
                  <c:v>2021</c:v>
                </c:pt>
                <c:pt idx="4">
                  <c:v>2022</c:v>
                </c:pt>
                <c:pt idx="5">
                  <c:v>2023</c:v>
                </c:pt>
              </c:strCache>
            </c:strRef>
          </c:cat>
          <c:val>
            <c:numRef>
              <c:f>Charts!$B$565:$B$571</c:f>
              <c:numCache>
                <c:formatCode>General</c:formatCode>
                <c:ptCount val="6"/>
                <c:pt idx="0">
                  <c:v>479</c:v>
                </c:pt>
                <c:pt idx="1">
                  <c:v>468</c:v>
                </c:pt>
                <c:pt idx="2">
                  <c:v>526</c:v>
                </c:pt>
                <c:pt idx="3">
                  <c:v>522</c:v>
                </c:pt>
                <c:pt idx="4">
                  <c:v>521</c:v>
                </c:pt>
                <c:pt idx="5">
                  <c:v>484</c:v>
                </c:pt>
              </c:numCache>
            </c:numRef>
          </c:val>
          <c:smooth val="0"/>
          <c:extLst>
            <c:ext xmlns:c16="http://schemas.microsoft.com/office/drawing/2014/chart" uri="{C3380CC4-5D6E-409C-BE32-E72D297353CC}">
              <c16:uniqueId val="{00000000-2F12-4CD0-B193-9A534B386C18}"/>
            </c:ext>
          </c:extLst>
        </c:ser>
        <c:dLbls>
          <c:dLblPos val="t"/>
          <c:showLegendKey val="0"/>
          <c:showVal val="1"/>
          <c:showCatName val="0"/>
          <c:showSerName val="0"/>
          <c:showPercent val="0"/>
          <c:showBubbleSize val="0"/>
        </c:dLbls>
        <c:marker val="1"/>
        <c:smooth val="0"/>
        <c:axId val="765725696"/>
        <c:axId val="765739136"/>
      </c:lineChart>
      <c:catAx>
        <c:axId val="76572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739136"/>
        <c:crosses val="autoZero"/>
        <c:auto val="1"/>
        <c:lblAlgn val="ctr"/>
        <c:lblOffset val="100"/>
        <c:noMultiLvlLbl val="0"/>
      </c:catAx>
      <c:valAx>
        <c:axId val="765739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725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[Cleaned_Data_Set.xlsx]Charts!PivotTable33</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States by Accidents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Charts!$B$585</c:f>
              <c:strCache>
                <c:ptCount val="1"/>
                <c:pt idx="0">
                  <c:v>Total</c:v>
                </c:pt>
              </c:strCache>
            </c:strRef>
          </c:tx>
          <c:spPr>
            <a:solidFill>
              <a:schemeClr val="accent1"/>
            </a:solidFill>
            <a:ln>
              <a:noFill/>
            </a:ln>
            <a:effectLst/>
            <a:sp3d/>
          </c:spPr>
          <c:invertIfNegative val="0"/>
          <c:cat>
            <c:strRef>
              <c:f>Charts!$A$586:$A$596</c:f>
              <c:strCache>
                <c:ptCount val="10"/>
                <c:pt idx="0">
                  <c:v>Goa</c:v>
                </c:pt>
                <c:pt idx="1">
                  <c:v>Sikkim</c:v>
                </c:pt>
                <c:pt idx="2">
                  <c:v>Delhi</c:v>
                </c:pt>
                <c:pt idx="3">
                  <c:v>Uttarakhand</c:v>
                </c:pt>
                <c:pt idx="4">
                  <c:v>Jammu and Kashmir</c:v>
                </c:pt>
                <c:pt idx="5">
                  <c:v>Kerala</c:v>
                </c:pt>
                <c:pt idx="6">
                  <c:v>Tamil Nadu</c:v>
                </c:pt>
                <c:pt idx="7">
                  <c:v>Nagaland</c:v>
                </c:pt>
                <c:pt idx="8">
                  <c:v>Gujarat</c:v>
                </c:pt>
                <c:pt idx="9">
                  <c:v>Puducherry</c:v>
                </c:pt>
              </c:strCache>
            </c:strRef>
          </c:cat>
          <c:val>
            <c:numRef>
              <c:f>Charts!$B$586:$B$596</c:f>
              <c:numCache>
                <c:formatCode>General</c:formatCode>
                <c:ptCount val="10"/>
                <c:pt idx="0">
                  <c:v>109</c:v>
                </c:pt>
                <c:pt idx="1">
                  <c:v>108</c:v>
                </c:pt>
                <c:pt idx="2">
                  <c:v>108</c:v>
                </c:pt>
                <c:pt idx="3">
                  <c:v>106</c:v>
                </c:pt>
                <c:pt idx="4">
                  <c:v>105</c:v>
                </c:pt>
                <c:pt idx="5">
                  <c:v>102</c:v>
                </c:pt>
                <c:pt idx="6">
                  <c:v>101</c:v>
                </c:pt>
                <c:pt idx="7">
                  <c:v>101</c:v>
                </c:pt>
                <c:pt idx="8">
                  <c:v>100</c:v>
                </c:pt>
                <c:pt idx="9">
                  <c:v>98</c:v>
                </c:pt>
              </c:numCache>
            </c:numRef>
          </c:val>
          <c:extLst>
            <c:ext xmlns:c16="http://schemas.microsoft.com/office/drawing/2014/chart" uri="{C3380CC4-5D6E-409C-BE32-E72D297353CC}">
              <c16:uniqueId val="{00000000-20B9-4D59-8EFB-D2C596747163}"/>
            </c:ext>
          </c:extLst>
        </c:ser>
        <c:dLbls>
          <c:showLegendKey val="0"/>
          <c:showVal val="0"/>
          <c:showCatName val="0"/>
          <c:showSerName val="0"/>
          <c:showPercent val="0"/>
          <c:showBubbleSize val="0"/>
        </c:dLbls>
        <c:gapWidth val="150"/>
        <c:shape val="box"/>
        <c:axId val="267693535"/>
        <c:axId val="267694015"/>
        <c:axId val="0"/>
      </c:bar3DChart>
      <c:catAx>
        <c:axId val="267693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694015"/>
        <c:crosses val="autoZero"/>
        <c:auto val="1"/>
        <c:lblAlgn val="ctr"/>
        <c:lblOffset val="100"/>
        <c:noMultiLvlLbl val="0"/>
      </c:catAx>
      <c:valAx>
        <c:axId val="267694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693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[Cleaned_Data_Set.xlsx]Charts!PivotTable35</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Accident Trend Selected State</a:t>
            </a:r>
            <a:endParaRPr lang="en-US"/>
          </a:p>
        </c:rich>
      </c:tx>
      <c:layout>
        <c:manualLayout>
          <c:xMode val="edge"/>
          <c:yMode val="edge"/>
          <c:x val="0.22043691189036585"/>
          <c:y val="0.1162055240570990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Charts!$B$645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Charts!$A$646:$A$652</c:f>
              <c:strCache>
                <c:ptCount val="6"/>
                <c:pt idx="0">
                  <c:v>2018</c:v>
                </c:pt>
                <c:pt idx="1">
                  <c:v>2019</c:v>
                </c:pt>
                <c:pt idx="2">
                  <c:v>2020</c:v>
                </c:pt>
                <c:pt idx="3">
                  <c:v>2021</c:v>
                </c:pt>
                <c:pt idx="4">
                  <c:v>2022</c:v>
                </c:pt>
                <c:pt idx="5">
                  <c:v>2023</c:v>
                </c:pt>
              </c:strCache>
            </c:strRef>
          </c:cat>
          <c:val>
            <c:numRef>
              <c:f>Charts!$B$646:$B$652</c:f>
              <c:numCache>
                <c:formatCode>General</c:formatCode>
                <c:ptCount val="6"/>
                <c:pt idx="0">
                  <c:v>479</c:v>
                </c:pt>
                <c:pt idx="1">
                  <c:v>468</c:v>
                </c:pt>
                <c:pt idx="2">
                  <c:v>526</c:v>
                </c:pt>
                <c:pt idx="3">
                  <c:v>522</c:v>
                </c:pt>
                <c:pt idx="4">
                  <c:v>521</c:v>
                </c:pt>
                <c:pt idx="5">
                  <c:v>484</c:v>
                </c:pt>
              </c:numCache>
            </c:numRef>
          </c:val>
          <c:smooth val="0"/>
          <c:extLst>
            <c:ext xmlns:c16="http://schemas.microsoft.com/office/drawing/2014/chart" uri="{C3380CC4-5D6E-409C-BE32-E72D297353CC}">
              <c16:uniqueId val="{00000000-9C44-43D2-9445-CB4893EF2083}"/>
            </c:ext>
          </c:extLst>
        </c:ser>
        <c:dLbls>
          <c:showLegendKey val="0"/>
          <c:showVal val="0"/>
          <c:showCatName val="0"/>
          <c:showSerName val="0"/>
          <c:showPercent val="0"/>
          <c:showBubbleSize val="0"/>
        </c:dLbls>
        <c:marker val="1"/>
        <c:smooth val="0"/>
        <c:axId val="250840655"/>
        <c:axId val="250771535"/>
      </c:lineChart>
      <c:catAx>
        <c:axId val="250840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771535"/>
        <c:crosses val="autoZero"/>
        <c:auto val="1"/>
        <c:lblAlgn val="ctr"/>
        <c:lblOffset val="100"/>
        <c:noMultiLvlLbl val="0"/>
      </c:catAx>
      <c:valAx>
        <c:axId val="250771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840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[Cleaned_Data_Set.xlsx]Charts!PivotTable34</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States by Fatal Accidents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Charts!$AC$599:$AC$600</c:f>
              <c:strCache>
                <c:ptCount val="1"/>
                <c:pt idx="0">
                  <c:v>Fatal</c:v>
                </c:pt>
              </c:strCache>
            </c:strRef>
          </c:tx>
          <c:spPr>
            <a:solidFill>
              <a:schemeClr val="accent1"/>
            </a:solidFill>
            <a:ln>
              <a:noFill/>
            </a:ln>
            <a:effectLst/>
            <a:sp3d/>
          </c:spPr>
          <c:invertIfNegative val="0"/>
          <c:cat>
            <c:strRef>
              <c:f>Charts!$AB$601:$AB$611</c:f>
              <c:strCache>
                <c:ptCount val="10"/>
                <c:pt idx="0">
                  <c:v>Goa</c:v>
                </c:pt>
                <c:pt idx="1">
                  <c:v>Sikkim</c:v>
                </c:pt>
                <c:pt idx="2">
                  <c:v>Delhi</c:v>
                </c:pt>
                <c:pt idx="3">
                  <c:v>Uttarakhand</c:v>
                </c:pt>
                <c:pt idx="4">
                  <c:v>Jammu and Kashmir</c:v>
                </c:pt>
                <c:pt idx="5">
                  <c:v>Kerala</c:v>
                </c:pt>
                <c:pt idx="6">
                  <c:v>Tamil Nadu</c:v>
                </c:pt>
                <c:pt idx="7">
                  <c:v>Nagaland</c:v>
                </c:pt>
                <c:pt idx="8">
                  <c:v>Gujarat</c:v>
                </c:pt>
                <c:pt idx="9">
                  <c:v>Puducherry</c:v>
                </c:pt>
              </c:strCache>
            </c:strRef>
          </c:cat>
          <c:val>
            <c:numRef>
              <c:f>Charts!$AC$601:$AC$611</c:f>
              <c:numCache>
                <c:formatCode>General</c:formatCode>
                <c:ptCount val="10"/>
                <c:pt idx="0">
                  <c:v>40</c:v>
                </c:pt>
                <c:pt idx="1">
                  <c:v>29</c:v>
                </c:pt>
                <c:pt idx="2">
                  <c:v>31</c:v>
                </c:pt>
                <c:pt idx="3">
                  <c:v>37</c:v>
                </c:pt>
                <c:pt idx="4">
                  <c:v>35</c:v>
                </c:pt>
                <c:pt idx="5">
                  <c:v>40</c:v>
                </c:pt>
                <c:pt idx="6">
                  <c:v>38</c:v>
                </c:pt>
                <c:pt idx="7">
                  <c:v>39</c:v>
                </c:pt>
                <c:pt idx="8">
                  <c:v>32</c:v>
                </c:pt>
                <c:pt idx="9">
                  <c:v>35</c:v>
                </c:pt>
              </c:numCache>
            </c:numRef>
          </c:val>
          <c:extLst>
            <c:ext xmlns:c16="http://schemas.microsoft.com/office/drawing/2014/chart" uri="{C3380CC4-5D6E-409C-BE32-E72D297353CC}">
              <c16:uniqueId val="{00000000-1C2A-42BE-B1BC-043AA248A583}"/>
            </c:ext>
          </c:extLst>
        </c:ser>
        <c:ser>
          <c:idx val="1"/>
          <c:order val="1"/>
          <c:tx>
            <c:strRef>
              <c:f>Charts!$AD$599:$AD$600</c:f>
              <c:strCache>
                <c:ptCount val="1"/>
                <c:pt idx="0">
                  <c:v>Minor</c:v>
                </c:pt>
              </c:strCache>
            </c:strRef>
          </c:tx>
          <c:spPr>
            <a:solidFill>
              <a:schemeClr val="accent2"/>
            </a:solidFill>
            <a:ln>
              <a:noFill/>
            </a:ln>
            <a:effectLst/>
            <a:sp3d/>
          </c:spPr>
          <c:invertIfNegative val="0"/>
          <c:cat>
            <c:strRef>
              <c:f>Charts!$AB$601:$AB$611</c:f>
              <c:strCache>
                <c:ptCount val="10"/>
                <c:pt idx="0">
                  <c:v>Goa</c:v>
                </c:pt>
                <c:pt idx="1">
                  <c:v>Sikkim</c:v>
                </c:pt>
                <c:pt idx="2">
                  <c:v>Delhi</c:v>
                </c:pt>
                <c:pt idx="3">
                  <c:v>Uttarakhand</c:v>
                </c:pt>
                <c:pt idx="4">
                  <c:v>Jammu and Kashmir</c:v>
                </c:pt>
                <c:pt idx="5">
                  <c:v>Kerala</c:v>
                </c:pt>
                <c:pt idx="6">
                  <c:v>Tamil Nadu</c:v>
                </c:pt>
                <c:pt idx="7">
                  <c:v>Nagaland</c:v>
                </c:pt>
                <c:pt idx="8">
                  <c:v>Gujarat</c:v>
                </c:pt>
                <c:pt idx="9">
                  <c:v>Puducherry</c:v>
                </c:pt>
              </c:strCache>
            </c:strRef>
          </c:cat>
          <c:val>
            <c:numRef>
              <c:f>Charts!$AD$601:$AD$611</c:f>
              <c:numCache>
                <c:formatCode>General</c:formatCode>
                <c:ptCount val="10"/>
                <c:pt idx="0">
                  <c:v>42</c:v>
                </c:pt>
                <c:pt idx="1">
                  <c:v>38</c:v>
                </c:pt>
                <c:pt idx="2">
                  <c:v>35</c:v>
                </c:pt>
                <c:pt idx="3">
                  <c:v>40</c:v>
                </c:pt>
                <c:pt idx="4">
                  <c:v>26</c:v>
                </c:pt>
                <c:pt idx="5">
                  <c:v>26</c:v>
                </c:pt>
                <c:pt idx="6">
                  <c:v>36</c:v>
                </c:pt>
                <c:pt idx="7">
                  <c:v>36</c:v>
                </c:pt>
                <c:pt idx="8">
                  <c:v>36</c:v>
                </c:pt>
                <c:pt idx="9">
                  <c:v>38</c:v>
                </c:pt>
              </c:numCache>
            </c:numRef>
          </c:val>
          <c:extLst>
            <c:ext xmlns:c16="http://schemas.microsoft.com/office/drawing/2014/chart" uri="{C3380CC4-5D6E-409C-BE32-E72D297353CC}">
              <c16:uniqueId val="{00000000-0716-4D2C-A4A5-10D2848D313F}"/>
            </c:ext>
          </c:extLst>
        </c:ser>
        <c:ser>
          <c:idx val="2"/>
          <c:order val="2"/>
          <c:tx>
            <c:strRef>
              <c:f>Charts!$AE$599:$AE$600</c:f>
              <c:strCache>
                <c:ptCount val="1"/>
                <c:pt idx="0">
                  <c:v>Serious</c:v>
                </c:pt>
              </c:strCache>
            </c:strRef>
          </c:tx>
          <c:spPr>
            <a:solidFill>
              <a:schemeClr val="accent3"/>
            </a:solidFill>
            <a:ln>
              <a:noFill/>
            </a:ln>
            <a:effectLst/>
            <a:sp3d/>
          </c:spPr>
          <c:invertIfNegative val="0"/>
          <c:cat>
            <c:strRef>
              <c:f>Charts!$AB$601:$AB$611</c:f>
              <c:strCache>
                <c:ptCount val="10"/>
                <c:pt idx="0">
                  <c:v>Goa</c:v>
                </c:pt>
                <c:pt idx="1">
                  <c:v>Sikkim</c:v>
                </c:pt>
                <c:pt idx="2">
                  <c:v>Delhi</c:v>
                </c:pt>
                <c:pt idx="3">
                  <c:v>Uttarakhand</c:v>
                </c:pt>
                <c:pt idx="4">
                  <c:v>Jammu and Kashmir</c:v>
                </c:pt>
                <c:pt idx="5">
                  <c:v>Kerala</c:v>
                </c:pt>
                <c:pt idx="6">
                  <c:v>Tamil Nadu</c:v>
                </c:pt>
                <c:pt idx="7">
                  <c:v>Nagaland</c:v>
                </c:pt>
                <c:pt idx="8">
                  <c:v>Gujarat</c:v>
                </c:pt>
                <c:pt idx="9">
                  <c:v>Puducherry</c:v>
                </c:pt>
              </c:strCache>
            </c:strRef>
          </c:cat>
          <c:val>
            <c:numRef>
              <c:f>Charts!$AE$601:$AE$611</c:f>
              <c:numCache>
                <c:formatCode>General</c:formatCode>
                <c:ptCount val="10"/>
                <c:pt idx="0">
                  <c:v>27</c:v>
                </c:pt>
                <c:pt idx="1">
                  <c:v>41</c:v>
                </c:pt>
                <c:pt idx="2">
                  <c:v>42</c:v>
                </c:pt>
                <c:pt idx="3">
                  <c:v>29</c:v>
                </c:pt>
                <c:pt idx="4">
                  <c:v>44</c:v>
                </c:pt>
                <c:pt idx="5">
                  <c:v>36</c:v>
                </c:pt>
                <c:pt idx="6">
                  <c:v>27</c:v>
                </c:pt>
                <c:pt idx="7">
                  <c:v>26</c:v>
                </c:pt>
                <c:pt idx="8">
                  <c:v>32</c:v>
                </c:pt>
                <c:pt idx="9">
                  <c:v>25</c:v>
                </c:pt>
              </c:numCache>
            </c:numRef>
          </c:val>
          <c:extLst>
            <c:ext xmlns:c16="http://schemas.microsoft.com/office/drawing/2014/chart" uri="{C3380CC4-5D6E-409C-BE32-E72D297353CC}">
              <c16:uniqueId val="{00000001-0716-4D2C-A4A5-10D2848D313F}"/>
            </c:ext>
          </c:extLst>
        </c:ser>
        <c:dLbls>
          <c:showLegendKey val="0"/>
          <c:showVal val="0"/>
          <c:showCatName val="0"/>
          <c:showSerName val="0"/>
          <c:showPercent val="0"/>
          <c:showBubbleSize val="0"/>
        </c:dLbls>
        <c:gapWidth val="150"/>
        <c:shape val="box"/>
        <c:axId val="250806575"/>
        <c:axId val="250807535"/>
        <c:axId val="0"/>
      </c:bar3DChart>
      <c:catAx>
        <c:axId val="2508065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807535"/>
        <c:crosses val="autoZero"/>
        <c:auto val="1"/>
        <c:lblAlgn val="ctr"/>
        <c:lblOffset val="100"/>
        <c:noMultiLvlLbl val="0"/>
      </c:catAx>
      <c:valAx>
        <c:axId val="250807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806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[Cleaned_Data_Set.xlsx]Charts!PivotTable36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Accidents</a:t>
            </a:r>
            <a:r>
              <a:rPr lang="en-IN" baseline="0"/>
              <a:t> By Age Group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Charts!$B$660</c:f>
              <c:strCache>
                <c:ptCount val="1"/>
                <c:pt idx="0">
                  <c:v>Total</c:v>
                </c:pt>
              </c:strCache>
            </c:strRef>
          </c:tx>
          <c:spPr>
            <a:solidFill>
              <a:schemeClr val="accent1"/>
            </a:solidFill>
            <a:ln>
              <a:noFill/>
            </a:ln>
            <a:effectLst/>
            <a:sp3d/>
          </c:spPr>
          <c:invertIfNegative val="0"/>
          <c:cat>
            <c:strRef>
              <c:f>Charts!$A$661:$A$666</c:f>
              <c:strCache>
                <c:ptCount val="5"/>
                <c:pt idx="0">
                  <c:v>18-24</c:v>
                </c:pt>
                <c:pt idx="1">
                  <c:v>25-34</c:v>
                </c:pt>
                <c:pt idx="2">
                  <c:v>35-49</c:v>
                </c:pt>
                <c:pt idx="3">
                  <c:v>50-64</c:v>
                </c:pt>
                <c:pt idx="4">
                  <c:v>65+</c:v>
                </c:pt>
              </c:strCache>
            </c:strRef>
          </c:cat>
          <c:val>
            <c:numRef>
              <c:f>Charts!$B$661:$B$666</c:f>
              <c:numCache>
                <c:formatCode>General</c:formatCode>
                <c:ptCount val="5"/>
                <c:pt idx="0">
                  <c:v>417</c:v>
                </c:pt>
                <c:pt idx="1">
                  <c:v>523</c:v>
                </c:pt>
                <c:pt idx="2">
                  <c:v>849</c:v>
                </c:pt>
                <c:pt idx="3">
                  <c:v>876</c:v>
                </c:pt>
                <c:pt idx="4">
                  <c:v>335</c:v>
                </c:pt>
              </c:numCache>
            </c:numRef>
          </c:val>
          <c:extLst>
            <c:ext xmlns:c16="http://schemas.microsoft.com/office/drawing/2014/chart" uri="{C3380CC4-5D6E-409C-BE32-E72D297353CC}">
              <c16:uniqueId val="{00000000-100E-475C-B597-9F74F4FA02F1}"/>
            </c:ext>
          </c:extLst>
        </c:ser>
        <c:dLbls>
          <c:showLegendKey val="0"/>
          <c:showVal val="0"/>
          <c:showCatName val="0"/>
          <c:showSerName val="0"/>
          <c:showPercent val="0"/>
          <c:showBubbleSize val="0"/>
        </c:dLbls>
        <c:gapWidth val="150"/>
        <c:shape val="box"/>
        <c:axId val="738705440"/>
        <c:axId val="738701600"/>
        <c:axId val="0"/>
      </c:bar3DChart>
      <c:catAx>
        <c:axId val="738705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701600"/>
        <c:crosses val="autoZero"/>
        <c:auto val="1"/>
        <c:lblAlgn val="ctr"/>
        <c:lblOffset val="100"/>
        <c:noMultiLvlLbl val="0"/>
      </c:catAx>
      <c:valAx>
        <c:axId val="738701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705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[Cleaned_Data_Set.xlsx]Charts!PivotTable37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Alcohol</a:t>
            </a:r>
            <a:r>
              <a:rPr lang="en-US" baseline="0"/>
              <a:t> Involvement by Yera</a:t>
            </a:r>
            <a:endParaRPr lang="en-US"/>
          </a:p>
        </c:rich>
      </c:tx>
      <c:layout>
        <c:manualLayout>
          <c:xMode val="edge"/>
          <c:yMode val="edge"/>
          <c:x val="0.4258333333333334"/>
          <c:y val="0.2109215514727325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Charts!$B$676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Charts!$A$677:$A$683</c:f>
              <c:strCache>
                <c:ptCount val="6"/>
                <c:pt idx="0">
                  <c:v>2018</c:v>
                </c:pt>
                <c:pt idx="1">
                  <c:v>2019</c:v>
                </c:pt>
                <c:pt idx="2">
                  <c:v>2020</c:v>
                </c:pt>
                <c:pt idx="3">
                  <c:v>2021</c:v>
                </c:pt>
                <c:pt idx="4">
                  <c:v>2022</c:v>
                </c:pt>
                <c:pt idx="5">
                  <c:v>2023</c:v>
                </c:pt>
              </c:strCache>
            </c:strRef>
          </c:cat>
          <c:val>
            <c:numRef>
              <c:f>Charts!$B$677:$B$683</c:f>
              <c:numCache>
                <c:formatCode>General</c:formatCode>
                <c:ptCount val="6"/>
                <c:pt idx="0">
                  <c:v>246</c:v>
                </c:pt>
                <c:pt idx="1">
                  <c:v>244</c:v>
                </c:pt>
                <c:pt idx="2">
                  <c:v>264</c:v>
                </c:pt>
                <c:pt idx="3">
                  <c:v>266</c:v>
                </c:pt>
                <c:pt idx="4">
                  <c:v>248</c:v>
                </c:pt>
                <c:pt idx="5">
                  <c:v>252</c:v>
                </c:pt>
              </c:numCache>
            </c:numRef>
          </c:val>
          <c:smooth val="0"/>
          <c:extLst>
            <c:ext xmlns:c16="http://schemas.microsoft.com/office/drawing/2014/chart" uri="{C3380CC4-5D6E-409C-BE32-E72D297353CC}">
              <c16:uniqueId val="{00000000-DA84-4B23-8406-2936891380A4}"/>
            </c:ext>
          </c:extLst>
        </c:ser>
        <c:dLbls>
          <c:showLegendKey val="0"/>
          <c:showVal val="0"/>
          <c:showCatName val="0"/>
          <c:showSerName val="0"/>
          <c:showPercent val="0"/>
          <c:showBubbleSize val="0"/>
        </c:dLbls>
        <c:marker val="1"/>
        <c:smooth val="0"/>
        <c:axId val="791974112"/>
        <c:axId val="791975072"/>
      </c:lineChart>
      <c:catAx>
        <c:axId val="79197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975072"/>
        <c:crosses val="autoZero"/>
        <c:auto val="1"/>
        <c:lblAlgn val="ctr"/>
        <c:lblOffset val="100"/>
        <c:noMultiLvlLbl val="0"/>
      </c:catAx>
      <c:valAx>
        <c:axId val="791975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97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[Cleaned_Data_Set.xlsx]Charts!PivotTable38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License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Charts!$B$696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52-4362-B024-811C747AC5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52-4362-B024-811C747AC5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152-4362-B024-811C747AC56F}"/>
              </c:ext>
            </c:extLst>
          </c:dPt>
          <c:cat>
            <c:strRef>
              <c:f>Charts!$A$697:$A$700</c:f>
              <c:strCache>
                <c:ptCount val="3"/>
                <c:pt idx="0">
                  <c:v>Expired</c:v>
                </c:pt>
                <c:pt idx="1">
                  <c:v>Unknown</c:v>
                </c:pt>
                <c:pt idx="2">
                  <c:v>Valid</c:v>
                </c:pt>
              </c:strCache>
            </c:strRef>
          </c:cat>
          <c:val>
            <c:numRef>
              <c:f>Charts!$B$697:$B$700</c:f>
              <c:numCache>
                <c:formatCode>General</c:formatCode>
                <c:ptCount val="3"/>
                <c:pt idx="0">
                  <c:v>968</c:v>
                </c:pt>
                <c:pt idx="1">
                  <c:v>975</c:v>
                </c:pt>
                <c:pt idx="2">
                  <c:v>1057</c:v>
                </c:pt>
              </c:numCache>
            </c:numRef>
          </c:val>
          <c:extLst>
            <c:ext xmlns:c16="http://schemas.microsoft.com/office/drawing/2014/chart" uri="{C3380CC4-5D6E-409C-BE32-E72D297353CC}">
              <c16:uniqueId val="{00000000-9B92-493D-BEA1-753B538DF65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[Cleaned_Data_Set.xlsx]Charts!PivotTable39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Accidents</a:t>
            </a:r>
            <a:r>
              <a:rPr lang="en-IN" baseline="0"/>
              <a:t> by Vehicle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Charts!$B$723</c:f>
              <c:strCache>
                <c:ptCount val="1"/>
                <c:pt idx="0">
                  <c:v>Total</c:v>
                </c:pt>
              </c:strCache>
            </c:strRef>
          </c:tx>
          <c:spPr>
            <a:solidFill>
              <a:schemeClr val="accent1"/>
            </a:solidFill>
            <a:ln>
              <a:noFill/>
            </a:ln>
            <a:effectLst/>
            <a:sp3d/>
          </c:spPr>
          <c:invertIfNegative val="0"/>
          <c:cat>
            <c:strRef>
              <c:f>Charts!$A$724:$A$731</c:f>
              <c:strCache>
                <c:ptCount val="7"/>
                <c:pt idx="0">
                  <c:v>Auto-Rickshaw</c:v>
                </c:pt>
                <c:pt idx="1">
                  <c:v>Bus</c:v>
                </c:pt>
                <c:pt idx="2">
                  <c:v>Car</c:v>
                </c:pt>
                <c:pt idx="3">
                  <c:v>Cycle</c:v>
                </c:pt>
                <c:pt idx="4">
                  <c:v>Pedestrian</c:v>
                </c:pt>
                <c:pt idx="5">
                  <c:v>Truck</c:v>
                </c:pt>
                <c:pt idx="6">
                  <c:v>Two-Wheeler</c:v>
                </c:pt>
              </c:strCache>
            </c:strRef>
          </c:cat>
          <c:val>
            <c:numRef>
              <c:f>Charts!$B$724:$B$731</c:f>
              <c:numCache>
                <c:formatCode>General</c:formatCode>
                <c:ptCount val="7"/>
                <c:pt idx="0">
                  <c:v>449</c:v>
                </c:pt>
                <c:pt idx="1">
                  <c:v>442</c:v>
                </c:pt>
                <c:pt idx="2">
                  <c:v>393</c:v>
                </c:pt>
                <c:pt idx="3">
                  <c:v>421</c:v>
                </c:pt>
                <c:pt idx="4">
                  <c:v>419</c:v>
                </c:pt>
                <c:pt idx="5">
                  <c:v>449</c:v>
                </c:pt>
                <c:pt idx="6">
                  <c:v>427</c:v>
                </c:pt>
              </c:numCache>
            </c:numRef>
          </c:val>
          <c:extLst>
            <c:ext xmlns:c16="http://schemas.microsoft.com/office/drawing/2014/chart" uri="{C3380CC4-5D6E-409C-BE32-E72D297353CC}">
              <c16:uniqueId val="{00000000-5BDB-4E28-92BC-3CA5E43A4919}"/>
            </c:ext>
          </c:extLst>
        </c:ser>
        <c:dLbls>
          <c:showLegendKey val="0"/>
          <c:showVal val="0"/>
          <c:showCatName val="0"/>
          <c:showSerName val="0"/>
          <c:showPercent val="0"/>
          <c:showBubbleSize val="0"/>
        </c:dLbls>
        <c:gapWidth val="150"/>
        <c:shape val="box"/>
        <c:axId val="202417504"/>
        <c:axId val="202401184"/>
        <c:axId val="0"/>
      </c:bar3DChart>
      <c:catAx>
        <c:axId val="2024175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1184"/>
        <c:crosses val="autoZero"/>
        <c:auto val="1"/>
        <c:lblAlgn val="ctr"/>
        <c:lblOffset val="100"/>
        <c:noMultiLvlLbl val="0"/>
      </c:catAx>
      <c:valAx>
        <c:axId val="202401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1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[Cleaned_Data_Set.xlsx]Charts!PivotTable40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Severity</a:t>
            </a:r>
            <a:r>
              <a:rPr lang="en-IN" baseline="0"/>
              <a:t> vs Vehicle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Charts!$B$745:$B$746</c:f>
              <c:strCache>
                <c:ptCount val="1"/>
                <c:pt idx="0">
                  <c:v>Fatal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Charts!$A$747:$A$754</c:f>
              <c:strCache>
                <c:ptCount val="7"/>
                <c:pt idx="0">
                  <c:v>Auto-Rickshaw</c:v>
                </c:pt>
                <c:pt idx="1">
                  <c:v>Bus</c:v>
                </c:pt>
                <c:pt idx="2">
                  <c:v>Car</c:v>
                </c:pt>
                <c:pt idx="3">
                  <c:v>Cycle</c:v>
                </c:pt>
                <c:pt idx="4">
                  <c:v>Pedestrian</c:v>
                </c:pt>
                <c:pt idx="5">
                  <c:v>Truck</c:v>
                </c:pt>
                <c:pt idx="6">
                  <c:v>Two-Wheeler</c:v>
                </c:pt>
              </c:strCache>
            </c:strRef>
          </c:cat>
          <c:val>
            <c:numRef>
              <c:f>Charts!$B$747:$B$754</c:f>
              <c:numCache>
                <c:formatCode>General</c:formatCode>
                <c:ptCount val="7"/>
                <c:pt idx="0">
                  <c:v>129</c:v>
                </c:pt>
                <c:pt idx="1">
                  <c:v>167</c:v>
                </c:pt>
                <c:pt idx="2">
                  <c:v>125</c:v>
                </c:pt>
                <c:pt idx="3">
                  <c:v>167</c:v>
                </c:pt>
                <c:pt idx="4">
                  <c:v>134</c:v>
                </c:pt>
                <c:pt idx="5">
                  <c:v>132</c:v>
                </c:pt>
                <c:pt idx="6">
                  <c:v>131</c:v>
                </c:pt>
              </c:numCache>
            </c:numRef>
          </c:val>
          <c:extLst>
            <c:ext xmlns:c16="http://schemas.microsoft.com/office/drawing/2014/chart" uri="{C3380CC4-5D6E-409C-BE32-E72D297353CC}">
              <c16:uniqueId val="{00000000-432B-4E7D-9B88-5677DDDCD6A7}"/>
            </c:ext>
          </c:extLst>
        </c:ser>
        <c:ser>
          <c:idx val="1"/>
          <c:order val="1"/>
          <c:tx>
            <c:strRef>
              <c:f>Charts!$C$745:$C$746</c:f>
              <c:strCache>
                <c:ptCount val="1"/>
                <c:pt idx="0">
                  <c:v>Minor</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Charts!$A$747:$A$754</c:f>
              <c:strCache>
                <c:ptCount val="7"/>
                <c:pt idx="0">
                  <c:v>Auto-Rickshaw</c:v>
                </c:pt>
                <c:pt idx="1">
                  <c:v>Bus</c:v>
                </c:pt>
                <c:pt idx="2">
                  <c:v>Car</c:v>
                </c:pt>
                <c:pt idx="3">
                  <c:v>Cycle</c:v>
                </c:pt>
                <c:pt idx="4">
                  <c:v>Pedestrian</c:v>
                </c:pt>
                <c:pt idx="5">
                  <c:v>Truck</c:v>
                </c:pt>
                <c:pt idx="6">
                  <c:v>Two-Wheeler</c:v>
                </c:pt>
              </c:strCache>
            </c:strRef>
          </c:cat>
          <c:val>
            <c:numRef>
              <c:f>Charts!$C$747:$C$754</c:f>
              <c:numCache>
                <c:formatCode>General</c:formatCode>
                <c:ptCount val="7"/>
                <c:pt idx="0">
                  <c:v>165</c:v>
                </c:pt>
                <c:pt idx="1">
                  <c:v>130</c:v>
                </c:pt>
                <c:pt idx="2">
                  <c:v>138</c:v>
                </c:pt>
                <c:pt idx="3">
                  <c:v>122</c:v>
                </c:pt>
                <c:pt idx="4">
                  <c:v>162</c:v>
                </c:pt>
                <c:pt idx="5">
                  <c:v>162</c:v>
                </c:pt>
                <c:pt idx="6">
                  <c:v>155</c:v>
                </c:pt>
              </c:numCache>
            </c:numRef>
          </c:val>
          <c:extLst>
            <c:ext xmlns:c16="http://schemas.microsoft.com/office/drawing/2014/chart" uri="{C3380CC4-5D6E-409C-BE32-E72D297353CC}">
              <c16:uniqueId val="{00000000-6967-49CA-ADFE-6DE880A76FDB}"/>
            </c:ext>
          </c:extLst>
        </c:ser>
        <c:ser>
          <c:idx val="2"/>
          <c:order val="2"/>
          <c:tx>
            <c:strRef>
              <c:f>Charts!$D$745:$D$746</c:f>
              <c:strCache>
                <c:ptCount val="1"/>
                <c:pt idx="0">
                  <c:v>Serious</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Charts!$A$747:$A$754</c:f>
              <c:strCache>
                <c:ptCount val="7"/>
                <c:pt idx="0">
                  <c:v>Auto-Rickshaw</c:v>
                </c:pt>
                <c:pt idx="1">
                  <c:v>Bus</c:v>
                </c:pt>
                <c:pt idx="2">
                  <c:v>Car</c:v>
                </c:pt>
                <c:pt idx="3">
                  <c:v>Cycle</c:v>
                </c:pt>
                <c:pt idx="4">
                  <c:v>Pedestrian</c:v>
                </c:pt>
                <c:pt idx="5">
                  <c:v>Truck</c:v>
                </c:pt>
                <c:pt idx="6">
                  <c:v>Two-Wheeler</c:v>
                </c:pt>
              </c:strCache>
            </c:strRef>
          </c:cat>
          <c:val>
            <c:numRef>
              <c:f>Charts!$D$747:$D$754</c:f>
              <c:numCache>
                <c:formatCode>General</c:formatCode>
                <c:ptCount val="7"/>
                <c:pt idx="0">
                  <c:v>155</c:v>
                </c:pt>
                <c:pt idx="1">
                  <c:v>145</c:v>
                </c:pt>
                <c:pt idx="2">
                  <c:v>130</c:v>
                </c:pt>
                <c:pt idx="3">
                  <c:v>132</c:v>
                </c:pt>
                <c:pt idx="4">
                  <c:v>123</c:v>
                </c:pt>
                <c:pt idx="5">
                  <c:v>155</c:v>
                </c:pt>
                <c:pt idx="6">
                  <c:v>141</c:v>
                </c:pt>
              </c:numCache>
            </c:numRef>
          </c:val>
          <c:extLst>
            <c:ext xmlns:c16="http://schemas.microsoft.com/office/drawing/2014/chart" uri="{C3380CC4-5D6E-409C-BE32-E72D297353CC}">
              <c16:uniqueId val="{00000001-6967-49CA-ADFE-6DE880A76FDB}"/>
            </c:ext>
          </c:extLst>
        </c:ser>
        <c:dLbls>
          <c:showLegendKey val="0"/>
          <c:showVal val="1"/>
          <c:showCatName val="0"/>
          <c:showSerName val="0"/>
          <c:showPercent val="0"/>
          <c:showBubbleSize val="0"/>
        </c:dLbls>
        <c:gapWidth val="150"/>
        <c:shape val="box"/>
        <c:axId val="202429504"/>
        <c:axId val="202430464"/>
        <c:axId val="0"/>
      </c:bar3DChart>
      <c:catAx>
        <c:axId val="2024295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30464"/>
        <c:crosses val="autoZero"/>
        <c:auto val="1"/>
        <c:lblAlgn val="ctr"/>
        <c:lblOffset val="100"/>
        <c:noMultiLvlLbl val="0"/>
      </c:catAx>
      <c:valAx>
        <c:axId val="2024304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2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[Cleaned_Data_Set.xlsx]Charts!PivotTable42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Multi Vehicle Collision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Charts!$B$806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Charts!$A$807:$A$819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Charts!$B$807:$B$819</c:f>
              <c:numCache>
                <c:formatCode>General</c:formatCode>
                <c:ptCount val="12"/>
                <c:pt idx="0">
                  <c:v>203</c:v>
                </c:pt>
                <c:pt idx="1">
                  <c:v>185</c:v>
                </c:pt>
                <c:pt idx="2">
                  <c:v>214</c:v>
                </c:pt>
                <c:pt idx="3">
                  <c:v>186</c:v>
                </c:pt>
                <c:pt idx="4">
                  <c:v>192</c:v>
                </c:pt>
                <c:pt idx="5">
                  <c:v>216</c:v>
                </c:pt>
                <c:pt idx="6">
                  <c:v>190</c:v>
                </c:pt>
                <c:pt idx="7">
                  <c:v>203</c:v>
                </c:pt>
                <c:pt idx="8">
                  <c:v>186</c:v>
                </c:pt>
                <c:pt idx="9">
                  <c:v>200</c:v>
                </c:pt>
                <c:pt idx="10">
                  <c:v>196</c:v>
                </c:pt>
                <c:pt idx="11">
                  <c:v>205</c:v>
                </c:pt>
              </c:numCache>
            </c:numRef>
          </c:val>
          <c:smooth val="0"/>
          <c:extLst>
            <c:ext xmlns:c16="http://schemas.microsoft.com/office/drawing/2014/chart" uri="{C3380CC4-5D6E-409C-BE32-E72D297353CC}">
              <c16:uniqueId val="{00000000-CDC7-46C5-97C9-A7110B4B9F0C}"/>
            </c:ext>
          </c:extLst>
        </c:ser>
        <c:dLbls>
          <c:dLblPos val="r"/>
          <c:showLegendKey val="0"/>
          <c:showVal val="1"/>
          <c:showCatName val="0"/>
          <c:showSerName val="0"/>
          <c:showPercent val="0"/>
          <c:showBubbleSize val="0"/>
        </c:dLbls>
        <c:marker val="1"/>
        <c:smooth val="0"/>
        <c:axId val="202309024"/>
        <c:axId val="202309984"/>
      </c:lineChart>
      <c:catAx>
        <c:axId val="202309024"/>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09984"/>
        <c:crosses val="autoZero"/>
        <c:auto val="1"/>
        <c:lblAlgn val="ctr"/>
        <c:lblOffset val="100"/>
        <c:noMultiLvlLbl val="0"/>
      </c:catAx>
      <c:valAx>
        <c:axId val="20230998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2309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[Cleaned_Data_Set.xlsx]Charts!PivotTable43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Accident by</a:t>
            </a:r>
            <a:r>
              <a:rPr lang="en-IN" baseline="0"/>
              <a:t> Weather Condition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0"/>
              <c:y val="0.291666666666666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1.0185067526415994E-16"/>
              <c:y val="0.180555555555555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0"/>
              <c:y val="0.212962962962962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5.0925337632079971E-17"/>
              <c:y val="0.143518518518518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0"/>
              <c:y val="0.138888888888888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Charts!$B$833</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6-7BA3-4CDC-B791-FAD27B1B3C4B}"/>
              </c:ext>
            </c:extLst>
          </c:dPt>
          <c:dPt>
            <c:idx val="1"/>
            <c:invertIfNegative val="0"/>
            <c:bubble3D val="0"/>
            <c:extLst>
              <c:ext xmlns:c16="http://schemas.microsoft.com/office/drawing/2014/chart" uri="{C3380CC4-5D6E-409C-BE32-E72D297353CC}">
                <c16:uniqueId val="{00000005-7BA3-4CDC-B791-FAD27B1B3C4B}"/>
              </c:ext>
            </c:extLst>
          </c:dPt>
          <c:dPt>
            <c:idx val="2"/>
            <c:invertIfNegative val="0"/>
            <c:bubble3D val="0"/>
            <c:extLst>
              <c:ext xmlns:c16="http://schemas.microsoft.com/office/drawing/2014/chart" uri="{C3380CC4-5D6E-409C-BE32-E72D297353CC}">
                <c16:uniqueId val="{00000004-7BA3-4CDC-B791-FAD27B1B3C4B}"/>
              </c:ext>
            </c:extLst>
          </c:dPt>
          <c:dPt>
            <c:idx val="3"/>
            <c:invertIfNegative val="0"/>
            <c:bubble3D val="0"/>
            <c:extLst>
              <c:ext xmlns:c16="http://schemas.microsoft.com/office/drawing/2014/chart" uri="{C3380CC4-5D6E-409C-BE32-E72D297353CC}">
                <c16:uniqueId val="{00000002-7BA3-4CDC-B791-FAD27B1B3C4B}"/>
              </c:ext>
            </c:extLst>
          </c:dPt>
          <c:dPt>
            <c:idx val="4"/>
            <c:invertIfNegative val="0"/>
            <c:bubble3D val="0"/>
            <c:extLst>
              <c:ext xmlns:c16="http://schemas.microsoft.com/office/drawing/2014/chart" uri="{C3380CC4-5D6E-409C-BE32-E72D297353CC}">
                <c16:uniqueId val="{00000003-7BA3-4CDC-B791-FAD27B1B3C4B}"/>
              </c:ext>
            </c:extLst>
          </c:dPt>
          <c:dLbls>
            <c:dLbl>
              <c:idx val="0"/>
              <c:layout>
                <c:manualLayout>
                  <c:x val="0"/>
                  <c:y val="0.138888888888888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BA3-4CDC-B791-FAD27B1B3C4B}"/>
                </c:ext>
              </c:extLst>
            </c:dLbl>
            <c:dLbl>
              <c:idx val="1"/>
              <c:layout>
                <c:manualLayout>
                  <c:x val="-5.0925337632079971E-17"/>
                  <c:y val="0.143518518518518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BA3-4CDC-B791-FAD27B1B3C4B}"/>
                </c:ext>
              </c:extLst>
            </c:dLbl>
            <c:dLbl>
              <c:idx val="2"/>
              <c:layout>
                <c:manualLayout>
                  <c:x val="0"/>
                  <c:y val="0.212962962962962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BA3-4CDC-B791-FAD27B1B3C4B}"/>
                </c:ext>
              </c:extLst>
            </c:dLbl>
            <c:dLbl>
              <c:idx val="3"/>
              <c:layout>
                <c:manualLayout>
                  <c:x val="0"/>
                  <c:y val="0.291666666666666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BA3-4CDC-B791-FAD27B1B3C4B}"/>
                </c:ext>
              </c:extLst>
            </c:dLbl>
            <c:dLbl>
              <c:idx val="4"/>
              <c:layout>
                <c:manualLayout>
                  <c:x val="-1.0185067526415994E-16"/>
                  <c:y val="0.180555555555555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BA3-4CDC-B791-FAD27B1B3C4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Charts!$A$834:$A$839</c:f>
              <c:strCache>
                <c:ptCount val="5"/>
                <c:pt idx="0">
                  <c:v>Clear</c:v>
                </c:pt>
                <c:pt idx="1">
                  <c:v>Foggy</c:v>
                </c:pt>
                <c:pt idx="2">
                  <c:v>Hazy</c:v>
                </c:pt>
                <c:pt idx="3">
                  <c:v>Rainy</c:v>
                </c:pt>
                <c:pt idx="4">
                  <c:v>Stormy</c:v>
                </c:pt>
              </c:strCache>
            </c:strRef>
          </c:cat>
          <c:val>
            <c:numRef>
              <c:f>Charts!$B$834:$B$839</c:f>
              <c:numCache>
                <c:formatCode>General</c:formatCode>
                <c:ptCount val="5"/>
                <c:pt idx="0">
                  <c:v>574</c:v>
                </c:pt>
                <c:pt idx="1">
                  <c:v>576</c:v>
                </c:pt>
                <c:pt idx="2">
                  <c:v>608</c:v>
                </c:pt>
                <c:pt idx="3">
                  <c:v>631</c:v>
                </c:pt>
                <c:pt idx="4">
                  <c:v>611</c:v>
                </c:pt>
              </c:numCache>
            </c:numRef>
          </c:val>
          <c:extLst>
            <c:ext xmlns:c16="http://schemas.microsoft.com/office/drawing/2014/chart" uri="{C3380CC4-5D6E-409C-BE32-E72D297353CC}">
              <c16:uniqueId val="{00000000-7BA3-4CDC-B791-FAD27B1B3C4B}"/>
            </c:ext>
          </c:extLst>
        </c:ser>
        <c:dLbls>
          <c:showLegendKey val="0"/>
          <c:showVal val="1"/>
          <c:showCatName val="0"/>
          <c:showSerName val="0"/>
          <c:showPercent val="0"/>
          <c:showBubbleSize val="0"/>
        </c:dLbls>
        <c:gapWidth val="150"/>
        <c:shape val="box"/>
        <c:axId val="1524833904"/>
        <c:axId val="1524818064"/>
        <c:axId val="0"/>
      </c:bar3DChart>
      <c:catAx>
        <c:axId val="1524833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818064"/>
        <c:crosses val="autoZero"/>
        <c:auto val="1"/>
        <c:lblAlgn val="ctr"/>
        <c:lblOffset val="100"/>
        <c:noMultiLvlLbl val="0"/>
      </c:catAx>
      <c:valAx>
        <c:axId val="152481806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2483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[Cleaned_Data_Set.xlsx]Charts!PivotTable44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Lightning condition vs Severity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Charts!$B$851:$B$852</c:f>
              <c:strCache>
                <c:ptCount val="1"/>
                <c:pt idx="0">
                  <c:v>Fatal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Charts!$A$853:$A$857</c:f>
              <c:strCache>
                <c:ptCount val="4"/>
                <c:pt idx="0">
                  <c:v>Dark</c:v>
                </c:pt>
                <c:pt idx="1">
                  <c:v>Dawn</c:v>
                </c:pt>
                <c:pt idx="2">
                  <c:v>Daylight</c:v>
                </c:pt>
                <c:pt idx="3">
                  <c:v>Dusk</c:v>
                </c:pt>
              </c:strCache>
            </c:strRef>
          </c:cat>
          <c:val>
            <c:numRef>
              <c:f>Charts!$B$853:$B$857</c:f>
              <c:numCache>
                <c:formatCode>General</c:formatCode>
                <c:ptCount val="4"/>
                <c:pt idx="0">
                  <c:v>254</c:v>
                </c:pt>
                <c:pt idx="1">
                  <c:v>221</c:v>
                </c:pt>
                <c:pt idx="2">
                  <c:v>262</c:v>
                </c:pt>
                <c:pt idx="3">
                  <c:v>248</c:v>
                </c:pt>
              </c:numCache>
            </c:numRef>
          </c:val>
          <c:extLst>
            <c:ext xmlns:c16="http://schemas.microsoft.com/office/drawing/2014/chart" uri="{C3380CC4-5D6E-409C-BE32-E72D297353CC}">
              <c16:uniqueId val="{00000000-83BA-4CE9-9FE4-D06F556AA62E}"/>
            </c:ext>
          </c:extLst>
        </c:ser>
        <c:ser>
          <c:idx val="1"/>
          <c:order val="1"/>
          <c:tx>
            <c:strRef>
              <c:f>Charts!$C$851:$C$852</c:f>
              <c:strCache>
                <c:ptCount val="1"/>
                <c:pt idx="0">
                  <c:v>Minor</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Charts!$A$853:$A$857</c:f>
              <c:strCache>
                <c:ptCount val="4"/>
                <c:pt idx="0">
                  <c:v>Dark</c:v>
                </c:pt>
                <c:pt idx="1">
                  <c:v>Dawn</c:v>
                </c:pt>
                <c:pt idx="2">
                  <c:v>Daylight</c:v>
                </c:pt>
                <c:pt idx="3">
                  <c:v>Dusk</c:v>
                </c:pt>
              </c:strCache>
            </c:strRef>
          </c:cat>
          <c:val>
            <c:numRef>
              <c:f>Charts!$C$853:$C$857</c:f>
              <c:numCache>
                <c:formatCode>General</c:formatCode>
                <c:ptCount val="4"/>
                <c:pt idx="0">
                  <c:v>259</c:v>
                </c:pt>
                <c:pt idx="1">
                  <c:v>256</c:v>
                </c:pt>
                <c:pt idx="2">
                  <c:v>252</c:v>
                </c:pt>
                <c:pt idx="3">
                  <c:v>267</c:v>
                </c:pt>
              </c:numCache>
            </c:numRef>
          </c:val>
          <c:extLst>
            <c:ext xmlns:c16="http://schemas.microsoft.com/office/drawing/2014/chart" uri="{C3380CC4-5D6E-409C-BE32-E72D297353CC}">
              <c16:uniqueId val="{00000000-24E8-4FFA-A830-696800C9FA37}"/>
            </c:ext>
          </c:extLst>
        </c:ser>
        <c:ser>
          <c:idx val="2"/>
          <c:order val="2"/>
          <c:tx>
            <c:strRef>
              <c:f>Charts!$D$851:$D$852</c:f>
              <c:strCache>
                <c:ptCount val="1"/>
                <c:pt idx="0">
                  <c:v>Serious</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Charts!$A$853:$A$857</c:f>
              <c:strCache>
                <c:ptCount val="4"/>
                <c:pt idx="0">
                  <c:v>Dark</c:v>
                </c:pt>
                <c:pt idx="1">
                  <c:v>Dawn</c:v>
                </c:pt>
                <c:pt idx="2">
                  <c:v>Daylight</c:v>
                </c:pt>
                <c:pt idx="3">
                  <c:v>Dusk</c:v>
                </c:pt>
              </c:strCache>
            </c:strRef>
          </c:cat>
          <c:val>
            <c:numRef>
              <c:f>Charts!$D$853:$D$857</c:f>
              <c:numCache>
                <c:formatCode>General</c:formatCode>
                <c:ptCount val="4"/>
                <c:pt idx="0">
                  <c:v>250</c:v>
                </c:pt>
                <c:pt idx="1">
                  <c:v>248</c:v>
                </c:pt>
                <c:pt idx="2">
                  <c:v>239</c:v>
                </c:pt>
                <c:pt idx="3">
                  <c:v>244</c:v>
                </c:pt>
              </c:numCache>
            </c:numRef>
          </c:val>
          <c:extLst>
            <c:ext xmlns:c16="http://schemas.microsoft.com/office/drawing/2014/chart" uri="{C3380CC4-5D6E-409C-BE32-E72D297353CC}">
              <c16:uniqueId val="{00000001-24E8-4FFA-A830-696800C9FA37}"/>
            </c:ext>
          </c:extLst>
        </c:ser>
        <c:dLbls>
          <c:showLegendKey val="0"/>
          <c:showVal val="1"/>
          <c:showCatName val="0"/>
          <c:showSerName val="0"/>
          <c:showPercent val="0"/>
          <c:showBubbleSize val="0"/>
        </c:dLbls>
        <c:gapWidth val="150"/>
        <c:shape val="box"/>
        <c:axId val="1542206672"/>
        <c:axId val="1542194672"/>
        <c:axId val="0"/>
      </c:bar3DChart>
      <c:catAx>
        <c:axId val="1542206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194672"/>
        <c:crosses val="autoZero"/>
        <c:auto val="1"/>
        <c:lblAlgn val="ctr"/>
        <c:lblOffset val="100"/>
        <c:noMultiLvlLbl val="0"/>
      </c:catAx>
      <c:valAx>
        <c:axId val="154219467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4220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[Cleaned_Data_Set.xlsx]Charts!PivotTable45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Weather Trend Over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Charts!$B$863:$B$864</c:f>
              <c:strCache>
                <c:ptCount val="1"/>
                <c:pt idx="0">
                  <c:v>Clear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Charts!$A$865:$A$871</c:f>
              <c:strCache>
                <c:ptCount val="6"/>
                <c:pt idx="0">
                  <c:v>2018</c:v>
                </c:pt>
                <c:pt idx="1">
                  <c:v>2019</c:v>
                </c:pt>
                <c:pt idx="2">
                  <c:v>2020</c:v>
                </c:pt>
                <c:pt idx="3">
                  <c:v>2021</c:v>
                </c:pt>
                <c:pt idx="4">
                  <c:v>2022</c:v>
                </c:pt>
                <c:pt idx="5">
                  <c:v>2023</c:v>
                </c:pt>
              </c:strCache>
            </c:strRef>
          </c:cat>
          <c:val>
            <c:numRef>
              <c:f>Charts!$B$865:$B$871</c:f>
              <c:numCache>
                <c:formatCode>General</c:formatCode>
                <c:ptCount val="6"/>
                <c:pt idx="0">
                  <c:v>87</c:v>
                </c:pt>
                <c:pt idx="1">
                  <c:v>85</c:v>
                </c:pt>
                <c:pt idx="2">
                  <c:v>92</c:v>
                </c:pt>
                <c:pt idx="3">
                  <c:v>108</c:v>
                </c:pt>
                <c:pt idx="4">
                  <c:v>97</c:v>
                </c:pt>
                <c:pt idx="5">
                  <c:v>105</c:v>
                </c:pt>
              </c:numCache>
            </c:numRef>
          </c:val>
          <c:smooth val="0"/>
          <c:extLst>
            <c:ext xmlns:c16="http://schemas.microsoft.com/office/drawing/2014/chart" uri="{C3380CC4-5D6E-409C-BE32-E72D297353CC}">
              <c16:uniqueId val="{00000000-98CD-4024-9A30-DF1B8E21E23F}"/>
            </c:ext>
          </c:extLst>
        </c:ser>
        <c:ser>
          <c:idx val="1"/>
          <c:order val="1"/>
          <c:tx>
            <c:strRef>
              <c:f>Charts!$C$863:$C$864</c:f>
              <c:strCache>
                <c:ptCount val="1"/>
                <c:pt idx="0">
                  <c:v>Foggy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Charts!$A$865:$A$871</c:f>
              <c:strCache>
                <c:ptCount val="6"/>
                <c:pt idx="0">
                  <c:v>2018</c:v>
                </c:pt>
                <c:pt idx="1">
                  <c:v>2019</c:v>
                </c:pt>
                <c:pt idx="2">
                  <c:v>2020</c:v>
                </c:pt>
                <c:pt idx="3">
                  <c:v>2021</c:v>
                </c:pt>
                <c:pt idx="4">
                  <c:v>2022</c:v>
                </c:pt>
                <c:pt idx="5">
                  <c:v>2023</c:v>
                </c:pt>
              </c:strCache>
            </c:strRef>
          </c:cat>
          <c:val>
            <c:numRef>
              <c:f>Charts!$C$865:$C$871</c:f>
              <c:numCache>
                <c:formatCode>General</c:formatCode>
                <c:ptCount val="6"/>
                <c:pt idx="0">
                  <c:v>100</c:v>
                </c:pt>
                <c:pt idx="1">
                  <c:v>81</c:v>
                </c:pt>
                <c:pt idx="2">
                  <c:v>109</c:v>
                </c:pt>
                <c:pt idx="3">
                  <c:v>97</c:v>
                </c:pt>
                <c:pt idx="4">
                  <c:v>103</c:v>
                </c:pt>
                <c:pt idx="5">
                  <c:v>86</c:v>
                </c:pt>
              </c:numCache>
            </c:numRef>
          </c:val>
          <c:smooth val="0"/>
          <c:extLst>
            <c:ext xmlns:c16="http://schemas.microsoft.com/office/drawing/2014/chart" uri="{C3380CC4-5D6E-409C-BE32-E72D297353CC}">
              <c16:uniqueId val="{00000000-78F0-4BC7-9C17-00DF1975D7BD}"/>
            </c:ext>
          </c:extLst>
        </c:ser>
        <c:ser>
          <c:idx val="2"/>
          <c:order val="2"/>
          <c:tx>
            <c:strRef>
              <c:f>Charts!$D$863:$D$864</c:f>
              <c:strCache>
                <c:ptCount val="1"/>
                <c:pt idx="0">
                  <c:v>Hazy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Charts!$A$865:$A$871</c:f>
              <c:strCache>
                <c:ptCount val="6"/>
                <c:pt idx="0">
                  <c:v>2018</c:v>
                </c:pt>
                <c:pt idx="1">
                  <c:v>2019</c:v>
                </c:pt>
                <c:pt idx="2">
                  <c:v>2020</c:v>
                </c:pt>
                <c:pt idx="3">
                  <c:v>2021</c:v>
                </c:pt>
                <c:pt idx="4">
                  <c:v>2022</c:v>
                </c:pt>
                <c:pt idx="5">
                  <c:v>2023</c:v>
                </c:pt>
              </c:strCache>
            </c:strRef>
          </c:cat>
          <c:val>
            <c:numRef>
              <c:f>Charts!$D$865:$D$871</c:f>
              <c:numCache>
                <c:formatCode>General</c:formatCode>
                <c:ptCount val="6"/>
                <c:pt idx="0">
                  <c:v>89</c:v>
                </c:pt>
                <c:pt idx="1">
                  <c:v>96</c:v>
                </c:pt>
                <c:pt idx="2">
                  <c:v>111</c:v>
                </c:pt>
                <c:pt idx="3">
                  <c:v>100</c:v>
                </c:pt>
                <c:pt idx="4">
                  <c:v>117</c:v>
                </c:pt>
                <c:pt idx="5">
                  <c:v>95</c:v>
                </c:pt>
              </c:numCache>
            </c:numRef>
          </c:val>
          <c:smooth val="0"/>
          <c:extLst>
            <c:ext xmlns:c16="http://schemas.microsoft.com/office/drawing/2014/chart" uri="{C3380CC4-5D6E-409C-BE32-E72D297353CC}">
              <c16:uniqueId val="{00000001-78F0-4BC7-9C17-00DF1975D7BD}"/>
            </c:ext>
          </c:extLst>
        </c:ser>
        <c:ser>
          <c:idx val="3"/>
          <c:order val="3"/>
          <c:tx>
            <c:strRef>
              <c:f>Charts!$E$863:$E$864</c:f>
              <c:strCache>
                <c:ptCount val="1"/>
                <c:pt idx="0">
                  <c:v>Rainy</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Charts!$A$865:$A$871</c:f>
              <c:strCache>
                <c:ptCount val="6"/>
                <c:pt idx="0">
                  <c:v>2018</c:v>
                </c:pt>
                <c:pt idx="1">
                  <c:v>2019</c:v>
                </c:pt>
                <c:pt idx="2">
                  <c:v>2020</c:v>
                </c:pt>
                <c:pt idx="3">
                  <c:v>2021</c:v>
                </c:pt>
                <c:pt idx="4">
                  <c:v>2022</c:v>
                </c:pt>
                <c:pt idx="5">
                  <c:v>2023</c:v>
                </c:pt>
              </c:strCache>
            </c:strRef>
          </c:cat>
          <c:val>
            <c:numRef>
              <c:f>Charts!$E$865:$E$871</c:f>
              <c:numCache>
                <c:formatCode>General</c:formatCode>
                <c:ptCount val="6"/>
                <c:pt idx="0">
                  <c:v>105</c:v>
                </c:pt>
                <c:pt idx="1">
                  <c:v>103</c:v>
                </c:pt>
                <c:pt idx="2">
                  <c:v>101</c:v>
                </c:pt>
                <c:pt idx="3">
                  <c:v>109</c:v>
                </c:pt>
                <c:pt idx="4">
                  <c:v>101</c:v>
                </c:pt>
                <c:pt idx="5">
                  <c:v>112</c:v>
                </c:pt>
              </c:numCache>
            </c:numRef>
          </c:val>
          <c:smooth val="0"/>
          <c:extLst>
            <c:ext xmlns:c16="http://schemas.microsoft.com/office/drawing/2014/chart" uri="{C3380CC4-5D6E-409C-BE32-E72D297353CC}">
              <c16:uniqueId val="{00000002-78F0-4BC7-9C17-00DF1975D7BD}"/>
            </c:ext>
          </c:extLst>
        </c:ser>
        <c:ser>
          <c:idx val="4"/>
          <c:order val="4"/>
          <c:tx>
            <c:strRef>
              <c:f>Charts!$F$863:$F$864</c:f>
              <c:strCache>
                <c:ptCount val="1"/>
                <c:pt idx="0">
                  <c:v>Stormy</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Charts!$A$865:$A$871</c:f>
              <c:strCache>
                <c:ptCount val="6"/>
                <c:pt idx="0">
                  <c:v>2018</c:v>
                </c:pt>
                <c:pt idx="1">
                  <c:v>2019</c:v>
                </c:pt>
                <c:pt idx="2">
                  <c:v>2020</c:v>
                </c:pt>
                <c:pt idx="3">
                  <c:v>2021</c:v>
                </c:pt>
                <c:pt idx="4">
                  <c:v>2022</c:v>
                </c:pt>
                <c:pt idx="5">
                  <c:v>2023</c:v>
                </c:pt>
              </c:strCache>
            </c:strRef>
          </c:cat>
          <c:val>
            <c:numRef>
              <c:f>Charts!$F$865:$F$871</c:f>
              <c:numCache>
                <c:formatCode>General</c:formatCode>
                <c:ptCount val="6"/>
                <c:pt idx="0">
                  <c:v>98</c:v>
                </c:pt>
                <c:pt idx="1">
                  <c:v>103</c:v>
                </c:pt>
                <c:pt idx="2">
                  <c:v>113</c:v>
                </c:pt>
                <c:pt idx="3">
                  <c:v>108</c:v>
                </c:pt>
                <c:pt idx="4">
                  <c:v>103</c:v>
                </c:pt>
                <c:pt idx="5">
                  <c:v>86</c:v>
                </c:pt>
              </c:numCache>
            </c:numRef>
          </c:val>
          <c:smooth val="0"/>
          <c:extLst>
            <c:ext xmlns:c16="http://schemas.microsoft.com/office/drawing/2014/chart" uri="{C3380CC4-5D6E-409C-BE32-E72D297353CC}">
              <c16:uniqueId val="{00000003-78F0-4BC7-9C17-00DF1975D7BD}"/>
            </c:ext>
          </c:extLst>
        </c:ser>
        <c:dLbls>
          <c:showLegendKey val="0"/>
          <c:showVal val="0"/>
          <c:showCatName val="0"/>
          <c:showSerName val="0"/>
          <c:showPercent val="0"/>
          <c:showBubbleSize val="0"/>
        </c:dLbls>
        <c:marker val="1"/>
        <c:smooth val="0"/>
        <c:axId val="1542233072"/>
        <c:axId val="1542235952"/>
      </c:lineChart>
      <c:catAx>
        <c:axId val="154223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235952"/>
        <c:crosses val="autoZero"/>
        <c:auto val="1"/>
        <c:lblAlgn val="ctr"/>
        <c:lblOffset val="100"/>
        <c:noMultiLvlLbl val="0"/>
      </c:catAx>
      <c:valAx>
        <c:axId val="1542235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23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[Cleaned_Data_Set.xlsx]Charts!PivotTable47</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Accident Severity by Road Surface</a:t>
            </a:r>
          </a:p>
        </c:rich>
      </c:tx>
      <c:layout>
        <c:manualLayout>
          <c:xMode val="edge"/>
          <c:yMode val="edge"/>
          <c:x val="0.21577951233041762"/>
          <c:y val="7.331732352256813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Charts!$B$899:$B$900</c:f>
              <c:strCache>
                <c:ptCount val="1"/>
                <c:pt idx="0">
                  <c:v>Fatal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Charts!$A$901:$A$905</c:f>
              <c:strCache>
                <c:ptCount val="4"/>
                <c:pt idx="0">
                  <c:v>Damaged</c:v>
                </c:pt>
                <c:pt idx="1">
                  <c:v>Dry</c:v>
                </c:pt>
                <c:pt idx="2">
                  <c:v>Under Construction</c:v>
                </c:pt>
                <c:pt idx="3">
                  <c:v>Wet</c:v>
                </c:pt>
              </c:strCache>
            </c:strRef>
          </c:cat>
          <c:val>
            <c:numRef>
              <c:f>Charts!$B$901:$B$905</c:f>
              <c:numCache>
                <c:formatCode>General</c:formatCode>
                <c:ptCount val="4"/>
                <c:pt idx="0">
                  <c:v>225</c:v>
                </c:pt>
                <c:pt idx="1">
                  <c:v>248</c:v>
                </c:pt>
                <c:pt idx="2">
                  <c:v>266</c:v>
                </c:pt>
                <c:pt idx="3">
                  <c:v>246</c:v>
                </c:pt>
              </c:numCache>
            </c:numRef>
          </c:val>
          <c:extLst>
            <c:ext xmlns:c16="http://schemas.microsoft.com/office/drawing/2014/chart" uri="{C3380CC4-5D6E-409C-BE32-E72D297353CC}">
              <c16:uniqueId val="{00000000-7F5E-4CAF-B76B-461434C635D0}"/>
            </c:ext>
          </c:extLst>
        </c:ser>
        <c:ser>
          <c:idx val="1"/>
          <c:order val="1"/>
          <c:tx>
            <c:strRef>
              <c:f>Charts!$C$899:$C$900</c:f>
              <c:strCache>
                <c:ptCount val="1"/>
                <c:pt idx="0">
                  <c:v>Minor</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Charts!$A$901:$A$905</c:f>
              <c:strCache>
                <c:ptCount val="4"/>
                <c:pt idx="0">
                  <c:v>Damaged</c:v>
                </c:pt>
                <c:pt idx="1">
                  <c:v>Dry</c:v>
                </c:pt>
                <c:pt idx="2">
                  <c:v>Under Construction</c:v>
                </c:pt>
                <c:pt idx="3">
                  <c:v>Wet</c:v>
                </c:pt>
              </c:strCache>
            </c:strRef>
          </c:cat>
          <c:val>
            <c:numRef>
              <c:f>Charts!$C$901:$C$905</c:f>
              <c:numCache>
                <c:formatCode>General</c:formatCode>
                <c:ptCount val="4"/>
                <c:pt idx="0">
                  <c:v>252</c:v>
                </c:pt>
                <c:pt idx="1">
                  <c:v>248</c:v>
                </c:pt>
                <c:pt idx="2">
                  <c:v>274</c:v>
                </c:pt>
                <c:pt idx="3">
                  <c:v>260</c:v>
                </c:pt>
              </c:numCache>
            </c:numRef>
          </c:val>
          <c:extLst>
            <c:ext xmlns:c16="http://schemas.microsoft.com/office/drawing/2014/chart" uri="{C3380CC4-5D6E-409C-BE32-E72D297353CC}">
              <c16:uniqueId val="{00000000-A704-4D14-931B-C9DD5A47F8F8}"/>
            </c:ext>
          </c:extLst>
        </c:ser>
        <c:ser>
          <c:idx val="2"/>
          <c:order val="2"/>
          <c:tx>
            <c:strRef>
              <c:f>Charts!$D$899:$D$900</c:f>
              <c:strCache>
                <c:ptCount val="1"/>
                <c:pt idx="0">
                  <c:v>Serious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Charts!$A$901:$A$905</c:f>
              <c:strCache>
                <c:ptCount val="4"/>
                <c:pt idx="0">
                  <c:v>Damaged</c:v>
                </c:pt>
                <c:pt idx="1">
                  <c:v>Dry</c:v>
                </c:pt>
                <c:pt idx="2">
                  <c:v>Under Construction</c:v>
                </c:pt>
                <c:pt idx="3">
                  <c:v>Wet</c:v>
                </c:pt>
              </c:strCache>
            </c:strRef>
          </c:cat>
          <c:val>
            <c:numRef>
              <c:f>Charts!$D$901:$D$905</c:f>
              <c:numCache>
                <c:formatCode>General</c:formatCode>
                <c:ptCount val="4"/>
                <c:pt idx="0">
                  <c:v>234</c:v>
                </c:pt>
                <c:pt idx="1">
                  <c:v>265</c:v>
                </c:pt>
                <c:pt idx="2">
                  <c:v>238</c:v>
                </c:pt>
                <c:pt idx="3">
                  <c:v>244</c:v>
                </c:pt>
              </c:numCache>
            </c:numRef>
          </c:val>
          <c:extLst>
            <c:ext xmlns:c16="http://schemas.microsoft.com/office/drawing/2014/chart" uri="{C3380CC4-5D6E-409C-BE32-E72D297353CC}">
              <c16:uniqueId val="{00000001-A704-4D14-931B-C9DD5A47F8F8}"/>
            </c:ext>
          </c:extLst>
        </c:ser>
        <c:dLbls>
          <c:showLegendKey val="0"/>
          <c:showVal val="1"/>
          <c:showCatName val="0"/>
          <c:showSerName val="0"/>
          <c:showPercent val="0"/>
          <c:showBubbleSize val="0"/>
        </c:dLbls>
        <c:gapWidth val="150"/>
        <c:shape val="box"/>
        <c:axId val="1516671760"/>
        <c:axId val="1516680400"/>
        <c:axId val="0"/>
      </c:bar3DChart>
      <c:catAx>
        <c:axId val="1516671760"/>
        <c:scaling>
          <c:orientation val="minMax"/>
        </c:scaling>
        <c:delete val="0"/>
        <c:axPos val="l"/>
        <c:majorGridlines>
          <c:spPr>
            <a:ln w="9525" cap="flat" cmpd="sng" algn="ctr">
              <a:solidFill>
                <a:schemeClr val="dk1">
                  <a:lumMod val="50000"/>
                  <a:lumOff val="50000"/>
                </a:schemeClr>
              </a:solidFill>
              <a:round/>
            </a:ln>
            <a:effectLst/>
          </c:spPr>
        </c:majorGridlines>
        <c:minorGridlines>
          <c:spPr>
            <a:ln>
              <a:solidFill>
                <a:schemeClr val="dk1">
                  <a:lumMod val="60000"/>
                  <a:lumOff val="40000"/>
                </a:schemeClr>
              </a:solidFill>
            </a:ln>
            <a:effectLst/>
          </c:spPr>
        </c:min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6680400"/>
        <c:crosses val="autoZero"/>
        <c:auto val="1"/>
        <c:lblAlgn val="ctr"/>
        <c:lblOffset val="100"/>
        <c:noMultiLvlLbl val="0"/>
      </c:catAx>
      <c:valAx>
        <c:axId val="1516680400"/>
        <c:scaling>
          <c:orientation val="minMax"/>
        </c:scaling>
        <c:delete val="1"/>
        <c:axPos val="b"/>
        <c:numFmt formatCode="General" sourceLinked="1"/>
        <c:majorTickMark val="none"/>
        <c:minorTickMark val="none"/>
        <c:tickLblPos val="nextTo"/>
        <c:crossAx val="1516671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[Cleaned_Data_Set.xlsx]Charts!PivotTable48</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Traffic Control Presence Impact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Charts!$B$912</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DAA-4763-9180-3FA81EE4CCA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DAA-4763-9180-3FA81EE4CCA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DAA-4763-9180-3FA81EE4CCAF}"/>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2DAA-4763-9180-3FA81EE4CCAF}"/>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Charts!$A$913:$A$917</c:f>
              <c:strCache>
                <c:ptCount val="4"/>
                <c:pt idx="0">
                  <c:v>Police Checkpost</c:v>
                </c:pt>
                <c:pt idx="1">
                  <c:v>Signals</c:v>
                </c:pt>
                <c:pt idx="2">
                  <c:v>Signs</c:v>
                </c:pt>
                <c:pt idx="3">
                  <c:v>Unknown</c:v>
                </c:pt>
              </c:strCache>
            </c:strRef>
          </c:cat>
          <c:val>
            <c:numRef>
              <c:f>Charts!$B$913:$B$917</c:f>
              <c:numCache>
                <c:formatCode>General</c:formatCode>
                <c:ptCount val="4"/>
                <c:pt idx="0">
                  <c:v>736</c:v>
                </c:pt>
                <c:pt idx="1">
                  <c:v>736</c:v>
                </c:pt>
                <c:pt idx="2">
                  <c:v>812</c:v>
                </c:pt>
                <c:pt idx="3">
                  <c:v>716</c:v>
                </c:pt>
              </c:numCache>
            </c:numRef>
          </c:val>
          <c:extLst>
            <c:ext xmlns:c16="http://schemas.microsoft.com/office/drawing/2014/chart" uri="{C3380CC4-5D6E-409C-BE32-E72D297353CC}">
              <c16:uniqueId val="{00000000-BE43-4F7B-BCBB-71F95BE45FB1}"/>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[Cleaned_Data_Set.xlsx]Charts!PivotTable46</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Accident Count by Road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Charts!$B$886</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Charts!$A$887:$A$891</c:f>
              <c:strCache>
                <c:ptCount val="4"/>
                <c:pt idx="0">
                  <c:v>National Highway</c:v>
                </c:pt>
                <c:pt idx="1">
                  <c:v>State Highway</c:v>
                </c:pt>
                <c:pt idx="2">
                  <c:v>Urban Road</c:v>
                </c:pt>
                <c:pt idx="3">
                  <c:v>Village Road</c:v>
                </c:pt>
              </c:strCache>
            </c:strRef>
          </c:cat>
          <c:val>
            <c:numRef>
              <c:f>Charts!$B$887:$B$891</c:f>
              <c:numCache>
                <c:formatCode>General</c:formatCode>
                <c:ptCount val="4"/>
                <c:pt idx="0">
                  <c:v>749</c:v>
                </c:pt>
                <c:pt idx="1">
                  <c:v>771</c:v>
                </c:pt>
                <c:pt idx="2">
                  <c:v>712</c:v>
                </c:pt>
                <c:pt idx="3">
                  <c:v>768</c:v>
                </c:pt>
              </c:numCache>
            </c:numRef>
          </c:val>
          <c:extLst>
            <c:ext xmlns:c16="http://schemas.microsoft.com/office/drawing/2014/chart" uri="{C3380CC4-5D6E-409C-BE32-E72D297353CC}">
              <c16:uniqueId val="{00000003-5E4B-43BA-A0CF-5A672A773F5C}"/>
            </c:ext>
          </c:extLst>
        </c:ser>
        <c:dLbls>
          <c:showLegendKey val="0"/>
          <c:showVal val="1"/>
          <c:showCatName val="0"/>
          <c:showSerName val="0"/>
          <c:showPercent val="0"/>
          <c:showBubbleSize val="0"/>
        </c:dLbls>
        <c:gapWidth val="150"/>
        <c:shape val="box"/>
        <c:axId val="535812687"/>
        <c:axId val="535799247"/>
        <c:axId val="0"/>
      </c:bar3DChart>
      <c:catAx>
        <c:axId val="5358126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5799247"/>
        <c:crosses val="autoZero"/>
        <c:auto val="1"/>
        <c:lblAlgn val="ctr"/>
        <c:lblOffset val="100"/>
        <c:noMultiLvlLbl val="0"/>
      </c:catAx>
      <c:valAx>
        <c:axId val="535799247"/>
        <c:scaling>
          <c:orientation val="minMax"/>
        </c:scaling>
        <c:delete val="1"/>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crossAx val="535812687"/>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[Cleaned_Data_Set.xlsx]Charts!PivotTable1</c:name>
    <c:fmtId val="2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Accidents By Year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bg1"/>
            </a:solidFill>
          </a:ln>
          <a:effectLst>
            <a:glow rad="139700">
              <a:schemeClr val="accent5">
                <a:satMod val="175000"/>
                <a:alpha val="14000"/>
              </a:schemeClr>
            </a:glow>
          </a:effectLst>
        </c:spPr>
        <c:marker>
          <c:symbol val="circle"/>
          <c:size val="4"/>
          <c:spPr>
            <a:solidFill>
              <a:schemeClr val="accent5">
                <a:lumMod val="60000"/>
                <a:lumOff val="40000"/>
              </a:schemeClr>
            </a:solidFill>
            <a:ln>
              <a:solidFill>
                <a:schemeClr val="bg1"/>
              </a:solid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Charts!$B$3</c:f>
              <c:strCache>
                <c:ptCount val="1"/>
                <c:pt idx="0">
                  <c:v>Total</c:v>
                </c:pt>
              </c:strCache>
            </c:strRef>
          </c:tx>
          <c:spPr>
            <a:ln w="22225" cap="rnd">
              <a:solidFill>
                <a:schemeClr val="bg1"/>
              </a:solidFill>
            </a:ln>
            <a:effectLst>
              <a:glow rad="139700">
                <a:schemeClr val="accent5">
                  <a:satMod val="175000"/>
                  <a:alpha val="14000"/>
                </a:schemeClr>
              </a:glow>
            </a:effectLst>
          </c:spPr>
          <c:marker>
            <c:symbol val="circle"/>
            <c:size val="4"/>
            <c:spPr>
              <a:solidFill>
                <a:schemeClr val="accent5">
                  <a:lumMod val="60000"/>
                  <a:lumOff val="40000"/>
                </a:schemeClr>
              </a:solidFill>
              <a:ln>
                <a:solidFill>
                  <a:schemeClr val="bg1"/>
                </a:solidFill>
              </a:ln>
              <a:effectLst>
                <a:glow rad="63500">
                  <a:schemeClr val="accent5">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Charts!$A$4:$A$10</c:f>
              <c:strCache>
                <c:ptCount val="6"/>
                <c:pt idx="0">
                  <c:v>2018</c:v>
                </c:pt>
                <c:pt idx="1">
                  <c:v>2019</c:v>
                </c:pt>
                <c:pt idx="2">
                  <c:v>2020</c:v>
                </c:pt>
                <c:pt idx="3">
                  <c:v>2021</c:v>
                </c:pt>
                <c:pt idx="4">
                  <c:v>2022</c:v>
                </c:pt>
                <c:pt idx="5">
                  <c:v>2023</c:v>
                </c:pt>
              </c:strCache>
            </c:strRef>
          </c:cat>
          <c:val>
            <c:numRef>
              <c:f>Charts!$B$4:$B$10</c:f>
              <c:numCache>
                <c:formatCode>General</c:formatCode>
                <c:ptCount val="6"/>
                <c:pt idx="0">
                  <c:v>479</c:v>
                </c:pt>
                <c:pt idx="1">
                  <c:v>468</c:v>
                </c:pt>
                <c:pt idx="2">
                  <c:v>526</c:v>
                </c:pt>
                <c:pt idx="3">
                  <c:v>522</c:v>
                </c:pt>
                <c:pt idx="4">
                  <c:v>521</c:v>
                </c:pt>
                <c:pt idx="5">
                  <c:v>484</c:v>
                </c:pt>
              </c:numCache>
            </c:numRef>
          </c:val>
          <c:smooth val="0"/>
          <c:extLst>
            <c:ext xmlns:c16="http://schemas.microsoft.com/office/drawing/2014/chart" uri="{C3380CC4-5D6E-409C-BE32-E72D297353CC}">
              <c16:uniqueId val="{00000000-140B-4C2E-AF5B-AB8CB79F53BB}"/>
            </c:ext>
          </c:extLst>
        </c:ser>
        <c:dLbls>
          <c:dLblPos val="t"/>
          <c:showLegendKey val="0"/>
          <c:showVal val="1"/>
          <c:showCatName val="0"/>
          <c:showSerName val="0"/>
          <c:showPercent val="0"/>
          <c:showBubbleSize val="0"/>
        </c:dLbls>
        <c:marker val="1"/>
        <c:smooth val="0"/>
        <c:axId val="1511430751"/>
        <c:axId val="1511436511"/>
      </c:lineChart>
      <c:catAx>
        <c:axId val="151143075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11436511"/>
        <c:crosses val="autoZero"/>
        <c:auto val="1"/>
        <c:lblAlgn val="ctr"/>
        <c:lblOffset val="100"/>
        <c:noMultiLvlLbl val="0"/>
      </c:catAx>
      <c:valAx>
        <c:axId val="15114365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1143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02A2E"/>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[Cleaned_Data_Set.xlsx]Charts!PivotTable3</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Accidents by Severity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5">
                  <a:shade val="65000"/>
                  <a:shade val="51000"/>
                  <a:satMod val="130000"/>
                </a:schemeClr>
              </a:gs>
              <a:gs pos="80000">
                <a:schemeClr val="accent5">
                  <a:shade val="65000"/>
                  <a:shade val="93000"/>
                  <a:satMod val="130000"/>
                </a:schemeClr>
              </a:gs>
              <a:gs pos="100000">
                <a:schemeClr val="accent5">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5">
                  <a:tint val="65000"/>
                  <a:shade val="51000"/>
                  <a:satMod val="130000"/>
                </a:schemeClr>
              </a:gs>
              <a:gs pos="80000">
                <a:schemeClr val="accent5">
                  <a:tint val="65000"/>
                  <a:shade val="93000"/>
                  <a:satMod val="130000"/>
                </a:schemeClr>
              </a:gs>
              <a:gs pos="100000">
                <a:schemeClr val="accent5">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Charts!$B$30</c:f>
              <c:strCache>
                <c:ptCount val="1"/>
                <c:pt idx="0">
                  <c:v>Total</c:v>
                </c:pt>
              </c:strCache>
            </c:strRef>
          </c:tx>
          <c:dPt>
            <c:idx val="0"/>
            <c:bubble3D val="0"/>
            <c:spPr>
              <a:gradFill rotWithShape="1">
                <a:gsLst>
                  <a:gs pos="0">
                    <a:schemeClr val="accent5">
                      <a:shade val="65000"/>
                      <a:shade val="51000"/>
                      <a:satMod val="130000"/>
                    </a:schemeClr>
                  </a:gs>
                  <a:gs pos="80000">
                    <a:schemeClr val="accent5">
                      <a:shade val="65000"/>
                      <a:shade val="93000"/>
                      <a:satMod val="130000"/>
                    </a:schemeClr>
                  </a:gs>
                  <a:gs pos="100000">
                    <a:schemeClr val="accent5">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D76-4858-9823-017586EB2328}"/>
              </c:ext>
            </c:extLst>
          </c:dPt>
          <c:dPt>
            <c:idx val="1"/>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D76-4858-9823-017586EB2328}"/>
              </c:ext>
            </c:extLst>
          </c:dPt>
          <c:dPt>
            <c:idx val="2"/>
            <c:bubble3D val="0"/>
            <c:spPr>
              <a:gradFill rotWithShape="1">
                <a:gsLst>
                  <a:gs pos="0">
                    <a:schemeClr val="accent5">
                      <a:tint val="65000"/>
                      <a:shade val="51000"/>
                      <a:satMod val="130000"/>
                    </a:schemeClr>
                  </a:gs>
                  <a:gs pos="80000">
                    <a:schemeClr val="accent5">
                      <a:tint val="65000"/>
                      <a:shade val="93000"/>
                      <a:satMod val="130000"/>
                    </a:schemeClr>
                  </a:gs>
                  <a:gs pos="100000">
                    <a:schemeClr val="accent5">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D76-4858-9823-017586EB2328}"/>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Charts!$A$31:$A$34</c:f>
              <c:strCache>
                <c:ptCount val="3"/>
                <c:pt idx="0">
                  <c:v>Fatal</c:v>
                </c:pt>
                <c:pt idx="1">
                  <c:v>Minor</c:v>
                </c:pt>
                <c:pt idx="2">
                  <c:v>Serious</c:v>
                </c:pt>
              </c:strCache>
            </c:strRef>
          </c:cat>
          <c:val>
            <c:numRef>
              <c:f>Charts!$B$31:$B$34</c:f>
              <c:numCache>
                <c:formatCode>General</c:formatCode>
                <c:ptCount val="3"/>
                <c:pt idx="0">
                  <c:v>985</c:v>
                </c:pt>
                <c:pt idx="1">
                  <c:v>1034</c:v>
                </c:pt>
                <c:pt idx="2">
                  <c:v>981</c:v>
                </c:pt>
              </c:numCache>
            </c:numRef>
          </c:val>
          <c:extLst>
            <c:ext xmlns:c16="http://schemas.microsoft.com/office/drawing/2014/chart" uri="{C3380CC4-5D6E-409C-BE32-E72D297353CC}">
              <c16:uniqueId val="{00000006-6D76-4858-9823-017586EB2328}"/>
            </c:ext>
          </c:extLst>
        </c:ser>
        <c:dLbls>
          <c:dLblPos val="ctr"/>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02A2E"/>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[Cleaned_Data_Set.xlsx]Sheet9!PivotTable1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States by Accident 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Sheet9!$B$3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Sheet9!$A$4:$A$9</c:f>
              <c:strCache>
                <c:ptCount val="5"/>
                <c:pt idx="0">
                  <c:v>Goa</c:v>
                </c:pt>
                <c:pt idx="1">
                  <c:v>Sikkim</c:v>
                </c:pt>
                <c:pt idx="2">
                  <c:v>Delhi</c:v>
                </c:pt>
                <c:pt idx="3">
                  <c:v>Uttarakhand</c:v>
                </c:pt>
                <c:pt idx="4">
                  <c:v>Jammu and Kashmir</c:v>
                </c:pt>
              </c:strCache>
            </c:strRef>
          </c:cat>
          <c:val>
            <c:numRef>
              <c:f>Sheet9!$B$4:$B$9</c:f>
              <c:numCache>
                <c:formatCode>General</c:formatCode>
                <c:ptCount val="5"/>
                <c:pt idx="0">
                  <c:v>109</c:v>
                </c:pt>
                <c:pt idx="1">
                  <c:v>108</c:v>
                </c:pt>
                <c:pt idx="2">
                  <c:v>108</c:v>
                </c:pt>
                <c:pt idx="3">
                  <c:v>106</c:v>
                </c:pt>
                <c:pt idx="4">
                  <c:v>105</c:v>
                </c:pt>
              </c:numCache>
            </c:numRef>
          </c:val>
          <c:extLst>
            <c:ext xmlns:c16="http://schemas.microsoft.com/office/drawing/2014/chart" uri="{C3380CC4-5D6E-409C-BE32-E72D297353CC}">
              <c16:uniqueId val="{00000000-DCD8-426B-A956-5A621AA77184}"/>
            </c:ext>
          </c:extLst>
        </c:ser>
        <c:dLbls>
          <c:showLegendKey val="0"/>
          <c:showVal val="1"/>
          <c:showCatName val="0"/>
          <c:showSerName val="0"/>
          <c:showPercent val="0"/>
          <c:showBubbleSize val="0"/>
        </c:dLbls>
        <c:gapWidth val="150"/>
        <c:shape val="box"/>
        <c:axId val="1028168399"/>
        <c:axId val="1028168879"/>
        <c:axId val="0"/>
      </c:bar3DChart>
      <c:catAx>
        <c:axId val="1028168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8168879"/>
        <c:crosses val="autoZero"/>
        <c:auto val="1"/>
        <c:lblAlgn val="ctr"/>
        <c:lblOffset val="100"/>
        <c:noMultiLvlLbl val="0"/>
      </c:catAx>
      <c:valAx>
        <c:axId val="1028168879"/>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816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02A2E"/>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[Cleaned_Data_Set.xlsx]Charts!PivotTable6</c:name>
    <c:fmtId val="3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Monthly Accident Trends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Charts!$B$53</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Charts!$A$54:$A$66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Charts!$B$54:$B$66</c:f>
              <c:numCache>
                <c:formatCode>General</c:formatCode>
                <c:ptCount val="12"/>
                <c:pt idx="0">
                  <c:v>256</c:v>
                </c:pt>
                <c:pt idx="1">
                  <c:v>240</c:v>
                </c:pt>
                <c:pt idx="2">
                  <c:v>266</c:v>
                </c:pt>
                <c:pt idx="3">
                  <c:v>236</c:v>
                </c:pt>
                <c:pt idx="4">
                  <c:v>246</c:v>
                </c:pt>
                <c:pt idx="5">
                  <c:v>262</c:v>
                </c:pt>
                <c:pt idx="6">
                  <c:v>236</c:v>
                </c:pt>
                <c:pt idx="7">
                  <c:v>247</c:v>
                </c:pt>
                <c:pt idx="8">
                  <c:v>240</c:v>
                </c:pt>
                <c:pt idx="9">
                  <c:v>261</c:v>
                </c:pt>
                <c:pt idx="10">
                  <c:v>250</c:v>
                </c:pt>
                <c:pt idx="11">
                  <c:v>260</c:v>
                </c:pt>
              </c:numCache>
            </c:numRef>
          </c:val>
          <c:smooth val="0"/>
          <c:extLst>
            <c:ext xmlns:c16="http://schemas.microsoft.com/office/drawing/2014/chart" uri="{C3380CC4-5D6E-409C-BE32-E72D297353CC}">
              <c16:uniqueId val="{00000000-9173-49DF-8DF4-DBF2149A5B3E}"/>
            </c:ext>
          </c:extLst>
        </c:ser>
        <c:dLbls>
          <c:dLblPos val="t"/>
          <c:showLegendKey val="0"/>
          <c:showVal val="1"/>
          <c:showCatName val="0"/>
          <c:showSerName val="0"/>
          <c:showPercent val="0"/>
          <c:showBubbleSize val="0"/>
        </c:dLbls>
        <c:marker val="1"/>
        <c:smooth val="0"/>
        <c:axId val="1486199551"/>
        <c:axId val="1486194751"/>
      </c:lineChart>
      <c:catAx>
        <c:axId val="1486199551"/>
        <c:scaling>
          <c:orientation val="minMax"/>
        </c:scaling>
        <c:delete val="0"/>
        <c:axPos val="b"/>
        <c:minorGridlines>
          <c: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86194751"/>
        <c:crosses val="autoZero"/>
        <c:auto val="1"/>
        <c:lblAlgn val="ctr"/>
        <c:lblOffset val="100"/>
        <c:noMultiLvlLbl val="0"/>
      </c:catAx>
      <c:valAx>
        <c:axId val="148619475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86199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A2000"/>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[Cleaned_Data_Set.xlsx]Charts!PivotTable25</c:name>
    <c:fmtId val="3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Accidents By Time of Day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1"/>
          <c:showSerName val="0"/>
          <c:showPercent val="0"/>
          <c:showBubbleSize val="0"/>
          <c:extLst>
            <c:ext xmlns:c15="http://schemas.microsoft.com/office/drawing/2012/chart" uri="{CE6537A1-D6FC-4f65-9D91-7224C49458BB}"/>
          </c:extLst>
        </c:dLbl>
      </c:pivotFmt>
      <c:pivotFmt>
        <c:idx val="1"/>
        <c:dLbl>
          <c:idx val="0"/>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areaChart>
        <c:grouping val="standard"/>
        <c:varyColors val="0"/>
        <c:ser>
          <c:idx val="0"/>
          <c:order val="0"/>
          <c:tx>
            <c:strRef>
              <c:f>Charts!$B$487</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Charts!$A$488:$A$492</c:f>
              <c:strCache>
                <c:ptCount val="4"/>
                <c:pt idx="0">
                  <c:v>Afternoon</c:v>
                </c:pt>
                <c:pt idx="1">
                  <c:v>Evening</c:v>
                </c:pt>
                <c:pt idx="2">
                  <c:v>Morning</c:v>
                </c:pt>
                <c:pt idx="3">
                  <c:v>Night</c:v>
                </c:pt>
              </c:strCache>
            </c:strRef>
          </c:cat>
          <c:val>
            <c:numRef>
              <c:f>Charts!$B$488:$B$492</c:f>
              <c:numCache>
                <c:formatCode>General</c:formatCode>
                <c:ptCount val="4"/>
                <c:pt idx="0">
                  <c:v>597</c:v>
                </c:pt>
                <c:pt idx="1">
                  <c:v>470</c:v>
                </c:pt>
                <c:pt idx="2">
                  <c:v>894</c:v>
                </c:pt>
                <c:pt idx="3">
                  <c:v>1039</c:v>
                </c:pt>
              </c:numCache>
            </c:numRef>
          </c:val>
          <c:extLst>
            <c:ext xmlns:c16="http://schemas.microsoft.com/office/drawing/2014/chart" uri="{C3380CC4-5D6E-409C-BE32-E72D297353CC}">
              <c16:uniqueId val="{00000000-7A89-4CE0-85DC-7C84D157773E}"/>
            </c:ext>
          </c:extLst>
        </c:ser>
        <c:dLbls>
          <c:showLegendKey val="0"/>
          <c:showVal val="0"/>
          <c:showCatName val="0"/>
          <c:showSerName val="0"/>
          <c:showPercent val="0"/>
          <c:showBubbleSize val="0"/>
        </c:dLbls>
        <c:axId val="1511459551"/>
        <c:axId val="1511460031"/>
      </c:areaChart>
      <c:catAx>
        <c:axId val="1511459551"/>
        <c:scaling>
          <c:orientation val="minMax"/>
        </c:scaling>
        <c:delete val="1"/>
        <c:axPos val="b"/>
        <c:numFmt formatCode="General" sourceLinked="1"/>
        <c:majorTickMark val="out"/>
        <c:minorTickMark val="none"/>
        <c:tickLblPos val="nextTo"/>
        <c:crossAx val="1511460031"/>
        <c:crosses val="autoZero"/>
        <c:auto val="1"/>
        <c:lblAlgn val="ctr"/>
        <c:lblOffset val="100"/>
        <c:noMultiLvlLbl val="0"/>
      </c:catAx>
      <c:valAx>
        <c:axId val="1511460031"/>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5114595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2A2000"/>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[Cleaned_Data_Set.xlsx]Charts!PivotTable7</c:name>
    <c:fmtId val="4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Accidents by Day of Week</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Charts!$B$69:$B$70</c:f>
              <c:strCache>
                <c:ptCount val="1"/>
                <c:pt idx="0">
                  <c:v>Sunday</c:v>
                </c:pt>
              </c:strCache>
            </c:strRef>
          </c:tx>
          <c:spPr>
            <a:gradFill rotWithShape="1">
              <a:gsLst>
                <a:gs pos="0">
                  <a:schemeClr val="accent6">
                    <a:shade val="47000"/>
                    <a:shade val="51000"/>
                    <a:satMod val="130000"/>
                  </a:schemeClr>
                </a:gs>
                <a:gs pos="80000">
                  <a:schemeClr val="accent6">
                    <a:shade val="47000"/>
                    <a:shade val="93000"/>
                    <a:satMod val="130000"/>
                  </a:schemeClr>
                </a:gs>
                <a:gs pos="100000">
                  <a:schemeClr val="accent6">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Charts!$A$71</c:f>
              <c:strCache>
                <c:ptCount val="1"/>
                <c:pt idx="0">
                  <c:v>Total</c:v>
                </c:pt>
              </c:strCache>
            </c:strRef>
          </c:cat>
          <c:val>
            <c:numRef>
              <c:f>Charts!$B$71</c:f>
              <c:numCache>
                <c:formatCode>General</c:formatCode>
                <c:ptCount val="1"/>
                <c:pt idx="0">
                  <c:v>423</c:v>
                </c:pt>
              </c:numCache>
            </c:numRef>
          </c:val>
          <c:extLst>
            <c:ext xmlns:c16="http://schemas.microsoft.com/office/drawing/2014/chart" uri="{C3380CC4-5D6E-409C-BE32-E72D297353CC}">
              <c16:uniqueId val="{00000000-A34A-4CC7-8BE3-C307FE5BE091}"/>
            </c:ext>
          </c:extLst>
        </c:ser>
        <c:ser>
          <c:idx val="1"/>
          <c:order val="1"/>
          <c:tx>
            <c:strRef>
              <c:f>Charts!$C$69:$C$70</c:f>
              <c:strCache>
                <c:ptCount val="1"/>
                <c:pt idx="0">
                  <c:v>Monday</c:v>
                </c:pt>
              </c:strCache>
            </c:strRef>
          </c:tx>
          <c:spPr>
            <a:gradFill rotWithShape="1">
              <a:gsLst>
                <a:gs pos="0">
                  <a:schemeClr val="accent6">
                    <a:shade val="65000"/>
                    <a:shade val="51000"/>
                    <a:satMod val="130000"/>
                  </a:schemeClr>
                </a:gs>
                <a:gs pos="80000">
                  <a:schemeClr val="accent6">
                    <a:shade val="65000"/>
                    <a:shade val="93000"/>
                    <a:satMod val="130000"/>
                  </a:schemeClr>
                </a:gs>
                <a:gs pos="100000">
                  <a:schemeClr val="accent6">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Charts!$A$71</c:f>
              <c:strCache>
                <c:ptCount val="1"/>
                <c:pt idx="0">
                  <c:v>Total</c:v>
                </c:pt>
              </c:strCache>
            </c:strRef>
          </c:cat>
          <c:val>
            <c:numRef>
              <c:f>Charts!$C$71</c:f>
              <c:numCache>
                <c:formatCode>General</c:formatCode>
                <c:ptCount val="1"/>
                <c:pt idx="0">
                  <c:v>427</c:v>
                </c:pt>
              </c:numCache>
            </c:numRef>
          </c:val>
          <c:extLst>
            <c:ext xmlns:c16="http://schemas.microsoft.com/office/drawing/2014/chart" uri="{C3380CC4-5D6E-409C-BE32-E72D297353CC}">
              <c16:uniqueId val="{00000003-782A-4CE1-B30E-ED9B05BB5847}"/>
            </c:ext>
          </c:extLst>
        </c:ser>
        <c:ser>
          <c:idx val="2"/>
          <c:order val="2"/>
          <c:tx>
            <c:strRef>
              <c:f>Charts!$D$69:$D$70</c:f>
              <c:strCache>
                <c:ptCount val="1"/>
                <c:pt idx="0">
                  <c:v>Tuesday</c:v>
                </c:pt>
              </c:strCache>
            </c:strRef>
          </c:tx>
          <c:spPr>
            <a:gradFill rotWithShape="1">
              <a:gsLst>
                <a:gs pos="0">
                  <a:schemeClr val="accent6">
                    <a:shade val="82000"/>
                    <a:shade val="51000"/>
                    <a:satMod val="130000"/>
                  </a:schemeClr>
                </a:gs>
                <a:gs pos="80000">
                  <a:schemeClr val="accent6">
                    <a:shade val="82000"/>
                    <a:shade val="93000"/>
                    <a:satMod val="130000"/>
                  </a:schemeClr>
                </a:gs>
                <a:gs pos="100000">
                  <a:schemeClr val="accent6">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Charts!$A$71</c:f>
              <c:strCache>
                <c:ptCount val="1"/>
                <c:pt idx="0">
                  <c:v>Total</c:v>
                </c:pt>
              </c:strCache>
            </c:strRef>
          </c:cat>
          <c:val>
            <c:numRef>
              <c:f>Charts!$D$71</c:f>
              <c:numCache>
                <c:formatCode>General</c:formatCode>
                <c:ptCount val="1"/>
                <c:pt idx="0">
                  <c:v>402</c:v>
                </c:pt>
              </c:numCache>
            </c:numRef>
          </c:val>
          <c:extLst>
            <c:ext xmlns:c16="http://schemas.microsoft.com/office/drawing/2014/chart" uri="{C3380CC4-5D6E-409C-BE32-E72D297353CC}">
              <c16:uniqueId val="{00000004-782A-4CE1-B30E-ED9B05BB5847}"/>
            </c:ext>
          </c:extLst>
        </c:ser>
        <c:ser>
          <c:idx val="3"/>
          <c:order val="3"/>
          <c:tx>
            <c:strRef>
              <c:f>Charts!$E$69:$E$70</c:f>
              <c:strCache>
                <c:ptCount val="1"/>
                <c:pt idx="0">
                  <c:v>Wednesday</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Charts!$A$71</c:f>
              <c:strCache>
                <c:ptCount val="1"/>
                <c:pt idx="0">
                  <c:v>Total</c:v>
                </c:pt>
              </c:strCache>
            </c:strRef>
          </c:cat>
          <c:val>
            <c:numRef>
              <c:f>Charts!$E$71</c:f>
              <c:numCache>
                <c:formatCode>General</c:formatCode>
                <c:ptCount val="1"/>
                <c:pt idx="0">
                  <c:v>468</c:v>
                </c:pt>
              </c:numCache>
            </c:numRef>
          </c:val>
          <c:extLst>
            <c:ext xmlns:c16="http://schemas.microsoft.com/office/drawing/2014/chart" uri="{C3380CC4-5D6E-409C-BE32-E72D297353CC}">
              <c16:uniqueId val="{00000005-782A-4CE1-B30E-ED9B05BB5847}"/>
            </c:ext>
          </c:extLst>
        </c:ser>
        <c:ser>
          <c:idx val="4"/>
          <c:order val="4"/>
          <c:tx>
            <c:strRef>
              <c:f>Charts!$F$69:$F$70</c:f>
              <c:strCache>
                <c:ptCount val="1"/>
                <c:pt idx="0">
                  <c:v>Thursday</c:v>
                </c:pt>
              </c:strCache>
            </c:strRef>
          </c:tx>
          <c:spPr>
            <a:gradFill rotWithShape="1">
              <a:gsLst>
                <a:gs pos="0">
                  <a:schemeClr val="accent6">
                    <a:tint val="83000"/>
                    <a:shade val="51000"/>
                    <a:satMod val="130000"/>
                  </a:schemeClr>
                </a:gs>
                <a:gs pos="80000">
                  <a:schemeClr val="accent6">
                    <a:tint val="83000"/>
                    <a:shade val="93000"/>
                    <a:satMod val="130000"/>
                  </a:schemeClr>
                </a:gs>
                <a:gs pos="100000">
                  <a:schemeClr val="accent6">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Charts!$A$71</c:f>
              <c:strCache>
                <c:ptCount val="1"/>
                <c:pt idx="0">
                  <c:v>Total</c:v>
                </c:pt>
              </c:strCache>
            </c:strRef>
          </c:cat>
          <c:val>
            <c:numRef>
              <c:f>Charts!$F$71</c:f>
              <c:numCache>
                <c:formatCode>General</c:formatCode>
                <c:ptCount val="1"/>
                <c:pt idx="0">
                  <c:v>438</c:v>
                </c:pt>
              </c:numCache>
            </c:numRef>
          </c:val>
          <c:extLst>
            <c:ext xmlns:c16="http://schemas.microsoft.com/office/drawing/2014/chart" uri="{C3380CC4-5D6E-409C-BE32-E72D297353CC}">
              <c16:uniqueId val="{00000006-782A-4CE1-B30E-ED9B05BB5847}"/>
            </c:ext>
          </c:extLst>
        </c:ser>
        <c:ser>
          <c:idx val="5"/>
          <c:order val="5"/>
          <c:tx>
            <c:strRef>
              <c:f>Charts!$G$69:$G$70</c:f>
              <c:strCache>
                <c:ptCount val="1"/>
                <c:pt idx="0">
                  <c:v>Friday</c:v>
                </c:pt>
              </c:strCache>
            </c:strRef>
          </c:tx>
          <c:spPr>
            <a:gradFill rotWithShape="1">
              <a:gsLst>
                <a:gs pos="0">
                  <a:schemeClr val="accent6">
                    <a:tint val="65000"/>
                    <a:shade val="51000"/>
                    <a:satMod val="130000"/>
                  </a:schemeClr>
                </a:gs>
                <a:gs pos="80000">
                  <a:schemeClr val="accent6">
                    <a:tint val="65000"/>
                    <a:shade val="93000"/>
                    <a:satMod val="130000"/>
                  </a:schemeClr>
                </a:gs>
                <a:gs pos="100000">
                  <a:schemeClr val="accent6">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Charts!$A$71</c:f>
              <c:strCache>
                <c:ptCount val="1"/>
                <c:pt idx="0">
                  <c:v>Total</c:v>
                </c:pt>
              </c:strCache>
            </c:strRef>
          </c:cat>
          <c:val>
            <c:numRef>
              <c:f>Charts!$G$71</c:f>
              <c:numCache>
                <c:formatCode>General</c:formatCode>
                <c:ptCount val="1"/>
                <c:pt idx="0">
                  <c:v>423</c:v>
                </c:pt>
              </c:numCache>
            </c:numRef>
          </c:val>
          <c:extLst>
            <c:ext xmlns:c16="http://schemas.microsoft.com/office/drawing/2014/chart" uri="{C3380CC4-5D6E-409C-BE32-E72D297353CC}">
              <c16:uniqueId val="{00000007-782A-4CE1-B30E-ED9B05BB5847}"/>
            </c:ext>
          </c:extLst>
        </c:ser>
        <c:ser>
          <c:idx val="6"/>
          <c:order val="6"/>
          <c:tx>
            <c:strRef>
              <c:f>Charts!$H$69:$H$70</c:f>
              <c:strCache>
                <c:ptCount val="1"/>
                <c:pt idx="0">
                  <c:v>Saturday</c:v>
                </c:pt>
              </c:strCache>
            </c:strRef>
          </c:tx>
          <c:spPr>
            <a:gradFill rotWithShape="1">
              <a:gsLst>
                <a:gs pos="0">
                  <a:schemeClr val="accent6">
                    <a:tint val="48000"/>
                    <a:shade val="51000"/>
                    <a:satMod val="130000"/>
                  </a:schemeClr>
                </a:gs>
                <a:gs pos="80000">
                  <a:schemeClr val="accent6">
                    <a:tint val="48000"/>
                    <a:shade val="93000"/>
                    <a:satMod val="130000"/>
                  </a:schemeClr>
                </a:gs>
                <a:gs pos="100000">
                  <a:schemeClr val="accent6">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Charts!$A$71</c:f>
              <c:strCache>
                <c:ptCount val="1"/>
                <c:pt idx="0">
                  <c:v>Total</c:v>
                </c:pt>
              </c:strCache>
            </c:strRef>
          </c:cat>
          <c:val>
            <c:numRef>
              <c:f>Charts!$H$71</c:f>
              <c:numCache>
                <c:formatCode>General</c:formatCode>
                <c:ptCount val="1"/>
                <c:pt idx="0">
                  <c:v>419</c:v>
                </c:pt>
              </c:numCache>
            </c:numRef>
          </c:val>
          <c:extLst>
            <c:ext xmlns:c16="http://schemas.microsoft.com/office/drawing/2014/chart" uri="{C3380CC4-5D6E-409C-BE32-E72D297353CC}">
              <c16:uniqueId val="{00000009-782A-4CE1-B30E-ED9B05BB5847}"/>
            </c:ext>
          </c:extLst>
        </c:ser>
        <c:dLbls>
          <c:dLblPos val="outEnd"/>
          <c:showLegendKey val="0"/>
          <c:showVal val="1"/>
          <c:showCatName val="0"/>
          <c:showSerName val="0"/>
          <c:showPercent val="0"/>
          <c:showBubbleSize val="0"/>
        </c:dLbls>
        <c:gapWidth val="100"/>
        <c:overlap val="-24"/>
        <c:axId val="1511382751"/>
        <c:axId val="1511375551"/>
      </c:barChart>
      <c:catAx>
        <c:axId val="15113827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1375551"/>
        <c:crosses val="autoZero"/>
        <c:auto val="1"/>
        <c:lblAlgn val="ctr"/>
        <c:lblOffset val="100"/>
        <c:noMultiLvlLbl val="0"/>
      </c:catAx>
      <c:valAx>
        <c:axId val="15113755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138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A2000"/>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[Cleaned_Data_Set.xlsx]Charts!PivotTable3</c:name>
    <c:fmtId val="3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Accidents by Severity Level</a:t>
            </a:r>
          </a:p>
        </c:rich>
      </c:tx>
      <c:layout>
        <c:manualLayout>
          <c:xMode val="edge"/>
          <c:yMode val="edge"/>
          <c:x val="0.13100300014725738"/>
          <c:y val="3.62194683804686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8110031792829566E-2"/>
          <c:y val="0.32126570873110438"/>
          <c:w val="0.84600499444450561"/>
          <c:h val="0.49019880127935206"/>
        </c:manualLayout>
      </c:layout>
      <c:bar3DChart>
        <c:barDir val="col"/>
        <c:grouping val="clustered"/>
        <c:varyColors val="0"/>
        <c:ser>
          <c:idx val="0"/>
          <c:order val="0"/>
          <c:tx>
            <c:strRef>
              <c:f>Charts!$B$30</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Charts!$A$31:$A$34</c:f>
              <c:strCache>
                <c:ptCount val="3"/>
                <c:pt idx="0">
                  <c:v>Fatal</c:v>
                </c:pt>
                <c:pt idx="1">
                  <c:v>Minor</c:v>
                </c:pt>
                <c:pt idx="2">
                  <c:v>Serious</c:v>
                </c:pt>
              </c:strCache>
            </c:strRef>
          </c:cat>
          <c:val>
            <c:numRef>
              <c:f>Charts!$B$31:$B$34</c:f>
              <c:numCache>
                <c:formatCode>General</c:formatCode>
                <c:ptCount val="3"/>
                <c:pt idx="0">
                  <c:v>985</c:v>
                </c:pt>
                <c:pt idx="1">
                  <c:v>1034</c:v>
                </c:pt>
                <c:pt idx="2">
                  <c:v>981</c:v>
                </c:pt>
              </c:numCache>
            </c:numRef>
          </c:val>
          <c:extLst>
            <c:ext xmlns:c16="http://schemas.microsoft.com/office/drawing/2014/chart" uri="{C3380CC4-5D6E-409C-BE32-E72D297353CC}">
              <c16:uniqueId val="{00000000-0671-4500-82ED-DC723E99AA2B}"/>
            </c:ext>
          </c:extLst>
        </c:ser>
        <c:dLbls>
          <c:showLegendKey val="0"/>
          <c:showVal val="0"/>
          <c:showCatName val="0"/>
          <c:showSerName val="0"/>
          <c:showPercent val="0"/>
          <c:showBubbleSize val="0"/>
        </c:dLbls>
        <c:gapWidth val="150"/>
        <c:shape val="box"/>
        <c:axId val="885543024"/>
        <c:axId val="885543984"/>
        <c:axId val="0"/>
      </c:bar3DChart>
      <c:catAx>
        <c:axId val="88554302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5543984"/>
        <c:crosses val="autoZero"/>
        <c:auto val="1"/>
        <c:lblAlgn val="ctr"/>
        <c:lblOffset val="100"/>
        <c:noMultiLvlLbl val="0"/>
      </c:catAx>
      <c:valAx>
        <c:axId val="885543984"/>
        <c:scaling>
          <c:orientation val="minMax"/>
        </c:scaling>
        <c:delete val="1"/>
        <c:axPos val="l"/>
        <c:majorGridlines>
          <c:spPr>
            <a:ln w="9525" cap="flat" cmpd="sng" algn="ctr">
              <a:solidFill>
                <a:schemeClr val="dk1">
                  <a:lumMod val="50000"/>
                  <a:lumOff val="50000"/>
                </a:schemeClr>
              </a:solidFill>
              <a:round/>
            </a:ln>
            <a:effectLst/>
          </c:spPr>
        </c:majorGridlines>
        <c:numFmt formatCode="General" sourceLinked="1"/>
        <c:majorTickMark val="out"/>
        <c:minorTickMark val="none"/>
        <c:tickLblPos val="nextTo"/>
        <c:crossAx val="885543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00000"/>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[Cleaned_Data_Set.xlsx]Charts!PivotTable31</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Severity</a:t>
            </a:r>
            <a:r>
              <a:rPr lang="en-IN" baseline="0"/>
              <a:t> Contribution Over Years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Charts!$B$550:$B$551</c:f>
              <c:strCache>
                <c:ptCount val="1"/>
                <c:pt idx="0">
                  <c:v>Fatal</c:v>
                </c:pt>
              </c:strCache>
            </c:strRef>
          </c:tx>
          <c:spPr>
            <a:gradFill rotWithShape="1">
              <a:gsLst>
                <a:gs pos="0">
                  <a:schemeClr val="accent2">
                    <a:shade val="65000"/>
                    <a:shade val="51000"/>
                    <a:satMod val="130000"/>
                  </a:schemeClr>
                </a:gs>
                <a:gs pos="80000">
                  <a:schemeClr val="accent2">
                    <a:shade val="65000"/>
                    <a:shade val="93000"/>
                    <a:satMod val="130000"/>
                  </a:schemeClr>
                </a:gs>
                <a:gs pos="100000">
                  <a:schemeClr val="accent2">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Charts!$A$552:$A$558</c:f>
              <c:strCache>
                <c:ptCount val="6"/>
                <c:pt idx="0">
                  <c:v>2018</c:v>
                </c:pt>
                <c:pt idx="1">
                  <c:v>2019</c:v>
                </c:pt>
                <c:pt idx="2">
                  <c:v>2020</c:v>
                </c:pt>
                <c:pt idx="3">
                  <c:v>2021</c:v>
                </c:pt>
                <c:pt idx="4">
                  <c:v>2022</c:v>
                </c:pt>
                <c:pt idx="5">
                  <c:v>2023</c:v>
                </c:pt>
              </c:strCache>
            </c:strRef>
          </c:cat>
          <c:val>
            <c:numRef>
              <c:f>Charts!$B$552:$B$558</c:f>
              <c:numCache>
                <c:formatCode>0.00%</c:formatCode>
                <c:ptCount val="6"/>
                <c:pt idx="0">
                  <c:v>0.32359081419624219</c:v>
                </c:pt>
                <c:pt idx="1">
                  <c:v>0.28632478632478631</c:v>
                </c:pt>
                <c:pt idx="2">
                  <c:v>0.30988593155893535</c:v>
                </c:pt>
                <c:pt idx="3">
                  <c:v>0.35249042145593867</c:v>
                </c:pt>
                <c:pt idx="4">
                  <c:v>0.32245681381957775</c:v>
                </c:pt>
                <c:pt idx="5">
                  <c:v>0.37396694214876031</c:v>
                </c:pt>
              </c:numCache>
            </c:numRef>
          </c:val>
          <c:extLst>
            <c:ext xmlns:c16="http://schemas.microsoft.com/office/drawing/2014/chart" uri="{C3380CC4-5D6E-409C-BE32-E72D297353CC}">
              <c16:uniqueId val="{00000000-5311-4978-95A8-F0AAE4337DF8}"/>
            </c:ext>
          </c:extLst>
        </c:ser>
        <c:ser>
          <c:idx val="1"/>
          <c:order val="1"/>
          <c:tx>
            <c:strRef>
              <c:f>Charts!$C$550:$C$551</c:f>
              <c:strCache>
                <c:ptCount val="1"/>
                <c:pt idx="0">
                  <c:v>Minor</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Charts!$A$552:$A$558</c:f>
              <c:strCache>
                <c:ptCount val="6"/>
                <c:pt idx="0">
                  <c:v>2018</c:v>
                </c:pt>
                <c:pt idx="1">
                  <c:v>2019</c:v>
                </c:pt>
                <c:pt idx="2">
                  <c:v>2020</c:v>
                </c:pt>
                <c:pt idx="3">
                  <c:v>2021</c:v>
                </c:pt>
                <c:pt idx="4">
                  <c:v>2022</c:v>
                </c:pt>
                <c:pt idx="5">
                  <c:v>2023</c:v>
                </c:pt>
              </c:strCache>
            </c:strRef>
          </c:cat>
          <c:val>
            <c:numRef>
              <c:f>Charts!$C$552:$C$558</c:f>
              <c:numCache>
                <c:formatCode>0.00%</c:formatCode>
                <c:ptCount val="6"/>
                <c:pt idx="0">
                  <c:v>0.34864300626304801</c:v>
                </c:pt>
                <c:pt idx="1">
                  <c:v>0.34615384615384615</c:v>
                </c:pt>
                <c:pt idx="2">
                  <c:v>0.35551330798479086</c:v>
                </c:pt>
                <c:pt idx="3">
                  <c:v>0.32567049808429116</c:v>
                </c:pt>
                <c:pt idx="4">
                  <c:v>0.33973128598848368</c:v>
                </c:pt>
                <c:pt idx="5">
                  <c:v>0.35330578512396693</c:v>
                </c:pt>
              </c:numCache>
            </c:numRef>
          </c:val>
          <c:extLst>
            <c:ext xmlns:c16="http://schemas.microsoft.com/office/drawing/2014/chart" uri="{C3380CC4-5D6E-409C-BE32-E72D297353CC}">
              <c16:uniqueId val="{00000001-13D1-4B37-A7E4-DA2F2878C5CC}"/>
            </c:ext>
          </c:extLst>
        </c:ser>
        <c:ser>
          <c:idx val="2"/>
          <c:order val="2"/>
          <c:tx>
            <c:strRef>
              <c:f>Charts!$D$550:$D$551</c:f>
              <c:strCache>
                <c:ptCount val="1"/>
                <c:pt idx="0">
                  <c:v>Serious</c:v>
                </c:pt>
              </c:strCache>
            </c:strRef>
          </c:tx>
          <c:spPr>
            <a:gradFill rotWithShape="1">
              <a:gsLst>
                <a:gs pos="0">
                  <a:schemeClr val="accent2">
                    <a:tint val="65000"/>
                    <a:shade val="51000"/>
                    <a:satMod val="130000"/>
                  </a:schemeClr>
                </a:gs>
                <a:gs pos="80000">
                  <a:schemeClr val="accent2">
                    <a:tint val="65000"/>
                    <a:shade val="93000"/>
                    <a:satMod val="130000"/>
                  </a:schemeClr>
                </a:gs>
                <a:gs pos="100000">
                  <a:schemeClr val="accent2">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Charts!$A$552:$A$558</c:f>
              <c:strCache>
                <c:ptCount val="6"/>
                <c:pt idx="0">
                  <c:v>2018</c:v>
                </c:pt>
                <c:pt idx="1">
                  <c:v>2019</c:v>
                </c:pt>
                <c:pt idx="2">
                  <c:v>2020</c:v>
                </c:pt>
                <c:pt idx="3">
                  <c:v>2021</c:v>
                </c:pt>
                <c:pt idx="4">
                  <c:v>2022</c:v>
                </c:pt>
                <c:pt idx="5">
                  <c:v>2023</c:v>
                </c:pt>
              </c:strCache>
            </c:strRef>
          </c:cat>
          <c:val>
            <c:numRef>
              <c:f>Charts!$D$552:$D$558</c:f>
              <c:numCache>
                <c:formatCode>0.00%</c:formatCode>
                <c:ptCount val="6"/>
                <c:pt idx="0">
                  <c:v>0.3277661795407098</c:v>
                </c:pt>
                <c:pt idx="1">
                  <c:v>0.36752136752136755</c:v>
                </c:pt>
                <c:pt idx="2">
                  <c:v>0.33460076045627374</c:v>
                </c:pt>
                <c:pt idx="3">
                  <c:v>0.32183908045977011</c:v>
                </c:pt>
                <c:pt idx="4">
                  <c:v>0.33781190019193857</c:v>
                </c:pt>
                <c:pt idx="5">
                  <c:v>0.27272727272727271</c:v>
                </c:pt>
              </c:numCache>
            </c:numRef>
          </c:val>
          <c:extLst>
            <c:ext xmlns:c16="http://schemas.microsoft.com/office/drawing/2014/chart" uri="{C3380CC4-5D6E-409C-BE32-E72D297353CC}">
              <c16:uniqueId val="{00000002-13D1-4B37-A7E4-DA2F2878C5CC}"/>
            </c:ext>
          </c:extLst>
        </c:ser>
        <c:dLbls>
          <c:showLegendKey val="0"/>
          <c:showVal val="0"/>
          <c:showCatName val="0"/>
          <c:showSerName val="0"/>
          <c:showPercent val="0"/>
          <c:showBubbleSize val="0"/>
        </c:dLbls>
        <c:gapWidth val="150"/>
        <c:shape val="box"/>
        <c:axId val="1016348304"/>
        <c:axId val="1016338224"/>
        <c:axId val="0"/>
      </c:bar3DChart>
      <c:catAx>
        <c:axId val="1016348304"/>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6338224"/>
        <c:crosses val="autoZero"/>
        <c:auto val="1"/>
        <c:lblAlgn val="ctr"/>
        <c:lblOffset val="100"/>
        <c:noMultiLvlLbl val="0"/>
      </c:catAx>
      <c:valAx>
        <c:axId val="1016338224"/>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6348304"/>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00000"/>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[Cleaned_Data_Set.xlsx]Charts!PivotTable32</c:name>
    <c:fmtId val="2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High Severity Trend Over Years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Charts!$B$564</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Charts!$A$565:$A$571</c:f>
              <c:strCache>
                <c:ptCount val="6"/>
                <c:pt idx="0">
                  <c:v>2018</c:v>
                </c:pt>
                <c:pt idx="1">
                  <c:v>2019</c:v>
                </c:pt>
                <c:pt idx="2">
                  <c:v>2020</c:v>
                </c:pt>
                <c:pt idx="3">
                  <c:v>2021</c:v>
                </c:pt>
                <c:pt idx="4">
                  <c:v>2022</c:v>
                </c:pt>
                <c:pt idx="5">
                  <c:v>2023</c:v>
                </c:pt>
              </c:strCache>
            </c:strRef>
          </c:cat>
          <c:val>
            <c:numRef>
              <c:f>Charts!$B$565:$B$571</c:f>
              <c:numCache>
                <c:formatCode>General</c:formatCode>
                <c:ptCount val="6"/>
                <c:pt idx="0">
                  <c:v>479</c:v>
                </c:pt>
                <c:pt idx="1">
                  <c:v>468</c:v>
                </c:pt>
                <c:pt idx="2">
                  <c:v>526</c:v>
                </c:pt>
                <c:pt idx="3">
                  <c:v>522</c:v>
                </c:pt>
                <c:pt idx="4">
                  <c:v>521</c:v>
                </c:pt>
                <c:pt idx="5">
                  <c:v>484</c:v>
                </c:pt>
              </c:numCache>
            </c:numRef>
          </c:val>
          <c:smooth val="0"/>
          <c:extLst>
            <c:ext xmlns:c16="http://schemas.microsoft.com/office/drawing/2014/chart" uri="{C3380CC4-5D6E-409C-BE32-E72D297353CC}">
              <c16:uniqueId val="{00000000-C2DB-42A9-BE58-80A05819AA86}"/>
            </c:ext>
          </c:extLst>
        </c:ser>
        <c:dLbls>
          <c:dLblPos val="t"/>
          <c:showLegendKey val="0"/>
          <c:showVal val="1"/>
          <c:showCatName val="0"/>
          <c:showSerName val="0"/>
          <c:showPercent val="0"/>
          <c:showBubbleSize val="0"/>
        </c:dLbls>
        <c:marker val="1"/>
        <c:smooth val="0"/>
        <c:axId val="765725696"/>
        <c:axId val="765739136"/>
      </c:lineChart>
      <c:catAx>
        <c:axId val="765725696"/>
        <c:scaling>
          <c:orientation val="minMax"/>
        </c:scaling>
        <c:delete val="0"/>
        <c:axPos val="b"/>
        <c:minorGridlines>
          <c: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a:effectLst/>
          </c:spPr>
        </c:min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65739136"/>
        <c:crosses val="autoZero"/>
        <c:auto val="1"/>
        <c:lblAlgn val="ctr"/>
        <c:lblOffset val="100"/>
        <c:noMultiLvlLbl val="0"/>
      </c:catAx>
      <c:valAx>
        <c:axId val="765739136"/>
        <c:scaling>
          <c:orientation val="minMax"/>
        </c:scaling>
        <c:delete val="1"/>
        <c:axPos val="l"/>
        <c:numFmt formatCode="General" sourceLinked="1"/>
        <c:majorTickMark val="out"/>
        <c:minorTickMark val="none"/>
        <c:tickLblPos val="nextTo"/>
        <c:crossAx val="765725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00000"/>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[Cleaned_Data_Set.xlsx]Charts!PivotTable33</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States by Accidents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Charts!$B$585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Charts!$A$586:$A$596</c:f>
              <c:strCache>
                <c:ptCount val="10"/>
                <c:pt idx="0">
                  <c:v>Goa</c:v>
                </c:pt>
                <c:pt idx="1">
                  <c:v>Sikkim</c:v>
                </c:pt>
                <c:pt idx="2">
                  <c:v>Delhi</c:v>
                </c:pt>
                <c:pt idx="3">
                  <c:v>Uttarakhand</c:v>
                </c:pt>
                <c:pt idx="4">
                  <c:v>Jammu and Kashmir</c:v>
                </c:pt>
                <c:pt idx="5">
                  <c:v>Kerala</c:v>
                </c:pt>
                <c:pt idx="6">
                  <c:v>Tamil Nadu</c:v>
                </c:pt>
                <c:pt idx="7">
                  <c:v>Nagaland</c:v>
                </c:pt>
                <c:pt idx="8">
                  <c:v>Gujarat</c:v>
                </c:pt>
                <c:pt idx="9">
                  <c:v>Puducherry</c:v>
                </c:pt>
              </c:strCache>
            </c:strRef>
          </c:cat>
          <c:val>
            <c:numRef>
              <c:f>Charts!$B$586:$B$596</c:f>
              <c:numCache>
                <c:formatCode>General</c:formatCode>
                <c:ptCount val="10"/>
                <c:pt idx="0">
                  <c:v>109</c:v>
                </c:pt>
                <c:pt idx="1">
                  <c:v>108</c:v>
                </c:pt>
                <c:pt idx="2">
                  <c:v>108</c:v>
                </c:pt>
                <c:pt idx="3">
                  <c:v>106</c:v>
                </c:pt>
                <c:pt idx="4">
                  <c:v>105</c:v>
                </c:pt>
                <c:pt idx="5">
                  <c:v>102</c:v>
                </c:pt>
                <c:pt idx="6">
                  <c:v>101</c:v>
                </c:pt>
                <c:pt idx="7">
                  <c:v>101</c:v>
                </c:pt>
                <c:pt idx="8">
                  <c:v>100</c:v>
                </c:pt>
                <c:pt idx="9">
                  <c:v>98</c:v>
                </c:pt>
              </c:numCache>
            </c:numRef>
          </c:val>
          <c:extLst>
            <c:ext xmlns:c16="http://schemas.microsoft.com/office/drawing/2014/chart" uri="{C3380CC4-5D6E-409C-BE32-E72D297353CC}">
              <c16:uniqueId val="{00000000-0511-453C-878C-7720287C1B9D}"/>
            </c:ext>
          </c:extLst>
        </c:ser>
        <c:dLbls>
          <c:showLegendKey val="0"/>
          <c:showVal val="1"/>
          <c:showCatName val="0"/>
          <c:showSerName val="0"/>
          <c:showPercent val="0"/>
          <c:showBubbleSize val="0"/>
        </c:dLbls>
        <c:gapWidth val="150"/>
        <c:shape val="box"/>
        <c:axId val="267693535"/>
        <c:axId val="267694015"/>
        <c:axId val="0"/>
      </c:bar3DChart>
      <c:catAx>
        <c:axId val="267693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7694015"/>
        <c:crosses val="autoZero"/>
        <c:auto val="1"/>
        <c:lblAlgn val="ctr"/>
        <c:lblOffset val="100"/>
        <c:noMultiLvlLbl val="0"/>
      </c:catAx>
      <c:valAx>
        <c:axId val="267694015"/>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7693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A192F"/>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[Cleaned_Data_Set.xlsx]Charts!PivotTable34</c:name>
    <c:fmtId val="2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States by Fatal Accidents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Charts!$AC$599:$AC$600</c:f>
              <c:strCache>
                <c:ptCount val="1"/>
                <c:pt idx="0">
                  <c:v>Fatal</c:v>
                </c:pt>
              </c:strCache>
            </c:strRef>
          </c:tx>
          <c:spPr>
            <a:gradFill rotWithShape="1">
              <a:gsLst>
                <a:gs pos="0">
                  <a:schemeClr val="accent1">
                    <a:shade val="65000"/>
                    <a:shade val="51000"/>
                    <a:satMod val="130000"/>
                  </a:schemeClr>
                </a:gs>
                <a:gs pos="80000">
                  <a:schemeClr val="accent1">
                    <a:shade val="65000"/>
                    <a:shade val="93000"/>
                    <a:satMod val="130000"/>
                  </a:schemeClr>
                </a:gs>
                <a:gs pos="100000">
                  <a:schemeClr val="accent1">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Charts!$AB$601:$AB$611</c:f>
              <c:strCache>
                <c:ptCount val="10"/>
                <c:pt idx="0">
                  <c:v>Goa</c:v>
                </c:pt>
                <c:pt idx="1">
                  <c:v>Sikkim</c:v>
                </c:pt>
                <c:pt idx="2">
                  <c:v>Delhi</c:v>
                </c:pt>
                <c:pt idx="3">
                  <c:v>Uttarakhand</c:v>
                </c:pt>
                <c:pt idx="4">
                  <c:v>Jammu and Kashmir</c:v>
                </c:pt>
                <c:pt idx="5">
                  <c:v>Kerala</c:v>
                </c:pt>
                <c:pt idx="6">
                  <c:v>Tamil Nadu</c:v>
                </c:pt>
                <c:pt idx="7">
                  <c:v>Nagaland</c:v>
                </c:pt>
                <c:pt idx="8">
                  <c:v>Gujarat</c:v>
                </c:pt>
                <c:pt idx="9">
                  <c:v>Puducherry</c:v>
                </c:pt>
              </c:strCache>
            </c:strRef>
          </c:cat>
          <c:val>
            <c:numRef>
              <c:f>Charts!$AC$601:$AC$611</c:f>
              <c:numCache>
                <c:formatCode>General</c:formatCode>
                <c:ptCount val="10"/>
                <c:pt idx="0">
                  <c:v>40</c:v>
                </c:pt>
                <c:pt idx="1">
                  <c:v>29</c:v>
                </c:pt>
                <c:pt idx="2">
                  <c:v>31</c:v>
                </c:pt>
                <c:pt idx="3">
                  <c:v>37</c:v>
                </c:pt>
                <c:pt idx="4">
                  <c:v>35</c:v>
                </c:pt>
                <c:pt idx="5">
                  <c:v>40</c:v>
                </c:pt>
                <c:pt idx="6">
                  <c:v>38</c:v>
                </c:pt>
                <c:pt idx="7">
                  <c:v>39</c:v>
                </c:pt>
                <c:pt idx="8">
                  <c:v>32</c:v>
                </c:pt>
                <c:pt idx="9">
                  <c:v>35</c:v>
                </c:pt>
              </c:numCache>
            </c:numRef>
          </c:val>
          <c:extLst>
            <c:ext xmlns:c16="http://schemas.microsoft.com/office/drawing/2014/chart" uri="{C3380CC4-5D6E-409C-BE32-E72D297353CC}">
              <c16:uniqueId val="{00000000-A7C6-459C-8C19-AF49A13A9C00}"/>
            </c:ext>
          </c:extLst>
        </c:ser>
        <c:ser>
          <c:idx val="1"/>
          <c:order val="1"/>
          <c:tx>
            <c:strRef>
              <c:f>Charts!$AD$599:$AD$600</c:f>
              <c:strCache>
                <c:ptCount val="1"/>
                <c:pt idx="0">
                  <c:v>Minor</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Charts!$AB$601:$AB$611</c:f>
              <c:strCache>
                <c:ptCount val="10"/>
                <c:pt idx="0">
                  <c:v>Goa</c:v>
                </c:pt>
                <c:pt idx="1">
                  <c:v>Sikkim</c:v>
                </c:pt>
                <c:pt idx="2">
                  <c:v>Delhi</c:v>
                </c:pt>
                <c:pt idx="3">
                  <c:v>Uttarakhand</c:v>
                </c:pt>
                <c:pt idx="4">
                  <c:v>Jammu and Kashmir</c:v>
                </c:pt>
                <c:pt idx="5">
                  <c:v>Kerala</c:v>
                </c:pt>
                <c:pt idx="6">
                  <c:v>Tamil Nadu</c:v>
                </c:pt>
                <c:pt idx="7">
                  <c:v>Nagaland</c:v>
                </c:pt>
                <c:pt idx="8">
                  <c:v>Gujarat</c:v>
                </c:pt>
                <c:pt idx="9">
                  <c:v>Puducherry</c:v>
                </c:pt>
              </c:strCache>
            </c:strRef>
          </c:cat>
          <c:val>
            <c:numRef>
              <c:f>Charts!$AD$601:$AD$611</c:f>
              <c:numCache>
                <c:formatCode>General</c:formatCode>
                <c:ptCount val="10"/>
                <c:pt idx="0">
                  <c:v>42</c:v>
                </c:pt>
                <c:pt idx="1">
                  <c:v>38</c:v>
                </c:pt>
                <c:pt idx="2">
                  <c:v>35</c:v>
                </c:pt>
                <c:pt idx="3">
                  <c:v>40</c:v>
                </c:pt>
                <c:pt idx="4">
                  <c:v>26</c:v>
                </c:pt>
                <c:pt idx="5">
                  <c:v>26</c:v>
                </c:pt>
                <c:pt idx="6">
                  <c:v>36</c:v>
                </c:pt>
                <c:pt idx="7">
                  <c:v>36</c:v>
                </c:pt>
                <c:pt idx="8">
                  <c:v>36</c:v>
                </c:pt>
                <c:pt idx="9">
                  <c:v>38</c:v>
                </c:pt>
              </c:numCache>
            </c:numRef>
          </c:val>
          <c:extLst>
            <c:ext xmlns:c16="http://schemas.microsoft.com/office/drawing/2014/chart" uri="{C3380CC4-5D6E-409C-BE32-E72D297353CC}">
              <c16:uniqueId val="{00000000-6149-4CC8-BDFE-8D714A4172F0}"/>
            </c:ext>
          </c:extLst>
        </c:ser>
        <c:ser>
          <c:idx val="2"/>
          <c:order val="2"/>
          <c:tx>
            <c:strRef>
              <c:f>Charts!$AE$599:$AE$600</c:f>
              <c:strCache>
                <c:ptCount val="1"/>
                <c:pt idx="0">
                  <c:v>Serious</c:v>
                </c:pt>
              </c:strCache>
            </c:strRef>
          </c:tx>
          <c:spPr>
            <a:gradFill rotWithShape="1">
              <a:gsLst>
                <a:gs pos="0">
                  <a:schemeClr val="accent1">
                    <a:tint val="65000"/>
                    <a:shade val="51000"/>
                    <a:satMod val="130000"/>
                  </a:schemeClr>
                </a:gs>
                <a:gs pos="80000">
                  <a:schemeClr val="accent1">
                    <a:tint val="65000"/>
                    <a:shade val="93000"/>
                    <a:satMod val="130000"/>
                  </a:schemeClr>
                </a:gs>
                <a:gs pos="100000">
                  <a:schemeClr val="accent1">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Charts!$AB$601:$AB$611</c:f>
              <c:strCache>
                <c:ptCount val="10"/>
                <c:pt idx="0">
                  <c:v>Goa</c:v>
                </c:pt>
                <c:pt idx="1">
                  <c:v>Sikkim</c:v>
                </c:pt>
                <c:pt idx="2">
                  <c:v>Delhi</c:v>
                </c:pt>
                <c:pt idx="3">
                  <c:v>Uttarakhand</c:v>
                </c:pt>
                <c:pt idx="4">
                  <c:v>Jammu and Kashmir</c:v>
                </c:pt>
                <c:pt idx="5">
                  <c:v>Kerala</c:v>
                </c:pt>
                <c:pt idx="6">
                  <c:v>Tamil Nadu</c:v>
                </c:pt>
                <c:pt idx="7">
                  <c:v>Nagaland</c:v>
                </c:pt>
                <c:pt idx="8">
                  <c:v>Gujarat</c:v>
                </c:pt>
                <c:pt idx="9">
                  <c:v>Puducherry</c:v>
                </c:pt>
              </c:strCache>
            </c:strRef>
          </c:cat>
          <c:val>
            <c:numRef>
              <c:f>Charts!$AE$601:$AE$611</c:f>
              <c:numCache>
                <c:formatCode>General</c:formatCode>
                <c:ptCount val="10"/>
                <c:pt idx="0">
                  <c:v>27</c:v>
                </c:pt>
                <c:pt idx="1">
                  <c:v>41</c:v>
                </c:pt>
                <c:pt idx="2">
                  <c:v>42</c:v>
                </c:pt>
                <c:pt idx="3">
                  <c:v>29</c:v>
                </c:pt>
                <c:pt idx="4">
                  <c:v>44</c:v>
                </c:pt>
                <c:pt idx="5">
                  <c:v>36</c:v>
                </c:pt>
                <c:pt idx="6">
                  <c:v>27</c:v>
                </c:pt>
                <c:pt idx="7">
                  <c:v>26</c:v>
                </c:pt>
                <c:pt idx="8">
                  <c:v>32</c:v>
                </c:pt>
                <c:pt idx="9">
                  <c:v>25</c:v>
                </c:pt>
              </c:numCache>
            </c:numRef>
          </c:val>
          <c:extLst>
            <c:ext xmlns:c16="http://schemas.microsoft.com/office/drawing/2014/chart" uri="{C3380CC4-5D6E-409C-BE32-E72D297353CC}">
              <c16:uniqueId val="{00000001-6149-4CC8-BDFE-8D714A4172F0}"/>
            </c:ext>
          </c:extLst>
        </c:ser>
        <c:dLbls>
          <c:showLegendKey val="0"/>
          <c:showVal val="1"/>
          <c:showCatName val="0"/>
          <c:showSerName val="0"/>
          <c:showPercent val="0"/>
          <c:showBubbleSize val="0"/>
        </c:dLbls>
        <c:gapWidth val="150"/>
        <c:shape val="box"/>
        <c:axId val="250806575"/>
        <c:axId val="250807535"/>
        <c:axId val="0"/>
      </c:bar3DChart>
      <c:catAx>
        <c:axId val="2508065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0807535"/>
        <c:crosses val="autoZero"/>
        <c:auto val="1"/>
        <c:lblAlgn val="ctr"/>
        <c:lblOffset val="100"/>
        <c:noMultiLvlLbl val="0"/>
      </c:catAx>
      <c:valAx>
        <c:axId val="25080753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080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A192F"/>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[Cleaned_Data_Set.xlsx]Charts!PivotTable35</c:name>
    <c:fmtId val="2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Yearly Accident Trend Selected State</a:t>
            </a:r>
          </a:p>
        </c:rich>
      </c:tx>
      <c:layout>
        <c:manualLayout>
          <c:xMode val="edge"/>
          <c:yMode val="edge"/>
          <c:x val="0.22043691189036585"/>
          <c:y val="6.2113520800220909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Charts!$B$645</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Charts!$A$646:$A$652</c:f>
              <c:strCache>
                <c:ptCount val="6"/>
                <c:pt idx="0">
                  <c:v>2018</c:v>
                </c:pt>
                <c:pt idx="1">
                  <c:v>2019</c:v>
                </c:pt>
                <c:pt idx="2">
                  <c:v>2020</c:v>
                </c:pt>
                <c:pt idx="3">
                  <c:v>2021</c:v>
                </c:pt>
                <c:pt idx="4">
                  <c:v>2022</c:v>
                </c:pt>
                <c:pt idx="5">
                  <c:v>2023</c:v>
                </c:pt>
              </c:strCache>
            </c:strRef>
          </c:cat>
          <c:val>
            <c:numRef>
              <c:f>Charts!$B$646:$B$652</c:f>
              <c:numCache>
                <c:formatCode>General</c:formatCode>
                <c:ptCount val="6"/>
                <c:pt idx="0">
                  <c:v>479</c:v>
                </c:pt>
                <c:pt idx="1">
                  <c:v>468</c:v>
                </c:pt>
                <c:pt idx="2">
                  <c:v>526</c:v>
                </c:pt>
                <c:pt idx="3">
                  <c:v>522</c:v>
                </c:pt>
                <c:pt idx="4">
                  <c:v>521</c:v>
                </c:pt>
                <c:pt idx="5">
                  <c:v>484</c:v>
                </c:pt>
              </c:numCache>
            </c:numRef>
          </c:val>
          <c:smooth val="0"/>
          <c:extLst>
            <c:ext xmlns:c16="http://schemas.microsoft.com/office/drawing/2014/chart" uri="{C3380CC4-5D6E-409C-BE32-E72D297353CC}">
              <c16:uniqueId val="{00000000-7299-4C21-AECB-EEFC36EF5D41}"/>
            </c:ext>
          </c:extLst>
        </c:ser>
        <c:dLbls>
          <c:dLblPos val="t"/>
          <c:showLegendKey val="0"/>
          <c:showVal val="1"/>
          <c:showCatName val="0"/>
          <c:showSerName val="0"/>
          <c:showPercent val="0"/>
          <c:showBubbleSize val="0"/>
        </c:dLbls>
        <c:marker val="1"/>
        <c:smooth val="0"/>
        <c:axId val="250840655"/>
        <c:axId val="250771535"/>
      </c:lineChart>
      <c:catAx>
        <c:axId val="250840655"/>
        <c:scaling>
          <c:orientation val="minMax"/>
        </c:scaling>
        <c:delete val="0"/>
        <c:axPos val="b"/>
        <c:minorGridlines>
          <c: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a:effectLst/>
          </c:spPr>
        </c:min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0771535"/>
        <c:crosses val="autoZero"/>
        <c:auto val="1"/>
        <c:lblAlgn val="ctr"/>
        <c:lblOffset val="100"/>
        <c:noMultiLvlLbl val="0"/>
      </c:catAx>
      <c:valAx>
        <c:axId val="250771535"/>
        <c:scaling>
          <c:orientation val="minMax"/>
        </c:scaling>
        <c:delete val="1"/>
        <c:axPos val="l"/>
        <c:minorGridlines>
          <c: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a:effectLst/>
          </c:spPr>
        </c:minorGridlines>
        <c:numFmt formatCode="General" sourceLinked="1"/>
        <c:majorTickMark val="out"/>
        <c:minorTickMark val="none"/>
        <c:tickLblPos val="nextTo"/>
        <c:crossAx val="250840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A192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[Cleaned_Data_Set.xlsx]Charts!PivotTable36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Accidents By Age Group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Charts!$B$660</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Charts!$A$661:$A$666</c:f>
              <c:strCache>
                <c:ptCount val="5"/>
                <c:pt idx="0">
                  <c:v>18-24</c:v>
                </c:pt>
                <c:pt idx="1">
                  <c:v>25-34</c:v>
                </c:pt>
                <c:pt idx="2">
                  <c:v>35-49</c:v>
                </c:pt>
                <c:pt idx="3">
                  <c:v>50-64</c:v>
                </c:pt>
                <c:pt idx="4">
                  <c:v>65+</c:v>
                </c:pt>
              </c:strCache>
            </c:strRef>
          </c:cat>
          <c:val>
            <c:numRef>
              <c:f>Charts!$B$661:$B$666</c:f>
              <c:numCache>
                <c:formatCode>General</c:formatCode>
                <c:ptCount val="5"/>
                <c:pt idx="0">
                  <c:v>417</c:v>
                </c:pt>
                <c:pt idx="1">
                  <c:v>523</c:v>
                </c:pt>
                <c:pt idx="2">
                  <c:v>849</c:v>
                </c:pt>
                <c:pt idx="3">
                  <c:v>876</c:v>
                </c:pt>
                <c:pt idx="4">
                  <c:v>335</c:v>
                </c:pt>
              </c:numCache>
            </c:numRef>
          </c:val>
          <c:extLst>
            <c:ext xmlns:c16="http://schemas.microsoft.com/office/drawing/2014/chart" uri="{C3380CC4-5D6E-409C-BE32-E72D297353CC}">
              <c16:uniqueId val="{00000000-79BF-4D30-9A49-72266B8D315E}"/>
            </c:ext>
          </c:extLst>
        </c:ser>
        <c:dLbls>
          <c:showLegendKey val="0"/>
          <c:showVal val="1"/>
          <c:showCatName val="0"/>
          <c:showSerName val="0"/>
          <c:showPercent val="0"/>
          <c:showBubbleSize val="0"/>
        </c:dLbls>
        <c:gapWidth val="150"/>
        <c:shape val="box"/>
        <c:axId val="738705440"/>
        <c:axId val="738701600"/>
        <c:axId val="0"/>
      </c:bar3DChart>
      <c:catAx>
        <c:axId val="738705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8701600"/>
        <c:crosses val="autoZero"/>
        <c:auto val="1"/>
        <c:lblAlgn val="ctr"/>
        <c:lblOffset val="100"/>
        <c:noMultiLvlLbl val="0"/>
      </c:catAx>
      <c:valAx>
        <c:axId val="73870160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8705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A0B33"/>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[Cleaned_Data_Set.xlsx]Charts!PivotTable37</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Alcohol Involvement by Year</a:t>
            </a:r>
          </a:p>
        </c:rich>
      </c:tx>
      <c:layout>
        <c:manualLayout>
          <c:xMode val="edge"/>
          <c:yMode val="edge"/>
          <c:x val="9.5857986444001855E-2"/>
          <c:y val="4.8884556898650074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Charts!$B$676</c:f>
              <c:strCache>
                <c:ptCount val="1"/>
                <c:pt idx="0">
                  <c:v>Total</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Charts!$A$677:$A$683</c:f>
              <c:strCache>
                <c:ptCount val="6"/>
                <c:pt idx="0">
                  <c:v>2018</c:v>
                </c:pt>
                <c:pt idx="1">
                  <c:v>2019</c:v>
                </c:pt>
                <c:pt idx="2">
                  <c:v>2020</c:v>
                </c:pt>
                <c:pt idx="3">
                  <c:v>2021</c:v>
                </c:pt>
                <c:pt idx="4">
                  <c:v>2022</c:v>
                </c:pt>
                <c:pt idx="5">
                  <c:v>2023</c:v>
                </c:pt>
              </c:strCache>
            </c:strRef>
          </c:cat>
          <c:val>
            <c:numRef>
              <c:f>Charts!$B$677:$B$683</c:f>
              <c:numCache>
                <c:formatCode>General</c:formatCode>
                <c:ptCount val="6"/>
                <c:pt idx="0">
                  <c:v>246</c:v>
                </c:pt>
                <c:pt idx="1">
                  <c:v>244</c:v>
                </c:pt>
                <c:pt idx="2">
                  <c:v>264</c:v>
                </c:pt>
                <c:pt idx="3">
                  <c:v>266</c:v>
                </c:pt>
                <c:pt idx="4">
                  <c:v>248</c:v>
                </c:pt>
                <c:pt idx="5">
                  <c:v>252</c:v>
                </c:pt>
              </c:numCache>
            </c:numRef>
          </c:val>
          <c:smooth val="0"/>
          <c:extLst>
            <c:ext xmlns:c16="http://schemas.microsoft.com/office/drawing/2014/chart" uri="{C3380CC4-5D6E-409C-BE32-E72D297353CC}">
              <c16:uniqueId val="{00000000-D6C3-4EDC-971D-DF06B481C22C}"/>
            </c:ext>
          </c:extLst>
        </c:ser>
        <c:dLbls>
          <c:dLblPos val="t"/>
          <c:showLegendKey val="0"/>
          <c:showVal val="1"/>
          <c:showCatName val="0"/>
          <c:showSerName val="0"/>
          <c:showPercent val="0"/>
          <c:showBubbleSize val="0"/>
        </c:dLbls>
        <c:marker val="1"/>
        <c:smooth val="0"/>
        <c:axId val="791974112"/>
        <c:axId val="791975072"/>
      </c:lineChart>
      <c:catAx>
        <c:axId val="791974112"/>
        <c:scaling>
          <c:orientation val="minMax"/>
        </c:scaling>
        <c:delete val="0"/>
        <c:axPos val="b"/>
        <c:minorGridlines>
          <c: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a:effectLst/>
          </c:spPr>
        </c:min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1975072"/>
        <c:crosses val="autoZero"/>
        <c:auto val="1"/>
        <c:lblAlgn val="ctr"/>
        <c:lblOffset val="100"/>
        <c:noMultiLvlLbl val="0"/>
      </c:catAx>
      <c:valAx>
        <c:axId val="791975072"/>
        <c:scaling>
          <c:orientation val="minMax"/>
        </c:scaling>
        <c:delete val="1"/>
        <c:axPos val="l"/>
        <c:minorGridlines>
          <c: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a:effectLst/>
          </c:spPr>
        </c:minorGridlines>
        <c:numFmt formatCode="General" sourceLinked="1"/>
        <c:majorTickMark val="out"/>
        <c:minorTickMark val="none"/>
        <c:tickLblPos val="nextTo"/>
        <c:crossAx val="791974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A0B33"/>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[Cleaned_Data_Set.xlsx]Charts!PivotTable38</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License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Charts!$B$696</c:f>
              <c:strCache>
                <c:ptCount val="1"/>
                <c:pt idx="0">
                  <c:v>Total</c:v>
                </c:pt>
              </c:strCache>
            </c:strRef>
          </c:tx>
          <c:dPt>
            <c:idx val="0"/>
            <c:bubble3D val="0"/>
            <c:spPr>
              <a:gradFill rotWithShape="1">
                <a:gsLst>
                  <a:gs pos="0">
                    <a:schemeClr val="accent4">
                      <a:shade val="65000"/>
                      <a:shade val="51000"/>
                      <a:satMod val="130000"/>
                    </a:schemeClr>
                  </a:gs>
                  <a:gs pos="80000">
                    <a:schemeClr val="accent4">
                      <a:shade val="65000"/>
                      <a:shade val="93000"/>
                      <a:satMod val="130000"/>
                    </a:schemeClr>
                  </a:gs>
                  <a:gs pos="100000">
                    <a:schemeClr val="accent4">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C17-447B-8AAF-1F4147DE6FD1}"/>
              </c:ext>
            </c:extLst>
          </c:dPt>
          <c:dPt>
            <c:idx val="1"/>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C17-447B-8AAF-1F4147DE6FD1}"/>
              </c:ext>
            </c:extLst>
          </c:dPt>
          <c:dPt>
            <c:idx val="2"/>
            <c:bubble3D val="0"/>
            <c:spPr>
              <a:gradFill rotWithShape="1">
                <a:gsLst>
                  <a:gs pos="0">
                    <a:schemeClr val="accent4">
                      <a:tint val="65000"/>
                      <a:shade val="51000"/>
                      <a:satMod val="130000"/>
                    </a:schemeClr>
                  </a:gs>
                  <a:gs pos="80000">
                    <a:schemeClr val="accent4">
                      <a:tint val="65000"/>
                      <a:shade val="93000"/>
                      <a:satMod val="130000"/>
                    </a:schemeClr>
                  </a:gs>
                  <a:gs pos="100000">
                    <a:schemeClr val="accent4">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C17-447B-8AAF-1F4147DE6FD1}"/>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Charts!$A$697:$A$700</c:f>
              <c:strCache>
                <c:ptCount val="3"/>
                <c:pt idx="0">
                  <c:v>Expired</c:v>
                </c:pt>
                <c:pt idx="1">
                  <c:v>Unknown</c:v>
                </c:pt>
                <c:pt idx="2">
                  <c:v>Valid</c:v>
                </c:pt>
              </c:strCache>
            </c:strRef>
          </c:cat>
          <c:val>
            <c:numRef>
              <c:f>Charts!$B$697:$B$700</c:f>
              <c:numCache>
                <c:formatCode>General</c:formatCode>
                <c:ptCount val="3"/>
                <c:pt idx="0">
                  <c:v>968</c:v>
                </c:pt>
                <c:pt idx="1">
                  <c:v>975</c:v>
                </c:pt>
                <c:pt idx="2">
                  <c:v>1057</c:v>
                </c:pt>
              </c:numCache>
            </c:numRef>
          </c:val>
          <c:extLst>
            <c:ext xmlns:c16="http://schemas.microsoft.com/office/drawing/2014/chart" uri="{C3380CC4-5D6E-409C-BE32-E72D297353CC}">
              <c16:uniqueId val="{00000006-5C17-447B-8AAF-1F4147DE6FD1}"/>
            </c:ext>
          </c:extLst>
        </c:ser>
        <c:dLbls>
          <c:dLblPos val="out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A0B33"/>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[Cleaned_Data_Set.xlsx]Charts!PivotTable43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Accident by Weather Condition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
              <c:y val="0.29166666666666657"/>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0185067526415994E-16"/>
              <c:y val="0.18055555555555555"/>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
              <c:y val="0.21296296296296297"/>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5.0925337632079971E-17"/>
              <c:y val="0.14351851851851835"/>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
              <c:y val="0.13888888888888898"/>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
              <c:y val="0.13888888888888898"/>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5.0925337632079971E-17"/>
              <c:y val="0.14351851851851835"/>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
              <c:y val="0.21296296296296297"/>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0"/>
              <c:y val="0.29166666666666657"/>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1.0185067526415994E-16"/>
              <c:y val="0.18055555555555555"/>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0.138888888888888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0925337632079971E-17"/>
              <c:y val="0.143518518518518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0.212962962962962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0.291666666666666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0185067526415994E-16"/>
              <c:y val="0.180555555555555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Charts!$B$833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91A4-4387-9DB7-F45DEFEE71EE}"/>
              </c:ext>
            </c:extLst>
          </c:dPt>
          <c:dPt>
            <c:idx val="1"/>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1A4-4387-9DB7-F45DEFEE71EE}"/>
              </c:ext>
            </c:extLst>
          </c:dPt>
          <c:dPt>
            <c:idx val="2"/>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91A4-4387-9DB7-F45DEFEE71EE}"/>
              </c:ext>
            </c:extLst>
          </c:dPt>
          <c:dPt>
            <c:idx val="3"/>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1A4-4387-9DB7-F45DEFEE71EE}"/>
              </c:ext>
            </c:extLst>
          </c:dPt>
          <c:dPt>
            <c:idx val="4"/>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91A4-4387-9DB7-F45DEFEE71EE}"/>
              </c:ext>
            </c:extLst>
          </c:dPt>
          <c:dLbls>
            <c:dLbl>
              <c:idx val="0"/>
              <c:layout>
                <c:manualLayout>
                  <c:x val="0"/>
                  <c:y val="0.138888888888888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1A4-4387-9DB7-F45DEFEE71EE}"/>
                </c:ext>
              </c:extLst>
            </c:dLbl>
            <c:dLbl>
              <c:idx val="1"/>
              <c:layout>
                <c:manualLayout>
                  <c:x val="-5.0925337632079971E-17"/>
                  <c:y val="0.143518518518518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1A4-4387-9DB7-F45DEFEE71EE}"/>
                </c:ext>
              </c:extLst>
            </c:dLbl>
            <c:dLbl>
              <c:idx val="2"/>
              <c:layout>
                <c:manualLayout>
                  <c:x val="0"/>
                  <c:y val="0.212962962962962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1A4-4387-9DB7-F45DEFEE71EE}"/>
                </c:ext>
              </c:extLst>
            </c:dLbl>
            <c:dLbl>
              <c:idx val="3"/>
              <c:layout>
                <c:manualLayout>
                  <c:x val="0"/>
                  <c:y val="0.291666666666666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1A4-4387-9DB7-F45DEFEE71EE}"/>
                </c:ext>
              </c:extLst>
            </c:dLbl>
            <c:dLbl>
              <c:idx val="4"/>
              <c:layout>
                <c:manualLayout>
                  <c:x val="-1.0185067526415994E-16"/>
                  <c:y val="0.180555555555555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1A4-4387-9DB7-F45DEFEE71E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Charts!$A$834:$A$839</c:f>
              <c:strCache>
                <c:ptCount val="5"/>
                <c:pt idx="0">
                  <c:v>Clear</c:v>
                </c:pt>
                <c:pt idx="1">
                  <c:v>Foggy</c:v>
                </c:pt>
                <c:pt idx="2">
                  <c:v>Hazy</c:v>
                </c:pt>
                <c:pt idx="3">
                  <c:v>Rainy</c:v>
                </c:pt>
                <c:pt idx="4">
                  <c:v>Stormy</c:v>
                </c:pt>
              </c:strCache>
            </c:strRef>
          </c:cat>
          <c:val>
            <c:numRef>
              <c:f>Charts!$B$834:$B$839</c:f>
              <c:numCache>
                <c:formatCode>General</c:formatCode>
                <c:ptCount val="5"/>
                <c:pt idx="0">
                  <c:v>574</c:v>
                </c:pt>
                <c:pt idx="1">
                  <c:v>576</c:v>
                </c:pt>
                <c:pt idx="2">
                  <c:v>608</c:v>
                </c:pt>
                <c:pt idx="3">
                  <c:v>631</c:v>
                </c:pt>
                <c:pt idx="4">
                  <c:v>611</c:v>
                </c:pt>
              </c:numCache>
            </c:numRef>
          </c:val>
          <c:extLst>
            <c:ext xmlns:c16="http://schemas.microsoft.com/office/drawing/2014/chart" uri="{C3380CC4-5D6E-409C-BE32-E72D297353CC}">
              <c16:uniqueId val="{00000005-91A4-4387-9DB7-F45DEFEE71EE}"/>
            </c:ext>
          </c:extLst>
        </c:ser>
        <c:dLbls>
          <c:showLegendKey val="0"/>
          <c:showVal val="1"/>
          <c:showCatName val="0"/>
          <c:showSerName val="0"/>
          <c:showPercent val="0"/>
          <c:showBubbleSize val="0"/>
        </c:dLbls>
        <c:gapWidth val="150"/>
        <c:shape val="box"/>
        <c:axId val="1524833904"/>
        <c:axId val="1524818064"/>
        <c:axId val="0"/>
      </c:bar3DChart>
      <c:catAx>
        <c:axId val="1524833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4818064"/>
        <c:crosses val="autoZero"/>
        <c:auto val="1"/>
        <c:lblAlgn val="ctr"/>
        <c:lblOffset val="100"/>
        <c:noMultiLvlLbl val="0"/>
      </c:catAx>
      <c:valAx>
        <c:axId val="152481806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483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E2419"/>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[Cleaned_Data_Set.xlsx]Charts!PivotTable44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Lightning condition vs Severity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Charts!$B$851:$B$852</c:f>
              <c:strCache>
                <c:ptCount val="1"/>
                <c:pt idx="0">
                  <c:v>Fatal</c:v>
                </c:pt>
              </c:strCache>
            </c:strRef>
          </c:tx>
          <c:spPr>
            <a:gradFill rotWithShape="1">
              <a:gsLst>
                <a:gs pos="0">
                  <a:schemeClr val="accent3">
                    <a:shade val="65000"/>
                    <a:shade val="51000"/>
                    <a:satMod val="130000"/>
                  </a:schemeClr>
                </a:gs>
                <a:gs pos="80000">
                  <a:schemeClr val="accent3">
                    <a:shade val="65000"/>
                    <a:shade val="93000"/>
                    <a:satMod val="130000"/>
                  </a:schemeClr>
                </a:gs>
                <a:gs pos="100000">
                  <a:schemeClr val="accent3">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Charts!$A$853:$A$857</c:f>
              <c:strCache>
                <c:ptCount val="4"/>
                <c:pt idx="0">
                  <c:v>Dark</c:v>
                </c:pt>
                <c:pt idx="1">
                  <c:v>Dawn</c:v>
                </c:pt>
                <c:pt idx="2">
                  <c:v>Daylight</c:v>
                </c:pt>
                <c:pt idx="3">
                  <c:v>Dusk</c:v>
                </c:pt>
              </c:strCache>
            </c:strRef>
          </c:cat>
          <c:val>
            <c:numRef>
              <c:f>Charts!$B$853:$B$857</c:f>
              <c:numCache>
                <c:formatCode>General</c:formatCode>
                <c:ptCount val="4"/>
                <c:pt idx="0">
                  <c:v>254</c:v>
                </c:pt>
                <c:pt idx="1">
                  <c:v>221</c:v>
                </c:pt>
                <c:pt idx="2">
                  <c:v>262</c:v>
                </c:pt>
                <c:pt idx="3">
                  <c:v>248</c:v>
                </c:pt>
              </c:numCache>
            </c:numRef>
          </c:val>
          <c:extLst>
            <c:ext xmlns:c16="http://schemas.microsoft.com/office/drawing/2014/chart" uri="{C3380CC4-5D6E-409C-BE32-E72D297353CC}">
              <c16:uniqueId val="{00000000-BA1B-4BCF-9235-1C4304D0BD4B}"/>
            </c:ext>
          </c:extLst>
        </c:ser>
        <c:ser>
          <c:idx val="1"/>
          <c:order val="1"/>
          <c:tx>
            <c:strRef>
              <c:f>Charts!$C$851:$C$852</c:f>
              <c:strCache>
                <c:ptCount val="1"/>
                <c:pt idx="0">
                  <c:v>Minor</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Charts!$A$853:$A$857</c:f>
              <c:strCache>
                <c:ptCount val="4"/>
                <c:pt idx="0">
                  <c:v>Dark</c:v>
                </c:pt>
                <c:pt idx="1">
                  <c:v>Dawn</c:v>
                </c:pt>
                <c:pt idx="2">
                  <c:v>Daylight</c:v>
                </c:pt>
                <c:pt idx="3">
                  <c:v>Dusk</c:v>
                </c:pt>
              </c:strCache>
            </c:strRef>
          </c:cat>
          <c:val>
            <c:numRef>
              <c:f>Charts!$C$853:$C$857</c:f>
              <c:numCache>
                <c:formatCode>General</c:formatCode>
                <c:ptCount val="4"/>
                <c:pt idx="0">
                  <c:v>259</c:v>
                </c:pt>
                <c:pt idx="1">
                  <c:v>256</c:v>
                </c:pt>
                <c:pt idx="2">
                  <c:v>252</c:v>
                </c:pt>
                <c:pt idx="3">
                  <c:v>267</c:v>
                </c:pt>
              </c:numCache>
            </c:numRef>
          </c:val>
          <c:extLst>
            <c:ext xmlns:c16="http://schemas.microsoft.com/office/drawing/2014/chart" uri="{C3380CC4-5D6E-409C-BE32-E72D297353CC}">
              <c16:uniqueId val="{00000001-95E3-45FC-A6D1-A4C4622648E0}"/>
            </c:ext>
          </c:extLst>
        </c:ser>
        <c:ser>
          <c:idx val="2"/>
          <c:order val="2"/>
          <c:tx>
            <c:strRef>
              <c:f>Charts!$D$851:$D$852</c:f>
              <c:strCache>
                <c:ptCount val="1"/>
                <c:pt idx="0">
                  <c:v>Serious</c:v>
                </c:pt>
              </c:strCache>
            </c:strRef>
          </c:tx>
          <c:spPr>
            <a:gradFill rotWithShape="1">
              <a:gsLst>
                <a:gs pos="0">
                  <a:schemeClr val="accent3">
                    <a:tint val="65000"/>
                    <a:shade val="51000"/>
                    <a:satMod val="130000"/>
                  </a:schemeClr>
                </a:gs>
                <a:gs pos="80000">
                  <a:schemeClr val="accent3">
                    <a:tint val="65000"/>
                    <a:shade val="93000"/>
                    <a:satMod val="130000"/>
                  </a:schemeClr>
                </a:gs>
                <a:gs pos="100000">
                  <a:schemeClr val="accent3">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Charts!$A$853:$A$857</c:f>
              <c:strCache>
                <c:ptCount val="4"/>
                <c:pt idx="0">
                  <c:v>Dark</c:v>
                </c:pt>
                <c:pt idx="1">
                  <c:v>Dawn</c:v>
                </c:pt>
                <c:pt idx="2">
                  <c:v>Daylight</c:v>
                </c:pt>
                <c:pt idx="3">
                  <c:v>Dusk</c:v>
                </c:pt>
              </c:strCache>
            </c:strRef>
          </c:cat>
          <c:val>
            <c:numRef>
              <c:f>Charts!$D$853:$D$857</c:f>
              <c:numCache>
                <c:formatCode>General</c:formatCode>
                <c:ptCount val="4"/>
                <c:pt idx="0">
                  <c:v>250</c:v>
                </c:pt>
                <c:pt idx="1">
                  <c:v>248</c:v>
                </c:pt>
                <c:pt idx="2">
                  <c:v>239</c:v>
                </c:pt>
                <c:pt idx="3">
                  <c:v>244</c:v>
                </c:pt>
              </c:numCache>
            </c:numRef>
          </c:val>
          <c:extLst>
            <c:ext xmlns:c16="http://schemas.microsoft.com/office/drawing/2014/chart" uri="{C3380CC4-5D6E-409C-BE32-E72D297353CC}">
              <c16:uniqueId val="{00000002-95E3-45FC-A6D1-A4C4622648E0}"/>
            </c:ext>
          </c:extLst>
        </c:ser>
        <c:dLbls>
          <c:showLegendKey val="0"/>
          <c:showVal val="1"/>
          <c:showCatName val="0"/>
          <c:showSerName val="0"/>
          <c:showPercent val="0"/>
          <c:showBubbleSize val="0"/>
        </c:dLbls>
        <c:gapWidth val="150"/>
        <c:shape val="box"/>
        <c:axId val="1542206672"/>
        <c:axId val="1542194672"/>
        <c:axId val="0"/>
      </c:bar3DChart>
      <c:catAx>
        <c:axId val="1542206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2194672"/>
        <c:crosses val="autoZero"/>
        <c:auto val="1"/>
        <c:lblAlgn val="ctr"/>
        <c:lblOffset val="100"/>
        <c:noMultiLvlLbl val="0"/>
      </c:catAx>
      <c:valAx>
        <c:axId val="1542194672"/>
        <c:scaling>
          <c:orientation val="minMax"/>
        </c:scaling>
        <c:delete val="1"/>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crossAx val="154220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E2419"/>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[Cleaned_Data_Set.xlsx]Charts!PivotTable45</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Weather Trend Over Years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3"/>
            </a:solidFill>
          </a:ln>
          <a:effectLst>
            <a:glow rad="139700">
              <a:schemeClr val="accent3">
                <a:satMod val="175000"/>
                <a:alpha val="14000"/>
              </a:schemeClr>
            </a:glow>
          </a:effectLst>
        </c:spPr>
        <c:marker>
          <c:symbol val="circle"/>
          <c:size val="4"/>
          <c:spPr>
            <a:solidFill>
              <a:schemeClr val="accent3">
                <a:shade val="53000"/>
                <a:lumMod val="60000"/>
                <a:lumOff val="40000"/>
              </a:schemeClr>
            </a:solidFill>
            <a:ln>
              <a:noFill/>
            </a:ln>
            <a:effectLst>
              <a:glow rad="63500">
                <a:schemeClr val="accent3">
                  <a:shade val="53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a:solidFill>
              <a:schemeClr val="accent3"/>
            </a:solidFill>
          </a:ln>
          <a:effectLst>
            <a:glow rad="139700">
              <a:schemeClr val="accent3">
                <a:satMod val="175000"/>
                <a:alpha val="14000"/>
              </a:schemeClr>
            </a:glow>
          </a:effectLst>
        </c:spPr>
        <c:marker>
          <c:symbol val="circle"/>
          <c:size val="4"/>
          <c:spPr>
            <a:solidFill>
              <a:schemeClr val="accent3">
                <a:shade val="76000"/>
                <a:lumMod val="60000"/>
                <a:lumOff val="40000"/>
              </a:schemeClr>
            </a:solidFill>
            <a:ln>
              <a:noFill/>
            </a:ln>
            <a:effectLst>
              <a:glow rad="63500">
                <a:schemeClr val="accent3">
                  <a:shade val="76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2225" cap="rnd">
            <a:solidFill>
              <a:schemeClr val="accent3"/>
            </a:solidFill>
          </a:ln>
          <a:effectLst>
            <a:glow rad="139700">
              <a:schemeClr val="accent3">
                <a:satMod val="175000"/>
                <a:alpha val="14000"/>
              </a:schemeClr>
            </a:glow>
          </a:effectLst>
        </c:spPr>
        <c:marker>
          <c:symbol val="circle"/>
          <c:size val="4"/>
          <c:spPr>
            <a:solidFill>
              <a:schemeClr val="accent3">
                <a:tint val="77000"/>
                <a:lumMod val="60000"/>
                <a:lumOff val="40000"/>
              </a:schemeClr>
            </a:solidFill>
            <a:ln>
              <a:noFill/>
            </a:ln>
            <a:effectLst>
              <a:glow rad="63500">
                <a:schemeClr val="accent3">
                  <a:tint val="77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2225" cap="rnd">
            <a:solidFill>
              <a:schemeClr val="accent3"/>
            </a:solidFill>
          </a:ln>
          <a:effectLst>
            <a:glow rad="139700">
              <a:schemeClr val="accent3">
                <a:satMod val="175000"/>
                <a:alpha val="14000"/>
              </a:schemeClr>
            </a:glow>
          </a:effectLst>
        </c:spPr>
        <c:marker>
          <c:symbol val="circle"/>
          <c:size val="4"/>
          <c:spPr>
            <a:solidFill>
              <a:schemeClr val="accent3">
                <a:tint val="54000"/>
                <a:lumMod val="60000"/>
                <a:lumOff val="40000"/>
              </a:schemeClr>
            </a:solidFill>
            <a:ln>
              <a:noFill/>
            </a:ln>
            <a:effectLst>
              <a:glow rad="63500">
                <a:schemeClr val="accent3">
                  <a:tint val="54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22225" cap="rnd" cmpd="sng" algn="ctr">
            <a:solidFill>
              <a:schemeClr val="accent3"/>
            </a:solidFill>
            <a:miter lim="800000"/>
          </a:ln>
          <a:effectLst>
            <a:glow rad="139700">
              <a:schemeClr val="accent3">
                <a:satMod val="175000"/>
                <a:alpha val="14000"/>
              </a:schemeClr>
            </a:glow>
          </a:effectLst>
        </c:spPr>
        <c:marker>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28002973323336"/>
          <c:y val="0.18452743547124045"/>
          <c:w val="0.61513548240930593"/>
          <c:h val="0.70005825206967209"/>
        </c:manualLayout>
      </c:layout>
      <c:lineChart>
        <c:grouping val="stacked"/>
        <c:varyColors val="0"/>
        <c:ser>
          <c:idx val="0"/>
          <c:order val="0"/>
          <c:tx>
            <c:strRef>
              <c:f>Charts!$B$863:$B$864</c:f>
              <c:strCache>
                <c:ptCount val="1"/>
                <c:pt idx="0">
                  <c:v>Clear</c:v>
                </c:pt>
              </c:strCache>
            </c:strRef>
          </c:tx>
          <c:spPr>
            <a:ln w="22225" cap="rnd">
              <a:solidFill>
                <a:schemeClr val="accent3">
                  <a:shade val="53000"/>
                </a:schemeClr>
              </a:solidFill>
            </a:ln>
            <a:effectLst>
              <a:glow rad="139700">
                <a:schemeClr val="accent3">
                  <a:shade val="53000"/>
                  <a:satMod val="175000"/>
                  <a:alpha val="14000"/>
                </a:schemeClr>
              </a:glow>
            </a:effectLst>
          </c:spPr>
          <c:marker>
            <c:symbol val="circle"/>
            <c:size val="4"/>
            <c:spPr>
              <a:solidFill>
                <a:schemeClr val="accent3">
                  <a:shade val="53000"/>
                  <a:lumMod val="60000"/>
                  <a:lumOff val="40000"/>
                </a:schemeClr>
              </a:solidFill>
              <a:ln>
                <a:noFill/>
              </a:ln>
              <a:effectLst>
                <a:glow rad="63500">
                  <a:schemeClr val="accent3">
                    <a:shade val="53000"/>
                    <a:satMod val="175000"/>
                    <a:alpha val="25000"/>
                  </a:schemeClr>
                </a:glow>
              </a:effectLst>
            </c:spPr>
          </c:marker>
          <c:cat>
            <c:strRef>
              <c:f>Charts!$A$865:$A$871</c:f>
              <c:strCache>
                <c:ptCount val="6"/>
                <c:pt idx="0">
                  <c:v>2018</c:v>
                </c:pt>
                <c:pt idx="1">
                  <c:v>2019</c:v>
                </c:pt>
                <c:pt idx="2">
                  <c:v>2020</c:v>
                </c:pt>
                <c:pt idx="3">
                  <c:v>2021</c:v>
                </c:pt>
                <c:pt idx="4">
                  <c:v>2022</c:v>
                </c:pt>
                <c:pt idx="5">
                  <c:v>2023</c:v>
                </c:pt>
              </c:strCache>
            </c:strRef>
          </c:cat>
          <c:val>
            <c:numRef>
              <c:f>Charts!$B$865:$B$871</c:f>
              <c:numCache>
                <c:formatCode>General</c:formatCode>
                <c:ptCount val="6"/>
                <c:pt idx="0">
                  <c:v>87</c:v>
                </c:pt>
                <c:pt idx="1">
                  <c:v>85</c:v>
                </c:pt>
                <c:pt idx="2">
                  <c:v>92</c:v>
                </c:pt>
                <c:pt idx="3">
                  <c:v>108</c:v>
                </c:pt>
                <c:pt idx="4">
                  <c:v>97</c:v>
                </c:pt>
                <c:pt idx="5">
                  <c:v>105</c:v>
                </c:pt>
              </c:numCache>
            </c:numRef>
          </c:val>
          <c:smooth val="0"/>
          <c:extLst>
            <c:ext xmlns:c16="http://schemas.microsoft.com/office/drawing/2014/chart" uri="{C3380CC4-5D6E-409C-BE32-E72D297353CC}">
              <c16:uniqueId val="{00000000-8457-4CC6-A3A5-8DF236C1110B}"/>
            </c:ext>
          </c:extLst>
        </c:ser>
        <c:ser>
          <c:idx val="1"/>
          <c:order val="1"/>
          <c:tx>
            <c:strRef>
              <c:f>Charts!$C$863:$C$864</c:f>
              <c:strCache>
                <c:ptCount val="1"/>
                <c:pt idx="0">
                  <c:v>Foggy</c:v>
                </c:pt>
              </c:strCache>
            </c:strRef>
          </c:tx>
          <c:spPr>
            <a:ln w="22225" cap="rnd">
              <a:solidFill>
                <a:schemeClr val="accent3">
                  <a:shade val="76000"/>
                </a:schemeClr>
              </a:solidFill>
            </a:ln>
            <a:effectLst>
              <a:glow rad="139700">
                <a:schemeClr val="accent3">
                  <a:shade val="76000"/>
                  <a:satMod val="175000"/>
                  <a:alpha val="14000"/>
                </a:schemeClr>
              </a:glow>
            </a:effectLst>
          </c:spPr>
          <c:marker>
            <c:symbol val="circle"/>
            <c:size val="4"/>
            <c:spPr>
              <a:solidFill>
                <a:schemeClr val="accent3">
                  <a:shade val="76000"/>
                  <a:lumMod val="60000"/>
                  <a:lumOff val="40000"/>
                </a:schemeClr>
              </a:solidFill>
              <a:ln>
                <a:noFill/>
              </a:ln>
              <a:effectLst>
                <a:glow rad="63500">
                  <a:schemeClr val="accent3">
                    <a:shade val="76000"/>
                    <a:satMod val="175000"/>
                    <a:alpha val="25000"/>
                  </a:schemeClr>
                </a:glow>
              </a:effectLst>
            </c:spPr>
          </c:marker>
          <c:cat>
            <c:strRef>
              <c:f>Charts!$A$865:$A$871</c:f>
              <c:strCache>
                <c:ptCount val="6"/>
                <c:pt idx="0">
                  <c:v>2018</c:v>
                </c:pt>
                <c:pt idx="1">
                  <c:v>2019</c:v>
                </c:pt>
                <c:pt idx="2">
                  <c:v>2020</c:v>
                </c:pt>
                <c:pt idx="3">
                  <c:v>2021</c:v>
                </c:pt>
                <c:pt idx="4">
                  <c:v>2022</c:v>
                </c:pt>
                <c:pt idx="5">
                  <c:v>2023</c:v>
                </c:pt>
              </c:strCache>
            </c:strRef>
          </c:cat>
          <c:val>
            <c:numRef>
              <c:f>Charts!$C$865:$C$871</c:f>
              <c:numCache>
                <c:formatCode>General</c:formatCode>
                <c:ptCount val="6"/>
                <c:pt idx="0">
                  <c:v>100</c:v>
                </c:pt>
                <c:pt idx="1">
                  <c:v>81</c:v>
                </c:pt>
                <c:pt idx="2">
                  <c:v>109</c:v>
                </c:pt>
                <c:pt idx="3">
                  <c:v>97</c:v>
                </c:pt>
                <c:pt idx="4">
                  <c:v>103</c:v>
                </c:pt>
                <c:pt idx="5">
                  <c:v>86</c:v>
                </c:pt>
              </c:numCache>
            </c:numRef>
          </c:val>
          <c:smooth val="0"/>
          <c:extLst>
            <c:ext xmlns:c16="http://schemas.microsoft.com/office/drawing/2014/chart" uri="{C3380CC4-5D6E-409C-BE32-E72D297353CC}">
              <c16:uniqueId val="{00000001-45E3-42F6-BD31-D9CC55675E22}"/>
            </c:ext>
          </c:extLst>
        </c:ser>
        <c:ser>
          <c:idx val="2"/>
          <c:order val="2"/>
          <c:tx>
            <c:strRef>
              <c:f>Charts!$D$863:$D$864</c:f>
              <c:strCache>
                <c:ptCount val="1"/>
                <c:pt idx="0">
                  <c:v>Hazy</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Charts!$A$865:$A$871</c:f>
              <c:strCache>
                <c:ptCount val="6"/>
                <c:pt idx="0">
                  <c:v>2018</c:v>
                </c:pt>
                <c:pt idx="1">
                  <c:v>2019</c:v>
                </c:pt>
                <c:pt idx="2">
                  <c:v>2020</c:v>
                </c:pt>
                <c:pt idx="3">
                  <c:v>2021</c:v>
                </c:pt>
                <c:pt idx="4">
                  <c:v>2022</c:v>
                </c:pt>
                <c:pt idx="5">
                  <c:v>2023</c:v>
                </c:pt>
              </c:strCache>
            </c:strRef>
          </c:cat>
          <c:val>
            <c:numRef>
              <c:f>Charts!$D$865:$D$871</c:f>
              <c:numCache>
                <c:formatCode>General</c:formatCode>
                <c:ptCount val="6"/>
                <c:pt idx="0">
                  <c:v>89</c:v>
                </c:pt>
                <c:pt idx="1">
                  <c:v>96</c:v>
                </c:pt>
                <c:pt idx="2">
                  <c:v>111</c:v>
                </c:pt>
                <c:pt idx="3">
                  <c:v>100</c:v>
                </c:pt>
                <c:pt idx="4">
                  <c:v>117</c:v>
                </c:pt>
                <c:pt idx="5">
                  <c:v>95</c:v>
                </c:pt>
              </c:numCache>
            </c:numRef>
          </c:val>
          <c:smooth val="0"/>
          <c:extLst>
            <c:ext xmlns:c16="http://schemas.microsoft.com/office/drawing/2014/chart" uri="{C3380CC4-5D6E-409C-BE32-E72D297353CC}">
              <c16:uniqueId val="{00000002-45E3-42F6-BD31-D9CC55675E22}"/>
            </c:ext>
          </c:extLst>
        </c:ser>
        <c:ser>
          <c:idx val="3"/>
          <c:order val="3"/>
          <c:tx>
            <c:strRef>
              <c:f>Charts!$E$863:$E$864</c:f>
              <c:strCache>
                <c:ptCount val="1"/>
                <c:pt idx="0">
                  <c:v>Rainy</c:v>
                </c:pt>
              </c:strCache>
            </c:strRef>
          </c:tx>
          <c:spPr>
            <a:ln w="22225" cap="rnd">
              <a:solidFill>
                <a:schemeClr val="accent3">
                  <a:tint val="77000"/>
                </a:schemeClr>
              </a:solidFill>
            </a:ln>
            <a:effectLst>
              <a:glow rad="139700">
                <a:schemeClr val="accent3">
                  <a:tint val="77000"/>
                  <a:satMod val="175000"/>
                  <a:alpha val="14000"/>
                </a:schemeClr>
              </a:glow>
            </a:effectLst>
          </c:spPr>
          <c:marker>
            <c:symbol val="circle"/>
            <c:size val="4"/>
            <c:spPr>
              <a:solidFill>
                <a:schemeClr val="accent3">
                  <a:tint val="77000"/>
                  <a:lumMod val="60000"/>
                  <a:lumOff val="40000"/>
                </a:schemeClr>
              </a:solidFill>
              <a:ln>
                <a:noFill/>
              </a:ln>
              <a:effectLst>
                <a:glow rad="63500">
                  <a:schemeClr val="accent3">
                    <a:tint val="77000"/>
                    <a:satMod val="175000"/>
                    <a:alpha val="25000"/>
                  </a:schemeClr>
                </a:glow>
              </a:effectLst>
            </c:spPr>
          </c:marker>
          <c:cat>
            <c:strRef>
              <c:f>Charts!$A$865:$A$871</c:f>
              <c:strCache>
                <c:ptCount val="6"/>
                <c:pt idx="0">
                  <c:v>2018</c:v>
                </c:pt>
                <c:pt idx="1">
                  <c:v>2019</c:v>
                </c:pt>
                <c:pt idx="2">
                  <c:v>2020</c:v>
                </c:pt>
                <c:pt idx="3">
                  <c:v>2021</c:v>
                </c:pt>
                <c:pt idx="4">
                  <c:v>2022</c:v>
                </c:pt>
                <c:pt idx="5">
                  <c:v>2023</c:v>
                </c:pt>
              </c:strCache>
            </c:strRef>
          </c:cat>
          <c:val>
            <c:numRef>
              <c:f>Charts!$E$865:$E$871</c:f>
              <c:numCache>
                <c:formatCode>General</c:formatCode>
                <c:ptCount val="6"/>
                <c:pt idx="0">
                  <c:v>105</c:v>
                </c:pt>
                <c:pt idx="1">
                  <c:v>103</c:v>
                </c:pt>
                <c:pt idx="2">
                  <c:v>101</c:v>
                </c:pt>
                <c:pt idx="3">
                  <c:v>109</c:v>
                </c:pt>
                <c:pt idx="4">
                  <c:v>101</c:v>
                </c:pt>
                <c:pt idx="5">
                  <c:v>112</c:v>
                </c:pt>
              </c:numCache>
            </c:numRef>
          </c:val>
          <c:smooth val="0"/>
          <c:extLst>
            <c:ext xmlns:c16="http://schemas.microsoft.com/office/drawing/2014/chart" uri="{C3380CC4-5D6E-409C-BE32-E72D297353CC}">
              <c16:uniqueId val="{00000003-45E3-42F6-BD31-D9CC55675E22}"/>
            </c:ext>
          </c:extLst>
        </c:ser>
        <c:ser>
          <c:idx val="4"/>
          <c:order val="4"/>
          <c:tx>
            <c:strRef>
              <c:f>Charts!$F$863:$F$864</c:f>
              <c:strCache>
                <c:ptCount val="1"/>
                <c:pt idx="0">
                  <c:v>Stormy</c:v>
                </c:pt>
              </c:strCache>
            </c:strRef>
          </c:tx>
          <c:spPr>
            <a:ln w="22225" cap="rnd">
              <a:solidFill>
                <a:schemeClr val="accent3">
                  <a:tint val="54000"/>
                </a:schemeClr>
              </a:solidFill>
            </a:ln>
            <a:effectLst>
              <a:glow rad="139700">
                <a:schemeClr val="accent3">
                  <a:tint val="54000"/>
                  <a:satMod val="175000"/>
                  <a:alpha val="14000"/>
                </a:schemeClr>
              </a:glow>
            </a:effectLst>
          </c:spPr>
          <c:marker>
            <c:symbol val="circle"/>
            <c:size val="4"/>
            <c:spPr>
              <a:solidFill>
                <a:schemeClr val="accent3">
                  <a:tint val="54000"/>
                  <a:lumMod val="60000"/>
                  <a:lumOff val="40000"/>
                </a:schemeClr>
              </a:solidFill>
              <a:ln>
                <a:noFill/>
              </a:ln>
              <a:effectLst>
                <a:glow rad="63500">
                  <a:schemeClr val="accent3">
                    <a:tint val="54000"/>
                    <a:satMod val="175000"/>
                    <a:alpha val="25000"/>
                  </a:schemeClr>
                </a:glow>
              </a:effectLst>
            </c:spPr>
          </c:marker>
          <c:cat>
            <c:strRef>
              <c:f>Charts!$A$865:$A$871</c:f>
              <c:strCache>
                <c:ptCount val="6"/>
                <c:pt idx="0">
                  <c:v>2018</c:v>
                </c:pt>
                <c:pt idx="1">
                  <c:v>2019</c:v>
                </c:pt>
                <c:pt idx="2">
                  <c:v>2020</c:v>
                </c:pt>
                <c:pt idx="3">
                  <c:v>2021</c:v>
                </c:pt>
                <c:pt idx="4">
                  <c:v>2022</c:v>
                </c:pt>
                <c:pt idx="5">
                  <c:v>2023</c:v>
                </c:pt>
              </c:strCache>
            </c:strRef>
          </c:cat>
          <c:val>
            <c:numRef>
              <c:f>Charts!$F$865:$F$871</c:f>
              <c:numCache>
                <c:formatCode>General</c:formatCode>
                <c:ptCount val="6"/>
                <c:pt idx="0">
                  <c:v>98</c:v>
                </c:pt>
                <c:pt idx="1">
                  <c:v>103</c:v>
                </c:pt>
                <c:pt idx="2">
                  <c:v>113</c:v>
                </c:pt>
                <c:pt idx="3">
                  <c:v>108</c:v>
                </c:pt>
                <c:pt idx="4">
                  <c:v>103</c:v>
                </c:pt>
                <c:pt idx="5">
                  <c:v>86</c:v>
                </c:pt>
              </c:numCache>
            </c:numRef>
          </c:val>
          <c:smooth val="0"/>
          <c:extLst>
            <c:ext xmlns:c16="http://schemas.microsoft.com/office/drawing/2014/chart" uri="{C3380CC4-5D6E-409C-BE32-E72D297353CC}">
              <c16:uniqueId val="{00000004-45E3-42F6-BD31-D9CC55675E22}"/>
            </c:ext>
          </c:extLst>
        </c:ser>
        <c:dLbls>
          <c:showLegendKey val="0"/>
          <c:showVal val="0"/>
          <c:showCatName val="0"/>
          <c:showSerName val="0"/>
          <c:showPercent val="0"/>
          <c:showBubbleSize val="0"/>
        </c:dLbls>
        <c:marker val="1"/>
        <c:smooth val="0"/>
        <c:axId val="1542233072"/>
        <c:axId val="1542235952"/>
      </c:lineChart>
      <c:catAx>
        <c:axId val="154223307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42235952"/>
        <c:crosses val="autoZero"/>
        <c:auto val="1"/>
        <c:lblAlgn val="ctr"/>
        <c:lblOffset val="100"/>
        <c:noMultiLvlLbl val="0"/>
      </c:catAx>
      <c:valAx>
        <c:axId val="154223595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4223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E2419"/>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[Cleaned_Data_Set.xlsx]Charts!PivotTable42</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Multi Vehicle Collision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Charts!$B$806</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Charts!$A$807:$A$819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Charts!$B$807:$B$819</c:f>
              <c:numCache>
                <c:formatCode>General</c:formatCode>
                <c:ptCount val="12"/>
                <c:pt idx="0">
                  <c:v>203</c:v>
                </c:pt>
                <c:pt idx="1">
                  <c:v>185</c:v>
                </c:pt>
                <c:pt idx="2">
                  <c:v>214</c:v>
                </c:pt>
                <c:pt idx="3">
                  <c:v>186</c:v>
                </c:pt>
                <c:pt idx="4">
                  <c:v>192</c:v>
                </c:pt>
                <c:pt idx="5">
                  <c:v>216</c:v>
                </c:pt>
                <c:pt idx="6">
                  <c:v>190</c:v>
                </c:pt>
                <c:pt idx="7">
                  <c:v>203</c:v>
                </c:pt>
                <c:pt idx="8">
                  <c:v>186</c:v>
                </c:pt>
                <c:pt idx="9">
                  <c:v>200</c:v>
                </c:pt>
                <c:pt idx="10">
                  <c:v>196</c:v>
                </c:pt>
                <c:pt idx="11">
                  <c:v>205</c:v>
                </c:pt>
              </c:numCache>
            </c:numRef>
          </c:val>
          <c:smooth val="0"/>
          <c:extLst>
            <c:ext xmlns:c16="http://schemas.microsoft.com/office/drawing/2014/chart" uri="{C3380CC4-5D6E-409C-BE32-E72D297353CC}">
              <c16:uniqueId val="{00000000-7857-4592-8FD3-480A66486B1D}"/>
            </c:ext>
          </c:extLst>
        </c:ser>
        <c:dLbls>
          <c:dLblPos val="r"/>
          <c:showLegendKey val="0"/>
          <c:showVal val="1"/>
          <c:showCatName val="0"/>
          <c:showSerName val="0"/>
          <c:showPercent val="0"/>
          <c:showBubbleSize val="0"/>
        </c:dLbls>
        <c:marker val="1"/>
        <c:smooth val="0"/>
        <c:axId val="202309024"/>
        <c:axId val="202309984"/>
      </c:lineChart>
      <c:catAx>
        <c:axId val="202309024"/>
        <c:scaling>
          <c:orientation val="minMax"/>
        </c:scaling>
        <c:delete val="0"/>
        <c:axPos val="b"/>
        <c:minorGridlines>
          <c: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2309984"/>
        <c:crosses val="autoZero"/>
        <c:auto val="1"/>
        <c:lblAlgn val="ctr"/>
        <c:lblOffset val="100"/>
        <c:noMultiLvlLbl val="0"/>
      </c:catAx>
      <c:valAx>
        <c:axId val="202309984"/>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crossAx val="202309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[Cleaned_Data_Set.xlsx]Charts!PivotTable39</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Accidents by Vehicle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Charts!$B$723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Charts!$A$724:$A$731</c:f>
              <c:strCache>
                <c:ptCount val="7"/>
                <c:pt idx="0">
                  <c:v>Auto-Rickshaw</c:v>
                </c:pt>
                <c:pt idx="1">
                  <c:v>Bus</c:v>
                </c:pt>
                <c:pt idx="2">
                  <c:v>Car</c:v>
                </c:pt>
                <c:pt idx="3">
                  <c:v>Cycle</c:v>
                </c:pt>
                <c:pt idx="4">
                  <c:v>Pedestrian</c:v>
                </c:pt>
                <c:pt idx="5">
                  <c:v>Truck</c:v>
                </c:pt>
                <c:pt idx="6">
                  <c:v>Two-Wheeler</c:v>
                </c:pt>
              </c:strCache>
            </c:strRef>
          </c:cat>
          <c:val>
            <c:numRef>
              <c:f>Charts!$B$724:$B$731</c:f>
              <c:numCache>
                <c:formatCode>General</c:formatCode>
                <c:ptCount val="7"/>
                <c:pt idx="0">
                  <c:v>449</c:v>
                </c:pt>
                <c:pt idx="1">
                  <c:v>442</c:v>
                </c:pt>
                <c:pt idx="2">
                  <c:v>393</c:v>
                </c:pt>
                <c:pt idx="3">
                  <c:v>421</c:v>
                </c:pt>
                <c:pt idx="4">
                  <c:v>419</c:v>
                </c:pt>
                <c:pt idx="5">
                  <c:v>449</c:v>
                </c:pt>
                <c:pt idx="6">
                  <c:v>427</c:v>
                </c:pt>
              </c:numCache>
            </c:numRef>
          </c:val>
          <c:extLst>
            <c:ext xmlns:c16="http://schemas.microsoft.com/office/drawing/2014/chart" uri="{C3380CC4-5D6E-409C-BE32-E72D297353CC}">
              <c16:uniqueId val="{00000000-7AEA-49CA-8C96-19B511E0FB2D}"/>
            </c:ext>
          </c:extLst>
        </c:ser>
        <c:dLbls>
          <c:showLegendKey val="0"/>
          <c:showVal val="1"/>
          <c:showCatName val="0"/>
          <c:showSerName val="0"/>
          <c:showPercent val="0"/>
          <c:showBubbleSize val="0"/>
        </c:dLbls>
        <c:gapWidth val="150"/>
        <c:shape val="box"/>
        <c:axId val="202417504"/>
        <c:axId val="202401184"/>
        <c:axId val="0"/>
      </c:bar3DChart>
      <c:catAx>
        <c:axId val="202417504"/>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401184"/>
        <c:crosses val="autoZero"/>
        <c:auto val="1"/>
        <c:lblAlgn val="ctr"/>
        <c:lblOffset val="100"/>
        <c:noMultiLvlLbl val="0"/>
      </c:catAx>
      <c:valAx>
        <c:axId val="202401184"/>
        <c:scaling>
          <c:orientation val="minMax"/>
        </c:scaling>
        <c:delete val="1"/>
        <c:axPos val="l"/>
        <c:numFmt formatCode="General" sourceLinked="1"/>
        <c:majorTickMark val="none"/>
        <c:minorTickMark val="none"/>
        <c:tickLblPos val="nextTo"/>
        <c:crossAx val="20241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[Cleaned_Data_Set.xlsx]Charts!PivotTable40</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Severity vs Vehicle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Charts!$B$745:$B$746</c:f>
              <c:strCache>
                <c:ptCount val="1"/>
                <c:pt idx="0">
                  <c:v>Fatal</c:v>
                </c:pt>
              </c:strCache>
            </c:strRef>
          </c:tx>
          <c:spPr>
            <a:gradFill rotWithShape="1">
              <a:gsLst>
                <a:gs pos="0">
                  <a:schemeClr val="accent2">
                    <a:tint val="65000"/>
                    <a:shade val="51000"/>
                    <a:satMod val="130000"/>
                  </a:schemeClr>
                </a:gs>
                <a:gs pos="80000">
                  <a:schemeClr val="accent2">
                    <a:tint val="65000"/>
                    <a:shade val="93000"/>
                    <a:satMod val="130000"/>
                  </a:schemeClr>
                </a:gs>
                <a:gs pos="100000">
                  <a:schemeClr val="accent2">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Charts!$A$747:$A$754</c:f>
              <c:strCache>
                <c:ptCount val="7"/>
                <c:pt idx="0">
                  <c:v>Auto-Rickshaw</c:v>
                </c:pt>
                <c:pt idx="1">
                  <c:v>Bus</c:v>
                </c:pt>
                <c:pt idx="2">
                  <c:v>Car</c:v>
                </c:pt>
                <c:pt idx="3">
                  <c:v>Cycle</c:v>
                </c:pt>
                <c:pt idx="4">
                  <c:v>Pedestrian</c:v>
                </c:pt>
                <c:pt idx="5">
                  <c:v>Truck</c:v>
                </c:pt>
                <c:pt idx="6">
                  <c:v>Two-Wheeler</c:v>
                </c:pt>
              </c:strCache>
            </c:strRef>
          </c:cat>
          <c:val>
            <c:numRef>
              <c:f>Charts!$B$747:$B$754</c:f>
              <c:numCache>
                <c:formatCode>General</c:formatCode>
                <c:ptCount val="7"/>
                <c:pt idx="0">
                  <c:v>129</c:v>
                </c:pt>
                <c:pt idx="1">
                  <c:v>167</c:v>
                </c:pt>
                <c:pt idx="2">
                  <c:v>125</c:v>
                </c:pt>
                <c:pt idx="3">
                  <c:v>167</c:v>
                </c:pt>
                <c:pt idx="4">
                  <c:v>134</c:v>
                </c:pt>
                <c:pt idx="5">
                  <c:v>132</c:v>
                </c:pt>
                <c:pt idx="6">
                  <c:v>131</c:v>
                </c:pt>
              </c:numCache>
            </c:numRef>
          </c:val>
          <c:extLst>
            <c:ext xmlns:c16="http://schemas.microsoft.com/office/drawing/2014/chart" uri="{C3380CC4-5D6E-409C-BE32-E72D297353CC}">
              <c16:uniqueId val="{00000000-841F-4E41-BFC9-8F8F66680FA9}"/>
            </c:ext>
          </c:extLst>
        </c:ser>
        <c:ser>
          <c:idx val="1"/>
          <c:order val="1"/>
          <c:tx>
            <c:strRef>
              <c:f>Charts!$C$745:$C$746</c:f>
              <c:strCache>
                <c:ptCount val="1"/>
                <c:pt idx="0">
                  <c:v>Minor</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Charts!$A$747:$A$754</c:f>
              <c:strCache>
                <c:ptCount val="7"/>
                <c:pt idx="0">
                  <c:v>Auto-Rickshaw</c:v>
                </c:pt>
                <c:pt idx="1">
                  <c:v>Bus</c:v>
                </c:pt>
                <c:pt idx="2">
                  <c:v>Car</c:v>
                </c:pt>
                <c:pt idx="3">
                  <c:v>Cycle</c:v>
                </c:pt>
                <c:pt idx="4">
                  <c:v>Pedestrian</c:v>
                </c:pt>
                <c:pt idx="5">
                  <c:v>Truck</c:v>
                </c:pt>
                <c:pt idx="6">
                  <c:v>Two-Wheeler</c:v>
                </c:pt>
              </c:strCache>
            </c:strRef>
          </c:cat>
          <c:val>
            <c:numRef>
              <c:f>Charts!$C$747:$C$754</c:f>
              <c:numCache>
                <c:formatCode>General</c:formatCode>
                <c:ptCount val="7"/>
                <c:pt idx="0">
                  <c:v>165</c:v>
                </c:pt>
                <c:pt idx="1">
                  <c:v>130</c:v>
                </c:pt>
                <c:pt idx="2">
                  <c:v>138</c:v>
                </c:pt>
                <c:pt idx="3">
                  <c:v>122</c:v>
                </c:pt>
                <c:pt idx="4">
                  <c:v>162</c:v>
                </c:pt>
                <c:pt idx="5">
                  <c:v>162</c:v>
                </c:pt>
                <c:pt idx="6">
                  <c:v>155</c:v>
                </c:pt>
              </c:numCache>
            </c:numRef>
          </c:val>
          <c:extLst>
            <c:ext xmlns:c16="http://schemas.microsoft.com/office/drawing/2014/chart" uri="{C3380CC4-5D6E-409C-BE32-E72D297353CC}">
              <c16:uniqueId val="{00000001-0025-42F6-B207-7C0519B60685}"/>
            </c:ext>
          </c:extLst>
        </c:ser>
        <c:ser>
          <c:idx val="2"/>
          <c:order val="2"/>
          <c:tx>
            <c:strRef>
              <c:f>Charts!$D$745:$D$746</c:f>
              <c:strCache>
                <c:ptCount val="1"/>
                <c:pt idx="0">
                  <c:v>Serious</c:v>
                </c:pt>
              </c:strCache>
            </c:strRef>
          </c:tx>
          <c:spPr>
            <a:gradFill rotWithShape="1">
              <a:gsLst>
                <a:gs pos="0">
                  <a:schemeClr val="accent2">
                    <a:shade val="65000"/>
                    <a:shade val="51000"/>
                    <a:satMod val="130000"/>
                  </a:schemeClr>
                </a:gs>
                <a:gs pos="80000">
                  <a:schemeClr val="accent2">
                    <a:shade val="65000"/>
                    <a:shade val="93000"/>
                    <a:satMod val="130000"/>
                  </a:schemeClr>
                </a:gs>
                <a:gs pos="100000">
                  <a:schemeClr val="accent2">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Charts!$A$747:$A$754</c:f>
              <c:strCache>
                <c:ptCount val="7"/>
                <c:pt idx="0">
                  <c:v>Auto-Rickshaw</c:v>
                </c:pt>
                <c:pt idx="1">
                  <c:v>Bus</c:v>
                </c:pt>
                <c:pt idx="2">
                  <c:v>Car</c:v>
                </c:pt>
                <c:pt idx="3">
                  <c:v>Cycle</c:v>
                </c:pt>
                <c:pt idx="4">
                  <c:v>Pedestrian</c:v>
                </c:pt>
                <c:pt idx="5">
                  <c:v>Truck</c:v>
                </c:pt>
                <c:pt idx="6">
                  <c:v>Two-Wheeler</c:v>
                </c:pt>
              </c:strCache>
            </c:strRef>
          </c:cat>
          <c:val>
            <c:numRef>
              <c:f>Charts!$D$747:$D$754</c:f>
              <c:numCache>
                <c:formatCode>General</c:formatCode>
                <c:ptCount val="7"/>
                <c:pt idx="0">
                  <c:v>155</c:v>
                </c:pt>
                <c:pt idx="1">
                  <c:v>145</c:v>
                </c:pt>
                <c:pt idx="2">
                  <c:v>130</c:v>
                </c:pt>
                <c:pt idx="3">
                  <c:v>132</c:v>
                </c:pt>
                <c:pt idx="4">
                  <c:v>123</c:v>
                </c:pt>
                <c:pt idx="5">
                  <c:v>155</c:v>
                </c:pt>
                <c:pt idx="6">
                  <c:v>141</c:v>
                </c:pt>
              </c:numCache>
            </c:numRef>
          </c:val>
          <c:extLst>
            <c:ext xmlns:c16="http://schemas.microsoft.com/office/drawing/2014/chart" uri="{C3380CC4-5D6E-409C-BE32-E72D297353CC}">
              <c16:uniqueId val="{00000002-0025-42F6-B207-7C0519B60685}"/>
            </c:ext>
          </c:extLst>
        </c:ser>
        <c:dLbls>
          <c:showLegendKey val="0"/>
          <c:showVal val="1"/>
          <c:showCatName val="0"/>
          <c:showSerName val="0"/>
          <c:showPercent val="0"/>
          <c:showBubbleSize val="0"/>
        </c:dLbls>
        <c:gapWidth val="150"/>
        <c:shape val="box"/>
        <c:axId val="202429504"/>
        <c:axId val="202430464"/>
        <c:axId val="0"/>
      </c:bar3DChart>
      <c:catAx>
        <c:axId val="2024295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430464"/>
        <c:crosses val="autoZero"/>
        <c:auto val="1"/>
        <c:lblAlgn val="ctr"/>
        <c:lblOffset val="100"/>
        <c:noMultiLvlLbl val="0"/>
      </c:catAx>
      <c:valAx>
        <c:axId val="202430464"/>
        <c:scaling>
          <c:orientation val="minMax"/>
        </c:scaling>
        <c:delete val="1"/>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crossAx val="20242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[Cleaned_Data_Set.xlsx]Charts!PivotTable48</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Traffic Control Presence Impact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6">
                  <a:tint val="58000"/>
                  <a:shade val="51000"/>
                  <a:satMod val="130000"/>
                </a:schemeClr>
              </a:gs>
              <a:gs pos="80000">
                <a:schemeClr val="accent6">
                  <a:tint val="58000"/>
                  <a:shade val="93000"/>
                  <a:satMod val="130000"/>
                </a:schemeClr>
              </a:gs>
              <a:gs pos="100000">
                <a:schemeClr val="accent6">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6">
                  <a:tint val="86000"/>
                  <a:shade val="51000"/>
                  <a:satMod val="130000"/>
                </a:schemeClr>
              </a:gs>
              <a:gs pos="80000">
                <a:schemeClr val="accent6">
                  <a:tint val="86000"/>
                  <a:shade val="93000"/>
                  <a:satMod val="130000"/>
                </a:schemeClr>
              </a:gs>
              <a:gs pos="100000">
                <a:schemeClr val="accent6">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6">
                  <a:shade val="86000"/>
                  <a:shade val="51000"/>
                  <a:satMod val="130000"/>
                </a:schemeClr>
              </a:gs>
              <a:gs pos="80000">
                <a:schemeClr val="accent6">
                  <a:shade val="86000"/>
                  <a:shade val="93000"/>
                  <a:satMod val="130000"/>
                </a:schemeClr>
              </a:gs>
              <a:gs pos="100000">
                <a:schemeClr val="accent6">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6">
                  <a:shade val="58000"/>
                  <a:shade val="51000"/>
                  <a:satMod val="130000"/>
                </a:schemeClr>
              </a:gs>
              <a:gs pos="80000">
                <a:schemeClr val="accent6">
                  <a:shade val="58000"/>
                  <a:shade val="93000"/>
                  <a:satMod val="130000"/>
                </a:schemeClr>
              </a:gs>
              <a:gs pos="100000">
                <a:schemeClr val="accent6">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6">
                  <a:tint val="58000"/>
                  <a:shade val="51000"/>
                  <a:satMod val="130000"/>
                </a:schemeClr>
              </a:gs>
              <a:gs pos="80000">
                <a:schemeClr val="accent6">
                  <a:tint val="58000"/>
                  <a:shade val="93000"/>
                  <a:satMod val="130000"/>
                </a:schemeClr>
              </a:gs>
              <a:gs pos="100000">
                <a:schemeClr val="accent6">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6">
                  <a:tint val="86000"/>
                  <a:shade val="51000"/>
                  <a:satMod val="130000"/>
                </a:schemeClr>
              </a:gs>
              <a:gs pos="80000">
                <a:schemeClr val="accent6">
                  <a:tint val="86000"/>
                  <a:shade val="93000"/>
                  <a:satMod val="130000"/>
                </a:schemeClr>
              </a:gs>
              <a:gs pos="100000">
                <a:schemeClr val="accent6">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6">
                  <a:shade val="86000"/>
                  <a:shade val="51000"/>
                  <a:satMod val="130000"/>
                </a:schemeClr>
              </a:gs>
              <a:gs pos="80000">
                <a:schemeClr val="accent6">
                  <a:shade val="86000"/>
                  <a:shade val="93000"/>
                  <a:satMod val="130000"/>
                </a:schemeClr>
              </a:gs>
              <a:gs pos="100000">
                <a:schemeClr val="accent6">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6">
                  <a:shade val="58000"/>
                  <a:shade val="51000"/>
                  <a:satMod val="130000"/>
                </a:schemeClr>
              </a:gs>
              <a:gs pos="80000">
                <a:schemeClr val="accent6">
                  <a:shade val="58000"/>
                  <a:shade val="93000"/>
                  <a:satMod val="130000"/>
                </a:schemeClr>
              </a:gs>
              <a:gs pos="100000">
                <a:schemeClr val="accent6">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Charts!$B$912</c:f>
              <c:strCache>
                <c:ptCount val="1"/>
                <c:pt idx="0">
                  <c:v>Total</c:v>
                </c:pt>
              </c:strCache>
            </c:strRef>
          </c:tx>
          <c:dPt>
            <c:idx val="0"/>
            <c:bubble3D val="0"/>
            <c:spPr>
              <a:gradFill rotWithShape="1">
                <a:gsLst>
                  <a:gs pos="0">
                    <a:schemeClr val="accent6">
                      <a:tint val="58000"/>
                      <a:shade val="51000"/>
                      <a:satMod val="130000"/>
                    </a:schemeClr>
                  </a:gs>
                  <a:gs pos="80000">
                    <a:schemeClr val="accent6">
                      <a:tint val="58000"/>
                      <a:shade val="93000"/>
                      <a:satMod val="130000"/>
                    </a:schemeClr>
                  </a:gs>
                  <a:gs pos="100000">
                    <a:schemeClr val="accent6">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332-419E-BA0D-5922C4CE24F7}"/>
              </c:ext>
            </c:extLst>
          </c:dPt>
          <c:dPt>
            <c:idx val="1"/>
            <c:bubble3D val="0"/>
            <c:spPr>
              <a:gradFill rotWithShape="1">
                <a:gsLst>
                  <a:gs pos="0">
                    <a:schemeClr val="accent6">
                      <a:tint val="86000"/>
                      <a:shade val="51000"/>
                      <a:satMod val="130000"/>
                    </a:schemeClr>
                  </a:gs>
                  <a:gs pos="80000">
                    <a:schemeClr val="accent6">
                      <a:tint val="86000"/>
                      <a:shade val="93000"/>
                      <a:satMod val="130000"/>
                    </a:schemeClr>
                  </a:gs>
                  <a:gs pos="100000">
                    <a:schemeClr val="accent6">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332-419E-BA0D-5922C4CE24F7}"/>
              </c:ext>
            </c:extLst>
          </c:dPt>
          <c:dPt>
            <c:idx val="2"/>
            <c:bubble3D val="0"/>
            <c:spPr>
              <a:gradFill rotWithShape="1">
                <a:gsLst>
                  <a:gs pos="0">
                    <a:schemeClr val="accent6">
                      <a:shade val="86000"/>
                      <a:shade val="51000"/>
                      <a:satMod val="130000"/>
                    </a:schemeClr>
                  </a:gs>
                  <a:gs pos="80000">
                    <a:schemeClr val="accent6">
                      <a:shade val="86000"/>
                      <a:shade val="93000"/>
                      <a:satMod val="130000"/>
                    </a:schemeClr>
                  </a:gs>
                  <a:gs pos="100000">
                    <a:schemeClr val="accent6">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332-419E-BA0D-5922C4CE24F7}"/>
              </c:ext>
            </c:extLst>
          </c:dPt>
          <c:dPt>
            <c:idx val="3"/>
            <c:bubble3D val="0"/>
            <c:spPr>
              <a:gradFill rotWithShape="1">
                <a:gsLst>
                  <a:gs pos="0">
                    <a:schemeClr val="accent6">
                      <a:shade val="58000"/>
                      <a:shade val="51000"/>
                      <a:satMod val="130000"/>
                    </a:schemeClr>
                  </a:gs>
                  <a:gs pos="80000">
                    <a:schemeClr val="accent6">
                      <a:shade val="58000"/>
                      <a:shade val="93000"/>
                      <a:satMod val="130000"/>
                    </a:schemeClr>
                  </a:gs>
                  <a:gs pos="100000">
                    <a:schemeClr val="accent6">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332-419E-BA0D-5922C4CE24F7}"/>
              </c:ext>
            </c:extLst>
          </c:dPt>
          <c:dLbls>
            <c:spPr>
              <a:solidFill>
                <a:sysClr val="window" lastClr="FFFFFF"/>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Charts!$A$913:$A$917</c:f>
              <c:strCache>
                <c:ptCount val="4"/>
                <c:pt idx="0">
                  <c:v>Police Checkpost</c:v>
                </c:pt>
                <c:pt idx="1">
                  <c:v>Signals</c:v>
                </c:pt>
                <c:pt idx="2">
                  <c:v>Signs</c:v>
                </c:pt>
                <c:pt idx="3">
                  <c:v>Unknown</c:v>
                </c:pt>
              </c:strCache>
            </c:strRef>
          </c:cat>
          <c:val>
            <c:numRef>
              <c:f>Charts!$B$913:$B$917</c:f>
              <c:numCache>
                <c:formatCode>General</c:formatCode>
                <c:ptCount val="4"/>
                <c:pt idx="0">
                  <c:v>736</c:v>
                </c:pt>
                <c:pt idx="1">
                  <c:v>736</c:v>
                </c:pt>
                <c:pt idx="2">
                  <c:v>812</c:v>
                </c:pt>
                <c:pt idx="3">
                  <c:v>716</c:v>
                </c:pt>
              </c:numCache>
            </c:numRef>
          </c:val>
          <c:extLst>
            <c:ext xmlns:c16="http://schemas.microsoft.com/office/drawing/2014/chart" uri="{C3380CC4-5D6E-409C-BE32-E72D297353CC}">
              <c16:uniqueId val="{00000008-5332-419E-BA0D-5922C4CE24F7}"/>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B2B2B"/>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[Cleaned_Data_Set.xlsx]Charts!PivotTable47</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Accident Severity by Road Surface</a:t>
            </a:r>
          </a:p>
        </c:rich>
      </c:tx>
      <c:layout>
        <c:manualLayout>
          <c:xMode val="edge"/>
          <c:yMode val="edge"/>
          <c:x val="0.21577951233041762"/>
          <c:y val="7.331732352256813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Charts!$B$899:$B$900</c:f>
              <c:strCache>
                <c:ptCount val="1"/>
                <c:pt idx="0">
                  <c:v>Fatal</c:v>
                </c:pt>
              </c:strCache>
            </c:strRef>
          </c:tx>
          <c:spPr>
            <a:gradFill rotWithShape="1">
              <a:gsLst>
                <a:gs pos="0">
                  <a:schemeClr val="accent6">
                    <a:tint val="65000"/>
                    <a:shade val="51000"/>
                    <a:satMod val="130000"/>
                  </a:schemeClr>
                </a:gs>
                <a:gs pos="80000">
                  <a:schemeClr val="accent6">
                    <a:tint val="65000"/>
                    <a:shade val="93000"/>
                    <a:satMod val="130000"/>
                  </a:schemeClr>
                </a:gs>
                <a:gs pos="100000">
                  <a:schemeClr val="accent6">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Charts!$A$901:$A$905</c:f>
              <c:strCache>
                <c:ptCount val="4"/>
                <c:pt idx="0">
                  <c:v>Damaged</c:v>
                </c:pt>
                <c:pt idx="1">
                  <c:v>Dry</c:v>
                </c:pt>
                <c:pt idx="2">
                  <c:v>Under Construction</c:v>
                </c:pt>
                <c:pt idx="3">
                  <c:v>Wet</c:v>
                </c:pt>
              </c:strCache>
            </c:strRef>
          </c:cat>
          <c:val>
            <c:numRef>
              <c:f>Charts!$B$901:$B$905</c:f>
              <c:numCache>
                <c:formatCode>General</c:formatCode>
                <c:ptCount val="4"/>
                <c:pt idx="0">
                  <c:v>225</c:v>
                </c:pt>
                <c:pt idx="1">
                  <c:v>248</c:v>
                </c:pt>
                <c:pt idx="2">
                  <c:v>266</c:v>
                </c:pt>
                <c:pt idx="3">
                  <c:v>246</c:v>
                </c:pt>
              </c:numCache>
            </c:numRef>
          </c:val>
          <c:extLst>
            <c:ext xmlns:c16="http://schemas.microsoft.com/office/drawing/2014/chart" uri="{C3380CC4-5D6E-409C-BE32-E72D297353CC}">
              <c16:uniqueId val="{00000000-AD57-4131-B45D-4E70DC232172}"/>
            </c:ext>
          </c:extLst>
        </c:ser>
        <c:ser>
          <c:idx val="1"/>
          <c:order val="1"/>
          <c:tx>
            <c:strRef>
              <c:f>Charts!$C$899:$C$900</c:f>
              <c:strCache>
                <c:ptCount val="1"/>
                <c:pt idx="0">
                  <c:v>Minor</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Charts!$A$901:$A$905</c:f>
              <c:strCache>
                <c:ptCount val="4"/>
                <c:pt idx="0">
                  <c:v>Damaged</c:v>
                </c:pt>
                <c:pt idx="1">
                  <c:v>Dry</c:v>
                </c:pt>
                <c:pt idx="2">
                  <c:v>Under Construction</c:v>
                </c:pt>
                <c:pt idx="3">
                  <c:v>Wet</c:v>
                </c:pt>
              </c:strCache>
            </c:strRef>
          </c:cat>
          <c:val>
            <c:numRef>
              <c:f>Charts!$C$901:$C$905</c:f>
              <c:numCache>
                <c:formatCode>General</c:formatCode>
                <c:ptCount val="4"/>
                <c:pt idx="0">
                  <c:v>252</c:v>
                </c:pt>
                <c:pt idx="1">
                  <c:v>248</c:v>
                </c:pt>
                <c:pt idx="2">
                  <c:v>274</c:v>
                </c:pt>
                <c:pt idx="3">
                  <c:v>260</c:v>
                </c:pt>
              </c:numCache>
            </c:numRef>
          </c:val>
          <c:extLst>
            <c:ext xmlns:c16="http://schemas.microsoft.com/office/drawing/2014/chart" uri="{C3380CC4-5D6E-409C-BE32-E72D297353CC}">
              <c16:uniqueId val="{00000001-170D-4F15-A99E-51A3BCC029B1}"/>
            </c:ext>
          </c:extLst>
        </c:ser>
        <c:ser>
          <c:idx val="2"/>
          <c:order val="2"/>
          <c:tx>
            <c:strRef>
              <c:f>Charts!$D$899:$D$900</c:f>
              <c:strCache>
                <c:ptCount val="1"/>
                <c:pt idx="0">
                  <c:v>Serious</c:v>
                </c:pt>
              </c:strCache>
            </c:strRef>
          </c:tx>
          <c:spPr>
            <a:gradFill rotWithShape="1">
              <a:gsLst>
                <a:gs pos="0">
                  <a:schemeClr val="accent6">
                    <a:shade val="65000"/>
                    <a:shade val="51000"/>
                    <a:satMod val="130000"/>
                  </a:schemeClr>
                </a:gs>
                <a:gs pos="80000">
                  <a:schemeClr val="accent6">
                    <a:shade val="65000"/>
                    <a:shade val="93000"/>
                    <a:satMod val="130000"/>
                  </a:schemeClr>
                </a:gs>
                <a:gs pos="100000">
                  <a:schemeClr val="accent6">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Charts!$A$901:$A$905</c:f>
              <c:strCache>
                <c:ptCount val="4"/>
                <c:pt idx="0">
                  <c:v>Damaged</c:v>
                </c:pt>
                <c:pt idx="1">
                  <c:v>Dry</c:v>
                </c:pt>
                <c:pt idx="2">
                  <c:v>Under Construction</c:v>
                </c:pt>
                <c:pt idx="3">
                  <c:v>Wet</c:v>
                </c:pt>
              </c:strCache>
            </c:strRef>
          </c:cat>
          <c:val>
            <c:numRef>
              <c:f>Charts!$D$901:$D$905</c:f>
              <c:numCache>
                <c:formatCode>General</c:formatCode>
                <c:ptCount val="4"/>
                <c:pt idx="0">
                  <c:v>234</c:v>
                </c:pt>
                <c:pt idx="1">
                  <c:v>265</c:v>
                </c:pt>
                <c:pt idx="2">
                  <c:v>238</c:v>
                </c:pt>
                <c:pt idx="3">
                  <c:v>244</c:v>
                </c:pt>
              </c:numCache>
            </c:numRef>
          </c:val>
          <c:extLst>
            <c:ext xmlns:c16="http://schemas.microsoft.com/office/drawing/2014/chart" uri="{C3380CC4-5D6E-409C-BE32-E72D297353CC}">
              <c16:uniqueId val="{00000002-170D-4F15-A99E-51A3BCC029B1}"/>
            </c:ext>
          </c:extLst>
        </c:ser>
        <c:dLbls>
          <c:showLegendKey val="0"/>
          <c:showVal val="1"/>
          <c:showCatName val="0"/>
          <c:showSerName val="0"/>
          <c:showPercent val="0"/>
          <c:showBubbleSize val="0"/>
        </c:dLbls>
        <c:gapWidth val="150"/>
        <c:shape val="box"/>
        <c:axId val="1516671760"/>
        <c:axId val="1516680400"/>
        <c:axId val="0"/>
      </c:bar3DChart>
      <c:catAx>
        <c:axId val="1516671760"/>
        <c:scaling>
          <c:orientation val="minMax"/>
        </c:scaling>
        <c:delete val="0"/>
        <c:axPos val="l"/>
        <c:majorGridlines>
          <c:spPr>
            <a:ln w="9525" cap="flat" cmpd="sng" algn="ctr">
              <a:solidFill>
                <a:schemeClr val="dk1">
                  <a:lumMod val="50000"/>
                  <a:lumOff val="50000"/>
                </a:schemeClr>
              </a:solidFill>
              <a:round/>
            </a:ln>
            <a:effectLst/>
          </c:spPr>
        </c:majorGridlines>
        <c:minorGridlines>
          <c:spPr>
            <a:ln>
              <a:solidFill>
                <a:schemeClr val="dk1">
                  <a:lumMod val="60000"/>
                  <a:lumOff val="40000"/>
                </a:schemeClr>
              </a:solidFill>
            </a:ln>
            <a:effectLst/>
          </c:spPr>
        </c:min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6680400"/>
        <c:crosses val="autoZero"/>
        <c:auto val="1"/>
        <c:lblAlgn val="ctr"/>
        <c:lblOffset val="100"/>
        <c:noMultiLvlLbl val="0"/>
      </c:catAx>
      <c:valAx>
        <c:axId val="1516680400"/>
        <c:scaling>
          <c:orientation val="minMax"/>
        </c:scaling>
        <c:delete val="1"/>
        <c:axPos val="b"/>
        <c:numFmt formatCode="General" sourceLinked="1"/>
        <c:majorTickMark val="none"/>
        <c:minorTickMark val="none"/>
        <c:tickLblPos val="nextTo"/>
        <c:crossAx val="1516671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B2B2B"/>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[Cleaned_Data_Set.xlsx]Charts!PivotTable46</c:name>
    <c:fmtId val="2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Accident Count by Road Type</a:t>
            </a:r>
          </a:p>
        </c:rich>
      </c:tx>
      <c:layout>
        <c:manualLayout>
          <c:xMode val="edge"/>
          <c:yMode val="edge"/>
          <c:x val="8.3312123863304971E-2"/>
          <c:y val="9.101251422070534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Charts!$B$886</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Charts!$A$887:$A$891</c:f>
              <c:strCache>
                <c:ptCount val="4"/>
                <c:pt idx="0">
                  <c:v>National Highway</c:v>
                </c:pt>
                <c:pt idx="1">
                  <c:v>State Highway</c:v>
                </c:pt>
                <c:pt idx="2">
                  <c:v>Urban Road</c:v>
                </c:pt>
                <c:pt idx="3">
                  <c:v>Village Road</c:v>
                </c:pt>
              </c:strCache>
            </c:strRef>
          </c:cat>
          <c:val>
            <c:numRef>
              <c:f>Charts!$B$887:$B$891</c:f>
              <c:numCache>
                <c:formatCode>General</c:formatCode>
                <c:ptCount val="4"/>
                <c:pt idx="0">
                  <c:v>749</c:v>
                </c:pt>
                <c:pt idx="1">
                  <c:v>771</c:v>
                </c:pt>
                <c:pt idx="2">
                  <c:v>712</c:v>
                </c:pt>
                <c:pt idx="3">
                  <c:v>768</c:v>
                </c:pt>
              </c:numCache>
            </c:numRef>
          </c:val>
          <c:extLst>
            <c:ext xmlns:c16="http://schemas.microsoft.com/office/drawing/2014/chart" uri="{C3380CC4-5D6E-409C-BE32-E72D297353CC}">
              <c16:uniqueId val="{00000000-3BC9-440F-AFF0-F676DFEC3D27}"/>
            </c:ext>
          </c:extLst>
        </c:ser>
        <c:dLbls>
          <c:showLegendKey val="0"/>
          <c:showVal val="1"/>
          <c:showCatName val="0"/>
          <c:showSerName val="0"/>
          <c:showPercent val="0"/>
          <c:showBubbleSize val="0"/>
        </c:dLbls>
        <c:gapWidth val="150"/>
        <c:shape val="box"/>
        <c:axId val="535812687"/>
        <c:axId val="535799247"/>
        <c:axId val="0"/>
      </c:bar3DChart>
      <c:catAx>
        <c:axId val="5358126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5799247"/>
        <c:crosses val="autoZero"/>
        <c:auto val="1"/>
        <c:lblAlgn val="ctr"/>
        <c:lblOffset val="100"/>
        <c:noMultiLvlLbl val="0"/>
      </c:catAx>
      <c:valAx>
        <c:axId val="535799247"/>
        <c:scaling>
          <c:orientation val="minMax"/>
        </c:scaling>
        <c:delete val="1"/>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crossAx val="535812687"/>
        <c:crosses val="autoZero"/>
        <c:crossBetween val="between"/>
      </c:valAx>
      <c:spPr>
        <a:noFill/>
        <a:ln>
          <a:noFill/>
        </a:ln>
        <a:effectLst/>
      </c:spPr>
    </c:plotArea>
    <c:plotVisOnly val="1"/>
    <c:dispBlanksAs val="gap"/>
    <c:showDLblsOverMax val="0"/>
    <c:extLst/>
  </c:chart>
  <c:spPr>
    <a:solidFill>
      <a:srgbClr val="2B2B2B"/>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D7DC5543-2602-47F6-BB65-3782C7C5CE60}">
          <cx:dataId val="0"/>
          <cx:layoutPr>
            <cx:geography cultureLanguage="en-US" cultureRegion="IN" attribution="Powered by Bing">
              <cx:geoCache provider="{E9337A44-BEBE-4D9F-B70C-5C5E7DAFC167}">
                <cx:binary>1H1bc9w2tu5fcfnhPB0qxB2YM9lVYXeLkmz5njjOC0uxZRK8EyR4+/V7tS1n1JiW5cFoTo36JRW3
AC6uhW/d8AH994/z3z6W11fmyVyVdf+3j/PPT7NhaP/200/9x+y6uupPKv3RNH3zeTj52FQ/NZ8/
64/XP30yV5Ou059wiOhPH7MrM1zPT//n7zBbet08bz5eDbqpX9trs7y57m059N/57uhXT64+Vbre
6n4w+uOAfn76VheFrp4+ua4HPSzvlvb656cHf/P0yU/uTP/01CclCDbYTzAWixMmwpCEOFRfP0+f
lE2d3nwt5QkVAiuqcPjlw789+sVVBcPvF+eLMFefPpnrvoe3+fLff4w7EB3++dnTJx8bWw97haWg
u5+fntef9NXTJ7pvNl+/2DR7uc9ffHnRnw5V/T9/d/4BXt35l1vWcPV031f/ZIw3V/lVP2RX9Tel
PIA9+AmTlGAixTF7CHIiWYiwRGC0/Yd9e/RXe/yQRMdNcmuoY5U3F4/KKnED6+Wh8IHYCeFgDoXl
UXvQk5BhrjjGX7927HGPLMct8WWQY4P4l0dlg+11memHswKWJ5wSokLOvy57dOClhDhBiFEhGfpq
BcdL3SvNcTvcDHMssX3+qCzx6zBcmasCnNSnh7MHCU8QwSHmnH9VuDy0hzrBISNYfcOMg4oflOm4
VQ4GO7b59b87fhwPbbdd1cFf/KuhHJ8QhlmI5U2sxq5RwJNxERL2FUPi23r4GjpuAu3d0hw3x82w
A8H/u6P2xVVV2SeAhyfPrvqs0uabHv796E3ICeNCMQjRR6MFO0GhANB8+9rxU18l+z9XVfv/fkS2
4wY5OomDk4v/bpwcSAtJ77urSpdPXlx9sg9nKoROQsRRGErHd0HGGwpIh5mDjx8T4rhNbo89eDl4
N0hkHxF4nl2bq/Ih86vwhFIlhRD00FtxMIPEnKKbiA/O7Ktr+uqt7pfjuCW+jXOs8OxxBfUXVylY
4SEjOuYnIUcSQsdRz6XoCeVQdAj5NXaEDjh+RKDjBvnHSMckLx6XSS6voPyHeDKYh0SHOqEMh5Iw
dTTv5RBPpCKY3kQbJ8/6QZmOG+ZgsGOby7NH5bRim4Nthm8e5N+P8xifcAXZL/vWNFGHzgudMCUg
A2Y3VaGDlh+Q57hN/hro2CN+XBX6K/vJQlvNmOXhTALxXCqMOIa65MvHKRHVieASC0xvHBh8fTue
/JhIx61ye6xjmFcfHhVQnl2Z+mq4Kh7ShdETgUKKKT1uF3BhkDEjBtX9lw85tMsPSXTcLLeGOlZ5
9sujssqlXhtz9ZBNX3JCQsFQSA5zX4VPJOEhVuFNQHGM8QOCHDfFXwMdQ1z+8agM8aX18OSVufp0
3Wff1ukDRBN+ojBhHEE1csR1yRCKSg6xRB6HyA9Lddw2znDHQr++elQWen/dD0+i6xrS4we0z77p
ThELBcTx25sj4kQJaP7SG7soJ/36QWGOm+VgsGOU99GjMsrZlVmu6geMKVidICWRoqDwW/YQ/ITQ
ECI8valSnPbKD8hx3BZ/DXTscPbmUdnhAiqUB24EY3LCwXFBp/cGA4cBRTJwXRRaxfymEwxF/u2s
64ckOm6TW0Mdq1w8ruLk5SfdZw8JDggXiISUQtH49XMAEgmVPAZ3RsKbktJxWveLc9we38Y5xnj5
uCDyi7H1FWzkl/+BKA877YoQqSDv+vKBjtYt56X2tbwggn8rKR3n9S9JdtxER6ZwrPXLI7NW/Skz
Vw9vKtj0FYwxJNU3YxyYSqgTxfcJAdAijtUsv/ywWHfYyRnvGulxpWSbLLsaBt2nV+Yhc2Z0Av0X
SRW0x47lzPgkpAgL2A07jDg/Ks1xyxyOduyyefeosoF319BBTh80L0PiBDIvzhQ6TAMAMGGo9sa6
AQx8fTsN+CFRjlvk1lDHHO/iR2WOy+sUws7V8pCZAGRfBPwUEd8KlAM3pgBCAppiIrzZxIcm5m2r
/JBEx61ya6hjlcvH1dV/Zev86s9vevn3S30gTkiKIXLgw1JSsBPY6ZKQk93QvpzOy/1yHDfEt3GO
FV5Fjwobv/T9g7a/oE6EBFiCmzqWIe+7YBA5IPYf77fcK81xU9wMcyzxy9tHZYkzXf2H0mOCvjbB
oEl/LKADxQsTjhEBkHz5OOnxvyLYcfv88wyOqc4eV951eVXr1pqH810YOvmEAoUISsevn8NwAl0y
ATv5DP2DuXoQTu6X57hh/noRxx6Xj4s5cXn1KVv+A8UKtGAYga15xm6QgQ7MIuQJllJxQm429p3I
8uNi3WWdw9dyjfS4QLPZ8yT1w5YqEPOBQQ8RRx4nr/ITYFUAatgNbpwe2Y+JdNw4t8c6htk8ri5Z
pKF5+YC+jJ3AriPwhRk5Fm2gbwl9GM7h2MO3Z36lHd0rxnE73AxzTBC9eVSx/53Zx5OHrE/IiaBA
oQB2/YHLgsJEUCwg1N+kAk6L8gcEOW6GvwY6hnj3/9kQdx9J+euozha24XdfzvjcOpXy/W+/vDOc
O3KG3tR0X2uXA6bht6V9/unnpwhBXPjr5NB+ioNa8IAc/NffX8Ppl5+fKgG1CxKEMcgOAFUcrDnB
PtzPT7mEfRrg5IN7U0DmCwmEproxQ/bzUyJOYDsNWgUcqk8CrWrwen1j91+BP+Qh7KlJgQUURQow
+O3VXjXlkjb1X3q4+f8nta1eNboe+p+fwjzt17/aixlgRAWF2Ljfm2s/Xr2B01rwR+j/9smcNIVW
/CxDW8Ve9iNQaP56/39h3v3zbs2rsB55X85iN7CszKJ1XZb3Gebz1/NKX48r/QvTg1VuT5+LoFim
uRa7zHTGvJn4Gqbv0nltPn9ffEiXj6oF/Nvt+VW1FtIWCd8pzPr1dYsqFUYZyRmKQhpWOKKkG5LT
7z/sLhuA+W8/rAfb51Na893cE0kiGZLURM3CJdACvmcLqJ2Pvkx4OL9QXdjmauE7i1p6idBEq7dT
mIf8+SKHeo4DsXITVUvXggP43gPveCEJK/32C7UybEexf+BYKjFfNJlN7Ib2NtO77z9gP9GRVbvn
Jt9+gNTrFA6WsN1U9GK64AtJ8KYtepw9Z0WW40tkC1tsur6rFxGFJUXdaVhno4Fo/70XRHvVHRNg
r+pby7sVVV+wfmE7m6Zjt5FYxoKgz21BuqmIunQaq8guInjeTCkqdhY3jayjIJW4gs7P90S4S8f7
lXtLgjJdqrFkE6hAYrYhpvks2KTveb+7Jne8QgNIneQysN2y9OL3sFmaKBlt/tJP9P1Tb4suc817
YtiuIFpfh3Cc9Hkd6MJu/KZ3fEMTTKztMsZ25SDG39DU0WhOVuHneaTjGUw55W2LO7YbmmBdd+Ec
jGbL26YRnuI73gDPKZJLmYM3aKjNNwvnM426DqC09dOP4w5wvgR107dBXDeL4K962HcdfquGIbjH
d96xeISD/l6GNpxmJuO1QdVuSWlgolkXvblHQftFeAR7wgG/agpaWrwkcRPItTqdDGrHXTktSG87
nVHl+RgH4oQ2iZzaQMTDYPFwVvOmDndrjcp51+phmv2gJhwcd83YJWSuZNziYn1XmCV7WQuu3n3f
1nfpygHyVMwSTZB2xDiY9a7sjSDPU7o03fuCyWK+R1V3WXz/77cAncm0LaRoZWxKupwH1Rq+VCky
ZfT9l7hrenI4fZPoJQTl8NiKDs9RmM/0A1+bduc3vYNoO4oGKk/O47EECwxlWu2oDUTrKb2DZ6tJ
vZRLLmPajwXYYJFzEPXholfPBzh4LlTAOjWD9hWquvq8RayediYX6/TKS0H7xPW2eQVeSI+Cmceq
z/RvQvb9q1mn3XKP/PuVfgTP3MFzpcaJ5TYVcVX2XfJGVFVnfyPdqsKLIciUeA25LuHnfu/ioFos
Bo7PwqGmuCV00GfDSmYVZUU1hX545g6eZ710fMBGxEWftvS8r/Aoo9xSc19s3qvlmLocSC9pnobV
BOupS5bWbPOUCPGqCtaRX6RDUhW7OcVL/XtZSfKHrdOpvkdzd+U83EF5OaeJaNYJ/G4py/YiC/pE
QGZfKEjr5DDldIjqIV/Hjc54W50W85qKLacTad6O4cCtp4Idb7AkPBCyCJK4EoHdEj2JWIqS3LMY
0R6Wx9SLDxc7G4dZd7hTMQlX0+xWlIzDjiXrWp61iojlZdpXzec2oFN1RldZsxczIbi+xELK/HdZ
YMbuEeUOt8cdxyHrnLXNpGnciqQnG76q63aep87PaXPHbZSGcLTMuYhN0E5xOiBaRimR6ScvoDHH
aVhkuMzzlMZpO8sPDELpiz4MKj+fzRyf0ZG0zoNAqJiVUMlsLJLVGlltlv6eVXYHyvanHG/7vF53
C8OzkfGwTAk+l9SY8M+5RYC4DGdhE9XatlWEV96mH9tq7bGfWZjjP8hUl7CIDI+5TCobtR3uq2ix
NPAMF8zxHytdi85yI3a2Y2jHlzHdrrwJtn5md5wET1RY5928xr1Nh3itRR5x0+b3+KA7IMEc7MM5
1SyYITTEOdbVBg8o3yZLgz0XlQN9qHoaiXSzxhjqxijM0Ps6pfdlrXeJ7qAZ8bamc5mucSqW4dIu
dQi5QJeh3HPdOHDOcju0xCxrHCSVOsfjXGwTImnsZVbqoJm0I2uHAmYfEkw3ExF91FdI+8lOHTTL
Gq9yFGDWYMDZpiB2jHghqJ8fpQ6U8zAw4ZT0a9whXZ72qk43I6Pr6fc1s4fNkXhBHbzWCcvWFQVT
PAXsGsrOYjylQ9HW8TAJ7vkGDmTJKMY6L5IpJgDcN2po8h2iTeFXjlMHskMNqdC08iluKOPnQMy0
23ypPd0NdSCLhqpM5JrbOO1L+kyXlbhs59JTdAexEKiTokBkiLsmT9DGMNxvRDYX2fb7xr0DtNQB
LUvSvghWaPO0tZ4viiEdntskKT1B5UAW+qPBiGw+nBqbTv1bMoWyfMmM5JnfutnvH9wOYgXSY5eO
eIaU0K6bomUfFrXU9yz8O3SzPyN1e3KWBwWVMhl3XZmhiPQWR51S1lN0B7SkzSlOcjmC5oMPBkN+
V6s58TMrcTBbtKsJgp7fiE5xhyM2cl/RXbQymViZoXGnJmga4/3svb9i9ua4VWsX4dgmZQ+zz7nK
NlYWNuIc555qd9CaUSYbuPQBZqf4utO0PE116tnZIg5aC7hUTuoUJlerreJSKAOVF5/9coP9Jspt
xcwDEUm5FOOODckUzWjEEWqTwS9EEQerVdbiuiGh3dXjWkdTpq9tviI/rWMHp/1qhrbJJrurioxG
nLIPwdhjz8kdnIYJM2TJgmEnurDe9rO+6u3ae07uwLTr1ZxDJmx3OVdZxHNdRtZg4Tm7g1NB8iDV
gQLRlUWXPWyPvEpEWvptUWEHp7OluKYwc7wiuNIwWmvJ2TYYAtn7rRnsQBV3s6psm47xQqvaRAFp
WdxOePjoFZywg1WkE2yauYLImvTlhcp7tO2LfNn5zY4P4WRN0pJ0YTYeFPkD5fh1T8lrv6ldpPZL
Xi1LMMQ6C16Ae/ywYOHZK8QOTpXWlUC1GOJ8yuTWZuxdUySNn0GRg9O66AOjpLVxoAe9KXPxXOAu
9Fvse274bf8F28JT288y2NXl/Ekv6D1mFdxP5LFXhByUSj2lAcTrJYZp+yFacZ/xaOlJ6ud6kYPT
MWU2K6gZYuDDhb/TAfxA1OsV+WUayAGq7Uoclklj46ox67aZxZ+ZbhNPtTsgTaTuxKiNjdlilk1V
tSB6cd/O636SI8XBnjxw26aq5lS3QTXEsNuvLmWfossySNr3fmZ1IIoHPJjBaFiOWZJFpJp+F1J7
mtTB6EoblSdZYWPDRhIhOX8oO/nKT24Ho3Si86QJzB3k/Ttql0tG+0uvqUMHoc2UJOlA0mEXJkGw
CfLkuV5Dz/5A6CAUobYVa4CDHZCiXlaL+CDNUvq5lv3FQbdXSpBBnm4a0EmZ1a+btDlNqszPk4cO
Omk7LWSGBv6uWcczM+FnlPlF0P0tq7eFbhc28KaF2o5X6XPZzHFtEr9t1tCBpS6HObMWhG6rX9fR
bnLxm98KcSBZqty0awFGpFnxp5nVa7lyPz+1P1N1Wx22G4t5mfgQL32O3q3LgOPckn7rJ7iDSFIn
c51rNcR9AFQCXBdnKlG/+83tILIodc/gepJgxzRkt0HIr6gifoENjjYdqgUWdteVIYTkTPM5Yj0N
tkqJ0Qs4cEfa4eyyH8VA2RjsOv7WNFsJXWwfnVDlIDJLs4522TLEVgKZYyJ9G6GOv/Ob3MHkBPtd
y1In/Q5l7dlUwt5+R/LBa6XAcbJDlRhrwyIoYXJZslfEth81XYynVhxcwl0DS9hJ1e9MRV4xmHu2
o+/cDjTRpAUhM4K2MSbhcyvT/KKjM/fUioPOrKdjCfksLBS28mgN819LnnklWFQ52JyVpVOhAPkz
WYZ8E9KEN1sMGZD2ci1UOQBtp4omsFczxCltr4JpfA+bD796LUWXrDUSEhpOQC/Wpmzb2UJHBA7+
eOUR0BBy1mI2CuhHzyD4PL+yTXgxj50nQqWD0LwSIRUZ6WNZkMsSCIc7uEAR+2lcOgi1qQHOpR2H
OGzL1zQoN7nJvJIUKl18sqBeUlL1McYMb6YKmQ2i+Wc/czoAXWBHoZfV0AObgX9I+/lCC/bWb2oH
n7MZkkLiwMQLKqeobER3Wle5Hw2DusSqhk21GoErFMMW0rqt1+aFIP19HIP92/9zIk6lA1Db4r7I
0GTiBrg2ZdRbEzwLxnB546cZB55TQMArUgsWHZdPPWRwcy//9JraZVMNEHiyljd9XPD0zdy252FV
+a1Dl0g1JrLgeUlNvI5dthunFG+Dsv7oJ7cDTr3SpDdz0ccqazcFXV5U8r60c4+TI8Z0KVNTAP3g
sRUmzqqR2cgInl92vJ2jKcd22fjJ74CUFfVcFw0zcanJH2VG3wdt8c5vageiMzAeSy4SA/gf+7Ox
NyhCI/XbqqPCQWmKM6YNwSA4Re+rMagjGrS/+UnuxtC5awsTZn3MsKbTbiV2oVEty6zY+j3AwSnN
0lRaWcKSnIPXusLvdOdXi1PhYLTUrIOCGaZOFvV6CPXLhHCvbSjqEqRKuSRVNy4mJkmF40Di4TVK
J+3F9IX7ZQ9DKBZjyEYNKzEJ1yVaTBcT6slOo9yBaTUnwTD3mYnrsQ2jcBSn3ZT6dYfh1MOh5IOh
1lIFKgf3+Gxc8LOSzX4Y4g481ZSWNu9SE4skrSOxLs+U0X77ZtRlOilYJeGMCxOjZnxFUPfchIOn
3A46jYbdCT4FXdxz+V4j87osOq8ijnIHnMlMqyJtcxNz0EykgIQedUsl/fyhy0YaSN4FeaM62LfJ
uo3BxWsbqF+9UO9SkcIQ6qyahV2calLl0QSNip0NA+6nGJeKlOcKWGn5ArhRS7WRlvM3pQ5XP4u6
VKQxZzwBrl0Xr8rgDerpC4ikfrvn1KUh2aCWDZsbWC6NomEBvnYp+iySaiy8ejiww3+IUeAChyqd
a9B9mk1iU0PzLE4S2vntI1CXbrQU1kpTJW0sg77oNuPUVp+tEpNn0cjoofyowiGdVNDGJlv6bZXy
PAINsVOvlekSjoSYZxmOYRvbkuNNyIHEDhcmePpH5iB2KIGB15O6jXsq0iFCKy6uimWu08hPeiea
ztpwM82gmybLm0gP1a9zifxiHnPDKW6mKhAW9F7L9mzpw/50KpvszEtyl280kpEsbTm1cZ6w9X3Y
JOkZ/K5NW/gpxiUcEfCTDC9gVlUnXX8qrCQ0YknDO88HOGEVNuOKpm5H0Dzpp3Nj5K9ZV/r15qlL
ORJFhYFjbNpY0OGtTvvXUzG89dO7E1bTZJlIWaZdLGr1R91MKMrgBj1PpThQ7aBlLgNbtTExufxD
wKbCmS2q0XPJOJF1CIN5WQlrYkCqijhQX6JgCcTOTzH40M2YJYA9+hJmZ+NiI4bai6K+j8X0JQU9
UtC4NKNOz0Cvk7iJR16kSQS7xTk4G6HnYpNWKi3OqnaZ3tqqL89JTwIeD1nWsXdwxE10r6D/15u3
SlT8rIB9yeYsL2rKI1FqaMancyfDKVpp3plfpw4HdhMuXV1cNVkWdBsOiSXeIga99p1o7Wy3JYIu
2YbDLvV8brtA5jEWc0bPkyaflg0KoZvwewDM3uUUkbwXWyJmmHMq9bCepp3Kejhth1d7WmE8r9t+
rEj9xywoTV4NlAf5nz1iXRfLFasxNjO877YdVrbLw5HJTS0wKjZ8Eak9S1GTqudc1nAuLOxW/BZ+
eWyKRszNeat7s8Zho+RyOlXlSLejoSnbjWKi0MIus5Fu0rKtGshnlVo20mgioqrRBj2b6iRX5yVB
A41X0Pa0YaQYz9c1qF6YegzplobjuEZ5YpL1bYnyRvhlIdRxmNVMLS8saWLOsga6PkGEU6L8oOUy
vQhNFkgkyzbOeHWd0OJtIrSf3C7Pa4SdmLnEIDezSdyr8iJhyK85SBwvyUZgpiDoIMXw+wBzlASq
iFSJGk+dOJmNCVPCC9i0i1Oc59FcdJ95bvySPuL4yRyOt461CJvYLrZ9AafB9FlDhsrPlRHHUWZc
h7bGvI9TU9DnFPJXYP7b4YOXKyOOozRVOo5jOzZxIVP7m5HdCs38Wg6eanc8ZVfrAY6JqCZW0FSO
GM6fZ2vqd9KMuiSvECAMF4i0Tbw0bVJtm3DK47kLtWeV49K8UK3RGhBYkTyt2LzDfW3XSASs6LZe
ynepXkPVTUmQDU0MG1Wfp5ZesKD3O9EB19cexqjWTmbsFtHEWaiARzb0Yi43ROX4s5/sDlxH1q1k
tLiNy06tMhJNR2CPXWLsx8Wg2EHs1NYlCucUEgT4IdnIiinfaa09EwSX79WKKcnXFEI47NGYDTDK
+KYNpjD2U46D2SmEo9JM1w2cqi3LC05GNkS8M9yP309dtlef1ykQmRpww7UVF1lNwj+gpl38WsHY
Aa2Yq26teshXoZU1nyc0sbEIB+G56J06BJPSKr2PTrmu0k0/dWlkh6ryczgu5QsZNNsZ6uQ4WGpy
nQHb/HqtbOXH/KQu6YthUudZXrQx/KTdGJwXqkabMJkmds/e4R3n6qhL/IKzrUnCS1nHa4mIedcW
emw2iahxu536JngHB85eBIEq8y1kcYXapAqK0dMsYKzxs77LD4NDwTy0OeSf09JlchNUOVxAUWV1
W/qV0S5BjIdkhZpl75mSASXPKp3CubOlW4bQrzvlUsTW0Bo4XovrGO730kU0T/lEo7ygo2eChRx4
836tTI3hAYvFQFte7Xtg73/0ch0uS6wcqmVQdq3j1tT9Zk7J53VgvoI7yE67FfV9IaoYctvTEhcX
GPd+LYAvRyhvUdGrIAjTCW4QiQc69psioLDVMK1v/JTipMtDVpoUTWMdJ9bInc1wGlVMe4ZKlyc2
CfhR7RosGmszB39W+UQ+mgDCjZfsLlGsz2nd0BpVMeRaL8S4Piu79J67XPbr7Uip6PLE0hn2Gblp
6rifcXaBSiMj+IHwyS+IuVSxqeBajgWpYlLIJo1yKbuLTNg684OpSxijam4Ir8MqFqzON52SZwVF
i18ccCljpq3TNFG6jhXNpue9qehGDPn4+vs23Wf2xxTvZM1qKpZxQhDfy5V2kPKHfap2ZYiaZseh
qqv9ciyXQyYXnkhO0iYOLRnaKGNDvodWqBq/WBw6sbgKdN+NSsPaZPitHcI3KUo8l70DWbjJYpCh
Admhu8a22kArf7Wo9jIv3Dl7mN3WsBiDAliBOyRM8mZcgvZtnTG/00xwq9bh7KWukQ1xX+59sHzd
VoTFg2bSS+nE5ZK10F0Ik6ouYTMcuhJNJ18HNNWeinGyZrsM9WIXXQJDAK5w2sDhw+7DWqpm9Jzf
qXXhQpokaQdTxqsRf0Lv6LIS2fvvg+q4NyP7281uMybpGMJuNZwQhEOrTZJHXW/H64l0fldvEOVg
VkP5VmfJXu2tTKDh2MvzijPrtdzJ/g7E28I3OLfzakD4JM2g7YRwG8GVKn4RiriUMsVXsbAe+m9o
GtCyrTXwETZ5XeejV/MFbr04FF+OU9JCZlvGKOPLVqZh+KqB83xvvCzrssoWrqHDNXXBNkXp3Fzk
IQpfYNwye4/0Xzot/+yPiUss45TgmXMLS4dbVr3sEKrtmS7GzpxCIWbxKdylx/ttx8q5eR4sUBU8
b0XeVR/g8mR6ajlezwUNFhapNbFwu8ISFMXLqmYz3lRdt+jNmmbJ+meTLNqe1i3E3I1l+fyRVJQ+
G9t8uFh0Np6SxE4wBdyBkUVhpen6LkNwvuV1sb+n4l2tZdtvoWCjK3xrpk0WAvPzRd5mwbqFv+71
JcFJM3olksQlxAGvscP7A8m7NEH5i1EV6jnWOPULsMSlxDVBwRrojhYxnsNrjrvXCqWv/JaL42Og
1lyqgE9FTFbg2ZaYnuOmv+8ijb0jPLZUHC9jbVClaz8XcdfCXR3npl/LaasWYD1sJ6gQ0nOueJl5
ddfgvr5DWKFOwU89jayIgzbgO1pM5enalumvfnpyfE62JBZqRFLEY0OzbZCs74cc36envbKP6clJ
DVCYalsYW8S8tPotsKrpS5ml89Wco+CezuZdj3CcTpgokeK2K3b9TAq+zYbOdDoaDTTbz/UEJ9ru
KarvMLnLmgN6QmpHXqa7VA9FcWrZjIAdFpQ7Xa0Sb4DR7ddVIi6JLs2gd5KYEpRW4wCIbvw9OCLP
ALb/Yb3bISaAC0egEVAXMYLtuIFMpwNB9zjoOyzhkugEAS7nCmdwt0XaieFclT07baSCfX+ejmXo
xS4gYv/0WyUig7m51iKAazrgIkE4657+rjrhd7SV7H8b/fbs/aI6rReTx0Kw4RQ41zJKMuRXrMCv
gxzOPmpoRRKLslhTSU/bcam2UmmvOo4IB8ghb1FZijLZolFfhAmJaMM9de7AeCFh2TcDTL2udJeo
7rTS2Ks+JC6HboFb13SvimRbaPxMsOBZx/26eMTl0AGtcH8Rrk62bT51F3nfD3HAyFsvt+lS6BIm
snEhASx2lPa7tjU0WlRJT/1md1AaqsIkLAx0LHTfPgPW6/suXfwuhyUuhy7lIg1GbHVcLrg8tWqo
z8Ku9KOiEpdGFywz7KdURsc6z7ttm8nngTD9zk8vDjznPOxsTxq1HSqq51OMp19bUxR+TUX4vYVD
fGaNGrqS1mpbj92Lomzi3DR+Qdyl0i3ZPKdVColUOVgd1bYON2vJ7vG8+9c/EmZdJt0I7PwVTvgB
iPqxiYA1tmk53Cjsp3MnwK5wSU8/Dq2GU0vVsqnTtumixNTKj5AGF1IfKl1VC5y5KJiCg1bNiiNZ
JuZZMxfa7xwkcdl0ltdJLTqittW0wp7ta2AB3KOZL63aI3p3uXSUrwgup0qzGC0BGZ+FumJwwCiF
i0PfwU1JTayZWkkkurFiOw7dtWnTDQUb4TrOli+nnVVht1tblOKrSjA8xokkWnh14OFHjg/VOgcd
gns3hn25ZIb0XJNQ2l3WF3299VoXLg2v1nrgEmViO5uMg4NacltvMvjNUvLR7wEO2M1Q2HVMWruz
TdbuKkmnbauoV6eZuDQ8SNkYaUn1v5x9yZKkuLbtD13MAKFuCjjhHn12kc0Ey65oBUISCPH1d/kZ
3Yp3supZWM3SrDzcQc3ea69mPSVX3y9PFyi1M/4mfjUCpP/+7DXfMls7fPi2wrt5tNmSz2P6No4f
oa9u46xdoYZfp/WU9okuyJD0ORCJH2976K92+zwIhJ2Q2p22tFW5iCIIuPYsftu99pqE14BrGmcR
cacZzJp8HkzzOHLiXt703V9z8DKvNUnY4k6RxNQjG47m1AX6tgfz2vOrMz6ZMYh1J3hUps+T2ocf
LD7428qg1wS8g7Z+cetmT9PExgLO1XCEyeq3uZ6Qa3rz/61qR+nIQQS1p47vpqK1g794NLxtxk5e
u30Rn5JjHJw9Ea9aMK7cR8ir9385Y/9wtb02+1r9AsssHuwp8OTIh3gwBR/eWKtkr/YpHVYWkQVP
/VCwa/Eu/BWb9m1aQvKaghcdWi31SNZTA/VMKX3bFjiP3za8R/r231/pARlE3W0orLhOf1hFPqg2
fZu8mrymfrUKkPKss/XUxSbOd53Wp7oGje6fd+kf2sTX7K8xGZZ0mImoWD3S7bldVaeqwNLRVJnR
uAX/+c/8YeG8ZoLVG6mzpMePoKmIyi2lTTHt69uYYOS135dua+4cw6c3zdSVAjSwQs7h19u++qvt
OvQ4DsBnNCe961B0aulLq+q3XXyvmWBSZ7FTlJrTNqxbpVqR5jAwPt52871mggWFduMw3pxce4xV
YodPR9LTN77SV9v1aFV2zMB6Tlq0vFDj3hegpL6N9o+p/t931MQDd1zU+hSpyBT9oaec6PA25yYo
oP/+6XWWjSbpmT51bmmLg6qxELDJL9+0Yl5zwNYkAHI2jaj6fjo+HrHeX/p4+jff+j9spdcssJp4
n6wgK5+oSaBHuRYcGlGbbzvhr/mc//dyQsIN4OogZZVFgM636Oc8Th/f9lhe1cBDkiY18jN4BZ+v
esy3A+xE1+72y9s+/tU+TcaZzEdsZEW1mkDA7XfW3rNknMTb9upruy9txYoqXstK2iTvZXo7xm+s
xF6Tv2DEtbiQ4qNVhuvvyoeY3kZIJK+ZXwiD6OqWL7I6rtZHg0+yImuFf+NyebVN+3hs3RHmrIQL
13ky+jlmb3MTJK9pXzEFqYgolZUM9Id+iu6zqXv3pqXy/1C+YCPUGjJlZcpWldxkeoTuuvVq/fS2
z381bJ50svTjOvMqm5MdFuqZzW6vUr1/8xO8bsb/0um+5nN10aAz4WtWKR3Zs6u3TT1aHjfNCTpV
Xl8adfj2wR31/0dz/Z9W9b/90Vfbl4e0nrZ+GdG27n7ai2TsxlSfhgG7bqzaeh/GfJkV4mryiSy4
2/c+mIlf5lGzVlVorPtB5eMxbOHS1iGqvxPiQbubYlBah5z04fA+R5Gjl/uBJUI/bLb2CbvsUcaX
ITfH2ERdHhPZkSY3jmsUQjPDq8upXObmuzatWpM8G3inLuQYYPdcBjT0vCnDsnlTDIH0+wdYyPmt
y+mAiB/YfIdut1OeyDViWS4DrOGHc6IHBut7BczSqRy6gnHFF7R8nj7pVKGR6Xkv/lJa4Z/NumRb
iYh2WJiueEJDsW0+7W6OsO7MoEYmdvo+A7Tla76bJE58TgVr2q9Tlw3yp2pWBP1AyHnMRuVw++rD
lytJ76wPFfZ8gmmULbzvbDKUHMLJ+nRgZJOeorTebVELrDRZbMwHqsp0O2h8l4iNyaqj66GgC1vm
cEZKwFRwpjf20MdrJ8q4I54ULWcLqjChRCkUDHDzfWnYMoG/2c9tUzqJfp8XQEj2ZsY3WybDc5Ey
Dt3I1t3UGUfZiLOEqfUWb2tuu9wIVHa5TKJRlaua0m+LU6z04dj5z7U7Aqm0menweJhUsJd2QS73
I3E1IfdH3Yq1KccDGpWskn5N4IhwML6OD1BoCLwv3XUaX66JD9msVQxXY1RjKp6P4RwY2f2PRahu
bop5Axh84VAgyY/JzncbinHKkCTWiOhqAzmu4+QjqFgOkLbgoMPXbT0FvMt5vqQUQFp6YcMk2nxg
g6zY0E7FzHavDNCUENntWllu9i5e7XDyBmfUI5ubtf+472kzCSyHOV2rnlC7F3PTZilcYtswluhr
WvFVODLNd3I/0Pi1NF53k3vtAObnCGnkKSoo5wghhaSE9O+SQRhWwWBl2O+m1CdAtWMHb7UDY2a3
NdBuxcEyByYng8laPK4/0jGCZsZsPNMfOFWJKNva0v4Heh8xYtOobN5K29PZPg5r3LCPoGctquoD
h0xIzvFMbw8apcN90vrh+NVN47xCMWOiOXtcsGnb06TbkF60SvrlcxspEac43oaG0ZyrTOrH2Lkh
+ZH1dS1CXjdSNTfebxu9jU2XzV96zwIt4HkfQ43eeIS1wtqZsvFn7XwzNPmwDOIHJWzRn6EuP9oC
0yXcXdB5zOEBrD4r8D/PUfZz7s12XFSqQ/g4HHGSFLrFTvrZZ1jm52ZIj0cn46aK00X0T8KsnJ1i
0en2/TK0+/HsIfBII0yi4RsgyqsTMbtY76bprwGTm/auZwsJN/Pcj/XNksrE3K2L5GnRZyRLvwqW
ZvJX4of6ERLy6BZjpOMnpC0q7z1tygYGQVG5d4fwt8iQ2I4zzIPIl1F2mSz1CKXjOx7acXpMmrpL
Ln7u1nCKlrbfzzKYmN1wtg/x55jVQ/2+XWSjCx1cBE/EPpYWIhrFEOS3HZaaBxsfLr4QzfT4CcEd
9fy0UsnbKm6HmZdu7zecnZ4K01bgTyfmYZEb+znCE2AqakCG/qndY4OjpJ13f2J0dqYpY0yrtruh
h8FxVTerhrwm4lvzsRVWZheltWa5qyPDfrSt7HXRTHZwfS6mpI4RdJSR/WJHZV3pfBpHpbNTmuTT
eHj9lTiJb1DSuElgZ7jjW3RRY03e75GdTtPVkieHod0xPC4ewrQT1cZ/S+PgGeLVGkRFFoiCYA8o
l5rfNbYwL/qxTVXBlKfz57AgnxEGR0rB8iwnw3F0F++gkv0YkE9n6rxdHN9x3h/az3PeO1zTPgfi
vdmfft0IfUEEh8GFMMCtRr4f8SnXF6ndak4IccSk8zT5VNEc2s+J3owykcNp2xoyhrxJnDju/G4b
oBY7YqzkOa4DakQo2dr2YpGyFuWH6broA6ODScs2Y2tU2nhLZMnDcfQvJj5If97c4eXNquaoLhef
1uGeICznOU5s330AcpSGIe/G0ckKrvGNu5UDOpjHAEhMVNnQ4b5zdU0X8Lyzdr9XTdwPxXyYxBWZ
NjyCbsHYuvNQzx02ee/iQUGMMWXOPXd7zNPzjJFx/zjD6a5b8i1kCNCBr3i+eCOTS0KkdU/ULtH0
Pe12Md6zkVissalVY/uLjOLASlCwbLOnuRHdVuGX7f2JqiGzn9iwtfWtbbqeXCCiZePDalIEfJ1w
HI2sRC4TqX8fsEqGp7lte3q2c9c04DZDgYU1IuCjdNv2Luiz7hUBZzgFhzg+WY3Uw3xzYUo/4G+K
ly1p3f5thGk8NOkybeesWGC/2BQRzqe62Gu9f+hT5shZSA2tC50mkFXVZkRUBL06RMqZ2e8QkGw8
KTBQEO0zvi6lT7sPTXeOpjTD5Kirh2j9qNQxT7eg7rYHqqLp2H/i1rDTAI/UOE7eXSc1JC5Iu/Dj
4YhlpixO4iPUF9Hj1cNoliHd7N7jQF6ekH5hzSV2rXTn3TFJrzf33sIToMFjtDZ3Ers8hl9dc6xN
sXQ+hHdE7qPMkZomWMUzhfMtH4jvzVPsErF8P4zVWZ+PbtvpJWQk3h8zrP72S293RNDgR5K5fhoA
h/n3YsBDvD3S3uzlRFbqzrj/I93g4aZqO/mDc9+geHLzgZdpmq3a/BCpTzwJTj1veGbb7dKDFvrU
b13bFVnfzvbLrnlKv6qUB6FyOITFk8aTImPza4JnavwM1/pMfp/hvDJ8W8ZlSNFfwRCRFKpPe35W
3NmA+q2NBZvzJVoDrsJxx/WBag+WsSyiGy8tTBrmAI4ej37AVT5kRYxLvb8c6zJ85CvW92mI/ciK
bj+AuSo+ZZ9pCl5EQYKo+wK9aMaRiDjz9SYdOWVbTvZYLY+6XVpIjhPYd1Za9uP8QJT20ZgzKLC+
9/Pi9oomXbY9JVNs4L+LOav8mInJt9U2IinneUlb8kVYpLyUNqsBBYgucuwxTLrmVWx6nz5h/kSm
9+PA7XGX9NMy48DMsDdAiwdRTdwMMFE1D7Uapd4LkWXNcwDzJSp21qntvT38AkE0dK+pL2BjWA8F
l0mnnwYLjClvVTMuJxKgqx0rSNSSk6jJNJUmrlO8ia4dk4ds1dckV2avxY8AtbJtCik2mpZqXeJk
zYdjD597McI1KT8UVIsfNcRt5KWxbL4304qKq2ibPiqSHq5wocDpvuXcM+I+pytsD84N8xr3Pd9j
lOkEAl7t8kCyyF06fIX43TpPjhcpZUs5hHadboYdW/0rjY3fqpQPY4JkEgPLsyTriCjJCHpwbkly
VBKXkXe5oXVvH1dQp+RUKKb4eD/YOjyJcA1APcxB7qwQQ3wSSLDZcY2i5CjNkeHY9+MWNZeBTdR9
XMc62d5PZk0KzEiW9FsYa78VtW+zM8o1pGYOUNHMQNpzs/ftuXUaxhoZdNW4bElxHE7qfEYYEiud
idNzg3rgs1ec3DWwUlI5k/1iizZJWQPPVp3m85z17Fb4JvzKoP7pH1JsHXVz9PaQD0uUmufYw+IV
LRBx9w3yog/UTklmnrdIg7brdl4wyMgfMM+BWBvhpQRu5JAhPwQj0k+zj5rTkPZsyJXa3d02jPKp
8XDQLwcs44Luqy/Stu7OWZbJ+5U14bZJ9vFbaLb+gySjKbqYvRupUZ9oLyeZN7G2oJ2s4zAs+R53
0tu8QbUbqoCounBmW9q8sGTXt64PQpZYzqxQx3rs1WR6ehtAX8w++UjwD83owVooUzfx6Fwrvvkx
r7FyBWTyoY1/da4O7hOljIV869QuQOVMNh/K7uoHcBnDfsA2RZgkaCTrLotN0cd0ZO7Lhm1JdLsl
GdTYkJX6+Na0SS0fbbRbV23Q+ccvBxtTVsiQbe5uzTRtvqFyVcuJujRKz7rTXXbf79uIsNdm2sbc
J9qIF7KOOn5ayEr0CTYNYYIlgWXtZY42OX6NWmQJ9wUNHe3K2Paty1faoRSVbuVdYUbUKD6vSUTI
mAca1u7nLihZ7rd93o4fCKXyKIdaJyhW94i9RXXeQzDUn+CiU6c3Roxd/25P0Puf5ikjqnIc506J
jqbhl+VKvzstXKXkCaKant6BP0uSMpE7lZcEsqn9rw5kbPW0Wid0XATZbO2tXSyJWQ5DEYHx6NGn
Y3iH1pin6IJB2TzurB0tzoV24j550Apb8sOAZtV/HeggL9mMERmxyvOviSVD9E1hwIo2eZ8pEhcB
QrcFVgeKpbxeN5zu1qx7uanGiM8Mmn73IjzO9i/WLjLtS8qXCPdVPdFo+8D80e9NHqUpJ7lztVGF
rMmYPtpD7OGvDHL/8ZfpoGY7iR6xhe/D2O4ShgN0Ns/IeKbDfpo2uLveyC5K52eGXYYTMSZmETie
2p0DLGwnyJrPPYlbfyZDO8SqzA6DEiAfGWMNbOBn9B+o+PqlCJu+1iKIcXH+Xe+MafyNHJrBvIw2
mrdq7iMnL9bKleKNHdKbcknHffs2SAotEmsHab85PyxbpZtYRYUc1uSuW5qaFQsG4e4+9H3W4JXw
DmJAC5S9MHpbUJQuDHYyL+sBl1wIpJf6fm7S5cbXu3i/kDQ4VAf0OPRTGMcxN8gGzSEKa1aCfDHR
z1XwgoaiQZzqejmIRYPWypXn1vk50rlbnbfveOJ5+9eGaBNxOoY4bkvmr/dq3lhkTJxrlNn3Hay5
sOpIosht3SOf9U43Yf4sBR5CSZzLkjGPO1AeXux49BGq1BBHN/uBdX2DOiDhtw5XQP/de9LdoAVI
5NcZFue8Lahs4u693mjbwhI6UaxbcywySgqBUzWgm4sgnDt4m3SPovfxURhs+E9DQtVprDs2YavV
6+0cA8F4AF5B6LOYdjbc+s3IH0BivqD0cClDpAoDBXxGRkz6fkqb+hv8LPqubBQOxa43w4NzMSqz
AwYj/jJy0Rb6CAgcgawjPnfckPFhccSOD6Ze7d2q9dx/R0C0+x0tg7XlvkZ4jdnOX4Y1uw53BoG7
fc/8C0Mt4crmWFCrg9fk9nz0XFUQK0uW99o3qA0wqtwQdid24LU4CS3wHdc/eqhMkMAorkgPhN/m
ZUAxlqcUDPQLoHRp78kiluiZcJD4QAriU7NdNtY0bsRLWUNsoeiu++60x0T0/NQL1r1rFmTDnxKo
V5a/9i0dtiJqgVx9g1cD0nANFTY7TW0aUizNLv1gOvQjN2HqbZ72OEB1vq0GKXZNurY/BVU2fSF+
bbciKJug2+HZuO15v4kx+tp1Sf1DXEuTs9ihMv8UmP7thtFlKHflkqCYVdmwniUyQUQhmVG/Z4ot
mwtEdhSIBYmz0ygz8R/wbyAHHkIQJ/hb1hlaGYSqV3vKPf+im0hCf9zJGshgJBWckayGRUGJokT5
W8rm+ec47iTBOZe1/fQCpzbZF6lpPTn3Lgu/0Do3x50Z0/q3asdDUuR/hy29V63Plk9RHTP6O0Fk
Bv2F1rIFMtI39F7OZsDZEbehSJtk8c9G1lxD14HZUtawJn7uIsaAZqP0iO+oh6FoJTfD0nJ3R0xO
G9vslo9q3T/AEznJPmsjt3dRlNnPoubJJ3A/3HEz1xABnaMZjfE+qn07sUzA0PfoN/0Zz3y4m5IB
tDbWI4AbHifZfJlbKZeC6kn5XEf18AVK3T1fKMRbWmee3ZldR8+c+f2ByaMV1VzDeuE00rDfLIiV
uEn0GF8yZDLjzJuIfWllQ8OTbmaoh7cNfj85XdbaffArLF6/wUAEzZkNPmu/ABomPGdbwHNIfd/j
WJAkITMqDg79sYjdp3ZnKBIJoISmQZXR0wj2sPyISgMaPD1R0QA38YhXR04JN0d3k+pYv8B+vR/e
p2KGCHxHAsP7Dl8kJ92W6LXAsR2czw2wMfKkh5ZnBdH4Op/mufZz1S913xZpxrX/ceW6XuZpVOpu
5/wY8TeGyL4fksyPT6ThHgVb6EglhI7mMyiU3L8DFD2dcExMU2Uo7W2ZttuYgC6HYNjT7GMcIvDH
uMW7ABxRazprtNsepOUtBPfeRm2/FRNdk/E2ijZ13MB+7PgVUcQm5SOiIe+aY96xfWqBxzH4+DTI
bC2WxflbMicoONtuugu6pe/BXl6gEIC/I3AOGDWQjNdfogN08kpAIRM+AWfaN1xENk5+OWGalCMD
ZzgAD9hx1dNlwoSi+9Yei1UF3hQE72JoUZnjxBw3VbRLreFfDvMi+QCLNMEL6ZleL/ucLeKGIwMc
0aj1xkSXRxS2h5WX5LoJo35rGqQrLuiYcPgMZX9Y6S8OogyZp/PuRmxjzLt+r7g764s2Lm7KDY7a
MZiYKs2SlzlDhVZuXpq24NnGoPVxLAwvHYNNTRnDb777MgLQyHI1rW37Kd4PnB5NFLHklvFE0ULJ
dEzLGWjYVszTBmgrhwhqb8oe4sL4KdOLEe8QCNJteYALtD6toaZzHtIjQwUjdeJ+RgapCjmF1EO+
Q5bNxm/aoD3/yfCj/GeLApXdU5uMvMhGPqTPY+NjmCZrNAVtZ5V6HyDgH6q0t7EKOYXYfgOA2U5H
g0bdAXLAot5RFCKjvV4QrC1t/dDOcXdckizepwepgdPmTBMPv3Tdmt8xJV37mB71BF5SHQ/TeRVb
lD5DN8kZ9pQhh8f8Zwq6Qn6jNxWYbloVmKrQ9cfklY0QkHg4cYlGwClf4lFd3xBD41MmRuoeYlQ0
YOpxBX44FNBXOLvm8GJJ0ruYpRTNJXXRdO7As9h++DRIW9aM1e7G47z2paFaD6eRELGUKRJp3JAv
RoW2Qjc4yrs6g/0ayJfjNR4MaWlz2bed3G9rF3NRQCfSSFrCiSHGhupqhXk2RqFzc8u2nRyoWZzO
zgAJZkzrF9R2OXDYZMghGD36csEyGKtsX5PlN+/oMEboHZLMEeTdwsTkLz2oEXquARMyh8tUoU7M
img08oalOg37ZUgEES/wjFbu3qO13zV+eJf1GWqQncxPlHfj/jnCr5FR3iaOzGt1dbNGQ7qJY8se
12sHfVdH87Cj+AJfFgZToW6ap6ASi2bFrIRhg2cDMCteYNZC0a3GVsnpZxfQXYPbF7iKfxu3RQuK
AU7RMM0O2sYNaTWzubVyXsUTxeHRoFQU/fFraDGN+Nb3fh6qrMmmyOPpajIhi5mZ7l2Gch97OZU8
o5VGabT8bnVGvchdIuHW7Hm2io8J8LkO8S/A/90PabJ1eNHROkfPc4OBz7vt2qjCsSCIMS34tsDX
GLI5bcZLqzD3wiLJNKkMR+PDTshRXJc7KAAb6osDM6QZnW5neMfLmDIn7rzGJOke1bVg9yiLMvth
GvvB3PKG+PkSrQhm/0biuI4Ldq3ZqnVW0ZqPPPXR/RzDnepdtNq1wxkHG/pCojKeTmFVwjx21kHo
omjMt4/HCEpjIWKLIU9HxgkWM6aJ3E/BrK4/Em9x+E/IN+i34zY6EN+NkhW+huPF64YE1FOIuC4S
vrv1HOZJkrMByu5vxoEd8QtQRUpvuwGTwELHCgSAE/TEsREl1uYBbOuKqEXVYtJ0LQhTfZRjzz0w
bUOGWSOFPUYVJ6BWL1UXJZj3sAkjnpCPiFgTeVh2TUvTcpqd3b7K46yzPYonWLqlfpXA9Bpkpc2r
TPp7mhhrX6iFq/pv3mSrukdh2/FqpO0qP3iP0Uw5NqJvoE4EIe25m6aR3dXNOA0fvMCDuQupGOxt
vCJS52HDd02RaB4O+tyvXDW3e2/k8AmNXldvRbyiWl7KfhYKsHUGj7YuLlZsZh0V8P5gQZeYA3Ih
qwF0wKuFMf8KB8PYJoWUMMBUJ4VRkF0vKMAMHqzjvTbPuKcnAM8g42CUhtpNhg8Ejx3iKknb4fiE
6Um9Vxt2ciWPg9+jiWbRXRrVEoUdi+Fel17HeCK9iXvG9M3Q84XeH+MM5XWShtl99d0qYVoxrLAO
qVyj99DmiWeUY8aZgnQVL1ZsBQOwYb+pDZb1zzNsF2xaXa1eE2AaO0W4uzCH3PpCKu+HMihzTZRz
lj1SU2fTJYOS15+XSa+kbLagp/vUwqcGEGmMeescDF+rDiB+kkc2SaIKM0rXlaNoJNpOvViNComo
jnzfOVLk7+qj6ff3sGTIHLD3tjbHLzJR0vzQwxyPl5hA6niJgfouD3ANMO7jCEtq1DYTzfb7JIts
+CsstNf3ITSRBcC3p6I4JMqRHPjyitlKZy3IfovLHtZYWV+4gODQi8FX6Mv1SNOhADeeYWaeZVd6
7SYqCWbz47ghGfhT7IfGPhh3JNMtR+zdcX3bvIbWQbqAZHjLs/4HYL6IlD0VkbYwa0U/U9gJq12d
UFkPuCBxkF7bfG+0f5KR2UgRoigx2CxiMZBLaHp9glIDrkIlYah8snwbI9gNdLz7tV7vx198hX0C
tOS0uSyzDEke47wbPxBjUoe911C1uFwLC1U1ICYERfE27uKSpDQCvYY0S/2Yttz5CscovBC3ceq2
367f9X4/H1zRz2ZfWYbmZenX2xD4sX8WXOnt6erhSM5WrXWuYHaz5KhGmytYrvcNdy4GmM8iBMlv
bQulwSMGJQqCd9TGB6CtZQBqRRFcmVH3HcLVReQQFqX+tDM9ALUzS/seNIkEFdGGUOb3PZiNuBeR
sQHvRrmJWr5wHUswzacY86ztZqrNMru8g94vy2cBHgEpMPs2628ASQ3AWwA2sfsOtOLoopw5lK99
TnHKOmCI4wy1Rw6TevSd1Q55KMKBpj1j7VcorMNq8tUjxGa5UZujXV/4Bf7hqENjttOkNKQFlaP8
H2sc7HkjKm4wqSKuiMEIsnkk3FIXMEomnwj+7+hu822jL7K9Yr8N2u9dX8/MrH6aU2tOQAuOFSTr
qI4u/1Ove7wHm41nGHXvexmzfl7zI7T0CQOraS1ZDfH32xhMr52FWMgmNU92PMXyS599ZNvbyPWv
DYXoSDaMa/C5pHsvAFp09I0Smtd2QjPcGmXdcV7hmowBIsktfrA4re2/aHj/YFiFkcHfOYCAwlIH
RhomExH239LOnbtTPprhgWiNBuCUbj1iAbhc0ufdArpFg9VHcTFHO97TP1Oorqyi/8Y2ekUsazCi
2bvI8GpGmulYdhC1PIA8uBSo1zB+xCxO/IvTwJ/IVK+4oGaxWGrgFFcwBFj4Bxfmei11gzq39LiZ
4E4K+4cRVekepn95wn+gcL52J+rBD8NtktKKCWRyONjOnBZgzf/yg/706a/YZxqJfpa3koI5on4M
JnnxQtf/Qhf/02e/ooeiTF+UbmpaBcR+5K0Jl24dyRs//BXDzCWJm+aV0QoY9AmD1C6vEyCP/7yg
/vTNX9FD633rHJUdq5o4srjTtzpPWtz+b/v061/9PzrodNAE7CA8l/RQ8OZ1EimTx/zhnz/8Dys0
Jn//cGYS5fXeY7m0XKa/LDAlX8QspMgVEqnSuV7Bxj5D5ET1m+L5yGubolY0nsOzhVaIQ6Wfs8XY
xz4BvPrPP+g/h+t/2d2vTYp4HwhgoSarlJAtEGg5BY/hCv77HRLHXjJU3viXKUsmdtPp/mN/dB8T
rDR6rm23tv9L3XktSW5sWfZXrvEdHMAhva15HwCETK2z6gWWlQJaOTS+flYUObdZSc6tbpunMSNp
TEsREYDD/Yi19yFXiZMN0xnf5tFkdLPfu4Rkv7+7//U6/0f8Xl///j66f/4nX7/WDcl+nPSfvvzn
fV3yz3+efudfP/Pjb/xz915fvpTv3ecf+uF3+Lt/vG740r/88MWGuLxfboZ3tdy+d0PRf//7vMPT
T/53v/mP9+9/5X5p3n/75eWtTKuQpEelr/0vf3zr8PbbL6ZjnG7Bv0bKnl7hj2+fPsJvvzy9d/0/
/Pcqfin+5vfeX7r+t1+k/qtOVVG30GsbKONPkpGJ3/vtF8/+1RPSdDjODASMnMG//KNi8mny2y/C
/ZWZbq4uddeWYH0noUNXD9+/ZfxqW7ohPJdMH8oN3c//uQI/3KP/umf/qIbyuk6rvvvtlx/PCxdC
wMOpx5HI/Az05J+V4Fi+xG3hOR7jAoZ82+qZ9MfYSUM7zUl9q+Une+z3w/a/VvD314OJp1zockUk
H+THZzMTc4T1jnR3Rt7FOBHn2TuEGKmzUTWbGUuxsIzWrvUHfooZ1MvoST9L7OFxVVERTKMwH3IG
NY3hn27bH5flz5fBOJ2Pn9+X8HTP0m0hJOzgj+9Ldh31C5BjDuvia1/xPgz6rQxSsfeit45SrvWu
Lky1jShthAkzWtXwPzOF+P3amIYtdF2gM2XW2Y/vIT8V++ds8HZNOre7iFb80TPS+v7ff9S/ueOW
JTzbc/Hdkqb8dGrQBRizZM28nVnbezufnjzLTfdTWjQQS930kwvLOv18XW3caU3uuC0sFtKPn+kE
K+kzpAOTBVxnO3tz4WdMH/vJq5wOo093T/JEUAhzdNaw+LSqRJTTQbAjd2cnbO9tftoLi+F2LNPX
//HFk4blGK7k83jO58kstrZyRU/LNwJV8kst+5jSlcKOWV2bWf6Tw+Rv7pQ0HNO0JaJH+P1Pnwqy
t67dznJ3NQq6oADm8hN6TiE8XxHMmfOT6Oq7EubzVRSU7kyLHYF96tO9Sim0rMqN3R3tZEDtsZbn
kxvptwWOWIe6ZKhVA5iwTYAU92tNg9TQy+gbOBtyz2puScQ8RhtV5RjiZUMCr9vYrzmmV4Q2bdbr
XkCwhF5SyfYwZFUamGWJyzbjZ5PRr6d2CrC+N8LBziCJKFHcqLJUP1Ew/N1zLgEPhRQ6e/Ff1uNE
rD6BGri7mDbdgf6Jd1hGW6daZz/Ae26bLOoOlYo/XM7JjSVycT/FlveTS/1365VKItCr4VKH/qz1
VRlZlB0VclcUg3WgJXNZ6Q7VZT1xfhJg/fWV5MkoxBRUZG2u9ad7mjRJN8mM/rcboRSfBw/kui6/
dslPp0CzMv+6YKUucC4TyGhN9/fv/ymqa0vD1FzRuTsLWHiTj1q6V+z414IM+NbRWAii7e/jfC43
2UAdJew9vYWqrZrJz8Fp97KDz1lcVw6MJLSduyEd7Rd7bL395MCeBugkljvZ9dZ534/1WZ6UKTOW
k6X0G2PI5m3h0XxsqWuDsrnDQZcLwgCw0a1U1bLT2q4NlWrFxrRBM/lBvTB8O67taDf1omW4hBFd
DGCUV5VtoM/rks7ZxOMswpFJ4leRXmYvS5uVB1yypo1eUHFcpK35OD26h7zt3efUXK2rSfDB187q
AnqfBWoLBayEq/GFkS2hzHuT3ntTHk5z6YKuxN+/nofm3hKqeRZD1bzgPYeLadJWApCUqgBzR1DK
VuOyrWRV7FO9z+40vWmvPL30AIpozYW5mleFz6/ZPlNXiS4UtTBaj3QAx7L1Xp2pm2s/0s0vuZY9
VWTEsONa7ZwBZFyZUpmXbpmEGMfv4cvKfTUaZsMOEItbw/BQAZiJ453pltldrbSx/bhvnV3XqhyS
o2+wj5LgJ0WbhgTxQ3Eca8BYn11qOZcDzQsfSXg5hIOIBjegiIN5SzuN74RMXJPJrM4T2j2YDAzG
ZQuKyyUzxUCZil6u0VXjIxb3uLGUdtM5mHfo8pGwbemBUGX/4BWldRgGfaTc0mqBcmzrvB2dclO3
etT5aXxK5tqVo9/PY6MECS+gb8J89NK9iKXaVh73W3Qjl2/UOvslcvIpjLm3bEKjkW7AnOwvxMzL
GcmE9cVMqOr4np4nV2Pc0lnBIJbX8QYd1p7NY2bnZLyw4+flJB+nzu6LR8ilCrREz14pNfIZ3Mhm
xVMk7e4YSpgzpimZmk1CiEMfVAWFYbkfK9X1zEd+UoGX92aU7TzRZPRJ8mE5F3nZHleHaeNhCgvL
IxTrPpIiZydWAhyf/aD85pg2ds8YqzBf2lLtQcnS9c0YZGCMdLrXK+AAfaFYgu1rqwrgmnF0qiKk
DnO8t816TPy5Mni/yaTM2k+83kmDUjiJ9DUtXc8FTbNhNLDElbY6i/uqvDOrqQ/ydNlCsCb3Qpcz
jvVNv+14b3tKIjTw2l7uPVsvub9zCXU2sz5OKieo6WKAx61j43HEy+/MXNr3mvEom3TAkEclbfuV
Cd+OQYBqtgfqn8pngooIcjGCFhurPe00jyoEbkBcfd3LL7wBdDShin1IKoyBM8uOoa7S8gVX1uwy
q4xp75kqeoOOsCMffH+6GTO9CQtuMRNDTH2fpXikTcuY7KjVMBMpS9TraJf9jZDdspe0DXaqG7xN
C8OwhanQ/FLI7TwSINJkpTxNH38zu3giqoEa0Ngc0dN7Zx2Vxx7CbyJR6GIviLLoIV5G66xVRnyl
5YwGVJQJX1K8bx/EavebIo5N21eRGojKVbQX8Fr7pOzBU+yUR8HTYvos0DhOQ3BcCjs5i5vx2fNU
d/RqPcckZFn8aRiGPd5y1UVf2B7oI/7UYY2yihKjygomOxRZYA1ZHc5kmr5pr5edeZqFmrnrnWjd
7oJZ8em3OWXH1bVTPyYy0l3b5vM13j3TIaPbAFCiw5Pkq3xwWmvd0LbQwoqC8EUss+cBbmdXd+Uc
MGqqC2LnOirKW13PiwPCfecwDWbuRzk44jqOOwhtbYtF8vReTXBIfk5rcuVZ04znWbbmhVV0F2gT
u9BrsjiYGToAqbAY50VvWrHveEmxVXSbQ7uop22N3sbvjJ6EwnAa8FY13kYdzcWtslyETj3+Pegm
P2an8yHz7HuCpHU3tEnr2zWPsmPoO8Nw7M001eC/VX/TpOrczKrFdw2tCVZ2cEbFVS94IKN+4pOb
CuFBjBqstQCXOrcLE+bA0ruBjjWHyUSyMUS3FVa4G8Y2LmeZZ12gOKpC6Wm4/ZjOvJ2mof0aSfAG
dzHqwFnWa8dukUpPlTP5CK2c5wooj/JPvGzdFsEwvTxUMsGpw0lYBTL9QFw234gqNfeFY0Y7lU5F
YLDZXKYlRJLRavKOUXf2FyXBvsIcVoqr4ZTOzHbeZrNvnLSZodvWkb4BAsihaGquCGWI1b0ubDw/
OK1W9TQmqvsGCEpHsnWlGg5xtsw4JVRlFfTd+rGItMKdG652coeXks7TgT+3+r03d9vMUlZgoEwM
u6W4Ze8P6VoYzDxmDCJgbxQIU+ZfhG62R/iz2DeGdaURO8E+F3GyTdN8oTsPBptP6kyt0XzlFtbj
KOhhxFJ7MBmeFpgc8teOBkrWrREiD0YgV67P/ElWbn7q1bpWeycc/Q7hVLuvKdL6Etho33d5djxV
2PdlOwyHASLmJGRkSKBjsyjGVohdXBcOsltD20SqQ2/QiOIcxF9cD02RhpWeVF9qD7Vya9mbSFuy
s0qxW8w0qj84kNJNVk3FfqXr/QDgb6Dyme3pXRWrTZtCr8owU93qr+haiBntZatpXr33iro80KD6
qIWoj/MUGXcoxNotLM91qhiJSH/SDmppzoNPL218BKyLP+w1VxvA8+Wq9Rb9QO882mqVVLerXcRb
vBrelGyHS6PS4m2RyurIeCtmCOTZkO/nUZ939KqXYIjabNOX+k1LeznozIQuoDfO2zWyrdSPrbg6
ZjYrwZuFvjVMOmmzyNZtPaf5mbWksvCxGEqnYM77KYBCrF/FLIqzqBJ5v616rohkGPMuqtDQgCR7
fpM4Z7k1PC9qri/mer6ci7p7s8tmOKeP3+AUVcwBueEl7uPdRkZd92KiQNmVejseSnvZ5bX2WEUL
DddhbeJNi7PWEbA32yQNpEs8OIwD7Ob+kmGM2I1zCO7nJj5WdDAfLBQKCHY8EaLFUm9tNa2c3KdC
mkhruMghxt1JsDfntYPDPc7rNyfiKUC25/heKTTksHpRhxQyxus5UU9A0L1fa8N5IsYiKJdpU1Nc
DbErazYFrK+qZzihsV53o+zHoBBwDWvjXogVzZxgCMwNgb2t/DiL0OxG6E0qEyFxOYPnZVq6bdwK
ilJ/rZx0P0xGfyiGRUHvdmJv1i46TmPkFDZnGuepve4KpiIzhHLb1baLm8myoB9tNO8o6zkLBbZe
e7O4R9dShu2QGyEpVFi1zKUhlM83tGbjjZNk0S7BSH1n8vrodezXHvObZ8aw0VZkjJg+Lc5mzdZ9
37QPoLee343LsdeGRy8TGKmMK/069UX2Gmd0or16af0ozPyiSp27eOSESkvjqpjd9zh/V5M37rC6
HMBmY3jpAeq6bY6N7Z6ntnGhMXAtQKjanRdKQ2khjXMLU8JdNJnea03feBsjgOOUChjVOO5QT5ZP
q/lGKa7YeqJFvzRlZVC0TQEeu2jcwC69H3B6ZBerHtTqPTptxr/tS95EX2G2zxOj+GKBQpx1paWC
oVAZk+CTB1Qwe7ss7ycv+1KJ9tD0VhHYXXXJIC7eu8DuzmnGaTNQ2/X7DGUdA+kYa2JTv0Dte6iq
qd1OTnGb8VQdiiz5RtnhgHg51LzWhvE2/L4dx7DNkmjvGAJvNmDDq6Vxu/e+KCRFM/uQR1p5lKmN
Mjaa1l05Rd9y0yUxJ92/71srYTeOYMlgF53XZDWabdkxLy4q7a2SenFc8kIPBGKOUyjltBvLXNwg
KbwhpFechZ4hlS+r6kJYaqZvPROrNJEkuZ+sncbArl03pTlZvUYMwwdGoMQ8EkE3GFFOFa4195u8
tfYnzb1D6H1lmVMaOEJ9hfbbdj1xfuUQfZa5YM5gxJ5PPyXAEe82Wc0LGtVPCLAuS4d2bjVz32MN
pWzmFuqQJGvDoV89nETAAV1zX8xZ85wZYx0aEBV+Wn9zNevJKfQ+WBVn9tJ03DQF1CPM4XqB6nuc
KYaiOrCLvZpiY2+tot40UbL4oAjZSzoO/S6x0KgMFESOLmiLv0Djg1hNxLau+oqN/rizHIdPqmeT
X2bjlW20kOSlWTMvvBg+ULaaV2k9E905ZrFFAFlvNTn3IeqUi4qcZZuR/xwZ1EdwdALXkLeongSD
EYntc0IneYep+7CjxHLXDnG9jRr41TG+9AgPr2inD0gDV2oZMoKvkAL8NZvJmxm23F6uQq98xWDF
LbNcW6J/9WTi4LNhAKi+FanSsc7uZYAqab4XWkXqUjXEkmrSt3Ht1q8zH+roKrcInZlbKoyh2YtE
G3act/pl0yb6Ia7z6li2+2pZs41T1eKCiYvFJu7Q7eSmZz1CPjuP3my/R7MhQiGqcZcUpv5UMGpv
XxmZdtc0o/oGQBZf9zTmL0BMmyAzTW3X9Mm4m8s5YeKi7C5t0J0NJuZV6Ca0SfQWlMmfiOaRPRmd
+6DXeaANcW8CFaUsw44aX4Aas9T9IQHV7CCU0OcUX5aWUDGm4vWKl321SVtjCRJFKNSTIu9kZpvU
qjNiJfwB9ngA2Eh2HOfYKORXw7qEJEzOpuDx3cL0DMyPyszNlNlQf2U8X6e6nREt5s3RxYc1rDrn
JqEQBWnHHV8xk9mL0TYgQ12RI5AedrT80wtrVuqAgcimktO8lTzo5FIlbpNZOm6yVBFX2mZ5gRcA
AW5VIA7IjSkccQo4NOuodsMsnF1Z9PYZr7NshjRPdiu+jfson7xj5MmImkvdhmZKNE8Cdjd1wvya
V5kROHP/Nktzejby+GsF+HvRzkn0VKTrG+m4upVTixIuVoipUpizrZGr8UzTuwch7CdetjtWSh5Q
3VubLiEc7qxlCVREyU3MHbpjvVWQmrpGbahSnbkpgWX3stQMqo6pg6isYvlg6rVlUmQUb0n6rKch
VkbIEmyexoxjOsqhOrxqwBoiQWAYLJlT3VCrwIFCm2SgaL++ZHligj6n+rVoW3OTYGu6+HAe6joX
8ltblCcB83CagmZiEmCh9JyiFZ2jdE0KTIOLOK5S51WNXbcj5/wwzhUl0TZyNq1WlztNQ5yN6w3K
HtdIj0uyrCRmqsYFwqgnZhWsX6fO0vfxGi/PSa2QMmSZosLhfHNnBFiJzWxOMM14A4DWXBVmVAcQ
I+k5ooss8KSZHVh+N9j4NwZoedzu8WNOzuMRZm+t6/RMjGNawHhSUT0r5qFwfWswx5sl0623MZta
AcCXL7txcjGiMBmo8GxAROQba3Jne6OGJP2oWWQueMICEZXE/XK/ltJ1g0LXVLTxtLnH3SBXxTNQ
2LDRlolMb+3Xe13E1q6BCXpQS26FdE3uMmYR7JVU+WsZtckWKfIcetjIbvTKYYJL19gPUV6d5f14
6ZWGOhaAl3gqcnbwrBYrapQSVZLrQcRb7gpai+YooW9Z1I+8kHooi6p+RvZoXhl1eYkSMt9mVQP1
lkhjWxgT9hoZs5i+NHVjHnu7FBtY5XoJYQmjvWFHI+Nfl/Uuj8b2Ps1N60JHhraZNEv3dcSw/qJl
VNm7oimwN5EYT/RuOoTtGq1I+ReDPbHUOX811MUlprXlGMC/a3gU1q3lW4l28qYYom0LbAjz1Z48
onMOA9+FYgLHa7tiq0VT84JrhrBP9wTNLfvPJYAmrU+kXKUfkUzuBi61d875neTbVKjbyO7YvfJb
RBjlTo7JHNjUL/0G84YLyOVrKzbskErOGMCiOf46apcU3F2k11PQjREbL32ErQZMhuIJOAWbgrBJ
8SSA3gqkBgOnzTkSulG2+YUdZy0eE92j26ZZEiZw8yQIjfOCSFXs4atEAJPebyYJXEZLebglpYx4
/stsVyb4/c9tw7vqk+dp4fQTNjp1zcj1HaWPt7VjrEE1M1y2XqfHYUn27dRPzM8GTpNepF93AnSb
0TQ6jsNajluaa+2rviqCJcnbo+mlt06PkWg9jscIxk1DQYtyDwuSckNVZ7hwu0x8m4H2o7DMyhIN
LdY5OySmo00ptOnPLFcx1w/fbuRaSvfenGzER2ARzRPlj+am8rr+9jTR69mTmGJw5cmLKd1tjVG5
V8RyU+C02JYhZ/+O2b/3Saz2cjXmK3uN1wjEroi+UYMlwqde3pydhsmj02TP032YE5CkIa80fFHi
tsnQFMi+/8gt3Zg3uhGtOlKymbZjaVcJe6bZyAfO0sH2EySmSPCXgTQ4r0EeD71cmpqgW6el6uGO
stZuedHbefaQO2O0AdxozzvkxGGknzouUap9XZommIsUS+cEY4dumLpbm/mbu7Ix9CvKIi5/ugPD
inH5CGzXnSmiE8vKoJ2R5yEUYZs+mTbS6ZmDSlWh3SDojooC9wrkTiCEGzKgKGhU8zGs6qHqZ/lQ
4YTEsRsvmevjgYEwy1ify2p+WjvmhVh9LrbJmIZalyOpbnrcaZY0PcY1NSEaOoe4SLVHQOU0lCm1
S8rueZAma3psojksy8Ta9owxC9rYzvaeLklmR0uj8IJ51YEIdqwQbJbOihsOp6JfQ1p2lHYmxM/K
w4TB6qYh9j0tYcYpXRXtsu7MpYbqKqnjUNFI7kwUcmcEfVjfZE696dOkuQPMYIaR2zsAsE3Z0aWm
4OFEjHoS/TUwr4XonoGC93rctHuVxySRimylDiEQ1VHDyAtVt77M29zrlN/GlDX1yXWe+VzrljEg
QMHtYNeP5jr25iljKa4jPUYmY6yt+bYIQMAAnhCjFCYxioDKYvPgLafNMh9PJeTcjMwPy8kxf5gY
GbVDkVxwvFEvebLn3H3ul8Q9pyNVXxQgArc0Pt2DI0zzQbfjuAkdGwkOUbWFZrkvOvllXLyaQEYr
q4POCaeztvWUcppD0W6wS56tbKyxY9MMy3i3ENw+DDzCj5GeNR+5W60k/rIrr6pWF7QYECesfiut
/K3VbP0QzejedTojd7hRR3GYJ1rHuVM7XxfXcq/sJiu+Fe4aUTFFLTCgrXnGAmMkOx7i8iXDsfrY
lBZfV5OkDFFoJEzBXCpsiJravpM18r+gLi3jpWtisYeuHksfoa5znetYfARe28XXAPPUdhNtexJ5
P+qd7D/qStSPNJGipzIu6y8az/5G67jyGZczPzhEkvulStenaMEnoooFj+aSRv0XoTTnhSqw9bWA
mwvGZgUhMFNELR0h/GqOLqa5lnFsNIvxbGWdbUp3mT8EMHegUbeBW7Usv+s8C2lKW5mPml0mB3wW
lgs1TfJLZgAg627HbO/FS48OZWaHPkbfbJtaRS8rRRYegLpov3hVHx1XYm2C6rVQu5wAkJm4ZZds
49G+5/Cq3kc0TtdOpfQdzQYNKNtW8YYwL8M3UfuaUu6pQcXZkPm/KByNuNiNcZ5dwnH0mMTQldiY
dYOvheuhZ5lj6l12iu8Zvlxlc7d0OKL4+QLMTUpFEdISHdr9fioO1rR4hzlK+iOuR80bXhg0BmuU
Iy2SErdYfSQyxT26KF0P+7ysL9gwPCh6OMdrPI0UozqdYhbBKFqy6Bon83JTpUVOnO244tXI1HRD
wXq6huRt73C/qN9R4RUXlV7lx3WInA9p2d5F1DfNeWy5mhYIYzQ/7KGv33ORT5avjfXwpQI9ec6U
6lysI1zlhF7a4huOes+KfBhsB6mhI8OEBul9Z7dYTXooulPfijr9VlO99Ri7ZflWxerRkFRFq46I
BAh+zZhPj4cAFfc2v17BiF/KDtIrUNROB+IpbDxcSu/rvusp69ly7Epcv2Yu8tCMBBia06z6MUta
q2SIjIGySs1Regn7adehTdeVPQK7ra0J03WGKka5YU69YjuhZiO3rkZUl8LjsBFdTiO68TT9Ymwt
nH9YEuJSH1wKdm7fL4HNAIaXQTVRHsaqe2ZcYZOFpdsmh7FU9W3CjcJVBx3sA+p0tWwwBHHfCI2s
0WfK3vKaxWirgqJg+NT+5LxAIIUAABOuacq6XWRwZmKe1s1O4MrK+TrU0kn8hpD/LI7M6QEim5NN
OtMuXjWq9lplyGPsLt+UQkRE53iafVJrnhNiJD4BzQQDy4K65ciljj3Tx3G/xJiZvaFDjyhZ9naA
1A1UxDDOUYxCOCrPUs7OtBwmCkHezQIWWdHwMPnGvdGP4+A3C6TdBgFMSafDcOt+YyUppbPOyF4j
QOyDa6W2CIq4143Q1fV0UxZR+6oWd+HUtQyOf1o3yxmGJEWgo4p9Xlu6DjQxSN5KFZX5nhE65ltW
9PrZoiwGTk7rYuyWsWSkaz46AQKtZesUNIFYktVhigcaZS7NtGsHwxOsy6yB06SLutcVfJYQT2jq
KXOTMpyQ9/l40n+YoyHPbM2Sxwza6npaTSxa+NjdcVGdulgWzJbo1ZLjL0imHF3zNbp9O3KbOgnJ
mpsPHAHMhBH1WXqdePZVQd93J+IW36uyNNNAYB2xz0qDsWD07ZNt1Vkvdq0vt5qTWa+aQ2kHI4bz
RRj122Cb2YPpJoW+X6daUvy12mfJaX6uxbVxWTS1dhtr4mcgxgl/+BF5kboFBcXBLZjfZJ3wiT8R
CzgXuA12Nd4pp6d5SsaMtLdOrgpGRnBuE6pe4YqRPejjyFH671mi77bof3lxz6ELKlwBePOJ71mF
hhhUzngTOHF/JZ1G7fHEpoug07Y3p1kPInKykzVKNr5NK0eKGgacIcfcQAbUveYNXjyeV1LsbHRs
kSoaTCjBzO1EGE+/WRjXFZ5xlGVKBzMITtR1rxyrPk5Wtl70XXrZiZFWBW4hWxNSqwgw/MccZiIC
5qwvNArbudhhFo80DDoIHQF72aAG7CAm+34eSA5sxkVct6nzmjHiNdDcsd+3Ght+VldujYzzhEph
QvKTSydOCO+nSyep2cKZm4Lq4OdpTSVLictnEa3DUJI36NeWNS+MpMuWQ2WALGGiuF9MSd/dYBjk
WdoNy1YWG6KAE2MwiTBKY4kNczJiQjiUzgYDpfGg18jd6lk7w2+BfLfICYDNLNvjG/Yzm9ZPLO+J
9pPSpqFlefwXPudEzv1p6aWcJc0oEVXqqslIceS44qq8zsnZqvW3xjw6OH7wdpijnhwNXR/e6XgN
B6WfaD0KbrZR5Txik07ZA27jJ2vzb66vbTke69LFSvEzJBhTw3MMp5S73KBQRSsylud6VKmfvMx3
59jP91FaEI88AmztxicYsaFhzLAJXI5ofy5YgQpcbaZJDeE8F843QQLPHpmj3jGiKsQLxblNCUJR
D01tfgazI6+KxcvBZnhYGrsqr3pz0Bc/j1ZtY6X6fdPn3eO/vzTflSh/fs/s17phY6fLHuRR+/mE
aeK3tVKQYO2NnWBTWEVlB65OcTCL8gZJdmI9yvwKaXL9BTsPA/89oQfJWCTHxVqcEJhhebMzOf9u
Wv4HBn39+zv4xFt/+vK/g19fpK+q7uqP/jN//QOy/f8RpO1KFJMn4vP/jmnv6pc/49n/+o3fAW3X
+lVIx9aBhqTjuPI0agvuAkDbNX91oPNYmsI6QW0ndPsPQNuA3QYElQB8aIIZtsQO1f0OaBvWr94J
6WbSiGXw52Du/l8Abd4YenEPWBotPijtj9sEFh1jZRfTtCHhwSN4StZtlPUYmRsc40ymn38yJe0v
wOD31+MFbeBsrgcX48/bUhGbRICFPlEu61jcVvwxrvhZLhOJ9J/uwR/r9c/MNUD7510GqtXTwabY
yG3X/jwXHOkKeWaSTBthQKjEpW03JO+JAUcimos8iseLAYPHXYFmKoxbJd+coh6vaTLlhxKfhxJv
u9w4YnbZaCfVKjtVLmP1ZBU4T/jAM/YlbkTGcWCS8bdlAvIJOsONMI6ZGeToQyDMLpWK+l2LMP1x
vNy4Rx7dM8XUpeR/1lsKF5KTM1PQpWsU9plrveNgUm86b8KWwsMX4mOYteSdJhH1vco1wzoq1muE
Xg7mS+0S79pxoLIz9ONNBnB11kL8j/sW4Tgy24SOjD+gBn1ibA0nq0jYWai4FG7sY6ThknTEmrtr
VhNjJST5WhsMcorJ5zC6q6kyj+oDyTSK8M45uDHrwRgHrI7d6rxanPsKhr+hRWGS9sXaepZi13vN
vno+J4KANQKZi9PmWSvJ78ETbzJrrXYVPdRlRsqY4gLpt41qAxPJ6Tn2q0wAGQZs3egU+YUhC+Zt
OhS7UyyjNgZFw6O2dM8pdmy0oS2Uv21Ke9MFop9H97Kvsgy1Jz3EhO3cNGgT2prcjBFcZh6LG0Oh
ABLaLc7TnGwE9g5O4DsPaXdIXf5AV3YMEA3x8kqBxRnxR5Wl0reHjP+hHefqU73v8PgMxsKtiG87
ymcWLy6cUg9HT7/BI7nzh1rx6KDnIGO9KKs4DzGV+zZFLHWjK7wQamaXTvoNw31C73RFczORYWQl
d70BYYQ6+A1h/bmR4xyG1y2oXrnTm9nz0wnTWdGZN5GZ42RcGm+ZU27xt8E4kR6hqWcfUP/5Jo/U
s80XRO2XeBZ/5DI9L/v4GDe5QbUfeeyYtHcxCYhmQxUu41kS5bve1M6TQqWbRqIa9uaTo10btW18
npnWpIcZCeZV29uXqVY/4zreYPyHFtecijMQvHdnIEfLZ8yR85Kbp8DwfRlLkrt+koh7oTtWDwVx
KtvMHyzvUixJfGlG8zfskJ/mWDjMIaH+k5s5rdlIYz5YjOuWyxQ4k8S31k54jot7eB5V/uzEpGp5
vXOUeM51yQeIUO1GvFwxpd/AQ07u9D2EkekGWL/4NFrGAEoj8x3IWXxf+zHERGAKuLE3SbnIIKqn
xdeKovOjkgeVESzrfY+3tB91/5u989qNHEu39KvU1VwdJjbdJokBBpgIMoxCJuSVuiGUSonec9M9
/XxUV3dX5TE9DRxggEFfdaGr5CIYe/9mrW85D6PgLy2d4nKAzb2xRP3Diwih/zqr/nW5/gMHlC6t
1ZX0n1+tp4/2Lf/T7fr7l/x+tzrfiOrGmKEL13W5wP5+t663JHp0IXG8cLWuUah/vVuNb45wuTqZ
i1LaA+/+293qfqNNEzrfj0sZfjTxj//E3Yp065cbyMExQvmNal1Y3OHylyKcw0obs0zPgjU0TIYV
wyMFIz/Zxlz2l2UKyzEUyjhJc6kOojB7NpJtRp1eePVVnGn9szVaIgYzFqcvNHCjvRWirI4QMRnZ
eG7mOiwk+3IXQUa4weqNDXeQckwuW7up3q3FVqcOZ3DLHSUV0hHQ1sMu4uOMgm+JOTB6jZA+yLh1
OvExF2QEFysGFlEyYt0Bfajvmky36NdQJm/mYZrK06hlLLvB4mVBqYM0thcRnnBVterCjYV8bpbR
eCYIzH0AUjfeVEtfx+SLdBjeSxFdDLorV812jEjHzZV3YegZQlAkmKwsNYHcdGCuO1wYbRizMkOU
ql1IEAX3ohyVvcs40wC4z4w0Vsm1l9JhCqdkcRhP4U3sYFAO7HhhbsYgFu1g14z5eCOHwukukVyC
nDGYjOfbusosZxODlIHu5rCg2SZpwdBhJMDcUFrSBYKw28uK/aZ94MA3Lcwmts0eYUzn+3ExChMl
KWjQXd9Peb8tkz71/NHTmI7Jsc7eEcAv9XHGJ8nR1WX8AMBj7otIuvQmA5tx4J2xHoSbDoc5DOfr
sJq9M9pNpFuJl7ZT0HWieqSEQX68pMUU7iV6F1QAoAG21tBOT6LOnNusEfJd0AQngZJMyDeMZHlp
3MhdCkKYZR4ouzOeG5WoZzeCoLQbcwsxOep+obaM45tTWqjyHpkJiIYUaCcosl7XxqM19eDTQjQF
fuzyE3y7F0MRKGWadyns+gN5w8ktmqS+2gzk97yvBhN2DADqCCrwjPE6zYf45IHjRv+mS8b1cRdt
woWx7zYcvImXIFzAVQ4azoXGTozQV864jvV1+do4ylSbAqAJihA2oKjvWJpbu1GgWD7Mk8YGDFpn
KHxWi8vgExwA5oTASRYcJlOmjmY3862aESkgizqxN6Ju1afUl4mkkcVmeZSImgFhUWdIWQ23UbsQ
h2W6E7COb4uBMRez32zcZRN/2AaFUqszhZ3JbYmMvr1scpn9VAkIwqNb4LcnCl61vsyZTUjYCbEL
4NXsi3vPI+Ohc5QL6gF2KQrWtcJKn+rFI+CPlWWp2tEBQMRo7SQMMFDKkYd8dsb0IDqRPhE2IPYW
ApfAIfH+EnQLuBisWrtmMsKGQLzRGa9mr+z1tc6pntrRROzWmeyhh1FtPbOv0wuLgfB9FCOqZFMw
7EFxdwD7W54UEBT2lVAuFM2eXn/kB5gxM5hQS2ogjQVK/AE9H/URz8kF+ttsXi0TuCGaeR5Y0Zvz
ygcasLuwXGqHFLd1kaLjDmHo342qlD+yfGxqH94Tc9xxhsl9k4APnrc6HxnF4q+Wwh/daGIx7pHH
5x5h36kF5pualytN09InhFoOWzKzt9VOTdY8gs2IDeUctH7mmOeqjl1tE4EC2rka0rlqYh/aueCG
ROYzumnQw5HkUNuKPYht89du/s2m3BGqVk2QFVPNPnjo9zrYrN2/Lvf/G3szigpPEFlgAInjDrYJ
lPqvrnr/7Wf79ttb+fO367forf3t8DZ85Mlv/5v/w38r3sqvf+Un6k+t9n/0I34vDcxvDJdWC5zF
MMXh1/hb2y2+uQ6Xsu0wluVeXk1rf/VFi28OEpi15Rb82nJFQfzedhv4rC2G8pQG1te3/Kfabt38
tRG2KU+YTOmEbiLdZAr250YY7OGYRhK5fjg+Kraj3oO+i3YxuJiVY791021iI++6M9lqbzy1XdLH
rkl2SfEcIt5LQg1bFEj1rMC1Ajka7DUce6XtHEySQ71+ILCAuT9mDru4jqi7k2dFckNCAOhqHxLL
vUlXOxrzjRm3O1O7qN1PFJY5TNmHwbiOfsYlezUbkTlZAuNV1SpsQJ9FKbdkJWxiRra6PNopgTye
0K9ZHPj08Ns8nvcFq1qsA4pNRLqDIAkvpt2l+rpuV/n1FL+u8ciyHH8Ir3zsenFbNEvsJ5GD6MCc
66BzMImU731+I13SJyAUM8hn529GAP0oQlqMJo5x1tMUXPVyNHFNQ+Q6aFZxkQlENbK4NCcde11d
3wDl4dSIWl9pGhhOcc6hXk51mm6A7H9wGLAka6zvItX2vE3BUIEAx7uWhuMO2MiOidq27amMZOvn
WXdlJv25l+a1HprvmSPPqD/g8MwzARS68YRv5RGr085AWhRZIJMxXJAKIx3IawPfNYqTc4SgnIU0
Ug+QdtcNwKd0+gehxvq/c8GvnzvBHNHRddbW8ldXdDaIbkoq+t9pKR7bXqu2ltWdp8E+xOPaa4nG
zx150Wegsusbu5j2NmaiHmmQPwtz2BQdWoYw9I4yyQ9wrXaJGndtSiiqCs2zOVS7abLvTQuFeApy
szGTU1OSwWPt27o86fNOB+rERbmpk+XWzuOD64xBq3vXPW9hPSefVmvf2dl3FEq7UNnwwIsdcVS7
CC4nxiRSNph0pN0l41HfmCo2gRoBTOLc2u1uMK3zLLxLaUVX06w23lSgBeofUnx4PJL7xbuw9Fdp
D1C61UUjl2tRjSVCqqhhf0f8l8dTma1W3CG5dMsrp8n3Wthu7ML9UfTzIWdFFI2UKUrrBKOV5XJh
mOC64dtc27uqpCThG24UZdxG0+cLjotnw4iwez0YbQuA2Dp0+vhQTq9Lak8njH0V2jyd0iSknNHi
/EVDrRnX+p4tFbWrtHbAhg+N2f4UIETZ3M03EdqbDbRM2+cyVKdmbDa1XF7/cLr+R/Oxtfn446B5
fUpMllO0TuuE3PoFHrNUeNhadL/YbbKPSFPPNBX7sNVfkUtukXRe6E57h+XnelHDTdShDh2n6wSp
PJbCZtc3CBZtL/XTrj6CZLtZU1/aBKaq65UsibMzsQOfDM3/wdPNDuaX31tycvN8c4Bz+tP4/bLX
6mpAd5SbYdCgDEbwbaLOXFMjq+0Em2jT5siv8tjdE8QGOIidecEh1ejqzSDrsC73TUw6jKMtKKIb
wptqx+GZjYygMpKDo1JMFzK/npPhnoMVoTGC2lTd15r+uJiRD3HvZ2RP9+Awgca7vV/FREyElDPo
q/sqmNDAbJLB+BQqBsTc99olUnXq6oV0hbwe7+JhOI+uOtWShRuI7Kt4CNMdg1IK3kWHHTs8kJJ4
M+TWgj2g/iy1NA5ss34Ye+3TQ5tFWIX8lFp+38n0pWCV1w6I/Wz9EyPQPp5IiSj5DSIMmZ3F3MUj
SIM8hULfmy7EVwelc6wd58RFxjAGRCdGAnrNEFNG2s9lbUCkiw9WOAWF3V8BQzt3PbdHLQwfzMJB
YysEmFQ9p23/iMSGc9x6WbLmMUqmG2WUi49kfcuG6WDCZm8icbCb8t6G4y6iZVP27K9FfU9K4YUy
TF8afN5T25epe45Kcazq8Txarm/k7n2B32DdnPlKsK5FEJmgSI5iseOtvxQ6tslhNaglz/nUHAZH
BT2mA3u+EtVlHy5BN9u73mOC5uDd7F7S5T6UJtZRIrjUyauzY4rYhm1oih88SnDW6rumLPZutgTx
WBab1kQrRyrx1Muzwl/StOn3pkBx63VpeTAMTAsMp5pNKp3+OS2c2yoySXloGr9sR8y39XBObAy5
OcIEzfhM3OIIxPvZ6shT0KqfbqTtwAQxSazCy5KPIXbd6twTdkdnskur+r4Y5V0WpSfLmEd/YZLb
LNDiNRzlIIYJB1O7LkVwFxFZn2cvqTEezGk6FAr3bAaRaEPE+qMZly9RZ19OrfmU9y4LU/liL83D
xMww4Kk+NiFOYMM8sQiWwdgpyeQ1OlHOOxvVz4BSScgIbHoO+LObRlY3mL2BxrfizeqWPMChe1eZ
81vWxCvWsYdiy8IeSBARD958bq3+cVjci8Gh/zdRKWjZEVnIE3McHHv6RMpF+oA++UUZ6iSm6Ucx
LXh/y9wnjOagjZM/CXEugB9mdvhUQJF222zbWt4dQU1XUfZ9aRB34jP1wvi6G5Jbs1gCsHRPFlqw
JTHWOIftNHn302w+QyneV/1ybPXmLtR+DJn76S3idWLeHRnTTlceYWWGnxQOc2vbvgu9D2QnG8dD
8X/dute1fm2bN6W6Qzx0Rp7mKyzs0rwb4ND3qftYkP9H+CvJTowCGM8P9eQb6Qdm5X05ukHWvTje
w8j4IJks0lY+vST2deO7iu6dqNhLt9241i1SQMj+412lDB4XjXzAu8lgRR8vrEdRyMwWmQvzCv09
wmKzrSJAZrXx0GTV8kYf3+mkCNIxX3rlbuTM5zozEJeei2ncOvktwEkYXln83ISoulRi+1HyY4Q/
WajPKa1ohL0fE2ZyQOjdD62WB/wNhyzRfw5j2rMbwIeCiJTJO8lwtjf6xtwgtqvcI35FBwUTCGI3
Kp6SmYCTyZitn1qLhNnVXB/wuLsjLvFkt+VDHDWOz+bywcu079U8P1cZsbxTel5C8maGugXdUZrW
EVg1boTcLRGeoFIaxvK9UsveXZwD09mNLOAbCJdyKoqne81q0C+IOmBeS/c5vvVMopXeHiW2xa1C
PrZI50eBlpcAwA93Vg8ekYXbJjUOaTpHftVRmngoY4KQZStGqdBPh/4hNxdKuyKgUL9E6f2ZiRzF
2D7q5YVl4fOp2qtsxDigW1dxY1/DFN8TzwCUlRE2vl8Ap9Zoa/7YeInf2622ZbGLgymj0f23eAkN
+n/KtNr28AiwpacCe0hE8dIuUbkpKmygURfembF+wWuTBCHjeWYS4bypHKffOqXC5kUW1sYq5P1/
V9O6DrXf/wDo+n3I/f8SpKVLpKN/qH7+HUjr9NaWwLWyXybJX1/1e7vofrNtQyLblZ6Bl9GlV/19
S2t9ozii2jBZudp/wmjp7jfL1tHqWi7fynH+gNHSwWg5BpNk/o3FP1CD/xOT5HUr+sdSDQ0+WgkA
KxINA2PtX7amsrO1GoodS62O0Vc53xDb8Km75W4A6K6F/e1QZZ+N1f+juG/X+bVIpHmgb7dRD0nb
5m/5RY0Qxba5yCVXTK+99oOUUbxM5BIRlGmjzzwaYqGITZCjmBsn0Za7qaun/MjYb7lOdDRclHDz
RNQr6aubMnPdl8qdqxMOGzaMTQKy1o8iqkjo27N7tvKGWCVFNbIz7dDAE2VW+0UOzoXGJ24XdYTD
EREb1pt8hkgxyfZmjMipY/T+noqo9FWGdZ1Qg22vxaTJNOXdXBTkuEYikJohTmSKCQTybXpHhwgG
aJoGmrlK0+HF69m104G43KgpHa9NN32IPJefF85Tt8csX9zOdhUwBGMplnZXWc1LMaHGX7YhEraJ
gXbCF49zkm2LqhneTalZj73TcS90CuxCwhj+Eg2JTcDXjGiKMBVsP+uo1CBNiCshjZ6SUedys4cp
CJcYz3Fe7fXRULfMryw/hED+Ap3fjGjBLY0gv4zwBnPQ3JsRaO5nOBkeq6oKGN82SnvvZ1/jsQrm
UTIYw2v5OIl1Bh8Rnyn9sDbjuw6zCk2+NWdQeY0oJQUCttUemEl8Yt0+nji7ACiTNbE1sW9eT0lh
3cDER9ZvZLN9Zj1O1JXVicuko99X9cQGOEIsCJacrcRmaZz+gvaXjKq6xmxSWWq6HPDN7GItLLdp
m3q7NOmXEzaN+rEpXYdshbrTIh8hPP5cMiiJotKoqB1OWW0PYd+rzpFBntQmht4OBH9WPUrhsim2
Vld7rA5ISD1IJJHosGOxPJF8JLKW+BVKcWClOqCEOnfnG/47uipjLPUPW0M7EERqwNNs9945liOi
eEEAmb1VrSQ7SicTDWi1xVS9rNJhHw1Y/TYdE8W9FTugc6uotp/seXAWPMizDH05lOGGQY3LPdx2
jBsqp56PYQGkAWSKXV8pFfevIHh4kBjgv0Siij+4/up3XpnkrstK78bJbIrtZs5nLIKWil9A42Jj
SFQSkWPADQl1Wx/O0lD8lMWI9YMZwn3eznidXvFadBdySeW0Da0hD+lJ0pi+zNTnAHaqsUu7fL43
qsW8K3U3a/xRN/rFT4uVfr94w/TeFI5kEhKN9e0Q6t5r51bxc5vw6gWW2zKwynO82q4Xyaeh1+mo
lMJZwrZ3eiuqvnskOyenlypb+Ya7pyk3taNlvq630t4yJGcd0uiN/qF1iX4f93XxNNhpeCsn03kh
P4Din14HtowxmuIhIlaK9AN9wL+uSru4r2SD2W9WQCoQhNaUu+SpdX5nqsLcJaBkmEC1uYZdZ3IM
CgQyr4JYGO4etSh7sDii1RrAQx0AhwACibO4vWvHoVkX1yI/LRkzf+gWIadIBn8dZ20+ajifZ8I5
yAHOntJZY8yNmTZd+fhYVYVoSf1C71MclmYlbaPrdEhEQ3N2VGDBho0kQpRPfOqmZ41szrPROzb5
KNACs+0CLOY2qVzzibcUo1oNHwPFSC2D0JLtfaTMmFWGNdIJ2sVtjr00WMAVrXXf1Lwglq0Ya3EM
faf8ka8c5ryjLqmLMSZUHQGZxYYCb83AlAWMeo2dSnOptqnKR1wfJNbNR62mKYvkXDK2Sj1iA4eS
Y2EgurTyM20Zrsdejk+5aAHyL0hg6H8Hz6gPAhja96TvBnuLStiuA6FrZLmTqJNepZ6hzrCoV8vI
ZMMdDwfHZeJJ0zgWS/2ziZY2B0+kONIT4aFA6YlYpCfPY9rzyG3n6KiHmuGAHDKz66IsRHyuRDTG
AeIp86IiUCned7nZexcz1lCE/0rn0wWDLCG+tEm1tzFEqr6dI7AZQWmU4a4rOzY4I2j0nWUSDO+T
5IT0iQBGzdry4LQY3gmOwEJRaQVJraPw/IbdHOkfs4113UW8B7moddVl28FSd4mZvfDSgVBgww2v
eJLaV2fQ4ARkrfOk0ra4GIohOy2p4CAWhKweZDxzg2almp9JoefQIyR1vMafRK1bZJzUBMOwSCPX
sGnQ7FvOT1ZK8n7KDEQULGnZ69UCMaCjnPZzVkN820qzpoUv0z4YhDfieRx1BNE1IJioKp7LKmov
oswFJpE6XDuRzKOM3n05FUYp0NWq7oS62wwQ/Wi4OtJrNcZM+xxhz5uF8usHkOH82gpVB05gDMn9
yMA2oMGumdUcUFeKkQaQIZmIMKhvlOyz+bKSM+2qK4f4WWAp4Y1es/LQl0z0bLXO34YlY34xF+xL
HL/1eWrxEEdimr9X3M+X0ogm8oUJhf7OTtMjGKNbHMnAQi7RFmYQ3htD6ezLupnM6a0EwP/Khrg/
47AYrsMpNM7C6ewPc51Mu2GyPNp8kN49qYXWthcy2U1VvjeICoIxVvUhXIm8b38uyYDYxm4w3ZCX
QBbQ+qYZt4nVqPuqwm+N3ivLoYANznebwJvPJQuLeKvHDUQrPc+AxCgQmMzx+2nCg8i+ccBtEuHt
mHXMjdwuyS1o2Hji2CK6e9oYiiBQv+prrRebpsucG5KKq4Yl72JN5J0RdIdbp7X8rlW2P5l5x4dg
RjfbaelbA378uhqqZwwSMdMHvGostenAiw5RPIVBs9D/IJ1mZ2jJe7mY8cjmziZ5tcA5vqvjSav9
glcCfNncBqrWTDRWhvveGL15KkGz2UDg9AitQuV16K81eaksnUiJsHnMJtP64WJwzg8OyoQo8DCT
N7h4KBI2lnL6TxeKVrNplEOwO7YF947tbBTuFO6xNR02CsEWofXm02mq1UQ2mqxZ3aFQesBufHXq
oYGrTmqwrOexb3iiCr0sKYRyPEuII3S8DII0PheNUbbhgtc/2yzE3KxD7nlJ2nJYcOVb0w3Z5Z3h
i5nc3DiZowJeCYrIy2wq5oukSTToFy19cwJgBqFf666S36x/NZuhIxJEYWqMNFnJrdnN6RsoPE4B
zyiYBeuLpt/jnLOsQzQQPcdFtYyPI3FRXMZaZ3bHOTRNb8MjMIbbbO03r2ZTmHeCDG53l4+k/myS
JW8QaJhlc+yl4fwsQnjSk8UmyMtyv21qmBe9Lnf2YMXP42SwLNEWKjZEEjowOGw2gyCU10AOjxut
xFlOtIz2PutR/V3Y27Inuhig/xrlS9pR1LvFzkpoQ4meNldiDT8My9oNsbEsKggr9QsT8b5mz36R
TOWBPKAJmSYbjdu0ZpcyFth9jK7NA8cLLa7cITwT2kRqk6PcZee2xbu3GPozT6IJxLRLg5ZoGz5h
leOdHdW2l2k8jRrfMXfuFn1OqkD0WCC1WS+uDDXy+vGheJqskeOKGCO0g26Xzs8h3p+HDsix8JPF
nmaW/xFDTGxC6pOsM/VuIbmXTIW6uNhWZii6bUF382m63dAymIzjB6uekQRU2IOvRhyYm8T4siAa
PIWbLBlL5jJqHj8TzZn8emkKtB4cKpu6DGvlkzrERDH8khmECD+Mg7JMpBFzNs0XFg8iRW9eDPQB
3LRQ/ND42dZsxlxjZZNfg5lXhZ8RECeOdpu3QaTL5L7OGu2umpcoWBwTy3vhLO4WaoETjAZGvcpL
YTlhKEOMn5dSu8jykPTTaQY8zkMsvYcqHBaT3LaZSpCLMm9YmTBB9iudhCeiquW6r6vJQvQ1VueP
o2NVj3pfYPZgPS4DldXiNOENGAIQNB7cNLvLn0mp9LoLQn/ijwx9DHJNB4TGptQKSkRdss3fRCO+
RaGg94wdBmejiKoD67CpPgIWLF9KOmO8z2abvqVWFQm2gbV9M84ZFmyTOR8BZJHQEYgMlIcejPGW
V5m9KbOe0OJwsHRj4hqumtv2SxHbFzyG8EQQyzIBpM1BRwFt4UtNm38pazEziQcH9tWGQOgPjIgo
cAneRI3bfilzB5i6wAdX1a5sSUxDDEgJGaNTdC8SIvAuwhbaNceynR371G7PnYl0kqQoa+R9JIRv
M7A93CcIuo8IFhi3aVX6UzodZBZUvYROea19K1M2Cu6C96WpjkRZLmw9s8d4kYXf03wFlTnusZjk
e5Z0vW+wfGARK286PgA3iRa6wSzBXgIYE/QNlB9tNZA4Pjt9FiCIoLFYEngOKldoX0GlZCYAw7LR
y9vRIvW7wK/o9zpVI1yJGa71nj47v6xKaJOQwfACzvAGZgi/oDmx+5dVflBcbNuU+jLqsvFcylY8
QQUzOg5YRE1F2z2X4aC2fWLIu4GNOk6XdN7ZJRi0WJsYBdpKHgiK846hE6LZHGsjGjihPOF7YZOc
dD3DN9km7hKINi+vY7fyLtgxjda2Aj+3XTi8P1zQrg1RUZ81DvxzNLD87YfSI410cC8cXI8vRiOj
ny4X6NbhBVJtDpWjt5RgP5aEsR3wHTPtvLD2craTSTI3V3JXPxRtLw5GE7pE1JBN82ACDzjlIbu8
gayUgyPj4bEmiuU1VGIhfFnM2idqorJ7NTPaIAoANjq7MkRGvWcNOrqcpMbk91/anwQC209NRxA0
6zGV5fClE0q/NEP6l36I0M0Ivpnr3SJWQF9ECDwiFnvERxx/KZBUolchbeaqTMrWO7P+0iuZX9ol
dzQJOqJG6i4Af6Fu6lehU/+leZq+9E/TlxYKQxa6KPtLI1WlZsl4vUKyzn5r1VGZq6SqX8VV9ZfO
yjK8bPZdlnVH70uJVUDnjhi8rgqt0czlh7vKtpJVwNWN3Xg9p9PioD6MKUzVKvZqv3Rf1ioBYyxQ
HfpVFmZ9KcSiL7VY6EIEiEhQmokQ6ipgqXiP7X2ShDTnaV4ObI8GQ1zi9qwPOcZH/MIuGRY7gkv6
937GPLn/7xpq/nGm+b/+v/OwQPRDC2P9lyYW/yOPkz9qa/7+RX/X2nIe6LZ00dyt//u3CalczSqm
5zn632anfxXUuMhwGdbATeXZxmiCDKb7PWiA4SkTEm/dQus63/GfChrwftXTCBe1j2dZukR3QOLy
L1vhpLQppT3yl5M2XuYNO/P+QQ3R+BIP/XBjTuMDN4Z2V5rQFkHBxvVpttBk2LhXAXiOKT1G1g5v
xDclR8Yois0DgwqIiLANrb7f4TO3bycpJsBgjPVZvtXniDTZD8LOfoyqkz4iRS1oUiaysrKqc+2N
4QPg1orMHr17NiureKtcybyW9FrKriw7U4fcZVU+nHKdkpsZ4/hkplIEAiAbQwuPjKmsr2g6vBdy
POFXjjSqZdZMTDO1cS9KzvHJMOAidzWfyrm5R0McB/EKYzbr3rurJ0YuSvXNvVVYWtBF+NYjhoIs
0nr7kIRZs+9pF58NuvNDZ4SspcK6vBzwcf9wJfM1okv7HwpSyUOqjALVYMjUlGGv51sD9x3zoknT
2QyG+muGT4JhIOAe0big3fUJcjCovIq2v+mnV7NI2WTl3spvbKxBfK+QaKMyrJHyuZGOB6Ud7Cu7
H1Kbqy5zn1wt705xo2NkN92lHhhLMbT7i0voX8r7f6S8t00PYcV/rry/eCsK9dv/eCvq//nb6Y1q
OWn/dDr85et/PxrkNwf6sIVsTrcs+yui6m8WNwILUIN+KTb+pLUz7W/6ep5wPOCbxyL3d62daXwz
HHY6FHiWKaS09H9meWLJP58N2rqBYTHh2L/I70tDRbpSHVRCOGJApcMROZZAWBFDfr+urQzIihdS
nzCsw/m2WS1egWCJzwp8CI9VFDU78CXYvMoppnOcHD+P1XTIzaoItD6Mim2tRXrFZQ4aGQgD6NnQ
7DZEwM3UfZii8y6enycv7/YOLUvQNSI+IPFvbnRlZM8R2nYgVFW8L3QwOKPKM4phzzuWy0g5n6xJ
jWXcXhTJQC6c7iVvrtfKk5NQ8vphStSY31Wm7bupRd5ikRW7YaYxQEbB8nOMzPS+asqezYyru5eL
iqBGxdXUfyC16wA7aYPx0JdadddjpppPTTMk0ABc47Jm8r4L3SrcMzL4iZt72XIp0B5pKDigaEGs
2IYGNJ8qluF7bmegRRfLODVMwfypK5fvWjakqM96NMhhZpP1Gs8PKvMccerYaJpb7F0dHZ/6SytR
2PC4LBhcBiVtpY3hyU6d+oeVAUnvu1pjraxRnvYNumYq7Y8qLbNnx57r5whD2EFYtfHixNlEfUKy
L4W8Oe+X3EOJUvdJ+079E16YCNCNfey4mdh4wE2Po8YUn9z0RHvQtMKZrgB4hXydyr3PWV+WQz4t
zCOSXGtPNDv1m1YjkdkYFlJoJEUIKEQufPpsvktSx3VE894S0dhOGgQU0wC4LnV/ySW8vvW/NKXB
yCZKlHHHyL7AaMC74ButWT9liTVlG9dr6uixM6GPbgtII/B4JdNb6GgEVdCCuNHNarQ/ekUTn22j
wGlW0/3zdlejwcvWgs1tVDyfwyjExAdwO7D4lsa55Vd8I7+AiYrNhAladoNyz9F6pOcaGdzh4jCp
L/kpxxi84a6I9fBzZrLMjqPw7DwY9HgdCPOoxAxvG+POkV345gnWbTAzccHZoBWDpUDx4sfe7OH3
pxu5DJkK+8Kp2lsAwuSVLyQ5JztmDcS7Mx+6S6w8+rQbBpcTIecB/GYGcXbFdGeDkryHgzEuHcGT
mETUIYUZ8jO0tfltgSL6SEa5a/ts7sxPLjCXj3RkQxcclqKjJzZdcBJmQsTsBppbP1wV+PBNhDLY
AfCcGAC1psG2DiCnhnBnaI5rnWFn1wnXWhuRY5tOYEGamOleQGOJ1jFhA8Wdqq3bRBCrRpDqjZuD
/FTig/RPAnP7BO5GXyyITZuoxCSoidC+IMs3YheQe8D/pundEIOFJaSy3y2a04MQeX830UZeTooy
ZNEbiyVo5HHVu/X0xKUfvVmQyI6FbLNjPRPv3BqKti6X/bog8oz7vO4K/taF9mhbjPQzvJh5f9JT
OBc+/Ovkr5naY7uoFTsU3TO1V74x1N4HPk8deXyv9U+ek8Q/QPGMjHrTYScbHClLHY1E1XbaRT/b
xTn1bOYgiDGZeQFmsV7/EsrdO2aBWmFBeZXzJvljUUWvfJPikMbod7pUt+iXPFiPK324rOXlAspv
6yoS5ZPBzS/72bRfXStyUkhsgLcAqzUIhEKFIdHh7AGDlQ2M89ibYuG37WPhmkS6m+yifNdZ37Xe
McJL8uCnwywTN4jbAiXIVLvh75ngrSYa0j5bp6sDXh3xZtcW/Hi2RYHoOu+uWvLbGZ7mNpom2HQW
m3WImaxCJlvVDyxkvVNRw39G1Zu8V0ZsXSh7AT4zKLE3LRbeQ4r9xgYatMXJhYgr0Wyf7F/2NU0z
omd12gAKncnyOnP8prdwNEWT9T2P2MJtkthq9/aIFQV4UXJNOs5yVWBsu/HYR8NtRMcoqhaAGuf8
uYmGkClv5U7bQVG/yTG2zqAvM5RUWIV1p/QYFSRQ1JVreKelmHCReBAc2JsxdbAilN5ebB+s0Sir
bT51U+PXY5FeRXYx4rQ1x+VHpDHnJfc0uSsYjf0f9s5jOXIkzbpPhDbAobeB0BEkgyqTyQ2MqaC1
cAeefg4i+59isbKrbDZjs/g3bVZdlRkCAfgn7j33AAjonoAqn3yVlHsWvREbH85t/1S1cM1Xtj05
97POzmtERYPsz9eLo9eTu3tnhb36lKoq/olbLHoYcAs/iVqhltR06X+lFmWy3bXWLTOQ9k0WhfN5
SCCfsqomU5ocgL1l9biWYY9p29Jx0VMno3TvC9aE4JdnB1LMLM9jq1m3ThOz67NSIzxGUVqtZvZE
Bx+aNbLB2Tz02hhR7xvU8q6W5g+2C82VZpTx6ftAd3ec3zRAf+DIWCoQaZxVNjRYpc5xgkU3mkKG
lgR9ncmXHr9g3sYvZGGkYrgDZ9EvWAwTwB6zzwrDDBu9VR6bzKxvZ89xwZjh3f6BgHqZgPD4zbqp
8hExwZpvBq/7Fs6I9Iy5FNtRNtpx9ubhR+HxSK6MbnxsYUqz9LHsbGe6kXdk85m9iYT0DfAeIrqL
slgH44WRd9vYthlg8zXJLrEwsALcG050/wZ0Vl2uMakNu9pMkx1B2DzpSF9PDgmd0BlFgCLDPnZ2
kOnTY+d4Dd9m3zyztGsDwHIiiFBg7DNVdQ/Sbuet5oXuU5f6C2Rbmvu5II8BGFhy8jTnNoY1f+hG
DXrs3KE+c1PHPTMYjr7+73b2/wdFTaZO+t7fVeiPSZYlxfui/N9/5FdR7nn/8sksw9CKVprKe3HA
/irK+TdX6IOOPYDym///j27dIPiPQDAqb+RQ7h/OWBIDF5KCDhB16do5dP4nJfkHMAueW8vkXVGy
kpjCzWKjtnqPgQjNGDNnKcTeGmN+562Ez1ABIaaqPLpK4sts5iXFnCKRIHj1nBB0fSwNhCSN3jOg
J8acFdXofUvjzliHfe0+lOwIDxVb7BuKufhXm8jY5/c5hosb5w8B1l/f76JJf0fToexw+sSbjD3e
U7kHz7VId3SgDmW41mtiLrDt6Tc+2LpfI6v/+MI0Uf/w0h+amNqxirqtTVSfUYcRVLGcRTLibedG
VeRcadV69nONmVyLPFPYd2ps1coh0Xbtu34UpLXd7qe5ZOOhyWJVLbBWt43v2NoPB1Hz7TmmWmjA
EXi6YQogzIIlQMuw7yjRasr4Nk+eIVHbVD4IGxjR5974krE7mpGCyuZSxUW1iyEBPo6mHkExxsiT
5SoB1C6KI9jb6sYe/OSmpav5Eg+yXxtaXZ0TI0ecVMzkSdQ92N5vxODoh7yMdlqfajzRYFdH0tCf
LVmpgzuWcpebOcYmFSVbttjf0paorpVfieEFd6e+i5HKb2fAUIhWmmTTxjaZiiJ9tp3wjoXOfZPW
7YEEQplrLxZrjlOfp8VxSv3PHbCnnY37sp0sfT3Fjjinc3SDdIygggjshgeNGxjEgs2C2j967ltf
kCgwSrtcCT89miOnghinOwVcckvoeL8ZdNocLTb7Y41pGptLCBSK070KZ3OrWn3fRtVTbqljOE8h
65p6PUKWFxouqbQ5OkaI/oFwkm2aWayhoqLbJrMYdxUbOHTXdQOOnoSzYtIrZk7oq7Fw96yUHP1V
RlAVnUj28XLaTRjDEugUqCW4a1YAtE/h5DfYjwRh1bF6UqM23gM57wnlYeFQOwMGcYmuI9aeADjL
DSpgf9X6XBNQrvGdP0TmZkQmfPZjawME1th0nhMevNLRdyBLw4NFlR14gmahqRxGvQmDNH+gTBuV
OT9pquFEjDYaYN1gjIsD/BFK8zjJNwlWpbWyoQCj9qpW7J+ouTP4WhLhf6CSPtlhQP5queVTn/VI
Z0AbN2S2+7H3hMNl3TkAVuk0agZ64J6dbNxDEpZB1sCCKF0q5Jy9KZy+Gp82W/rRZ2DO1YTGjbna
/lSWHfpyc/JWsU1tCT4/RV0JOj3M07UqG7zNrpfumlw+QJbTT1rE0QpFV65VLulc6949TVWdPaam
oa0JmtspaT1SQKg1GTkaQRwxRNshvXWILVkxWSBtmmFp0Ke6Wk+a2GmSQlCwXrUciiUBcMIu/FPE
MqopvIfE4wRtJvVEFvfJrpOg7+PbsTHqPRTItXTHjeo+sUa+cxk4wowaHuK49p5FkyVbZm2bUh/e
MkzWAT7ymzYT66konygxN0L52yYuvnFYb/qZOIXchYfSCPBg2N5v/cmJdwa9ODKu+0T6R6017pQb
HVPiVG4Kp2GrHE6Tu43I2gP+R0DK10VUyvde6o+qm7adyMUDfqqIfFOWmMDI1LcRdQcs7BY1i1Cm
/xbnCf/MxzpQKlC95D7mO4nZfBUSlbF1JgyETF+IpmzMct/WSXkQmdBWNbKfdVtk9r0XinCVj1TP
qd4M+1yL4qXth6Nv6c9FkkCv9Rt5QqsyPLUgl7czhTi2Qk3fydjosH65Cd7C0tXPhqv0AzE1iwGq
GC4Ssf8+qdAhhWAk91i844CNaxz0eauf6ZXu6mk6tsKcNraTPU3ocI5ZyOTFySzQ0zPhyDUqL1Sr
oNUX7LQm6vZWNOhgdC+M18Ces5VomYSmGbXgEhd7iNwlzFQDlkqQWrJxdSKy/aqzARprRzeced4x
Ei5mD36c9MhRcR34e9KdsaVVP92o3OskHe8QFYtAI5ln3/nJF1MD5G8l4b2bmCWSlVDb0gGg3RnZ
/UotNQ5FnZa3BHs8vCtNLr+Oyvc0JlP89RjzYHFYbA6QjvruB7+rV5UyLbvZ2HMH49TRLaERUkUU
r5e77hrdrbYGipQ99hil9mCrm9twubvIfNFPeho2J1/2LVv76sWhQbjPsOPjem158kUMDG5tqL37
zNAZSY95xGi7x6WjVLdpSTxYd6V+bBvd27s1ZB+oQSut7zA8tMU970PbRP0CIfnvYelvPu+fR47X
guFPH/eDYju1cqYMmW3s4eyEDwyFTEh7zHuo5ufg719qgdh9qE3oHXSwnvwPmaPLv39XmxAkHBY9
esV9Mrg/IdiD6bCtV9xe5bq165e/fzFzqcz+7tUoUd+/mpaEkBEqbBN2MoKStc3PbFMHvIHRdyMB
59Q4WX8ZWLDQAQrieDRlrkVWE2QIhfLGT5nkcCXXHT/N3GkUOtQB3WG4tCsKaUSScAkzG+hQzP4d
i0lVXnSUq6uaCEraVYO/jUgKeOUaoCkO6mY5soleO/395/zd9fNsYRuMtJcUgA/rJEOzYkPLOmNf
+dV9lRTOvkgZECex/Q8vZCx/08cv9P0rfSiFs16VKFMjcz8in8R55/8w5m5c5bqoAmSAXx0BQlLZ
dL7+UinUxEet//6zLpfswzug4idaDiQLg3pruXXf/YBIknR0jXNk7zQ22nKHWK3CFBmlm6NdklET
BBWRevgPP9vfffA/veyHmlr0jCyx0uL0smweA6393c0MTuY2JNau1TWysdRtyHTgki9VjivZrP39
B//tW+AiA9EDIgQD78NDKYeFj4QzQTmdoHHvOBITu7vxfAcCeE/yao6tCsQc9abpvPLUb36hIf5j
df+bW9d///ofnhKD9DvGnRExWfnwanaJAmQWmsTZONzEWvQL4fgfX23pFD5eZxwuRHOzD8bQ8uHT
xjKBEV0herbNLj0bCNRWSQeY6O+/1N/cOXyff7zKh8/UIWwbAQcTZocUD51tZay60iLLzan/4fL9
7pWWj4Ju217MOx8ffLU/lPPsgPQNsVxKz/icO+TAkJH395/otz+T9y/04ZlH/4HLIG8t7s7a/ZHI
/i5l3b7zEbyukmkwH7OI7FKE/ZTHzVIoCxTW/+B7/k3LbOk6wFSYVoKl+TV6+t1dGiKXa8iaMPcD
4VJQjNvxqRaWcUgSZe5rUz1XtQ80e4xg/LEGWkiHTYC7XV+5hfamuUm2gXLM6UB1AfY0Kj47rZlf
jER8SltoUn//nS3Wpw8/NpIkyMImyWl5x/aHn4GGVj8s5pa3Fg2nEuvMyogJN2LSuih15xvlO2pT
D/p+6GIsmHLZDTPU3yYKqqBtl2wdGPKt27E8UKaGm7Qy1gWBTKsO1/2KJuJnXcvooDfL9Nu0ToY7
NovChPZs8paQHUgX9QxKuq8X6l3+g6hG8D0Sp4jujNa567pfJc7/XyX/0yrZQbWE4I3HyX9XSH9x
4D33/Vv7lsXwXd5PrIw//uy/p1YGmBV+4/yNjoN/5Z3KxMVRx2r5L1Mr0/iXBWVf8AA32ShDzX2v
MVnuGMdnybyQXph1/Q9cePiQ//SjZrpsQkg1kLQzafZ8S1+eSO/uwTic6tZmkbeLUrvId27uABAg
Klfb+aFrv3VTCGqSw2rV1JkeRNmMCkvPJkdsTasDh2+78szoKgHFiGA+TIcmiOtnfODrckSm7GL5
WcdOA+C9r8evcTL0Bz1NTIiifaQlgT+X6ERGz54P2lR4WeChgX8IUY9sS2Ted8JkBp83Vr9Py4F3
4Qx4Q0lKIvAlk3utrNsf6EInsIgZgAm/SPx1Dl7vVu+H5ExyiMEOLiUfxR2abSFQkiAnTDYd9uYT
Ha0f+Kjace0AS4lT0/+eFg5zMLuZSODsQrbB06A/unOS3GW1Q/QPmiRUxISArKxezkeNR81a5+mz
FbNbisDMGfmx84UAyPEMYCvKifXxyBhYRSPcrSC2kIgZsJruJea4tUOqyWX0rPqrXuTNrZXpZ2tG
1Mbgba4SkkgsEk6n/Iwu/4RX/p6cOLxb1nBxy+xG48qtleX2oMgTPIVRi34zVT1iMyfPCSAp6pva
U1SmcQYBp7exQxAZTpT12rCSe2rOU4uQlOiCAideafdULFjPtwtAksGY3+qEggyietNMbbqZiC16
9VNlH9LZqy8zKW1VwJDJYeLDdIc4lG6v8CvcqDjOSZPvIUtMXs9qGnMeeR+Fcvdj17j7HF/E82ja
jsEgys6KlZpHSDiacQZ5pB0q0WjfOrMPgyGzGW3wS8M/WUr3s8wdcUIAgXMpAiqEh9Oe8BIVyffE
ke2GROQlg6RaWKaszHd6ZZevI2fsnUuBAAVAT7+2dfWlhxP7xSeId4eLL3soMmu8dJPrfKpI+UV0
GevnMoEEkuZDtG4MJ163nTqHlYrOo67KbduY2t7XJemYkSXuXS0nChIbIfkyVsYv2s46tMThcOuV
cXaTK+ZyqzwTKjDcwjhPxCZODLFS9xMbvlgEJHTEB8IWpkeVROpQoAS9COY51oYd6vhm2p4EBkLS
lDl36Y5JQP8qi1CeQ0TNe9QH5lOnE8Cz8mQl70wtbV9zTAwtmnzwhQEJpHZz6xMWrejzC3ZvAJg7
vIeZtslYyzcsv70a4limduWs8TKl7cjL6DjFJ8xCQBw6RCEBcdVujNaKEmFVjmZ1mqMCzG03Fkc3
FeFGS3TvjseFYSE3F8ltGts+7gUrv8h+7s+j4+sXZYxAVAUah0c2b8bRynpmnVZjYDRbVj06sTps
n42UTVHbdJtEuYsC2XC1U4GqawikIVH0ml2Z3onZLG8QiGeXrpVwMkLFlAcO0hr9jdq7rnRRgWmy
vvdqGd5hESabrfAYcNS9Ii2N7mjr2RNxDz7kyrNIQ7F1q8k5G3GnTjpS/J1uiv5c6rW8gR5ZvDI7
k8Quh9VoYrl8rkOLJZdds/pjRi0YDREEgoxgWXc27aNdQkpILGKpE3xtO0TU3FuTLDIGALm893AV
3k+2DUPFq1oUHQTGrXmkbgy332uN3u5dkuRB0YT63s/s8di7WnMBqVMA4HDtT42Gqg6ITPVDmjUM
kllVYs+eTXt0p0HcAVm3Pxlho2HLRYl26pnvrJLeTU82CU9rInHMn2UWgjAwZP2JeAljrdWq/ZQg
IeJHAfRilRMgs8FX6RAy7Rs7AkhjwF2YbMY56oIG1B8IkE5Ej5ZbhNuYxR8ViyenA8mV5jkqknk3
FSQJe37vbYy0nckaZhCTtoP/UjIY2TadGB4avw0v/GN4qHvpvuAUhnuEKn/bi7K5JQRxuB2dvPw6
uQCmEc4Xr2JI/FffK4rL4IwkZyiCrdSckWifOv2mGFvTCTxCIA9tNjYboykKK7DzLD6yhR6YWluY
QgevPViEAl9qtg0BUL9volUejkfEyHHLM55TrQir19pkHRFMg/vA6B3UtpoOXuxGT/jrxh9lx8qR
YlMRjiahirmDaIwNWeMFIZooMeNVa0m51SaMQUGPIOZcI07BZAiIoR0qxn4eK41QF+XeTgHXoDNZ
WeZLO7VHZvLajVGN+4IURxzo0Y3S2pYcLCLLKRsDgtmavV8X7aZvjTYwFPqDDdoS5nyGbpv5MUMP
qq+4JgUoUISOMEkGsrL6ND/EBFDwWQz0IK3CabEY+3REsHsCutwmQJeNVmDWbfnYdoRyDpaYN6KR
9rYkru+BSZsNKzOq/L1CBr4p4NdiT1Q+TM4HF0LOKi+G7qJ3nGc1qfT7EFnGVyKzi6Oq+Xoome0n
5FEmv9gaukRXm+upCuu10ZXTCVf4rjcRKTmjmgGMiPzFUOH3jEMrL8K3WLndXhZLGl+p7Xu0170V
BY1dhQdkuoCSLM186OxsOFpppT9a0wiLtdVSBT+1JDeFhou5q41Wbo30zQAQkoDrJkLzpwpbB+ZV
1X7i/mjOLvyNvTnDiCuiofoOaWnck+3kHntRz2+sYDDBxOUlzIx2lecQLKOxCB+5AAXfqfDgMmG0
evPEBDG8a2JkACRC8x+a66hTxq7W5+qSm6S4dElSvMhRHzdjHNV6wMBirLdSMI0VTo+r3wfm97PQ
YDwCTvG3MsssUHEmqLsk8mSygZbgWDunTOJDCYb7wY2yKNnEePP2pULFgwyBpPmd5pfVA/VFUt7k
kaYBIceqC4CXvzc+kLY6QyeCkCrvfKXao/Tb/J45b/Kj4IlD7K7lSIZUrCQ600mezYL475RyN4D9
bjx17phvFZCknn92zX0RxsnWpJWETpboG4SUSdB4UKj0IhEbSKj1QyflHeGfq7I28fe23aGt4KEN
akQupqPP6iktkNdmUdB2Un2XiVI/8V5878gUenXz8c2pR1SJthVVd74GDGuYh34/u0kSlLhQzq7Z
ooup9fGEfq8FLw+OwF2sUzLneOr0wTyajfckZlmcOoE+BDKut8Ykg2kPbRoDEobvdm6X25j1/ilF
Q3PX49jdwdTWHonS6nfSNhyiuErnxkmn8Dt4FHPLPRrtSlQZXIaheErsyrlJTC+66EWsdh1RdKSw
FiTDxjnx3JiPzmbJ0RmkYk7XttXnLFwh6uH5dcdt5/bRoVVu89VIISd4Wh1eULOiQ5YVEVc8ohgb
p/Yt8GPyefPQ3EQNiIEwN4ckkB475ZgeGvNIbjbss0ZweSKR7iYOdYJFezdE2ZdJjUiAyjqBVxw3
RkuyeaEc45H04mW2r9s3A2DUvT1Z2Q6EgvGpZ73Hirgz90QkykOSh9XFlTnGp8GZBZQf0FovdtKS
ZyOzGk+kyf5NJNGdlbDARNVkocjCAcRz06M7SByxsaSXHROjYIrNppZHS13+xPLo3TidnT+PGfgq
Aiv1TcMUYT9nls0CY7K2bhrqh3KsDQjJoc9Rg9AJGnNmrhME5OdO7+9tvdtSp+rnzCVE2cvbz1pY
oVqyWC9N2pdylPCbwBY8m4jisaW37TqpaFpqjE+4nnV1rO2437RhiVBRWQkeYTDrAYZ3tnj8MKAw
Fz1LMz2znSf0t/Z6IqmST4A7qw278B8yJsQVXffHpOuvfdqHyZDmeQjZdEBmCk0tqEcb1f3ou0fl
e8lW2GlFoLLUnhtfqCfPMPyXyRvrOxHP0cmbRPOFLVW6sUYKfByQItrFw1Q/saQi29HWmnXmZgmm
KF+7lGMLw6zxEqKULa6AHvgWpYQWiuQFh7rGUgOjC2LZvtzVo8vupcxOnpdo3yKnitampqo7xEjd
vmidT0PTGegIa3sTNr7xIobBPfWG3Qdp41drEKLctJlt37Isyra5bbb2Gh4XSKvYdV+p1CN2hyNJ
A9CPqtG+DP3waFGh4CMnSNj3xbS253i6H4dFmpnN52QE32FnHuHKutGiFWALFDvbXLUzj+2Igazo
G7IENSvqOdwLisINxvbqM+zrXBDrCjdi1cbOeA5dAAJxQ7ULa0U491XVjXcd8TSsl3gc3ODnEj9s
mInf6xBUc21pWBv7WCC8yyaQX1A9QZyZ+qaaRudk9YO2twWZtl06Y4MW7D0Be1W6+jF26qWL0QyU
g51srbaAfKeafEtMoL5yahvVdDsnN6G0PWz8+L7AuZBcDnV97DbYcpO7OSs5oeNSHFEoOoRlY5he
mWpMHrjR/YPylTyIyhoPs06FjeQQO1rcUwoWUqqnuACJEgzUC0uYYzm44AA0eOFLnT1eS+78Wn6D
C9JOnMIU5Wktuw1fpNjq9PL5SpdxfIc+tvpmXot6YvEMUItLpY/XTvF8oP6Xmtejk6InyJbuIF/6
hAGWhLVqI3gvuE8MEhj97qlYGoz22ms4VGY8jJYWxLx2I8PSmBRLi1Jcu5VwaVxkC1WqcKQIvBgd
wMYcGvZf5GCu/GvL413bH9CPZb2H8agCr3WMo2ptfzNZdcoFz/jh+nBwcIka7ltdIpJjmYoQohz7
ywLX2U3YRmYeYvRbINoe69ZCp6fVDxpivD3u4epsogB5wOKN/S+hUibaQ2kroA0z6p+yOSEKwj1O
9C8BJulQBzEGEaJTuQ6gO3Tjs0DfFgyeaV58T7qfGq7BtNKXljFbmsfs2kdmaZsB0e+ZFNBkWiSE
BPLaeQJPpAv1l4a0Nsxs1yxN6rC0q2jEo3NDB1svrWyyNLXF0t7yJpdGl5a3XZpfdMTjxVkaYm9p
jW0t8r6UVvNFdWn21Vka6GFppeelqS6X9tq7dtrz0nTHS/vtL434dO3J86U9L5ZGfVxa9n5p3tXS
xvfXjh4OYRiUS5s/Lw1/ykO6CHv+7YjNeDVcJwPA+cZnVqku7j8GB6If/H+YtP+FKPtr8EVtiMlK
EFm8THvfDb78llBdEtC8Ha75x/nFfGnetJfmQd529+ziyjstv303Hbz8ela/3xd/kD1dH+GGjqME
Q4nPne9+eEXJvKBAcxXusJuGX/OKhWHQWul0mymEMAGF4SLXaXonQLYYfzXsmXmvBRZrNmxlribi
Ubdlig2bLpoCcTOHJkeSqMA27Ujq0T53fe08OWjeFhBGJYlHsTAHbABXtHvVVA3cTmj7MDLUgYOZ
243pwMpxvYdBzR5KTy2idy5InbEMXCKdbE6Q5udXR6bhoZMhmuDG9nb9lGtoD2R7hkGXkTcyRidc
DsZ8GqnvHmPfmd8smaRoLhYdSaqS9pMVmcvtWIj88z98qX9ewvOlWqQBYpFzmKJaDhnef76Mne/D
F20abTf1nnUss+TQC+zGNjCbjRAL98437Ytu9Zi6sJuIwE4GVK3CNb6QYkv+PPb96Ps0DvJY5NZ0
0jyju3gMZV+o76pPplefMX53iJ/8uaYGlg8tQZQgc7U649ZMYQuTUZmhTGB2AKKS8NW1QwjRsfOi
ksDjiXdl+mKkQA7n8g3FOvuKgkwkTPHLeUTIDEdTej2m5uuRhS2C4yteTjJ/OdOuX9j/2kj//6Ks
lLk6Y+v/PKl/eiuSHAb79+H9oN789cf+PaTX/2XaJsxG4dvL3nQJLvu338v5lzDYTzncsh460nfi
UsP8l+WjNNeXZDs2zfg9/58VFD2qazPAdyyLZwt9zv8odmX5Eb8v/kAao3vlf+hAdZaDHxbqjBy9
wVFOu0mi+mIgV1hlWvNaWHDTWgCujO+OVqdmFk/ARd59U795auFc/fDiHjs6x0Z1a6IR5xN9WBXi
htRT6db5xsi1ec8BFgXakqLRKn7wPd7u1ZynAl7aGO+GWk/OfWXo38rJh5xSK6Ll456ccFb9s7od
ba9j4KvsU9nOatXaiXlsWn+JGe98WOSdR9rfNFYg2zFZ7yHr0pnV7j2SGTu7qQvqxcZxnswYZ4Eb
Cf5Cl6cm8wRp3FmVgSdpcLobTKwZyHn0dBUBtdscklC/svPOvHWtGQmg3oA/qQtzvofGJM7C67Qn
2hPiOPDw30mTmZrrmhY8Vr3cJZo2PacJcC5gEZRPmMYx2zrDTky6ffKz0d/ZNFuHGYagGahW08gl
AyGQ7S23EWfXJqeW8G944weNcYV5agiRqHeWa4Y7vF7wQ7TQAcoUT96rB70GpK+oxQMhQSB7MCux
H4QX1/HomfbTCEK8X9jhEkBtcV+Y0fgDxI3OWd2RyEUpX04cJCV/1BdSvsgoojbSPFk8lmb3mcLI
JkGMwYcv+pNXWie/pCgCk9ftx9ZLdmmjvTo86m508DJUOOSuwInpBrHiUUc37KSmotkulLod6mbm
YmXZibluscuJ3tkJIlpI+G686lxy7B7iXBV7c4zlUwTgjo2SjNa0sfOWeG5tMw9c7o7E2DcQIOAM
y5pULN+F3Z5p/l2BEvfsZ5DhMsTCN6aWIX11Uafackkv0zpvb/RAWBbFOAShfmC4nsgYWqxd0COn
MiTRW8u5/G1BROtQg191mUCXmvC3I5OttdMP3We4Gd5n5uH6TU0IWItz6eQZjbnqlt95HyV5QAKd
dWNOrf80Ost2B9LwGg1AtzF11a1RM6IEiho2vlzB7skV2PTwj7TZoxd1vrEebceGXTT5Whevs6ox
hhVaOPmaeoPJEexAMucr1sl/zwD+crcY0iY9eJ7BpZlSEG6Dzm9mm+CaX0vMJzTWTHywHfT5bio9
cnvM0P0xYzZ5dGXns7XsBNPmeNBe00SoM0xG68nMWEyuVaUa99aKM5+sbzVW7TocbYD1hqbhuvHt
pZzUEywlKmui6tBnkfxaT4rTbkwFAmLmjcar53VYCinug8UJy+59dtKvnWqZ9RORglFsyJ+6RNj7
smoOXZnYey+XP+deq8lpVkTPLPPnCHjg94Ticj9FdnLTZEN8mFvUMEZYg5COGnO8dXwc7bqd1NzU
yuifKfABGodmeCAyfF5rNnG7JdOkOIi6wt4THJc2awid3Q3naLyZzLL9bIZ5s8kHaYDMn+03OjUq
YlklP4VjGBuJYP+hBMXxWEnfeCugylwMxkm7MGbBPimvew7TuNrlIzzIXkXFS5zazSdQFOazyzL1
EHfwx+t6AtjIlIX93sBYZVd3HSm6WYkTKYAMYbTfaHbK6BSbbdRB8s0961lUSYWVij8JGTfchekU
/wxD03H31qQT92Qg9Z73QmozfOQknTaVQwzMFAP38e258NbpQGhSEOnEA+FVnJxVZ2g++0BYzm/8
0tS0KiGR8UBy/URfawlP44n5dhTEWQWd3a3lVK4JYmKg6zauf+5rxrSzORndlgzwpTUhO/oQNp7x
amvAfEEXjQfmMOHnziTGap1qo9SWmUOibcJw5LYZ4by8xQDSkJT2vjxFky2BxZW9ewD8RNxjgxL0
3mB+3gWGiTgzhLD+Vqaqvu3buBNHVjTkG2rTF+BmJVLeiC+mHHPtsUSr+gP33njokD9spCsAb+kD
s+3VNE59s3YYjL/w4wc3VMygSQiwyHxzh14VdNWwrHOhJ4DFCeBfk5YFPYDxriVr44uqR9g8fZwx
EcbAAYByaPovWik7a+NmtfUZ+Ij+wsgggV40i2/sr1nzWrO/9vuZlA7sbndSOf73Dpfcrd4oP92Z
hEqRouzM4Rzkc1jtpghrZsB/lpwaltpVENWu+QSFFZ+StLjpV5XVN3sU+byBIpuBURfxLGHOGClc
wyhLUYRkXVbXPDOph1fwGpJ8V5H5AKg/sociEOStqa13ZYoW9GsIdpZzx1ugoxw9IctYzIQDUc1j
/ZwtgNJsQZVyyWBopeBLLVaE52ZBmibkHEIxWECnIzMGtpexye4C0mN5acJuYAHN7VAvoFRjQaZ2
4YSn1C9c8y4dR+fWWOCqUSPKM9geydN0jk8FKmWQlAOBTK4HSyjARENsvb8gWzU4G6AmriRXC/jP
cqNrFAl9KzaR7nvf06ngdztMJH/j1Pa7n+3EunG+smL1Hl83KmwqIX+ByRbWaK1ZjfX3GoGKZu+o
SywN/2HOZPTJWKi0lWAgjHkeJlIdo64GQUqg/UKy7eIovuvcBW8rFtJtvjBvx4V+G19BuAISoELz
4+gzUWOmvjItu73x5vg8WeUmb0cOZAZeO0uvgOyy3X0aF+4uabAt7h+ryW7Flcub5OatdYX1SldL
HlQPIm8CM0Pu44TlGD/uWOUPw8L7JW/NCKjJtsnCAqaA/WaN+DAlmOBs4QUXCznYSmtejz/obMew
YFFRSRjDmSOCgqj2rVWbkmDMtPQuMga8tXI6w4TYdQUW42aoTtVCMeaUk1DG+FFRB1EI/SwW4vF0
hR8z3ZsfHJGCRIaGumR8jLyhg4gLjHoCLTqqu6H9gSwcwA0pMP03ZBpgb4orAmdsoeG4CxcnuyJy
cBkvuJwrOicf7ZLGEE6fPDASJjdXRsilwb8t+W3W1Jy6qZ+HAPQXAW9uZHMe1kvuG5Zl8Vk2OrS2
yJuxD1OqOKveGTD16Ihxkk26pMjNS54cYxf5yUAwwMJoTLJj5Jk1iFB8hnhqlkS6BjMK67VrUB3q
B//SdPV8m+ntuG9L13pKl2w74pVS8rvIu1PX6Dt1jcHLPAc2WKiSJUq3cHgnIw/wOlhQsVgb7Kz9
4V8j9UZGjMzyZDo9QjxdQvc6Jdi3X8P4dFXRTmu4+DcTmrtznJLb17Ml4BF/jfPjulg8V7uYmD/D
sXiIYRq1u3N7jQIsiyUWkDkaEYGg2sZ5gyl2Cu8iIu7KdRotkYL1NV4wvUYN4t7s7a09kUA4XsMI
B2jC+iYdhYAm7zSjtzWWBEOvyv3jMLp4lOJCV1TAKGkh01lk9sGv7ajWiESsZyk+u7HufOamTsej
YbXmqVhiFOdrouK4hCtOdTiWJ1LVGIzqiWwQ6CtyLNde4reUrPV/UXdeO5IbXZd9Igp0QQMM5iIz
mabSlHd9Q1R3ddGTEfTk089i6zOtkhvdDOYHBEEtVHVmMsmIOOfsvTbhZnOZa2+eppJxE2roaVaw
OusMYFxJtqNJ5dBvQVzCuuU78eurmIjB5zzv06d6ykm+meOWrEjRIqHLyXbaMszVvuukquBbWLIl
dXaVwzQOLMXVEj5pDaAWqRKIpOTblmd6qeTTzktkJYRwSpAmN5khAYn0RdieCtJrUXf8SLzkowcT
b4JAKMceL7InEWjjxoAfIc3C8N1IX4mHluQ7Gf1NPfZJuYlIS5hIJaEiQBqBUWR/EmwhgGm7PLHb
IDT0/FC10dcyKe+xzLxYfnFPYjEbq4uTgEPmlybt59u/rgeXJtXPpejy8sCmURYLmlm6/qmJlYWN
WTA6WkYjOB20WZYnLn7+NxLyHxXt55dZyEsQ6nkd4X8qOmm29uYw213QRy01Yd8Bo3ARInl7O56h
SWS9LEx6O2X8XrI9mUCVl+6h0ecDY+NJHCat7E6OLNq7DEz5eblkoHx084IsZHoxTQqFJHOict2x
L7Y3eL+r8Fcp9P+zVgsq6P+kEvzv/0H58v/CbNFH+POWzJ/m3/33l39tzLjmL+TT8X8xgf9w/dIb
+VdjZgm9s9Bl4ziHxs/+9F/XL6F3nJWRSVI+4f/1eS/NvxhdNHocnh0ftfivQbr/RD/pf24//pp5
5xjUC7bhCX1pnvzURZa1xkyxNGxULslH5zoXtxY7Cb8yDYEs6jgJSb0EsaiFD0lEc352Xl0GxZ3/
JV7meIYWHcN4fso6Z4fjc6nEgvQEBPWqJRh3dJE7hP05HvQnBZk9a6OtnMUuneu9vtDgw8DO5REV
CLLIrTPwu4rHMa33NoLLzLFunVpcsEvtBmXf2qFxscHDEN89RvF2kj5zUXXPcPl+HsOAYdXajqt1
VlCPtl/n/H6KVJAW806Mzta1h7MrvUMXFSdD2pfSHp8k+bGyLW8cWPOYxXY5FWtK1tlkhg+oFr0N
7YyHxomwcKXXgHlZ0GOUhQ3uXeTtpJlF+W0buXsknks0YP+lpcbWvfoltblkkW7vrNA5QOQPvKL9
prXWRsniZAOB+enO+4MW1w+d+c+LzY8vEZoS3g3uM9P7tKZxvMQXqOPozwk7imCtFoRjg324FtN0
7dZ0rslgX2ezG2idWLPv/o1v5HfD3V/T7RzdEahwdSYcv72LEuXTeDIThHQkDEhJiltXb8FLQ3RH
MxNksQl2InN2XTjfpGp+6svEOsGzY4LvQKB1V98nq623s1M76x6M9dalSRiE1Xwa83rfqSyjtRVp
B31RtcyEwNkiLzaIbJhUZjVgCG8gfcpC7jEyDSfASaDdoVPF5GsVu6EedI35bRpIaRnG+Zah525u
EgNDrPFMNMwxBDXkpWjiVayuKva8X3eDf7SQ/t8RDP/0p/4/bFv/utJZfNd/vkwuuaH5Z4E5/hA4
BvzeryukL4gFxfDDncMki1uINerXFdK3frHocttspDrMfX1p7f6bi+CAUliggr6Dzh36Aff8v1dI
KGb0q+EYmNZioDLdf7JCAiz87Ylh8c1YlsdkBjk7rr7PzevZa0AETWlBQhtm0tJ9i9zEXyUkJF5i
ewpPzCTFBgQvbo/MoY/SaTulj/nbaAv3zHHKAAru7VLhlKtYQnK16IjapffINA2xd+2zVnQLuB22
/HpgjHnb19QAg2nVm0F2hMrFmbZOfTR0Xmy/pj3VXeOcOWEgvxTopVy8d20f3nYazueysFCWhwhP
0/BxjENvW6NBxG8iToU1OW9oOXNUuH7QVCZh3QxLz3kxF+t2QG6HygstO/otFEXDdmh6ND0pWAPb
o5+Sk+PA/J4KZ2RE1NHE3VT+cKtiwj1s/31AMzWwvDFBDqbGvEsKAYuGUw+aR0LOzQ9hJOOVFod4
9urMm3dmXN8nXNtrrHzVtp81uRvd5HHkTOtow6kTXEy/ldYpRQq3TsgasMt2p7QQ3rFUZ0t0DVVs
VewS0KSEtsyX8KnxWU0alfvbWCGkM2JSAwEpOSCzc9UFaHcmVdhqjfLsowXlvvEd2K8WnUWPLJwp
fVB+dIg5mW1ql1ZvL+UKk2e0Aeu916buVjNFD4+3GR+RP4iD5Rb4ZcDOJllFd6rj0rgq2gNbiu/R
3dzFVv81FJO7iiALE9A5eeuUBPRrdCLpKhckI1L+SpIQtHTntXa4zgk7OpiYCuHhVndWpmzw9Zbd
AXWMp3s9J4KG5msrEQen0fXogLdAAaSn7Y5YkfJmoHm/pmQ9s/dcx8THZ5nzHOXTJU8lFgNCmncp
Y88I0Zo2g9Cdo+chGuojYIhJTNQoXXNBCPiRlfe6ysEfsOPsBaMTlCYTMdVGYI/9WmfOvVK+pZGy
M0MnMNVl6qmNBVviRNXjed62UtNhbPTHsHgyc0nAS1xoGwZAvHZKF04D6y/1RzMhWMybemD2SBnB
HsclbHBvMHaKMq0UxptN4vVxNvyPPGW8ks0rG46RG6obq/XWfZluIN/d1XNsvPa1zu8kVRLYne/d
+04JHThU/L0ToQEMjrXrOWaSagwz5FDfiHel5YlvkgiBY1vTUVqTT+jc5MqSV1bYTMfURgYpahUD
SqD5SZfHO5RG3R3yNMyfUyvye4BZTXKKTSAZcRrB9OBohKSQ9Blu1eZgkQjwOmW4mhkFVITYWP2B
ZMv8SzaFjOzthPaavmxtsnSOsVP5R+knztZwUN62BlFOnTaPcNLs4mFuE2RRsuiuUl0Wj0U90ebs
zRqItvTrN3I1YVgRpHKxB1+cYb3IU9Z7w63RldYFinF31eq18WpgCgjcqBqJWfCd4xKXjlTJF9eo
+uPvlj12KAzper1LyIXQoQkOP8/dkJxT6Q8nsVDM8hB11rrqe/3G80b9brB6RfiuaZyKrIofJ76s
s/JFfeJWcRGVDKgj7Ap5BCFypL4V0t1BGckvPh8QQ3E73aY5jcv9T7vMHxyJ8AD9ZtX28AItEz8U
WGAQKb9+yCd+OthmWetWVjNHBy+KcsCSALsPadM3F1AFpFKF4B2kgUdxMo1ug/ESWkPvFYEYScpD
7fTo9I22za0JgJ2bQnlpGwN4W5ToWyemcRDbSfQKDw2lUlJF4sYpdZTqenFxQ8decSCab6RjlCs7
9PLzFOV8USp+FCEY2JrSdN+MfbHujUYwdREPdY2gteuG4hpcBuCAgbTZBznQR9z5YiItonFnRVQQ
xg4A7fjs5dohvQjLQxx26yYJ+3Gn4ypJGY7Z1atmxCrZqD6qAjEb5aPlxt4rcverJmecSF/8rnO1
XZm05RqB90YibF6r1kXur+fOLinKk2bhgJ0Kg6znzoJZ255iWd+HteutZaWT6TSKKw06BCk5IaJ7
g3gGS+uwS9EegmGAMnW2+2NYVyc34fFPErI/IZFtB2J31rT+EV+LAk/W4ETf4l4MVwga7a0WLZQZ
hrmXamH1o7jLt0Ak0zvKjmgjObtfunlwmcMhRO1ml7tq1h39NEjhniYCK06J0KiVhR4/xjqT0Shx
1IVIXP2ugo5/E2eWaSBK6FtmfsV4AnyXnImE8M8gjLnfvSFu3sE0gPYkpzz+XuRVyUQ0HLf18qQA
BnOO3vL0mMtz1C1PVN543VUcjtYl08rxVqpEnWwdZe0UN/BMB7ZK0O3Nm5qKJcDYt5tttjzBCOC7
K2gQ40PoZuVDvzzp5NpFB/r5w5ZsQlqmy4owzYNzlHaVrQHyL/eB8u69ZQ1JltVkXtaVeVlh7GWt
Ecuq0y7rz7ysRMDR6j00df2QeUZyKiOHJWts6+K5hmJ2gCbnL86F6Ji3Hd4Suk9vaW5ORxlq8oq8
IvcmLnwWRp+fPnIAcb6htYl3UOrbbS8T54af1q47FSH4qSYbchtMBBwHE108PayZVTazzwklQ8TU
bJfQDGNF7no6bDHNIipXcnTIbiKMYNoXNjqcS+mmpCwIJfLV7PrNvDH9Ufh7AzRMelXOTSSfCYqH
qmSKTCLCLNHr7QnS6aOTmevAS9Ak0dHtWo8Bi5WX08BjlzCe16GV2qjVYnIlSb9Ty5xFkMcxCkFM
DWK4IuMxSKudp1oLG1Jvnr1ohC6tucY29y2gFalt3DVQODKcTGGh7xRK6DyAu+JBXk0rskQyGX61
ege6oOcDUljV7hxrQVcQVEI2DsKZtcuy+TLneYL9Ky4N1hYajD63GLFbJ3Rl5l3GNEjJUt0CPiXU
KU2HQG9gcGIp2Tf43sEstY9tf3JmlNFRqJ+Z49H6Qwy3MluNVKWEuNeMadVad5kQGICFVtKPRtJk
JOQe2x1Wep9+kZk/bKd0+GaUFr6J2iLTZDJvQl0NBDDwjDpN/TVxv+ZKI8bJDBPWm8lk0MQ2YJF8
t0rRbLlxdYu95i4lQATcjoeyYwhhG7kOdpOaokvZqGXRfezzKizWCVqJ0CNVI+vY8xJyXjT2/0Cf
5be8qchhijTCzSZk9XU83LCdP86GTD6EjcGs6WDdDDlxpWlG6Ow4VO0TAYnTJjXU9OFXBvcgxg66
4g3BAimkmoSMgB97yj+q4h6qgn/+12+qsR/21f82uv60hPuf2g5zfcxiCzzmz8u8XZdiJW5/Vif9
57f+1QazfyH23vIhQVPSUcn9p8hzPMo1wbiJRte/K7l/F3n2Ly5YhH+JkzAe80v/LvL0X0DlLf0O
2zSRgxv2PynyPpV4NhGjPCeY43V6da7xGS1C66J3GoJJglbEaNfmeZqeY9MZ/0ZBubRBfu7TMOxz
Frmm44PS5nN9Ipg0NFCAspRO4NhZ/6UnJ3bLHC6qV2SGEmFYyH7307fwB8cgA9XX716RGthGA6UT
sul9asz4xZx5He7ZwDVGWleywNy1ZjLHZoceo9wURPbee+AL9m3IqWAg8I1tt5i/lJNl7HTICfAm
YzhlHDYDc+7SK3/KhzNKg/lkgAX4O6LC0vz/fIX4ym3gET7snM8S05Q8wmkYSzfIwqp4H/Acs+UZ
/DtjpsvMPvSYr7nkwyRe9V5X+vzejd7wNEWp3Imusj8iFAyPJUTtq2icq4+/vpzm7+8TGgAYzpHA
orUzPe7Hn7ulrq90mcLeCjp6iOdkNrKRxl9lbdxmiI8gil3CAAwmknlr4fDW9GiP+H4MeM/eHmOT
+2yScnU9jTHxK/IAz+12jAyqfZJcsFszuMpeLdtByxraMFYqs/oKLz3boSWSd3/9WX6n5l1uRs/l
ETJhMdCIXm6dnw7IXjJz8kGtTAWbMwEWNREq42hGGyC98dVQJ6zShaULqHDN8F46QwXJi9zQDCw1
SQVoBrTbbhzbV8fuyUIyoEsXmSZeRiNDHiXObo23vHSTntQcLbomSqw/tBWT9jpKX6WgMktC8eKL
1rq0WrcuidD1pqTfy8kpDhkHrgsxAxymtBDdqhn/4PolBm7NggZn6rpu0KFNhS03WOda6vG755BT
uDI6Sx6Fo+ZzmyIvI7KSkFngw8O0Sk3NbzcVudYvf30tfzy4n25bulOQtKgzDAtKwm+vpXSLJhPU
j4ERWsV1pWfltkqpfDziLQEofGjpMAI8RDC0LnAEFHtycoYPqAL1V1uq9qyioedQowimHKo83+CX
ZZZdlqDGtdCS8BwrBG4coMdjJIvp3UcRdN/JsDr6+ai9oJiPTssZGV8m8VErJuvjyYNqt207R/+b
G4eV9XfPKE/msiUgMxU8Cp8+rKdjm1kegiZT/SVCKB8ul9Y+SJb1G7CckOsMA/6ckSNQVF50tKTQ
4VN7OLUNmkmPohHT93qI9G9//T38wfrqsZb/4FQ4OnXfb99ZHhEkl4tBBINnUvPX1UfcTwdCHMeN
O/Z/Y2n6g8vAENFkmKkvpKbPE76K/WHwplYE09S4L3o1EVjZd+n1X3+kP1gQf/Mqn57S3APV2GAr
wticJN91YGsUOiVaNLstp+1fv9ZnlS5XbhHp+suO6lm2+enycUsixMDHEZTCMo+WVszvs6OcE+Nw
/c4cG5ZdVPk+QSa6Xt4QaFdv/voN/MEl9RmFQaJj/bf5z99+f9BQhVQxA4O8dfsng6EPcZSz+ze7
MP3f397AjJ05OAjaujSHde8HUuSnlc9kyfWmPHWCXtR3krp4XejTLk0W5uZD5SfXY2mtrXF4X+JS
4KbROTKI62U/QbZmDdPG7+g9trFd3TqNHHZLkDEatrvGlAoDPaESMolwFaEJlPZoTitcajVmJfU9
RYb115fs8/3B6Edgx2CnNPzlXPWJ2DXbM2gBh1g6BujVGj67t3KmPtrMTqX9zbfzu8tGU33Z+AyH
A4xBJ/K33048h2buovEI3NyJrsIp0/auPvfHqC7zrdWE3Z5L/bc2F//H8OjnxZWpKesNxyVWVjTp
n7+uwWxJVjCGMGA2/iCWVqtFDC1NgHF4sVTF0A5k2B1ExkMdDa+uX6IOHCbzLY1MY9Xq8ZGzD41J
mKKM424aiR6TxW1JJZK7vC0xRYTJa2g2r1Vv7BIcqnQwM/TKxD2uVN4SnziMB+SRGL3cRr/xnUGu
VYH4K5kwQSwyToJyAa7UAGLPJHSMoGPRl5kazYsRm6YfIgezZHHbqdhflQpgOM8TeTprFv1DZnv3
kV9117PzZsv5vURHdl3OBSMFIaIXCqPuWlNAJaAg4JCdU8I2FS7tunHTXZ7Qd+LPefo6kXi5GbF6
0K8cm/7dzP2aKGwELbg1LPt1TExvCwX+Qcr+pvZ2qEiBh0bGtxBfciBC8gISLSq+uEIkkCJyUW8F
c7egTHy5H3OSgs2JiQcBvtmNMTphx2hAtYyNyW6hK2p+byx8r0XhQsU1IgDQSUaypm/0YUALwy02
IbvUl6wpodc25UikMRlkuXMPXZRoPGUVEbCWzkbAouLpWFuxfUvUM7isZApGbIh+Ne6ruGRukFuo
6x86/NYT4WztZBIOMhAaOnQPqu++E2QvnhJIj1sSKovA9/rngrFeU4zNtuna/hyCOnhSaWrd9lkt
kGDKquDvyheDz+yvfEvdFj45l1HnnTGxQIKTdU0+TaTlDExGmh0a8VU1LgAIrLm4aeklvcPRbK47
EkrtVRhHHx6V8g79Z7PXlSdvG3A6LyXM1OchsXagSCt60Ono3VRVIVH65R0m3QhQMbYzNeGx7KfH
PJrbW/Iju0dp0iNQJDs8MD6RO5Bh2UWTDBrmkfisjIPWBS5CvE6xXmyARri8siMv4ax1QTaMFOIM
cN4YnNQHVLjiYtZSEUirEMKnRXsLwPVr3bvT13T5hAMa/F0d9jd6ZO/m6gH1AoPSYrpGv3oONbfZ
pdgpDoRUVN/C0IgfKkQCK4VxmwO4R/q4yowrDf7GpkWlCgibKQfsGXHrqiG+ZKqaN7qc6CBPNV5p
vRm3Wm9PVwC1i+tSeN9jJV4B+YY+guCKsJCaaPRnt3GrvR0NcP4nZJexhZ0MSNl8IIOyXHV19FzL
5pkeNSOYVhg15jSjfYq8DEakr4qdb01VgDbUXFP5IDor8OnWNLT2aQ3Htta8KBBIh9eG7pRPdl1q
54R3RYM45Iez8o4Vdtwr8vgORms5AT8V7UwXiE3Tf7cEDbRqRMCcMnRYlbo1wleO+QFgt/c9/uag
B+hMJKQHY6aRBDpUmndvddPXxhPVXV4PEA2xjq94BueNbSX9IS/EzSx167ZjbgJUpqto/jbDMtJq
Bh6qNt7G/oBc20cgjYHu5GLAWmUADlbRFINYYlD02FoknaKUm4+6TsOLLJZmPQlWR/SvExuEAhRl
xOlb06E0QgA9XEjxzG/FVA1nSIvEKUnEEDEEKPLBXrFrNNsI6evGXoh1rQ7DtyftaNSK9LJgU6Aj
juY39IEd3D9Fd89fAmGzSN2YWkGsW0hpRwpNYT9ZoRKsgbg2AgxsG8PNrsnA6e6iEIpG0RPa0xzm
LH0gj63kE8vsFqcCoTtTYr7r85gvCHRO+h76ql3amLDN65lR0Fg71zXT5E0p43mvRuveCIlUKm2T
JnbYY4npaJjLLvBr82vZq2NskAhiZ+jPbJAUdH13gwQkVmv6Pb28DSL0/lyKPjwNHQDwlSBO46Wd
C2Mj1VCGXyLKM+IiUazSSZsYn8q5PrYGTGSEknCfs4huNaLP1sTJGA8WFkm3AhChqbpbA4IpCZAF
w7h1fDsh0zy84tgBHp1UjmNFB/IGOJdCN1uWJyDf8ko4TXVnO+oWrfcEB8vX3uh1Vm9zrWc7I3ST
p7AERN6OdnJKwtp64V1XQQOF6lIicNv5I0PX2JHxm29o6RWpnt3Kddg5a3OCeVZIf98nHSngbUo5
mE9YW8gpP0hLMBicBPaOOtPPOSPpbatYvNOkvq2Njyymj8DEdmoePEYI64bEzRsTrMKdE2XeUdb5
dHRn4D26zfTcztvwuZz96YVgrcXjkxt3Y6TUrhQ2e2FspjsbFMwXD9/mWsIf2fbKc19kpOuHJPar
K+ZubLfxdEN/Ot6MmRXd0NkBVs+nPQ1I9o9t34hTaHUCWkSvP5h6nNzmSWsdwHF4JwIGkd77aXTu
C4//avz+otyUgZdKH2IBLWBJEN1ziwaqa756hYi3Zc55EUL/srr4cWxkMDY49xN8Ph0a2wrgylzJ
7lroSVA0Tnk95MRtR3L0WgBGDqKYznPPlnJI9ZoT8S4SVby4ZgmTQLOfptAmNIlpBSeDtt8xRK19
GCJtusOKS2IRremrNlMOa5hdb200hExpUljiWq3uNdGjXR5x7PRbF+DDQVmu3OqTba9yQxFDYBfc
+GFbEyc+Als5pFE/H0pPf/bs1r3x+P1VN2rabemn+XlO1LvTgJzTsxq4ipXX5X1ZdxcNZIbb2B+l
tyTWz9GNyHxnM049bMuBMJre4jojimCIRK77inbUmU49ysdwzUEt3NZhMUgaBNMPVgEGNcPvrrH5
RI+UmA7j/Bwvr2+XuAncpq8v5FqGT27tGndF0epnsx0YyUbReB7HsXlvRELYca+IjR5K3oym2+TJ
j7r/zUtIGsuSJA3MmN8zaDZvaqckuzzh0LcNRYrZlXVhejP9xj0VfTNpEP0rYEK+W95JEqIgJqT9
d3y/Trci4Vkeo9jrdw2NZVJejMR41ELOJCkOJPBTgv26p/1TYd4P9Z09SJutslPhgy0NGPJETHGM
HIpoNymLkUYTKkcSYWXOyM3N/KkS/vjCkCAHls5kjhiHOA7BanZW7BBYl/qXLM76rZlpw8aiGMKh
FWriFXMR/TwZ5q+O2TEMExj8VtlAvM4wFP7Zz5XkzetMtDjPpAQDSE0tDEJtvh5Re3NkqhsJHT1u
zmmf3qH5/mq76TM2KzTH8WRe1VEY7btufulmkwd6BpUGLQIdFqriwCS3CzE+242OK53TbT2rpUU0
bkqw8xuSKLoT0hVjy2Qy3rrIUK4KzcXkUxfheMBKtw3RkaQFGg12V2L+UDqgqYPPftTGRD6V43zs
wvfZdu+8wXyovf7NUPEBlMYXyHQvsUmkewEb8Fb1wMMbvXQJRC5IHuq9rN3kiEk2EMFAo1UEhV4I
nao3pKvM+yLXOjKKc9ggqSdKZuR1e681GZatyrOaFYF13SUrk4gJuCPE2ziUmDV5Cx2mERHd5v54
H46FRaRyWb4ifJiZ5A66tae1NHzv07C9B56ldtNYaUEppbsvtSkiLYBt773rvJ7mq0GEqO0QFl1a
cseT7Kl1W1e3XpQO+143oteyao1VbXReAIoEUGXkX1lEdN0yi0Pbhv2biRGpEgdshMOTXidsOp7X
W1BWge2tHfKs3kc9aadVFzrJB7+z2DoKYlvUpDlsrE4d2+t5Jj2MxOQ04PzfXLvMSsBK0moNatMv
ToTZ46pn+Ohu8zR2d6mvQ0dL7MpaQ4sk8qlBXqGNLgWDS9PwES9P9UrBrh9pUVQ7wgp9Hu7Oh5HP
PMcOsUylgNf8onxvaTpuR2sJ+0p0M5gsxkUZ2fQ35P51AU4vEunGrq4OVulpZz22QiyhI8iIPIbn
X3P4CESclWuMshVaQi/ZJJZtHAGNPea9fmUWTfWVTEUiKWIV3+M0qe5noivWnURmkBQsp/hRnVuU
A/qXWOT+XZeZ5tl09XDFXxl9W5bCLwSmx/eM4hXxLEZmHOtUmCuZav6jO7ftAwlvmb/p2uQbC0t+
ifthfBz0ifRv8uiqraGa8gvWNMVniLN9jLfjlLdJdDHmSKHsGqurKpXWAQRve4EcRDaDZkbPiewI
LDDxyMic3svgeMmx4MD2zADWQjDV+fmOMw8GKtWTGsvw2t+r3u3bpcuQXNMZ7J8ym87gCIX0qvL7
xl851dDcQr1zaafMjFhLzmtHJ2+d74OhsFjOaZncWtyqt8pLp5LIqcE0D8KlPo5zqsk9kTMlNjwY
G1uVeuU+Ji/guWmK+lWltm4Els7gYFWpmZwPDufpY2cIf2OSyRPYoBrBNJJnWpMkW+gnFffxRXP0
MjBEJfd9WGMOsgxJGRjXN2yT6ba2wD3xlCg8fuBKnjRCBB61RMvXXk6woJIzoeSEZ14yd2Q86rnc
/H3W7SUfgcwJD/YSf7Sd9WAjIQ6yyWPY6WuKWccYeeJOi6Nk49Z4Eck0yuw1Wq/m0WgNGqZgYBRx
hYn6lstwDHrE+9dGj2uLGK6BSqrW+jeBdO21FFpZ41wQbb+uSigRd1Ycg81XFoddbZ46dazshpUh
mu74oLTQZQ1GZdALi/SudkLi5hT7zNJ066kIw+ajR0pAaU3nsLwywWvYJDDgOzz6U+KYEHgMF+na
lNXDhpO0pl0jCm+9ozE5+RAwvH7pChzKcvasu3y2/H2iJWpaFX3VekRVqhTE6SykF1BnQgFTg2Ip
mOcO0EOW+PG2KNEKtBWYZsIaPPIem3oyT7T34M07iWBQ5VXo9cSgtMOI+fucWX7zmPQCo62mO6tB
kRfcaN74MUsf6xC193A1Q0f7KgwJBkzmbJETOyxis6G3TuiS52cTr/cHoiPnrM9Ce+ejq9cuHJDC
eKFsr9gKWQb4bvCkTV3h1RfhRdOlqRxPrrxuhiwkkJvRDYtYz/siHza9lSN3IbDyOsFof6l0kX6h
tKRcdAflfU2hztBdZ+F+VkDnkWNbwzFtCbxfD3hqsAAPjnxtFqJTDq/khZESz1WfM5t2kuq+7EPv
FNYiyghWs74SIhFgSIvXdmszPKGfucOlcpVlQ8/FpgW2AkQa3SWTmz+MHThbS0dQLGPPuM4EIhEk
5l0NA6kvm+0EeA6WtjID4NgklRZQ/J7Jm+73KdvXEzy8EJGnFzspn8Roruo5zd4qjkvBwASc6Aw9
OpJYYtygQNecFTvgEkxgEpCzbscWaySawxCPtxuzS449KSyGQWFANfzVFMo70F2FfdKP3xuj/143
2qNOCbDK08Q4WIY7brzKsrf2wBIKN6d7Qs4ZXaE38E+pHSXfe7cgGhLQ73Shs8XOUHCwXny3brdS
ZGMESL6aNaxE7TuUWIx+zNY+GlMMzbflJRBHOQOJ2GNsxyJwzIWKN/eg08GZ6TrwIGuyV9KAWIoK
EFU3EXeqmJ9EXfeLmH34mmiyRBfjje31GLo3fdyKc8saLPhY4SZpx4aOTmZ1xx7T6qEe7BZh1vSq
87c4K1MT9obCJIPQNhHrwhIxbupp/uJ19OGinV/YOB284RojqfXS8NGvSAonqMsv2wMzriqgu2Q9
sTutbWBZ8yoNJ3HRjHFYc5bBBphnHpK8+RyXBUkpTg1yrFXyfYLlFYgCkXAoqXW1Ede+pQaQQmGJ
sRO+Gc+BZohDw5E2QrsBB2GFSVRAHzLHnVPP2q7SmxzYmQNEMupMeWlMrSTysHYPlWviqmSlM+4l
lKhvtDJSf4NBFq81LMnDbDR3JC/HN4ZJXxBLP9Jgp7POITKyNuU+nJwJuqfnVdOebxyk1mwiYaPW
5o6NSZfs/ZdBs9wnknQdqKS1XKPlNWjNFiMosy666jBZnpHfOIhgEvXSG056ROtVrDkcSGKN+gHn
n6pWtu8P5xF+Hv5wXZsCHyYGNRD11a07URXjpO2PNebvb1E9swHnYb22BGM0iArlY+GI7CGKuvlO
0yL3iXl9RUlEEAp+2E5ZgRfpJGk6KdkkSDG9J08D82XJ3Lxvp9KnnkUgQwkkD8YM/Fqi/17XQ52u
4Tb25douuVV8eyyS3cBZcsc2naItdXWwWFBt4w0xWxHHran/wjKqWspfgRnZJ/R3XoVz0hLxyGVZ
Tw2Gj22TuN1di1pln3O8r1hNPdyD3YIWxAs/aLcJsuuLwrVw5SnojHFV55thEM5ptEsFKcMot55a
KIt9Qw3U5M6mJmn6Jhmrm6awrEcwo6uyNr8klfPmk+a+gt04JitOfCpwYuJ3CSd11mCPzg6pLnuQ
GvqdrIh3AaXrXRXTkJ+TJnsoYx+2d97HHwpD071b2zYB0fBJEe7Mgab6+xDcJIu0M9wNxUBMADHT
l5GdtOyKErpy2t3he4zuMZEWu6atna1Z0GWmoWudh9LudsKR7RYOIdG0A2u+V5MjFOXabgyLQ5/X
7q6zuY3SuP1oqVbeJ6RZltTGNYqyej0KQkd7Jl9ZIosDUSx5oOoyQ4UEbzMP3bbiDreiYCZ496Ht
uu3MPNZSJd8xs65An5pvdlPMx+j/sHdmvZEjaXf+K4avzQYZJCNIA77JPZVKKbUvN4RUUnFncN9+
vR/WtDHVjRkbH/Dd2PBcNGYapZGURcbynnOeMwz2rde1tYsP3aEn0GAlLZg/7Z3A7HY6NY1qVbbC
29LcV0E/WRG2L/t17TbdLpkUbNwWabncYpE+eTVukdLY+jQ0wQ/o3ihn/uo8I9zjxreO5Nv5014m
yZzUa93IazGDSC653xF8dE54Qm+Z/Wq0g5zm7uROG675GRFIZWniOiyGfGSc308nBmBPqe8wVjDV
GuEBHmbMsI9c4RF6+ilciqfaesy+gJPBsrfr93kOry0yHCHlp1qHK0uEsMpLT7AdGO6uXGzCsxsf
lZiacikhzMtVW6BkcfRQJ9cY6V2buSBLAmAUiLnF1rPyhCEl1wmciuN7QTbjlPeps7G15NIOpDdk
zd2YcFz7TRa7nyTunQdJ9XIHzg6//2owhNw5U9IesmkqHWYtOrpyjZhokJ1b7lvdEyj7wPOd8nrW
peTe61uPuNagzAyE+Vfp1G9T3ttyzV16O3veBAPALxll1PF0FxhO8FCVdreKO1/7e2hJxyWjG3qV
uKpcEKIrfKbDdIC6E38EKmBXVAmPFNZknTwadC0jOcJ28D/COGAhtlxa6swqMoKThOft0x8grQH6
epLe+aFybag5HqHbqUMfQaBNrjOX0oA5Hcf1QOIN+nsbr7qQ/VBCPVjWU9LJiz/vPhn69KFrHVZb
1o1ib1NvONNVD5xuJTFSvpVF1n1MWoDYAu+yuIY7UiE+5+aGex3YtDHbzTM0B6+aLOoFXLZ7IHpM
I+Kw57YYlLhLPKN+ZVBMpb2gxGc1tuoKey0zfIMGAKd1Wa2yG2nqkftvdQv49tjk5Qfl6ISG5XCL
35kKlQJDZHhqktZ4cKwBFoUTFuGdy4HkzBMXvQWAS7gRV6uhCc1rNVlftTt2m3AS5SHr6X10gwlm
WOLv+9x/78P+3q3GVydoRojLZK82CWbG4wjyKPRC8vdUKd/4RCDXsuZBz6GHwDUUi8nG6u7ZuynO
9FKmZElW5luuAdxUW8MZiajMff49E2bG0Wk3a449x4J07QpgLHcmpzdxmUhUqdJvhgdfF+1T2EEe
GGObIXUGaD7BwGBm6Zkqq2Brjcra0ILAkKLRQfDKfSE3t7jSqo1K7fnYa7t9j62kyde1nMbT3DZm
uO6pX+TgGyMLVy2bbt6FLHnRGqbkakpC/zCZGM5NrjqC9SeHuZEV7kMFv4WDFvPT2DQQR9zkrcGy
up96VtwFxXiOtVtvBImL10lxa8vXSFlMNmC/xreyBsQ8WPZdOFtBuGtae3oHZJUe8J4OZ8dv5Ssm
covhF7IeR6KZBHky+eZ5zGjhXimIvyV+MFIomJSDW5vR0A/uptxC5iS4ifuwYFDB58cnaUTK2gau
Bd02qONNU9fAdcV6yC3z5PgGekHTp085NJC6K4cdBdbPbZNXfILhEwLyvqT99pChJW27uW7W5jTV
0catXWbciXFrh0iKrCvxU6upjXE8SjXdngdtlUmz/lnM8U1ZKdAn8USXRb0psIRuZTqwZTPIX89e
zAQ+KreRsPtNg9OmWzmiDHf+lEPK0Lhh5MZx40/RCbfE1FgOBwog61ez8JmtSqc6uomovgpam/FB
CR6QIa6DeJVXfv+QuRYgy8pq00MKUZTh2qyucdbnT2LELrvvGNbRHO2EMz+XouCmkOFdBDWjVbRe
EKaKscxXSA6gWg9j7ZNgrM1O0/uZD/P9PMbUAypraDYi8sTBS80sw2/RISdgEn5NWBV/AAay1gXm
mgcJjoA58VhSOzk7LGGu6i8tNOFVLwIucloYJ6g9BJi8SjvHWvROsZbukN4MnGOu+ikI8fY3Jd3h
EbAdjPSZ5mUn8u9shpaPfG2I7jltCBxB7vW2sezrPX1OCcc6cSR8wDY4RO7ehb/drLiUijM3ONDC
4JPByVbVfFeUX00SG986pWezVp1xnS4n3mEW8T1+PX1j+z1AlzxLLgmdUQdeJftCgdP87ERCbT0f
UIjXzwX3PTruxdzAPkz1uHaShHWrEOk1PieyFqrn7BzQIsmKO657znK7jlV6L+0U3V/XizJWBTRR
MW64AosL3SD1IwDOtrzvZlpwU0u7PyxfqYBIlGbzSBNqjjqHtrGIAsal4nLYMEOyN2ZkddTeGe1r
Te3cg8XzeReVFo9SaLfMHWZ972LVWml0KKgLdrNJWGQZUPUOtUiwRldFOsUbL3Xzhzgv033XyPal
CljrtGkj6A8FzrbVZCb8xrnRRf06K5Zi45Csw1bp6IeDj/bN7b34dhJNtUFONNYCo+IKqJNL+QwO
fzAvkk8qoxygsKdTZHhsOaHu+dsZdOV9GAP8aG/6DntlnwEGXnigmNYzTVrnWZtcIsPKu02XwNfZ
wJvOxxt/RrqmnHxouj2VVqxmUd30Bx7riuMjUZHVAIj4SIQ8fFIVfvVlI+pN8oEZMBaDTxbLwOxf
F70FkFvl9Q8RYkZn5h4ou72tjHw6Fuao1tR69DVZRJLVqwjS6F3IsOiBpyt+SYvSeiUUmW2kasJt
aLg0l9LcewspFMaZ6rhfQlhCdqYp5RXXZfuUzoLBlJdXjMNnyztGtaDYBeb/tx8CjS8DM90C+5we
Kr8qr4u8yEmg2dlWqrq5KkaTAPxs9gL5xfp1S4aWYUPCNRJuXyLMsiuX8tCj0frkUNhD8PRnHsWq
5ApvGLS0x5ng5kcahvLZbjhog4LKD40RwW+SihhFnNAB28ptJsbuy/ArcYwHQbpRiUFm64jERjAP
44UnMuNI7dRvWvbJD9tfskRROD8oMFLkl7jvlLCmysXBsGFqDEww4Z8pU5LHKQxgfCBueJQe9W3z
YI15A3xXV+6N6RU0c0wWCCbXGLqty13rUMURCvqcmpfJjoDmGjKnYNuKsm0pWzwqFm1Gyk/UY9Db
4iYqyccIWj+u6kwMvM+8emXYIGJ6c/YU1TkWEgML1dzos6GNJ1UY3zbWzse8NKp73TnBztCQZzjV
6n7txPGzadT97dSF6pGSov7eAKW4SZK7gVHrTjhJ95pq2Vxcyx5fjQC+eYIR5WTr2Ft3KuheWVZe
ZZrZ58lYzgdLY4mdOrTuZI25B+ubX8IWHFLg9ulX3wdk6AZB/CPvQZAjFVwFGKwO3A1jQDulaKM1
9g/3mKmm2oMXnN/ysKqnVTsB0srJO6FblGQZM87JpyR2w00BYPxQQWSi91jN65BwKG0jizWi6Mgr
2mFJmatk7iPbfW0rKj2GQK8jaVmvrp9p1lp+KhoY4ty6Y9gan/q5tXfMbBP+X9W406WZHgHU2ZdS
UTGT+/D5jKjwTtBrMcUWPwfmNXJkz8iCbtxzjPbr1WRTuwAHzlwHTVIcKsnUmDT9G2mYL1xK3x7T
VgIbahcH1o4OYRCVjUz2ZaW/U5nqFZWTZMUoJcinlMVvcjZEdQhyhteD0s8jRAFvnBUBEIQhiuBM
dONoyyu77ixn08fKOmZ9+TBR3IljiA7kPoIUVmRrF/TzykUVaknlI2R5hA/LnOqPUBiH2ayuMts5
dMl07VRMvyeQMveMupxD443JzmlD/MjlHHOZ7LrknTRcvTNUmJwp4EofBPrXo1twY9QzYW2Za2v/
32Ztcm5EuoeM1oYfRhQ5Z67AJqD9MN0D6Wmefpnz/rMTI/8XoVHAsC30iX+fBLl0X92P6Luup9/D
IH9+2T+iIJ74g5C965iUtcEB+B1V6/6Bh9rEYvYPssniSf8zCmLJP5QjwJ4IYiA4fJ1/RkEsOCrC
Q1ogWAJAkxvhfyQK8ncTrJRAdB2JwZkyOf7r3wyVbukv+KsOTdNz34KRdKU3AHQM4cpn8LU4Siz3
XF9dl4X9H7Qv//1bL/bY332pCU6Y1GwqWORUBIRRk1KAMx/KNPgcGFyvfvt7+RfZELH8Jr/7KpXg
OInpyHZNKL8cEv767ZKgJ8jn4CLuKbS/CquApF+iMAp4IoWeXb6aYZLs+ZuGQJkhSfqqZ4emWGPT
y+611wzOnTl8TvL0MrXq7CYj2kXGnNIMXqoK82RacfmNqWmzbADU//uf3voXPz6rG+5XnK8LqPhX
vuH3T6vOG8WEa+m7b/VB2XbCuas1KITHT7Y1Wi45Q4mLBczeyLEyiR+cwL0VY2Vueoi5CGfVa4pn
HjnYfDMcXDa2s8c2+BkqAulRHh/xr5EQHPizzLGSVeHRWhAO3l7iQyQ0N1XHsBLmo1Ewel1RRnqg
y3OD+Xal5juqEbAJxFiMo3vHTQ7hNHySEUCnj7Y9pcpjAFE7jNM78q33ZTY9ONXXVDuUW4yr9zGm
QUgxit20dq7OuvbBQOKDOvpe10Gtk8W+aWS2cT1+GVxDWNYsG2OkCB9lat4VJHNXzAGje7vqs2tK
3acPjH5qDzxv3I9RW59QnbjyV4WpVtICu+lYHSfKGsHMyYaKe0ga7lyFldWFHHflGENwjSmW+L2f
NJeBdAoM3aa4ahvtvXMiVeuwiPWth5+JjCva5qqQ8n1k+9m6QyQ+S3fuv8uu5eJhnQbCHDfgEkMs
BB7T18ReZvZSzFdFx7cw5bymeszaGcXCWI2TrzjU8jiAAuGkWw3c06w7oylR+KeIarnsLSavUjn+
U9gjmSn+aohi1Aer4QvKJIgPQx7QYJQ31dnyxHbs9CMtLsX/oclXsAD95XUCnuQAcCdLA3METMjf
7NF+qC0OfWifXZYVYILdmcMR4Q7IO4UXlnu8zfZjvBBt5wi2bcQlmjmjV+HPiSt9TULnaRRISH1Q
nAYMA9/jAse1uQbuGzdo1tJvTIgSOn1pqq47qzEw/xFv+s/erv6fCzgyBMVf7pMm+ff7GmEuXX/k
v29q//yyPzk20NRJFJArYCtaKOt/QmzY7pQgT0EkyVss+r9BbAhFLgAw/kOQikIRluD/lW+0/iAr
KUnBeaQViE7+h/jrfydELRkBjwAgzn1FWSq/71/X+tFq5iLFW3nA5YgCwWVqP7gYY+vEurFBlx9B
CLwlGqO8G3bfIpDBOXTBPf72kf2LLYdX8q8vya+fg8yFcpVyCLL9Pa5g+6GhLR30B5k22aElXE0d
zk7PAMCuo+jkVBxPL0GOoZm6n9XkkpkXYXBOIg6JVW0/dvCfG3GYm2dGQbZZnGzwu+vYWyaZcPYG
qU5cx8PVQCWn47Z3hNHxRgL6c0tpbszuaaBmG319OwYFbLDmMqbj7ZAGV8LGNGXIXdDkL04e0gBU
ImcjMnWxXW8bO/xwsHcw20bYcmVPzRxtPOUWGmOzYWSBUqnj16YpH+2JrrpgOiShfRkolmXMCtOe
D7ahT+qVqpGUu/hs7qC/44uW132RWzs3CteTOGtD72RlI2m+GOnMkCR5qGRzRezrIGx1BR6Fvj+k
dFU9jKP75rWgiqcxvfEdNg4nBAw5Oto74Nh88XV+w43lSo7ut47ig2e+G435xGh+FbJZ1yRfZEAz
YquZcxobnB/VCuo7qpYvGGdTujFln5StfsW4zagog5FTpPInbBqqNFwRHfPZzg9wr6vNqGZsr8PZ
gIayUSEVPYMFY3iSD3lGC5h53+DRkiagidkZHqoxvFims7MHangebeKExPQZL21aOVxVif1EK1+1
Ama2ks1DVYw/8WkuKJm3uXGw6ptUgw3lK+XUu8mNTwJj3S4f6YQJ6KpQ/hOP1yp1d7jfnBVVoWy0
bb+dTHJqRvAKm/vUS/seWbEA1dM9WbbeWNaXzvObhsK1Dt7t2qFhRo/zsLJa18YSVazTINv4Y/ue
MOMRTssWNWavDCGw8smnODdNihCLL10xYJ8i7GdNgtvANLZ50v4wWwZlgRkQMJiuWlkQxB3Wbh+9
JLn16OQvqq7n2yQd0pd+hpqRknoY+37vTYC5axkOR0fIjerTkyL/KqviwH7yioz3nRr6PM23pfvU
ODkRjGrB9pfmnYB7gpNnxmGUvDhWMRw67tB9El3mQF33I4A4CYvDtW+d6a72yrMyfULzEW4nZ9L4
Yxusf6BZOhldKBsF4Idag8sKmbYd3U1cuOnBiy59aF0Xmsm3DyPdLtZIe1QO+Zc4xiQbBuNLidAF
w/cTOXSbLBWTqWHVkGGsmjcnzdbwK7bT2G4aL/50M29XpRcsAxzZrDsIwpjynF1mztSE5odewIZt
o4FctnwxUG5xoO95NBTzOJGD2eHi2Ftmtw6gN+vOumJ8eFuIGaOKwDfUqbdYSo6uMS4DToXTZO+w
zdwq0ewFE8MC08apJ5cCBP8HPeRgDPCwO6G49c1uQP1zb6GPo0/470VaHePO/dIpZaCMOCemvUyY
db6DDIxgbg7X+CyTnVajt7Hq5D6MIN3OgXkb2ireFtal5nRjNiaffMXnZBpHr4zPeVzQxhnYA24h
mkInKNOGdC9uHdwxHYXkXpSPsVfs+yhAM3MjCwhU+Yl9dONM8jlnQCj5FxtqTndZQ7EaHsSTjmoM
a/VtULRv3ZSXB0aX0bpU3vM8TA9qAG81+udRtScdBiu8To8mpQUIMW9kf95FK3adDq7NqXurpvQl
nVS+b0t+D0kGw9Dbugf1rGJxPznGve/x8eRWhRjDmbDDzt6l04wHRAvwe3VyUN5wHLBrCiCQc13+
tNN8X8AU8MI5Xg1TcMSyL85VwJtPSoaq4cr75q73PLojBrOU6oph2lU22JvIyZh72PBmGqs4eLP/
wSx/XFWNz/PXMuSRzDlEYgCot6/HZmJqWtc3HMteKn9pYlUV3rSFT5I3H0mqeDFyi1Hj8Nb7S5er
92hgEmdUdjMLE6UtUdO+wYAodHicQ+e7Yu64MuuQpt64uZ75WI0gOKf9sKtTwheOHuYVMalksXZ7
TElDd13DprRNWibG6tjCYyKNY1xqMC8sFiFhkMQ4c1FG+AljEu0lVYvZvdlmDR9zSHCo21eK56GG
YKxwaEp17nz7qGfnamgG3J1XMmoZU3kxtw9cS1NwJd03yktBb9FB3C7yDD5/FJJKswiZQGLbKNiX
Ndgf/R41xU3uq5e+to5j5jM7dU5D0x4GijwD8ACW3+O+8+TRjPEYpAlca/VQBcOmasEDxZgW2pcp
RwkYsgNTUIx6Fsb+9lYM/SGdsa8ofx+3Qbpxm+AwG9G8Gfv6UQYU0y9155EzUudUv3jcQNysW8nB
xgEiDkPWXVvqepztTU4t1wrP3Z0xM9UbWbmAxqz8hFfecNXFHaPvcjoxyt5qZd5GI9Tv+QaT3C5Z
OHOm/ZPO46VRLdl0mXXi/Lbuh/gndQZfUejc2rK9sWV9IKbyaE6gVjoSfW7tv3rA05LuJ1midTWx
dNJb27g40aqRl1C/8oo8V5N7pbJ3bMcw+Yp3GG6bJk2uO7O7VYmk7w2ZVQTR2WXRQnu7qxt9RZLw
pvOT9VTmWAtyvKbLjdFwPn1V3fSdOOhxOjOByzdtYsP8sw45OuZgdR/d3FHe4G+hxh1SK/kx18Un
QD+m+2ePlFQxCmCAmjasqDw3kph5ZjXcbFdD/CDyK5tFIRo2DstyN0PdyjGvUTtN7Qnh+TnxjoPI
bk0fS5fXw83BJ+kE7J+63ctxk/XkfaLUPOsQhSSjYjZ00ru6wGg5o6Ag6URhv4rz9i06F1w3m6fE
STd2Zexwpd2U4AQRtQgN9/GzipULc1lsC6bgQ3JRSGVM/rJxOOi8+XL88RQhW44VH2Atrp1cWCs5
ZrRmxmD3spMDNUgq+VyP9adfdcG2dRywhX30zKAZwTdt5/WY5E/A6Z27YfaXulJqdC0TYVZqHe81
brKBuEaKaJ+2AlqD416wY7yFyfRDBN1L01M4O1FOp5z6uU7Lgx6S50Rh2XKHNR61fYhMIefHviVV
xMJLDzW2pPweZk/OfJUxpbtVPZoMAZPB9dcDFHHf51FnzusPPzN6XLv4rq38K7z6l6CNb5Pmyoin
jczUerwf52inmx03fPJ2utkYoobiRzthaMdbg4wUuSGqEBCpkmE/c+VV4iUczPu4M1kPPLoPHtM4
3be2e+hiBzQUA/m6ux7N/K63LrnNA9RQgh2/G2AWx4ooi8bmMCWfw9Ae5EALUrmYXquRXk5sNUMl
f/rFc8S7iS3sasBMktSQxX0uEiXhpPY6tiZ0d+9RDuEOQ9VHTMGNafrdhvLvGK9Qtu0M9ZK2Nup3
9VxRcDHjJe3EyfeMdZywZDkcScdAXlW5fLDyx97dhsCkyLaBF/BXgZJoqnn+FJqKupQ+ia984Lad
YkeuzYZywqBIz6Un8x+GG/nbIpz1kSKSmjNk7bevKJ76uWrnfkX0ZsHwt9NPTC7exU9M71yndv/V
DzrdOqlv7l034e4wywCvHvN6CrPGrXZd84cssujOs3N5Iknnor+kuHh9UabPoI+8bWblNDT0Np8k
zVLvOafhAxUBgVolhmtt2zIkuMRQs1tHZhptaU/mhc3iI+ZeGutqx/zmW3o/CE3On0YuzUNOsco+
IFj5oCnp3lkkzG8Z09dXZpHkJ9NQ9QP3Pc7HHMyAM9P9e1flqf3IuGzR2yr2liQajnjXSix7zkIS
nKiIJ9hxwZwKnn5CDsNPTNEexAR/3+myOhc6CbfsNSVWK38+Gn7ZnEWhgqus7porv1O9ySGOqxfa
NZ87zQvn1lHo0WI6a09QcxoiXD5or1VkE8zpB+pQhc9WBuQGZ2p0CdC/jTapjAQZ7YmLDu+P14T5
p5cwUDQy7H2o/VFy6/St++j6SXTv2+Z01wx+eWMNtXvfO/Rh19qHteI8E71ZNR6ytD+3432gLefJ
oHGhx7E+oZF6xrAbq5KljMjgHQHXDukbxX5iw8T9Hys4nR1W6mQcP2l4Ly5dNrQX12obLFlWcszj
CcqC63d4kekrinBm7qyJ4GfIuX5FJRf41B7VxQ4Ehg0nIWVKDfYeXCOrCiov1dPhMgTN0NKxFLkv
dhdGGHKT/D1xM3FTjp19cBJlnQx4Q6wpmKQpub7o8X2MKKFCYIbJlk23QkyLETSf+oeGJ3OysF1M
2MW0Bcewmn+4WULQAm3WRdLsH/HKPnkFumiVvsk4Ozhufoy0WDsLgMxp44Mhx1NFSCouB4nqRwzN
9MKNQ7Dfndh/TYXDszr29DosCs6XzNjMRPLhUGUw6WRNr+uuJVhdcHJjY3BcstwlVrAbL3TMPVCI
FxKpj5i8j7Hp3WTASykmWEeJzU/c7XtKRMz62bJaH89z8zrPkA8nHGrbOpePvdM/BYZFOAlmrcFK
FEeo/KNxDL3p1sPXdCytymEoKbJDXpA/Q+K9nagERjDI8LQUW7+KzlU8NPBXOJQ3eOQ64ez6uiW3
AmW/JBD50kU43XRz8iNvFfveLsyKn2Xxp/jzY/zv4bf+F8MOW/512IGI4Eqs8kzXIcN4Fs13fx26
SC/hxETX60FmL1zzAZniB78dh1Kgk2UTiL2iuhl1ON+xPkX3QyzdR+xEyW2NuW0ghlT0r17a55/q
16uSLm/NtLw/7vImRcs7lS5vV7W8Z9avN2559/Qcpg+DjX640rya3fKOesvbSgXYfEUHXvMc/HqZ
x9BurshhGldhwLs+LW89DhpaxHwNIC+fq3PuN/5+6AY7pacn8I5JkE4bKKjBRdiu2JXL2mItq8y8
rDdhwMpjtqRuK2ewH+nYYl2yGs7nISmJBzPRzQMIk/wEwYXIJIVZt+HMbcxfVjoRuKx5y+onl3XQ
XVZEg6Hqt1hWyXpqY8i8qJEQQiAKLospnQqavTMU2/zXYttl/nCYUi96L0rOGaU5+fcOhSHbyBbp
c29HXBjw1TJAiYAqVtMQga/TEBB8Y9xi8cFsSlJJ/toEiG5Ye0z2KZQb9ohg2S30sm8ksT/9NJe9
pF52FeY5+tladhpAPWw6/G3qYyjZiaplT/KW3alZ9qlAZdFxHPU1UNX4Klp2M4ttDa1Z0FU1N/MX
Q8ITBg4U20pYzfNQ5+arN3UUKFGWJF4mVzHUyjsxvQ0+AHx0XS9BbmcARfDb33ayx2ubc4CjF0as
7LG4UfR43UQRMgSNfBE1Hzx5dlbtSi5tB2ksHFNM48GHk8POOlCSO3O5IYK2a1xTUSje/vqOcHTy
tcq9RrFPE+XjYSqiaN1onV10kcgP3JXilCcsEnuQONxXl64BFrOWGirs5SSsiUDcEdLwg01pEjwg
G2hzLuG2sO7A4zPwyqW3SlrFVM0tx21fVfcRt83DYDhvdcEopzN7bhIz50rSa88TLGo2m3HrU0uQ
JNVj1lLTaAxJvZmNIkdcKNqtx4X9m0vMiwEL5mx3Pszr0nnqY46evSHAZONdZYWNvHVchRlpQ2lc
e/G4xEOwTGMOiR8VragrSUvfVSTlIwalRw+HxIny7/QApxQnR25ehbaFaa2PxgjpvefQ02bpprcl
3kCTWYkV/5wmI11n1RxxKk67rbCm65rzB64Z/vjAg7FOVP/qdpa+KiDl7Qo5Ouu01mJfTVm9sQjP
gdJ09nQWdxiCyLVEZuXuGKYyVjHrj6wz7zgXCrSTkWi+NTyVenzWIi8eBqPkOuZl0d7put4jL5DS
zoOJeZOloaYLdyq3g2FZ+E9luaPknly90ze7XvCuaY+5ZtBQGmiEC8V6bN6HolfHyUrj13gu3vEB
coJwy3qfKa/d575d73GUdjxWcbOqctzL0PmxleEegXU9Y78pmS+2ieuwO/o5R4vS5Dp/cSuUupAi
QC7FXPkjL9DPOqAj2J+4tWIwlWuS2o98nXsMydKy7QrbeWo8WZx06wZHUfomSukUn3WgvqyyyR9T
Ycw8BSwoBtlDbjE/E1s+Rrm01qMVKxIgoXNTalqzteSzy/zoq/E5U2RJw9ZeNdjz5sJa7NCf0yRe
h+yNXNG5xRWD2w1ce6Eus6XpeUuLn7KZ7ydLS47CHS6IrCXJZnhKELwi+9dgv9vYCYsjVaQZ3GqP
zUo79UNvCfMJybvh9mr9GPGAbd0qeVJ1drBqFi4iogM3Y7Quah6j61DZp0mBlGls3i94ByCaoQRs
GEjf9IGLxbFTujrEba+PkTCiQ0gZ1WviLZfM0J52M54avg6I7LxO2n5+B9KSY7F2orXqaCN0XIZe
qk3Kj4TqvWNIXu8UDX5yzFqnuQ20ai99ExQXuprHz4D152QJKq7H5UTVL2crIondjb2ctzBAcfJa
zmDCoEDPGMARBb9OZ6y4zpO3HNnI9uKa5BP/pTL8fxnrcSq//8d//fhiHLiJyU/EP9rf9Sj0FAcB
6d9rWE8tc5X/cqk/vr6b6F985Z/2DOcPqJrCxAgn5eK34FjzDyVLqT/QkDBgQAgDG+gtDM8/7Rm2
+QcyvFyIcH+aMP6pZNl/eI7DnQ/zBmNiE4jnL2LqP09Rzd/+9+8l5H+HUFm+cC1HmVKiKgtrwZL+
7pEgoECUqnP7fZm0/sPQ1dMt9xZJhsqP60/Dn9PTYGLnW//2Qf2LwxzzgUW//d0uYaGiYMRC3eUX
l97Slfz7d8apmUK9ZjYvnS7YxbXtlh+5WOzwcW8xhehKiwKHGErEa0YV67xFiylTLJmZzWQ6HUy5
N7MSZaSp7QzPfBCzJFoFMjxXaNq1a0C8ZlMGmM7yoOkOg7CKel110IZW1tDa8apkPf60h2plt8Bz
9gJE5RvzsXFJCfjPuUlJwNYUfX83NcRUNpwN41McZfjqGRGxzLHadK8FYYqda7n9xsvzkwMwf8/V
fWKUQ9K/+EwqYx21uKdndLpNE+gfBHOs64YKnDu/S9ULdakVvTZGAkWntIp15DqS5E0ogyeDyGSy
nZH4jpO3DNaD6VtpNwVNbu9wmwiqzRngDEN0wZmtdv2IcFEo2NZEfZ/jeDEHl2PNbyseeo+EAueY
e9KRqAtJthTDaYKrvu3cFiWI5VE7a2Hj0w6Hji+s2RDheWdro6W8UpaEuepRfNCgi3vHd06m20B0
wVIdskcVQbYbmMGuKuQJ4EX+XgLpZsQ3Z/whPaxF0Ay3Q91V15iBcHIGEKCCjABQqzFvaIwazKhN
yrdCpiQtluptSokIlvOg3bdIqEdhNmibse0eHVPJFUDpagsmq8Ni2MR7G1MEcOdxXnduIbCTJ90u
KMOcClGiML6bBew9Ey01Q21se0FIhHF3mJFmMJwvIpHgGRzT2ChDGjcz08ejpav4fpqzJsWDSM1F
2HQxUcwRj+QqSUwbJBDYSW55Hvi9DRQI6kvxCjYfk8Lity6Z+zOOiWb1FgKLOqsptkDkiPyrVVOi
1l5auvYC4QTSo9NrczQ0EbXajG8S4TPWpuYQK7ZxldtleUXiTL/kgCb4rJOaaLY5t9G8rfH7ATD3
I7KcpqmlZOIt9SVnY+bgghsCJQWO0Ebkwr1xmpTw12jZ2XXW5NZ+tMosp1Y58h5yF/LJxsgdc1PJ
glmia1ituZqV9M4m3LD/yd6ZLTeOpFn6VeYFMIZ9uSXBXaJIao8bmBRSOPbVAbjj6edj9/RY343N
/ZSVpVWWZWQoSMCX/5zzHS5OnZ6ubDt66wqA30chWiBUHUHOz0GGmBiJfy9QX5wmxThsJDc9h+bh
DmPHIk+VIrV/jX0oQM61HLRCsafq031paMZIViHJfM2HOaLxkU9lYG35bfkExGJ6i0RHeCeMgvm5
8JXtnITh9vMm9GbRHfUsrV+6hSgqJur0Vjg0lOxkZYFVIZISoYPDV1s5Q4edZkV0zbiFvpy3ftRR
dTpwlVzZng2nu8ZGTpQRNMPLaGc1bvXOOHGKooqZ/zhrIjsBtnYAEfx8IJtI8j8lrv6BxvM9VOmD
NWHtRF7djpp8UoW2tp/SyHny3ZwMtTs+ZJK0Uaj94iHCK7tarLuwaLZDXC0GMaO2O9f+Mly63PyB
ROSv+qZn8ilLsTdxjz3WQVBs0eyjbYDqtMVXml3AlsidovH6NC7K3shZwWkgEbvVleGfTWIxWUwT
6J2nVTDBrxIc5Xihs/sNna7vPA9tov81ZuBVrz3rO8jn7FjaY3nCWv6kgooRBEEEDPpQaAf/t2u0
hQUqYI64Dmnm4b00PmQlNvDxh3WN+fC1SHWwHeppvIJNJgOTZkkYSy+bjsu4/LZOdw+DNq5LC2Ob
xBElIo8TdWGeWyzOKrqXRMB1yagvxFNsmFaC6cgZnbUJx+mGu4hZHEj//i7IFPJAdH/6K4kCnYeZ
seYmbQjAqkwy0yCdsNayYc6dOyrgyYI1wGohvkN6eGIDItreCUkjWB5o/TLj7Jcr234NMQufvLv5
uAIxuKbq2TwIwh04sxisi4Rspl2RrfCOskyDx9b20+Poe//YnbJz3UTtruw7QZUqT8pwwIGl1m3S
FWLTLwvR62wQDJcM3fU/maEhy4iiJ9nl10OyspOcLELaEydGcpjEo0on0u6ieJcZI6IycMLfe05i
B4pedcTIqGX3OoSFfQvlwSVoMIVnIpXVW8D3tJ6URXFKmdQ/4+S7l0F1ybcuS8t9HqjqIZW81CnQ
XumY1Ej0fp/HLacDJG5LwHho++VRZAtayWh+t3ROkzgall1pW9MpyKDS9/WHoca2WqeKOQQV5YUT
xDMmAFCP1YgxxG0x4IDezeTLXNj07SQgDbk5I9UQhu65F0xzd9FhfU3gCZLhy3pSF5Vx4UycnJUx
33vPEywo7tYcSERZtWvFdif0RohDZQU5MFq358rIzuQR3nPIL/NHSB+jyfzpAvVXs74f5gEcZGja
+pAtUUoqvLP3hpGAJROJEdt2+dCGpdosY+/tQvJY60TYSbykgi8ZrvQp98SbcOjI7uTMA5DMLM9E
UlYzB3diHcaS3irV0sJN5gAz3ybjFrSVerQfUnJHcWlIC89FkP0oghMMvyf5SLOFAxISkG+jyIKS
ZbbpMUr6XRvoNuYbmjecBQHuWzWOSrW8JuXEB0nPwKby+WDLrk6YC0/NDujd6+ylxguRu34vI2Yn
HDUYjvu93IF1sNDUovAEwkZsMGjD1xttJEPM9Hs/5/KP7nUZgOls6sp2nxTfuzmXA16MfqLRyEB4
3RT41kHPELBxnJ5y4CFzqZ8a1YA58P6lgpvwiOFlw8XP6A3MmfICxagTspyBWd4CuRBFjsri36A8
/2Cw5Ry4dc/vOYjKGIG5mbazZzY9FIWxjgXEmH9muox738M7T5O93RJTMJOdMVHJhRXISi/CwE27
LgRgGl+4+C7t3AG91ncPk2mrpyqSxbyCYBBlfN62f+Q6TDHxhCB9FHRmPQsYrCcznKwX3eXJbzkk
jJvaOqx2YY9xlIXJSg65NL2j4KM218Q+oo1wjOzIq8Kdm7LnSYAKCMGHm7b1hnExYlrLbB0jv4rW
qV2Kn7GoTTJG0I0bvoS6utCkbLzYgZ/vmZOQalD5sqtNPX3gpqpOY6eh1i0cH866hl9hD2OE4m+a
3FW91FleilzrXxAAFa9pWBR3p810i1LkBewXfhpztB3XM0f7LZPE4S3EJntO0rqmQsUyd9q+V0st
XHEFGVlffGQu094KaP2JXh71Ms2Vu6c7cLoakSM5TfrJxcGC+gigzTrBvghQEeZi3Ymu+XBcnEqN
hSQqBVaonOx1KJgIdEDPfJ4zl55IajOwZywmKqO9ZBS3wNpRGAZ2QHk48MwJDTdBx82CqBx1hkDV
fB4mEADVOYnI8EQlJmgb7wjIPy1vvjSWQ9DyE9Rhbb06/gSktOklXenJ7CN9GXZuXdgi2N/IuGCh
KFqqwys8MOuyHIY4Wupo6zv1so0II57Hws1BVkVfedZaG8O2CtaZWu/QWvxt17XpD4cWOkiI1Wdr
seD/BSug613lzf2h7aYBqIkNIiEiOrcwp98VPb9JaMBeyoOwAENB+tiHko7o0NvnGQ+U+mocPNJX
rbKufDaQ9YJYtsRAuYlwwVsnlsjhUdS4GtYuyA522VEaQIfDydh5bQNPzJ3Fi2oZey1GYe8AhVND
tMwukXgEu2urbetzbCL3ZVSozrgl7OhjXES0bPKMImBRGSngZT8/Gr7rfHWuLbERdDAIVtAZ1c3k
gPrbO81yFHPjhKsqU91N9xZrxUJnOwe2wWJV82Qndp0qWLL7wRnffb7uryIJ3FfPN/3+JaxctH+8
AfD7lpyK5s3dL7xB2+k3k6NzRuaeoAg5qkTQEye3dIb2wENI852R5Jzbh34jKw2+rix4ewm1Az9t
2A9PjQUIdFU4XXsWfZCmMcAMzC1GCxqGv8CDbqZWHLpmdD7LZaaIzIraN+Zi45fNlYjZedvdes+9
ZsYUC1UOcTuE4UkywokFzyGTKt/8yoN0/iPg9h0A9WRv+TLBgYfqEG78SLsoP1odJ4ltZqKb88le
HP8qILDDARAqQXeCnqBxlHOiTh+U7c77jo4Vqjbt+msKxPQgG8O/uLQ+bcG37SzyuE9ZkN89bLYV
j4DOb7VruI+RdMZi5WG9wSnRInopPOmw8kqdUP+39Kw4AV7SNPyD+vVjTJW6jq2ZYL/r+orV2h5s
hI4p+jeGbbBOxyrb4ngT8YRL/K0Po/F9znlzSqOW73kpICAr33nEKN4cs9KtrsW988G9e35aUDId
x9kLBeIdp6us/cWCCmpPzPa+Hgr/ZZkieVxASW6sRc5vheXkwIuK9DyABrw0S48jrYfftamsVj6o
xJ3j3iCy5YsqvU4MAGIHWDG0gHxuLyN30u9O2+6VQgK51QtC4RA2/RNtVgUclu59NBVoY9IUmuNB
5QA4a6I7ZgQlthjl8pVCVsAYOpprEmucgWRuf2AusR/pPy9OFE5FH1nQJQzpWPM9wTmNbXW60a+u
/2Scxc61FMtmGRL5OBIceZac8go0OcyVlCkaRzoz28dk4JGHGxKtg7YZ/9BaWW8S2uS+NM3D3iqP
uFJbzHSJTXFZo66VtytjV4nTCZT4ErGnhLM3rQGcmkidxXZp0/yxdqbkDSjXcPToUX8zGp6rIaW3
QeqpjsNWF3GVOtaFkhgb5WOaY2MawSHp1n5Mmcb+c2eVQq0za/sl5Dx5Niv2PHxuifNDFosb1thX
/ckUA0ChJcnFnuYGB+JYORkwvWWBiNeR4Yobw23fSUHjFAgjZT0Xnm5fgt7G3EUuTq0CDKo1Rreu
xpxbJl+zNNEsI8H6chqa3sfZ44g3zDSF/0AmjUaoyq/gbOZFmHwJOXO/8nAAf09+7d8H6gtWq6D5
UrOF3S4xg/cGvuTaq2TzIDipMc1n7eAHyqu4YMq7zabAvVHBZW0sv/f2fJLDExPx6XEpJvk1VuN0
siAkrAY7TDYM2su9Hu+D2hTO/3BnSRHKbmFEmtlWFJVx88rCW+cVwDorWEuW+GZdNw3m07qjrSaC
OOyh72Je9epIgwGchfVWc9tICe6p7N9kukDAe1NvINbio0qWGSGpqam7KbhDxgIY+H4IMiPFJTyj
D0xuwoXaTvGYghWd+gestOmnHWXWS5DXPECZtfAzGKBpdRMOmA+EqN/cqvs3FFkXbjpYPhBqE/2v
4Qx6SD2DZQhIDBFC8KTeZBg4jLLvQjDYspqC+bX+KhV1nZKteT1LiV0nzc37YeyNRaY56h4JMZnt
nRgz44Q3NeTbpDwKQJ4XG37zUIzYodIxvMlscJ8SJ6keIFnfCezYZME8JcXBkzURC3ijh0xpHgeD
od9xqfoR/lfq3LcppOOGIq4IBgFb1cCbZiwnNerwMYOvHDP06HdWlIBq4fH5bi2zXFYFdlh+fdmd
sCB6jxM3KJKbjrzBjLloKip37M3zrUiMukajcfr1aHjzrjQid1UwlHrybPPpPhP6NP3EbVdVO0Mv
AhiWP3GyA49usl49pkEIyJGoPUa1/6AQjTkXz1WgFtwPpEVjR6Xlm1kGSCTR3PtXjgYlYlJaJE92
DupOzsGwl27qr/PSyWJnwL4cJpjP0xJ4AOHpCofgIgtw8GPTn9yeWSKeaJtMl5jsLSCs4TPXjvmY
I5EO+M0MFnB38q5ONnaPJL6QNkh/XVLLdB7NFuveKoma4IT+FuxJr+RHO9PDqZVme8rcLLz5Vtlu
69lnkmfXvKd6mOQTw7VBwuQe7uJoUBWbbjJAyy5um2+Eq/+SSCfpbQsy18I2f6AOFYcJ6tezz8q0
8gNEf7YjuFH+EhZbyERi23vm8hQNTN+wB0NdsPIqfFSFbK+LoUCPjR210Knh1HvAicuXmsrg2Hpt
/uojyUQs3kPHvNGH0srwClnIaIcn7gT2m59ql2SAOXHmghbvDGxmMPVWItCK6x7Bvd42XkOJeptr
eEiWrgTfZpuqTa7KO8rQJsCuQ+MgS789Gg3oKg2W7o+ZcQBBAsfvUdHxu9yt2bSnk+PoniZ0Wjyn
IVPFRbGR8rfeQbph9UCN1bx1SrbTuE5zel91mMiN66S8483EuMEPdbIbi6632Hjs6XzH1L75/mK9
kXQUcTniHYI73C/ATPw8o+4B2/MK1mH7UgwcxreZNygA4sGU11ujZJZ3mtLUZiTbNjbPLcOPEb+g
MN6BEg3H0ExzZs8coot1mubTbYG4kZ2awM+e02ChGAaUNcPexQNPEeddNv7LwQTulnH2/xQ2FsNQ
oRltKT006HPPfb/ceg4VuyuY94jlZQkGd03nq3MbQpcj8hxlNqQgOHXvo+vk35NhUqUXhbPpEiTo
sZotjPpfMnepPzonmXdGXndPuHHgcQmvG66TFgvjNm2Hl3ZmEOdMLnbNQn5SYdzGSUgu07Ki6I/R
OClauqLJiLrI4xDa1Rv2DQR78vbddvRTeGq1VTJIkXQ95ctmMFt19rMhgAvbRM2zlJOKTZr+Xhhf
euC/7OBCcIIRQz6H7QN8M0oJZOeEP0wNfI+UnR1h4gX8Sk5QGW5sBDNcXq9G0OtFoz4yGHUelxF8
H7JyqUhKr1kbjMB4aj96KUACEtyGkVb4fRFT56FoQ2An2A9sM9UqW1L5HaY5fZKpViNUg6aa8FPV
hncNW8ehx3fW2ISzQBsQYRwmtfHUhDVuT6fJt2wj9qUEN3N1tL28Mzifr4Y/whClyHOXgX3cyaF1
Xp2C0I3TShojEQjNbZPZOh5KL38aRrjjm2YO/T+yLdLPTPnlSRrWdOnxqnWMIK3UPXWhQnWxsNDA
VCIYfNYZp6y1DIzpQy+ELFY+h+ttinkcEmyG5SbqSWgGePwIc/BBXBsMXwbxfFv8UGEQjICoLOtZ
JAx6MbKa1XOeod0qI+ECDSEColo9eGs/SrlIqcrxzn1jDbdONObNxmnzpA24+gjcWfe5qDA7+4Ck
uMtjAXk0hzsoM6vv0ftMdtYr3hD7RI8rydOqy7BhDiPzT5DKVXDMtZH8RZNdvlpqTNzNnHJgW01m
NyfxRGNk7Gt8HVjop/Kdp22a1rCz2QmYeqqnwXSSv7Mh7wscL5Fn8Q8F9DiBcpTLo4mV7whf2tyJ
rhpOrO1sQENk/gzuCIInatj55tYwXn0ja69UNQdHJXL6t2Y5HRYnHf8NGPvJvkasnXMYdQHJCKV+
/TxBKC/HmDtEma+lL+t97S7B0WPdjqegKZ9dNXlHw6YiYMGM/lMjhLfrxdfuri1p/s0hG3BGE1X3
ZbXwajdkrZsbVySm33dbVjE54TXkdPZ3aQN6k+2ev2CO2QK97T6EhIbfD4lG7sgCyMayMOfNyGf4
XGNl/8sOVOEtCeboxVgsJ1lTzG1nm2ZIL2MVDLemKTzUA9YWeJSj654iU0qcskFJkoxfZCXYH8Ti
Bxdf1UwTTF2NfxbGavcNeaImdCTCCsTKd1YCHNGtgPiTr9Mot9tnaH/LVRVIbCmHmwfTzPwr4lZ9
KE0rpS4IZrNdKGx+E52hvdv0m763AMqlc/JUTdo/8svEE2+38a0skFz87QdQe0IDWaO+uDKH5xHH
xkWr6qejzKAqID90aYN1lZa6R19qMDOzM+/6JoAGk0bPGvD4pvBLkMY+o8sDyCovXzkzDeC5DTIB
xAvnCj/g5dGtjN2S93rVG8OM7z64KzQjEw4jq5KD5Nj+hwZQ4nqmiZHTdVR/o/mWDZtX2ZhW4cgu
NynVHuHFwiLHxDh8ikL1D6irf5u+wHzaysF7SoUdPM5+414V44w/NfF8ctKArCTXXeSbdORpmqnS
Y1VNLk1WQ6swmSkU/Wjj20smYzWYHZkOqxmMbM3Yvbfiwpt1tfY4IpwwINfvDiFoDp0RR5aUCWdh
2TNxDdSWBht3+4aeKg8Vn+8m7UiTq7QPyfphxwi1GTY70wEWWqeC8pdMyuqPT0M4cZWFSnlfh/+m
oR5OMzUuzIKt8NMMUhPsxlhicS4wLh2hLnKQDXJ0K2cZucHYVjqfBntglFN1Thyi5jDubb2v1nNr
d52W0jgkBmFqlxlJRrdUsTySvmKRi4KOPmU5pM+kjawtMIT5JQuU+9PMWn1TjiRfOjWOGEYK6gY3
Y0K3hx/lIdYwR6k/XYF+CfCLSw8jUo4mS8UdbzXlLMbTCDqDZwjzOJw7mT6C+DW/ceVSiz23iWSS
QosSl7TIP+AFMU/8oQycnVGv1mlLG7H2pGDnqkVD14LX0p8ibOqVqEvX711Y2Og2abS17ZY9v+6g
tySQ55J1Qz9SEssgWx7HLGH1lrNdHIOI5COOI0KoHumjv3gEcYoAkOZQV6iG3crG9EfvYAR2ta0y
6IIM2gpKgVN2sRUlgTnuPNim3UOE7S6BLeSKPWamJlpXvmtBDO/RUey6OKkpoJZbJgZprFJVATyy
4f5/zLx0Kyq17Fc0W4dYI4JosK7oZfrppqym3dlxr2xenF3gHI2rxGNrP1ACbhVxYC/qg3mzvemL
3HghK2rGVUj79iiIEq5d9MHNnJlFrLLSfAyjyf4piEuxiQHGN5Kihy9sjVOy9XARrCOGw6elMi06
Qjp1hlAxrR3rPiSv6HhBprE3pHQs3ixqOikbvNKaeHFojOF2PXyMHMKPOqnLQ2jUxgac0RDPupt+
rRZD08hx4mzfV2e8mGEcBCb13zgFSdPxvxZIVMRXx8H8MI0uO8N2KR6BqOBsolorXHdqGjISEERb
Qelhs57qh6boKA9JLWPj2pA9Sysw4WoT0RFt2D9UY5M+YQXL+zWUvIxczrz8HYSDWwkG16FfmnnP
eZ0xMewz7z8r7v6/N+j/4g2yfUp8/5vlJf6SX//jt5ZojOevClfRZazzr+//bgr637/kP01Bgf8/
8e/c4WIOeoyPi+f/mIKw94SeQ3Wg7waub0ZQS/7LFGT/Tw8cYnDv87ubg3DU/Fe6PQL0Ylsmv9Aj
2o6X5//FExSFdyf1f/fmECj3IUDake16/Pdug/rv3hwh4HJmtV3vxnEa9r1VjF91RiJVhA7vAc1e
p7mjLLo03OZUT2EKdqgWh16FOdt9jQvV82AE19r7YThCVM4NjG1ASjm251ydjKJON4uLb6H3vORI
Io2Lglq+/NG9IKjFDp5cYkrVyTCwXgCqCJCek3HVR2TU9dDfAzdvduP+JOiZzuRVx2LABwAG0FpW
RAPVtmvBy3DfyKhkCFiavIyRelek5dFZ3PoRX+PyVJNm/svcEzI7zq1vypDYM0p3foJYY2xt1xDg
JHxXvBFcJHXIK7x29ZjRc5UUf7xqLGP6Azoc1g4c2CIr25/JZNF2u0a8u9UwH4z6XmTrW9D76ura
spd8UWYojzkX1sPchzSYGmEIptZTzmpAWlErcHzjJS2V2qPC4cTEioNhZyCE4tcI9ykjzVfN4UD0
Sj1n0HnPQ+oyT0pQBY0quNhuPb3KyBS/XZn1H5k/u1fy1NgazXuWOCQLr/r/EBST7BllDJyrrYlj
Td2FBIcFHaPzDuRUx5OskuxhSsP6bU6USY2f6WB0xFfAo7Huuy7/mhlPY4YOmWd1Gfe3VTMH0zNA
k+qMHfY3AXO9XrICbXL0uw/m58nacHX711+Sf0zLwiUOIvWewjQtUu84IlGSoLCsKwFAk4sMtXj3
Q+YHK3v7YAG3PTlV7wCCXsofl1PAasDQi403T7mv1I5xporqTqFxI+9v643drg1FdRhUSpdL2s/H
ykRentGX9tgJqrVE4TpYtYGQoIPfpMd5+eHk/M4mN9HnwaiaY+kh7ixJjfXdzscWI5amELZCYiST
itf8gt0GVkC6DLuIqoJXeymtJyCz/Vq4TfcOIkKfS41HW5jw9bXdoT50FdTt+/x2xFCBM8u3o8cK
1x2gx6Yd9iZG7niskRRLw/83zm54lmMgN53doWPJjoNBY6uD5GU+ozG+CpcGk6jwaL/LgnALpiV4
iWD+bXH3lF/MkvCOs9VmxMkNalIKYW3y3sdJDOB7u9SGsVZ6ZNyozS72x8bcuEsGKSnTJBXAce9t
wt67Mjcr8AREwFW/qyi4WAXhwiQ8TEiO5CGHQn/FaKbdLcQWqZtgnp+s9QRTd6Zv2UshRrglSGVP
hat2NIsridNsS1iFLC1qBSMGGGtW75PuzGqiDGb4WTBIZOBj1tOV0q755tftp+tX3/QTbbxleICA
8BebFuPmpAj3rdG7d+JzwuJz/zdWfciY05pLfFi3eXBvoYWQUpW0rzFJ0yjB3PedmZFcktHFo7Lq
x/Gac58tCs4agAJr9I0bCY/xHe8aZiqrWHZE1MynoMklTXu1dTJzIY/N4LgbAgXBrwyLZOs3SCk9
J6QLcQSorlkQPTtQozaucskL6UhBLaXuqPEazi1LeSdAa2BY+dKqd1ERBwFZSZyt4AYE86M5qoDz
d1BMw26CL3soGk9xNwVVdBiAG++SMVkuRL69rQicYZU4Art3ou99mXzbuvDStYcAurKMVO6KqEPZ
TIAZtGgSO3v0MF67vvPd5hbSgS4a/SB7VKfKlOpowil/R5te1hPVbQ8ymqej2an6WJczzdtUv3zP
Xi1PcwrvjwoI88ZLDpkhS++RVmKOGT16s/NK30PAIUyX7aao1Qibx01DDj0sfJs0C50tjUn3IbIv
fuhTf8WM2W1ajHpGyS2UD2Jfuk0Qs2F4H1NNP/YwM5zgT45iiKBSr4nNkz9BQM8/elEtm4qC37u2
IrdNk4dx0peRXuW2B7m8TymPikbef6m99ZBZ2U6SDrgMQbkpzBFApojWBtcfRJzggTEwQzAHgEfh
YAdZgJC69PTUy6ROXsPezQjDlc+Y7zjij/MPdsViPzf3os5koqMgu2KOd2POqgocHhDObEBHkkxC
dw5ozZ3jsYJ7Vk6+NnG6zVgBdIqEvKZT8Ir9VsKd5V+wtopWf7Q5ywYQiCr39hOzbNwebrI2EZWQ
YPqdJA4DWDNBxQJSdTP9ckLeV+sSi1AyiU9JIIR05Av21rONaavh+kmeWVSbQRrmCnMkFlU1pA8U
9eVHBR7gQOC6w2PruO8eGYTPwcnnOOPKgeCQwXZP2mcw8z01XNzE1tY04S+o0rr9gFtIgYav5VNQ
aaKSRiB/q8g1Vjy5921Qw9Eqqpo8jB9BZB+i2+BnFLCqceOb48fI9DQhkDnO+UJbuYDUldpss5hV
E+jStM90WWPGSc6iqizzaHQdQT1neHCUXleKKaWdYrxx79k4ahZ7y2I+DwMFJn1RUUy1yEN/b69R
zAJtF42Nf+rXGnTkbf0aNu+qHOz+2RFzhz3oN1DO/I/RXHJG9yb5TSCAK1p/50bMmfTjppnl18I2
9JsvJvhTDA0XLMu4YDWxEbY3akxeqjqULwVmbiOOdFFBdqbM7qonU8a69fpHstFpjBUEej5TO/ON
pYeqR0pzdkNXD6vZ1vOOUZMVL5T2xOO9U0Fbqf+MzKoOVaiXaucLTYUCt5MXCOVs0l34FBoeBOoq
NN5gz1P813BEEWb7W7ZKvbRVgHcK2NuWelh2b8epomvogp4EedzUE1HEOj1jPtv6iMgrBOkPS/av
PYSyFe1ZzhVDe7OtI0h3bHvRY51UJKI0GslH7lGA0XCsEF7xN0/dHXNl4ELZSRIPneU8YlZ2mYkv
IIEq3qym2gj0hXLIcVJhNsM5uG+88aIN81aY6V82NHJb08/guZgPZi6mQnRbYbmwzPOWZ1cvFvsu
p7Ak3Xi1H8Q5/NnHdnDvcM4Kkr7G9pHQOVh6icA5oAJMIak7nrHXLqug7WY8BEOO24ic0AvLb/ig
F7y+KzkZ7oYjPFZgi1Onm57NpshOhhqMOJtmZ98tg3nlFKefm7xcti7p9ItFj7BX5T+wTthvlDtC
wDHluivHR58h8NFIUdYGj+o6j2FFbLZOdEzsTMaWY6k9HZXmuumNr1z77V53Zfkwh5ot+o7mh0JD
jm0AH9AsqfcwzIl14fjdHcNgsvdtM4tjl9AMgtPtc8xV8DYlrH826SxnVWiD3JiU4a2nPPcpSogn
UW/3FZY1P28Edmlm98Go4x+g3mhKO+RH5/dfqKEAamwJJ6jCZivRmhLTMt69rAo/6mo2NlmXGq+1
Sxm3f4fUeTojT8VH98uot9pwovSvs9YChkBtequoggNMjBZQVdftuVr4e2eWPh9qJR4SYbSXIGST
EnihHVmP720quwcvCyH1Zs19BNXRxtP7ncHC49DYMBcDnXddf3fhJUzYqwSrJr05Pp1i+HNcb9dO
Y/Ja67S7msKmPobas5vTtw6aAT4EzmDzrbHL+r0XuNWdar5DMDx9sw28TFMmS0hGVrDraIX+F7Vt
siNrigO24wTdBrn7YFsuEug9IveV2Vn6QFdBTsnBHNqnhgqzZyHutlnD77K3wSzZMkpsv/aY0F6G
zLMTTmWerYAhwTgJWnrSYTgkC4BgM6jFH4a+Fs7qwMbvMlc/bjdGZyNsvTdtWeizcgZV74zDZzR0
4lZ0efnczMo+zuCe2PIsTF04I/x1y01gwxuD/Xa4b651eh1yHA29l3JgG4a3EQjO3hjUfA7Q+tb+
3NXYxeVwqkwv2CxJ8jvXc29Ry5H6VHdqjm7KSbagHsNPS/W4suntuZF3GDZKWhjXB8xU2Pw8HBie
94cra7dZKhH9tjKx44gL4AFAbvPkiyw7TxYsLc8FoAE5szs2TmSya7jRlrlMaFHKcSmMGcSL4GQe
ZpF1xEAJ28WO8rMNjKcCWAS03RtWUyCrY7gUEDJbOzpAQnMecG0V//iDdpskaoNTEaSoFhSQJ5g6
9D86ff/KCodjCH9m3c5ktq1e0W0ZWUwyJwDQVVknpyQV54lWw66zokf77sQgyzKtYU9m75mR63he
yk9smQv2+xxnMLimylsQb8xKrxt7mE/3Sz6tJfVvN7c7hn8RCbtIb2gNiuIWL+IbYp/hIDlDiUp5
5wCEkO7zO+QJBo/Wg8sRbE0ktH6lv4rKw8ac3gRIFrAS5nMOknoL9zmck51VdMUxqaZrPsO4EjOL
i+ZIbppbQ1j6fM8LbgF5I6Jq9YSU+M3jqfA/Uzg8NpC+PcwAkGg6DL3Y5XY94334rGbd4sXmQS0h
Kcs+959GOiqW1DwL1s9NeS/J5myQbZvOIFzRGkzMXLqlEGDKuHCz/jq11ImZ6dDtpwFbGt0+1Z6d
Ij9aU1uvOoBkTyPEN0g9QbeuPfE4BeRQ+L1McczUaKFo2iztaZHbNiCrBNP0Etnvts3hCSqQS137
aiqbUqyblmAoB999inEhDGkFEtP8AK4yxIJvKAL/Xl5/UkTPy+OkVvK3T+A30DAe0Fhlpp0ywXrn
16q3jJtysaFUh94l5RnK1JQcM73pTLd5fc5lbv1hB+zPrVFyzU17fvCcMd3/Yu/MeiNXzi37i1gg
GSSDfM15UGoe64VQlVScpyCD06+/i/I5dh03+nQb6H7oxn0xDNhSSanMYHz723ttqBjWGK0tAw+e
mMNn29LAlnrmllWXTMynNMTBZleEoT0cq3tZR969KsH2TJ2nj+5UufdidJy97m31E3d2YG48PNJv
yKzdz5EM+aqtaz6MPYcnL01wDhurYlHd+/AzhmmF5xtTY9V2QFmVQ9zdHJ57nRQPXTM4NP3ZFbuT
sppRftWN4G96x3KTH2b2u+fIHj7rPEViTeYlUt1bN5PFf9NjGKwJqvUYkV0MpW0JUoCnrbUtnKU1
PozZRkzGlZGy9s9yJ9pJLhYsKRtY3rmFHm5jqeOanvKxJbAqH2Q+0vFD2osLd1VczMLc2mr212bk
cmL1UXLwaMM9BQpXBy6Vx9HL3lU9XMjwGJBakg/E5/QoG3UpejIc5gSYgoT2S8vw4/MZlsIiqB9M
36umNE5JSgnWl5j3f1r3/H+IRG2xd/hbYufhXU3v5fvvkuYfX/OHpCm/uZi7TSkJFJKcdBAu/8g5
guX0hMfain8iWCKL/5I0YU0HNrlID5qncL4wn39qmvKbx3EPlBhh8wsA+m+xxr+LObryr/AIoMaW
TfIkcPlX0LpY0/5V0mRBFdtZFpf7tDf8G2nKQe4KKud25UwbSASNH8RJTSSMJsiMQQPUiDtiZjWz
pj+onmdKSn37AyhpzuVepsEztBPxag+lvMbx7DwlQGUvg20KCghxSVSJIa61isZjyX8evGIJnMAU
5X7VWJ3zkY0zDr220d21xxn6SHESLdfJYuYjQ25flO/ljzapAApCMP1RpGDdsl7LNnqxBHaLORD5
P1pRXJI+F4t1UBl++GwudsIUVkeyGAx9g/4K+vKCbbLYD9PFiEhXAkyujN2XSIV1rHI/JOTk8gEq
Kcm9DhJR7pMWpyUwMS5iDexKEjMsPjtFX9iIuVBT+rgJyPf4Mb3zFGuaV87ijaS60ziNi1+SNUp/
7dg9pJDFSdl3ZgftAXdluvgsG9tpj1HeWlu5GDBzAinHHtUSVrKpV5l2r0OtELjYhXDr18GbpRyM
SQb9CvCZHIzbTXaTLx5Pd0m1dapGK1gcoDj+iXIlab2r8ooNeqwoF5iZ70PVuSflmPZTmNW/yrKr
3U3ZqQaVosiGNxSP6Lnro+F1isP2MUBY+bRmlu4rB6ULFldjASybTFsmR+ZUUmAJ/aRLN5nDVQEv
Ea0wsxy/pxOHLLRSJ7ktfXruMZqO58DAmMTh5U+Qc2Y6diusW5uJHnfYg4YwfGTRnPwSJLHyiqK/
4pcFl43J3bIpUsVwf4B0Vl6Jgp7acHSbB+pL843TUK1OE96vibv1HRs6povFyZstnt5icfeOi88X
D7Z+wViUPFemEW3axri3mZzOKX7gX/RDuytirtwIUt3oapXCgLiz7fQDWfe7uxiNyQPhlxhleLZZ
XDJ/8nhedYBtLSJqi1NZSorP+sW+zJrc2iRzO50YfuVNUQe4/rOnMS5ZwQ+LBbpfzNBqsUVPmBsO
EZzpK7WYprH+bu3FRo00AZpHzJirkf2rG0bGiXIHbzw1ODHfYqE8f5st1mza0ZPnqM6zY5kNw3dq
iM33IexH2neow64Wg/cgmnaTBDS9eu5dMloNxiPs4IHO+/dUNM0zunvMKh/beL0YyGeNUX01AU3A
Joo//uLARcScKBbjeeviQcf/HJ1FTLfGLFV9447kXxK/rl/CwEVVjQtTI5naVNyYlNEQyWDd2RPH
W4eFY91HRmEhJ3E63NjIP4dujOkJiyEn2qvetoZnr0jkSVfVhDQCjZQKPuRbJP+bZPbbS11q0FfA
xk9tL7mP+zJ1k7VHCOySUbXbb8OcRCSbTuvTR4H5JJ7WXGxLjmozFLRVrV27z7d9CWhsU7YtS+bB
M4enRMVls7egKufcvUgko1NYAfFBJCAkxdQ9NwII0KJKuwu+Sm+rnIoHHS73UwgG4Otrp/R97j8U
RXVC0v0xSwPh2rdo8aQJXrzRREAsGKf5VDLFUaC9mkg1Y8HJB7ejLI4bNVWsQ3xFZHQJmiwxLEKM
+m40+vKDkkFvpM0zsr87yh3dVVm38dtIy7iz4kA0JhjlrDAA39qgSem6RCjCd+g/WSbJ16yxhtfG
tOfylASjoGPXqCb4CSAi913hC5ZVQWL8wOwFva5za/mqY7eAzp/76tastX8RFfCpNZYhkiBEWnMs
EV057hCrJr1Hrh7NFTYy482LR5K3rHBAzk9WO44Xz5OFeYBRXqP6s+5l/4DHbjuOnRi3EdgS8rsL
ZWU/lYR7EHvc6iHxehpkBurNAIOGqv1hqsVRoLXnxWecH3b3UMemcZboMTtd1J3aSiiLjHxNMT2A
giWY7tiZfkvU4nArkgEnFcQhh1BXS/1bpg2mCxMEOrnd3AIyJoSLcJZn1mlKcw+9o6OUphXJ+EsZ
XvnCcqKlgKad8jWrwiVJNDb5fZLJ8EUDZL7kgfOLOnT17ibggcbRxBrhRg5wm7xCYjKL4KRdPX6f
fOhbGF5677ujzXapSMmmo+ktEMQEe+0+snp5j54/+7fR4uqligcGKoRMNezwzfMLkP5AyM4DFAkP
nP+wZpOTPtFSOZ4xLEXPppOQH9K5Q8QDRuGwGjw1fNIUqlciGLAJeLigt3E8uBcDVV2uOsdq1aor
tHtk18jnntyL/1rDQ3nkPg76oJA4nQsLgAy5QKea9szD/Z7QjvWkWx1fssJlassQTqHRemX6ClSI
n1nmfnHyHCqX4euAJMLMH7SnKs+bF6TqApQX0Q86F2UxuJAWBBBBsjziKiv5wxkip8vXMFt+QLeP
8o8GEMBCF0QULY2eT0wXWvkLBi595gy13k2rm17AwfrHvHRwqYdyTjl74fysB741y1XWim8BX3/X
9gJXcpwF1Om5rvHW0DN7tifffCJ0wUMPIsOeLUzwHM2j8cRdPb/DiBThbxghHMRYFC+CqZiugJBX
lkO3u0lDhyY84HLdc987U7eZE1F9N7KqZrmI7sBntBYPbhL7PR7szPhRNhT+rHwGEHM1BiTwoQP4
XBUC3eXvCWWdNbG/ntxQ2k24M9OkUs0+taE3IZPqh6o0y09Geb94sYaQwjI1DfI+FWnM3DFMvJJ9
OmvafavsNogtCte60LMhM0XUgIcd/hc/TeO7oYupr2yZmzcK1wRKfP6DvxXAahyH9TNWN54CPXKC
A27tHv/I0pSKYIkQ31h8QLK6rO4MmeHPshvDfK5TbLrrWTuStensUQ1KNVp0QEYN9BVwckU4TXt4
sEKyVJQgZ/zrg7Qxe9hZDEp7wXIWVJOyQ8l5VSOCMs+Ek7w7aAgBPdoJf/cUMOGtlRfzZR5NTlTT
d9p7VKz6fvAppqIpxLR3nrJ8PvFRUhyTeCKGgZOhoQGi5owI3UkejFRbO6uyNJCPPsOoNiNG99IC
HNdSUnZDnDu0WPWX9vtsyerZaICfs6pszWtPjbwi5DrhOJioPavaqZMDE6//zgZc/IQxzI8VBWn3
HFjjwOsbY++Xjox+4nfID16ug+eEUs19PANIaI3OviYAnl7yyaUcw3DzeZ8OrDl40tLmVngWtNoi
NSe6NtI2uAqD0T+PTke/22wD1tkkSQxDKc9w7eRlK37ldVB8hjoVJ5g60Q/qPCfKLlu60uxRXMe+
MI9QHXjM/18ZB///a3rwLMe3HZNh63+OyTnF7yqL38uPv4yO//rKPzA58lvg4icPILL5puP5eE7+
MT764psQdIGgMPxRBPGHH8Z2v9m+XBBudB5R6eAyV/45PFL3IG07YN5jj+l6nvOfGGKkxXf6iyHG
C4QvbN83+XYOGMLlf/+tHAeBIiVmM817ABOzWufapCfLCiwRA0B0NUhVN/ReWoCdAE+Ul3Tbus38
fh1NipVg22LMoEC26R8GcwjQ+tzO3XW5UVz8UXc7a4i7ewyHYEwtYCmpi4lwVU95coh1VZ75gYpN
AQv7MATaGwAL+sN45VWmOkPsK5MbV+OCw2Yq4oQgOUlGir4lVrk0rvJ7p+zcCV/ixCfBlbPAhw1p
hcu5jEEvIJ2zgcYYxs6Dc9E/mEHpAptmfXDfa7c58GiXrM7G8tUtK2JvOrT0B78cYQe/5YLrRUI/
ytYD54vtMEdbLaxwP3CRAto9eOQzBvRhbHdeT2ZENLLaJaRXYeGMYXKddBaPaTy+TkEKvJ7Nk52F
gpsJT2uOfrbq8oCDR5gHZ05LonbKSeRSpcsDOYlL43ulwwDrCbL0VRVW6XtT6OSqtenKAqRRyeQ8
2tKccYROXbnGhQynO1OKJ2vVh/4rkVf9ltsZwr9HxuTTng3xK8atZHDHq2sKA5OJUvWeZ2jnIrSv
cHjzgIWplx0swx5ujdlAbhWq+CmKmHt/xlMo3zIGGq9t40wwuhqP/j6Hzc0tEeiQlJsDHnM1tz1x
kLDq88eKEB55E0Zk0vCzV1frNvetX15Nfn4dAbZ8m2WH4K45h2nlWJ7tmNgTgUdUET1IJfPQSodG
cCZNUe+suuw3tmqb23pioxL3Sh1EVzX3ceqbbDITWjjTOS2GTY5Ja0tzZv1ONmi8RvjkATYRwURG
ldnJUJ29RU3ELTmytmgTv69X80RcusPjtKtca9oBXB9f2JBOF5Po7KF1s/Z5rKvkBRsQz0gx+wOa
h++/FmE3P1iAD27LiEnJ6cYez3Aw3KQWuWlCeMnaqZvswsMswNLJ2xOJEGigRZNz29JEoh2oCFHL
jzTMuDMnuqUvho5g6oUqPHFnrQ52gRu2FJQ5uWZcPCvLqdcMCU8eSbWV6THlLlD7pj/3PKWAjgCk
pQV7yO4D/NQ8K/lNB80iN/GT9tyEikUzmu1THSGAe1qPJ5ZSAmr83K8b02uxqAEABTrp8PpndkgN
h2vNd8Lu/c1UwtXlvS72tQ3EZRNXbvnLH5zujt2/DQndtR7maJifjUJ5B1h/1G4PaSPBWYx1+ZzH
pf3iVGn9jP9Y/9KxSp+l5R6hQeqDQ5vqDWyEZGAJ0Xm3E5bnt8Yu2ruSKfN9CEK3Yl2A94TUAg3N
cZ5QncUVlwc3ZwpwaO5KW3KVM4BAz34fZu5ZK+w4zpMNZwNYMLhFNYBJJa8gIapAXkxjA0RJwQ51
03ttfy98GR6mOrGOSVHlH7INsVlUTFmsiw13ukllyWIMi3H9y0Y8eV7eCI9ilvOvWA5DvSE7lD/N
jSnvpmK8lWhl/YoeLcxRiIsDv6eBWSqHmPYmRBQbe+2MpbsJ8jy8xsWgMd+K7D4ck+iziDEvr7x+
JI0VlHm3ajmaD8Jb7mWpCMUvXGKkUNtANFxvMtt71EEJNExr4Elz7kb3qojKd4+0wKfda8xNFSrg
LcmC3l4TGsEFbfnjlWuTiwAJkMy7EXPGBo1zaU0Ox63N+mg1e7wHFM1uu8ix2RRAe1en2URUI8qh
PLpeLFQPsjjsolhH6lsfEhOuvIwPSe2hIq39zm7vIztv9kQRuM30iW4fUtJbW88TzdEkAn8WXh7e
R7njvIUEbE+lOYffjYH8Zl2MV4zLwJNq1Ia7QHlZAWgdUFnfznaxOIP0kaQAW2kLcDUj3iSuvMwH
SoIpMuFuF8Q3mTsG19DiwCWls4F9oMqd+W7w2mg4sKPuHgCQ549xH9FmkRoD3JlInqnzNmnPTodT
4gTeFfG34oTnr4jWBlTgLcGk4KYgx3Toq9GFEq8MxYcMeO8qN4cE73TbecbOT5qEdjnYTBc+CjaR
nra6i5o0Ottd753w0BXvY9sE7zCt6W8ICCFh+xDqw+o6uRuxjD/2VuLjKS3pOW5in1CWqn9GYTS8
B3VK+AzGZeevM4O2QXYnZLy8CVj6ihWvJLlY/sLHroiocds4aIOK0L4RxrSx3ZYQYAhkNh0ywYJr
eUUnRCEKIHArdLjojnHcZ8wBuFkZ4XwITRBPed76ddDgDeR4WZEkKejEGPrhndEuRPKhPBse66R/
LeZVfYO9NoZr4TtZz9NTlpcwcVgg6mS6I9Of8mRXrborK1nQLEN8dmUVqSSDik+BCmDd8PDqvey6
bUcmoBjnYowNg1Gb+vkPJsywXdE9PeCIEAIElDsNS2igN588mSfPPLOzZK2SmuFcBlX/vXQN95yT
d9wHnhs8BbHChiQVeRAfoDmBL1svVdjhbB4TghqPUJQxnzVAXc/c6U3nHJeTeKlqE6/C6Kpj0no4
h2myq059OzRnyAf2/Wj69skJ4oyCKBNyr09B8VzNw+1ctrwgAYfuCvNQ9+IGTfWL0XF+MUnf7vOu
KTG/+Tkd9355H4SNcyWVIPoyea330tkqZgwaBNchNAg4pgDTvEsCsvc6h8f0UgWWd+HC1jj7sCl1
g6UiyK+CSftvAcMfmAPv1XTyeg+va9zYhsPbOXLmDSYJ5xGhAQeUV7A0DQQeE1h77eLW6ighqfOA
VBIt0W9lxMrN5ugkqWGrGuaWBTEZIA6099mmeWrM4xO+OH1kZ+Zv7a7xsK8YuwS3GdnpNE3WVTL0
3yeb3TDd2Y63zoXM3vwlU0MSW/gHFZo+TmiNOaqxzP4zdFt4xYyuEEyh/dSwPSzRYtmu/cMw8PbX
Xeaerc5/ZDFL7XjQP1iyr1+Uk6t976iFCNL7nFhp75oLWKzibMqj/IHgp/nCVhRUVNjPh2QAOLHF
rJLc23PQjydtQJVfVyQTgQkJ23kN2m76UUufkM3EqY6QleP64PGzEBjnLxpjhITJoo8S4DV/Zvgw
IewPju2a4sHGG3gRAzKSwNQauQ9T22K7qvECg4cFNFBN4aaaDOPWq5LH3IzkbZQ44WMCKs1YV6LC
IOzgMrLSin4VgsXGZ+0W5iPWFXFI84lHbxWpXWTGDvCvXjwODrmgNN1hqFu6ct1Li136qjAHsoLY
jdEnTOI9ZYwB1sLIjs01um39riYab13LIrGuoViGVKmZw13YVMlVhgl4lxkk/rEY84zFNmYDnpfN
IDd9WNECVLAEtUZiW5iBh2xrtMiNhyKLuouauSxSsuJ6z24P0n41d6QINzY+TPDaXBCfdYQAvmFB
HD03nHU8wSb3vpaDnWKa55a4s5oyx2RpUPa+cm0cwgQzg2s8OPEtlec47oGwTIJDbJxPsNKa19az
POhn3nRFYUYIoL/svefWq9w7DjtKqorGjN/4AJs7gVWVK7RB9IzPTPkg5zHCSe8qTtQObG8w1z5Z
dCP+FXh90dGPEknyW9w3j+XCdlvleFGRYSQZuUNdUIgkWtHGhyKvRcmpOVnGRiNL0lec202zns2C
v1IXkUl3NAyFrfSFa68VwYF32oDahzIKAZV13Nk3dVEWNyx69BsxaGhaDe7jC/Erkge+161bejFQ
9p3evPHp+XxrYTd025ji++KmLWOs7bpp4B24sYOeBAQbLQIpbMBkSbGKOEDfoYSg4q3MWsYOXkLo
vnQ8yRCOdCZ5q64L3Sz+rtwxsk1dThBbyH+/tK0BpqfzTP8cTMMwrlM7Sp4qwy+mu6JSk945KbyV
VjmgIWpMntMuNDtJElL6KEV5xJvjphOLppfnVCKsfPQsHnpw2XlWTfd8ZiBTQNce1xAhuWtw+p+7
mH2lLsrziED+wrHk3nsoj6skDQPCGlP3ME5g27hNzS/DHEkD7kEythy/eJtVvKAXOJIoYvhvieQr
7/O/SgpRafG3SaGbj6SN/7JWR0ZfvuSfuggGIeQPBFGfWNC/1uq+9Y23o+m4BGe+JBNUmD+VEZJC
6LcBa3WTljfrN2XEkt/g7VoeXwOBd5FU/iNlxKNt86/KiO/6ls92H4GEW+/CMP5dGUl6r8E7ShCv
zjEArUEkMt6q0TBBa6gYyb5loKutELuHC1TezovwyqL/ZRfmY3PO0hSj/GgWLINEwngGtVWvbEr3
6KAIB6n2dolLdrQwlnP6AzCP8DHSkZIM6gSSpXmlhibfaLvKj0QKOU24Yx500XfbHn3+gEG4vEkc
6VB3GXV9sHEF8ex1kdkIreAs6aOzHaXKI0h355yMCeq4rp12G2phXFjNQGowM4V5BW3W+OQppuhY
GazgRxIo/CrmQI2BSwEBS12i50U20zzrCqQgLjjj1sL1hIWqlixFVKKoFrBpLaEkraQEqcvfhtlM
LgzzjyGcSLbwRc8uFOcl9AjKO+0mvmdz7T14s5NfzCS192PPIGZKbqDJVMaUihgGXjXz2Bkq36EF
zduAl24LVAzoYYM8wAE2YDBaIrqBf/GrMT8zykA3a7MPO6rdleZJeh/6bnosYcJu2V9M36nD8EB+
zebiKzeolk94yuXIMUKcSF9jWicbj9DLQzseORdd/2x0EA9WvGhsxPH8sAOpxwGmaxFLFnHRbN56
Uzsyaud5cPTLxCaqk0bNTYZ1W638AsIQghQJ6qGv9NmLEMxZfpPbrny65nkM+VwKCsWt6kylYS7Y
o9Yxdk3p4Nyf6wiiYR9xEHudBMlTTk55aseWzStJmAWHS88A6eciSXasZXimDll6HQWtfZ30Rvod
mpLNTRSxoUwNlrIUdebgCAL/qe5ad8vsMF7B6uhvOkvm/CmDnvHfGX00eRt/8oNvVTG+v0TYL9od
IBvVlqJ8ENvkXeAG3o1nO31BDDasgEtIulYCZ1jUhn566Uw7+tG4SXrX4tXdCiOOoHIkuGavBn6l
fkfPWrV16S0gau95yT14Bf/QyYxejywad4VbFDle/b46NLWsLrmdd7uof7AVXlx36HfSiJ+rgehQ
lU39Nb7R5mi1Mn0bZaNv3Ur1a9fh4umr8qYbaa+dJqy2epzvsiYXlxRH8M4zVLUmYNNcgpzHzR7l
qONTDaljPyjFIoMbSpeuaoWJa0sfm5rXRk25pWOYw6dMw7dO5OoKTEF5GZpgxLgypClTpsQFjEv7
qqJg8VTOLf4437bCm5QHp1qVS3MzVCIV7uyBggHmq0TelUnePlvsY7o1ZB55aQNLvY7oq3RcqhrR
UPqVB8o11OMRI26rj2UTQbQ0oR5M3x2TP9JD68MHaNEzP3iSVoAjrIYrDpXR/RQQymp0Yr2Afhpx
qqYIEvgiesAwlSB39lN4YRhQ1QmVAMOkSPhTVFnAhlWy8sO+gzBnWv30FAOF37i6Y0tlj4wRcZUw
25sZMIO5c3XKfZ9jesURbWZb6er8JUnGYa8DZbhr9PFn3QTDlSW69ppldfmUk5VkZ4oREitjPpof
UqZyj4iaXxQt67s+NsJd36UwTstpFjfECacf8GWtt1yN+VqqzqUHjh1cWNdUi0FVeRwSm1I7WkHd
ibQIot5H1HfV3ex44WdqtNMhk3r+UMPYb0vb5BtbYWLBjiNDCX6Tkbp9xI7r4MCUrR9xBan88X5q
kbEw9rC62smG/+sxwma0gXAYDqQxy9w7hPaYhUtqpsgvZSFr+1hoofGL28mgV1YWzY+pdtAtRMyq
hwUckMgNLJolIuaWUb/22yC7jG5l8HiJaD6x4h5JVXNdteuw2k8BBchmgGHeyqMbeNf5lYLxic9m
HEdIPAwdggfPqhja+kTeYm7BXTF5TONYXCDzDk8uDSYQ+wIPeIRj1981AXbm+4yPxKodRtxDUjcL
j9rw510j6YEjUIPifchgVkBvTorpp+k0KX7MbAp+xI1BaLP+ktpB1SI+Tl8SvPclx2MURpp3EtdZ
oooo9u2XeE9TKUJ++CXqIz8y0cJHQeyXi+4/FPFQHQmOgbqtMdNcyEkNB7EsCizCi+dqWR6AwQZR
CleYi2fFMWkuawa5LBzaXJnvTTffOz23aoKBoX4wx4wlBVdOw9x0qZJgbstetiub1tl39bXZyEju
vSjGZ+ygXg1Fjn7APt7qr+ti+3V1NJdbJNWP0yfpc/PJtbrhoSPYlG2q5erpCTM4N3yGV6NhO/cW
IvkLnp+C/rHSObWuQZl2qiJiItNlDnJnXEP9GeAiZ1czZUv219W3tfL5o/i6EOuvy7E9s3+4TuKi
NbiJQ4JZNV+XaSj7RrmH3y5+cXHiul1/Xb0F898TeNV++e7czQFAedGerbV4gs/KeQcQuatPDZZb
tVVF090YXxd+Y7n7M+gXBwuYTLXKHLMRBxecTrgOv4YG72uAKAqVuZRXtvyhUXKWIYO9Lg06fZu/
NWFm3qivgaQQGvaYWmYVumfHGkIGE0yzzDJ6mWookmXAiSK3fSDxZbz7XwOQ+zUMAQPhoPkakeKv
ccnGC3HDb92cwhjvwIGRjYEji3X72eaMOJuC8hJ/FfqBIw8V2xCiFFrIeO2DIWjXsRlzYDO0UPuY
dsVwkaNZz2tSV5SiRK5Vf1jwDbO1LPvq1Mbs9NfO0Pz0TTM/1Pi9fmqHVPYaogiQjs42XCozWWNt
64pkwoLMj95Qj9WVa6b9i5EwC0J+adNLb1VP/tDAT8nbhHgqNlH3TE4k3aZFn2oQI+WHCfaAR1mo
XmfgfEfVZAxEvfb09ZjVQbJYqLpVWCHYFDqFr5J7gIt3WCma2zSZZz7yIcyjVY5FQGGTafDGaGAn
JKICy9pFrr34/grYqVlmUdln+Li8qJuNnjRNLJ/0rwo+0v2QV9tKVxipaOphFlsAO5sZ82HDqazx
cDUtUg27KqJtQKCKda91+Nw3Cou7iNVeES1dkcao10YxwZmc4j0X0kNmZsvQn8L+ony4Zl0y48/J
Rgx9wl+2Z0XpbM1WcgQmRda+4AagXTHqxjXPfVZ3pH3tU0Qu/9BFeU0bVjQ8UvyLN6YDJCQsZ8T5
4eX5ulVm8yNSBWxcOuIEZvIKsDW2saya3+LQ++wTfB0G3LhDG9qgp2HWY1t3EK1Xga48uNNhASEq
o9Zgj6BgT1sDi/4r4d7RfImbyihW8yjcW9F7/nFO8BIQusTycoi6OrdW7C5tFmhBmf2oIxeS+cwB
sWETCEDF82OjX8NCqg+Kx8W64xlwhORR31dBMjxTXETj/JDbw56s1kqDolyWOKTdmo5mHdIrhT+u
VFmiTWDFgtJBfbRauQ0/NNIZhW8WlwQbLQ2mT58Zn8ph8cJdw+N7j7664wQy2QmYosZvlFUtxq8h
AF9sRcDCpQhus7RUD6blUb4Reller1jWNt+9REL0b+uUfB4XtOnN98f6JyRiPh2yK5vgzAePi2FS
xtV74On20bV6caXpJrgtRqt98gVNEFtRawwWIvImnrMR4dQ+MYI9NdjjgXfPEO+K2NQfDm6Y5FDN
SXD2hFz4hZUkPpGqwWf9PAnWfimBzpVtAjLI84ImbUJ+0SsJIm898VYBIQ4OjERkJbqOuiXDeg/8
Vp8sb4gwLrPIWU3+cgXru4j7QAEYissBOxTyIhP6QDC1V1PoKYqo+6kGWw2wM9jHpVN8ckik7+kw
yEvum6mgMLspt7xmkPd6KsDWfWfFC5qlDMMNACgEprQ/82HFAYumuO5rYZ0sHGcrUrTwyV09bDlV
y00sDRtTqQxChyVFSugLpkr0lEZ58BEFNR9tFXvZjxF47JWqXWraZIJXmbWHsn4IDV1uNInwJoCT
AcsxN5I+rLdE6M8gNFHm5ywl5BfnNyKdy1u0o9Smyyzy1kGLcLICv3wc0N7ppzCa9yA3WRv72v2e
ZPH8Y8ybIqepcYouE3CxH7Vd4fYa8+hBA6x5hdRiAouKmP8kz5DrnvzYsKeDBtC6J+2OnIrvYtfB
QFmucQmps83HYjsWAwhO0zjgF57WZflAQSFKYMzvfRdIy6cZEzTQRgMJOU9RmVN/O3b5cxuL+DDO
XC42irq/eI1TKP6gVJPLYhXCDXXpGy+VmCO82WV8jrpA33pWGB/pQAAk7/b5A+cFVcSCX4ObEU22
PZ0OaOloTdM89Y/2YJzgCzFRsZKWKaftGDjRQ1PNT7+5Q27/gRn5u0oiwgAEK+GYBKYZQDNZnPy/
eS18GvXoPelm6NpWelcPc3cNXpMELMSOUzLn0JPLMd78/T+6EE1+J55ASzAFu0M/8Hn1LYH+8vs/
aidWNYcyG/cDC/wrxoLuNgqHaiNMikFoVtQY6idy98PQfP79v/w/Wku4TnDVNwU+KKws/9ZqWbsu
jXVLyQLZTMFVRzrsQiuPEpJJZESSA6oc/luK+9+S4ggH/K0Ud/+evrcdVqXfnUqcj8tX/RFy8b8B
65fwLP9pRvqHSckLvjk+MAfPNf+ZfvkT22N+W8In3LUZ8wH+LArenzYl8Q1lD53OxeHkW6br/idi
nO8tYtvv72LeRryPvcUSJXkve//2XqrAYUKk6tqdCXaZ4u1wbMOLnS/mnjaovGPpwyxZcRttaUVK
U9Y8DaD+ksBAVly3Ct7xqrAj/2z3rDsHMbIlppoxWRPmV8yQVDyxcgD80NAPUtj6KijwQctUYIBo
5NDtJyWw8/Q9bV1cWw1Kp9nOXLRCJeD2AiAYG2yttloXRb33pjR7Y+k2DuSfx5GuCkLJCgN10bcI
72F0Nfq99wOnvt5GEsfqCHqdCm5rBv7uG9uinjPc/Fm1rQmp3Pd23fzsbdN4nyiDLp7MPPR+QF8r
X20uywockF70KDeMY7b0bQSuR6YvGHVx2eNc6Ck4HWTm7yVM9YfWNPU+mVxlX5noJG9EcujanKfx
DSfaiHOzNOtruLuYRIrSWshoZTfTTmHbsbmBNifmjYe8la/6IkGF69ViGY1KUd+QLWzYVlrEWurK
EtG7WbJXXSVstbLtwH6a4QVF8hqkmvvmd1a68NviBRWIVfbUtgKPQ1/01M4bdEHQcNpPLR4ZLsZk
eZaGM2eJTmvdce22u67lFyCSRxHoqIpdg/D4Q3SaaSp16lsQNM5HbFnjU6Bddhb/Rd15LFeuZFn2
i/DMAQfgwKQHVwteqqCewEgGA1prfH0vv/mqKzu7rLprUmY9SXtpoUheiONn7712T0S0WI28vE9V
ulBTIytaW4JsrF7ytsj2w8Juhbm+R6Io5pqBQSy98xL1YfdCfUIaburFjzmoLnb5aLphUm/5CqaX
Yeyye3IH0QOotKTZBXPnH6K4a/dSTOFbEk56y2LRIY37puip5/HYPLz2XTU0J9ccTWPNcGCYeKCi
2ToY9pB8Ou3A4OiXoJ7PJoMQ4x6oKT4zE34hIp54IlvECBoQhqhW+JDrAQ5CS+VUNytWwD5pzJce
hz6dYdk4vSPjejeU0eI4ZrUb9NuB92HFBTtz+IB2P8JRaeICqCfKDcCBEazEtqvzMN0gMw57G/T7
DcssS0NKvOc0aRmbMbYNRByh/K79IV/ug4RN2ONEnQaDMMISgqe8N6Olg5knOCNkbeFgtTW94r2w
+vSsaNMyiLw27nfVCUUZDkyHHee27hQHs2uvxUSPXUM51dYvSvfdD/FT4VePTSgzPRbiTTX0/riW
lZXt3Npqjp6cumQHV6PfiVL03XrE8kZQeezCR3uxMBHX1MO8Yc6oXxOReV/u4NlnNQ7gCgVgb9KX
c7q2S++1J1EGm1rinZs70/5UDkGwuxApywXDMmZwL6esv6uLZZxZKPb2qUFqJgWa4S3ckcLv35wy
ar+iJPSwgxCDz/YNz4FkR5sYVd4pArizCrGYY51kewcP0CXCfa4BmTpI5IrdfQSvcVhPrl/RBO70
IeCoVLY5QCrCovMy6eqgymo6aMXMOnjFPG5zoryzR67ZT2FPc8F+lrYRf6Yg/oOD5UfZb7Am5i7x
Q3lTcIeDiQCi+t24bnmr0077SYjlJcKJSY9XIO1vxLbkzpuVa5+nxY2b25A09YexYBZLYPSuTVH6
Nx4ny2euqIR+EJ+rsoDLt+NlMr+n/Zzd1qEnRhackNJW1EZZexYnBR0wavhOGrZtKoSWPYM42BbR
xOjVJyAEz3lnDu5NmLnLLx42DhWtPph9LyF9Y4VcEDuXiOypDav0LSbXhKTSeUqtRJYbr7WY+tt0
8AWYKRBWmD8JoHGeqjO14v7G322VvztZ41ZN69gSe8/k6fhiTwZt7aQ6pLHr2YKrvV003Gaj7VD9
0hX4Sy+NmruDCkoHWqKZmRtz7MFhkOHf2Hj5im2bULYlnfgDT1V+kFlMht+qekD1ffWrHwcCAS3n
FKI+xi+bx1nO2M5ScT2mC8vP0M+sbT8vwyc7E+ke4kkW90CvEAwG5lSgXpC7Fe3Ab5h7wHbhqPW2
ZiXLAt9EZ8e/BBWPDr83iF+wZS5i1Uc0C7Cnl3ikrDxhr7MQsbZGYf7Grqfu2J3JDwPrw71FJ+1O
kkl8yUK4xPc5njUeKFZIGl86Y/GRkKc4sOOc5Lofq/i3y/pqHcVN6W2NhdX3eiDzpJ5Cox/+TCq2
EAXyvP5wGptWlI5UVrSmnYG+XwBk3TqeAqI5IcafbUaTDy6aYWYR7SzBfd8Mi9iqOAgpnuwUTy3b
MJGdcELz4k6Dg8BwsrNyPKS2H1Cg5yuCHoZlHcJ+iJ7KvKfCwKTcukL7OQVp17+3M1SRVZiXtBXY
V7i/vg8Nts2qAG3RyDt04cceyPVGuvVrGbJ0DXRXQKRbA0ryr+dY4hMCQWP/nnTLQBhR0AGVF7b1
UBF/nOOPlEGO/mH1Q3juqwttY2/GWbnpgjCHtwSVKcGiMNmv3bXuoKx4EnMebDE9Afwb5ZGSeHBG
UF2S6jheyxTYGdJcKQ2XgEqYzWQdQtZo+PTY+WLoibzf5bWwwTI78yWqPGPBGNLRyzCmmTfdsrIo
fgcIbmxDSEOs7SjDvIBuV97YXQIlDRcja93E2Fq6WKKPoCtx5ALsyQ3RbmD+J8eyy4gVJYl6TB0T
mvoQZJtg8NNvli3WHy8OuvfMk+1mWub2y4CRu4aeYcebkQb3foVNyb1VwMNWhT8WJqAs3Zshrh0a
dMWBkLajmFqFYBzicu1dGzisOh6oXNRC2jbngiHzWbEJ2YakMs3toGPHlQ4g16beymWThO9L4oO8
sgKjcPQX2f54OuOcX+POtk4+5zkuyTVPhEHtJAatu+WalFiKxr+MS+XfiGuaojP76CuvWiIWTWNg
1Wa1yeFXY8I7/Dkf4hrMmNncYxZnP87Tgj2m2sMLIMzRCVZJFLoT9MivmY+Un/LFbDwLE0Yqlbuy
JveU5qhdHKghOJSu1b4wRCE3pkTFv9t6bt56egJPWU4H56awtNmIl9JEO5AOqmQgJw32cDrE0koz
ueuv0RbpOt2moqR92Zhp17g3UAbyo3MNy/Q87HbjSFKH0UXRLEemj38PrXq5OBm36XqC17nJyYWR
S13KF8kGRrEViEsQsAru0Vj3yYGga/0wJHjyN9418EO3HUMBCLQ5vqNdLLxMSduArLRa5hfcjg9W
lbuPQdvgFQsstyNbNCzQqiil5zoZHFYQqSRrsBvaZNPoqBL16shtBoPpA5nt8dwH/HjWwTXmxGPc
eUlHpmIeGdFcoTZRNLD1rlGp0EkwuDa5FT+m11hVOF4jVte4VaCTVwwKNHdipA1viLS2Aj+vzmlx
4oAUlhJNJZBX66wwD2hSXoEOfBF1JvsFdri767FmnYt+GLbcAs0PfmPzcUyHqN2YOkUW6TyZVQv/
xdIZM2vw/Z9eYkLEAzeePZ1Fm0UABZ9uclynZdK/8/xlXLDrju6J3GuTPZtQFr9jLryjKML5tYxn
zCoEErJX1xYar53aGTmCTCTpvgQ5BZj/mq0LJRtIJmUB2kyAlvNWLauo5gBSi5jeNbFXDhEe8Nai
DIFCUCeGunHVeKOonvcBHLj4BAk/PTu9PdeYzHRuME6yGs+Sn/l/BrBZ320De2edjX1hbVvOUi92
Mkf0Q0Tj1Jh7gQJo0EvRRPYJqwK6qzSSKtk5yzgOGPZokTQ+S6IJhzmxMq/EUAXC/xgVCd3e62Xg
uKNtx6X3VlOX4z06JXPJ3udKqyg8mUyHAsCg/3Ro6Wnn0E12Y0dkrZsyOME03hr7iQLAo+R+mrf0
INBsEaFyIIFIe5C3SOgMrLIESA1l9knwvllOaTAHD6nPTHCf9eZSkP1c/NC6yWxwkvsoH/tsm3th
v4V6IFy5lhD0OalkWDYgvRVRXdeXaCkZj8gE9NBfzSq3b7tEFsHJMdshuvNG1SOPx/S5HZIWEhZo
++IBdbs28FEwkzzNwBGWvV/Pjty10xLFR6h5cfIGwKnJD0jqkCyr1Jvbj3yZxacfJ6lLdqZ3go/U
DYtgpabQVAxJZChAqccjwjj7wZYxs5kAAJjWHINPC2dLfEh3YDvXdM3Yr2tt1Ke+Z/ZveH3X4yH1
zJ5astxstviCzUMprHTfsYgHD0p671dUdHl+hIaQCF1ySpVaYfdhciltNao1WKeyAxVttbvaiAZj
04WjuycL7gcn2ZDP3FXYK6j3LAIVnIq6n6mHjDuL8lDeDBS2GIabte+TjqpU9TTnl0yStsPkgU+D
BTpbwwpHeDH7ByQevbhzchW98JJy26M9dQVjjhjHm2GUpK9WcdwO+XNEZ0DyZXIPY7fuu3lTuBXW
EihZCHSidYf7pPb994ThTscsOypQ6HBVNoXN8bwczBDF/BwZQLC2XuAoe7Xg2d0pq6ldYDmNcUax
ePcTWGCYoKvwnogF70Q7qD4MOcFEQnq+T9rwMRlq0W+aOCVnw+pNOx8ltbrp5FaoHkFf4wPHK8kV
ZQR/YMoaWNixFRgbVgz4eLosmr/nsJGS/ZwJSQs8bHuq66H/1aPsr4ldyojj5ZwfB3qZ7dVoZ480
TfNswpGYnkM6KC2mFuomaCOZQdCQvhy+WuX1GdO7R99E6Ta5hmtyrjnELclqSJ4EjsFsh3wensZ+
ZchXd7MrM+viAy4NN/xp6vwwVNIsXSelX0DGiybqrRuh5fNC/a559MfEsaz2uUVG4faCMfJJh29B
ZWZm0COpghtV0ZO97vKFbuAsdJpss+SOvHOyUD6CQ7T3cZXkxwR44ELnEz8OPMANC96pe+In7x9s
PxT8+VJhIxmX9liJgq6DVoQv8xx3rzO+qGRvJqZ1GqSpjj2uKjLxHkveMB1UtU6RjMRalabIKXp1
4K4XdWJkt37fYypZJECrncE39lKHqX/24O+RfU2BI9LaEtDmWnHYJxMXuLXuA0aBW+JEDJuxp0YH
jIXvbv97t5uaAfRdVjOmrqiDMfM3E0gTvv+3/7O9rhwf+p9mfvyhSKX7NzyN/p3/r7/4NzP8/+Ih
NP8OS6p/2iz/H8Rxyn4+O0q4ws8m+uf95T/94b8dheB4MBQKB72YfTfJp/+VtBR/gUL9J9cgv/Jv
jkL7L1NoEI8vfOFAreZr+XuJiaMQTxX7TVZSGA6Vkv+VJaby/wNHobIZKxjc0AF88S/wcREkAwXu
w7RTdhlZO3QyMiNtgrkLnWWxWEotyMMgtJCwh1AXlXAsZx9mT9ZkrDq3I/bOKvam0CIGii0iWa+l
DUep7BexawMVDuEjnMrh3tViCLe20H1WSCTtRPMq8h2qnhZQ8AyhpfhzxqDZaYkFhkX2slx1lyAr
6NilnphcvOV6a8Lo84NLw4+1apZfYc9WZTEOWZ733soacmfLNNicI4/OHIxjDJxz2ffpOphwNK5V
BqNxX1hjfcsmEM2ozxbxK3Di7E2vRn+VWlxyhZV81VfB6ao9zRSUfYWl73xMZBZXXdc3nyN+tLVv
aqYKrXKrRmbuukzM1KKeLCjuJ1r77pgQky3yHw9UlLBQdByS88hac3qzQHDCUbO1dIYJ0Pzyrnpa
QcySQ7oXpze1FtyI6qC9pVcZrjTCZ5gyaHPJVaeLr5pdSIsr9zvVMb6W9IQW95IktE6YYIw1S1us
3VoEnMoGRqnWBZU1xelmaQu0x6tyuGgRMbKXVKLCuOpC9DX5pPUo/xFX5RHjBCpkXZBxWgktTi6+
SZzKaYHpAUpDvfSvSqZbhB2+Fsm6EsE3vHQeZDzAA9V71Aa870G5s22gNo8iHr3hh/VeRm/5VUEF
4B8dZMu/Q2QKhRVzEGorZn3abRjCmYjIHwL0i/wgPmCzIBp7VWxR0aYD3jVyjL1C0bW0uMuOg/OJ
umq+mZZ/Oy0EpzEkyUCLw5GWicOrYkzrD+px9w8lWYvKde7M7y3Nv5jKrqozLrvqw+w7Emu8GdCl
cRA0xDoQq23bBK6yaAk70WJ2rgexlVdE5N4I0DcPnltML+1VA0elNH76KnGcjadFclvL5a4WzimF
QiMvtZzeXpX1EFwKgutVcR+v6vughfgORd69avOGlulDMk8vuKmqR6crl6M0C33fpmCXrxq/Xbms
bYGsi019dQEEjFFfITeX/qMASVb21TMgrv4BW1sJBhaLsE4d/AXW1WsQ1rN4c7nk5q1AftwTD+MD
9K4eBantCgxS8ANb0UB3VbWnEbQR63c8DkFmLe9jiDM3KBlXR/ldIirEa4Ft+MtRE1ZKW1smJiy6
m7qPJkaBdnyaxr66ibTJIqWH4VRcnReONmGEisLgep7a1+Xq0SCiapMJxLiRaAsH2WPcHFIbO4q5
KnbpLHF7TB7pSfwffN3LttSWkAF056rSNpFeG0aAGwQvvjaRFBB1/I2b+u7aYOVnsWtt2KcAbK03
0dWHArJdU7tH/BxbK6CGeW1FdfwDsT56XqjLPYsUS9227iQOF8PG7GJwo5i72mJZw24PdQNeGe/l
0NAumfTqmGHE0AFifGzk0LSnJodRvjGNCviI0ufSXttv6qsTZ9amnC5v27dWKF3NWvxOr96dQtt4
MPy654hNuLn1iAsx2vn1M5uE5LJ4SE+ED6bh1dbWIIky826CVstWbMExkl5dRP7VUZQD0onXtTYa
tfSAHsK8+xZ1TMLX04YkXiV4k0LOY7/pbVCckJueCreiG8dLjHeOBTDBFzxZZpK0sI97jzoY1CZ2
5ZhE1IEzXMShMAlNGiKF3/7Mdsv+DVzwqlwq3jLYdw/N1VxFL8Zdzk+KsuvKWYB/Q5/o9tY1ylLq
VIsdu504gJYj7JIwHxKvBIaKr6TnKM93L6DTcGnWf6Zx9k5CR2dAurcsZ3WgptPRmuIaslkwhG5g
qdfv9HAxs1fsIB46TLYvM3UY3HR1irhDIcCzr5M8sOm9k0enr84o66iPV4Xyruq84s7VSSB6DiDe
+8DF67Vqh0zu5spMdbX7cJlV5y5rMPUh3A6Wu5uJcfGPqIXpnfkKCSG510BS5M3eezd52Nn7zGov
3LeElwLbcngwjI77xLOpuRl0xGnUYSfJjmwzXRNQk4HFnVoDnYzKdEjK0HGpZA7U65wgGmbllN+l
wErW2NmqFb7c+N7y7GIdLabJOcQt6aOKaiJQIn2uyN9tzLl/r4SST8hE9n2q0129znmxCBdPtc5+
WdcYmIU9a8P+Vx6Ta0ws0omxXGfHCB4/lYDR7gOdK0uvEbMhonnC0Lmz0K5KWnPmwoHG6i9LtGWh
Qvlex48tWs8qIVYesELUV0Imq0+qxAPCqLAUNPWO3gvdvEP4Tx073cbD4nf5ziIz3rAJTpp1oXt7
Sg51N3lFl081uvEHjL33nFDcHurdBIiH0KVy8/gz6GcOXR5ZdU9hUjdqZzk49MtzlqTbb+15lrEt
RlqCyARK8LgAJ5qLYrX8kUUDSWwSIZO3FTCesl3R0NuYhRwa1i1i5rFHiHuql7E8FEYTXfxUUMTN
Yn+d02DMAqpMjbVobblnwdyv6ewdnhxeLVQiZTJcY4hI6YdNPXdbirGFGJOMF6+VQbLliUBCoQwi
YNuDxdq9r+6RPRFLu9BRtMgO7i9JPQQrEzuFSN1Ka594k3c7LyLszniXOT6RqsiAZ6vssyIG/N7P
afoI3Nf/0+BOV7yVGSVAM1WO3KKrQv4y58YAWBv2RXYfT3ZBmbbkIyYzOwaQ9LrYXnWAnF6txYGx
QYrgPq2QzFd2q1jvytaUny47UBcPbBi9uHYbNTvNojNuCbMSygiTBev4GAR7GSmogEncz+PRD1Rb
Hro5cV8HgzuyyOPhUYV1ve/S3LyjfNtiCe5o+ZF8Mdb9QoV7JPruPaR54aGZQ8PfWHTwnvpa6Mbb
lHt1oT39Rs1yvmncekRIlEb/wAA7Ilj7Q/QWgWXnwIw2N9FAGcknkUz1q7SS6t5vk3RL6eBy63H6
RZ53bHvaOHXDJ4pjn43BnKvfpW3T+9Vh5bs1MNuf/KoQYH994AwN2yNc3Mr9hlnYmRuvsedP6HP0
n7Y5pVf2XA1f7KkS+o9l2+/GNPIPSb+MD0PKhvgf3yVqVrGu7Hp49wf1JBMMkCP2AbQnvPSIdEV1
7xF4ZuGQPxOdfcyiPN7goGoxFkTUnUlIiqgxg7EvcsfHwD2z5CNnygcfBC5eXLPhDRJUI500Lobx
eKUsT74kblDf+GZZPvpl6T4OwMkvHF6yG/gs2RuUTEercK33TQ0QEOzUcBo0ROXcTp5LyqTNuunD
i2cxn8pJDtjgERnTE0wG6stIpsyHTjrOd5CFzT4oqFtYFcbIcBlWqipXFiXrt0QOWI/w5voxzNb9
ocq6QVBO0NRX/SK8ZuPmfNbIOTK29hYex+eBLMrOoI/gbTGM5VH4eUAKfS593m3RQODBjx5JGma3
BL6XexBb3Y/UNti5CRJ6cHvki2EMWeBGSAyw8dqLgvT3BMfhbNZh6BI6H9xPHUKY0Oo8kiYi8JW/
tty5Rwuz5J2XqnEjxpAi2IgCGD7nzGEhLgo7TYG1Jxgyh7rloVGz0MNKaDlvIjTriexkxzJUxA1u
EiGqb9uou8PIiuhSwo57iPOxfm38Jfrd1o5/oPzWfBlMXSE7kaY9+kPfagIOKX4M5114pL95MY5p
UYsDvM3pnDZyNlcOzUkfESwinONNx1I9klhIUhdFc6VNBTccCaAGU6R2qCboWkC/KBk2nYg5dB7Y
ikSwHaqNrPIF80rgLOZaKIOPzi3bU57r2ASYyzijhdws71m+LAdUP/0Dln0CUKRNDp5TGIC1DNN6
DLkyDyMxti+vXPIPfcq+RrMhXmPuNH6JvunvqaNqXoHlUdxiypxRlRc+JO2APgazdfiVgW6A0bDK
cytmnLt+COUNsKiu8MtA2WDIbKKD1cXhnVXmfAspQTJWvTjKH3o//9N0yBDcLvl+bLLk3mhiYmpz
Rp9PszjOmfwKu3nOleIpcQL/cbIozIVnyjY9m3tW2TgiGEjKQbanNnY8C/e3TQQhbN3q0Ha1WLOK
ZWOtMqQ8XspxDom0a/losOpC9ZvPg0MID0V5/IxTl3xEEWs098RasgVkRM0SwLiOPhXL6ShBGTus
LGnLXh23sxo4s6UulbB2dG4tSSlmOmDqZ125W4hhoH1ig6802pCYXeam8dFPmcumMC0vYZPyJDHC
wH+o6cJ7zh19pug8goAQg+gdwmrV3Nk9CPjc7RD1xVAchlS1oHjpAtgBrJ9ebMtF1M4TtzwCGwk+
KPaI8SS7C5kU366to2xobH5VaH0MgGok8PXfu6f65zXV//j/CTTtEhe1MLz9Z8usp5/sswj/FTf9
73/y702W+RdLbijRqL5SIjKwSvqHHU+pv2Cospay/Gv8VXfl/b3JMv2/gDzgkHNsRxO9vH+nhpnO
X0QofEyYHrsxcvbuf2WTxd/4L3Y813Gk6UINMQnoStv6FydrnEISojon3LWio5c9iQ95N4FXCp1+
5xv5+JN4ML8M1/cPbAbmNRT6liCXKw/uAjPLL9mDbAe0LZ635ug8tKz5dyaVZMdOd59FGaKnCkL3
Ir1QHVn2wiTh7fa7sYJyt2RTovgrq+6rjQPRXhIdFSaaC+LCdczopaMM+FKXTdmQn+3igDyI8M5q
WrwjMwYzxRQ6fnYgu8HhJWSthIfHGOg9Gr+DeGmo4vbOXjoOby4z4dopK4tclenGy2qY6W1vXDoB
amOp0nXe2M1xbMuEuUhxZitqd0RZzOiR5kRKiea6QGS8o2HVplbXBmG1iQzfufSBFxf4bZTzzNTK
FCG8ZaanJO6OlZ8ET8j4cPstQnXzCitVdDuzn+FoAgkZYFck47suy4aXpnDilHrbWJzRdYvVMM63
5mwOh9hsx+9SMCYDZoHu1WZte9elk0FTDBwFXPOm8xKIUd50UhpPUarEm1EWKTt2OLdHKj8Zd4Kw
2DYyDH97M4mtdehO+gvneFWlfO19VKzoi2oOJRnlG5HFtH/yMRdfbl85RzJTVFIMsbD4IqGWsyeL
yn0qEvMO60YAbEXN8wauGXgUz5DdGqNJvGfbiEd7NpujHUHhhqpyKjkhbi1OzPBcx+ixn+Dkj8QW
TbChYKVzOhc4mTOefYZRnZzGWY0XLqg+CVauVxmMooO9hclBy0Ljb4apLTkH01zoL417UKQaXyoO
xNjbjfpsMqY80jCfo8pO9Z1CgtyXeTmDTBvlHUd9saWFC+R5n4szn2hwtIy2Braeio96WZZTZIf0
DkMNuswJF2pDceBXRz3YTsippeWMlRu1SU91PbLIJXkaJH10D0oIwhwclmeOcsEu7D37Mzb7+RyL
xl6HaGg7muxZ4DXtK1PIO51E0I7UBEqkHl5axgw8i6zL7K3ynfhXPo2HZkruKw56AH9PbkWJ2gKK
joKzVT/hSKv7qj84oMKrtbCsVK0q6g+fuA/InBIYe/RTxy0OopuSU4Yu9dYq4T1hZiiJuklTent+
U0yGYJJkNWJw37+Qv+tDyjV1K/jxsQbi7QjHwY+PlGyxYsxL134pEs++BUAsDyZHHDSnnL6SQI3x
HzFk1a4hD9St5ikADJzl2Fr73vOfFNltYltgULRhjkGM62S+j+w4erDrlDKQJBA4mhYvvK+mOrQ2
M3Htx8nzgNCOZJ+2EmbHewU5/TaO7fE0iwJycijjZjXKYeFvooo5G3rz0bdqdfAWmNDM3c7w5PmT
9Uzx93hwRwKnfhbnoHOtsjmwE7a/uL7jP5E7SKirjlmjic5W9GkGmZ2ta+y9TO+RUpSRsOqdRW4h
QSe5rHdpmdT7Mazx/mnH7r7q0+IO54p8GjAon4LGsX6lOcTcxsDVuOKH4t5HJGrzjeXW5laAtKFD
Q/Th3TIm5gOGGBewaNzddFGVfydcwnyqgbReWiyhNxTNyW1gLvXBk258NpPMuy2KHHQsoR5YVUoG
4uwSfDj49RieCfEkN3DrUlxzDhi8VWOY5pPhuGO7VW5mbLl/1a1Ku/yB2Kl4tK0JMFplEuU8Vcuo
nsMsFxjE0KC+R6hHTFN455Sg521NWw2wOe+UIHhzzyeYMPBRDjgGjTLd61m63aaA009SQDsY/eJW
JA2pH5P9KAemKVlFfmceJs/MH9ykG9cON+62Jfa8b/iflTkuxS8owKwxaFNem7F/Bx0+vKRTznlI
+vGFU0S6M61yOdVNN5xDN7cOik3+V7oA6BsGykiTIuiQ/x2lsct8hmy3QbPW6SbrE1YEqi3OML/A
BNDlNW5Vnn+ZLem5zDRgEdqF+2owhble/5q4oJa49aOjyTAY1Va0MZJ0+G2XLDDbSm3d1pip7zZj
eggNyAKyJmNt13und2yABfGdZdj0Sweu8WAaBdYJtJkjaPGTCBs8eaU7iS2czfmN5SvKNuDm5sEK
bCnpMTWqbWNbxEqypyVXE0n6wduxSnjLBIy0rOLU6zbxV2IQ/TtZtqXAq2E334yhjRlY9Mu06wJ7
eDQHO7kAZqh2hLm628ayzhT4fvRTdSCVTq1CiyMHGEGPjZ6AvVdaN6bdLVjmyIhTxNKAwSIdV7Lh
UX1ytiQ09VWL2RzmsxNk+zgS/Gdf2vm+lsmpIawL18DhiLahhYdSXdOjmB4H+Vgdhib7zOcMV0vm
9u+Svikfd9AcX+hEHPYoAIz1hTTqx7oD/bTUo5etGhtQjhqm/pzDc8wxDRLAbcmQE6k25E/ehUO8
5RXvkDusuohhxgip1hz7mJVE1fIegOYANGG20Mxg6iXud1FC8VJuN94RlUKTKeiuUyMvMd/vZ3BW
1qUsvTu+LSh6oTMnT5LGebkO/G5kzQf884VCt98+l/v74rgbxp6LE3n9Lm0pnuWBWD/GLq6vEpOD
XDcT/JtCot5AlLAekiFe3invFYQGsumUyIYEE1Sbei3Gboa23RBu9VLnqwU1+oEQjvBgAhbxfODw
eW6oXSOr5rlUHBrwqW2zVtFa1uT9fZUE4UsKMHOfs8X4I4nrvmGGqnbwJJ0CnyRbn0NGZ/thLHya
MYaqqag8xQCwYv1S3PMOIOCfpcMt1hbCzAxkLzGW1hOlcjQcWDRQEXYQxyp3Ol5IyrlZhqK01hjc
vCMYNlZZfrd8W7UjDvCB2o3ECbpr8xqzQW46e3p090uXPsMug+GDh0k5Y72uZLOxWhLrAp6RR68W
m+a83/Zj8yPtkXmu5FLEaoGJh2wID+JN3o35BovPBqvQgyFreULNt49UUTqHOA/KT4fn2bq1GSmc
NsfB4BViV3Uxy4/F0pRq9tTuYpg3YVCPO6yCwQUtlozDHBDDy4oKEhaZOmgZt+HQny1r/mOaLUy/
gdfUBI7CdX73WUsZrUNIj23PcOsjGO6KUOPjljDaG0uJPwUEIGg8c3jqoKQ8A3PJ6HKdht1oQjMN
UTSUT4OviGhUpBmiILkfyi1keRcUVOXvJI+yaC3l9M4fGm7iXC1fDUv4bcCeeEcJQXEjqlS+8vOm
BtF2+yJdV1WsdlWU2lsnJKRXxHZ0UoC+HyriAnTbV+KMeya9s6B86MKt4EHg5gcoVqRgwYkhrqIq
de65Q/1pVVVRc8M5JH+g28D5WchCkN4Iijs5Weat01vuqW8y58ePAv/i9r63isco/iWbuj47wrVH
wsxF/A5boLvw2MyO5BnhWtTqG4+vf6AVgY5qO+lvO9v03nFSd9sCiC7gYl70zEUyqS4UkOFgBicb
H8s8bCmxcKqZpwcuXRDwxS7DBHDwG6oBDUfNjwH6yYIK2p8w4AebwvCLk5zS+WWUbXE35dFbiWfl
XgRVin/Pqw9SVfFmTuVeYu/ZzkRCdirWzVHNFG7myKR2lx4LcpRBSFYc72pBTA9PnRujOaXOK1Iv
i2mKVO7qngce82P5FhWx8wHsMz2ZYcEF3LQ2/nrcSWxMe8CVBMmjh9DCQJP3LuY0cqLfAeRT8P+8
9wLP4l+e22HXUoxyM0FpP5eqfnYpgHn1jIApM3fFhmj+e9OExyWEQ+531dGkUXka8AzwRmXnLxl5
N4IwPm4jYyPY4KCkBB2qy/hNqLXHi1/lJ9K5RNWTYThKxzRPasIxZ7Wp2Ew5Hu0x8ta+0AxQKszw
rP8eB0GwlRzgMSn5qxhhqYAZs+Z7JvhyphcuhJ0bZ+nOGjH0BflIK16pyziXkR+fPdp3huNRUhCl
zT02RMQTt6y+EJvq2z41B1xCbMhjkLQrjj6ME7VvwC+Zu0vOnn09hfH8KwjilnkhyT7h8y58K0CB
8mKJvjmMWWixjbnBeWWvBmyBz6wqx0cWN/hX60Ka74UqjY9c+f2ujkV1cCaUX+I0UNmh6uccemA3
3TdErsjTo4J5ZL0wHPvpzqtmFAcNY1k4yQ3xumr5vBx87W+kuUauLNxyVBpgKgr6C5CctYvaoUr0
RCz27D5j74/PwE+N0M1U+Pz9FXwYetc2Pu5dxlNxSt1GbNERf+pxOtAT+eRpFdA1h/ieWI9BcVkx
H1pPhbvZbmqcYmV3JB/RvbOtHj6XAd+frwL3BQ3Th1hTBt/0VvL6nPuiXw+N4+/5eGwwV4O6kNmt
bjCi5O/KC3pmI8c5loKRFj89S0d/pv7sf7J3ZrtxJGmWfpV5AUv4auZ+08BEeKwMkhEkRVG8cXCT
7/vuTz+fU1lVUmYhu/Nm0Gg0UBeVyaRCsZn9yznf0RmpaXt3tkdQN7oYT1Wec8RXUebuDDPEpzIU
bCRA4zhbv46dNzQOxA77jc1QMvXVsyuFVOREOMljSYm0Kd3JvWmJI0Qg2kc7oowYiBrm+CLhF3J3
JLmOjHPC52Xl8yUQoj8m9jxeRNMMDfb6pF9jKzQAAqj5MDOpuHOxqryQLhvtGKyWTyX3G0d8Yx7U
ZGUbmQz1tYNEEdV0W8pN1+oa49OquLR2K4moLPr6QyMU/EHkclCrpreaa2ljD8IPYoLPmAznW9qY
1Q5W+fcoyd2jFYaINNGlmWcn0DXCcs3okYMDUaYGzssrybW9HtVsHGvfYF4+TdlTR5bVG84QHGZ8
3VdhmxY3ft3bNykDPNhQzTx5RQiWhaQmozknqi1vKa5RLSCKn/Z1bHDUVFyid0FR1e4qCu30UMrM
2eE0rO/jkhp2RQkHpNFwLc+lizkZAUk+FYkDX6QGsqRY1OBTkyyKXyfaQaRG/enOPe7xXJIj1gzz
MaM8Q5M4D09IvPsHlyr00hmEkJVzbD5miF+Obq/Hr4HquIv8Yb6xZ7tEy1hqwam2Yv06b/pqFZJF
AiIltQ9a2SO3mKvZYAEWS/ult0TI4jQxtReCE5KK4cE8fgUqq5i1xG7D4KG1tGoTuBC2xEz8llk4
dLuVL+Yty2GWJLgav4WjXz72qrI3c2nRGDhtAxfAKG5ZFjowYxMFOZJ9r971tsf4Oruxq4kSK24b
YGmkmPVPOutkD9JHeOsjytrVjT4r/DSJ/DbrhE3buCvZojrplUhsqs4oVsVKdFa1UWTYogiVAW+t
81IOTEDCWOxmhlZbbaIH53mQCoq8tF9YX77D6ZoMImmWVb95q2e8S3rr6l4tcICaqUakKJhc+EWI
t18RP4R4MGLKJTcBpbVSooIcYuqlr5Hema951pS3AjFv5MfpdWTZ/GWNMV8vSXDR/+f5739HnaKm
M9w3/zIN4vojCF/Sl+kX4iEz2t9/8cdg1zV+U0jg8GToumFCu+KP/DHYdVzwhQxmpe466vef/EOi
KH9DBoZi0MX5jFNkGcf+LlEkKUIzNBtNoQ2zWAeO8HcGu1SYvw52UfxquL1tzZUOnn3GzPz8J0RB
54dsGzIl97ULu5PML/YfqI5mjnLdjcJ3kvPSYyvHsTzYpuzuLX1ygo2kCJ63geubXyqoQAfYOhJc
KGy9EXacoDy3GbtWu0yE5he3Uea1PwwaahNht2fTzlHYK4woOIYs3Kb7hh4q2Wk4wsoTp9B4mNjM
rm07CLFS+23w0JDgRo6xSFumRDqUBx0ltdOp7qm0mJsyaWJDhihgTa7ynTbXkdeb2s00FcT5JCUK
t6Tp67cqrUoyKUz6jDVPFmcgSSykdhGLc7LDpkxhuCzRMV3q7FCCZ3vctVRrRmTsfdsZvcCezf0U
TdHesCp3nQu2ftCyJqw02DcfqF+cHUrN4ZoDwV3HUwYE3zU12DH0zuTFIGcI5droLYNjCQ1Ed+cX
I7UewNU73RWls8ZohzGyYPWrnQzDj4IjicX9hfWWJPwlL6zgVEVtPOywf+K0GPGmkvCYV1Sgje7D
XUIciJZ0Al3VEy4+sepJe1fol1m33em2DtDLXYi1xB0/awQD7JMYKN0hLB19PnQaOsYjeCCX2LnY
13vc7dKe6S7C9KlHy2JfnKxGF6TPLB1WaWgQ0MqklpG1OeNh3voA9XfkqIXvWlEGyC5KCoC87vRH
22f86QVaEGyLuPnuuuNVJ4bqbOSOcYJnhUrVpAkRzNGeFNE8OFv98zByQSAXgOncjpl7bdaDl01V
dNGjRNtKhobQDf14XNFFgtOx8uYd2wZIKEOE0Q5XWaR7aaFB7pWl82AvMvsVeiM5eVnUOvfMcKbT
wPwftVBEOnjTAg5JpsrrTJfCpsjDHXPD4kiEdeYtaX4bLXJoYyZ3M836/ODnkb7tq4KJKwI+rINi
F+U6vmGnW6NVbO5xJETrENfCLaHFProCpG6r1uysFbBq2sGiQHbBfc2/pyAcUmS9JHvzZ9XehGbz
VFcWwlY9tqIHPq0dQdx4wJjgFtOwAqATH6YAjxSyzQ5a1CKpBzh6CPohucU723+DFC0wQRY+ZLzA
wAy1moaRcn8Ww+DVZOUxIlCPYxRll2oqdsVAdGHlYgjOmDu82wZg/NpR5T1212anwi7mdY+n3QID
+KbcFuWNmLvrsp0+UP8ivignI9tAzWr3ycKhlrUSyVMpBnk/FJOerOHmqGck9HqzgekA7S3txRaM
XUcwe2luJGT3jd1XuLkrXOmzq3ARj3a6znQz2bIB0tZ4rtN96oojlCzJCZORS2dr3RMrocFcNUF6
DlzGagvF6FhNoXsbmJX/wmTAb9f/u/H8L3FHdOsvlfv/t2lesp8l+8bnL/x+FXKr6aYB4Ne0oBHA
xvnpKkRqyX8qLSjAxudP/nEVEqaEYAVtmeSXFzzvv65ChPwGZmYHCT/rSchXf+cqlJ98338hRxzr
E9LDNe2iIbR4rGUH+tNVyLdx0EgHMfc+Ti8GbSzP9E2nkxy50/iIL6kBc3rGA4sTziVliSormFoE
POiGs3XYqh76ma2pGr15q29zRqIsATK7K/aj6Gg9oPSKvYPEcWPouvUx6S2UHGa90dGyAVqt2AQt
Huc+OiD03sQ2EWnEABoXt9HlTWBMACsMkZ9G5PCHJvDH686w7h2rbNa8gtNOQ0TkFYXRXseN2jZO
6cUoQze2NI8KbIMqu86b62Fek0jNpLst/fVcO8VWTQmWg6QzNqbNTLOo3Gs/EPpNL5qAezB8Zjod
XaHYcTwmyBKcOSDkwjbfS4oUrMbNW55BG0lKcnnbxsbHOPrTIS6L9jK77nBMIm4EtwIQmE56c8z1
9kWNwtlrSqu3iHstb3B5TCdC1Ex4201bje9z19lbbZzIfojFjaxQr8bzK+mdBxGYHlb1ryPUSux8
J0vFHgEURxJjlvlyTm9QiTewDsPWH833lLF8QwDNKpETOpipWBuD+RC4aDcW/O/GTiIAnkFR4OuC
oRLa46ZV6gnr2ynGUbtylDc0bIyjbqw2bkCrjvYXJdKAUMiodAQ3xbSbIousAcpwvDXnpC4XNsTY
ZMDt2DgMpfU6DSL1CMjRLjNBNbd4+ox1WlvdM4mpGXkzJEq9Yb1DfojW+oy+Fp2YPgBkqDuxS7vK
uc0yMkrMUU7fa7clJcmKkJkX2AivkjIbTnWY3Gp6GX23WBsvRGFsmFi/VlmDqx3vRfteJlg0gM3c
6ZV7TKC5rol+TOgqBXZ4w0dSiDfknBRotAc53zlhcWFJvBPBoM4z2ZsHu0+jq6hqGa1qiW+c3b6o
PFyFb3g7x60j0mcokP01QruDMPB80Ng0yZ1Snb1RZRWzsAbZWklny7Bu2OSjyVLFyqerNlG3urDs
u5ahnX5SCrnTWiNrl3BXwpEg0ltJ1m3bLO3IK02HADWfmxLpGgPhIPuptPjexQwVB9ZNUZYybMUK
sMOMIHnC6F/vmOJyo8dm1vReTyg02x0JU2DdYdaD9QtPhnhh4loCIi7DaCEfFr7ySAAbwPXEOnvt
TgCrWOVB3QcnuNBZu+9I9mjXBHHD6IgTKyq/CoT3bElF7rTMFcmxJoVEK6AG9Ai7b2zQAtPeyZN6
Iug+TIetw+VGOGFe1859RnFVHBI7FcX3Et26y+PGLt+AJqSSDFiGM+n1/dzC/8OSejO5AfOmoNds
8gdNORmrwq4IzGCEEYVbPxNO814ABs/Whe64PdyVqQhXGDFsTO34jfOBb4wLYvdcBzVxzlR7RHZL
MMgFTNsh1fD5CEpwGY/okWwSNJi6JykvlkrEqmbDzgw3AA2j8Q1pHb4KEStGMHnZPdLz9mNgdmJ5
EQYKevc40hNSLuKMcArCr5xN1hJDdhMmSJCvUF+Gu6AfjXaR/INm0qQzg91jp4VNuguVfpBs79K3
qhZdtHXx01J0Zg5RMFavzy+5q1DTI064w1GlbfC184BdmXitnsGkzstQEU/ij7UN629Emz0fqTQM
HLVRuMij2pcBS5BFNTtW1x3LnnwVYoI8ZKOcX5ylaw6JR9Fk8xC36iFsxyeHRCyvySsYiSwltnMS
phcz1jn2okCiyMrbe0uRDdf3jfMtMKo6XJmtNT/r2vw+yI6QTq3LH31Re6WbU1iiIs7qvr0ic5Wm
C8W9bgMQGIc+O7U19KodKQ68ov1UZ2sZkPm7SmH43U41gzICuf1uFwxla7ByQzKyMXLW/lec2o99
a41qK8OqvY8zlZp3foo6bIsywvHGrpGI1Rb451S32nhnp5FLrJNVgXSnjwrviZAN3zHq6vZqiLIm
XGSz1KFQVPvnoJhbIlZ0xlfbsI8aCc83ZBSfIDAdxleAGb6zYnsM7RxKF8rMoJy3ug/DnAVXf25b
IAKWyIN1jyPs2jG7y5R0xJew3sDQo3VAfef8i5g1dRJuOn5rRru8lELDrAHW2n1o5nS6EP+Spece
Xexrjoh13yXzcPD7TCEX6ZzsRUJ4ZiCILkcZrXs7thkzJyBUzmtgsK9NoySuvEVPI7GWdT72tdZ0
vjts1054rofvftjjnY7cQqUPjajUulFiqtd0+mG4gVwcp98jR8JijkWogZ/p5R3gKvk1GwSxdn1k
qK0LBjU96bRnnApTuBG5Wz8UAdgfMExD/mEA+P7eKzE8DZXRkfVhhRhk7KwuqPrBhqyica5uRRGZ
12TMC4zSSWkt2T1VdsrL0Un2iV5YchMQOgb9UQsdrBOB6axpa8ddDEDagDmVWO+FqPsLQWLOA2GP
6SmP2ki/qltffUlr3X6eO26QaOJUXalsCp5kL7SLMbKSQHSZjtfFBKfRMRgS0MahTg9s/SoMDKLu
iWeG6mIFucdokeWBSgif2jo1mEgsg5OFttGdG5LTdXEDKIi4bBJ4WdvJIJ3r60xEQEPQhudsKqDC
ID/QaJI7bZ7STZhiOmraEZz9bJqNfanjPn3KGrQt2yIIzH6T9b0P/x7xb3wk3sycD0yoW/8gIoPt
PLZR7j9oRHS8Pd3MdGtLPzQuAlgvyqvPDln4S7fcmIqVRxny1KE1Lx01EDkaisihl98FNYabU0Rw
zbTul2Zc/+zLrXK2tRPw9xk97GfvjjoBlfbSz8+xmOjtSQIrH/3MXo8ZYMw4ZU6LTVTb5AlfeTcM
3TW62/46gYW5G9rKffDHTF6w8gxMFXzOfYmrf48n3dy7y/ihXAYR3GfZLUP5bO+AKt/1y8DCnfoi
RW7QzKfGt5yWPb2JY/1zzlH+mHks4w804UxCxmUo0jEdaSbCgkG63QE+TtY1K59NS1ONdKzsnyAE
VFcZcoovcVORuNAM2IS0UgYP1udUhuom5x1mVDN/Tm3qzwkOwECmOfJzsjOXrc0ePA6t9mwY6ZJX
wxgoXQZC1udsKP2cExU/ZkY/5kfLKAlRu/kFSRv5dAWblGBDpFV3PyI+ZHE1OajXjTl455rjsCS5
mfFtz/Ql2JMN6G90+o+XUs9cKNxaegbedq6UPu4aBDX48UskAvlsM3EoHS/vCISfcVsQKfEQyCjR
odv6V4Ow5xcujPg+UEb6XnZlv6uSSq+2gymSA0YFn7Wjpar3IABEWxREc8HpGPZpT2DnthxD8CJW
VJMGojWmta1MxVqBDXFFXNVI2c7+v3V3TTEYsPbHcb5NLGzBEEqKt7KZ3tpKgAVqdZYna8AMdrXF
beUCm00zQO8/KVH/DZ8UXONPkMU/dzx/yII1oQVoBVEkB6tIUeeYdkMUSSrih7//MI6F8AolslLk
7v3aWPVzlhfkgg0HNdZwnuMgiKGHVBh9//pxfiWfLk9neX91NC8aHSH/+OvjMEIzWse1u8PMIusl
Xm542c50BAFENpaCIok+0n4O2Z+0meH8J49u/Io//fHwCvAqCllFd/vHpwkhF/JabbYHq47KbbgU
AoaTyS0bD4SkQ5NenOpTEGaBSpsK5olUE6xJH2aqC+uzzCCBPV0Kj1xS98/jeVQYEiWYrvKo4SQi
h21u2VCKIUpvG3a6DJHUTN4X8bhQA93TX7+ef35CdMLYzgxeWAce6B9mw7NphWSEdOWCwG7YLCWQ
SlY9kW7ahp0yS3yOccc8/N0HNZeZNFoCKlMJAvTXN7H2fSyKCOR50GA+mQobY9Z+0+rgGKmpYhb/
z/jmf/MF+FXWvLxlPNgnCkDnT7Is49cHY1xkIOjJ2sMwE+EII5N5t9hmBIL/J8/qz980k4+lbTtY
86Vl2svPf5otkGmqw4+P8kMEbbS9RRiMmyDIdbvb//Uz+kO+8+dTsonakAZlIosC9Yc3LUjg9LNv
Sw9IJbCrdpQUBIiECwbPNTsvMWA27dw5os8rw6G5TYbOtM5sKliyUfJ1n9VfqbNZauvOn/fjZ31Y
f9aKf/1X/dNrwkaEj5bLYIeXxTb/+DclvgLxtxMdkjDU1KF0uvY8FiPN0t9+HJOv/Q8chI3E/tfX
XlZhg2+oCw85Ck3gLMrISdDx2Wt8Ps7v1IzfP01gNH62K/zhH/8D3Bz/+yRt/JO88etv/Mf/vOh0
TdcUJ8VP78qfkB4PHHkwG34eDbIp+/3X/rkpw/kgdf1HOJip+LL+2JS5+m86GyrDkpxCOuUQn5R/
jAet32x2aCQPkSfGrszgR//YlBm/Mclju8UnywBtA33jH1yTX97L4KP4NyeFJXFglP8aDyo2ZSbf
XP5AKdm9cST++jEq80RQ0erEFvvWBPdhMe4Mzj7rYafrLn2hdINVT5LP2m4SlCtF+4GB6Gu8ZEar
VKMeXICH1fBO+6NWSGq7TTvKzhNCFwioq/yeBXlzpfogXhW4KTyEGrDqq/giS7L4Btr5fd4IZxUE
5Y0qEWA1EU3FVNhPpA2gQu2mu8LSPjJCf/VpGXIERFfkbgzMKBHvVmDewOpih1+I6jksqmBly37E
6TlhsMbMxaMG/XPUpHs0aSd8WAuPaPE0EilyRojqMqe3UQRXbBJ0M85PJWtNmAnWfCxFScoWvCeU
YMrKFpHi9Oi7wYMWJS9DWD8lGvYFJC3TfC2UZW8IcvG9FlPdOuxw7cWG1d2RDwsnPbFOpdTHg8E+
fTv7U+EFSHuW6NmodVeKpCb287befdc7lxI2kBu9NtXFwlpCCGeI8hY10NTY8AZElV8raEVrARAJ
+HIg9tKq1TFsDAIGYciuiwFLM2x2btc0kK+tnJ5raE7gFNBYlkw214ab8v+gHb920hXXviShzB1K
CdBqiD2wZtb1jIYMFH3xEevtsBNupW5rQo63SPTwSMa6sQKbSmKvUtYmCfMOgSwo0yobjTunmd+B
6ROTirnudki75MkspicYhiGI0GlBXccaMzzthPa9Q1VGdMYMXXlNhtn3KKcBVIX77LbEXMue/3xu
0ylENKjIjMs0rBSSDwAJEnutxPAb0clGUj4QWxkfHQ37RhaM0UPj142XKCPZNPBaickK0ruhRc/F
ACVZzwkd3xCFEFFL64syY3+jAoEvJK6+8nl1P0YtbzdEq2U3yDdqFJdo8PuyeSBG5iGcxo0sSDHQ
5uYxnq2E4UJP7ZubFqk51rc0H7U9aos73S7HTbKUNqy/mm0GFfERVzWGE+nc0fM/zBgckDbxmeX7
vu5DSyLCATm2cimgduNnXR1/1tjZzGoq96OIVJSpLs+WHIHC2ELgB0nSW8yp6YY96nAg8rTcSj6D
twhQ+yNlR7QPlqCANAw5ztwGBWp53WmxT7JMWptXpGzFd01sOTujJH+aYJhHPWjG+8zN2NNKR0Ow
gfSiteQXXYsNJpB99pjGkDh5q/rNgHuTOJQYO5LbCf9bXZRLZIlRncBHB8d5GphpMgC3GN1SiXid
X39ADc09spKw6Yykn8rMGi/BuFzdo4Urmqt73TYS8J9j3mq133h4ptBhu0N0GXQ8mBOX6q1Gj9rh
zZrfWphqUTsz6RtUsSffgpCxctYvQFMB8YrFdBmOOK80F09B46s1OrDQS9rBIdKkdNh7h3aOiC7N
MO0InOXuILqvU+PKL13QqT1EH/8r2RL+WkAkhx6qMQqxVHiIVTVdVXCVv7hRSTRDUUk2pvZs3KUz
owGCdYFoumn8VRIXDz663bKmxb8Z5Hskiuey7Y2PnqLkLhrk4AnKUQxaPZqxaGSgB45lEciWrxFT
iA9coNmtIoDgiMps2BOyyFIFh8daKOSGOk5Ix0rLG1E7V77IDA9QZxtoLry6TEPXDtKU8RoUa2RZ
zLTM2MuWjK+yD9UVTMb4PMx+efL1Nr4NSd2hR+tOnYz6XWa11ddc6wh9LLKaLcbUrcMJrDoZbKBN
Fw5BH88x/mj+GukwzXfsmS6jzXbZcIhdYa0bHcq4u3APiUOHNHxra3bwij8OB3YqHoIRJfhsQkUs
jLy9LRIH0o0DuIMhRgc9NIIyHyZ3VWAVFxvhL0oMq1vVOnnCVKXQpoC1eKyuJ6R2bOOQwYrOayEw
AAd0sp1WJ/VpFC0Cpox9i5+lmtcrk1M4sj90Pcw9l3Eg+yn3wibjLTKcifaeOYnlQnkaNXa4SR9D
6O6aedMjLFllMFy8IvcfNfrLH38HCP4m86qB3rZ1ja9Oz7c5tQ1mWP7sXidJaMSMgmwLLaoZDK8i
gEgNe3qoH4zS+W4TswSqkdNX3zug5DeO4dz2FH+rkUGpwDMbDnfGABG8d5hT2yK+U6NeXtNlxI9A
R+SmMmw4TkxHsdnsYO6lHpjhmkG3cL/NWGa3lVu+E1svVrJJH/oqUet4nAYvT7WbuZ9Rl2In57aL
vzRtbRw6Idx1vbzTuHV9lBKBgSSdo6d18/fcmF87VTz3CuXvSsxmuEmBDW3gK4AGTvLoOPrBOQor
tIdagNPJNC6RjjRm8nvSUfLeYNfE8BkyABOFWJn7pk/qB0As2NeaoNrJtgU6PRYvmuAUAq1IWpO/
ka39OuXsnSz7Petym8GmnkPEst//t9z9r+zAkceYTBb+2Wb+qdbFOfDyhjLs/5zrl/ePJvyl6P3x
yz8qXuX+RlXK5tqgtnV+1oYp+zeaOAcXK7tyRF7Lqvz3itc0F7KdjiWDU93AM0yD/HvFa2q/Ic+U
i70DRurnj/5Gxcvk+teK16I81zEd28DwDFM3rD9UvIZK53JgvbMDapaTXdRMGEtdFhClmKo3qzXr
TayF7uOArWAnBbpUiJgt9pgYoyT11bvGR3ef9A3LCZpe8sKznZW18XNaJ2pbzLKEVdkm1RuJ4Mg9
m4oIx2EKboRPviroT7Etuvxzs9DW727uT7sxbNQd0tlo2IRaaUGuKDLC6y0ZbtlXbSe3u4ZBll5Z
nMxeN8gWI0FwQCAJ2V/H2hGV7q3WRdW+dIPuSVJavidCdtxF4eTvauF3WzPH8Qi3LR3fl0D2Z/Cr
3RFMn+HZcmx3c1OEe2ZPLH0NQhqaseo8BPrX7hQ5tyYrw80Eq2dfhGRmci7I1VBZ2j7iTDwPMgk3
bswwfJWxs9uB3YuJpfWj8ks/F8VHVEXyutWEeayc7mFuNBe0S+OcTYUQCPQAugBDFoRYAWtuEJS1
da02foi/CWtl3O+IWSI9uzCSpwZt9NF0xvaYJ8Zb7Wf9tZ9EEagJ2WyJpmjuUxwbB3NqwK76s0Y4
QaKi15C1/FfDD5wrcvSsU+BQNpdjXwYQRW3xvZ8k8voJiVbBEPqaN5znabOM9qscO69m3Qy23+Tg
xO1iPRHUvfE15zuFCrw/GQIJSfs+O1bJMoVNzbchI0udDAXMUExHCShncMILJfJ71M3xNp3pOHBK
aU99UDF8ksSvuXZfeBgo9WszDJs9A/HKG0yXpx4YirliCwy/t/sS57AZX9nCf3TqefDsSM8emAcT
N9JgUWjn0Pw2ojnbd4aD4N5S2W2ULo7nmvtjJUHtrWoD45DyG3JMlOEZg6w3hD5/GLwkPmPi0r7R
sU4e2MyveNO1E5kW2WkoZvfdRmr8ZQQeTKFvZo/TaKQUKL58IHO+0lbj6FYnpxfgmErNuDSVqeVr
4QrLk4VVM5msu/K9sZpb16rFWu+CcgvTzriZzSnbxoMcb0KyKKgHDT61keamX1KFk9UbmXQCL+U1
c2PE66LOu+fZDosr4TjlXZeV6mqOSmc7DVpNJRC/V9yxEiDlrpyUekzKERk7vkEcoNhC6yn2BjsJ
d6Mf5V90Bzk+Gv65XduAGuGtDHq4pGsEN22hBWdz1q0FKgmadtLBKq+4r7VdYw44WnyNXnmK9bVi
CfLmzAk2PtcW1V6QFLCt0YFsxjo5z13x1ujj0YGXSfE4eIbWEg9SDNdZb5Z7p2LRBsroIQRTDanS
OJT5st5HTym8n87qf9PoL6SFn/v85dQzNItzWrf1hZ/A0fvzqM4njHYoGo6DqA6McNXjKtMwOOV5
yMcxL09jipFtyFDLNPlTOqZc66jt6xtrploEzZd3OLt6FohZSFUW5umV25vBYi0UyYn1XP4EJ6/G
sjNEqN7MEP9B29bakuYyJ3fu5/c5+fxumyELhEPO94K4ruVcoIVAoDP0OE83EAyS579+6sr6dSS3
qJ4Q/i/jQ4ATzEX/OOOYRGthwgi0nW4H9y4CS5Ul5r1wxmfWafFKL4CB2cCgTqruFBQj3uOt048l
n4a6zKkrofrqpDqQ/UrUms8SknrLq+O0/0iIC38Is3E6KBDUqHYPROqC3TW6+tmBm1OEqP6QPB2N
1KBbTqK3qhohG856dh47pz4wxsW5DRXm6GKxOxpVllnsUfsKHkJiHnJiHST0Q61Fngkk1CcX2+sl
9hHCNbJzpwb3GZVx/jzRg24HCbjAQLByA02vugGAFG7DQc+ArQ/qiX2pf5CZ6Z+nhX7FP2KlnLvo
KdYxPo/9gBnHbZ3NnEl7B1Bx3hVyME/AEieSIhxMzAPut23QGsH9xD6lBxYVYFFuQsrjOAm3CZH2
O5ZXcptwyW5SE0EOd1AXbWra8cfWsHUvMN3yMTZj18OeYX2Xmht4UZskV90AJ4nk3viqBJ0MFLox
7EfR2satOzvi3mwgB0GUIRt4Bm/3AbB5fJSikI+2KvJz6Ff1GdNof9Qgee+J1QxPfqXhcu+tQ1Y7
XtuHix+JqJnKacaWmYs+XoxhGC7jkCU3/ZB3mDcwMu9CCzIqBJ7Ri6eqvu8MdpaaMSNJKXTj1QJ6
9VD4FgMYP/0SolqmWZ1tcBltA2ko08rhejaN9jTXbQhTvhmvcra1p8whscuRaXRSNqE1q5rmdkt+
3rQkeuBz0uq+BCVNoHojhvIi1aCqHcvqaW8TAeHZlgnFAu75xu3n5EwkTHFN89x65NejtAjM8ggh
y71gP8EaXUFrHQCOyHSNtuEWS/99CiqqGmARiWC6HhspQLmhRY25JtYTR1WznFmB5PTyl3PMDPTw
koG6+u4sJ1y/nHVpTX8zMGuz+mjZxqa4WT8PRph2HJKcFJbXLSdnvZyhTh1yzpAdM3MQhFq7prNy
sVxy8o7LGVwb1njMh4IztzSq6SmnPcA2N3Gi60V1h9WjuJo1vXsmr13zigV9kQj4t9nnxRAvd4Ra
bgsCbJj5JMsdAuA6EnsFtTJat59XEC1/SM6RmNrBS/RKPUxaYd+iibd8EIrca1Edmhj5Cj2xdw3g
r6Poy3LbLPdkV0OSiz9v0LwMnNcBCCtXBZ9pk3sqKq/KNMM5XLZZtS98dup+6MQRI7jlSkdNyBs7
CSQmiDH6rU7zCVm74S1Sn1XDtBQQeMO+z0tJ4XwWF4RYxeu8U7YXLnWHRvnouyG8AWJsADGkjgNl
oBuvAFeVHorh8eDTZ68I4Ml2JaWP1ztZfIg7aDErvHMYz3vXWudj0TGcSZPk2ibY4mC2BVpKNHxf
Q3gWN2gbnbt80mHA11BYtwaAkY9qLo3zmA72Gwiq/hw1U/RFdHF778MJbpC8dwpoYig84deCWF8o
Erc4QgYcsIC/bqQwuz3kh+Samo4J3sAKdVGsGPaZpLrwWPpldtPigQW/Maj6daz7J02C/3IdMYVr
HFL2NvMdHcZtHz6ogCce0zUcIAfSUYax7NE6OggeyobGG36xONsz/EglR+s+iwt5Zllvr+Hw8vnI
ouKhhPqIHV2r04MporhFK88mcxX2TszFW3br1CX641qWKFQlVoE9haX2Orpz90Yu0cLgm1kTUpCS
Zj4MaCRWUgZqMabzMk4qwtsdL25F1pzRUckyuRpqRxxdADT7jLHwMVZA45cFOkOuSgaXKBDaN30k
Lo916QMT7Gw9FgKWADO+I0TNhhgPNgMX4tSS59iU4II1zSbptc7a18Dug+eya5GcKyvdkLEG7FD6
ryDeEAsA6di0DAKujNLlww/xn9FgpUUXgVNklZtp0aCrowoklEVa54in4aNxW9syRgvMEBhNKgRn
IUaSaPGMcyYyhCiJwtk6UcuwnwXdU9Ek1rGfmu7aNiOafF11zFMTpu0x5kRlhAlPIGc1QILuuKnp
ARAqyCN7iO/Z4L5imkQBBs2XBskv8oOqbYdv+0BRnjOqvQszc9px8lBYE8f9GI/kfeBFfdSt0niy
KtYVfZeWXwfbjr/6wFo/Er7vnotYZN+383Puao8mhIUl2NqWB9sqriFL38aEMlL0jwQZjfjpE6TM
CyGUKKGN1o9k63RkMGpXdWmVB0cixtf8xD6SUGLu/x97Z9IbN7J26b/yofcskMFgkFz0opM5ax4s
S9oQsmUzOM/jr++HrrqNsqpuGRfoXnxAA3dRqGtXplLJiHc45zkMTRNm8jCeY4PvqblIcTExJmTb
qMKvokEqGymPOZFLnjYhNcVEoTz1MPS0fO97HR5glhl7Zc2CuIo8vsBXEM0XfWGU98oYxKOmf5mC
uJy6b0NaUS7aaetdFjV8YfC2dvJQVKNiccLCfZNgo9uDN60OTWk7lMYVYkgjdBREAb9R/FeH+C2L
B8yobtWcRVzkPD8tP/uQhSd0ZMkFOtwu8PhBATMRFrCTtCM3BF2zjGncZTf6WXuoQuyJJKjZG8Qb
82nyfXGIHV5/MjP3OacSjHfhMvuMj4p5jxeS6C2rd1+hG1sHMeDaJGs87Td4iXhqm9lUtKEIRont
bU8JYRk+VuHFNb+v84vdYIXWWzcY7o1fY3h3q8c2dclIFoQA3IuomcHoxfHyntiAL2ztPeVdQVHd
c7cvgkHjODTjwTNrzJDang5mD1UA+pT5RFhy7WzCmaO4boaGI2nosN0LxHdumMNdZ4NsbIHFd4+M
J5ZHhTiGVAUTwwt6DNIZNV78kp/5NgP2cJXQshNYvkK9JDSLHmiN2krodMXBd33jweGqvoWqPX6X
6ZcQM34xVhOpSdGi1Q1yK8Bb+GU32iiuci/ZYPhU26bFL7wpsuSg4h7c6iToMYBOkGj0PkMhTUCN
YaAkVygrArY7FoPb8JJdzXJNQXjRCZS4OEa89LVcIExGgZCdheNbJN8TJ7pO07xAvlaZd64T1i98
v7i81NzdjAve+kwX1bM5QKfcEOhtMFHmnj1g0uthe7TjJ/Lw7JfQxOuvEgUkFdbsqTXM5MxNoC9V
hmHU04mFhjcj/Q4adwBHHgAaJFNUrITVIWO9i5NK3RMgNL9CfFw2hhflp2aRaPUTUhLdApHw0cO2
SvZX507PPUceC6rSsle1kD5G0slJQp7rncSih0TLnx4E2W8MO+GLz5kr94hKkqNEt4RBmEoWB/a8
G2JrOlJDmqSvlRBG0UTiwHIgXJxk3U/7KOvZXglLf2piKr9BdE5AIhSYIdn4xyjLNAr9GLolfLZ+
z3sQ2zqCfD1UXfJcD7OzeriiCLBifh8hgANhUeLVHdYL10OjerCs9BN0m+qMGqo/pGFFQUY29Z5M
Vnp+1nuPflO0u6WvynPCmQHcdM6qnROXrgjg4oyYI9qUJzAtTA5sfA6sLHqeLN5KGXR+zt8YOuz6
c1jYT3MBMQhlnfu1Isr0qFNOiBB9+LZlB8ijEufHQgjec0EaJ3wk4GJJyWk2jpC8otSBTpyGF8IK
4YFYxabw9ReHwUySkhSHEsfSIVEMIcSPdLJ30JGfAc7LYDWY7DJnmc9M+ADDNf49ffm6Yxz5bFkz
bAgjyq90KkD5j4O7ZU6w7OLJAd4uYpfenF0euQuOy0cQWgR6lxZOiYHYCIA13zW0GTY7CCo8eyaf
yQgtnOEhMsqiSNJ3kZXpC5iPJkPJI8J7CHj+VUGhfUuv0l1Ilicnc1ZMlhzV2k8J2aQBbC34Y8qG
xF5l5QVS14T+r0qOFUiMo2nH2UEOTX1Z2EV7bOMxqLAYm9D6YNlJf9kvbmIdeMLsTx3t2m1nJKjQ
B7fZxTmzD+2b7EYje9Ml6UUpHOgxx9nj8yS55QWZaJDU2rsXBSvDZHSTJ9SJ8lRjSL104xbzKI/g
ifTS28hWY/8rNdfftcKwbDwBd9MXpv9BnTImhQjBK3kHrPntzpGwgJpowONRO/DtoLXQ/9rZFCEd
LEAzNynIh63WlXGXsbr9Qhor8cCZdNjQ4zNB6L/OK5npYPnpfbO38MMt0gDktk44TdU75cabGBDO
pfLOsVNK6B90iMb/G+fafyMKJ8SXVYr37+fxV2/6rXlrdfez/uSPv/f7KN4zf/NN1CImXmukIoRJ
/Ut84orfVu82sxAHBQfDf17rX+ITgRebfwFhU9h4xlbJyB+jePibzODXAJofWE/Lk/+J+ISZ+6pE
+5P6hAPOk9K1CHZHAb865X6eSol+ZpwrjGk3d5UYjioGirSGX3ebRcvvUdr5a7KSi3V3ou9tEN4P
iH2tyLQufMM1IBu5CXCkonXK53xmiXc99Ob6J4pWfLVrhkHbeKEvmKRJe+OGE3pZl6nIJjSSrLpz
sLZ8xqQTRw/mLMfyrkY4127jhInEauNh1NcUKhRbmY0kZCeabRutgEo50wbiqDZ+LtCF+AJ4BLge
wBwQ1YroFkyy9d1KSokkRAk/QObg84jXxr1ItSFgvRAXt7U0y6yKrV+d3oxNNV6aNR3lxsnMlh+g
Gc9dZzretnHKIbwmisIlss2LTRjzqXhOhmW2DuiXKTRrF0RGMIYsl6eYMFNsWo1MLuVgY5ItvBbD
DEd2hI1uAAoV1FGiH6F6IuJsGFKY21lQ8zGAI7btprVNwFwx0EBVg+8zTHuO9szrBwQ0XjSm52aq
1kEtFOJyo1xJj8qmPGN0AxfxTnRWOgeVyYbWcBwyeRIv2lDVixsXUNGlxSj6jqFG9dJaxlen6eBt
t2RRIeDzCeBhw992m7JXwDlkFn/mv4b1ZIiaW2YSXnlysmrE2kX8prdXZiTv01kt0VUR4fMKFHc5
G1OGd+2pmBdj2o8l9pw1/NBZrmTnNsY5cq2Kqn7kiDoChEk+g5Ma+0NfRSG7hAYaDtSrmMWON9Kq
FtNkjUGMKae4RFhSpjB1Mhrxkp390el8kjxoblP/ZAJ3ry4g9MUp1z52sR0M1uII0r/rtpZNNtAu
WgT/3A0rsbq1dRzuAeUPGVcTDfJO576wdtqtgJHIqJoeW60NyK6TLb9UwNI/5bo0sck0zXvZhgyU
+dZhcjHzcG52Q9Ohc3Cs0t9oTDjItltG/SRxLE1gGt6QU22F6gwm1v5SgRiYyDzASrLTmBaGbe3j
dGcCFJVne+yodOOqSbHoQKZsYveWykx9IvyCC7ALa+MU9ZY+e+Pomhsgm9VnbEPWvdHr9nVBl3Dh
O+lxYCsGkJaXFg8r54VYZ6iq4pHBM6IEy0zLGjNENT9A9YEorcnwHByYmAFkbG3dNP3aWE9lKlbb
z1INx8WM8is/8ZvuOMkyrbdmMuQvHSkNN37i4oRv/AqrQ2gCIQsMx5aP2KQr7E0iR3viGZ7d7cD1
O+TFFtrZVtGqVEtm7OsXvc2ZgMc6l1dNZZGAyFwNdyaMy/iVsFQx7dxZ8m3HdbgEFj2bty1r1ujs
PcMnY8nCw+IiJ8qnsnindu7hUep4H0FV+UwAQB7ULVO2g1U3+cucIdbcVH7b3UQlQHsp8/KiIMfx
sY0UBQQzYM4C5hDnWNJB4M/ACkA8ZnLsh5LCOkYqv0nMQeRHMKXyEyyV9gK3Q/TqpEL7u6XrMsIg
p9gdN66tBzrOGbpbLyL9ZaqMet4k4NkHCAmsXzaMAlBNmfZpWlwY/pLWhpxgxr0bGYLIfK8c3Zxt
ogYwO0ze8tRjm/laQ9fy9ySTTNFBc+NU2zylXnBJOFgbyPFa16VxIm0EidgQldn4UI0xJDntzBOs
8YwkKMrrHH+pEmF1HlSV9YdpZkkLv8eskm2KxRpxFhAzM3Bo5T4PyezeIBkoA1oJ49WKQrf45CW0
H9tx4kGBg0FQEehN4pFcrkHva27MNlPHxT44zcjXU39GA21+6Xp8ZUBykp2M02bv95p4ntaDguTn
OWAIIAA48SN2qEquACeSdn2OfYKk8NwTa/ZIAqQtA+YPVP+yDtH1wW0nG4JPVEEJgmDjWOxvsxX+
bvYhHPjeRNuI09aRBs41kbypISyHYxSbfXolV8y8F3HkBEzf8x1LP5NMxhVLH8Zp9Gh5HHPbIZqs
jvMCv9bWcjBSbfzfGfeRP37yZ9hCnFcWZOiWTz5eeUDqLptqAxvuXGBWIp+E8h5jNG9ErKj9uMZ0
GXA2lKReVzHtHBxnU5xiTwDu9/NY7QpOM5/OdyX7A6xl5i7B/feFFZ2mqawAfVIftEdhMGzad7Xj
E6edxO+KDeDnYs0TMIYuJmGwjpevDOYyIqpcRzjcD/2amQqkAqTYmlZAMhvBBa2zTqbjH4EGuVqE
3NAG8iEUgmiDMUWZ1KYLgru5se03ryabkEQhghPm0muvSqbtrBjTKcU3uaYt+L2Hem5wo/x6UmV8
b6/ZDOOa0pDOyOL3cH2X+yQ3PUZWqFCwKfnL/DgsTH6344/4hyht6uqIgtX75o5yPuZMwmmyNYUs
NAsWQCUMP8ZoY7SQIjy4HmqqSYc3ckZRc5Q9s5jb2VPEVBijq68M6JYvypmdu0QYF7WdELPmdjmr
S3/l2C6d3oYY0Q82h9yWrHDjmMT4VL1++pJUEK7jijNTmPSAr04DzQzX7OJ97uLe/t4yA9hoiVAm
NRZL43Af0pM5EcPJGROR9xAlK6yD2ebYJxD1GrLtcaTG9yhI3TPDcFMcBhsYSR4pvWXO3WwqK4rw
nYYrznSJMM7Jmtg5UFMpUO9wORv1EpIkEQl1LzMjT1812sBLNaSYlEuNqj43e0JbIOyAURxtVga8
6UMSlQyGibjpDp2OxgtDQ2gNTKChOygBs7sDvO5eD7XRMG2W0bsclSb6bX40LC5WkFJoGOGfApCO
J2z1uVYrldV1GRayceeUnO1FDCcJrucL2a0Ve74iE8Z5SJKTJWfCjJvQu5OCYR++eOsxU3b16liM
/a7tpB6+K88tRmoDmtUb1WkCPHUyGmrviIVd7OxVeOEsFhXHUqYTPsvIfx9lEQ9PZTgWoNdKq3yv
Hdts7sZQuO5OQBcGlUaCUXcZ+xYfYxT5/czaJKze7YjkXsoboYdTSOenuJ1TdJeZVeY+La09PNRQ
1IdtnBr5w+i3jLXLSeXLPVjJezb9aXl2GmYPQHhG/KKuXZisE/UViNT4iHG9NQNMZN2h0VxZXdbl
VeBK9I+BYJTabijEu9t4afQp9yLvXCRGfAx92Fwsj5EJ5ABeEXAzIg1LwII+CmLucmqQ90ba0yen
QOnF0hF9YYkojIPXezIMNCzMkk2vO3lFpoq3uej86sBB6z/SJTL/HGob9QKKtJsePcxTP+FnTux5
tM52OhP7IrCjBlkdWZ/ZYVtPilrtuu2c6OBnRHttER6q/MAejGG3KSbmmHNV1UxI6T25IMlyRz70
AwNgf+7C9k00NepWhp2kT0cirTCf1/VnC+MiHGZfr8rBsKfgMOK5IBWVDe6I7LCidvPWptV0HsY6
mxyPb3ItnpdREvtbL9n4tZNIRKUhOY1DcmGpyd+saWFXOeuHhDkSiACMVMyE8GucaxR86mguJLxf
kuuUzvs8I6uN/MjBFqvG1E2A6/c2+tOqRaPHPyFLN7lL2AZahRft47pnF+XWNlwhQn4e27pF+BaL
SDyQokxQFQLzaKPntLpvZmJ6+e4vR/R8wtow27bY0wOcuI29WAZ+a1cXJjC/vTCoCuJMflsdAS1D
tgadUOMlwO6Tdtaf87rSgAZFtUodAeRSMWBMu6rsur+V47Q1chyfU89SF6D/dCZopNzZOMmDoR1e
U8ahWPug8YVQoV1ofYASnet68rv7EU3OIRIifq74bE9FgUIisFWRlkdyGA2FI0rG8c5U2k4DORjG
i+4wjJ0Toyp8vJ25+2lEHUu8LQkE8BOaofxqZh7q/JCL9jqSa3MG2zotub2ZD8ZA2LN9GftE9ozO
8mIzF3wVvAu1TUaETIHH511tpV21B2k302stoo6sMKzFNyyxzEcKXE7YZMFePveNPod2OX3Lw3re
q9nNTgTGL/ERq7a8omnwwnOdVOILAzV7m1m0M1uKjMUlHs3HELCk0/Q6iZlYODxHkixPNI15VsdV
AIdwYR+d2oR+8jBbNWv1dPjC46su2zTDHqeR2seUHUUExEVn4Hl1th/Nmm3GHDr5jTAphnasu2Pr
3AKjZf9etCYI7dhI6Kpob1RAk0sQo0zFq9NxgQVLB7uFZsNkxD73BLjQKPlq/oTc2pLMTG0/2cdt
QcRq3TinQffWSz4V3rbVDnytimN+IZ+QiCTkU4cm7cpdU3QpA2sPowcwasRT80Qy4SYXqn0lcii8
idzBOSir0RAjSXYn0htQ7x6Qn7pjWV6257okJGjb+isyhNQGtfPyycdtMIKNgLsRUdc4uphuvAoZ
XRB1Mftb3/bQBkSftO8zAnQS5W/KguwN0tjdve3G5sFjlH+eW2vceMCTT9UUV7fuUJvbqlEIoLib
WcDOaNnuGxRAbNh6d97GjFK/Jp1W3R47TtdAWC+Irrc0yBF0MDdTk8AByIXpAu7EuM0lPZFuLrvR
3JIqbTH8l8v9oLngqUbVpew1JugqkpucgeZVOSwXETkH3SZzSiK76nw4plJ9bREG3xKLjgRcFOPF
qOmSRI3qKEG2PA7K/gzL452v28RnHDsbJNrv2RDnp5Y57zaLPT7vhAp5Aq0jc6M657AcCQYoCfLi
Gt7HBJK9UlPkKHfjWT3I9A0zrrOD/IyidirsbTw7xc5ijk7Ck1k9gGklccwbmoCDEwxPax+smGTs
PjOsY2g28kQW73EpYPYCekWbUk2kaCZ5Yz80ljVfuIg1vsDgKy7UIMa3vqnCrQzTPN/73WxOxywt
FQiyxRq/LrCAwceypg9awHRnJJQUXWRvJ1kwjEb95pAmNe8WVTuXc2+T2DFR06eQBg8J7JVjha2G
r0mV3o5Miq+VIx3co2MGDm0aqAq9sVu+zUnLkhJGBxF0MvceCRNXl7OoCBxriZ5Ahbbi6uD/Cir5
b5kxNYemq39cJs+13/bWZoGZf9UCcNvDlSsT8N2OEx7y0o+OnTUf6gzmX9HBVbHsiuEHlLbuE+Uu
W/xsbqtg+tFzTFW0rVsn/e7Z2j85DWubER7/i4Xy5b4oEZ9sTE0SZi3kTFbTOliNHY5LJjcHuCWn
EfjEAbWKuulTNiKbdPKMQDhlQbFj5HJvI7Qn+rRzLoeM/rR3Zf2Meu3CXS1UGxPf4n0GJeRY5810
l5mkSk2mzhEoFekzuX0m8LEciUGPAGy0R2sH0QYyuLOOz9pxWxXSCqhonFtdO2rnuHF8Rva3qe25
R7ntXnuUeYGsXXkxO8KikPKXLYlD9WpKJ4i9GeLLpoV4M3AZ7zGlUd6pKL/koEp2PDLeZ1xOFYDr
pq4BxwOSF1b0yJYHTWTMpvZRqandj22Jqr/2e+eGdB1PbaJEzVcjS5MdJy74IbvI9uRo1OdliSrW
tVZSdTumaYBTdPtiJJ756KgaWdNUQ3NYBp9qL4InXkNlOyARI30KkdyxwmoZkCTcIXHPkuhcwyfc
maMetwPuTOqcJXW/TEX2pgx+kGkVtKBazL8RshMeOB/Ke6CyI+VQaFyTj+DtZDh+Bq4Fr8DK8cFk
uioPzuQMwBSmezRm7nXlhLmFf2Mg95DwAVYo4ejEF2basCo3G++b2dm3BpqTANkOQaxuON8qsBzE
dUHQJ8vB2KyDk2QyUC1NSXdCKsRsakac/KRE7rw4PzIjNTdJ1McXLnjgw0y/scMKWMTX4eTMX5Y4
sz+l6WR+H5seWPDiO7f9Eh8g2S7dNVrpdLzSAxo5/luaOFVYNo4l2p1ht9OR0nv+jhwmv01bRxzr
AT0b8RbdfAdkaSP7ucDL0FkhKGG48rtpcSJBOQzvFc5NvIxYk8b+zrSRAZBnZHHp/b4I+f+u1l8l
1aO6Z+fz79cKl29pq9/ex2/fqp8U/r//vT8U/iuijprOd9XKrkNZ+ae1AisFSmT8anTaDPf/z1rB
sn5zzTW7iwp4rXxXJusfawXvNwywQO9spFsufljT/0/WCh+krmrNpHct1zUtCljKXJ8gsz9LXZ1y
DHVjFwwGxvzs5/jCSdG4jPLmlUiVcSNdE3bmSmxoeoij0ar9NJ+omszLsh2e7TF56avmmmzOVZk/
9Meu7m6TqGClqai5Sxxl27pqJVEw2XPnoYdg8Pg8Ogw3hvkML0Kw/iJPeqw4ksfk5k+/jb8R8v7s
Xvjxw3k2Il7T9mADwp/4+YdLSJXplhkM1ZQnzISI3Ai/FxgCTeX+vlPD5/333uCPryT5TWJExCvB
/6RcndB//hgjA4/VgBp121rlZqUvJ4VxOXf0Plxe//xDrQTiD3sgVgUW6yAFZl/iRP75tWYVjznk
VGNbqOGrG8IlcvPiczezp27wdIVDGREyOKRb1BLV1h36lvmBHDaIdknpRstyZIXOEeu+8KceiQa6
ggK/bB2neY6M8aJU7htoaelUYK9V+aWZCHMjzRtwT1FfzjKC8I77Yh/a5hn1bHuyUcIF3ZBOO2nG
41aHM9O75aWu41e7Bm+apabzi4/bWn9zP+/C8LjgfRMYv9nNiQ++lNBx9TDbxMyWnnfQaAmsfMKl
q7t9VTLMLZ+rXL0xz0cejgQnXqv3IX8HPfPtn38ZP17o5zcCdJLdHwNTKTzP+vBGMEtOUR6x4s06
7A1WjTcMWc6zF7XNdrKyrxh6L2SCcCjLLpp+eSyd+W4IE/dARla2YZVxZ/fNw6rZmpz6ICP3bUmi
13y2iLxz7n/xZlf6yZ/frKuUxyGEgNB0oW3aH76lMJLRGHWT3pnmwhYfWQA5Ko9yMB9qQ8FxxQnc
l6eETnyZ1CGuzSfoYqDv8KPqSW+bBTk1IBOXbT7ROExFsRKPVSN/sXj/y2+X98lEXCAy4VHCHPVB
f+9EtUvamGuA6sseKo+YjTFndUjWwc0IY72l7aJ0H82NVB0Zos3yOtTLw5w3u76NfvFm1s/kw2f2
5/fifSDKoLS0sszNQkaPRBhV5oYA3Q1pW6w1xKH95cv9OJM+vp4y+TZJflOu+Ki/J50r9Raqt61N
XbTB/IEooCPUMB/5VsgHK8rE3iNHbUuGlKYXcuNbpeeTNPUr6coIUBIsK9EIkaDwi+ewd4IIVmee
tI8UKekFdoksgCA4IV2O73xmkOwd/Y1hL5de18ojccM4+AGWBc0gSEEqrd0IeNjzffRjJNnvpKwv
s9qI9oSQMAQllObYeea8gz64oLShqxANyTSdvdz+87f35yPWZd9NTy1Mxe4bAgT2LX5Rf+KnzGSE
UcTyi1gWuVtktE+qa/aoTEKu/vmFxF8fE9yg2OhM3Hfcv86Ha8OhaxJFyDNtJ+5FPKTfWFcgivKg
rLLj6bekD3xOpvFB1supA7lgz+Il9PIWb1H4yvg0KJz2HUgZvUh6bDLx2HXN1VRmh39+n/KvX82f
3+eqX/nTJ7JmHkeiqlOEhfRl1rhHBAgdOsmfCZQ2QU8OwxY9Xox+jtyqbCqumon+2avq5wggE/r0
BbCqbI3dNNX2kXn7cNW0Tb5NiDc4onEJD1Gt5HlRTfrUj8RZVnV3PZRs+mXVE/TSgVM0BNtDEIw0
heYwbzXgNtxgK/ZtnLuNQQIIMPOuPxSy/Dx1yVuoKyx/1Ti/zk7/xIBeEcSoh+95NZB4FEbNPuzr
6IIo42UPV/Hpnz+zv36JqHYQFVJaAYniBvn5I0MjQblhFz4g9xDnEqksHXsDuuKwEvt/fqkPGJ71
C/uj5nBtR+DgdD7ChGmM6r61SxIoxWKf+35hu1bZFxX56E8YTQBO1tjwi/mqjb5HLsqp0kZ5JXwu
2LGDo4BmQfFLcZpby59/8eZ+ph79eG+wiHhq8ZXyNH0s+yB7WEyfMLUneXZGtOA6xsVSf/rFJ/Cx
Uln9qSYpK/j2YLYI90Ol0oiU7CaVATKmz/MmdzrOhJduQwcTZazLLZLo+zGqqresdj4lTOgdogsT
s0TkKIt+Vy9A8+smLmgmp1sEj/oyM+AVNGwMf1FQ/N07XeMPVgQ1/DD/w+HSJXbIEBsOsKdKTpU4
3w8JGxBNyxYBx9soem/TDC883AL//CGtIrKfznu8kEJ5Cj4zt7Lz8bDBhdAtJYj2LTrAp3B0OWKa
gDkxln4B9wL+ZF7/4iWtv3tN4NdCSZ8blpnLz0+Bn8+mdFMHo2DNNEYYWEvjajpXEtQWu9XLMu+/
6nT4VGv5lsTqTSxCB6HxBaVDxBK0LK+JXvuOHf1klW4QJ4///JHIvxzAnqCYJgj5h5eZp+jn90cu
q4WStTMIVQINn5BM74TMPnlcllErhHYL/l6+ROMk0Ozqc7+o17ZsiDBUQDXwYwADlvdiHL4nWu/z
yUQYU9Yb4G+rA/cA9IqrqkSRVJVfFfftzu2j/RAZ/gkW4WGpCA1NUuDKOfYNBrMkeDrttzk3H/tZ
vljtGihITw7mkuzXcTfYTfqL35C7lo0/fSsQtNG2kLXu8OwgaPn5EyjiuKPb0O62HdxHhhB3i1eS
gTYY2BAn1j9MWXeto6+qifRCEkiDDC3VppkJmoOhfN81471sEi4DAyddnMpgEqSzdShRvNx8dnFV
bHO/HZm7NZdR2zE5mTm8yQPdN6OyVs/fpUsy5DYOQxC4BPSqyHtgMPhiifjKgr+dZjhMEm6DBEzR
aOJYWfrlXSdDte1Ffd305G/wRi0zv8my6XJKkss0S9ls12T7oO4xbDtaqQ6HrlNXpZEeanqQ3eQT
i0Mo0LKXjLJ2E1Ow0iDs1RwtlLj5tCVFYNpr2QZwsA3ioix0tNXXsYluyuzZBZocd9/++cv4l0sW
ZZ+iSXdp7XDifzwZelWEBVsl6jGBFuDouGh2jjVWmfKPSvP/9pjlv5Euk5aYg/Tfz0/+V/Gum7f/
+jtIwo+/+YcwU/7mgvfibGb+iQZypcT9TgVzFf8PTh6eEPKa+ENc938IMwlGZ6ThMdhYaWHrzfMv
WSZiTqSa5Jv7DjTK/2x8Yn08qdaXsNCE+r4HHJFW9OfnFEKIMVh4vfYoscb2Qfee97i4BqmQTumr
G8A3Xrs18OjtCxOsjjS7hE4RlPafPrbb3w+G/yr6/LaMi679n/9DCPdjR8zb4LTAlINmS9nej3f6
52LQQZhszL7YlVbbPqXe3G9ZUoWnAfPaY5/GRMkpRDMYqwi9nAJMXkciakhuSybnyL+K94aVkgGS
6ny1HZibgsC+epPRiAHHD51bs5vD0yIQ/M0En17rJIaimSB32GHWEXe6bQzS7kRx8nTeBAZh6YTW
RVm4MxqCHG3HnXdFBNtXm/34DGrCFRzX7E8SrI4XrEMQEvmC+XvCn2dF3k/WqQnV9EZQngj6RF7n
WKuOnloDFpe2s99Mx8xwVGWoLEgB6JlPmEB7VBfEUMy/2PRP71baOKSTwYdaAcZsScb2li6IJiXR
KXataCy/dJiJTsAsmxuNTP1sYlzdqjWfVTH0v42UzRKmEPPOTOxzViJ3YVG4yXsVfZolaLBNwtYh
APCpni36qqBUpvikR9/YgyC3T0lhh5uFJfZlrSNjzx8xD8hD1LYEinZsaXMuCewZT1BwCPqas30x
RxzEsu4v5s6Ir/tYEoY41hV3VC3YThBNSL7Z6OzCTs67yFHdo1ObuAHj0t6uI56HrBgdzkIv3LHo
bnZ2YzKXb+2FH62+XVblTw644SrK0+SxH+E9YGkY9tSZ4VFgit80pWBfXbLmsZdmeK/zxNtBlinu
2AERHEY8cX81VnlzjiMb26QS+3Yar6TGCVIYF16t0aEShbAfTPcGWhg4LTONLDIj4oPICxoDpyEP
gIS8Q2rTIrQtUyqp5+yo8EgWITqSNsl3rWoJ+FutcNiVcSBDlRiJZz3a8I63VdfU11Wads8xyIdD
0XZlsEQR1o7CML64mMp3xHHP17mD2ctHjL/BuNXsZd+muwo41PpP6j1qoPCOrJc+L8IQxcawhvmK
Ww/mNfblO3Oyrds+H6Ybs0IeUlfDtB0XVi1YuFZaRLPReb8cqqjr7rLMUYcsk8sdToqEytWIAwgf
oCXUEt/CcSMH1RLRjv2Ms0PYoE6adRUbWmjrTWGKYHC76kiqXvWUFWSG+qvTkFBQvSv8/Ls9koJl
jX7+GMpVsTg37pb/RknYe62OuPGWy0lP8lQ6K6mF/FV247OPCCtHcZgbvr8judsLIO5BvSMI/dh0
GJjTiKXiwXVKJNQp1TWiCmcAXQ0O6Rojjdoa1cTWvMjn/Jj0mX2etRuiLZjUTdwa9v0wjYFZtNdT
tbAtH0rnyivlfEiQLm7loKyryNPkEGX+TngS5koeZHqcgsgEjzBYdvx1Lhv9HQBdH6xSYZamS7i2
sebN4tq0qJz6R5tt+7kZhorQXdmdlmJw9obrqhtE7GZQQ2bBSyTtN9BQ8VklnXPsxr7/2hDxfs/J
7J0yt2xeRU3ItEX6U+CTAK6DKibLBY5cpNKTJ6Fz8+XH2On2/XxwljpniBklhHK0FVlEoU7HvdP6
XnVN+PFY4HWOkqseoTb2HSPZJ9FgBxqFHa7jMNIBanS327KItrPA6wcc05Y9KkZZ4ZMtDcRveGwX
9o8oZjdEXfJ7JtWzc15yy+vvDFFixETD1jy1dbUEqRVG6KwaMrBBNV6Ftp73nGnzoSWp8zzOuX5h
WDMMqzyS51qvS7DJJoMUbA90fTqdyb5cU3rPkCBCubMr/9ucqjSCnlHUu7HvirOXtc6zjH3mwsnK
0hnWTJrCcxU9uzstG9/zq+9xSaIIg4am++62Xgulbumec8vvWfmVN4U22ASO7bFYqzXfUs7Gw+eF
QW1Vd2xmRYjpgg/0JXNTRAdKR+WzzDEY+wnoGh8dDy6e2AvmPC9OmigSWOYinBgr1yEoSz0O1iEP
RzmdVDIP/mWVh1b6TcHf6++tJJcPjMlsyv/KqN5aHoW3MBTFU5lp46rGnIOFoeSCxpPKq+X+Mn6q
Enw4XFKhfIqG4TnNfeNi/t/kncdy3EqbbV+o0YEEkDDTQnlHsopOmiAkigKQ8C5hnr5XnY7u+Lvj
3sEd3zhDidQhC8j8zN5r+3KKTux329B1R5RKEklnaKY21AL38fzHoJ1v5eQXpOCUpINPqAL+YlKV
N67Czj9gUMrVS9911aH3RHof2oaSABG5u7YF2LGrhh32Ny6wDWyS1HM/iAWwv+bRnw99XUsyZLR7
QoDqfweFx3wgskyFkUDIc6ScKWGYMjZ3+HvupZz4rWZZ7u20aAgTI53AvWWR2/woHLe5OZzWjEOb
Zs8aQm+B6FlyW2cJe19oJxOJrpG9fzg5aKypXUZkzKtej957lyASeiJHDp6+zm5GoP2TsmBNOKh7
N6jRozpUgdmYH1XQpj9GqQZr1dbp0mFcjXt7k1aD/OmaSVM+scZXyOPS8uFbyH1sb8JoseVZgXgR
JJxz3BrxSzLK8TNva/FmG6N9r8jseMA95NaCavYU5Ub8VrpBcqCqyUBDar4FtRbgTbtsNaTsdNyh
hOlPDPKIH8YS/yIZWqIiZ+tRjkv1jTaXgSkKqZmFdaTf2kmUiKdVAwoCPdV0nTNwzJtlmS0bI40G
1h8X1bRXYhzWYxwfoq6a4CIZ45qUuuQjBuR88R40FyNJRFgWjh2SZWKFSJ/2VqEaUD4TCecFWPeh
z/GrIoWoQ4KxDWoxH1ClgspIXFLRdWEWgV4/1VFpOOxJxsHaM+lYxiN4OCAjZsOIxBIYUCgb3FeH
0NiJ6R33+w4tv3jOGjR7+NJ5FJYKUZlq7fbGV22lmtNdS4DIHAKkWLvwGE9j/PBOVHNcrMuu7T7r
iHTiSMn5IJTVbwleibmO7GBbNtJYVcLLd1G1xE9YZ+S2d3hGHZRvZ9doEhZciJkAatXOd2Ieprb8
dM3hF0sZEnayo+V9tnqkXcp1RLwjLpPf1JfVtn8gPtflNOsPAqCb57xNEXFlEehSpJ3+tSJZCn/q
P2bkLgt27CoADmRBvlORZDKNcGgnzdRf0yDq5loRjB36EpWJGIoagaEpZsgchOOR8L7IixsU+jmR
idGutJ2rEwrL7PUfKCFRBOZO6i4/qE6qZ50kdrdRdTV/a6vIvRAJrvrwe4j7pSGhVASEadlYn+3H
ohKLChPNwsfuMCEcwxYqUdvic2EldcCWnoYqrccujKIi3suJqPmFrIGt27TlufQG84qPsbGob7P3
qUps66hRLiCyE160D6KowcniQ9ZlOzLUK7HIPT8yimEtjL22tfjNhsNGW/gQD7TdbN45bYhXXpKB
9JCETdeaUA9yMSLykOPg3GaELRHbA6moqHeQieIzHIBuZaFJ+rWMUd/ttNsbR1+pXw37tCeyCrBs
zIuVfw+lFz9lnIrc/j2crnZy6B6GOZrXmWMC1sWpsuoMbb7XZho8c8E1BBSOzikIjH7LugwX8PSA
ck1V9FcCGNhkINifGLNZFNAeUU7V6AlO0dp4N9yFMwQRYjTB8C3JbqqLbuPlsrkto+tEQOIs+9pi
WyGPZZl+ERocvcyc4juUbvBxe0lZhpI5HPLuu3UIY3NjzC6eBOzryhgTulwEvp+RNGWKgnS0Tzaf
0EbNmbdBJ1m91RZwXpeLhhDFRm2KNPIuc5In72Jor42Ftg2xZLeD/ARuoqO5Obcyzk5u1uLKda18
2Ff0GOsgTiw8Tmz5HMKdQrwip7zK3xCSfBuR/9RrVGcZOYhhM5FgCVhjJKzE52ZCwFR53gPI1S9P
TIYLODLt8FRRfa0Qf8TnhJihvevH49ETvzOU633fO1uUkKEZo6a3DSehl4J1NidwwgQXEizqeMau
m8YxbkGwUZE1rqrkQNblMZndMzqdU7ZAnIs97D3Y5VrYtPaIqaSWCJqENigZiz/+iNgY1u74WvMy
MZmJqxBxGXxY4gAAYunsJZ6paKM2dk5+Pzgvjij8ozaB25K2E6w9w3/kSKfqNMzeVK7sqhWUoCUR
U0MuQ4+InA3isXxdyWkf5a4LBDqFA9aDBBrXwgcNhGeELKdwLCUhaiJIj2h+yBKy1HRqSZtYzxAv
6LOqajgIrxBbRUTOCiN8yyw1ax12RtPewbDSmNQQiwNck6Fst8JMlB+ipeD8w/bxLqK6MsIEu8qm
6hKDhJsm+DTBue26aBYfLcYPxM1xfqynZVgLQ8SkmUhnI8cA55VW1k8IHvbHw/h7owJWhz5C+Z6V
UXWwy5rcNT3IW7Y0GWelRD7tlG1ybnuVXJKiAapG0fYlhKCFFjW2IKev/tioxlA+9+eJ/LSuiPCd
m8BLJu4+e8bbn8lwSI3XRg3GyZq1u6qRwe9hH3iHyRqCC7Dc4O5HUFxKGHpkgVHAaq+0Nx3rxzVG
7vMjZy0UabV2AZAlZBisPbO4KT1l1All+0u4qEMKw45CQkqMQ2db+ylbSOBEgr15oDGufdB3R9Lt
bxKnjPRxSVhOe62sj8acLkP2INZCK+rdH1kyPpWjKfZZMt19RLOxUdxY20KQEY9ryY1Xkah0SGn4
0cbBZ1EEa9gYv1oGGxCVcLPFmJRuj0SyfdAzc+SaKc9ONlo8x211CPzs5MukOMaTs5xcVP0bT/r5
/pFN6MwY3jKV5Cgxy/Qw9nm8s/VwN+0yXcFaRyqQ0+AtGhIPD0flHkxJc0VUSPZlw3M8Z3AIljAd
SyTRA2ekZRr7pFL2Wva5uYuDItpWmRedppwtqRHE3T4gHitalY3yzmlsRY8NCNRWXx/aPINe4x3E
kJxA0OwXu2g2NZr7t7r2+rPJHP4NL8DDs6H7YCPJfVx26EALd5VFM6wNX5GNuHRp/W5AH1n7Ni3K
4hpUYUtQn/A/6ju61ecM9o5izRb62t3A1T2CX/ouJ0nuUjYbBbYes9xwwB9NwnCaVgBKodY/KBZD
IUL6bG1l7XxBIq/XLlueL5ufjzhZwPdQKCbnczD85qBRFYBnK+U2MrVYl17wyGGtN7ph7u5q4ppt
gpuJqfq0Ef3dED+gArKmYH4p0FYCyzXcdtsjBwBZUlarkWHywcy8DBfLGGxGw4jjVd3Kc4EUfO3W
7nj25sg/a7u6xCk0xUV8O8SU4IrzjkFwn8yM1Dn7eU7zQ9Gnv9lef89xC2zarCsKcashLVq6cbPv
BC4Zrk0jHGUOwMwyTKbNxYjjWCOAxjG95+YiYEvuhdetR0cz6PYz4O0kL2HPKmOv2HDbfrujdWU3
DtXcY0BsiJP09bKi1tqi5fsxWGPchpNtZ4eG6wCprzlf7Sj5MdjWAnLMeMeyJp8gH/W/MGTWe/4c
ZS9li0cDcbAbujFKFOMOdOdS2c26VpMJOgfefoNZBxS+9ckBjqTYbOS7bRdibSQkHPuzeCfVO1gr
10dTD92OGjps6wwwZ/89mJ210lzNcEfIqszA60Fscv9mnnVwk/RQZFOYjMVr4+JPyyTW3kbjhOQC
BzZV4yiwd3k5fxq1jwkNHv0mHSMTvqeT93ea7G6bO+lFRbD3AtE/j2QJbGxMBc/wDN9UFcyhN5Eo
JnKTelEwMWJ9OKzsLt3ihUtDJ7VyRnnCuU6TC9I8hzKXtSpakxu+sTpz45I21YZS6KOTkRBnnjBP
pryO5X1gbzfo8hgFHaTzbri6SzC1624YAoBrUEDjppo+g7I/qqXLQKiKh/592ru4WHZ9jZR8kxOQ
dUj7btgamYtPRSTWPuuEfm4WWFJxJjCkevYvWv5Xm7jC8dmqkac2fzzmXK9jSvsnKH0PCZMhQi71
GbQcDbXLVsOcPH/vWDnksnF4iomqXg1DVb+T6rwQxD3jUEmx4G5EXasVOXst4rm5Plsgnza0DdFW
e4t7X5IxDSNzIZZtcSZmmZB2Idwqgk0MhERlMJ0NJGGrYFQTH5QZ72oCyzae5c3Bqqnt9E3Lybny
nG2ACpxnN+rOCuciPCqTqddhUZa/4Wu7z65zjINFp7ipbHPGNbyAS1kiwFHBeA8idYeskuyAyUBX
Curs3UArvm7YWA92yf9XaqabrIHHZYBi28Tc89TJ7LBIBHNWVl7fkAxgmaFOmJcHvsjEbXdY6qwO
m3H8gZV/YnSA+8pNY+eSm1a2jnVC9oEiBa/Bj8Fnth8n22dXVSN/Zy5Ue2up+HukuqF9KIEt8lL8
8Rh1rbpstp5LV00vCnK2WGePeXhgeiOT1GmbwXr5yBaZnTu/Ko+l/cgM6FKFcgwWMTrwaJ7UbsyS
7GerRsx5mS23FZUmBVVG+rbDjZwuZqtW0Jgsg3NhzsWF7R5xodqdT6VUxntkgfNRNa3HpjOEeCWx
Rswry8/wmoExVuepoyTzIizzehTmafJikHVFWZCsOc2ud/VsNz1Fcdfs+RJ7Y1op7MTItt7TIJcE
k7nN3y6pKR0jpzuzFWOEY9jmi1XKGJwSGLEmadUOZxQFkHAbAbwAXfVa1wXsJkhPLcWfzTqyXSmm
FOegldadtKL4mM+W9crBjykNXulOxw3efhPJ+c5SBYlWkwlJDUFDPZHbiicUItISzk6jGbM1A5Ow
Cq7iL9/lvFilcszeLOFfBgy6DDPH8lk1lRuKyfmOiGv6bdqiSiDi29GfKE+LV8qQH0ShkgCStS/W
0L1aQUaM62PgNSzg/Ze5BqLpdadpMnlcgUqERP5pIpeX8lctU2/v16AcABeYG11hvIkZD+KoyZZn
c9AT7um8B1bq+YzNHuCdyHQY0Lno+YoKSDU4pitAygH1y+Thyuzf9EzChWm1H+AoEEqlRbnL2Ghf
F2A5NziGzU8n9g3scZE37khUxhOHhg5Du6SxiQnFSILggOyXcmcADOEPpylVxOO6kzrOlvc3pfx/
+Op7ghdSoKtc2TU+YD94xdfOZYJljLAGmO5nd4ngmi7PbuwGL4nnT6HQeb2teuurRFK+aiXJkVNB
bQyg0T51OPl/aTfGAPVPaojw9y4OthVVkhPOGtNOGSBMZEWUq8OkLbHn1qU1to5Anco3RRbo1RI8
fqVnxMcBI8Wexm6E35u/9Ckb2YnF1BaJ/FlQqHd+rzHrMpXcIIHpDllXGlc9T8EDpvaa1C7/XFaw
XmmxmSSGq1kdK0b4MJDtvCYAz36CW2CewfMsK2It1FH4MU1xlgVMhlxYXuV0Exbb96iFPOuNeCTJ
grzPU++cQBbeWRsTWSjHbau9YDP1+WuVq+vcL9g+XWRLk0UwLdE4CKRDOWBfcEtyJywqHM5CRqPO
pg80Z/KIMeEUVHafMAVoHR7mEYmvcDmQRdDWbzOOvD9gAplaVmQ6UlgQRBnIDjkBxxCmWJJ3IdLW
25pj8dInHaG7y7IcZ5b8F5/wljCr1ZuM3Re3IzYGNscvV4kTaKGzz7R750h0hu1sv7Aez05pMhA4
QHBj0b7Pg/qEiM2gtSMwpqng72YvUacJiWHBcm/lg9tkVPnNNqv21CCgw8XgJu/SUu6esFhKmqmr
1j1guHgR3rpJamfj+bWxK/qANPKXiV3TJR4TdVS8a78KaNBRmHs1ZXffMnsZJG9ADC9CDLjlVw1O
3o1f98dYO2TMCpi9LufpypG4IfyZleCQUi2slDdznRR5BCtKOiYjR7fcEWoa8DH6hfVuIj15FEC1
PPgTnF7BrIH3Z7CqM99UHUt/fiPVA4C6YW3JwpDQ1x/4bkNPxhcek2LDfTi+pOOiDzG5TcAA2t78
lGlrvNL32+eFR/kdI4oOJ2bsJJyA5XjiXOjgVA5O/hOLvv5KvJ6+jqFBAPKWeatcTphK04zprTO8
SxTyT9qYeI1nYLrovrFKXqNlRO679OD0mCTYwSvGo+6Ap3jhuGpN/WNEBfQ2JKRp7HKPOVUZo69g
kumgr2P1lj/F0jfKB1iK4FqSUdGqeH7q1KFjeenbAFznwDqKMq4crHRLR+3svaFIcXlXtcXfxU8Y
BtmoP5VXfsGGNMJ+7r9oyw2yt9NKIQu3vnIKPhZuCwOrlaEYiXSD6Z+01cNHaCv+Ww912V1mnOqU
lKb8BB/Gu8Qfm93FsN3ut51bKYm45Fps60HLP4qCfLtoONX+g/fHlnW6QjhARKXZCbcY2Ld1msuX
wX1gpBOoA+am8fj0MPvZewM2KvunBMIDIvvHpAvgaGfrb347w7bsJ5z1ON/3BHXf3MlhDZlHRFoo
BzqWwhV56Q13ujNZS7YNsdgLBiXzEeJS9PA6XZBd86LIs/NcZMyeiOTvqmp6QBy52Rw7Iy/erJ64
AIup7N6D5/2Uj0bWhV4Eznk1WnYIHomqEieXaeM3NNsp3bJR3DUjD3C8+L/KxIy3fhNBIoN4sVmM
YDiAsrGeTJ38CjomemAbrHw1jPqHU/dD2Dkx1GpneR4Sna+tusC1ay7DinzaOXT7YlmD+a3TddaZ
zcq2qisbQYAKQyPe4rpZ6zkDO5j6y3upgRJNIOc2gxrGNRgegltyeCQl3BTimTGgSjPZdrYR3Yba
5Kwf3J9T1CfzRj2Yo2YA5lH5DL8mRmA3J4tIhFeldF5ZNhHuTJLzy1iO6bafjOkHQSLf+cLQIQsi
54ng8uK9TLk7sIQjOA2CFMZjYO+0dPMibIMmwfTKxbCECpY/WtoIUbHOlHpNBrO/eRYLnw3mzFiH
2EPTkwxwVNKWOg/2NXeyBBIVLfZ0n+ZMYNgf9M6ZAhq06rFVSw+zA4idh8XbPG5qj8aDYHiUrTWC
AFTMCNgn7Ck4sMHfOr3OH4tZsVYpDJZK1q90ZlQpvdPuYLnaFzUqvS3mPF2DKvnJ/i06UYioc041
GRYNDc2cFu5JQg8mx0dhhGX3d8lVIj88nGVFbI5bldrzHkGVh++3bk9EK6XbbOjMWzJaeseSgTFn
X4/IcKlaml1fjtE90ZN7ZVzJj6JYCnpN6ZxYTYtnfqsO9QEB6RfxUHKzXXtE/yzEF0Ik8ZdzuUze
3xl8Sb5j+0IPyNZtOo5tkIa+QyxQxiz1NV6c4cke6mcjBrDJNO/STL17cHIP4bfpyuoUlzHDuMaU
C3+h1QPSapHhta7+kigPjG90Wal4lT38yZEObHsjj/awGfj3qq62doJCgbwNDKrF3P/KNDIeyNsg
PVaxLNN3Pt+fs9WoHdBti6uLvToYb0HbRgKcq7pP08GpmYBAAH4ssEyvHMZ0DHfY35lr9IugghZ7
cAliAO1AmpE+zfgTQr8phx/9bM/PCkP/qm5gBPQJjUFrVycPDTYKZVdy2bAzp/6Hc5Te+sZvGBer
zn6yY05owgtgpgTbdOT5LeT8JnKZ/VmMAisEfL8/bOCCsxzEMYWyiTi3jTBY+tbYlpyFAkAlrsFP
g4XsUyUaHLRlKXgqhLE2M7gZY6B63KKRJqlvSl1GwdQMX8xA6Tysxn6KLZPsYWCJaPzL4onF/3So
kjKA+weE7RQXKa+26lkwGRI/aG/8gLvV/gwS6g0gIto8MX3mttFKqq+IYSVtAkCQnT0KBYtGksNQ
Dc0Hg6EfabL8Hqcg5xp32zcbW8whbeQCq0S06aeg/8RBZLLWGUxz3kNYI9XCTTu6KdSv8B6kXsdB
qmFDTeUL/oMljABHPvVFAcOjzkdszZkGNmr7/RaFZOVsYfCiyRhXKgL6NvZGOOd2+E+DkzGWgAvZ
gkmkgmjTCm+jinFC+gaByEtiQFxsJuuFKEN99gw2rz3n0Q2RhxEuTPrXFO3Tcy5jZ2/1ffwJ8Nt+
azIwdLi44bbYuYmYA3jlrhse83Eja8UVTfvDfQYXhoVX34Vjm62rVCIm8mJugrScGbTrNCtWYiT4
1BDW2RwgyPal9SBBLy6JgRUEvbXbuCUove6vIo+QBMOIMPNOIWcgW27ZkKLz6jHbD1NTBDuX03TD
frc4G7n1LHW5bDu3kvCFFu86tw0awnSafkOJaqCZ+uODvBKNLS0SUW8444sbS9rgbhnO9MwC2/1t
+Ul5MmaXvVpp6qNqvXkJY9CsoV0l/t2Z2TLOdv/ZMYdGKD20ywUIOWFjQ9ruuErRu6Tz8DRYBYF7
bnZGYYm4A+DF2hn9dxzOybpTTUop6U/qrUGv8zzqSeKwHhz1jveXHYHhL4ibUl3jClsuLQ9EWGaR
tldQ9w5dku2SYkyOskgZR0a+f1RSXmts7GuwFP4ew3YJ0BhsBmr4gjdiGo+iRjizqJb5ZuvB2I/8
GVc1Tr0Lr4T9Ybj2zW+jtwDbwHPSEjXvRXRxGbbodTFCzism9ZKwJ0xRQ+0d3+P9CYL5hEuXySu+
h2tWYcov2+xgU86+ANJhbkATdQ7mYgZPiMjrUntBtWfu9+V39atjzqc4ZmHkG/JYNgVLGxPz415F
k/mZtI237fIi2EnHKd7E4HFw9eykD6Uqj6JyhxMzATQhjpzWBL8173nGL4rcmB4KnUVeTMui2mT5
0D2OdGy8jTvm2xjU4IMUhawDAHtYmE29HbOeAcA0zBbs/Ji9bEKGzQvHtAY3BGBnw81RbdlJmqfB
0t91K5j1dLHcR+nIaA/WVH3l3JIh+q/5iJ7AYTsdT6/k20xXv4zGPRCo5YbEMt8sacRIKhDlraG4
uI39bG3ipKiBsWmQa8kw6RPMoi5MAuH/dSc7etcd5HIA7Nz1vooaovU6OHOsl4KPMs3ndZ1WTA2S
ylhnJeGSspTkAGL+PBSJZ72I1E2vUGMZlC9J3oaAdfpnZgPJV06KAZwrrPPkcGYTcgdyjOHSOp8i
GyfOs6VjajhJSC8zavk5m3J0Wyn7BGKZvpoocI4UKvEXQ8IH5uIxirIJUU1pwgsagUEe/f7zMQr6
MCNUWaugMvsfS+Ra70w30h/o05YnZhvE1AWRsVnaQH0nhiNuM8T6wxhV+WtEJOSGtQDtfWk88EK1
d5eYfXfJ0EjSG9zkBtRticPaGfJjn6jsL3xmfQcmrFnMzNFTEzRSop3Iiz15WM7GUFF0HArb3jYd
dw3Nc2k+5/k8/mDM4l5YWZF8UPkD2JCRbCA2BtD7Bxpwo5qze1YZv1XXgnpsuT+HPDom8dSxzpFk
WzaT+CVLzVgx451ZlRXkFsdLDYRBoPT7ZrEOgB4MkD6Gvi0L6+KVNQ4tmG+v3i4tg4xaBYB9A0v8
tZQfnVDo1OUKhB9w0DkakmeX4mDLMi46wnbId2ML6heA+gzX3mNawDbKupGoE91UAAEnRgjwCrv/
zu1KzSPppbl+7X1bAISSY5KdQLlMb+4IJQvWKYsnI+/ZWVPWApMfso9A1TPDaCNKPrXjMXMjN3Jk
7MB8m1Rr9kJGamRbDzn3qbMeWerQ23Z+wvau6wubFCHJHk8BhGO7M9+ZhvV7Kb2Huu8xe6/NofuL
uAanVBXL+9KI5YARA3eSBV+Cpis41tnoMtNgE8Or2qx6pxgZn3Qec4XZxU6BLC/lsWSDXUxXnfak
g4geZVyvt0MQ+VvUZNScIGd2Jaube0d+Dh1zJ/em01h0Vb4YJU3lTOKF4UpuiqV8yxJ+B7i1bIBE
bnWo9BhdW0V2qRN12TER/P/H2COY5XuOz69cfHPgGBcNzL3fuLnhk4aY55xB/4ZWTCll5fM20aME
POZX37Kpos0ko/xH3s8xKxQkw29uzv5Dor561mWkfmZBp69EGJgokUrEsJnGwpo4qnz5R838/7MQ
3sRt4z38tv93MfzlV/kIyP4fIIH//rL/VMIHKOEdmLKI3amhkcLj+PtPJXxA0nXgAsFxpWNBLXgI
3v8LUQyHmDE2sioHEIHEjfbfWnjL/nffRkDPd7QR3NvE//2/pAX+k4v1L64Vn2aBf8azkNZz2DEz
/J9qeMlguTbMLNgrZqL7OTGBsPC2OP1iYxaMLRRGXD4Z3fDO0Wz+42SZ3oquN+5g/R4b3+ZiNNxH
cVRMJw//zq3TDmIxHFDZgoVMjAT0WlNlErbMDB8UV/SOK7u49BmL6Rb1tTMwTM2z7mbAxqGqnKCy
GxluH01oh6XzZ8Q1vs/FiPh51YH1p9cYHCSlqErWNRLL12CeUcpGPWqCkb6rfSjv1rKZCYZNqmq1
mBGBtnXm7Y2SHK09W6bpng9F8pnW9Td78dJb04o19N6p+onS5fcYWKT/Oc5V4WlcYWkk7wTT15pg
r25dOvPfR3Ly2hnK5jrJkVBjAPA3FefNJcjkfh5A4o0F7Vibyok13ihC3fAKZkn6qSflrlRf0+wa
Zc8P1I0AsaR9MJmRvSssLeQuY21qrUKEHY8Iy0sYdzdzVH9G2TnsZaIoZOqSk0xlIlryO/NnIaAl
rLqo1OQbghLApxXfNcJdZKHGXQ9e/qJzIpEIvCESsnYi80WOjAzZx4xJHi6l0GaI0pLvaY0m4vxH
Ntcqo5cr92kP1SSyJnpIJoU9/RIivsHIXWufEz5kEHOATx6HU6+20WKRm+xMHZj9RUUcnYlvBCdd
dcNHTyPWHrrG7RLIrak+Nr1EVJUECwERGsxWs4JToaNQPeKLVk7hmF8uG+13QGro/vwAQRdX4D9u
/YJJ52ZGYfDce1kG4bEBcYAY2ZNkdo1LgGWKydNn37ntZUFyQ5R0pSA/xoIJSMKCRqz7kTO/RQbw
AAKDJwtK/SQduxMvc9aTL4iAzGBd4ni5txkdgcM6aMU43ijfo2TvPSxmR54wG26DH9Okg7GzroYx
ln9hiBYnj9I/3vQzgDnUWk3HZz6n3rHvsiagY27ZzqLyeOl0fPAzyKiWHFnTY8zozZ7ljm+bK4x2
8caxr77pfOad94wIEdRVivC8S9t90rM/l615yeuFltGubsxUfke1cx/Yt85wIa+ww/ayyC5k7zZn
FUdrO6tYFF/cQtcrdv4ZqGAQim3FR2aNct2jWzrEdMHPKZyGbx5nuidWktp8ZshoIAP0X8xHiVuR
WIAQwNyCB4dW0Q5/7eWl6DUFEF8jRP1ZGJZ66UzzULOYXo8tfRbzQycEdoWN4pFrz7DxHtRGRHhC
9+yz++5A5YALaGMeBj/eE7jA6MxOXgtbJ7sMl/RqzO1433gx1b+L0juYGV6LourCeVlMcsgr4xdO
dwba3m4qqwQJC9RyXXvxvkQ0sWoeZgsHR2KoArtaM4usLmaq3J/BHN+tvGA671vDbozymldGbTMH
hhvLc+bf8G6/FmfpNq2YN8KfurNF5URKA6LRksgZhIR3jr5LTBrJym5m65il/rYH+T0TsLV1Zsvd
NUG7K2p/2Dmu+Sf3Yoji7vwdZ9GTTUhjqBfH3Tqd/2osWnyPvZ/9BlH6919up/+T5+jBwvkXk6Lv
sKGCP4KR9GFU9Dzvf9k0S4JBDVJDgr0R4xdKCmWtgiUnXiYmmu6JwCzeEmMZJBkdTdZdzGpKP2NV
oQaZtHZJYqPC45zsXd46Uk2DZ2XVQ7CJJ1QnPJepbzPsoXVb4cGf36u2FGjiIt5n0Y5AzL36IZ7P
i6V11zMh7g9beYvsUSQD46TYNVqwg5LDomSQRyib1lv5z2li/HOyoAPhlOkeB85UTAnY3n72rD3v
JZvjFkAfoxDH2JKnrW69MmaP9abpHegLOKZGN/6iCK5WVh9viTUaGBJ225HtJZ0xwDlbaWQ8yXiS
ZnmyyPtDbqjURhHxEWYWdLiiiIPQKgN3pQf7Rgxfj5fK7c7YDeWuwUYFIIeAFVExg2HpQptRWkd7
8PpvwT7lraW72DR2kvOsdg37xy5DZ74jKCUYQiwnGASihbfFNRVrUkTfnEJOLVQG6RG632luFHYM
erFVIieMloEL/7wxCkIN4/I9aQJWihEZMJ1ZwOBs1WmOhfM8OAwc2cTF5Q8OBaJ6G2/ZghCqIJwu
zI4Kt1FPuh78P3EvB2Yq6qVFMHl0zbRcV3GhxAVkaXaF5+vh52Qjo0Kgq0tK4p/lnpKJQKPSL4wd
WE/ny4+0sROU/s8RZgBolXH8FcETYKIG7PPnLB+2GV9bT5EczBe08wgIhfjtsBlgT9BhIYJJQSZS
0T7nTBcZqli7vKhmxOHYvMbusV8y9MmPG3/tTi1uCDxsbDTWaSv8VdPPRLrKzyReJrRZ6iOPuf6d
DIVtFQfzxvDZm1q1eC0CzEcZpPjWwVeW5TVZXfaf2ITH4DbGFxhj/AdA4LAd90ebAVIiGCkzMUXN
9xFhpcUx9ajmf6cCLFvF3EfT3c8DCi9UhjDfJ3HNGvu7cmLi0QegvsIz260/Gf6+Ev0v6XfdMfGF
DjvShf9gzhuP2vW7l6Ky5kPXEROk6tRfFQ8VnNbdF8Uicwdp/9FOHmyNonXJXIh9dJVpCqvG+EFX
FO/wiItr2QQXBdsJfOxgbUpa3TWgJaKrHl0ZEvtypWW7hG49wE+F3xDwYWfOqDY9vHOqhG1Vd/1l
qUVL6vw87zwHhkYxWfc2jqZLLgR5xoVVng0xM89lCXiNJ0+8ZP/B3nntWK6kV/qJeBD0JKAbbW6f
3lS6GyJNJb0JMoLu6edj6ox0uiWN0MDoQoO5aaC7VKU03Iz4/7XWtygBvUXG31Hsm50MhL4oGQV6
AFFcYj6hi4/VMsCy9nE54GEx2+8Cbz0KHdsQRwObrnqXtvvK4k8zN9liS8f2ME45J6y25tcJXwbD
1DRbz/6soYYOHbFoCjXUk1SOaDY1ejxtOuBj2WHhM891oryNa019ezA6TRyLwtfqIl7P6G49rYuf
g7v9OcSJH3Kg236ZZMfg56BHOeLQX34uANgQuAxMPxcDlttcErz1vsAs/ida4P/2HHXFarLpm2/1
T+u//AlCkxh/qn4mgX/7b/+TYsfrAPSXw+zf1bNfvX+l83+cO/6Xv/pn8Nj6AzKbA8ZDWNxA/L80
wjh/CJZqAnRbYAHj/su05f0R8BfIRDlrw7i/ksD+TB5b5h/Cp8EkhPUAewPi2z8ybZnWD1TsL+OW
QyMLp69nYS2Bh8ME97fjVmaioCzF0u/XOmhnK7okPZh9l94YRg6kzVXmcyATPjzd4peX2Q9Dmvpi
yNNjRkeeY2VsubDycFOanS907fBx+aFRx/CqvUtqjHX6lMCmmNmmA6/GumnxyrOs7YSriLOhvJcr
6JoIoRupVA83OPef2ONOYArq8RGGNHa7pa6/tOvbNzANWXA6bXDG7J+euqTSt2z3qEOxfRfmds9R
gPPrB8VtzepAEwJ87lrVywXkulFEnQ7mu1DH8LyhUpTN2YLyXf/wvocf9reXLtVD+0MEz7NueKh+
OOGLM+Kygs7teFBtV5a49cMVt1fEuGEE0MZnWcc0WfxQyPVUh+F5+KGTz6NjdXcz0Ogvh9d7hs13
KoYnjN/hV4On/ANzAKxzC6WTCmcfrSHJVxp6tgJ2t4a3UtLdH2L6YrjDt4p9BV4Es/dbyVvrsSEW
sLFX4DroUmqEYbAjhtvGuf0hszdl4H3wYXWGE9GTudvIuONAK3+Y7unESUBqudmbP8z3+If/Hs6C
nFCTveoVDq9XTPwkev8aTBTs+D6Qirr4lSjvVu0I4dQiPAvDglenC3we2joSt3IJKGGEGDALZkCy
3RVZn6zwevuHY7+sSPs8r3CoKlGLs0EnGbz/khK2Hw4+bFlGdaaZLGp11W3AtKbs/rGFuyCVrQPU
B/+MUJNcOnXxqSueFshyBdXGVaNZ4IHipw062dBqD3615PvWdLKQC2cFECUrw5+bJDUOK9c/Kavg
2fmB/Zs/4P+09T2mMHwdviYEDkdkExKwAe/JMRCu7QHip0hArZ0C6Oz3GO25r61GfBe68Z0PhuC1
68oM00vWe7tyXtKDJCP+2QFnzqk6NMqXoZs0pT2WSzcy3sSJWg8HlZMLY02yo8zLKcAGV+btua9t
bjPBInEylgmePByxa3jwnvpLQVrOdIC+5Yok6OoUcZzhtXN8PDHtwPMOitFFaWbLHuyDJg7so4ir
5d2lVTx91qJJs4g6BYrW6tTLuVSbxjiehK+4mIwaJS5qKi5eJ9MKqGOl9jJ96cdsAmtiJqrZN7Y/
TJdyBnuyJeJKq50ILDvdO4VnrVUXo3nTdxlugtbrvFcbvY6SU+CxRnyIK+08Y7qWxrXr9Gm35+RM
9X4yLdMl+ttjYQAaiUFynAE9b/OJXzR++dpdmfpWUk/XDqOXvoqHgBJfU+aieshC/q/u02AsBqx4
YAqfFU9XsBE+TpJ9nNBphPk+FW1EtJlxrl3G5qjSTD2KHO9jgNgpH4q+mYNdZig29uOAc3agwJUP
ttuSXJoRKqBpp9qKuKkVv8tRhcTj47hrN20hqUlJsHCtm5ClRtILDLy9tTbjYQuw9RsRQEaVZ494
5/K26E88mdRJYRiGWAK0+Q5Qb31d16775RlTbR2BRJJT0WRQPuywBI5QpQQYYu7bDDT8ES8JiqNq
zzF/sQuhYF4UprMvC4fYmGgloJ2AZkDfzWQWLSZ3HrhJVT6w+FlSteEF6fdgEbRsIr5FaNtZGxv8
IfE0UF8FMMicWqzXYaiDq4EL1XODUlyxHRrnaz1axRmWfTghQLTTjvdQYmynPhyPxI/GqyGUIZfu
oMRGkKchaRpvunORoSInhUpUDXXqRKNyuU4VpIFOsbRCxPYSZIMp5+xCKdZFrtHJRxq27edKeePe
7MDTLgw8J52NidpUHJEVDF5BdXDC1dE2rCnHj4pJYZcEiz4IVl+XbYNwTE8mYiaVtpptc93eGKrR
78IGEp+NpvPUp2Zx8vSQ70U3xPeclllwkFj2HxvgFh9SZc4Xa8vxceyqcT+49UPIawlpQvphv0uH
5iHXq426X9L2LGVBJ0ZgMuhTQ21zkYTDPtCemEUuDhI7cnMaO/Y40mlY60vvNaH1SW65CvcXhcfC
niC85voIwwo+mzjmSlVvaJpGQrpJWONRWNrelQPrgNIqm2NVDdDgsRRfu70kFCsbIlP72eQbViIx
f7cNOo2OcztlWkzM9nKu7KXd9t3S/JLlWGL2mXBrUqnYOifEpuGiKNJEbRufHfJmFip7c5HC7wY9
Y3CROCeRQa1igy3vk6O5u1xIqrzmA0bBzTghQ7RTkVxUJsXQOCZ4UbmUhtxXLDIbZI4hvOFrUW/U
Eounwuw9mgxHeNwWxqtT5s6tAjqCOOrnv73AIvbmL/lujOmxuea3V78KQuCALhWF6p1yD43l0Dvb
tF/Y2pdbtnfBNTcXbBlhXb3MJpqgDI0sPdUN+6maIN6uCBs882gd9tYUmXcnWlNQvaBJk5gaV9wD
TevG2XLW0D+1ENUuYRyAWdGg4bI6YsxC5erVhycH560P2uFuomrZPoHKL14a4r7JzeysizyRO/VH
Q8XaZ2yTPsCQ0dCJ1pMDy/mp5mSXyG36DyHwDwJtbumf20ChlMUuWEZadelgQ5dPeJkJHJzDlsUY
rdEWlStEeJR75+T0NLljz5uZX675REq2VjulgqWJ+NsVpbUJvCsw4tlhXkb1DU8GhFUx8N+Fnepv
d1TDiR1sezl6nX92jay9KxpY+ZvenyUra1TbXyWdyIdUVj2mUcAjgpn+jK2FfwjXR/mcg7ZMo9Dr
OWxmfjg43tB0UuIm/OHaohseO4zg+b6lNeZdhpRJ7Iisz+94OONP1U+4xvp+YFDDskUuGKx/Wtya
AD5g2edszyz+eh3JqkWCrfy+vpHALe+5mKbbiUgUInaGo3fb6HLhYaUo+GCFefMWFhgaI9euxz0e
biy6ccGWkRVv+4p46SVRNnf1ezG77oXDBvvd1rrfDTF2By54RnyRNNJ08X+5xcnnS9olvDNXZ6Fo
nhXj/ucCCQXRlq6l6yx1CSSEuvGgic8TqHUcUyxR+Nq6rnGvmyAbMvDEGUV5cgFsaTlJc8tbf952
nR8uRy47TbuBDZf8is1yfe+QunZ6K6R8tloX8F1M+Q8LqryuoFbN8i2gPosgmxEiMlfSdbatnvS7
Ug1UlDTvG6xmRXFjZxZgVf9n9Z/O8Ic3ZulPV6ozNTImbdy/kkWFj6FsC7z8/GPXGYIL9goW3FtQ
e86LCN0hfSgmHd7ShoXCzwsm+FLcLWFETGKO9z0n822dzMRBUfrYXlcqONqNbaioIAY8Q4kPxJFw
73Bw2Xz3G9fs/LtsyQ0fw9JoPcB4bretl+gnSPTZAyDM4HacE+5tKWLQXWkpd9iLcHF7riSGwKui
CEOQaku8h8ELsxuaGWnTIFU137i2LD6hgdj3Elmak8huqEXNjBWaP7jGF2+8fM/57O2pGcp/szUH
slSlLraQsDH3vTC8e6FHj1rn3M+iMLWzCJAn7nBAlOE59Rr/tfCH5bYSnfHRBFX+IOa0yy4sROGL
GgL9N66MrL1ckn7NkvZu9WU7k3paRuK15VIOF35LJ9IWqBN7K+EjKe29tMPInNW8hY6Y9r0jizXj
l5fgmdiVPWUpQrnqoqLnl5hrJkCWuC06/Kw7HWEsKs+iwCxDTHiYnyH2qB1+Q7yB/uxLf5tWGcEU
s2kvIVX6xdZIsm431kl2MSW9OJmVfpnY8FP/0WRbdn6w8mpLvsWNWIcprz1PqR2csq7lzeMkDm5o
X1HhYeHby+YRSwsvr41tpE9WwcLL6SxK7BXrVqsPvxtsxb1nd6cpiZOdDBSbZ2DAh4DSv0NMBcbv
2Gj7G8dqeP/hfydqMDEdGso5NJVKDyNXBGdrTQMrnbBpbqfV+yHztt+bs1EfzX4sLmTi608sLu2d
bxDpi+KBq1E5+c2jw9m39wKAImMZJm9cZ0hHh+l9VvNq7jVfKIGhmBMcFc8fmviidUmatWEHBCrR
/aW2Ek5qY1i2Y4ajJ/YUpEKakzecxMVuqEf1VchajLt8LImDU/b3lkt6E7a19NR55AGJAEZ0F50k
DuI0RX4O+2J4XwL5tbQGd6vSidfjlGmsTev45M1dd54NazkwAoEShMHf8zO2xVWYgbhKfdeOJCiO
Df3B1j6LJ+9OVQKhUU5Td+HhXbsUbdqeZoPs+TZAirlxwfxHpZF7l3YTP/LY33lOcjFM+sleRufW
8QtqwtySpsWiwO8EHWjDr3O1fifYOuWyhooNVROWwrrwBB0lfRaERCKmT9xjYS1/eUJN70iZ0623
0DSEFVTlV/Pi+UfPAlvQ4B+0DyxSyTiJfFpegfPeFG3f3dA9RFd2r44afCA3QF0jbpW2fuPWGeMF
c92Xfm6Gj3bpr6q0lBdUQVRbaQpwFRkdcR9WGIuPhOsGgByoaDPNtldc9BbEvbC/zktiuVXK/287
kC6dD4AEZImCxCNK3XO1VNY1kPLxUfnczee+UDaOF0O9ypgoqzJZ+tUV9ZFYQ/sPDLHJvgz9CW9x
PD7ECaF8ESgB9CTgdIN1tLcN03sOWHUWm7pNkjVZNKABcRvBfzP5kuS5pG6yISm1k4ZEFmwKXasI
xV9xhJs0XnhMbUzDBp5PVXF52qaGHr6hRiv/0U+mNZZj1TWTiQKkqThNvjoL3ElUlBWkkSWr36ak
Yz1BJLSMSZ5SfnNLdZR4Ij/ecP0uIMPltvVmkZK5sYjhfPW5QacOshJabcvv4aSZbvaeXzJI+MuU
PRXweEiOB5QlPrRtX9fHiUX3jnoj1e6Q1paXIW3dk88G6IQ/eo18TXZ9awJ29I7rguQdv5m5Gwr8
QBsHn9kQ2Q5uNAyR6PUm6ImNGgcn4nxpH8AYqXerzHgB9GZ1tNyMlFyD6NH3ijylxlAiRvYszHWl
ufXixn2U/qyOfb3Y1lUyzTh3ALrkHeFOayFkJcgt7O3JyBVVNFUdPGFKtMSh5dS00abL9coIymJs
ce52OT8IFZLZiXuBvTrH+//diklfB4sTP4sJWxHFXzYwkkL5+Qt1Rd2ZDU7d7EGLEyWwEJzPNIzZ
1SNEjOWhVubgXaIJqR4n30TWagGpQMLVwOXDVuKgbP81rEir7CTj28FmOefzRsrESHqOAl2GTly6
NSfWfhxpHiqSfowYzYzHNiC6DOwCWEsIoSDVzfDGRy7rrnnle86FpNPoxoxt57PMdfDMZgazDecR
N2kAQTXqwrUbtpIWcXTiTRYmNmAAbRJDSsuv3EADPcogz0LWD11BCz3eeXY7YdW53PhYGGzs1uoU
C3t8P9sOUMkVoNN+HQt1wj6ilERig6lV9Mj1tR6hjSajG9l944uLMtVuBfZl4uPeg3VzNxTfKPvY
M4nl+8qfyeMM/iC2XeEqP3K6Vr/YsVyvyn1Dxjjry/KxYB24tieV+qZmfOF/rTpe7vgME2/DOV14
Z+lWznti9A7+VVxsUTHOBTccjqjZdw18BrB1zmPYeh9FabbPHuCsF7iGOOOTLjVum2AlI/SOE2Dy
tfsZWrriCptR0HPiJl7uB8IzZRTPGtdrVUtBbwAeigDab5C8OXJuD7WnvWuySQQbrLoKcCv4mmBp
FrifHvsPcC0WLg4a9gpiHdx5XtD3++5gelpeoOLZt5WLna2sqNzhCbbL+9oo5XGMV1tI2jF7RFCe
kTPMzqsvzdxM6HSVFR+Syi7wFwxV08lDbFUGketRxRWR/LCL9U4DvTgUg+9Q41bG0+vgMWDxnQT9
EzkgmtM8PYV81z5Nz7RYq6XFizCzQBsKbsm6TM3HwEe32jkq8LgnFIl94fWDhgSAQebd6vXC3iKb
DHOP3ieMqBpIeZ1DXy/Pea0Zung8PZDrqDSuucHyn7xAqu0PYP28MwsRP9vXgV0f2NaWX/hmras6
nGklI25k603V+x3sOKSUJxm6+bMcxVBsAMqQoBoB3HpRYfgkNQhXke0ZeVTOMCcXrPZdgD9aD0n4
WGUd0zxOPEE02Mw/4nnEzK0tS1oQAoKM/khhYk7sC7cyyY6B3TkkQTjYF2M16AWa8OR/dq7ufmE6
SRnGsoqHurBY6W0y5c94kjx2j8wCZNoLAkz5psG5mbxPfuZfTFbHrjQL8+Cayoa25z5BfeLGzxMs
OBXv/wWnKz1x5NQVdXZo4SxsPDyhAv7bgBe3Kifc8BhWXz0spNvFl/qVT1JnXXZC6EPSJr2+bIU1
uNyXfaizNAQlXzGNu+kengfZ9hhYlCTYI3mvTPVEdCm3BxjtYbNYG6GV9LC2AyXZGDSE4w8o2p1h
QcvDvCDIetcGsVamSANrajfJZLeAp8l3Vpotd2vpZUsFnKw7Rqaw30oKVPRuyJz4apyMeIxglSw7
KXIxbsaiYv1ViJAGBt6qNq6aatobzSj05Ty6FAgY9CYvlOu27NGyTrBM6vFmJhj8w+C6JyvLlpmT
jRHMgyGMPI7DIrDLzjs0QYJVSowJyyKUfcqtjKmPr3ogE/G+rMzvoTCC+y7wTTaPOWEKx2io9aYF
DDq4m5Ytfqiy7epdz2sTMIKSxl3CqBE8WdkCNNMbMgaYnObtYDQHY89Y72TfDsVdbyUXMrL2mZXd
s8V1EOpql/bj0c/uizKYj36AgLCnZsp/giLYXizzkDzlVcpNug7a/LaU5UsLLGXXZL5fnDCgsXHX
UMNJTA/xVk9x/Y6gY3w1WTs/5vT5Gtu0mQhZ+Lx254uSo5DAUlBW18yQU3CU47rLLobwk8tc9yHy
oPq1EIODntSOPbl8Iz0bJmJTpJr1O1KxtolurHWVKQqpaVC+xtbC3k8sFC5Y6ThRbrv6thezpSmo
bGwSsP64HG0eXPIxY3sfLxOfAAJ/0H3W/kwwdryz1dqqWQT4ri9SSdfmwn6FtvtxreCsjJ5NlNmu
1ZyxQznnMeDxJebXQD7dxpRJ5tcsG6j1XBaTis92LT069j/Vn2wzYUhkBY2gimrQVDpexCZxfhcw
C6AaNdtWEJ+jzphSUQQZySQgrRfuZBOtoxBdvAeqk1lakJaiFLzzkseOdPkjd1EcSSJMqTAVP3Wm
1KEThvFF8x1a3JxRXtgDrJ636jdeIkpRA5t+1NqbWPZLndH7aBFVcn6qVGtk8urw3+Jz/X9Pn/2x
tToQjP9zN2yUvtdfWfLepf/eELv+zX9RaAFAB4GwQodoIdY1L/gbNLQZWIIac3ttuvk3hdYWf2B8
FACgncDmc7GaaP9UaPkjlGPEW4/nz/QoGvmHFNq/9UchyfoAmTFThHwVwnH+HuJOsNWv0Dzngzd2
8ldFOvtF+jCjAitmBcORPr0qQ3wAP+p+B5RwvY3kFEG9pbx0nZ5uYUbbDoKREb4QemvOA5ckcFhZ
+eWWiX7+/w9jrTI1/1clb6QyTO//3PP2z52u3z/T9/I/RJX/6z/wp0nb/4O2DysUgW256DJr5dqf
Jm3zD/InIORd0/wTSv6/PdrhH46Lmw4VBxg16Ou/uAa8P2gCQL7in/M9m4jkP/JM2iZu77+Y9nxy
FEDCXQ9niWUFrm/+XbOATKp2zlYRvMtQWo8aCM6N37tabRmQ1rTipMv8SPtyqzd+2/GgZkGtcW/6
gO2MwMl3GAK705LWrndlCsa/DTtp/rO3++yVTFdIgj6Y5m6Hsyg5A6YEKckFR+y6EU34unFJhh0N
Mq2vcClTfGF0pBJ0r00GgAI4arDDQuE/9ajUe1P5I/5bADFiHhlRiRqzVZgLKm84JvqNwY6aN7aF
YBQtYzjehcDYV2wTE3xkseOkTnGiP6KrFvJpxgD35BYCFE3FTttWVTS7fBxrciJ3KFZtvCkkl+uN
mY9Ephj1e+Yl+hK+00w03Hu4RyryqIZzX6exUx5CEI8vMJ0wegZBPH/Ct1K3LWTCbT9V9Urpakeg
Rp0zvLPXnU4A5CkJqlove3UMrz92sRNU0dgIcTexxN+OKMwn04Sswlm8mhVyrtUb2xzjR+VZ8wvB
xEARRbQIcVi0HB+twAdsbC8dBkpnzrGIthibr3B7j1zYFuPCBmd5kIuTLdfQ2rT5YHXred85s0z2
Tojo/DyoWp4QDHpzV4ZCIsDDj5aHGTWZ8BRQ1y47SVxk4gYbNG2vRKhtCqXyErT9Y5/O3FwU+hVY
8LZ9sRDqdv08rD+s9KRVuuYn23HHP+Nc2KEDIrwIqvnGnCYgLRUlbiZNx0EybAxfjREBbCy/cc2m
R4vpHvbJdz5LuPFFYUUjrIFTw14lMtoY6qw0LaqCeGHiCV2uQ99HB7K5FM+Lo/ZZQXkrUw2wSXJ2
o7O1Q+0/DOF0GlvDpOXdiMOzgW9/5+TxA4d/co3M82zhBkC6ri8B+7Q4390vs6pO9dCdximpD0Yp
qFbvQyuaEAR39qLqq8Sy67PHY3Nf2a1x8qYVYW87/OikDA6VU8FDbtqz9uQlBncHcqJTbJY4uHIw
LFyR7zbR7io6tbhj8lt10i8E9PLA1bN6zpRbXw82MQA9QEZhkYoTJ0w1cYYeNCf68M4udXPv4025
7mp4yQ6Mit0S+iAWplTEv5JyemDBKhmtYT7PGpiEZGY5Y6W2mWOonUFKMzbo4R+IpfaDbMxin9Tk
8amWivcebtudUwObNB1qzwYSFpmp9JUsvQVgdiokBE1XP1LLeju03WGYxIIkSF1W1OWpuonZg0bu
MitYXRmkPJZVDS7MgTk4mYd7R5hEcn3iH3X7W2tA6SM+WBe2MyUJSkU14NUbBNTkBblEb1P+ZEO2
tn5xTDB1gLIenYHnn9Drxq3ir9LE/6Tr8NbAw/27W9kuXdNetJ6vN+bokb4MjWZDYPXbr9UFmQ3W
8aPBb76FkoJIsxjgB5lPSs11PXapncHwsrEZC/e0SMLIStE96r4qgRVQoTD6PhiK2V1eDL7uPcVr
y44rtzzYdj5e4Ru2VgTF+FC4zYMHFf4MGNAnfFYOewLk/i5wJmdX2OSpuz7rdxB32SaTcAcjVGhn
O1cUM6TsghjXjEGTlLdsETGkJNuZAjaExdian7KcJQO7LRglIaOeh06wC1PX/VSy+24lKHmhA3me
vNjepyyJd8p00EWKoboFtoDhVPXWGeJF8dFABN8LMFV888xvt+sOflsOIjjyJPAm5KrSox7I4JlE
S/LVFsOY/Re1N95P29FfLG0BNjvhOTZmO2FxqbP/LkEE1E2meSrSU2D18KiwgVTeVmXNfNPXlf1r
bJTDO66hRGq05VLh2xnqx1oa866j4fmLMF6YX87NaFJ2rdzlaFgeula3/vajJjA5pkYx+m0EyR72
haWziqILinZOrq6C8WZyyq5jvbuMT4gfxf3si9om/x56g3sB5jq4Wsgf3qZByisKPkTPZpyiiUhZ
qv8wbMvA45R6zwXr72ioi9lmQWAQ8xTIzyOAeW+8CmO8I+PozwfN+/1iYbTdl2lpgTgYpqM7+eGZ
Lh4mYYuFpl0SwCGEqp5Clntbb1x1Fh0Swm4G1HGIytYGuRVdDCl2Q9Qk2DTO0kbeGC7zMfA6AzcI
oeahPOD1AoMyBWI4dmJ2q0sf7XUXMi6xNRiM3xj8Z/RtyzlhdGZu7xxh3GOobXdTo8ATzr1929tp
8iBHesWpPNpnWctWsV40ReK52dxUIezsACbkjUuxx3NttPZ2YIUfKbhge0L68FbFrHatoKbTpk8o
hRUa9e5bnc8XQ6jesT4cdAr5zuqFc93mH8PQ3Ycs/i7piTbRc5ZuC6i4vydYFoLc5wfHfQOPjkBq
bkbHOFL+nb2b0rV2VcmSTPt0fhj1PWnW7DqNKyhAwvYgFRO6cWJa23FCREJ52IJ8ekM3PRrkafE1
nLq57QeW5VhqWJ7WL/lMFZSw2o9pTN2o65xwQ0QfHYtn80b60nzIEvfTb5zpvkn55Nmj1te9gtu0
xyjeG1GwuDFQKG06yblmkVV/lbPTvuBJxC4SFH7oHEJncK9baHgWL2XXnZ4BHZu0DVaifSf0Ubyy
CXSWBxc3PJJb61M16mF6emU7lV4HrbLZpNTex5hDcy9aYgW0g9jGx5AWPWUU3jBGtYnpIjREtvVT
nyUky7wHG7X3E5hPyBIsrB6setLpjlzMcnBL+lNLOhau/CntrnSj0bTjrE7e3CpI7oWjgPLlvG+k
HDnnNdgEz5mynecZwaMsHBaEmU15mM9LieNkSszjKGR5zkZpWPw2zRQtjw3Q/ViD+4uCADLhTnQF
0H10EZVHDheOfsfLrqWBC28KBIrZazdTt+i19n5OriuVhPw4rZxjHwvJzmQ3do/UXj1ztDi/UfX1
kasX/rrZxpFjo64RwSOFwQdB18cWJxlvvyALJqoQzPrJc/PiqpgL+7pxquEeJS18YU1sPmYVURDJ
RuF+MQquPLbo6ge+jOLRXBZ+uzLjaFqcUpxRLQcWJI6LvSPo/cu0wD4SYRB1d+ge/c7qrNe5rbNz
6ptjvhFzkRO5zfyXOR6/yU4YhOfMYYACWiN0ZxxdUPZdQkvz9IaFisR1jLsc3CnulvdepMODScTt
JZ586OSwn+J2k/Q4/vCYDcuRejn7bSnYP3IoGa+eyvL7zIzD97aX06PJLv8yx3EKBqS2WP1zC3eP
Ti4g5QAawPxuInXtM3vxPrXn5MfWYMG4sycWIztXF5ggCais9fWTmt9E0BnXo2grOkPwtIQbSjSL
C4OU1JWj/ZHotjV8iapbMj5zffBs1gLLex5ahn3RFBaeMCSe5MXS4xyDzpqyKmqNrvNYLwrrNYA1
9OCOQUEAP7Yj8ElEE3uoVtveieswwv8HwH8cwv7MS6/XWzEPE4mQWBIYgcNuvSm/nYsjgJT0Y4az
E0f4poarFjvoRlrxalQt/B6vMXdsVsi4oGaK4Nu9PSr/C7+8eRlnnj6nOZaCgw+79Ul1qUUaUJn9
kVyr8aumke1WeXXw0UymehhMRijaBox1eMLnzEOQ8CGkIjXjIy95RiJYFt7lMrTmKbNNskDFVI0E
Y1RCfSuLi+RWueHyqERm3Mw4WGEDiTXJMi2l8Q3RC1dNX1kERPteuNdLmLEKtUt7uJI4GIlx2PYH
Osrc73nk5e9ZJQX+PArvoiaTyUuNBSekY9NPTpp549vK1r7QCqF1BziXGJfM/GkXGwMmpi4v5BOm
MNrmjXqqdqUhYGKsfKxdSNcUYqvRwwvGZ6Mu+i4Pb8AEhPf8fOrrUZncOr2+e63kaO4CYEr1tuPy
0hKRxdGDSsLasgIc3tExSD2OiTJ86hwDtgJ6x7iFHwLrO/cbnse8pRXCcdrsRmcWAT7W48FmdBLg
AXXmkkjygTiTviqUFaWZ40PphaREp06GE8dt/F/oSPMHcwxWOzb4YEhlPXvUJMRIcB1uVTPKVDjd
zt34wnLpgT4V+Yj+K7MdvvDmRlMd0NwOxZQeh8Vy372F6PBOz6W6xs80nST8il07Wf2Llnb/PVG7
U22NsQkeGnTIh8XJk6d5LDmJkHHSU9UBR4wWNBkYTGZd7LkIG1eEgOjr0BgNTvTQGMC57ZTEl2ed
59pGjymyUuQHNscDo3YXjNd1mHY3wB9xT6RyuQfZO5F/dfqT7w3BK/GG6aHjujVtTbb4J0YlL9mb
k12eau6bwJflXG0XzdOJpj03/o00S8wkgsVHtATDfBBytN8HwIwnlIzmWlDCtxlDHzsprniMB0xL
3MBIT4FhCqUx3RrdiFJYuuOnbyfqK2lLzESa1XUHWGBYb6y8J94ZZ1F1GOFpi3c9oGa1YbGAIE3M
tSifn5IRpXvDjzjMNmHY5szSVDeSh2P9D8uODzZyzbDYW8OHQ50vWj06bpmbWyeeGq5mpV0nh8QA
4Wbis74KoOgcSuQ5/OR6eqExJi5uKoMUIteg9b3ZZgKCP+9z+0KqSVW3bdFxC6B6Aef/JJ2Z+wVB
tw2OwXY3t6nV7GwkVB7mMoTAKFXyuXQLlM2AGO4ukBNhuRBZD0pNF3TAN0vYU/YYz/OZpb6RnAI/
7NJd7DTzWxtybRMIPL8myCC/3WIMTsII62fXLdInAkKo54MlxsMoDPOEb1wdPG/SpxnMJxj4Wn8X
5jgzEdsOtY8QScspkrDGaUwkmKgm14Ai2chtWMzMcYJhrLJ8xnwoqMWmSnz30yFGqjde2LqPS2iW
u9piiExC7+xng7OfyxJUVR8uDwOW7uuS7czWMgrw0XE/zfjQ8+a+p2/us1lai6hdJx9KMc2c2T0c
ZY27g3lR2dn9wlKKwrC0fHZCY7jG7zw9Nq1fnxgdezK4RiNuMn8MMOu3SD7/i70za47byLLwX3HM
OxxAJpbEw0zE1M5icSclUi8IlSQCiX3ffv18KHf0SLJH7pnniehw25ZJFrFk3rz3nO+kpnPseeGf
p5bSvzbS6RB6hGxMmgRSeEz5nSNq55nHnko4to+WbuTVaAXta9j29nXmWjNaRGs8RI7srrowIv+u
ZUIpkgqhpPNETV4/DN7I4DYM7VPUyeKQuNp9M7lz50AujrHedHYMwepNMFvJqexyfd8wKaRNZQMp
xMkJIpA+QxOI8F3Z0UswGunBxvZKwpHcU9sR7cs5cztBYzm1Zfvm93O+xxJLjkuEBD0qqmSjSLnB
Pqs+Aqr0b/KoHK6cRn+xPA+nqwFGStYxGkjJYNAR3VFgTju4DJGvAxWLTUtaHx6NMf0UyyG/mW3m
kT6zND5k2hyKxG4PbRx7G7x0jONNp9l5GtJ/4e+Refp/E6b7cyoipzha65ijED/Y5BW4S1bhd1mE
BstvPrCQXIleC8rOpUpTyPluCaWyh7XDI4TGDRvVquwk7N6p866GTJL98d3I4C8syhYAi5+6nUt8
qu0svVX+T6qf8p7rLqjGDLnw1cRYMe6b9hz5cpgfyt72mzulcsu9T6DNI8mes+GxJ5KsBsgbt2Dc
et7vyO4/kDIL0KifyDUnR92nfyYR6FafXSBe9obsJedj1Yr03vcDrrwr01dF+CFtiaUhl5EocgaW
n4Of4NT4kfaHsRvbVj6JfjC+1FFA4d2p8MUzcfcCjglBDWhJqr3R2ze+qWkKqN78qOqQB0VH4wOo
ZFLP6cRCLZjN5NqOiIeXUwHTtJfh3QC9c92qun1E6zZdG+Mob7qUfCIatimSmvRVyMJ8aIE6e4Ol
1mJpWnpL+7K8dDJ7/Ni0So1ERFtars5jeWl7gtqnBeo5AmnNpTEq7Mr76ikX9r8DLmoOZ+ujK000
y1VClb9ikFpuRmzAYhOGSh90B9IHUSbPaXqp7q1LpU+sGlU//h9OAIvN+wtICNZOs1d38eWcYLWF
PKBxR5vYVL7Yy8txgm6S+1mTaA8i0ldXRiBeQmfqrsoRzz8ADWebzAhUjNhfkLjLmQVZPscXtZxk
suVM4y6nG7Wcc4JobKOtmtmf4wJCemwNnIiWs5FaTklRNOhNXWbOXlQ1PcqlI7pmNTHO6eWQNS7n
rXg5efnLGUwspzFwEuVbBQl7WtPL4bhW+pGYn1ynSd4cwOefHW82scxOrRw/pm7FRXKK1LltZ86X
+8GGSMaXVOVrHeBc+QrPv9PbCI3Oeys7Uhx//ZqIS9P/h7aLZ8KOwccomE8wNvvJyQ/lIe5lxHai
qbVuSgPwcDHoCpsBqQV5ZqqrSqHJXYOrhhJUF3cKvfAJqC0ZmoY7jEc0ExXdtBmbAx2AHCRElgyP
nHpA29r0SV9rOBH9KtSyerKJm1yVIrbpAeph63rjHSDguyEdGhhyDORPFnwUooXkGHzJjVbuXF26
wCaq5EH4RMRUoxsfCYV9KmV0l4vg3mdefEKnisREgmQ2wyfecXlrZvMNBzN/7RqQBFnxTAhq9OvA
pNaVcg+RXsR8rUuByt5hHsA7pPdwg817WVi9vS1sJ3y2PMjEYR8vXILOuNAxBnpvwJ1uWVyqe1U3
466hkmk3Dr3lAfUKruWtM6bJEXh1BvobmQ8tQ7fMv3pdUy0FMwS+1GnvEYk3H2AkYikHGLAGkpwS
yT32MAhTL3iLmCpgVZ6Q0A9IgnZA76K9ziqQltBXPWYWhLdBUl6YFA6vnO0OaKic2kUei1Poaxbg
5sfwbAZ7TsK5Xhw+E/5zURMO4HW9f3DNOngIej86Z5Yd7Fsv1NtFYPI40hmhU4BtHJpbf0xjNawB
tFq3tBZnnkqKzjT2x+vEjwyUbsR98O1aVFoqf0x0rAR93rJ6QWTOGxBKteqHlp4Zk5xo54LAWEM+
7skxrdo34KH62Yga8QEmQU46y2xG66KvWJrGIX4g6pWIzMyW1w6r1Nr20DAXzBq2Qxh59x5m+pcc
5x+raOQvbE6uzFFL0045xLjkSSazuXdRbPNeo7gjObB4wiFf7vqUBoV72YnmqLEfwEWEN8OMoIb2
jtnBDpJ5q+4hG6KnKJchknWZJ1nt2KG5usyZzGXkVNPVhcFYLpOoANl1s/L1FCdbNxdn6zK18plf
icskq4HPtCMQxPuQXiZduTAMZ1XogdOnZvWGbIhg5y2ku6cPEgNweDuXpWVul33sq90NI4a1UShk
Hsu0LcbPggWtHvkrJwMJdhluG/Eyi+sGhd9VJaqWurqyOVx38Fy7Fc64JD7EmGBwvdLAcDa1topr
SUiLPlSXnu64tHcTx3qtwH6qVRs+J75+RcHDCyJiJkN48KtgngHE+96utIpu+dTNzmHQej1GjIga
o3AOZTI1n3+9UC1pyj8uU0CvJIuUbbrSkvYy2/yurjDpzCe0RL0rP3SQleMmqU9l/3+gj/1rkovn
IuN/P7vmfzDRN/9x+ePwW7GY0H/4B3itTKcfum/19Pit6dI/DPf/+C//1T/87du/MuOWvuBS/c9i
i5WOPtff6yz++IJ/uODV7xJzOS15Yf4IHVPyd9jfnkBMtHDFAIb+N3TM+51SwCMZm7QIV4Bk+KfI
Qti/8xWu8qkQHWgR/7sEbqQZPz4UtjCVklSZVHk2Sgvnp4eigvvREJIr9yUW6Ge80POmm6L8OHqE
9vRkRTFuyt4i5Grw/pV6016WnYTtdLxE/MXe50hBbqLCTj7GUaQJeZ0ZbPu5F1yNcxuRZiRqRm4I
i9yPYh7wtgx5ijs+IfxplbQkliS0JREZ9vNHX7rF+1x47cdoJrtjxRC+vUMyOt6DD6Uix6Sytqsi
2REkROOx7sVjB7Pr2m7y4ojyC3IpyTRXIWYUDus0xmCfzsK+LlGwXiMWk7gKmAw+QyGZzatE28a1
GfOD8HfEdBkjt3cpTbLgZSziap85hnPt4pj7VOkSuWlsKIhaCK/1h4BBwEvgTANpAzLke0s0aDDn
YzKkwnQWX/0wSFOki1lxZIMLd07vJreziPEkxU2nT+haQDDV6PWXkIyMdjxmkQejLFiJMxj/D762
OWlkXn6DjJYOkglhHxNw72RQRtupewfpbzwyYQOMkepg+Ixdi1lpZEBLhoE2Vbcorx2wzXRQyl3g
MTFHm0nWXANI5MqFIrrD0qjxBZJCtyIPT+7KzitO0mmcq9iywGhB/ZLokmP/IDoHH9Ao36N2YQa5
EWMu4pXt+oC2Hn5v4TMlg0RkLs6lzscfOSuo1Q0iOBjjubedWrPE1mh5T+QOe7teyvrr1KZaczWC
bt8RN/el5AT+ZmFwOi7m9msnaooHcvLEy2Dn9U3iJLGzZl7uGTsHRZuxHYkpQnpKSwjfXew6RwC/
GI2S0b+rq7zcEq3OkNyhE32c+tzDLR8PR3xY5sPslN41/dxha7nkrdJDSp+z3Gmf7IU5dChEDA9n
NgiQVALT6Sp2gKabHDDvSrJZ9QrvSHvj1EqenMoT0OKWvksQEJ7XNTPNcQa+7KS1Cw0fZxng1LAb
GEP6+MWDoXnKzDn45Nd5cjQS237zaqDoOHhSBoW14DIVln9bd1womlC5whjcV3TDc+yWBE0zyIqg
PRGVtbOCAWelamZ51TDQxpHnNmKrJ6Y+RoGSUE3x1hyAhVFKfEKvEWAuLTCStL3xobLrkYZqcUTn
b+y8Lig2zmTftQmpHiiydlB56JTX9scg0tusE82uKFAfI3WMTrapBkjm1RcCaavbzK2fqrp893UT
rAP0C2gyW4TvhA9DjrjLSOj2nNJeW7Hbr6SAaUMbOAM6RDrd2vWAee8GIZJ8g80SbbA9TlDFm3lP
teCBF4yhzSL5XiN+IUPCxtey8ec2OynPdre8hv0LHMH8xoAXwJxSFvvUbrvugdolCFchR3gFc9CI
hkUDqz7RQ0Nz3mI1JbgCBe2XJGdN3LCa0JEvTByBRw4yUbSXHReHXJeU8SLMdz4kX+SYwN1C0IYj
8ymDJFA62KBXveSrljldGiuGd+XGDo9FO+6tzLH3Zm+bW5rtOLtrypx+IDo1C8mwXoVzELx4XNp1
1/Y0YfHG7RQxeDVd4GGxE6UkHORx2+2mOJ5vWkebTwqY0CdFD1quhK7760wIohG9ILkPhAp2Zlzo
91JjwiDGhHMSMRrmBEQA0LEmHhiCjkDlkcu+e+OwalKvuLTL+znRhynQFW0mzE+LzFzc1C4gPEnh
ciCwsX4F44FdoZ4I1AoGjvH4yrepnfdPZmrVrwhBkqOXVVO1ETF5K01XkRtBztJ9HDMcZW5kd+eQ
tJCtFP5hDp1rTFfTqTWT9LUWYQMrekRJlRhPXdkj+s0Vo2Na7HcuhpQ72mTZXuW5vK/yU6nbq6zv
p3uc2XoDM7R/8X3Z7xpaI2KNOJ0BZFIat2aTm+W15Gm6GxBQoz1ghQcz5VtHe0jfqOzbN89Ikg+V
7oobLnPygIDB/oRixE02FZB9UCqkkN2FERFfUT/ZjFXDuSG7kJjmQbXE1JC5R/DknOOSCzhf2j7o
TNQz62junQq11HxdGz2TJB9Q4NM8JCnz1mx+CuZW0KqnsflRgbqiEzq2d1lky6MHjA0TU0ors3Hj
+GuVRN2V1TMZXGWGo59gkvCULT/b01ret7kWu5AowoOwSveLNURIJYGL4U/KQEjIPIXDACC8HdlI
c+PkwZVn7h5iMxnY7su6gn1iuTs4IcNj5Dfw8lojLBBjMSViAB7uAzsq1zoI0o90SOeX1lbiNEuT
9d0C2nQEXongKY+kBapQfsXThE/JGpIzVpAq2WI4LV9GApVCYNu+CZKtqr3TWKr4RqhmUquGtZW4
yc+yIVFSegkiZ4w5dxLaNrbuGbgX51k/+TSwnqIrikxpbKcwLx4g9Frt1VDp+bkQFG+rEXv80Wxq
90NDEf4yxtbXuiPGeK+Dxlh5IZEkwArCb14Hby53GaavpkWcPOFzgW85+OPWTaX4AFFyeKaVNHxm
IKhZdEUfI3VPzBwvceyULx4QwW+pTJM1nU6yVCONfyxrrTfmWhi/agxRd22FZGtkER2hbgCdJnhp
xmD56gfhecm15NVS1xX5nVsAW/OKTvYhZwKO9IckHFT8x6kKbsmFqlBHkDmqUB1d5dhaxVNS85Ic
OkyR1yio8ABzvMIy1i1QGB8uUQThkMF60pzLOLslT5cbRd/tSpSGs69iNtNVVRsx5MpFqO2I4SEM
eKa7yWRrzQivLtlTXoqpSHcWgaBr+nvA3/DLvCTlbGzcxMeMlebuumwQNnmFYzwTyrkd7UmvalOo
h6FxstuazMiVljr+aE2TuIIN1m3RmZRfcagl+yFp8i1uAgx1Xu6/uhI9W2C5xde+EeMOrDxT3cF1
p6d6CZzt8P/sStEccIVEp6jopl3SRxVnZkaNI7D4d282rHUZOHc4s/R1ZrDd4+K1zlM+XTKFUAuv
xx7pxWrqDX2dwiOzqSRRMQWBOZxmQkg42WeGezu5NQsJ4Pdz1tdiOxiNukbB0O6HbND37kQdZYWB
v/NaRF6YpMubLvBBUGtcfcBM3VXVjF8zzGn3uqxuOyVbptBlwwjBoBxodbIiqjc5Ef2WwKcbThSd
wGz83L5Le0GuasmyXpiGvStlsjc9fZra6Awh4Wtp+XdeGDa7rGgxedih9h6LsiRGsipNaxdVxjVr
IngPgRX3OatYV1eY8XMGxUMH2cbxK7r4bjvs5NQaj4oxjfk2lLPy4DQ1457Rt8+9L1L7nSKr6PYO
k8MPbFLVfmT8+M1zhrA6zhlCjRWwIv9r3ynL2s01u1Fj98OTnzrexp67+cZsjJvEiml7duhhaBlE
zPobUgFr7VPNLQ4cnON6Wheh1eBArh35nCZWeMiaFgtISmj40MbXC3HmlhUBvzWK25MbYjBizCL1
a8lXnLB2Tc2aOnO+rVtFBEFpVt5bSmX9VNSiPvG+Oh21Vzvt6mrqHxKj0gMSB+LCbMNqCQNwkYFu
0YOY9NvQjxO1ladPM7AwgmSHMnwj8io7yYbux5qEWedWFlQoSVIxQ6VYzWDlYrG5TzDou+smawK4
w86g53VS1QuABUICMJmgxDScRNZ1XZbghSPTNo4hAiVld2SbIdK4ZZQAdrFtshvRu96DCk1bUoBJ
oqFo5pAdPWnrHEKEJI498d6IvequlPJJdCGUiUDeLIySiCiRoBsxwcNM22Azy4lRK61qS5QWElMk
Dy2ivXrajmiUVhC01M6u0LEkJN+6RUmOh0EkwXqKg3rPqvUZ3nq78kVXkE1tR/tUkQY+anhiIrwX
lfNeWX14CPLCuKJ126wTIjMwXzOw0bdzwTSzd8tsk9LnfTJxUpHPUpNe7aDqTUyEB6md7I3liEF7
/cCFmBHw7vKC2pBPcnSd/N0k53KjQ+Mg3BF1GaDmFUfkhHmob2z8ImLCM5AaGoXPLVgKWn3hC4Rb
b8VxkKS6uL3jdJ4zMVI3UjTVJiNnGA3iuOMwcjYCeUqceMOwm7Gfr9kbzPBTW4jrkGC6ldPUzII6
z93MA4SLpIjaKy/JyCairbpy3GDGjJPJjQR5v06IJtjoHvclTrFiPaT1LkvFxkzHz0y8SUyNDi0J
TpvCzu/mzkvuB5kVWzcy5xvePXtfysDfsPVYYJKnmqmqL+QxzpvwMShVsrcDRNRh1XcYxroOD7Fe
wPxlLndz1jDpVsbU70fLIcc9cKxgrbAHSeIpOrpbXtrWJ5dwO02gO9dX1eiYkxH55Szt/mAbXvCh
s0T32sQ5iS/Y7TmwxC3hmGMzeeUGpUn/wJA8i7ZuWDL/t7PxMwFJwTUOpcFBeV2C906c13AoO9DK
huPDoZo54BxNaelHtwwROSCMmQ/laI4rNg7zYwhb5glRZDmsjNp2zb2RpM3RoyFJDarwf4KEKD/a
dvskJx5Fs1XPbZuAKOnRz2a6VIcxrT7PpZYrAj/cbTvGa0IC/S0Nvv6bmLpIUJ2a6jbspDpwxgJB
G5ll+jYp5a5HAVpiVdRB/4k3C/KXU2pkE1m0z9zR3Y8TW7WjOcKJyA/JthXjoVV0CVYqsvwtMJHy
2gpZ81mFzOEDdOj0rUh9vddu2+XbzGu8F0XhYiOXxqS4QGmSq0tP6f9xlM9T+e3f/+3z1wyKrW4Y
/3xpv2+m4TaiO0Xb6n9uwP1n/vVz9jn/Dc/Tb7f6S3H+XP921aT8Y/OX3+kfThP5u49eltkmDbql
kYZa9p9xAIIWKVhIum8ejXFcHv+wmljyd/4Ns2ksIDbCKeu/O3Pu756Dr8BXHrpRDFKu9b+xmlh4
Vn7o1uKfotLkfeGTmY7iu/3QrW0aSOWFHut9xGyXHkR2zlkXtpK+3CoCurYrwKrxzpYsZMiPrWZR
ylMLVT3eXl0sMo282QRgDNbBoD/0xdT/3Xx4Gf9+31DmI7KnAMLBVoMtx//pI0KAdBCzhGRxZLSh
jNleIm8qyurIPyH6+WzL8dZFS9aEgtaFywv43V2+/+Mn/ZZ30Bl03jb//m9/mpT/8QGYCAkuFSO4
5Rp+19EGvFKqAdHxPgCIu5Lz2K9LK8XAqYNtVJWcreEbsbK2xw7TJaNJPsevP8LPPfXlE+CRQw7p
4FJDZfDjJ2iI2q7TLK32QOahZFrecxeBReKo+uufYy/f6Odr7SqXH2Pj1hPyp1+VpNqmnaai2udF
D7kvbJdCtHwtwCjsMIkj6UAfua5choD9MHBEJHH2ZBAD5qCMOpEkZeAGlcHnJnaGbT0K81EmQI+X
92LPVBBtEtFSOH3sZGuUiH+TxCZNhkkRium+3WIExpvaiXsQXPDjAy7kVLlvTQDJr27UhmI9OIa5
oeA6luCznTm6mYKXebB5WjPOaZZydvY4jLdjk7xbcmbM0afn3AAsltbB7az8b32UPQJK/PjrK/eT
jVC5PBmeqZBbufTvbLXcwe+eEW/OaaWglKOqDUCIjNMbUUEbZcNxCOC2wOQL/ZVX9f7u1z/34k/8
8Y4hmQAhoFAzXpaRH39wVvpe2fgq3qsmInyoJRMYlGV7EKJkqA/bY6O9uV9TsTrX2cQLnTcx1hqV
c0NTqOJpFHLab9BmerxTWNWSjR94SNSRkO9TIh1w2AjcMACBxPZvPvvS9f/ps7sW+inFU00wCkOG
Hy6a2aGmnrwIkxbklU2FCP+aUrNcy95/JHau2CZem+7boM1uy1Fd9bQAhoRI45SGdpC5V38sQPa4
K5yT6zFRRWsqV77BLw1eTa44bev1KOcvv/7cf77XNsMUQY4KCxLzDHaN7+91K7QBxJCPPRhUVDZC
tpUyCVe4XOiaY8666mifGEg1/u79/IsLJmyyY0yXQZ1zgQ1/95R1IguGDmrtPuibJWzaV8wx22bz
699v8W/8fFukwGGLW5cBkPuTHodBMWCXKk330eTle+AJybEOovOvf4iy/7yuoz3yPQGCB2OSEj/d
/SKrsYPFuB4Kkb4HXlAzymh8DGG5hNlg85L7BkLCoG/bbW7NyTFz0neL0dFDyejUybuIfWfy1xbE
w3XWOsY2mkPzkDY85Ek8iHVtGpoGFQkLrjHtTKLZYd/VV4xfoWOMiyPCWtjqaIeBqphiaaKAUmJ9
cyyibDVYQwAB/GdN5FgntBn5KkZayuvB19uVAnUyG+NKzPwdiCjwtWCY0UxovJTIK1aRX9o7IZoP
Y0t/XZS0HII2PkPSPzuxfMjKOTgGhHbRN4vfa45CB6p5wj5xLBgjybida/q7lGYrHHa16grW3Ep6
RBzjkCPuhOc7R0S+7sv07PY8g3YSvlRzOTM1958jHo610SZ8bvmQa984DFEvaI22rxYKwfWwrN4w
k5uP5eg0sBkIl8bvJzhw8MNSP7Y/W+bEsixgmqWDPjcQkjayIv80dNNqrQWWkHrxuxE9/9gXjB5i
PbMRz66x9dL43Yr4pfuwBVmf8XnDtn2sRfLNTdg9B5mewmHo171i4R66stkCPyXzlVneOquNV2/p
aNgBQDbESGrjkDK/7oDY7njFiHF39Fna3A5nSfAyGnbgFJHOCh/fySHLI7b85wrJH69hTTp7oKI9
xY9kYwGFlEpuTd6QUKypu7Oyu6PA2Adefq5p7V01XQmVA4Ld1ievl7REFsu6il1OPu6uqtL33CfD
AjoM6tP+es6S95QG054TTUNiPb9oM2So/+RNIHkCFV7WDSPY2yQgA9eq2AMSaScb0SH2D0qec4jB
tBvhTKxpaJTkkyXvRmjwxHJnJy98dyDLwTOunA99wuk+D8lnEXbWbMYgfGewx0MQsVqbZKNywiZ4
20OfGdFSX9MGPsOZTe9oR5sY1g311IiUllJ0RgJWHJhyQTULvGeY/fyOlKcnNyZA4HJjqAxuG7du
t4nF5nF5dqeBx8YkX25BOzF7ifRZEdK9ckL5IFXq79spPaMJY97KE261vBqXB7ee+dxBPmJ/svOt
lbkkFqnn0qeQiWgi/fEK0Ps6W5Z8oHAnzrSn+EROOpMpyM3qUIvSv+T7FVkpOSrxBCHEBx9j8rqU
HSMsIfrohOjW2OLDhWjNtGRTtPp8+eB8XKqYjlhPhnHTHhpAfS2crvnY+ctktTVZr8uRV82LypvC
96ut7rl33uTTXa68K8vFVuRkwoA9wwk0Hnt0V1i+4iSId2MbIFZlATOaZcHyCPSZ+T14dJM/bjCx
OQ8irV6LkvfKHeP3yuVTB1V8viwXHNnf25E6WqFeWuVxyA9okKe0KTtI6QIyrS16Vh39KuTV/AGA
ZPhxbA2r3rEOyhHkVEDN2zAhVZgvcWW6c/nqkMF+2Z18k6fYDLkCDuKhI3Ts98kMgntQsbuMImlN
7jOSXTLByF2BGT/5X8m3ocoVPLl0VRpsC/qlaXiPbYPv27PWEuDABRmdfe2l55b6alnOppwLEaXu
7WVR6hyWF9Bcr/HIZ9OQmgTDwkNFtjjnnXxPIA0HdhWfJ4Omu0I2u0p7bu7lNBEtBYvLMGm7bDtu
4d1efkNGTO/LKwFU52HZCsD4PyDUZd1a7kEp/FudIe0yc8yEyXBSZPOsMXbw2ODCWQXCybYFcySg
sdbJqeP3pAzTbQ05DW04D+NlpVM2iwmDhediclhRkbVvWU2GuwY+FRxk3t94GX8OxsxXKcxsxJgF
x3a5O6j2waHOBWjKHLZQzHs4lvN4vKzEelwKMTdMYR0q9gybMmua1bOXltVMgDwJTvWs0KiBoaOK
4QZ0gGt2tArmHZMpfcvwG/kxM+kNEP0SgypX7LKvyIQP1SzFc+I6D1YdbMG7TnsZLMKHiQu5PGEj
GfKrqKRMZ6WBrcX1GgoeOjKoy3Va8lhlPasPGtZ8L30KiuXuNnENho033ItY9TkFIYcO+YZVz6ng
sv6my+oYVFEO9MxCjwpD8lDh5NouexyjTSKkI55qp+MF8khydV0+tYDTt16yqzeXcrhjSrDtCPq9
MYJ0ekGOWRyQKmCvjyiuzDE5X56VvM3OsYreybZ5Dsx4YsOoqxXgbHOz7DaBz7qYtLwCQd0mN/is
ko1ruERo9rg24WOBHBI4eroyr3Z4rhgWubW+HTRXFckl9TmC97iqokOKOmLDdlLdLkLZa41y98oe
coB2Dsm3IwLMTUcTapd0g9oWBa3kuGrtVdEME+bRyDEPNflc58gbAd1KfLy73kJU2Srd7H0P0JAe
9XtRFa8B6UW7kZPVF8NP5idkHeW1mcOxC8v2Kc6rcM85h+ljYFmvBPLo1ZxNORWxBPgD8HxD38s8
4APaOTPHpL6Acb04Cour2kFzZ3VZux7mCYz6sCDHp6q4UssBLomok6u5vpVWZO+YuhCz44dn8t3G
TewBJAJDJtdiILEiGcz5eq55nbDCndVyzCu8MtlEFtZetnfUZM4QHXwjq261kyabxXBPpzWloW5n
5rqBzLUaU4IM+hI1aZQxFYcLH2x6UX+LZwq2tnfKlVXlKdD8st0Kz76im/ma+pkH7rdkbCVx4/YS
3mmiZLMvicxb69gO+PHghmAfBxvb6vjeeKlW2rK6HZqGY4qaJkzD4VvC7PyQVYp+/xgA5xbul9ID
KBpOX7qR4hl7I4sWnml8xyhajKpN1zwNYBaTXK+I9uhXGD+wiJMoTmSblgcjjjCzN+QC9JgrKJ7v
jYHwaphbbEfdLiQJYqtC7mkY3RhDfa0L1l+aiy9E9yExSNVK6QwBkW98Q+bBOwDlfSuA8sMxMz47
DOl5niBFImt4CHGEreLaPNWGTDY5sRbM6rpmEQMaB/KfzQVhwVu7nHyYR+NTnFmWdKffrbHwd9EC
tLUCVpoij6YX2drVcofphafsQHbuBu8DgMo1HKb0Q1519rU9m68EpoLssJpXwjYoqRg1gCDHQ8FO
3G3hjrb7pKAIjoiZJvmYisnkDJcgW4L3elnHbSM5SZN9LmRxMC2n3RoQQ/ddWfNVy4keNiLLgeQ1
pelPuqJpPQBAxNmXa4gEJP2ti+UR5cC8t4fh7DMH2id5/xApnpgA7QI5ikw00W69L5+zVybpkyxO
jWtxLGS3XvmU2Z0VnTH1vyJpWuJrTSRJ4ONbJl509ZvxaFlRsdKm123Ii7sHc3gqJ+sTB8hqZ/aw
sRkb1y+dkbzF7GlhC6FDTP4ROjmqiAEDajzwaRRV1arxW6rrZTlFMjKT/sSO16uWYGhHPUudnEui
xSkwxvvZGwktrORNWVPXGJYPV1C7nBuVxp2OUz9F3u6LYduLaN5hV1gUp7V7S1hTdG/WVvmmTa59
Tpm8tRLvKrV5wsqUpwFDd0GBxTXN0oHrbHsKnGxeX4eGHhjWGYBAax43sTSvdDgB7mOkMynWtaCh
zkmqaCTMUIrFXLQs0hmnlb4vqb2bduaXpcYUcw91kVF0hXvhkIbWPjAZMVl+/J4b0TuQgte6Zh+C
Q3aLJobowmVHb0cOYUu5g8ejXIc8JreB7XDKoybgcC22sZyMrcEHRobDnpkzFyYQk1PLPNIg8lwn
2XSIQwroMChbuuEuLHmlkExxs/M237ewCY8TncklPWa8S9w2eaw6eOCZaW2N0ESD4xGPkHKi3152
ubot8pMmPHHN2FMB+fbRpSOM2aTocyByyPlTJr3oa63HRTvEN1B+5xCbReB3Z/A0+ROgRoTwfJc6
e0cKbZ6zoM9PGN3Pl6ef8+YW3J4+clh9pwnBb5W6jwoqvOuLB8IYOOoF7FxxaXxbGlWOPTOEDv3+
xiGzl0zhZQ8MeT67QpAYRg3FohCWD7WPFs1ufdAIlhGj9cbEoFnGaEYmTAcEbEanPRrA9Flxy+tJ
4La2yTYj1kRRr9rcDm2Iu7RGvN7ZHiOSaLA2fkRXiqedLa7jFvW5/XDZe/2R9zSyg+dfH/ydv2ov
0GMUAMY8F5LETz6GPoY/inOQCV3OoTMh9HuFYO61KmkKEjIy75i1o1rruMvtnM67SGQdS035wak+
qqp8NpW2eIc56C5lRueZBvYE75lwsXtTjHh6Mo+xXlrDIhnMfF0O/b0L+24jVEsB3IYvl0bm5YwE
b+GrbrPo3R3bfu207oMF0HIzGBiJBQlhR7ccsxOoTQq6filKPc5ArWQNqT1oN0brUHsZJnSY5RAG
4Vc9kqsXG0F9nWOEwQC9VIERBgyXM+/GCVVwlVjW31qo/qqVAj/NFB6tQNOXP3Wk4lRjCeZNAfjM
mVJ5Q3BsOjoSTDRPbpY4H/Rl4aWPjzqJ180aKBp/fVv/oimGWpgumw3HcJkm/NgUk0pVjhZJt489
5lMAgqMD+RfsQm61+KRioKoumbNo5uXftKv+RMuC28bxHUgcAckA3C5N7e+6YrzZVqcTH8ATtowV
EjZvE2vDetSDS2bvXJafOjMOtpgWChwP8X3RZz1RpGI/ydF6/fVl+PM8xeYOoDGVzLl5vH/qA3ei
Y0xdDExWl0VgaRjAY6aEbsZ2Wzvg3Yn1/psr/+eePVgfgVWY8YSJ4P7nK5+3BPjSlCJNUqptWhGu
U+Hm2Fpp8Tw2db/qI2PY5EOdHnTYZ4df/8J/8TYzJ+ADwD67jLJ+vO/ITAvZYgDaozVi+k5DZ41h
ufmbIdBfXFa6zBiMHUXf809jKnZTbFHUEvvZ0va6A76zqePxEwKN28Zn+IrK929+4n9Rd17NcSPb
Hf8qt/zgJ4MFNEIDZfs+TB5mUlR8QY1ICjlnfHr/MKR2yaEs3jUd6KnaqpVIIfR0nz59zj9ov3ox
HVVCkA5Co7o/Fa+fzCr0VT3SkqRee0FYnbg1BfOgNsotIYFSDqAHn+0TTAjVM2F535M+HpBW0pC+
8MCrxW1wN8affj/Wh0TJaaLTR0RqjslOEfhgcuVKDMBFzVljUfgty83h/iH5jUJyvLgvzn9/u6nL
eFAINjE+kwZV/8kqTx4UghshFctNo2ptB/K8FALgh4JSfoYQ61wla55prbUz4vBjribbWJUfy8BS
Zm3QnTUiuqvtDnCoGYxnv3+sqSv74rEg15tMdZa2dSjZqNt9PngQodeJ01KniUmerYJQg7MXW6YQ
W9h3pz5Fss9YYE5QZ74ixU8o6SrZF63sKUyRx83iHExfkKUonlv6OaJWiMOH4S2ab2atIidukILU
cqtXOoy28Ae05Kkv34RLpfZwC6BSI0dcJ+uU3tLUdYwsFSNTNUYTZRJGqaCdz1EiEDNEqhOMhhRU
fqZS1tS2229s4aiW29+PjXg5NlMn2TToK6O2ifPg81nraG1fczDM12DIYJgBbJoDfUBzoMOsBTma
GuMa1NQhziNF1KIDPr0mpVWAPZhUDbakVOuy02EQGB3naqMsTZUuUTvlzSPKEasq8cYzShIRIC0q
oV7yajx7QXQkfpq2KiaJKYumtDq945OVRy2DOF+SbJKUohTv2MqCmlo3S2X5pRGoJPsW0GzHLJda
CFhMiYMVsoX5K2H15eQHgg6rRAg696o0DkYSGQ09R7++WGPqdwwbjKoNMyFIW+uVG4mXkYbWoWY7
kg6vFPIw0tAFwZsrRtXZTakKhuQ9Goy4VSHr9Ec8VlQ4JFWpYKouF32D72mEDrbATgl8b+stutz/
jlT596Cj3yQTznsRR0DGN1pigottHod36tunCNNQOEUUbqO4nF1+P/F+9aXRwKMBakrVNF90jlNO
rkLDnGsN2V5biBgFFMTu8nlSkXXCDEaRpmvupvPSEFF+Qh3nx5DYr0SslwFSAougn6gL3Xi5TSDy
CDtH0/K1amT3ujMUc4aBm8Ul0oTDa3cTL9MuKXXsQ+n76tokJPt8okJArW3VEjn9S/DqUZ4Ni6kt
OVbCmzuaZ1LAJaEea5ocwja8i2TMvmR9Fp1ZCcm9oXrfc1sbzpCjQwSIgzc8E5g50A9U6NFVe4ZM
wMXvv6aX+yhPbE6NYmhfE4zk+ROXSJclVc/SggoSrLMKLzBI5NGyUTk/UUZFAl2NX2la/iLh527M
CNUhQ4UAdrCSkK2yu6wQWNKEFDaLDPULjoXiNESJa+MnNfVUL0040TbbivLUiaNTqJxqhtTbFeDL
mYpnDiUEl0bRoo7aikKorh1TWtFWBdlsrnPE9C2O3bpZfxEj+da+JpJqHJwE7edVLadoFpjUa6f2
i4Gm3FXEiQqdHx1QIRIBay+qfFDo+se4ECMKFzT1cs2C10HTYeXLKZl3O2cNFAxaLqe4vqNOsu9t
gGhVZ/TcbqeTsBXU3K6HpqW533SI/XNIKh2K2kzD33+Vvwwblm4A4LEEXEvjMBuwx8AvDcKGB4T3
EosiigIcX1bCNGrAeXnGHsghN3DEd8rmVLNNvui0w0i7awTSIVbZHcuBGtE+1ieiozU6BJjEG1Vu
LupafN23Ng2AwWB+kvI4od19jvXRa/3madI97zfbxFeSVxAnKia+B/G+9AxasKWs1qlkM276Ll0k
cloSht+eeKWTzB17TL4atisX+GE+Qt6wSYaneflwo6f4nklL+vD+COuY8I1J2DXtEN/j2H3kdAgH
rdWYLlomyv5Si6j32zGVcL1wjE9pbiZzBH6iLQJk6iIy2CHRD4G2MP0fFDDMBVWZLLyRacreRUdJ
0gCyBuObqjXH0ZB9USqKr/v+A6UNDcoGzetw6bt++cXMp26ASZE9pCi5VpOpxgdunUZaHlyVRWd8
UmNzkavOKWTEAIjoaK4QWadq7zk/+I+mB1pP9wbiNevUBmATocM0f2W6vcws4KHZmq2hmMKubE2j
+GRXbunVpeFkLAUAnbIQDYLEmFrCGh2hHK+55VjHEKAiKMdqpM7GgIzBDT7RPMi3+zYMYgoAp0pH
n7NbX8VTfCusGwNnHfri+deUjv7CG+hFSDUZ1r9/+pdxz54YrgbrXuWYenhGamp8sBIKL2skOdaa
S39xChXRQDlyX42K3eSVqPcieZaTNiZFJakCc2Bjnx7pyXj5IM+HEsrjmtJ2jhRgLWGPsx3vezHV
/uttaAq1xBeQHIBGcFmiz1kX9gyeJ2SGooyWJmCWGVCN14LH4Ua5fzhkV3TW24Qamn7+5OHwwAwh
VabROvDBEdQlz4BWEl0A2mXxNCq/H/5f3G5a4iCVdI3DxIttJ8rNikYkvAxzmrUyOR0UEiqjYu5w
dnztRGwfzlVJjCOiTHxjWiOcHJ+/nl+2dBtxkV37vm+eOkGLaJBRykVvOCtaTYj4dBEZCZIj7Bmk
oZvA7NyNpinpuZEZ8nNnJM5l2DYbS28uKgvlQSzHkG/u2mLZsUbBXffVCaD1dO10AzIgsKROUz10
QKskdDfHOl3hGkkxvoXOSO/6CqJZuA2bVFtlIXhxJRPJIkRNccMZxvDniFd1C8MzsazTkf3u3W5F
RbJYlh7c5wSjtGOwHAodlegCAhTO0MDB1lLojCEmkadWAd/GDSMPpQ1TrEa0aBdxatuLxucHvlC+
aznFVK0rmquBRA0MuRuiL8lJzc1aKGtkdFQEEeTGltml8RslEMVM4gE6q064sJIiXaW5gVVuCAAe
pEWKuCs4d5ReCnuD1mlwiuAzMqjKh7w24LMFYqFQHT6xLWWk/DNq35rO0de1jMxXFpp+mKhLYZOE
wcDiQAwMb7IXeDqXUdcsHSVmlwdBgQ7udO5BX4+XqFQ62+RSoUjUi7zAZdPNOwQmx8FYinz6AtFc
WqDCg7th2JDXy1JidRr7t7EIdZitBWJ/DnIdJhNoCXYb1zcC5AKmcLqiiWDMp6rEytZH5QY5W+PU
mS4fZvVF7YsbU4I26XoLJImJzGeDnsdGhJX9SsHpcPMC9seCYgWTxxBo1IOpTuTUTEwZ7ZVfjuvS
H2aUiF5ZvYfBc38LCcIQkwRLQ+f++QBzCjMpBHg2gIEQH9CW8mtbthwzcvS8qlovGBtEdX8fMg6T
Am5K7DRIbjhPEDYOIhSkNivEuFGucGSAouo55TwfkbJuvUgDMEBLT4FFvs0QKZwbdVS9UtbSDnN7
iQQ/CbIggaeeSsXl+UsPRYI3K6z5VWPlmM/0YcW3jXUQZFNuiO3eNndqe020u6HsEMEIttqPvx+C
PQLuaWK0fwZK5AgdwB5wJoD405nNsimlKLGqD61IWbRDUW3QWCk5iKvVOCtbLMTQRq52qLK55wyk
cY7nurtIa2F/UCI5LvxWlvOqg+TfJKP9Ra1gHqVFRXbn56sk8svrbhiqrVlKXqf25WmBYv+pzLvi
EzxUbzLWwYy9c+pLXXr5zG+VePv7d9wrPzx7RxJYSqbQNHQK1+zNz99xCGrLKNhCVw2r6rTTy36l
5p42d9qshbrOSziNH1/iMyRPK58f0Hh0586IR3GM4xJW9GhJ6NQi5rrvehvH8+2FzEKFda1WiEOI
HzlYjI3SWkDIkH+A9KNfRSLRl3kZtMcjujIb9AZLEACjvbZ62dLVrpboNYegOaxiGVv1CMIHrcI2
SxVYyWJclK4583If48+yqM57/uUqt1ogFr53PSimMrfcLr4cxvzTWIY6Qag5NiHJzUcDWVqv8Nsz
Ecj6C84Id78fzhdaapLhpAgPplJSCtYPz1pQ7FwUtwBoeFFJ7aRRSmQL2lP0Xz8kieHO9caAU1dr
mPlYgzsXVLzmUE7tTWRjDqQEVK8i+svz2GGZhWnrnxSRp+6KAe6TOjrjCVexTtvJP7tXDOiVNYxA
Bt1aR2p7O4a5c8IpT0U8FsieWVfGqhBFCqhPlHPFyj41iFaucLZCCqGDhD6Wr2U2xotohSb/pHWi
6ibqq5RLn0+oED0Xi3KKudJaNm8bjsI30Xc0wXhwlx3UFssms+t1jVvWSlcSBSBO4Z9oIba6g4FV
bui7aFTFWfIR6VXgHQHLLhorE9M9FClWosuZmBZe7CXguIWKbgDKExnUpMAO541qo0pXNnB9UMPW
hPGha/Uv8AFRq3bkB4QO7jjroAdEf+oEMzK58QBtnHlpYF/W5JOI06N57rQxx3H0BRdJ1yMiSW1g
bdDyW9GYZKK33LJ30Hr8/eR5kaVNZ0lNGhS9iX0vksKhD3x6lMydNjZ/wDawL6e1UjaQtzrNa18p
48oXOxfKHqj9kUVQrnHkIZg5aahVqQ26/Q1wqgUsP3i6WeWf5Agcz9URozJddcNz36r9E2GXBLyS
9EvrGPS+Lcjg7c6d00383DruKTZkZ+6IZKIGyqe3jgcvzBYFZFt+A8grvzvPyQkXWFO62B6wfYiO
1Uza/iOrivFKZID5tGJs77Usqza4Y8H35VB4GlaqtcSDz1v5QOI/otJeXtPwdxca/ixXeQAd0xDg
NJDSpsSF48ISNd/2DDCXs6Uje1XDj9kg6EnkGJ3mLLEQCSlhV5x1KmG5yqMIh2ceh47pZNKRtB/N
gblVtWwzio809NwUMlxlRc0qrJXwXKiZiutiqn7TXZxEATHTzvb9TFk5ZULZufUQwWYgZ2hXW0uf
WhAZKAtifGWD/sVsYZJQi5nw6NMu+XydVZYVR+gQW/D+AOWEJuNX5iabU4YbmDRZEH91dtJVBJFO
isVB3Tw8pVsR7l7KmJl4yyUkIDmrAdicA2k9sDf+aBavrAbtZWLJsQ1RSk68wNSldA5SEBt4G1Rc
HG7AMelInoAM1eDpnAYJjagUBbST3jGCpYfbdZ415aasCBdWVOjLLGHxyy6lFdAhDYobBizCho0K
yUR3oWZGCShBq9d5wasEVlZeJxXh2kynzd10MeJANfHSTLPdMIURD0s9ENdMOkuLd+AXcfSwQIWi
xKEsPGqTN5nNZjfCPI5Rkl/RZfhRYEUPwdT8Ecl4B92wWCoq/NQBuuEJdS2x1JqewkpW3lQjc11T
iPz7rTWPSLVK2/O/gCjTlw5y9lcaIF8wIqwmB/XTtc8UxHQ1Vk+6Go3bzJp20yQCDJ6Tl6B4xFab
4IygTmt1EMQP2PnD93QkvkUt83wsmOJRWVYbUPHsPRFht4ry4lMQRMqKcUPqs+SBcok4NBUXkgDF
pwswFJD39z+Nme+YaSurUiqc5ieNtQWabZguAi2YDdOuG/qi2hpBJFkshItA68gH6n5kEPtq69eq
fYYLgUN1mD86tWdvKskKTX1+RfXIIFIXK6EqA/wN5rtel15VngcaKKK0RskmnF5TQfX6vMXKZJG3
WrXECNFaw1FytiIJGLvYtNfxaH20BnmbgNdFM98QW1Zni7hVpC+JYMxic7DXOOWRsgSTN8W03B2L
4QNpyh0UdoHcIdPBE5omuqPXHNr5Ovar63+N9/kOBdU0pK+lLtn//3NO52J3V+4eGJ07fOz+ttm1
93HwlM7551Ue+JxSPxI68Y7aAuI/U8r6k88pxZGjoTHCPZHWtcUTPqdQEWGjm0RdelJgE+afQmvq
kQqVCB1elCt0wVr9K3TOg5jMzg2Lhco+bElgEFRUn8fkMKzRG8F1dtmBBgzDfm0Z/kqrBHQXY/1k
nH5RNT1kjvLudOemeDdlmg5/fH4vL0FHjLKOCxMnWwHpuR6SYlNFEp69uRqd4ivId2y0kVtbKXK8
8BJUDnz9Cyq3MxH0J32cr6xUvHZsYySf1nIfnoo9yUYMD07ZIbjIzYPMoVrhLnN/WNZRsY2tDiCs
kKhqlOAXJ1epZG6VbFugUR2MxAfXAB3uwdzDRV7kV78fJrEf8ycHnOmJbKHbnMIROYYKfHB6TnyZ
K6Dw3WU1Nv4aRdUt4dy4BtPhXiACBbjWVOKLHD91LEWtkbbG5N89mhBJo9aYPNy+KWVqXrm1FiMB
absnhhFsEeNe5UCMUQnovsn+NsadtUVSwcrSM2QOgqjDPaOdDalJpxDBd8AoeqXO2QhmFWjDIhsX
BSYplIvO1ALFgzxc5Ua6CGP0jHGTaPzg2FKuO5Fdj26yEGBdDRyRTXtgG2loIMBVUMWxZ6FaWmSn
lSU2yJnPivLLgFKD4mPL2X5X0hNLNkiedvpxPsxiYWwi51PbkLE1EdSigY5L3sutUX+C1gY8GSeT
NlvrkHaSCnp77V2N6ITK8Dy2zTknvrltDuDc3GPTh9djuCisxqeDydGmTY91Xa76St9Y+NOx/dSr
AimalYLGPYelBTVJ0ilsr4zyrPWtFTtkj92FbXDPuFvmWbvSi2xWmZ8RRTxGFHouU4wYYpPtAQON
oF0h402Wk7HLd3MPTQGLeQSBcZEX3XVWmrjaIUeq6JumthJ0C1pyILq0YbnQCtDgFyItTlNcLILA
noMvm9ENOc4NVmZrL9FAmCvBh6jLNkp5jmvMChm4XQtmyTDATWbfquoWEyUs+wrc95yLigOWM1wG
ZbqxYYMktlzhJjD33Ko5h0edfwhq95snE+VsKPjmJFVD1O66a9CfWT33mFqidp1LlEmyW08v3GCW
5wwa6r+hz5E/vq9QrL8So5ftHFRC0Ogyp0WD/gi2JP5WdsYHqTXio4Ul8xYPwOYrGnFAL3THW3ed
xOvCilXvU5JHKcws3Z1hF4cVGRQCusKu2SQfbOTEV5pVyUVdIuWPmB3MPJ7C6ndmiUhdigIhmOOi
9c78Ng9O9Ua/MMvKuirHVl7XIilW/7v7H92m2wwkQIDJyN/X99n5Lrmv/h+ojlJhowfAPsamxv8I
VsmTADfpoT6ql04v9O//dLq720X+0/3xlxd4FCVl1xM2SBSNXvO0/3ECfJA+YKukQ6sSnh16AoDX
/lA+0OURZy4IwZQuyLipOf6xVeqCTVTaHO913SG8c/L/+7896/Ih5Prsz0+7frY5Bd4/A7MCUHBq
OvLf843LiOss0qIaqkcnk1XDw1szTCA9Zw4eHZ6C7qQIGSmpvW70sjpWa1MeZ+jC46Fp1eE5sios
39TGnmsh+7j8ZCouNlKOPXxCD8sx5hzlYVOVQGTiWdAVznWSh9WVjFSjpxaT2NhLyBFzl1nueZRn
SBzZGzjqEn2m88b31m6VfNtmmXFWCVM/Rje727XukH7P/YjSVGmE+TpL0pIwYwaTeHRbWeqGPoT1
rRwi4CN65vTDelBrFWpcHLfFtsoUV5kXAwJ1iybXwuIYdeHgqs+lCTB4LAvK1SzLBvwPJ5im5cwy
lNZXMUTJZY/Ps4K6lYhaTs5jHK9QOfGnoOCrXwuAvFCudQW9dSeq5TWCUChiwQhrb0NT6Y+dMDGO
tcbzrhE6TZeFHYgPwgybz4AWzcsEXNa1TCJrrdSGszHifFy3ap/iaGNJ97Q1LX0xZJztdM/qCeKd
Yq/YKKk5eaLxb2nb8j0qceU7y1hYLXWbqBtPcsXSf3Ru239QYSzdo9ycQOTw8uLrKCLjwmmGUFv6
FVpE8wRlz4/SmAxpGjaNSz931HO0EPtuBv55JPzjgbiO4oAGeui13UcO1QhbOgH6BFYn1Y+4hVF0
d6xiiJYB3pOXtuWL78jTI9Yw4qumCUwdZ72KTmGSWlgbYuGXyGWSuw6CrlF9GqY+TKZCJ5jLsAg4
siSFU86gW9Xf0ElQyoWJktO9h/jFjQnRtptVRo2RFfKSNvoLqDYhrwTg0svSGJUnxxDrCBKWc2E6
DS5B9RCm/dycukxw+KETo5+NNwfM1iIzliikKcivgoC451jlGgs/Ljhr5ij2jMupjKYh9pPgx1Wb
Zf4N7yz/CwZrwJkTrD0uErrAWMrnCcbqVhcn3cZMZVPPGdi+oTee4PTZtHAT5jo36heBOfjXpob3
GqNveV+SSnd/BGGOiFcZC/c+cq16Y4dFo92SD6nJzC8trcVhyAW5y71qOA6l7uPtEwvttHH81J2h
gGtv/a6rbhvL75dKifXHQg0S/lyJSjlFFi2Llm3TON+MbBzDy9pvrWZm9FjLhd2QfMQRxrhDcD74
2ntwheHEuYgTpQEOkppKKhuqCKhic5Z229yX4Hb8kJYFQHrLwl0lLWJ7rmZRTUnCQThxcCbWNJJR
9r3Tlhb7e+XgpyRjEz5FX8srVMurbUuxGExe0vQf6FxV353SrD6HeCqeG/04rsymqjNk/3rwJzTM
2ytFMarPXWmas9LsshP82QuKdJLKVG+HOdty67YAZZw6wG3Xn7pbWMvg7Zt50MZCBI8G1JxOUi0y
0VqCwajPQnhNWzw/ehxZXH2cmczKbharXebPfLM1cQuU1tKqsvbWGYGWor3fSLDvw1ifxVE8XFvO
6NurzIXXuozNoYcbiPwfNmfqFo5YB0uZr/ErNNjxDtspz0JcXR3OVEqeZ430vTOUICN/Jui2XndJ
HnxoW6VJIIFa2lbtwKgZlVteB/i0XaDrYuGlS7lu4WVN+iXLfLlsx85fVeiu3NRokUHzB5a4CqMu
xkfMyQMwmmqTUm+3w29p0GUXYVyay2oiYKOI328btxzvkCbObPCQfqZh3Zbpcma1A989ySnGq0bn
5V854kR4M3miO8ZTREcaoJdoxNlq/ZFvB7S5OnjahZ508OZiLJqOFVzMoLTble6sM5sapBsoDf6F
ld7lzNUw+x5zULipjYZJiOYWdGqvK8JvWmbArsVgw5kVRYmpr2iMGi0TlKUR2gfgi6CsxJVtLXI1
/1SFWhhdCzuDLFWjs3c5aboVC6jtqjjxw0Ht0JOHpriUwcTDtvIB20oRd7qxLdWh0umG5uWZNwak
fl3qDPDQPPizZQGht/c9/4evlNkir9TgxhNlhSh2rLPdyDiy12Hhhv4c/0m5dAcNB14vlcHGSNUG
U4+s6I+Ntuj9GfJa8XHTtdY4N9s4wfULWcFzNRTAtzSv8qBIuf1lh/spRdlBidYtsLetVrvNouXQ
YMz7RDP7VYEl3qle4p85F1mtb1TsJIBZX5RND4nTzyDDzsqqHU+houbLJkFhGSNPQ40QqUnC77KI
0iUeUyddj+zDLIwb/lXGE17lmaw+67HdHdfQO3RsLmrTn1V0MSabStwXvVpmxywbM/uM+in4XqOu
Noj7reuKks5s0OKvsV06J6T75A8RMKGZnzrxsa9TLGe5IJuBEBXaRTPCTkocwt2p1K5BL18JLXOQ
DGnHu5jdgI06qG/iNEYIcsz6+YCMztxIq/oaxb32h8Hms0YQWD/WHWsnyw7duMaJN2OnextRV9VH
vTf1jR2ZyO76MdqctY2tYhE4LrIvcetcNjDrVxGCKv3kYpYfY7yEbtoQNBvX0cjL9SAoMbYOwh7d
1aI+BScDzbh1o7PYJJAvQ7wfoWmihzDM0URVMCiwNAzq/FbRYAkPTgjap4i2Y1Bl1xxwY7xqO/0U
j77wBPk746TxJ724IG+qLxgAOovKTO1b2k94rlipUVwYSWxf42AiN2FdU/w3cvSURK+gcM6EwbBB
S6+K0IlmBRQrY5lEnrFRzTr/qKYq7cmGrz9DBO9L4kcymcGoHCn3WZ6KgGwoz1OcYW81bJpxN580
9JA1yL/VpcORsi7qm0JwusL3Mr8E4tGfIR86cEKLQu+8Miu8m/FUB7aiBmDI41yvybmE/JaMeoi8
5GSXYxm4Ts3MLvHuXb/wLxJX0U/DJpfJPEaiD2vIvNbYQLOm+doag1zKtqA9CzRPJQC43leJeiMe
cUELn8HCqSPijDoJ5YX9p9wJrbWPhfQFhR/92Om76AfPW16Cfh++O2MDs2jMB6xL+6CM81lb2vWN
M3RJgeQ5lpQL3Qts5CrMYUD2sbRXktPyp5F+7EoWabIDU0GqkVfRZGhYuR2CymWdYkhV6N6ar6o7
1TwProUM3PIqKHXUYrPcioBvjjGRSmR9HS/zxi+DYxkqTbZu6rJ0t3mJAt8C3WELNWJcYc+rPDc+
C9m1AOQrNRpWARQcDTFF2wMPL0r7JPDkmMwBhFb1ou1wXMOMVR31eSMKTu7u0JVfuzooQ8ivVJ/n
wRi7ZwFtQBTFa8vfMkOccZ6JoN7hOMKmBvdSu8a+j/Gv7MYAmJaEzUb0SfzJMPziOi9irDRLzkPX
4WA4ixa9ybmCVMdJUJn2hdY36n2gFTa2jWaF8hH7Ltw7KVA6nEV2aX4Y4ibwaQqQEiAwWvnIzQbA
9RaawhHmEhP51l11rWlsZCyyDFVPI0dXpU1tDL3YKqYOcIWZPd+C5817HJDWFmji6zgWebEYnc4e
EbxHKzVMFMdcpDjsfnRMZdgFtqLe2XbcNJsMkjaK72VZ04Ltw5T6S1MAuY7DMF/GVe3PfSP2fggv
C67rkSr84ORasCLHxJTZsIPlKLPyai+5UEqa7wjD2Ag1k7WFC3jhAo9qULC22kQoV1iVu3O6Qlyr
KSnGkqzXUSjrO2a87Dm2R+TX+F1i1j6SozUl0s68+Gxsi2yloP6xLKXOMjHYlxfM7EZbFqGa7XSn
yAVIK5QY3HZi/eaiv8zUOB9gEWWdmKk5GhD0xQBwu0nhX7p40W31yMZZXU2gx4IXlHSrW4GMQql3
NlpjXNL7SHWeZ9JKPf+Ud9KuFgW1oh9ZHIjrUo8hLMdqZC1ipKUXSkj7UTawHMoSzlxN/QkXWD33
5i4VZmwQPZjLXooKUTOiFUKJMTJnJhKTOz9WypMIjAEJPhazG2iDzo/BkO6whu0h+zPovcoNYCyu
gsGwufUkKs9s7bAO1phEuceIlJS3wyRmT66iAR5Qu9yb6SJwTmw3SwFlqFTKepCBaxUJ5nlb0ByA
e9YvvRIshyX8CIB/KMetATF9psBnXqLPh2PjUDV0lWvj2KDq/IU8YPI0clJAUghrsGhihOc75K9n
Dq0HjDsnfeIwaq4zowFymODgAjSyiItZWqjBlcTWZanlju/NTJgXJ2oiSKfMyF3i3f2dPNVZq6zJ
ZdbU1dJwHO8b/kX19wG6ALoQVI1Adorom1dl8goTsqpHgz8Jj7tMidejkiTzwav7m753Lwe/1r5q
auxfmUHJuhQTUtK1zP7YLtpuY+Sxd2JZecS4W8Gx7ceOTy8tMNdZpIrPBXoexKggQ/ohUBLs1FU1
8GZAE/OEemJINot18XeTELMJSEuXEQunOsMsZKJs6RyO4caSu6JKUqOeNsbbDNovOvlJkN1kYEtW
pHDWpWX1xgcD5ttWWpVymVUmcu30XIeZF1rtTaHkHh5TNlQkYFP2Uvatf8PSwy3Kghg5t0GyEx49
nNFQ7sA4M07V5DwFgXmsu7512RoCGdbCRph3pqMScGYqOh7JgY97NDU8G+JzGF6UceENC1MFweCr
mPMh9o4IkYuY9YdBxMFHCpftpaN4JpQmV7vUkAO4Lyq/WpVO6CYzSwy+MlM6Q/ss6oysXovCLYpK
4Rl9hRqpgZZaRlITr4KmEVgTIam8RezdXzRpkqyxZscXw1F6dL+tfOFi5X2ixLxsJLnIzFXSgpTV
y6ylGevN55KtzuduRbyaSIyLANWhD66I7Zvah2WPVDX624gKdagsRQgH+LrozzKUJqeeWQf92pB+
eqPhNbuyjBYOpyF+SA6D7Mp4NCKH1Cj16WD08tO0fS7bKLLT67g3uk9YklEt9sYCSeKmzeq7CL3+
+b9wOI9zF+P4jT5QEK3jsu8XqhUCbBkH37wY2VKaBUJYiEP8j5Qa/weKiI/dwKmq98K76I/a2fTT
vRTmTfZf+6WfRbhfX+ixnPiKHCstMYvK37PG3f6h9lZMv7tGvKuDurmjVqlpR2ChNFWdEKFxlnqP
fy/tI0OVAJ8nCAF3eDIq/9l7//6Vru8PnaFeXud3j3y/t4fa3k3SoxrNiBcl2L/65rg3sZtSeAVS
9/B5NgCOfjSJLkqTCuvPH/+fjMMtx/W6xFnLo6n1tKjMgeQf+/IPrvDnly8oFoMsoqlKR276iGdD
IJ0jRoc6DTix/efdTQVYZToaCf/YMBzIGv85DJo5vSf8bAi8P7/qp0vBOFJNcnzwgg8/fVhz725F
GG8dB2EfQcJARRhy/v4DlPbpOMgjeD9ojJiwW6YPjfX/kxVx8EU+iwwEs6md/aaYKLB8A85MikZc
nD7Pl4VjHe0xE/SDHj7vbhx01X4M2w+dnj82mb+wMUyDQA5Du+vnaz6bDDb7AyRcQF+PoePdDQIa
w1Mv7U0zQVOPwKpMIhVc6elSsNgdIUsZ2uNKYYa8r6UwRUa4AW98fzYIxHbIMn7OAfCLT4dBY6FM
zINJhX36vLsNAkDJBJZ/0yTQ9aOJOGKa6mPcOxgEcwoHgPN//vgdrgTMRmG/vjUu6uqRxjmY+QB4
avocpIzOEekiKOWfu+i72yeRon7hXvCX00brCMg8a4vs8OHzfEmQNjJRwLURPKfPuxuEx/T5YZa+
YX+wjuA5geD7Oe2frwrHODIABYNSeBgG9f2FBp5eBxrw1vCgySPe0cJy4cVyAJ6EBA3i5/vPw/J7
R2mjwHqYFO9NwZHz4yT9QxH5MQ84yBmdI7o907p7nAYP93tHgwDwZmIlv2kQxLToDUh/E3/5yf5o
yyOk2ydcz2OoeH/BAGGgh5X5X48EGgdp2AbCMH49BUiX2T7ZiR9H4WHBvacpACX0rXujsI5Ah5lM
pj8n+tOZoJJDWORJ9nsdhD2EG5LK25cCNH4OThPk+8kAOOII6TNVOKhz7T/vbhY87otsY2+LBSao
PYIBmPrHRf98HLQjAfjcBnbyx4+53ztaDVB87DfPAucIZwwoQQS8J5NAWkdIsbAXGI9ZwbtNld88
C/CmIhhMen8PX/Pz1WAzSTg8UsB9zJUfDqrvaBbApn7zwQlChwlw1kAb4o+5/mQ22KSIgn2T+utD
zHyHu+PDwemtO6Rg0VOWIhX85Q5piyMEOISkELsPPu9oGhgaVY43RkTNOUI1SYVs8vg9H6SIUzkN
Srt43BicdzcNJhD0G8eA9IBNgZIiCnYPn2eBcdod+f5hJL3b9GCCmb91ECikwPGBlvoY/g8mgn0k
0BFF5OCxzvL+UgTI2G8tsuvaQ6LIqegh6h0MgpyYc6gpwp7bf97fFrlvv725jkIxifIxiwJXuP3n
YBywcLRVmm/mY5nl/e2QyG6+tXbAINiIMZuYJj6LB9I8orSMHxqGWfvPu1sKNMveXFw28e+E7cnJ
8FczgByJDgv4cOfd7YqwU9+aINJzJA6abAc/S+vPJ4Bz5FhTSYEGy/ucAI/nxf+GPQEtjYlZdVA/
1I4mrW7C4GOY/AtZwT+QP/0B5Jj7QXy3h3AE99W+PfYAVHj1F36iHV5e4BHFsIcq0KJ/9osTouPh
0g9dy+nPf3/Wz9wfBZ/88OfRcH+fx3/++IIvb/3sXj/f6udfboL7clfeQundQykeH/OBsoZtrw/H
+7Lc3d1X/jOUwX6u//lAL+yB/zgt//b6VbVLnl72Iad662Vngb8rn172ISy99bKbXTns0t3TCz+e
it985SDZ3fq7+Jcj/ZBdvPUWx7skaf72z7sk/9e/newqPwmejdBjR+ytdznZlSkYqOj5ID1UE998
beZpfHDhfS/3rRc+3aFPu7vr7u/zZ9/txKH8+Re/xFz9Q3P8bHfnD79eQw/J81sf/+Iu4PF/PugU
Xx5P6W+98GVz19z692U5PLv4Q3vg7RdPw9335xfeZ05vvfD1LtyBz949A0U9tvjeeu0PAXIqzwLW
I6birRe+2SVB/Lfz3V3zdEQekXxvvfjHukae4xdB/D9Yu4IdBWEg+it8gvgBm6yabNYETyaeZ6WB
GrYkpRz0632jtFAFs+twNfimdaad6fT5AM+NO9xS/INqXLJSpqDKg3EUdlcoUvSMsJljw3I2ivGu
BSFF/2pPQHfDcQeOhBi7jkYcWGlSXGRl+iVzl17Rx/oH3v1uKjJ5E88jhdAKjghie7Y10+kJPP47
uUpqJtOX2sblQH/7IAXfW/xFKo6gvlSVgv9LCedWZb2fTnbQ2mFXe7cOqK/oCUhnkpHh38kDDcBR
0YvBVYEah87RqoAXmLaLMl8Kv1FVqT1MP3LmP4qhw3oDYd/DDUyk/rP3/bpGxso1dJTiMjt0VaRT
WJclOaebJwtQ1mEW0Az+veUZSFw8RmdnYYZMs0UqmMSfIYT2CkureKzxe0aI1Al/lQAR7hHj+1Hy
afJkMxXJLF25ADVnuUR7AVfWKb8a6PV8x86b4c7y+RTqqf5jX4uP2PzEsVJkP64AAAD//w==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title pos="t" align="ctr" overlay="0"/>
    <cx:plotArea>
      <cx:plotAreaRegion>
        <cx:series layoutId="treemap" uniqueId="{4673DB27-AFDA-4343-9DB7-F3E67547D75D}">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withinLinear" id="19">
  <a:schemeClr val="accent6"/>
</cs:colorStyle>
</file>

<file path=xl/charts/colors29.xml><?xml version="1.0" encoding="utf-8"?>
<cs:colorStyle xmlns:cs="http://schemas.microsoft.com/office/drawing/2012/chartStyle" xmlns:a="http://schemas.openxmlformats.org/drawingml/2006/main" meth="withinLinear" id="19">
  <a:schemeClr val="accent6"/>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withinLinear" id="19">
  <a:schemeClr val="accent6"/>
</cs:colorStyle>
</file>

<file path=xl/charts/colors51.xml><?xml version="1.0" encoding="utf-8"?>
<cs:colorStyle xmlns:cs="http://schemas.microsoft.com/office/drawing/2012/chartStyle" xmlns:a="http://schemas.openxmlformats.org/drawingml/2006/main" meth="withinLinear" id="18">
  <a:schemeClr val="accent5"/>
</cs:colorStyle>
</file>

<file path=xl/charts/colors52.xml><?xml version="1.0" encoding="utf-8"?>
<cs:colorStyle xmlns:cs="http://schemas.microsoft.com/office/drawing/2012/chartStyle" xmlns:a="http://schemas.openxmlformats.org/drawingml/2006/main" meth="withinLinear" id="18">
  <a:schemeClr val="accent5"/>
</cs:colorStyle>
</file>

<file path=xl/charts/colors53.xml><?xml version="1.0" encoding="utf-8"?>
<cs:colorStyle xmlns:cs="http://schemas.microsoft.com/office/drawing/2012/chartStyle" xmlns:a="http://schemas.openxmlformats.org/drawingml/2006/main" meth="withinLinear" id="18">
  <a:schemeClr val="accent5"/>
</cs:colorStyle>
</file>

<file path=xl/charts/colors54.xml><?xml version="1.0" encoding="utf-8"?>
<cs:colorStyle xmlns:cs="http://schemas.microsoft.com/office/drawing/2012/chartStyle" xmlns:a="http://schemas.openxmlformats.org/drawingml/2006/main" meth="withinLinear" id="19">
  <a:schemeClr val="accent6"/>
</cs:colorStyle>
</file>

<file path=xl/charts/colors55.xml><?xml version="1.0" encoding="utf-8"?>
<cs:colorStyle xmlns:cs="http://schemas.microsoft.com/office/drawing/2012/chartStyle" xmlns:a="http://schemas.openxmlformats.org/drawingml/2006/main" meth="withinLinear" id="19">
  <a:schemeClr val="accent6"/>
</cs:colorStyle>
</file>

<file path=xl/charts/colors56.xml><?xml version="1.0" encoding="utf-8"?>
<cs:colorStyle xmlns:cs="http://schemas.microsoft.com/office/drawing/2012/chartStyle" xmlns:a="http://schemas.openxmlformats.org/drawingml/2006/main" meth="withinLinear" id="19">
  <a:schemeClr val="accent6"/>
</cs:colorStyle>
</file>

<file path=xl/charts/colors57.xml><?xml version="1.0" encoding="utf-8"?>
<cs:colorStyle xmlns:cs="http://schemas.microsoft.com/office/drawing/2012/chartStyle" xmlns:a="http://schemas.openxmlformats.org/drawingml/2006/main" meth="withinLinear" id="15">
  <a:schemeClr val="accent2"/>
</cs:colorStyle>
</file>

<file path=xl/charts/colors58.xml><?xml version="1.0" encoding="utf-8"?>
<cs:colorStyle xmlns:cs="http://schemas.microsoft.com/office/drawing/2012/chartStyle" xmlns:a="http://schemas.openxmlformats.org/drawingml/2006/main" meth="withinLinear" id="15">
  <a:schemeClr val="accent2"/>
</cs:colorStyle>
</file>

<file path=xl/charts/colors59.xml><?xml version="1.0" encoding="utf-8"?>
<cs:colorStyle xmlns:cs="http://schemas.microsoft.com/office/drawing/2012/chartStyle" xmlns:a="http://schemas.openxmlformats.org/drawingml/2006/main" meth="withinLinear" id="15">
  <a:schemeClr val="accent2"/>
</cs:colorStyle>
</file>

<file path=xl/charts/colors60.xml><?xml version="1.0" encoding="utf-8"?>
<cs:colorStyle xmlns:cs="http://schemas.microsoft.com/office/drawing/2012/chartStyle" xmlns:a="http://schemas.openxmlformats.org/drawingml/2006/main" meth="withinLinear" id="14">
  <a:schemeClr val="accent1"/>
</cs:colorStyle>
</file>

<file path=xl/charts/colors61.xml><?xml version="1.0" encoding="utf-8"?>
<cs:colorStyle xmlns:cs="http://schemas.microsoft.com/office/drawing/2012/chartStyle" xmlns:a="http://schemas.openxmlformats.org/drawingml/2006/main" meth="withinLinear" id="14">
  <a:schemeClr val="accent1"/>
</cs:colorStyle>
</file>

<file path=xl/charts/colors62.xml><?xml version="1.0" encoding="utf-8"?>
<cs:colorStyle xmlns:cs="http://schemas.microsoft.com/office/drawing/2012/chartStyle" xmlns:a="http://schemas.openxmlformats.org/drawingml/2006/main" meth="withinLinear" id="14">
  <a:schemeClr val="accent1"/>
</cs:colorStyle>
</file>

<file path=xl/charts/colors63.xml><?xml version="1.0" encoding="utf-8"?>
<cs:colorStyle xmlns:cs="http://schemas.microsoft.com/office/drawing/2012/chartStyle" xmlns:a="http://schemas.openxmlformats.org/drawingml/2006/main" meth="withinLinear" id="17">
  <a:schemeClr val="accent4"/>
</cs:colorStyle>
</file>

<file path=xl/charts/colors64.xml><?xml version="1.0" encoding="utf-8"?>
<cs:colorStyle xmlns:cs="http://schemas.microsoft.com/office/drawing/2012/chartStyle" xmlns:a="http://schemas.openxmlformats.org/drawingml/2006/main" meth="withinLinear" id="17">
  <a:schemeClr val="accent4"/>
</cs:colorStyle>
</file>

<file path=xl/charts/colors65.xml><?xml version="1.0" encoding="utf-8"?>
<cs:colorStyle xmlns:cs="http://schemas.microsoft.com/office/drawing/2012/chartStyle" xmlns:a="http://schemas.openxmlformats.org/drawingml/2006/main" meth="withinLinear" id="17">
  <a:schemeClr val="accent4"/>
</cs:colorStyle>
</file>

<file path=xl/charts/colors66.xml><?xml version="1.0" encoding="utf-8"?>
<cs:colorStyle xmlns:cs="http://schemas.microsoft.com/office/drawing/2012/chartStyle" xmlns:a="http://schemas.openxmlformats.org/drawingml/2006/main" meth="withinLinear" id="16">
  <a:schemeClr val="accent3"/>
</cs:colorStyle>
</file>

<file path=xl/charts/colors67.xml><?xml version="1.0" encoding="utf-8"?>
<cs:colorStyle xmlns:cs="http://schemas.microsoft.com/office/drawing/2012/chartStyle" xmlns:a="http://schemas.openxmlformats.org/drawingml/2006/main" meth="withinLinear" id="16">
  <a:schemeClr val="accent3"/>
</cs:colorStyle>
</file>

<file path=xl/charts/colors68.xml><?xml version="1.0" encoding="utf-8"?>
<cs:colorStyle xmlns:cs="http://schemas.microsoft.com/office/drawing/2012/chartStyle" xmlns:a="http://schemas.openxmlformats.org/drawingml/2006/main" meth="withinLinear" id="16">
  <a:schemeClr val="accent3"/>
</cs:colorStyle>
</file>

<file path=xl/charts/colors69.xml><?xml version="1.0" encoding="utf-8"?>
<cs:colorStyle xmlns:cs="http://schemas.microsoft.com/office/drawing/2012/chartStyle" xmlns:a="http://schemas.openxmlformats.org/drawingml/2006/main" meth="withinLinearReversed" id="22">
  <a:schemeClr val="accent2"/>
</cs:colorStyle>
</file>

<file path=xl/charts/colors70.xml><?xml version="1.0" encoding="utf-8"?>
<cs:colorStyle xmlns:cs="http://schemas.microsoft.com/office/drawing/2012/chartStyle" xmlns:a="http://schemas.openxmlformats.org/drawingml/2006/main" meth="withinLinearReversed" id="22">
  <a:schemeClr val="accent2"/>
</cs:colorStyle>
</file>

<file path=xl/charts/colors71.xml><?xml version="1.0" encoding="utf-8"?>
<cs:colorStyle xmlns:cs="http://schemas.microsoft.com/office/drawing/2012/chartStyle" xmlns:a="http://schemas.openxmlformats.org/drawingml/2006/main" meth="withinLinearReversed" id="22">
  <a:schemeClr val="accent2"/>
</cs:colorStyle>
</file>

<file path=xl/charts/colors72.xml><?xml version="1.0" encoding="utf-8"?>
<cs:colorStyle xmlns:cs="http://schemas.microsoft.com/office/drawing/2012/chartStyle" xmlns:a="http://schemas.openxmlformats.org/drawingml/2006/main" meth="withinLinearReversed" id="26">
  <a:schemeClr val="accent6"/>
</cs:colorStyle>
</file>

<file path=xl/charts/colors73.xml><?xml version="1.0" encoding="utf-8"?>
<cs:colorStyle xmlns:cs="http://schemas.microsoft.com/office/drawing/2012/chartStyle" xmlns:a="http://schemas.openxmlformats.org/drawingml/2006/main" meth="withinLinearReversed" id="26">
  <a:schemeClr val="accent6"/>
</cs:colorStyle>
</file>

<file path=xl/charts/colors74.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31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w="6350" cap="flat" cmpd="sng" algn="ctr">
        <a:solidFill>
          <a:schemeClr val="dk1">
            <a:lumMod val="15000"/>
            <a:lumOff val="85000"/>
          </a:schemeClr>
        </a:solidFill>
        <a:round/>
      </a:ln>
    </cs:spPr>
  </cs:gridlineMajor>
  <cs:gridlineMinor>
    <cs:lnRef idx="0"/>
    <cs:fillRef idx="0"/>
    <cs:effectRef idx="0"/>
    <cs:fontRef idx="minor">
      <a:schemeClr val="dk1"/>
    </cs:fontRef>
    <cs:spPr>
      <a:ln w="6350"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5.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3" Type="http://schemas.openxmlformats.org/officeDocument/2006/relationships/chart" Target="../charts/chart12.xml"/><Relationship Id="rId18" Type="http://schemas.openxmlformats.org/officeDocument/2006/relationships/chart" Target="../charts/chart17.xml"/><Relationship Id="rId26" Type="http://schemas.openxmlformats.org/officeDocument/2006/relationships/chart" Target="../charts/chart25.xml"/><Relationship Id="rId39" Type="http://schemas.openxmlformats.org/officeDocument/2006/relationships/chart" Target="../charts/chart38.xml"/><Relationship Id="rId21" Type="http://schemas.openxmlformats.org/officeDocument/2006/relationships/chart" Target="../charts/chart20.xml"/><Relationship Id="rId34" Type="http://schemas.openxmlformats.org/officeDocument/2006/relationships/chart" Target="../charts/chart33.xml"/><Relationship Id="rId42" Type="http://schemas.openxmlformats.org/officeDocument/2006/relationships/chart" Target="../charts/chart41.xml"/><Relationship Id="rId47" Type="http://schemas.openxmlformats.org/officeDocument/2006/relationships/chart" Target="../charts/chart46.xml"/><Relationship Id="rId7" Type="http://schemas.openxmlformats.org/officeDocument/2006/relationships/chart" Target="../charts/chart8.xml"/><Relationship Id="rId2" Type="http://schemas.openxmlformats.org/officeDocument/2006/relationships/chart" Target="../charts/chart3.xml"/><Relationship Id="rId16" Type="http://schemas.openxmlformats.org/officeDocument/2006/relationships/chart" Target="../charts/chart15.xml"/><Relationship Id="rId29" Type="http://schemas.openxmlformats.org/officeDocument/2006/relationships/chart" Target="../charts/chart28.xml"/><Relationship Id="rId11" Type="http://schemas.openxmlformats.org/officeDocument/2006/relationships/chart" Target="../charts/chart10.xml"/><Relationship Id="rId24" Type="http://schemas.openxmlformats.org/officeDocument/2006/relationships/chart" Target="../charts/chart23.xml"/><Relationship Id="rId32" Type="http://schemas.openxmlformats.org/officeDocument/2006/relationships/chart" Target="../charts/chart31.xml"/><Relationship Id="rId37" Type="http://schemas.openxmlformats.org/officeDocument/2006/relationships/chart" Target="../charts/chart36.xml"/><Relationship Id="rId40" Type="http://schemas.openxmlformats.org/officeDocument/2006/relationships/chart" Target="../charts/chart39.xml"/><Relationship Id="rId45" Type="http://schemas.openxmlformats.org/officeDocument/2006/relationships/chart" Target="../charts/chart44.xml"/><Relationship Id="rId5" Type="http://schemas.openxmlformats.org/officeDocument/2006/relationships/chart" Target="../charts/chart6.xml"/><Relationship Id="rId15" Type="http://schemas.openxmlformats.org/officeDocument/2006/relationships/chart" Target="../charts/chart14.xml"/><Relationship Id="rId23" Type="http://schemas.openxmlformats.org/officeDocument/2006/relationships/chart" Target="../charts/chart22.xml"/><Relationship Id="rId28" Type="http://schemas.openxmlformats.org/officeDocument/2006/relationships/chart" Target="../charts/chart27.xml"/><Relationship Id="rId36" Type="http://schemas.openxmlformats.org/officeDocument/2006/relationships/chart" Target="../charts/chart35.xml"/><Relationship Id="rId49" Type="http://schemas.openxmlformats.org/officeDocument/2006/relationships/chart" Target="../charts/chart48.xml"/><Relationship Id="rId10" Type="http://schemas.microsoft.com/office/2014/relationships/chartEx" Target="../charts/chartEx2.xml"/><Relationship Id="rId19" Type="http://schemas.openxmlformats.org/officeDocument/2006/relationships/chart" Target="../charts/chart18.xml"/><Relationship Id="rId31" Type="http://schemas.openxmlformats.org/officeDocument/2006/relationships/chart" Target="../charts/chart30.xml"/><Relationship Id="rId44" Type="http://schemas.openxmlformats.org/officeDocument/2006/relationships/chart" Target="../charts/chart43.xml"/><Relationship Id="rId4" Type="http://schemas.openxmlformats.org/officeDocument/2006/relationships/chart" Target="../charts/chart5.xml"/><Relationship Id="rId9" Type="http://schemas.microsoft.com/office/2014/relationships/chartEx" Target="../charts/chartEx1.xml"/><Relationship Id="rId14" Type="http://schemas.openxmlformats.org/officeDocument/2006/relationships/chart" Target="../charts/chart13.xml"/><Relationship Id="rId22" Type="http://schemas.openxmlformats.org/officeDocument/2006/relationships/chart" Target="../charts/chart21.xml"/><Relationship Id="rId27" Type="http://schemas.openxmlformats.org/officeDocument/2006/relationships/chart" Target="../charts/chart26.xml"/><Relationship Id="rId30" Type="http://schemas.openxmlformats.org/officeDocument/2006/relationships/chart" Target="../charts/chart29.xml"/><Relationship Id="rId35" Type="http://schemas.openxmlformats.org/officeDocument/2006/relationships/chart" Target="../charts/chart34.xml"/><Relationship Id="rId43" Type="http://schemas.openxmlformats.org/officeDocument/2006/relationships/chart" Target="../charts/chart42.xml"/><Relationship Id="rId48" Type="http://schemas.openxmlformats.org/officeDocument/2006/relationships/chart" Target="../charts/chart47.xml"/><Relationship Id="rId8" Type="http://schemas.openxmlformats.org/officeDocument/2006/relationships/chart" Target="../charts/chart9.xml"/><Relationship Id="rId3" Type="http://schemas.openxmlformats.org/officeDocument/2006/relationships/chart" Target="../charts/chart4.xml"/><Relationship Id="rId12" Type="http://schemas.openxmlformats.org/officeDocument/2006/relationships/chart" Target="../charts/chart11.xml"/><Relationship Id="rId17" Type="http://schemas.openxmlformats.org/officeDocument/2006/relationships/chart" Target="../charts/chart16.xml"/><Relationship Id="rId25" Type="http://schemas.openxmlformats.org/officeDocument/2006/relationships/chart" Target="../charts/chart24.xml"/><Relationship Id="rId33" Type="http://schemas.openxmlformats.org/officeDocument/2006/relationships/chart" Target="../charts/chart32.xml"/><Relationship Id="rId38" Type="http://schemas.openxmlformats.org/officeDocument/2006/relationships/chart" Target="../charts/chart37.xml"/><Relationship Id="rId46" Type="http://schemas.openxmlformats.org/officeDocument/2006/relationships/chart" Target="../charts/chart45.xml"/><Relationship Id="rId20" Type="http://schemas.openxmlformats.org/officeDocument/2006/relationships/chart" Target="../charts/chart19.xml"/><Relationship Id="rId41" Type="http://schemas.openxmlformats.org/officeDocument/2006/relationships/chart" Target="../charts/chart40.xml"/><Relationship Id="rId1" Type="http://schemas.openxmlformats.org/officeDocument/2006/relationships/chart" Target="../charts/chart2.xml"/><Relationship Id="rId6"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8" Type="http://schemas.openxmlformats.org/officeDocument/2006/relationships/hyperlink" Target="#Environment!A1"/><Relationship Id="rId3" Type="http://schemas.openxmlformats.org/officeDocument/2006/relationships/hyperlink" Target="#Overview!A1"/><Relationship Id="rId7" Type="http://schemas.openxmlformats.org/officeDocument/2006/relationships/hyperlink" Target="#Driver!A1"/><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hyperlink" Target="#Geography!A1"/><Relationship Id="rId5" Type="http://schemas.openxmlformats.org/officeDocument/2006/relationships/hyperlink" Target="#Severity!A1"/><Relationship Id="rId10" Type="http://schemas.openxmlformats.org/officeDocument/2006/relationships/hyperlink" Target="#'Road Conditions'!A1"/><Relationship Id="rId4" Type="http://schemas.openxmlformats.org/officeDocument/2006/relationships/hyperlink" Target="#Temporal!A1"/><Relationship Id="rId9" Type="http://schemas.openxmlformats.org/officeDocument/2006/relationships/hyperlink" Target="#Vehicles!A1"/></Relationships>
</file>

<file path=xl/drawings/_rels/drawing6.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hyperlink" Target="#Vehicles!A1"/><Relationship Id="rId18" Type="http://schemas.openxmlformats.org/officeDocument/2006/relationships/image" Target="../media/image11.svg"/><Relationship Id="rId26" Type="http://schemas.openxmlformats.org/officeDocument/2006/relationships/image" Target="../media/image19.svg"/><Relationship Id="rId3" Type="http://schemas.openxmlformats.org/officeDocument/2006/relationships/hyperlink" Target="#Severity!A1"/><Relationship Id="rId21" Type="http://schemas.openxmlformats.org/officeDocument/2006/relationships/image" Target="../media/image14.png"/><Relationship Id="rId7" Type="http://schemas.openxmlformats.org/officeDocument/2006/relationships/image" Target="../media/image4.png"/><Relationship Id="rId12" Type="http://schemas.openxmlformats.org/officeDocument/2006/relationships/chart" Target="../charts/chart50.xml"/><Relationship Id="rId17" Type="http://schemas.openxmlformats.org/officeDocument/2006/relationships/image" Target="../media/image10.png"/><Relationship Id="rId25" Type="http://schemas.openxmlformats.org/officeDocument/2006/relationships/image" Target="../media/image18.png"/><Relationship Id="rId2" Type="http://schemas.openxmlformats.org/officeDocument/2006/relationships/hyperlink" Target="#Temporal!A1"/><Relationship Id="rId16" Type="http://schemas.openxmlformats.org/officeDocument/2006/relationships/image" Target="../media/image9.svg"/><Relationship Id="rId20" Type="http://schemas.openxmlformats.org/officeDocument/2006/relationships/image" Target="../media/image13.svg"/><Relationship Id="rId1" Type="http://schemas.openxmlformats.org/officeDocument/2006/relationships/hyperlink" Target="#Overview!A1"/><Relationship Id="rId6" Type="http://schemas.openxmlformats.org/officeDocument/2006/relationships/hyperlink" Target="#Environment!A1"/><Relationship Id="rId11" Type="http://schemas.openxmlformats.org/officeDocument/2006/relationships/chart" Target="../charts/chart49.xml"/><Relationship Id="rId24" Type="http://schemas.openxmlformats.org/officeDocument/2006/relationships/image" Target="../media/image17.svg"/><Relationship Id="rId5" Type="http://schemas.openxmlformats.org/officeDocument/2006/relationships/hyperlink" Target="#Driver!A1"/><Relationship Id="rId15" Type="http://schemas.openxmlformats.org/officeDocument/2006/relationships/image" Target="../media/image8.png"/><Relationship Id="rId23" Type="http://schemas.openxmlformats.org/officeDocument/2006/relationships/image" Target="../media/image16.png"/><Relationship Id="rId28" Type="http://schemas.openxmlformats.org/officeDocument/2006/relationships/hyperlink" Target="#'KPI Summary'!A1"/><Relationship Id="rId10" Type="http://schemas.openxmlformats.org/officeDocument/2006/relationships/image" Target="../media/image7.svg"/><Relationship Id="rId19" Type="http://schemas.openxmlformats.org/officeDocument/2006/relationships/image" Target="../media/image12.png"/><Relationship Id="rId4" Type="http://schemas.openxmlformats.org/officeDocument/2006/relationships/hyperlink" Target="#Geography!A1"/><Relationship Id="rId9" Type="http://schemas.openxmlformats.org/officeDocument/2006/relationships/image" Target="../media/image6.png"/><Relationship Id="rId14" Type="http://schemas.openxmlformats.org/officeDocument/2006/relationships/hyperlink" Target="#'Road Conditions'!A1"/><Relationship Id="rId22" Type="http://schemas.openxmlformats.org/officeDocument/2006/relationships/image" Target="../media/image15.svg"/><Relationship Id="rId27" Type="http://schemas.openxmlformats.org/officeDocument/2006/relationships/chart" Target="../charts/chart51.xml"/></Relationships>
</file>

<file path=xl/drawings/_rels/drawing7.xml.rels><?xml version="1.0" encoding="UTF-8" standalone="yes"?>
<Relationships xmlns="http://schemas.openxmlformats.org/package/2006/relationships"><Relationship Id="rId8" Type="http://schemas.openxmlformats.org/officeDocument/2006/relationships/image" Target="../media/image21.svg"/><Relationship Id="rId13" Type="http://schemas.openxmlformats.org/officeDocument/2006/relationships/image" Target="../media/image8.png"/><Relationship Id="rId18" Type="http://schemas.openxmlformats.org/officeDocument/2006/relationships/image" Target="../media/image13.svg"/><Relationship Id="rId26" Type="http://schemas.openxmlformats.org/officeDocument/2006/relationships/chart" Target="../charts/chart53.xml"/><Relationship Id="rId3" Type="http://schemas.openxmlformats.org/officeDocument/2006/relationships/hyperlink" Target="#Severity!A1"/><Relationship Id="rId21" Type="http://schemas.openxmlformats.org/officeDocument/2006/relationships/image" Target="../media/image16.png"/><Relationship Id="rId7" Type="http://schemas.openxmlformats.org/officeDocument/2006/relationships/image" Target="../media/image20.png"/><Relationship Id="rId12" Type="http://schemas.openxmlformats.org/officeDocument/2006/relationships/hyperlink" Target="#'Road Conditions'!A1"/><Relationship Id="rId17" Type="http://schemas.openxmlformats.org/officeDocument/2006/relationships/image" Target="../media/image12.png"/><Relationship Id="rId25" Type="http://schemas.openxmlformats.org/officeDocument/2006/relationships/chart" Target="../charts/chart52.xml"/><Relationship Id="rId2" Type="http://schemas.openxmlformats.org/officeDocument/2006/relationships/hyperlink" Target="#Temporal!A1"/><Relationship Id="rId16" Type="http://schemas.openxmlformats.org/officeDocument/2006/relationships/image" Target="../media/image11.svg"/><Relationship Id="rId20" Type="http://schemas.openxmlformats.org/officeDocument/2006/relationships/image" Target="../media/image15.svg"/><Relationship Id="rId1" Type="http://schemas.openxmlformats.org/officeDocument/2006/relationships/hyperlink" Target="#Overview!A1"/><Relationship Id="rId6" Type="http://schemas.openxmlformats.org/officeDocument/2006/relationships/hyperlink" Target="#Environment!A1"/><Relationship Id="rId11" Type="http://schemas.openxmlformats.org/officeDocument/2006/relationships/hyperlink" Target="#Vehicles!A1"/><Relationship Id="rId24" Type="http://schemas.openxmlformats.org/officeDocument/2006/relationships/image" Target="../media/image19.svg"/><Relationship Id="rId5" Type="http://schemas.openxmlformats.org/officeDocument/2006/relationships/hyperlink" Target="#Driver!A1"/><Relationship Id="rId15" Type="http://schemas.openxmlformats.org/officeDocument/2006/relationships/image" Target="../media/image10.png"/><Relationship Id="rId23" Type="http://schemas.openxmlformats.org/officeDocument/2006/relationships/image" Target="../media/image18.png"/><Relationship Id="rId28" Type="http://schemas.openxmlformats.org/officeDocument/2006/relationships/hyperlink" Target="#'KPI Summary'!A1"/><Relationship Id="rId10" Type="http://schemas.openxmlformats.org/officeDocument/2006/relationships/image" Target="../media/image23.svg"/><Relationship Id="rId19" Type="http://schemas.openxmlformats.org/officeDocument/2006/relationships/image" Target="../media/image14.png"/><Relationship Id="rId4" Type="http://schemas.openxmlformats.org/officeDocument/2006/relationships/hyperlink" Target="#Geography!A1"/><Relationship Id="rId9" Type="http://schemas.openxmlformats.org/officeDocument/2006/relationships/image" Target="../media/image22.png"/><Relationship Id="rId14" Type="http://schemas.openxmlformats.org/officeDocument/2006/relationships/image" Target="../media/image9.svg"/><Relationship Id="rId22" Type="http://schemas.openxmlformats.org/officeDocument/2006/relationships/image" Target="../media/image17.svg"/><Relationship Id="rId27" Type="http://schemas.openxmlformats.org/officeDocument/2006/relationships/chart" Target="../charts/chart54.xml"/></Relationships>
</file>

<file path=xl/drawings/_rels/drawing8.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8.png"/><Relationship Id="rId18" Type="http://schemas.openxmlformats.org/officeDocument/2006/relationships/image" Target="../media/image13.svg"/><Relationship Id="rId26" Type="http://schemas.openxmlformats.org/officeDocument/2006/relationships/chart" Target="../charts/chart56.xml"/><Relationship Id="rId3" Type="http://schemas.openxmlformats.org/officeDocument/2006/relationships/hyperlink" Target="#Severity!A1"/><Relationship Id="rId21" Type="http://schemas.openxmlformats.org/officeDocument/2006/relationships/image" Target="../media/image16.png"/><Relationship Id="rId7" Type="http://schemas.openxmlformats.org/officeDocument/2006/relationships/image" Target="../media/image4.png"/><Relationship Id="rId12" Type="http://schemas.openxmlformats.org/officeDocument/2006/relationships/hyperlink" Target="#'Road Conditions'!A1"/><Relationship Id="rId17" Type="http://schemas.openxmlformats.org/officeDocument/2006/relationships/image" Target="../media/image12.png"/><Relationship Id="rId25" Type="http://schemas.openxmlformats.org/officeDocument/2006/relationships/chart" Target="../charts/chart55.xml"/><Relationship Id="rId2" Type="http://schemas.openxmlformats.org/officeDocument/2006/relationships/hyperlink" Target="#Temporal!A1"/><Relationship Id="rId16" Type="http://schemas.openxmlformats.org/officeDocument/2006/relationships/image" Target="../media/image26.svg"/><Relationship Id="rId20" Type="http://schemas.openxmlformats.org/officeDocument/2006/relationships/image" Target="../media/image15.svg"/><Relationship Id="rId1" Type="http://schemas.openxmlformats.org/officeDocument/2006/relationships/hyperlink" Target="#Overview!A1"/><Relationship Id="rId6" Type="http://schemas.openxmlformats.org/officeDocument/2006/relationships/hyperlink" Target="#Environment!A1"/><Relationship Id="rId11" Type="http://schemas.openxmlformats.org/officeDocument/2006/relationships/hyperlink" Target="#Vehicles!A1"/><Relationship Id="rId24" Type="http://schemas.openxmlformats.org/officeDocument/2006/relationships/image" Target="../media/image19.svg"/><Relationship Id="rId5" Type="http://schemas.openxmlformats.org/officeDocument/2006/relationships/hyperlink" Target="#Driver!A1"/><Relationship Id="rId15" Type="http://schemas.openxmlformats.org/officeDocument/2006/relationships/image" Target="../media/image25.png"/><Relationship Id="rId23" Type="http://schemas.openxmlformats.org/officeDocument/2006/relationships/image" Target="../media/image18.png"/><Relationship Id="rId28" Type="http://schemas.openxmlformats.org/officeDocument/2006/relationships/hyperlink" Target="#'KPI Summary'!A1"/><Relationship Id="rId10" Type="http://schemas.openxmlformats.org/officeDocument/2006/relationships/image" Target="../media/image24.svg"/><Relationship Id="rId19" Type="http://schemas.openxmlformats.org/officeDocument/2006/relationships/image" Target="../media/image14.png"/><Relationship Id="rId4" Type="http://schemas.openxmlformats.org/officeDocument/2006/relationships/hyperlink" Target="#Geography!A1"/><Relationship Id="rId9" Type="http://schemas.openxmlformats.org/officeDocument/2006/relationships/image" Target="../media/image22.png"/><Relationship Id="rId14" Type="http://schemas.openxmlformats.org/officeDocument/2006/relationships/image" Target="../media/image9.svg"/><Relationship Id="rId22" Type="http://schemas.openxmlformats.org/officeDocument/2006/relationships/image" Target="../media/image17.svg"/><Relationship Id="rId27" Type="http://schemas.openxmlformats.org/officeDocument/2006/relationships/chart" Target="../charts/chart57.xml"/></Relationships>
</file>

<file path=xl/drawings/_rels/drawing9.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27.png"/><Relationship Id="rId18" Type="http://schemas.openxmlformats.org/officeDocument/2006/relationships/image" Target="../media/image13.svg"/><Relationship Id="rId26" Type="http://schemas.openxmlformats.org/officeDocument/2006/relationships/chart" Target="../charts/chart59.xml"/><Relationship Id="rId3" Type="http://schemas.openxmlformats.org/officeDocument/2006/relationships/hyperlink" Target="#Severity!A1"/><Relationship Id="rId21" Type="http://schemas.openxmlformats.org/officeDocument/2006/relationships/image" Target="../media/image16.png"/><Relationship Id="rId7" Type="http://schemas.openxmlformats.org/officeDocument/2006/relationships/image" Target="../media/image4.png"/><Relationship Id="rId12" Type="http://schemas.openxmlformats.org/officeDocument/2006/relationships/hyperlink" Target="#'Road Conditions'!A1"/><Relationship Id="rId17" Type="http://schemas.openxmlformats.org/officeDocument/2006/relationships/image" Target="../media/image12.png"/><Relationship Id="rId25" Type="http://schemas.openxmlformats.org/officeDocument/2006/relationships/chart" Target="../charts/chart58.xml"/><Relationship Id="rId2" Type="http://schemas.openxmlformats.org/officeDocument/2006/relationships/hyperlink" Target="#Temporal!A1"/><Relationship Id="rId16" Type="http://schemas.openxmlformats.org/officeDocument/2006/relationships/image" Target="../media/image11.svg"/><Relationship Id="rId20" Type="http://schemas.openxmlformats.org/officeDocument/2006/relationships/image" Target="../media/image15.svg"/><Relationship Id="rId1" Type="http://schemas.openxmlformats.org/officeDocument/2006/relationships/hyperlink" Target="#Overview!A1"/><Relationship Id="rId6" Type="http://schemas.openxmlformats.org/officeDocument/2006/relationships/hyperlink" Target="#Environment!A1"/><Relationship Id="rId11" Type="http://schemas.openxmlformats.org/officeDocument/2006/relationships/hyperlink" Target="#Vehicles!A1"/><Relationship Id="rId24" Type="http://schemas.openxmlformats.org/officeDocument/2006/relationships/image" Target="../media/image19.svg"/><Relationship Id="rId5" Type="http://schemas.openxmlformats.org/officeDocument/2006/relationships/hyperlink" Target="#Driver!A1"/><Relationship Id="rId15" Type="http://schemas.openxmlformats.org/officeDocument/2006/relationships/image" Target="../media/image10.png"/><Relationship Id="rId23" Type="http://schemas.openxmlformats.org/officeDocument/2006/relationships/image" Target="../media/image18.png"/><Relationship Id="rId28" Type="http://schemas.openxmlformats.org/officeDocument/2006/relationships/hyperlink" Target="#'KPI Summary'!A1"/><Relationship Id="rId10" Type="http://schemas.openxmlformats.org/officeDocument/2006/relationships/image" Target="../media/image24.svg"/><Relationship Id="rId19" Type="http://schemas.openxmlformats.org/officeDocument/2006/relationships/image" Target="../media/image14.png"/><Relationship Id="rId4" Type="http://schemas.openxmlformats.org/officeDocument/2006/relationships/hyperlink" Target="#Geography!A1"/><Relationship Id="rId9" Type="http://schemas.openxmlformats.org/officeDocument/2006/relationships/image" Target="../media/image22.png"/><Relationship Id="rId14" Type="http://schemas.openxmlformats.org/officeDocument/2006/relationships/image" Target="../media/image28.svg"/><Relationship Id="rId22" Type="http://schemas.openxmlformats.org/officeDocument/2006/relationships/image" Target="../media/image17.svg"/><Relationship Id="rId27" Type="http://schemas.openxmlformats.org/officeDocument/2006/relationships/chart" Target="../charts/chart60.xml"/></Relationships>
</file>

<file path=xl/drawings/_rels/drawing10.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8.png"/><Relationship Id="rId18" Type="http://schemas.openxmlformats.org/officeDocument/2006/relationships/image" Target="../media/image13.svg"/><Relationship Id="rId26" Type="http://schemas.openxmlformats.org/officeDocument/2006/relationships/chart" Target="../charts/chart62.xml"/><Relationship Id="rId3" Type="http://schemas.openxmlformats.org/officeDocument/2006/relationships/hyperlink" Target="#Severity!A1"/><Relationship Id="rId21" Type="http://schemas.openxmlformats.org/officeDocument/2006/relationships/image" Target="../media/image29.png"/><Relationship Id="rId7" Type="http://schemas.openxmlformats.org/officeDocument/2006/relationships/image" Target="../media/image4.png"/><Relationship Id="rId12" Type="http://schemas.openxmlformats.org/officeDocument/2006/relationships/hyperlink" Target="#'Road Conditions'!A1"/><Relationship Id="rId17" Type="http://schemas.openxmlformats.org/officeDocument/2006/relationships/image" Target="../media/image12.png"/><Relationship Id="rId25" Type="http://schemas.openxmlformats.org/officeDocument/2006/relationships/chart" Target="../charts/chart61.xml"/><Relationship Id="rId2" Type="http://schemas.openxmlformats.org/officeDocument/2006/relationships/hyperlink" Target="#Temporal!A1"/><Relationship Id="rId16" Type="http://schemas.openxmlformats.org/officeDocument/2006/relationships/image" Target="../media/image11.svg"/><Relationship Id="rId20" Type="http://schemas.openxmlformats.org/officeDocument/2006/relationships/image" Target="../media/image15.svg"/><Relationship Id="rId1" Type="http://schemas.openxmlformats.org/officeDocument/2006/relationships/hyperlink" Target="#Overview!A1"/><Relationship Id="rId6" Type="http://schemas.openxmlformats.org/officeDocument/2006/relationships/hyperlink" Target="#Environment!A1"/><Relationship Id="rId11" Type="http://schemas.openxmlformats.org/officeDocument/2006/relationships/hyperlink" Target="#Vehicles!A1"/><Relationship Id="rId24" Type="http://schemas.openxmlformats.org/officeDocument/2006/relationships/image" Target="../media/image19.svg"/><Relationship Id="rId5" Type="http://schemas.openxmlformats.org/officeDocument/2006/relationships/hyperlink" Target="#Driver!A1"/><Relationship Id="rId15" Type="http://schemas.openxmlformats.org/officeDocument/2006/relationships/image" Target="../media/image10.png"/><Relationship Id="rId23" Type="http://schemas.openxmlformats.org/officeDocument/2006/relationships/image" Target="../media/image18.png"/><Relationship Id="rId28" Type="http://schemas.openxmlformats.org/officeDocument/2006/relationships/hyperlink" Target="#'KPI Summary'!A1"/><Relationship Id="rId10" Type="http://schemas.openxmlformats.org/officeDocument/2006/relationships/image" Target="../media/image24.svg"/><Relationship Id="rId19" Type="http://schemas.openxmlformats.org/officeDocument/2006/relationships/image" Target="../media/image14.png"/><Relationship Id="rId4" Type="http://schemas.openxmlformats.org/officeDocument/2006/relationships/hyperlink" Target="#Geography!A1"/><Relationship Id="rId9" Type="http://schemas.openxmlformats.org/officeDocument/2006/relationships/image" Target="../media/image22.png"/><Relationship Id="rId14" Type="http://schemas.openxmlformats.org/officeDocument/2006/relationships/image" Target="../media/image9.svg"/><Relationship Id="rId22" Type="http://schemas.openxmlformats.org/officeDocument/2006/relationships/image" Target="../media/image30.svg"/><Relationship Id="rId27" Type="http://schemas.openxmlformats.org/officeDocument/2006/relationships/chart" Target="../charts/chart63.xml"/></Relationships>
</file>

<file path=xl/drawings/_rels/drawing11.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8.png"/><Relationship Id="rId18" Type="http://schemas.openxmlformats.org/officeDocument/2006/relationships/image" Target="../media/image13.svg"/><Relationship Id="rId26" Type="http://schemas.openxmlformats.org/officeDocument/2006/relationships/chart" Target="../charts/chart65.xml"/><Relationship Id="rId3" Type="http://schemas.openxmlformats.org/officeDocument/2006/relationships/hyperlink" Target="#Severity!A1"/><Relationship Id="rId21" Type="http://schemas.openxmlformats.org/officeDocument/2006/relationships/image" Target="../media/image16.png"/><Relationship Id="rId7" Type="http://schemas.openxmlformats.org/officeDocument/2006/relationships/image" Target="../media/image4.png"/><Relationship Id="rId12" Type="http://schemas.openxmlformats.org/officeDocument/2006/relationships/hyperlink" Target="#'Road Conditions'!A1"/><Relationship Id="rId17" Type="http://schemas.openxmlformats.org/officeDocument/2006/relationships/image" Target="../media/image12.png"/><Relationship Id="rId25" Type="http://schemas.openxmlformats.org/officeDocument/2006/relationships/chart" Target="../charts/chart64.xml"/><Relationship Id="rId2" Type="http://schemas.openxmlformats.org/officeDocument/2006/relationships/hyperlink" Target="#Temporal!A1"/><Relationship Id="rId16" Type="http://schemas.openxmlformats.org/officeDocument/2006/relationships/image" Target="../media/image11.svg"/><Relationship Id="rId20" Type="http://schemas.openxmlformats.org/officeDocument/2006/relationships/image" Target="../media/image32.svg"/><Relationship Id="rId1" Type="http://schemas.openxmlformats.org/officeDocument/2006/relationships/hyperlink" Target="#Overview!A1"/><Relationship Id="rId6" Type="http://schemas.openxmlformats.org/officeDocument/2006/relationships/hyperlink" Target="#Environment!A1"/><Relationship Id="rId11" Type="http://schemas.openxmlformats.org/officeDocument/2006/relationships/hyperlink" Target="#Vehicles!A1"/><Relationship Id="rId24" Type="http://schemas.openxmlformats.org/officeDocument/2006/relationships/image" Target="../media/image19.svg"/><Relationship Id="rId5" Type="http://schemas.openxmlformats.org/officeDocument/2006/relationships/hyperlink" Target="#Driver!A1"/><Relationship Id="rId15" Type="http://schemas.openxmlformats.org/officeDocument/2006/relationships/image" Target="../media/image10.png"/><Relationship Id="rId23" Type="http://schemas.openxmlformats.org/officeDocument/2006/relationships/image" Target="../media/image18.png"/><Relationship Id="rId28" Type="http://schemas.openxmlformats.org/officeDocument/2006/relationships/hyperlink" Target="#'KPI Summary'!A1"/><Relationship Id="rId10" Type="http://schemas.openxmlformats.org/officeDocument/2006/relationships/image" Target="../media/image24.svg"/><Relationship Id="rId19" Type="http://schemas.openxmlformats.org/officeDocument/2006/relationships/image" Target="../media/image31.png"/><Relationship Id="rId4" Type="http://schemas.openxmlformats.org/officeDocument/2006/relationships/hyperlink" Target="#Geography!A1"/><Relationship Id="rId9" Type="http://schemas.openxmlformats.org/officeDocument/2006/relationships/image" Target="../media/image22.png"/><Relationship Id="rId14" Type="http://schemas.openxmlformats.org/officeDocument/2006/relationships/image" Target="../media/image9.svg"/><Relationship Id="rId22" Type="http://schemas.openxmlformats.org/officeDocument/2006/relationships/image" Target="../media/image17.svg"/><Relationship Id="rId27" Type="http://schemas.openxmlformats.org/officeDocument/2006/relationships/chart" Target="../charts/chart66.xml"/></Relationships>
</file>

<file path=xl/drawings/_rels/drawing12.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8.png"/><Relationship Id="rId18" Type="http://schemas.openxmlformats.org/officeDocument/2006/relationships/image" Target="../media/image34.svg"/><Relationship Id="rId26" Type="http://schemas.openxmlformats.org/officeDocument/2006/relationships/chart" Target="../charts/chart68.xml"/><Relationship Id="rId3" Type="http://schemas.openxmlformats.org/officeDocument/2006/relationships/hyperlink" Target="#Severity!A1"/><Relationship Id="rId21" Type="http://schemas.openxmlformats.org/officeDocument/2006/relationships/image" Target="../media/image16.png"/><Relationship Id="rId7" Type="http://schemas.openxmlformats.org/officeDocument/2006/relationships/image" Target="../media/image4.png"/><Relationship Id="rId12" Type="http://schemas.openxmlformats.org/officeDocument/2006/relationships/hyperlink" Target="#'Road Conditions'!A1"/><Relationship Id="rId17" Type="http://schemas.openxmlformats.org/officeDocument/2006/relationships/image" Target="../media/image33.png"/><Relationship Id="rId25" Type="http://schemas.openxmlformats.org/officeDocument/2006/relationships/chart" Target="../charts/chart67.xml"/><Relationship Id="rId2" Type="http://schemas.openxmlformats.org/officeDocument/2006/relationships/hyperlink" Target="#Temporal!A1"/><Relationship Id="rId16" Type="http://schemas.openxmlformats.org/officeDocument/2006/relationships/image" Target="../media/image11.svg"/><Relationship Id="rId20" Type="http://schemas.openxmlformats.org/officeDocument/2006/relationships/image" Target="../media/image15.svg"/><Relationship Id="rId1" Type="http://schemas.openxmlformats.org/officeDocument/2006/relationships/hyperlink" Target="#Overview!A1"/><Relationship Id="rId6" Type="http://schemas.openxmlformats.org/officeDocument/2006/relationships/hyperlink" Target="#Environment!A1"/><Relationship Id="rId11" Type="http://schemas.openxmlformats.org/officeDocument/2006/relationships/hyperlink" Target="#Vehicles!A1"/><Relationship Id="rId24" Type="http://schemas.openxmlformats.org/officeDocument/2006/relationships/image" Target="../media/image19.svg"/><Relationship Id="rId5" Type="http://schemas.openxmlformats.org/officeDocument/2006/relationships/hyperlink" Target="#Driver!A1"/><Relationship Id="rId15" Type="http://schemas.openxmlformats.org/officeDocument/2006/relationships/image" Target="../media/image10.png"/><Relationship Id="rId23" Type="http://schemas.openxmlformats.org/officeDocument/2006/relationships/image" Target="../media/image18.png"/><Relationship Id="rId28" Type="http://schemas.openxmlformats.org/officeDocument/2006/relationships/hyperlink" Target="#'KPI Summary'!A1"/><Relationship Id="rId10" Type="http://schemas.openxmlformats.org/officeDocument/2006/relationships/image" Target="../media/image24.svg"/><Relationship Id="rId19" Type="http://schemas.openxmlformats.org/officeDocument/2006/relationships/image" Target="../media/image14.png"/><Relationship Id="rId4" Type="http://schemas.openxmlformats.org/officeDocument/2006/relationships/hyperlink" Target="#Geography!A1"/><Relationship Id="rId9" Type="http://schemas.openxmlformats.org/officeDocument/2006/relationships/image" Target="../media/image22.png"/><Relationship Id="rId14" Type="http://schemas.openxmlformats.org/officeDocument/2006/relationships/image" Target="../media/image9.svg"/><Relationship Id="rId22" Type="http://schemas.openxmlformats.org/officeDocument/2006/relationships/image" Target="../media/image17.svg"/><Relationship Id="rId27" Type="http://schemas.openxmlformats.org/officeDocument/2006/relationships/chart" Target="../charts/chart69.xml"/></Relationships>
</file>

<file path=xl/drawings/_rels/drawing13.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8.png"/><Relationship Id="rId18" Type="http://schemas.openxmlformats.org/officeDocument/2006/relationships/image" Target="../media/image13.svg"/><Relationship Id="rId26" Type="http://schemas.openxmlformats.org/officeDocument/2006/relationships/chart" Target="../charts/chart71.xml"/><Relationship Id="rId3" Type="http://schemas.openxmlformats.org/officeDocument/2006/relationships/hyperlink" Target="#Severity!A1"/><Relationship Id="rId21" Type="http://schemas.openxmlformats.org/officeDocument/2006/relationships/image" Target="../media/image16.png"/><Relationship Id="rId7" Type="http://schemas.openxmlformats.org/officeDocument/2006/relationships/image" Target="../media/image4.png"/><Relationship Id="rId12" Type="http://schemas.openxmlformats.org/officeDocument/2006/relationships/hyperlink" Target="#'Road Conditions'!A1"/><Relationship Id="rId17" Type="http://schemas.openxmlformats.org/officeDocument/2006/relationships/image" Target="../media/image12.png"/><Relationship Id="rId25" Type="http://schemas.openxmlformats.org/officeDocument/2006/relationships/chart" Target="../charts/chart70.xml"/><Relationship Id="rId2" Type="http://schemas.openxmlformats.org/officeDocument/2006/relationships/hyperlink" Target="#Temporal!A1"/><Relationship Id="rId16" Type="http://schemas.openxmlformats.org/officeDocument/2006/relationships/image" Target="../media/image11.svg"/><Relationship Id="rId20" Type="http://schemas.openxmlformats.org/officeDocument/2006/relationships/image" Target="../media/image15.svg"/><Relationship Id="rId1" Type="http://schemas.openxmlformats.org/officeDocument/2006/relationships/hyperlink" Target="#Overview!A1"/><Relationship Id="rId6" Type="http://schemas.openxmlformats.org/officeDocument/2006/relationships/hyperlink" Target="#Environment!A1"/><Relationship Id="rId11" Type="http://schemas.openxmlformats.org/officeDocument/2006/relationships/hyperlink" Target="#Vehicles!A1"/><Relationship Id="rId24" Type="http://schemas.openxmlformats.org/officeDocument/2006/relationships/image" Target="../media/image36.svg"/><Relationship Id="rId5" Type="http://schemas.openxmlformats.org/officeDocument/2006/relationships/hyperlink" Target="#Driver!A1"/><Relationship Id="rId15" Type="http://schemas.openxmlformats.org/officeDocument/2006/relationships/image" Target="../media/image10.png"/><Relationship Id="rId23" Type="http://schemas.openxmlformats.org/officeDocument/2006/relationships/image" Target="../media/image35.png"/><Relationship Id="rId28" Type="http://schemas.openxmlformats.org/officeDocument/2006/relationships/chart" Target="../charts/chart72.xml"/><Relationship Id="rId10" Type="http://schemas.openxmlformats.org/officeDocument/2006/relationships/image" Target="../media/image24.svg"/><Relationship Id="rId19" Type="http://schemas.openxmlformats.org/officeDocument/2006/relationships/image" Target="../media/image14.png"/><Relationship Id="rId4" Type="http://schemas.openxmlformats.org/officeDocument/2006/relationships/hyperlink" Target="#Geography!A1"/><Relationship Id="rId9" Type="http://schemas.openxmlformats.org/officeDocument/2006/relationships/image" Target="../media/image22.png"/><Relationship Id="rId14" Type="http://schemas.openxmlformats.org/officeDocument/2006/relationships/image" Target="../media/image9.svg"/><Relationship Id="rId22" Type="http://schemas.openxmlformats.org/officeDocument/2006/relationships/image" Target="../media/image17.svg"/><Relationship Id="rId27" Type="http://schemas.openxmlformats.org/officeDocument/2006/relationships/hyperlink" Target="#'KPI Summary'!A1"/></Relationships>
</file>

<file path=xl/drawings/drawing1.xml><?xml version="1.0" encoding="utf-8"?>
<xdr:wsDr xmlns:xdr="http://schemas.openxmlformats.org/drawingml/2006/spreadsheetDrawing" xmlns:a="http://schemas.openxmlformats.org/drawingml/2006/main">
  <xdr:twoCellAnchor>
    <xdr:from>
      <xdr:col>3</xdr:col>
      <xdr:colOff>22860</xdr:colOff>
      <xdr:row>7</xdr:row>
      <xdr:rowOff>83820</xdr:rowOff>
    </xdr:from>
    <xdr:to>
      <xdr:col>10</xdr:col>
      <xdr:colOff>327660</xdr:colOff>
      <xdr:row>22</xdr:row>
      <xdr:rowOff>83820</xdr:rowOff>
    </xdr:to>
    <xdr:graphicFrame macro="">
      <xdr:nvGraphicFramePr>
        <xdr:cNvPr id="2" name="Chart 1">
          <a:extLst>
            <a:ext uri="{FF2B5EF4-FFF2-40B4-BE49-F238E27FC236}">
              <a16:creationId xmlns:a16="http://schemas.microsoft.com/office/drawing/2014/main" id="{09F429F1-10BF-9214-E8F7-ACA9D2ACFA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327660</xdr:colOff>
      <xdr:row>31</xdr:row>
      <xdr:rowOff>38100</xdr:rowOff>
    </xdr:from>
    <xdr:to>
      <xdr:col>7</xdr:col>
      <xdr:colOff>118607</xdr:colOff>
      <xdr:row>38</xdr:row>
      <xdr:rowOff>129540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A384A5A7-83D8-0120-C82A-ED6A749FDA6F}"/>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555682" y="5686839"/>
              <a:ext cx="3344186" cy="136696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11</xdr:col>
      <xdr:colOff>120315</xdr:colOff>
      <xdr:row>1</xdr:row>
      <xdr:rowOff>62964</xdr:rowOff>
    </xdr:from>
    <xdr:to>
      <xdr:col>23</xdr:col>
      <xdr:colOff>105476</xdr:colOff>
      <xdr:row>14</xdr:row>
      <xdr:rowOff>123924</xdr:rowOff>
    </xdr:to>
    <xdr:graphicFrame macro="">
      <xdr:nvGraphicFramePr>
        <xdr:cNvPr id="5" name="Chart 4">
          <a:extLst>
            <a:ext uri="{FF2B5EF4-FFF2-40B4-BE49-F238E27FC236}">
              <a16:creationId xmlns:a16="http://schemas.microsoft.com/office/drawing/2014/main" id="{B2199638-C432-B8C5-7BC5-CF9DB5F7FC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376955</xdr:colOff>
      <xdr:row>16</xdr:row>
      <xdr:rowOff>50705</xdr:rowOff>
    </xdr:from>
    <xdr:to>
      <xdr:col>23</xdr:col>
      <xdr:colOff>63688</xdr:colOff>
      <xdr:row>25</xdr:row>
      <xdr:rowOff>81185</xdr:rowOff>
    </xdr:to>
    <xdr:graphicFrame macro="">
      <xdr:nvGraphicFramePr>
        <xdr:cNvPr id="6" name="Chart 5">
          <a:extLst>
            <a:ext uri="{FF2B5EF4-FFF2-40B4-BE49-F238E27FC236}">
              <a16:creationId xmlns:a16="http://schemas.microsoft.com/office/drawing/2014/main" id="{32B441F3-1A4B-A814-C327-073E0A121C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411480</xdr:colOff>
      <xdr:row>31</xdr:row>
      <xdr:rowOff>160020</xdr:rowOff>
    </xdr:from>
    <xdr:to>
      <xdr:col>9</xdr:col>
      <xdr:colOff>579120</xdr:colOff>
      <xdr:row>44</xdr:row>
      <xdr:rowOff>152400</xdr:rowOff>
    </xdr:to>
    <xdr:graphicFrame macro="">
      <xdr:nvGraphicFramePr>
        <xdr:cNvPr id="8" name="Chart 7">
          <a:extLst>
            <a:ext uri="{FF2B5EF4-FFF2-40B4-BE49-F238E27FC236}">
              <a16:creationId xmlns:a16="http://schemas.microsoft.com/office/drawing/2014/main" id="{87E5A6F2-1D56-E24F-8B09-370723BC5D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152400</xdr:colOff>
      <xdr:row>39</xdr:row>
      <xdr:rowOff>106680</xdr:rowOff>
    </xdr:from>
    <xdr:to>
      <xdr:col>7</xdr:col>
      <xdr:colOff>144780</xdr:colOff>
      <xdr:row>52</xdr:row>
      <xdr:rowOff>160020</xdr:rowOff>
    </xdr:to>
    <xdr:graphicFrame macro="">
      <xdr:nvGraphicFramePr>
        <xdr:cNvPr id="9" name="Chart 8">
          <a:extLst>
            <a:ext uri="{FF2B5EF4-FFF2-40B4-BE49-F238E27FC236}">
              <a16:creationId xmlns:a16="http://schemas.microsoft.com/office/drawing/2014/main" id="{BA1DB7C0-1C80-7776-9BD8-609C48F310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45720</xdr:colOff>
      <xdr:row>73</xdr:row>
      <xdr:rowOff>114300</xdr:rowOff>
    </xdr:from>
    <xdr:to>
      <xdr:col>13</xdr:col>
      <xdr:colOff>434340</xdr:colOff>
      <xdr:row>88</xdr:row>
      <xdr:rowOff>114300</xdr:rowOff>
    </xdr:to>
    <xdr:graphicFrame macro="">
      <xdr:nvGraphicFramePr>
        <xdr:cNvPr id="11" name="Chart 10">
          <a:extLst>
            <a:ext uri="{FF2B5EF4-FFF2-40B4-BE49-F238E27FC236}">
              <a16:creationId xmlns:a16="http://schemas.microsoft.com/office/drawing/2014/main" id="{56A0C2BA-7248-D609-1B58-EF5F8B53DF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172720</xdr:colOff>
      <xdr:row>116</xdr:row>
      <xdr:rowOff>41910</xdr:rowOff>
    </xdr:from>
    <xdr:to>
      <xdr:col>34</xdr:col>
      <xdr:colOff>105410</xdr:colOff>
      <xdr:row>131</xdr:row>
      <xdr:rowOff>41910</xdr:rowOff>
    </xdr:to>
    <xdr:graphicFrame macro="">
      <xdr:nvGraphicFramePr>
        <xdr:cNvPr id="12" name="Chart 11">
          <a:extLst>
            <a:ext uri="{FF2B5EF4-FFF2-40B4-BE49-F238E27FC236}">
              <a16:creationId xmlns:a16="http://schemas.microsoft.com/office/drawing/2014/main" id="{58A8EF0D-25CE-02F2-E084-5F72CD149A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304800</xdr:colOff>
      <xdr:row>96</xdr:row>
      <xdr:rowOff>121920</xdr:rowOff>
    </xdr:from>
    <xdr:to>
      <xdr:col>11</xdr:col>
      <xdr:colOff>99060</xdr:colOff>
      <xdr:row>108</xdr:row>
      <xdr:rowOff>83820</xdr:rowOff>
    </xdr:to>
    <xdr:graphicFrame macro="">
      <xdr:nvGraphicFramePr>
        <xdr:cNvPr id="13" name="Chart 12">
          <a:extLst>
            <a:ext uri="{FF2B5EF4-FFF2-40B4-BE49-F238E27FC236}">
              <a16:creationId xmlns:a16="http://schemas.microsoft.com/office/drawing/2014/main" id="{60F2B31A-3E41-69B3-4140-87CC7298FC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114300</xdr:colOff>
      <xdr:row>113</xdr:row>
      <xdr:rowOff>91440</xdr:rowOff>
    </xdr:from>
    <xdr:to>
      <xdr:col>16</xdr:col>
      <xdr:colOff>129540</xdr:colOff>
      <xdr:row>128</xdr:row>
      <xdr:rowOff>91440</xdr:rowOff>
    </xdr:to>
    <xdr:graphicFrame macro="">
      <xdr:nvGraphicFramePr>
        <xdr:cNvPr id="14" name="Chart 13">
          <a:extLst>
            <a:ext uri="{FF2B5EF4-FFF2-40B4-BE49-F238E27FC236}">
              <a16:creationId xmlns:a16="http://schemas.microsoft.com/office/drawing/2014/main" id="{5A589605-9A26-ED11-D242-99F198E78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53340</xdr:colOff>
      <xdr:row>132</xdr:row>
      <xdr:rowOff>30480</xdr:rowOff>
    </xdr:from>
    <xdr:to>
      <xdr:col>16</xdr:col>
      <xdr:colOff>68580</xdr:colOff>
      <xdr:row>147</xdr:row>
      <xdr:rowOff>30480</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ECB4E709-EC86-6AA3-7B95-8955DEB389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3870960" y="24170640"/>
              <a:ext cx="489204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108044</xdr:colOff>
      <xdr:row>172</xdr:row>
      <xdr:rowOff>4548</xdr:rowOff>
    </xdr:from>
    <xdr:to>
      <xdr:col>39</xdr:col>
      <xdr:colOff>193343</xdr:colOff>
      <xdr:row>194</xdr:row>
      <xdr:rowOff>90985</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1ECAD06E-9229-F7DE-5EC6-EFF1E22BDCC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4664804" y="31459908"/>
              <a:ext cx="12559239" cy="410979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824551</xdr:colOff>
      <xdr:row>207</xdr:row>
      <xdr:rowOff>163772</xdr:rowOff>
    </xdr:from>
    <xdr:to>
      <xdr:col>26</xdr:col>
      <xdr:colOff>261583</xdr:colOff>
      <xdr:row>235</xdr:row>
      <xdr:rowOff>22745</xdr:rowOff>
    </xdr:to>
    <xdr:graphicFrame macro="">
      <xdr:nvGraphicFramePr>
        <xdr:cNvPr id="18" name="Chart 17">
          <a:extLst>
            <a:ext uri="{FF2B5EF4-FFF2-40B4-BE49-F238E27FC236}">
              <a16:creationId xmlns:a16="http://schemas.microsoft.com/office/drawing/2014/main" id="{C613DDAF-817D-5EC4-25B3-E30EF898B5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17060</xdr:colOff>
      <xdr:row>235</xdr:row>
      <xdr:rowOff>118280</xdr:rowOff>
    </xdr:from>
    <xdr:to>
      <xdr:col>34</xdr:col>
      <xdr:colOff>164911</xdr:colOff>
      <xdr:row>250</xdr:row>
      <xdr:rowOff>131928</xdr:rowOff>
    </xdr:to>
    <xdr:graphicFrame macro="">
      <xdr:nvGraphicFramePr>
        <xdr:cNvPr id="19" name="Chart 18">
          <a:extLst>
            <a:ext uri="{FF2B5EF4-FFF2-40B4-BE49-F238E27FC236}">
              <a16:creationId xmlns:a16="http://schemas.microsoft.com/office/drawing/2014/main" id="{58E81E6D-586E-2751-503D-90B9BD6FF1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767686</xdr:colOff>
      <xdr:row>246</xdr:row>
      <xdr:rowOff>15923</xdr:rowOff>
    </xdr:from>
    <xdr:to>
      <xdr:col>8</xdr:col>
      <xdr:colOff>199030</xdr:colOff>
      <xdr:row>261</xdr:row>
      <xdr:rowOff>29571</xdr:rowOff>
    </xdr:to>
    <xdr:graphicFrame macro="">
      <xdr:nvGraphicFramePr>
        <xdr:cNvPr id="21" name="Chart 20">
          <a:extLst>
            <a:ext uri="{FF2B5EF4-FFF2-40B4-BE49-F238E27FC236}">
              <a16:creationId xmlns:a16="http://schemas.microsoft.com/office/drawing/2014/main" id="{2BE1A1EA-6737-1700-EADB-9F6B8AF256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551597</xdr:colOff>
      <xdr:row>263</xdr:row>
      <xdr:rowOff>84162</xdr:rowOff>
    </xdr:from>
    <xdr:to>
      <xdr:col>7</xdr:col>
      <xdr:colOff>574344</xdr:colOff>
      <xdr:row>278</xdr:row>
      <xdr:rowOff>97810</xdr:rowOff>
    </xdr:to>
    <xdr:graphicFrame macro="">
      <xdr:nvGraphicFramePr>
        <xdr:cNvPr id="22" name="Chart 21">
          <a:extLst>
            <a:ext uri="{FF2B5EF4-FFF2-40B4-BE49-F238E27FC236}">
              <a16:creationId xmlns:a16="http://schemas.microsoft.com/office/drawing/2014/main" id="{B2E6ED90-5AD3-196A-D6B4-77261666BB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5687</xdr:colOff>
      <xdr:row>279</xdr:row>
      <xdr:rowOff>129653</xdr:rowOff>
    </xdr:from>
    <xdr:to>
      <xdr:col>8</xdr:col>
      <xdr:colOff>608464</xdr:colOff>
      <xdr:row>294</xdr:row>
      <xdr:rowOff>143301</xdr:rowOff>
    </xdr:to>
    <xdr:graphicFrame macro="">
      <xdr:nvGraphicFramePr>
        <xdr:cNvPr id="23" name="Chart 22">
          <a:extLst>
            <a:ext uri="{FF2B5EF4-FFF2-40B4-BE49-F238E27FC236}">
              <a16:creationId xmlns:a16="http://schemas.microsoft.com/office/drawing/2014/main" id="{244CD5BD-26DA-B551-F8EC-09E16B6781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733568</xdr:colOff>
      <xdr:row>290</xdr:row>
      <xdr:rowOff>141027</xdr:rowOff>
    </xdr:from>
    <xdr:to>
      <xdr:col>24</xdr:col>
      <xdr:colOff>119418</xdr:colOff>
      <xdr:row>305</xdr:row>
      <xdr:rowOff>154674</xdr:rowOff>
    </xdr:to>
    <xdr:graphicFrame macro="">
      <xdr:nvGraphicFramePr>
        <xdr:cNvPr id="24" name="Chart 23">
          <a:extLst>
            <a:ext uri="{FF2B5EF4-FFF2-40B4-BE49-F238E27FC236}">
              <a16:creationId xmlns:a16="http://schemas.microsoft.com/office/drawing/2014/main" id="{E48C02B8-3548-6E1B-240C-244244166B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494732</xdr:colOff>
      <xdr:row>297</xdr:row>
      <xdr:rowOff>163773</xdr:rowOff>
    </xdr:from>
    <xdr:to>
      <xdr:col>7</xdr:col>
      <xdr:colOff>517478</xdr:colOff>
      <xdr:row>312</xdr:row>
      <xdr:rowOff>177420</xdr:rowOff>
    </xdr:to>
    <xdr:graphicFrame macro="">
      <xdr:nvGraphicFramePr>
        <xdr:cNvPr id="25" name="Chart 24">
          <a:extLst>
            <a:ext uri="{FF2B5EF4-FFF2-40B4-BE49-F238E27FC236}">
              <a16:creationId xmlns:a16="http://schemas.microsoft.com/office/drawing/2014/main" id="{BF4702F6-7E45-CD71-699D-4CBC4B05E4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301389</xdr:colOff>
      <xdr:row>308</xdr:row>
      <xdr:rowOff>38669</xdr:rowOff>
    </xdr:from>
    <xdr:to>
      <xdr:col>22</xdr:col>
      <xdr:colOff>96672</xdr:colOff>
      <xdr:row>323</xdr:row>
      <xdr:rowOff>52317</xdr:rowOff>
    </xdr:to>
    <xdr:graphicFrame macro="">
      <xdr:nvGraphicFramePr>
        <xdr:cNvPr id="26" name="Chart 25">
          <a:extLst>
            <a:ext uri="{FF2B5EF4-FFF2-40B4-BE49-F238E27FC236}">
              <a16:creationId xmlns:a16="http://schemas.microsoft.com/office/drawing/2014/main" id="{A82B8EC2-436B-F00D-E87C-4FB0B3A797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324135</xdr:colOff>
      <xdr:row>317</xdr:row>
      <xdr:rowOff>72788</xdr:rowOff>
    </xdr:from>
    <xdr:to>
      <xdr:col>7</xdr:col>
      <xdr:colOff>346881</xdr:colOff>
      <xdr:row>332</xdr:row>
      <xdr:rowOff>86435</xdr:rowOff>
    </xdr:to>
    <xdr:graphicFrame macro="">
      <xdr:nvGraphicFramePr>
        <xdr:cNvPr id="27" name="Chart 26">
          <a:extLst>
            <a:ext uri="{FF2B5EF4-FFF2-40B4-BE49-F238E27FC236}">
              <a16:creationId xmlns:a16="http://schemas.microsoft.com/office/drawing/2014/main" id="{B6029994-89EC-CDC9-466A-D66296A99C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5</xdr:col>
      <xdr:colOff>523067</xdr:colOff>
      <xdr:row>390</xdr:row>
      <xdr:rowOff>71034</xdr:rowOff>
    </xdr:from>
    <xdr:to>
      <xdr:col>13</xdr:col>
      <xdr:colOff>736169</xdr:colOff>
      <xdr:row>402</xdr:row>
      <xdr:rowOff>141421</xdr:rowOff>
    </xdr:to>
    <xdr:graphicFrame macro="">
      <xdr:nvGraphicFramePr>
        <xdr:cNvPr id="28" name="Chart 27">
          <a:extLst>
            <a:ext uri="{FF2B5EF4-FFF2-40B4-BE49-F238E27FC236}">
              <a16:creationId xmlns:a16="http://schemas.microsoft.com/office/drawing/2014/main" id="{761EBC73-535C-5B09-3426-AC91D2491D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xdr:col>
      <xdr:colOff>301037</xdr:colOff>
      <xdr:row>336</xdr:row>
      <xdr:rowOff>37629</xdr:rowOff>
    </xdr:from>
    <xdr:to>
      <xdr:col>7</xdr:col>
      <xdr:colOff>18815</xdr:colOff>
      <xdr:row>349</xdr:row>
      <xdr:rowOff>101599</xdr:rowOff>
    </xdr:to>
    <xdr:graphicFrame macro="">
      <xdr:nvGraphicFramePr>
        <xdr:cNvPr id="29" name="Chart 28">
          <a:extLst>
            <a:ext uri="{FF2B5EF4-FFF2-40B4-BE49-F238E27FC236}">
              <a16:creationId xmlns:a16="http://schemas.microsoft.com/office/drawing/2014/main" id="{1BD6DB78-65B0-AF79-E907-E3A2D96A26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xdr:col>
      <xdr:colOff>1100667</xdr:colOff>
      <xdr:row>350</xdr:row>
      <xdr:rowOff>39511</xdr:rowOff>
    </xdr:from>
    <xdr:to>
      <xdr:col>8</xdr:col>
      <xdr:colOff>564444</xdr:colOff>
      <xdr:row>365</xdr:row>
      <xdr:rowOff>101600</xdr:rowOff>
    </xdr:to>
    <xdr:graphicFrame macro="">
      <xdr:nvGraphicFramePr>
        <xdr:cNvPr id="30" name="Chart 29">
          <a:extLst>
            <a:ext uri="{FF2B5EF4-FFF2-40B4-BE49-F238E27FC236}">
              <a16:creationId xmlns:a16="http://schemas.microsoft.com/office/drawing/2014/main" id="{5F3CFDA2-F065-0E85-11ED-4E648749D4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4</xdr:col>
      <xdr:colOff>150518</xdr:colOff>
      <xdr:row>0</xdr:row>
      <xdr:rowOff>133584</xdr:rowOff>
    </xdr:from>
    <xdr:to>
      <xdr:col>8</xdr:col>
      <xdr:colOff>705555</xdr:colOff>
      <xdr:row>11</xdr:row>
      <xdr:rowOff>122296</xdr:rowOff>
    </xdr:to>
    <xdr:graphicFrame macro="">
      <xdr:nvGraphicFramePr>
        <xdr:cNvPr id="4" name="Chart 3">
          <a:extLst>
            <a:ext uri="{FF2B5EF4-FFF2-40B4-BE49-F238E27FC236}">
              <a16:creationId xmlns:a16="http://schemas.microsoft.com/office/drawing/2014/main" id="{CEE01ED6-7E3F-EFD9-3297-DCA6166C3B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9</xdr:col>
      <xdr:colOff>330868</xdr:colOff>
      <xdr:row>134</xdr:row>
      <xdr:rowOff>67176</xdr:rowOff>
    </xdr:from>
    <xdr:to>
      <xdr:col>30</xdr:col>
      <xdr:colOff>180474</xdr:colOff>
      <xdr:row>158</xdr:row>
      <xdr:rowOff>110290</xdr:rowOff>
    </xdr:to>
    <xdr:graphicFrame macro="">
      <xdr:nvGraphicFramePr>
        <xdr:cNvPr id="7" name="Chart 6">
          <a:extLst>
            <a:ext uri="{FF2B5EF4-FFF2-40B4-BE49-F238E27FC236}">
              <a16:creationId xmlns:a16="http://schemas.microsoft.com/office/drawing/2014/main" id="{18291DDF-8DDD-F8E2-ACB5-B66229D941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9</xdr:col>
      <xdr:colOff>451184</xdr:colOff>
      <xdr:row>46</xdr:row>
      <xdr:rowOff>87229</xdr:rowOff>
    </xdr:from>
    <xdr:to>
      <xdr:col>26</xdr:col>
      <xdr:colOff>90237</xdr:colOff>
      <xdr:row>61</xdr:row>
      <xdr:rowOff>123323</xdr:rowOff>
    </xdr:to>
    <xdr:graphicFrame macro="">
      <xdr:nvGraphicFramePr>
        <xdr:cNvPr id="15" name="Chart 14">
          <a:extLst>
            <a:ext uri="{FF2B5EF4-FFF2-40B4-BE49-F238E27FC236}">
              <a16:creationId xmlns:a16="http://schemas.microsoft.com/office/drawing/2014/main" id="{A4C3511F-A17C-F575-B9C4-B593A1B166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7</xdr:col>
      <xdr:colOff>50132</xdr:colOff>
      <xdr:row>59</xdr:row>
      <xdr:rowOff>87229</xdr:rowOff>
    </xdr:from>
    <xdr:to>
      <xdr:col>17</xdr:col>
      <xdr:colOff>200527</xdr:colOff>
      <xdr:row>74</xdr:row>
      <xdr:rowOff>123323</xdr:rowOff>
    </xdr:to>
    <xdr:graphicFrame macro="">
      <xdr:nvGraphicFramePr>
        <xdr:cNvPr id="20" name="Chart 19">
          <a:extLst>
            <a:ext uri="{FF2B5EF4-FFF2-40B4-BE49-F238E27FC236}">
              <a16:creationId xmlns:a16="http://schemas.microsoft.com/office/drawing/2014/main" id="{ACF6B1FB-99ED-6F75-BD3B-ABB576EC04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3</xdr:col>
      <xdr:colOff>350922</xdr:colOff>
      <xdr:row>484</xdr:row>
      <xdr:rowOff>100264</xdr:rowOff>
    </xdr:from>
    <xdr:to>
      <xdr:col>13</xdr:col>
      <xdr:colOff>90238</xdr:colOff>
      <xdr:row>499</xdr:row>
      <xdr:rowOff>93245</xdr:rowOff>
    </xdr:to>
    <xdr:graphicFrame macro="">
      <xdr:nvGraphicFramePr>
        <xdr:cNvPr id="32" name="Chart 31">
          <a:extLst>
            <a:ext uri="{FF2B5EF4-FFF2-40B4-BE49-F238E27FC236}">
              <a16:creationId xmlns:a16="http://schemas.microsoft.com/office/drawing/2014/main" id="{10C86D48-FD90-97FC-E5E1-471A74210E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13</xdr:col>
      <xdr:colOff>421105</xdr:colOff>
      <xdr:row>486</xdr:row>
      <xdr:rowOff>160420</xdr:rowOff>
    </xdr:from>
    <xdr:to>
      <xdr:col>27</xdr:col>
      <xdr:colOff>290763</xdr:colOff>
      <xdr:row>499</xdr:row>
      <xdr:rowOff>163428</xdr:rowOff>
    </xdr:to>
    <xdr:graphicFrame macro="">
      <xdr:nvGraphicFramePr>
        <xdr:cNvPr id="33" name="Chart 32">
          <a:extLst>
            <a:ext uri="{FF2B5EF4-FFF2-40B4-BE49-F238E27FC236}">
              <a16:creationId xmlns:a16="http://schemas.microsoft.com/office/drawing/2014/main" id="{300C44B5-6053-EAEA-66D7-E959E1B0CE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6</xdr:col>
      <xdr:colOff>200526</xdr:colOff>
      <xdr:row>500</xdr:row>
      <xdr:rowOff>130342</xdr:rowOff>
    </xdr:from>
    <xdr:to>
      <xdr:col>26</xdr:col>
      <xdr:colOff>711868</xdr:colOff>
      <xdr:row>525</xdr:row>
      <xdr:rowOff>10027</xdr:rowOff>
    </xdr:to>
    <xdr:graphicFrame macro="">
      <xdr:nvGraphicFramePr>
        <xdr:cNvPr id="34" name="Chart 33">
          <a:extLst>
            <a:ext uri="{FF2B5EF4-FFF2-40B4-BE49-F238E27FC236}">
              <a16:creationId xmlns:a16="http://schemas.microsoft.com/office/drawing/2014/main" id="{2E84AD39-F94A-DB30-25CE-6DB78014D6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11</xdr:col>
      <xdr:colOff>60158</xdr:colOff>
      <xdr:row>97</xdr:row>
      <xdr:rowOff>87229</xdr:rowOff>
    </xdr:from>
    <xdr:to>
      <xdr:col>26</xdr:col>
      <xdr:colOff>381000</xdr:colOff>
      <xdr:row>112</xdr:row>
      <xdr:rowOff>123323</xdr:rowOff>
    </xdr:to>
    <xdr:graphicFrame macro="">
      <xdr:nvGraphicFramePr>
        <xdr:cNvPr id="36" name="Chart 35">
          <a:extLst>
            <a:ext uri="{FF2B5EF4-FFF2-40B4-BE49-F238E27FC236}">
              <a16:creationId xmlns:a16="http://schemas.microsoft.com/office/drawing/2014/main" id="{9D8AE5FC-DC07-74BF-1BFC-89DD7AC1E0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27</xdr:col>
      <xdr:colOff>608264</xdr:colOff>
      <xdr:row>6</xdr:row>
      <xdr:rowOff>52137</xdr:rowOff>
    </xdr:from>
    <xdr:to>
      <xdr:col>43</xdr:col>
      <xdr:colOff>140369</xdr:colOff>
      <xdr:row>20</xdr:row>
      <xdr:rowOff>175126</xdr:rowOff>
    </xdr:to>
    <xdr:graphicFrame macro="">
      <xdr:nvGraphicFramePr>
        <xdr:cNvPr id="2" name="Chart 1">
          <a:extLst>
            <a:ext uri="{FF2B5EF4-FFF2-40B4-BE49-F238E27FC236}">
              <a16:creationId xmlns:a16="http://schemas.microsoft.com/office/drawing/2014/main" id="{D0CCB78B-E4DE-9B2A-0C8F-9E90A9E2E9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27</xdr:col>
      <xdr:colOff>528053</xdr:colOff>
      <xdr:row>22</xdr:row>
      <xdr:rowOff>105609</xdr:rowOff>
    </xdr:from>
    <xdr:to>
      <xdr:col>43</xdr:col>
      <xdr:colOff>60158</xdr:colOff>
      <xdr:row>37</xdr:row>
      <xdr:rowOff>41441</xdr:rowOff>
    </xdr:to>
    <xdr:graphicFrame macro="">
      <xdr:nvGraphicFramePr>
        <xdr:cNvPr id="3" name="Chart 2">
          <a:extLst>
            <a:ext uri="{FF2B5EF4-FFF2-40B4-BE49-F238E27FC236}">
              <a16:creationId xmlns:a16="http://schemas.microsoft.com/office/drawing/2014/main" id="{DC8D4FFA-33D0-9A20-D98A-F2F7F858E9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5</xdr:col>
      <xdr:colOff>222250</xdr:colOff>
      <xdr:row>543</xdr:row>
      <xdr:rowOff>180975</xdr:rowOff>
    </xdr:from>
    <xdr:to>
      <xdr:col>14</xdr:col>
      <xdr:colOff>450850</xdr:colOff>
      <xdr:row>558</xdr:row>
      <xdr:rowOff>161925</xdr:rowOff>
    </xdr:to>
    <xdr:graphicFrame macro="">
      <xdr:nvGraphicFramePr>
        <xdr:cNvPr id="10" name="Chart 9">
          <a:extLst>
            <a:ext uri="{FF2B5EF4-FFF2-40B4-BE49-F238E27FC236}">
              <a16:creationId xmlns:a16="http://schemas.microsoft.com/office/drawing/2014/main" id="{C64A9D94-B3D1-3AAC-117B-66A9F46078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3</xdr:col>
      <xdr:colOff>260350</xdr:colOff>
      <xdr:row>562</xdr:row>
      <xdr:rowOff>104775</xdr:rowOff>
    </xdr:from>
    <xdr:to>
      <xdr:col>13</xdr:col>
      <xdr:colOff>69850</xdr:colOff>
      <xdr:row>577</xdr:row>
      <xdr:rowOff>85725</xdr:rowOff>
    </xdr:to>
    <xdr:graphicFrame macro="">
      <xdr:nvGraphicFramePr>
        <xdr:cNvPr id="31" name="Chart 30">
          <a:extLst>
            <a:ext uri="{FF2B5EF4-FFF2-40B4-BE49-F238E27FC236}">
              <a16:creationId xmlns:a16="http://schemas.microsoft.com/office/drawing/2014/main" id="{C9FBD94C-46D2-8452-D737-9565E7ED16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2</xdr:col>
      <xdr:colOff>336550</xdr:colOff>
      <xdr:row>581</xdr:row>
      <xdr:rowOff>3175</xdr:rowOff>
    </xdr:from>
    <xdr:to>
      <xdr:col>11</xdr:col>
      <xdr:colOff>146050</xdr:colOff>
      <xdr:row>595</xdr:row>
      <xdr:rowOff>168275</xdr:rowOff>
    </xdr:to>
    <xdr:graphicFrame macro="">
      <xdr:nvGraphicFramePr>
        <xdr:cNvPr id="35" name="Chart 34">
          <a:extLst>
            <a:ext uri="{FF2B5EF4-FFF2-40B4-BE49-F238E27FC236}">
              <a16:creationId xmlns:a16="http://schemas.microsoft.com/office/drawing/2014/main" id="{8FB16ED7-526D-51FE-A28F-09470F7874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12</xdr:col>
      <xdr:colOff>74839</xdr:colOff>
      <xdr:row>633</xdr:row>
      <xdr:rowOff>77560</xdr:rowOff>
    </xdr:from>
    <xdr:to>
      <xdr:col>26</xdr:col>
      <xdr:colOff>687161</xdr:colOff>
      <xdr:row>648</xdr:row>
      <xdr:rowOff>167368</xdr:rowOff>
    </xdr:to>
    <xdr:graphicFrame macro="">
      <xdr:nvGraphicFramePr>
        <xdr:cNvPr id="38" name="Chart 37">
          <a:extLst>
            <a:ext uri="{FF2B5EF4-FFF2-40B4-BE49-F238E27FC236}">
              <a16:creationId xmlns:a16="http://schemas.microsoft.com/office/drawing/2014/main" id="{C6B56B4E-D436-D578-8691-7C1FA9ECEB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8</xdr:col>
      <xdr:colOff>450272</xdr:colOff>
      <xdr:row>599</xdr:row>
      <xdr:rowOff>104775</xdr:rowOff>
    </xdr:from>
    <xdr:to>
      <xdr:col>22</xdr:col>
      <xdr:colOff>173181</xdr:colOff>
      <xdr:row>614</xdr:row>
      <xdr:rowOff>120362</xdr:rowOff>
    </xdr:to>
    <xdr:graphicFrame macro="">
      <xdr:nvGraphicFramePr>
        <xdr:cNvPr id="39" name="Chart 38">
          <a:extLst>
            <a:ext uri="{FF2B5EF4-FFF2-40B4-BE49-F238E27FC236}">
              <a16:creationId xmlns:a16="http://schemas.microsoft.com/office/drawing/2014/main" id="{3FADCB51-789A-69CB-AD36-750D845CC9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3</xdr:col>
      <xdr:colOff>168852</xdr:colOff>
      <xdr:row>657</xdr:row>
      <xdr:rowOff>9525</xdr:rowOff>
    </xdr:from>
    <xdr:to>
      <xdr:col>12</xdr:col>
      <xdr:colOff>203488</xdr:colOff>
      <xdr:row>672</xdr:row>
      <xdr:rowOff>25111</xdr:rowOff>
    </xdr:to>
    <xdr:graphicFrame macro="">
      <xdr:nvGraphicFramePr>
        <xdr:cNvPr id="37" name="Chart 36">
          <a:extLst>
            <a:ext uri="{FF2B5EF4-FFF2-40B4-BE49-F238E27FC236}">
              <a16:creationId xmlns:a16="http://schemas.microsoft.com/office/drawing/2014/main" id="{5600F69A-FB54-25C0-A218-B70EFA1FC8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3</xdr:col>
      <xdr:colOff>47624</xdr:colOff>
      <xdr:row>674</xdr:row>
      <xdr:rowOff>139411</xdr:rowOff>
    </xdr:from>
    <xdr:to>
      <xdr:col>12</xdr:col>
      <xdr:colOff>82260</xdr:colOff>
      <xdr:row>689</xdr:row>
      <xdr:rowOff>154998</xdr:rowOff>
    </xdr:to>
    <xdr:graphicFrame macro="">
      <xdr:nvGraphicFramePr>
        <xdr:cNvPr id="40" name="Chart 39">
          <a:extLst>
            <a:ext uri="{FF2B5EF4-FFF2-40B4-BE49-F238E27FC236}">
              <a16:creationId xmlns:a16="http://schemas.microsoft.com/office/drawing/2014/main" id="{E02FACB1-E17B-8E70-EDE1-0059742D90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2</xdr:col>
      <xdr:colOff>826943</xdr:colOff>
      <xdr:row>694</xdr:row>
      <xdr:rowOff>9526</xdr:rowOff>
    </xdr:from>
    <xdr:to>
      <xdr:col>8</xdr:col>
      <xdr:colOff>645102</xdr:colOff>
      <xdr:row>709</xdr:row>
      <xdr:rowOff>25112</xdr:rowOff>
    </xdr:to>
    <xdr:graphicFrame macro="">
      <xdr:nvGraphicFramePr>
        <xdr:cNvPr id="41" name="Chart 40">
          <a:extLst>
            <a:ext uri="{FF2B5EF4-FFF2-40B4-BE49-F238E27FC236}">
              <a16:creationId xmlns:a16="http://schemas.microsoft.com/office/drawing/2014/main" id="{C1711AEE-CB8B-B625-F1C1-177A5986EC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4</xdr:col>
      <xdr:colOff>160193</xdr:colOff>
      <xdr:row>716</xdr:row>
      <xdr:rowOff>113434</xdr:rowOff>
    </xdr:from>
    <xdr:to>
      <xdr:col>13</xdr:col>
      <xdr:colOff>480579</xdr:colOff>
      <xdr:row>731</xdr:row>
      <xdr:rowOff>129020</xdr:rowOff>
    </xdr:to>
    <xdr:graphicFrame macro="">
      <xdr:nvGraphicFramePr>
        <xdr:cNvPr id="42" name="Chart 41">
          <a:extLst>
            <a:ext uri="{FF2B5EF4-FFF2-40B4-BE49-F238E27FC236}">
              <a16:creationId xmlns:a16="http://schemas.microsoft.com/office/drawing/2014/main" id="{0D93C4E0-39FD-617B-EFBE-2D73FB2E6A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5</xdr:col>
      <xdr:colOff>350693</xdr:colOff>
      <xdr:row>740</xdr:row>
      <xdr:rowOff>18184</xdr:rowOff>
    </xdr:from>
    <xdr:to>
      <xdr:col>14</xdr:col>
      <xdr:colOff>610466</xdr:colOff>
      <xdr:row>755</xdr:row>
      <xdr:rowOff>33771</xdr:rowOff>
    </xdr:to>
    <xdr:graphicFrame macro="">
      <xdr:nvGraphicFramePr>
        <xdr:cNvPr id="43" name="Chart 42">
          <a:extLst>
            <a:ext uri="{FF2B5EF4-FFF2-40B4-BE49-F238E27FC236}">
              <a16:creationId xmlns:a16="http://schemas.microsoft.com/office/drawing/2014/main" id="{3EC3864F-1371-32D5-060D-37358DA0E3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4</xdr:col>
      <xdr:colOff>757670</xdr:colOff>
      <xdr:row>803</xdr:row>
      <xdr:rowOff>113434</xdr:rowOff>
    </xdr:from>
    <xdr:to>
      <xdr:col>14</xdr:col>
      <xdr:colOff>255443</xdr:colOff>
      <xdr:row>818</xdr:row>
      <xdr:rowOff>129020</xdr:rowOff>
    </xdr:to>
    <xdr:graphicFrame macro="">
      <xdr:nvGraphicFramePr>
        <xdr:cNvPr id="44" name="Chart 43">
          <a:extLst>
            <a:ext uri="{FF2B5EF4-FFF2-40B4-BE49-F238E27FC236}">
              <a16:creationId xmlns:a16="http://schemas.microsoft.com/office/drawing/2014/main" id="{B832C056-B9D4-658C-2205-4E98E2532B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3</xdr:col>
      <xdr:colOff>272761</xdr:colOff>
      <xdr:row>829</xdr:row>
      <xdr:rowOff>18184</xdr:rowOff>
    </xdr:from>
    <xdr:to>
      <xdr:col>13</xdr:col>
      <xdr:colOff>393988</xdr:colOff>
      <xdr:row>844</xdr:row>
      <xdr:rowOff>33771</xdr:rowOff>
    </xdr:to>
    <xdr:graphicFrame macro="">
      <xdr:nvGraphicFramePr>
        <xdr:cNvPr id="45" name="Chart 44">
          <a:extLst>
            <a:ext uri="{FF2B5EF4-FFF2-40B4-BE49-F238E27FC236}">
              <a16:creationId xmlns:a16="http://schemas.microsoft.com/office/drawing/2014/main" id="{73BC96C3-6D10-B025-5AC8-FBFD839A46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6</xdr:col>
      <xdr:colOff>506557</xdr:colOff>
      <xdr:row>845</xdr:row>
      <xdr:rowOff>35502</xdr:rowOff>
    </xdr:from>
    <xdr:to>
      <xdr:col>16</xdr:col>
      <xdr:colOff>134216</xdr:colOff>
      <xdr:row>860</xdr:row>
      <xdr:rowOff>51088</xdr:rowOff>
    </xdr:to>
    <xdr:graphicFrame macro="">
      <xdr:nvGraphicFramePr>
        <xdr:cNvPr id="46" name="Chart 45">
          <a:extLst>
            <a:ext uri="{FF2B5EF4-FFF2-40B4-BE49-F238E27FC236}">
              <a16:creationId xmlns:a16="http://schemas.microsoft.com/office/drawing/2014/main" id="{3AAF98D9-7B4C-0ACA-B8E8-CC568F3E34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7</xdr:col>
      <xdr:colOff>324715</xdr:colOff>
      <xdr:row>863</xdr:row>
      <xdr:rowOff>866</xdr:rowOff>
    </xdr:from>
    <xdr:to>
      <xdr:col>19</xdr:col>
      <xdr:colOff>90919</xdr:colOff>
      <xdr:row>878</xdr:row>
      <xdr:rowOff>16453</xdr:rowOff>
    </xdr:to>
    <xdr:graphicFrame macro="">
      <xdr:nvGraphicFramePr>
        <xdr:cNvPr id="47" name="Chart 46">
          <a:extLst>
            <a:ext uri="{FF2B5EF4-FFF2-40B4-BE49-F238E27FC236}">
              <a16:creationId xmlns:a16="http://schemas.microsoft.com/office/drawing/2014/main" id="{3226B091-820D-EF60-3CF2-70080441F0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8</xdr:col>
      <xdr:colOff>179966</xdr:colOff>
      <xdr:row>896</xdr:row>
      <xdr:rowOff>70758</xdr:rowOff>
    </xdr:from>
    <xdr:to>
      <xdr:col>25</xdr:col>
      <xdr:colOff>142874</xdr:colOff>
      <xdr:row>911</xdr:row>
      <xdr:rowOff>48636</xdr:rowOff>
    </xdr:to>
    <xdr:graphicFrame macro="">
      <xdr:nvGraphicFramePr>
        <xdr:cNvPr id="52" name="Chart 51">
          <a:extLst>
            <a:ext uri="{FF2B5EF4-FFF2-40B4-BE49-F238E27FC236}">
              <a16:creationId xmlns:a16="http://schemas.microsoft.com/office/drawing/2014/main" id="{513BF3CD-580B-8E49-8E26-49AB232FEF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2</xdr:col>
      <xdr:colOff>217715</xdr:colOff>
      <xdr:row>913</xdr:row>
      <xdr:rowOff>118382</xdr:rowOff>
    </xdr:from>
    <xdr:to>
      <xdr:col>6</xdr:col>
      <xdr:colOff>707572</xdr:colOff>
      <xdr:row>928</xdr:row>
      <xdr:rowOff>106135</xdr:rowOff>
    </xdr:to>
    <xdr:graphicFrame macro="">
      <xdr:nvGraphicFramePr>
        <xdr:cNvPr id="53" name="Chart 52">
          <a:extLst>
            <a:ext uri="{FF2B5EF4-FFF2-40B4-BE49-F238E27FC236}">
              <a16:creationId xmlns:a16="http://schemas.microsoft.com/office/drawing/2014/main" id="{67707BD8-02FA-9282-A8AE-97C2B0B67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4</xdr:col>
      <xdr:colOff>20411</xdr:colOff>
      <xdr:row>879</xdr:row>
      <xdr:rowOff>172810</xdr:rowOff>
    </xdr:from>
    <xdr:to>
      <xdr:col>13</xdr:col>
      <xdr:colOff>421822</xdr:colOff>
      <xdr:row>894</xdr:row>
      <xdr:rowOff>160564</xdr:rowOff>
    </xdr:to>
    <xdr:graphicFrame macro="">
      <xdr:nvGraphicFramePr>
        <xdr:cNvPr id="48" name="Chart 47">
          <a:extLst>
            <a:ext uri="{FF2B5EF4-FFF2-40B4-BE49-F238E27FC236}">
              <a16:creationId xmlns:a16="http://schemas.microsoft.com/office/drawing/2014/main" id="{14119134-6B59-AD16-7057-CD1768FA10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83820</xdr:colOff>
      <xdr:row>37</xdr:row>
      <xdr:rowOff>68580</xdr:rowOff>
    </xdr:from>
    <xdr:to>
      <xdr:col>8</xdr:col>
      <xdr:colOff>0</xdr:colOff>
      <xdr:row>39</xdr:row>
      <xdr:rowOff>45720</xdr:rowOff>
    </xdr:to>
    <xdr:sp macro="" textlink="">
      <xdr:nvSpPr>
        <xdr:cNvPr id="5" name="Rectangle: Rounded Corners 4">
          <a:extLst>
            <a:ext uri="{FF2B5EF4-FFF2-40B4-BE49-F238E27FC236}">
              <a16:creationId xmlns:a16="http://schemas.microsoft.com/office/drawing/2014/main" id="{A0FF6909-FB0A-1845-E3AA-2AECD18A360A}"/>
            </a:ext>
          </a:extLst>
        </xdr:cNvPr>
        <xdr:cNvSpPr/>
      </xdr:nvSpPr>
      <xdr:spPr>
        <a:xfrm>
          <a:off x="2316480" y="6835140"/>
          <a:ext cx="2964180" cy="342900"/>
        </a:xfrm>
        <a:prstGeom prst="roundRect">
          <a:avLst>
            <a:gd name="adj" fmla="val 500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129540</xdr:colOff>
      <xdr:row>5</xdr:row>
      <xdr:rowOff>22861</xdr:rowOff>
    </xdr:from>
    <xdr:to>
      <xdr:col>7</xdr:col>
      <xdr:colOff>403861</xdr:colOff>
      <xdr:row>10</xdr:row>
      <xdr:rowOff>114301</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41E42EF3-687C-5463-509C-034BB0A5294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253740" y="937261"/>
              <a:ext cx="1493520" cy="1005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487680</xdr:colOff>
      <xdr:row>11</xdr:row>
      <xdr:rowOff>129540</xdr:rowOff>
    </xdr:from>
    <xdr:to>
      <xdr:col>10</xdr:col>
      <xdr:colOff>167640</xdr:colOff>
      <xdr:row>19</xdr:row>
      <xdr:rowOff>38100</xdr:rowOff>
    </xdr:to>
    <mc:AlternateContent xmlns:mc="http://schemas.openxmlformats.org/markup-compatibility/2006" xmlns:tsle="http://schemas.microsoft.com/office/drawing/2012/timeslicer">
      <mc:Choice Requires="tsle">
        <xdr:graphicFrame macro="">
          <xdr:nvGraphicFramePr>
            <xdr:cNvPr id="6" name="Date 1">
              <a:extLst>
                <a:ext uri="{FF2B5EF4-FFF2-40B4-BE49-F238E27FC236}">
                  <a16:creationId xmlns:a16="http://schemas.microsoft.com/office/drawing/2014/main" id="{FF7627FF-8F44-C300-7459-67B383D925C0}"/>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3878580" y="214122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403860</xdr:colOff>
      <xdr:row>1</xdr:row>
      <xdr:rowOff>114300</xdr:rowOff>
    </xdr:from>
    <xdr:to>
      <xdr:col>17</xdr:col>
      <xdr:colOff>403859</xdr:colOff>
      <xdr:row>15</xdr:row>
      <xdr:rowOff>20955</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0BA01778-30D1-778C-784D-14DC31EB8E6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014460" y="297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533400</xdr:colOff>
      <xdr:row>23</xdr:row>
      <xdr:rowOff>15241</xdr:rowOff>
    </xdr:from>
    <xdr:to>
      <xdr:col>5</xdr:col>
      <xdr:colOff>411479</xdr:colOff>
      <xdr:row>34</xdr:row>
      <xdr:rowOff>137160</xdr:rowOff>
    </xdr:to>
    <mc:AlternateContent xmlns:mc="http://schemas.openxmlformats.org/markup-compatibility/2006" xmlns:a14="http://schemas.microsoft.com/office/drawing/2010/main">
      <mc:Choice Requires="a14">
        <xdr:graphicFrame macro="">
          <xdr:nvGraphicFramePr>
            <xdr:cNvPr id="3" name="State Name">
              <a:extLst>
                <a:ext uri="{FF2B5EF4-FFF2-40B4-BE49-F238E27FC236}">
                  <a16:creationId xmlns:a16="http://schemas.microsoft.com/office/drawing/2014/main" id="{EA3B435D-0B28-1881-CD0A-144048BF2E5E}"/>
                </a:ext>
              </a:extLst>
            </xdr:cNvPr>
            <xdr:cNvGraphicFramePr/>
          </xdr:nvGraphicFramePr>
          <xdr:xfrm>
            <a:off x="0" y="0"/>
            <a:ext cx="0" cy="0"/>
          </xdr:xfrm>
          <a:graphic>
            <a:graphicData uri="http://schemas.microsoft.com/office/drawing/2010/slicer">
              <sle:slicer xmlns:sle="http://schemas.microsoft.com/office/drawing/2010/slicer" name="State Name"/>
            </a:graphicData>
          </a:graphic>
        </xdr:graphicFrame>
      </mc:Choice>
      <mc:Fallback xmlns="">
        <xdr:sp macro="" textlink="">
          <xdr:nvSpPr>
            <xdr:cNvPr id="0" name=""/>
            <xdr:cNvSpPr>
              <a:spLocks noTextEdit="1"/>
            </xdr:cNvSpPr>
          </xdr:nvSpPr>
          <xdr:spPr>
            <a:xfrm>
              <a:off x="1828800" y="4221481"/>
              <a:ext cx="1706880" cy="2133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251460</xdr:colOff>
      <xdr:row>37</xdr:row>
      <xdr:rowOff>152400</xdr:rowOff>
    </xdr:from>
    <xdr:to>
      <xdr:col>6</xdr:col>
      <xdr:colOff>259080</xdr:colOff>
      <xdr:row>38</xdr:row>
      <xdr:rowOff>160020</xdr:rowOff>
    </xdr:to>
    <xdr:pic>
      <xdr:nvPicPr>
        <xdr:cNvPr id="7" name="Picture 6">
          <a:extLst>
            <a:ext uri="{FF2B5EF4-FFF2-40B4-BE49-F238E27FC236}">
              <a16:creationId xmlns:a16="http://schemas.microsoft.com/office/drawing/2014/main" id="{695DF4C2-43C8-C74E-D608-F80E0CDA01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93720" y="6918960"/>
          <a:ext cx="12268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129540</xdr:colOff>
      <xdr:row>28</xdr:row>
      <xdr:rowOff>45720</xdr:rowOff>
    </xdr:from>
    <xdr:to>
      <xdr:col>13</xdr:col>
      <xdr:colOff>129541</xdr:colOff>
      <xdr:row>41</xdr:row>
      <xdr:rowOff>135255</xdr:rowOff>
    </xdr:to>
    <mc:AlternateContent xmlns:mc="http://schemas.openxmlformats.org/markup-compatibility/2006" xmlns:a14="http://schemas.microsoft.com/office/drawing/2010/main">
      <mc:Choice Requires="a14">
        <xdr:graphicFrame macro="">
          <xdr:nvGraphicFramePr>
            <xdr:cNvPr id="9" name="State Initial">
              <a:extLst>
                <a:ext uri="{FF2B5EF4-FFF2-40B4-BE49-F238E27FC236}">
                  <a16:creationId xmlns:a16="http://schemas.microsoft.com/office/drawing/2014/main" id="{17D624D8-AE14-9F1F-8023-DB8BA72D073C}"/>
                </a:ext>
              </a:extLst>
            </xdr:cNvPr>
            <xdr:cNvGraphicFramePr/>
          </xdr:nvGraphicFramePr>
          <xdr:xfrm>
            <a:off x="0" y="0"/>
            <a:ext cx="0" cy="0"/>
          </xdr:xfrm>
          <a:graphic>
            <a:graphicData uri="http://schemas.microsoft.com/office/drawing/2010/slicer">
              <sle:slicer xmlns:sle="http://schemas.microsoft.com/office/drawing/2010/slicer" name="State Initial"/>
            </a:graphicData>
          </a:graphic>
        </xdr:graphicFrame>
      </mc:Choice>
      <mc:Fallback xmlns="">
        <xdr:sp macro="" textlink="">
          <xdr:nvSpPr>
            <xdr:cNvPr id="0" name=""/>
            <xdr:cNvSpPr>
              <a:spLocks noTextEdit="1"/>
            </xdr:cNvSpPr>
          </xdr:nvSpPr>
          <xdr:spPr>
            <a:xfrm>
              <a:off x="6301740" y="5166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70051</xdr:colOff>
      <xdr:row>12</xdr:row>
      <xdr:rowOff>20053</xdr:rowOff>
    </xdr:from>
    <xdr:to>
      <xdr:col>14</xdr:col>
      <xdr:colOff>74062</xdr:colOff>
      <xdr:row>25</xdr:row>
      <xdr:rowOff>140870</xdr:rowOff>
    </xdr:to>
    <mc:AlternateContent xmlns:mc="http://schemas.openxmlformats.org/markup-compatibility/2006" xmlns:a14="http://schemas.microsoft.com/office/drawing/2010/main">
      <mc:Choice Requires="a14">
        <xdr:graphicFrame macro="">
          <xdr:nvGraphicFramePr>
            <xdr:cNvPr id="4" name="Driver Gender">
              <a:extLst>
                <a:ext uri="{FF2B5EF4-FFF2-40B4-BE49-F238E27FC236}">
                  <a16:creationId xmlns:a16="http://schemas.microsoft.com/office/drawing/2014/main" id="{FD366DD6-A409-A896-CD3F-4AD01F5F2B85}"/>
                </a:ext>
              </a:extLst>
            </xdr:cNvPr>
            <xdr:cNvGraphicFramePr/>
          </xdr:nvGraphicFramePr>
          <xdr:xfrm>
            <a:off x="0" y="0"/>
            <a:ext cx="0" cy="0"/>
          </xdr:xfrm>
          <a:graphic>
            <a:graphicData uri="http://schemas.microsoft.com/office/drawing/2010/slicer">
              <sle:slicer xmlns:sle="http://schemas.microsoft.com/office/drawing/2010/slicer" name="Driver Gender"/>
            </a:graphicData>
          </a:graphic>
        </xdr:graphicFrame>
      </mc:Choice>
      <mc:Fallback xmlns="">
        <xdr:sp macro="" textlink="">
          <xdr:nvSpPr>
            <xdr:cNvPr id="0" name=""/>
            <xdr:cNvSpPr>
              <a:spLocks noTextEdit="1"/>
            </xdr:cNvSpPr>
          </xdr:nvSpPr>
          <xdr:spPr>
            <a:xfrm>
              <a:off x="7208788" y="218573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393834</xdr:colOff>
      <xdr:row>4</xdr:row>
      <xdr:rowOff>58820</xdr:rowOff>
    </xdr:from>
    <xdr:to>
      <xdr:col>4</xdr:col>
      <xdr:colOff>571634</xdr:colOff>
      <xdr:row>17</xdr:row>
      <xdr:rowOff>179637</xdr:rowOff>
    </xdr:to>
    <mc:AlternateContent xmlns:mc="http://schemas.openxmlformats.org/markup-compatibility/2006" xmlns:a14="http://schemas.microsoft.com/office/drawing/2010/main">
      <mc:Choice Requires="a14">
        <xdr:graphicFrame macro="">
          <xdr:nvGraphicFramePr>
            <xdr:cNvPr id="10" name="Accident Severity">
              <a:extLst>
                <a:ext uri="{FF2B5EF4-FFF2-40B4-BE49-F238E27FC236}">
                  <a16:creationId xmlns:a16="http://schemas.microsoft.com/office/drawing/2014/main" id="{4DB627CD-CDBA-0BA7-0369-BFFE28F87CDC}"/>
                </a:ext>
              </a:extLst>
            </xdr:cNvPr>
            <xdr:cNvGraphicFramePr/>
          </xdr:nvGraphicFramePr>
          <xdr:xfrm>
            <a:off x="0" y="0"/>
            <a:ext cx="0" cy="0"/>
          </xdr:xfrm>
          <a:graphic>
            <a:graphicData uri="http://schemas.microsoft.com/office/drawing/2010/slicer">
              <sle:slicer xmlns:sle="http://schemas.microsoft.com/office/drawing/2010/slicer" name="Accident Severity"/>
            </a:graphicData>
          </a:graphic>
        </xdr:graphicFrame>
      </mc:Choice>
      <mc:Fallback xmlns="">
        <xdr:sp macro="" textlink="">
          <xdr:nvSpPr>
            <xdr:cNvPr id="0" name=""/>
            <xdr:cNvSpPr>
              <a:spLocks noTextEdit="1"/>
            </xdr:cNvSpPr>
          </xdr:nvSpPr>
          <xdr:spPr>
            <a:xfrm>
              <a:off x="1623729" y="78071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91841</xdr:colOff>
      <xdr:row>7</xdr:row>
      <xdr:rowOff>131145</xdr:rowOff>
    </xdr:from>
    <xdr:to>
      <xdr:col>12</xdr:col>
      <xdr:colOff>95852</xdr:colOff>
      <xdr:row>14</xdr:row>
      <xdr:rowOff>20052</xdr:rowOff>
    </xdr:to>
    <mc:AlternateContent xmlns:mc="http://schemas.openxmlformats.org/markup-compatibility/2006" xmlns:a14="http://schemas.microsoft.com/office/drawing/2010/main">
      <mc:Choice Requires="a14">
        <xdr:graphicFrame macro="">
          <xdr:nvGraphicFramePr>
            <xdr:cNvPr id="11" name="Driver License Status">
              <a:extLst>
                <a:ext uri="{FF2B5EF4-FFF2-40B4-BE49-F238E27FC236}">
                  <a16:creationId xmlns:a16="http://schemas.microsoft.com/office/drawing/2014/main" id="{258FCE55-B299-522A-0F37-3B0345958CE3}"/>
                </a:ext>
              </a:extLst>
            </xdr:cNvPr>
            <xdr:cNvGraphicFramePr/>
          </xdr:nvGraphicFramePr>
          <xdr:xfrm>
            <a:off x="0" y="0"/>
            <a:ext cx="0" cy="0"/>
          </xdr:xfrm>
          <a:graphic>
            <a:graphicData uri="http://schemas.microsoft.com/office/drawing/2010/slicer">
              <sle:slicer xmlns:sle="http://schemas.microsoft.com/office/drawing/2010/slicer" name="Driver License Status"/>
            </a:graphicData>
          </a:graphic>
        </xdr:graphicFrame>
      </mc:Choice>
      <mc:Fallback xmlns="">
        <xdr:sp macro="" textlink="">
          <xdr:nvSpPr>
            <xdr:cNvPr id="0" name=""/>
            <xdr:cNvSpPr>
              <a:spLocks noTextEdit="1"/>
            </xdr:cNvSpPr>
          </xdr:nvSpPr>
          <xdr:spPr>
            <a:xfrm>
              <a:off x="6014052" y="1394461"/>
              <a:ext cx="1828800" cy="11522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458002</xdr:colOff>
      <xdr:row>6</xdr:row>
      <xdr:rowOff>75398</xdr:rowOff>
    </xdr:from>
    <xdr:to>
      <xdr:col>8</xdr:col>
      <xdr:colOff>462013</xdr:colOff>
      <xdr:row>20</xdr:row>
      <xdr:rowOff>15741</xdr:rowOff>
    </xdr:to>
    <mc:AlternateContent xmlns:mc="http://schemas.openxmlformats.org/markup-compatibility/2006" xmlns:a14="http://schemas.microsoft.com/office/drawing/2010/main">
      <mc:Choice Requires="a14">
        <xdr:graphicFrame macro="">
          <xdr:nvGraphicFramePr>
            <xdr:cNvPr id="12" name="Vehicle Type Involved">
              <a:extLst>
                <a:ext uri="{FF2B5EF4-FFF2-40B4-BE49-F238E27FC236}">
                  <a16:creationId xmlns:a16="http://schemas.microsoft.com/office/drawing/2014/main" id="{02731B08-4CDB-1BDA-5B49-E78AE12171A3}"/>
                </a:ext>
              </a:extLst>
            </xdr:cNvPr>
            <xdr:cNvGraphicFramePr/>
          </xdr:nvGraphicFramePr>
          <xdr:xfrm>
            <a:off x="0" y="0"/>
            <a:ext cx="0" cy="0"/>
          </xdr:xfrm>
          <a:graphic>
            <a:graphicData uri="http://schemas.microsoft.com/office/drawing/2010/slicer">
              <sle:slicer xmlns:sle="http://schemas.microsoft.com/office/drawing/2010/slicer" name="Vehicle Type Involved"/>
            </a:graphicData>
          </a:graphic>
        </xdr:graphicFrame>
      </mc:Choice>
      <mc:Fallback xmlns="">
        <xdr:sp macro="" textlink="">
          <xdr:nvSpPr>
            <xdr:cNvPr id="0" name=""/>
            <xdr:cNvSpPr>
              <a:spLocks noTextEdit="1"/>
            </xdr:cNvSpPr>
          </xdr:nvSpPr>
          <xdr:spPr>
            <a:xfrm>
              <a:off x="3579528" y="1158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463884</xdr:colOff>
      <xdr:row>6</xdr:row>
      <xdr:rowOff>75399</xdr:rowOff>
    </xdr:from>
    <xdr:to>
      <xdr:col>11</xdr:col>
      <xdr:colOff>467894</xdr:colOff>
      <xdr:row>15</xdr:row>
      <xdr:rowOff>153738</xdr:rowOff>
    </xdr:to>
    <mc:AlternateContent xmlns:mc="http://schemas.openxmlformats.org/markup-compatibility/2006" xmlns:a14="http://schemas.microsoft.com/office/drawing/2010/main">
      <mc:Choice Requires="a14">
        <xdr:graphicFrame macro="">
          <xdr:nvGraphicFramePr>
            <xdr:cNvPr id="13" name="Speed_Band">
              <a:extLst>
                <a:ext uri="{FF2B5EF4-FFF2-40B4-BE49-F238E27FC236}">
                  <a16:creationId xmlns:a16="http://schemas.microsoft.com/office/drawing/2014/main" id="{1E33B548-7DDC-EBDB-9781-78368E27E1E6}"/>
                </a:ext>
              </a:extLst>
            </xdr:cNvPr>
            <xdr:cNvGraphicFramePr/>
          </xdr:nvGraphicFramePr>
          <xdr:xfrm>
            <a:off x="0" y="0"/>
            <a:ext cx="0" cy="0"/>
          </xdr:xfrm>
          <a:graphic>
            <a:graphicData uri="http://schemas.microsoft.com/office/drawing/2010/slicer">
              <sle:slicer xmlns:sle="http://schemas.microsoft.com/office/drawing/2010/slicer" name="Speed_Band"/>
            </a:graphicData>
          </a:graphic>
        </xdr:graphicFrame>
      </mc:Choice>
      <mc:Fallback xmlns="">
        <xdr:sp macro="" textlink="">
          <xdr:nvSpPr>
            <xdr:cNvPr id="0" name=""/>
            <xdr:cNvSpPr>
              <a:spLocks noTextEdit="1"/>
            </xdr:cNvSpPr>
          </xdr:nvSpPr>
          <xdr:spPr>
            <a:xfrm>
              <a:off x="5410200" y="1158241"/>
              <a:ext cx="1828800" cy="17026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577515</xdr:colOff>
      <xdr:row>5</xdr:row>
      <xdr:rowOff>162293</xdr:rowOff>
    </xdr:from>
    <xdr:to>
      <xdr:col>12</xdr:col>
      <xdr:colOff>581526</xdr:colOff>
      <xdr:row>19</xdr:row>
      <xdr:rowOff>102636</xdr:rowOff>
    </xdr:to>
    <mc:AlternateContent xmlns:mc="http://schemas.openxmlformats.org/markup-compatibility/2006" xmlns:a14="http://schemas.microsoft.com/office/drawing/2010/main">
      <mc:Choice Requires="a14">
        <xdr:graphicFrame macro="">
          <xdr:nvGraphicFramePr>
            <xdr:cNvPr id="14" name="Weather Conditions">
              <a:extLst>
                <a:ext uri="{FF2B5EF4-FFF2-40B4-BE49-F238E27FC236}">
                  <a16:creationId xmlns:a16="http://schemas.microsoft.com/office/drawing/2014/main" id="{F4871FDC-B220-4E2A-2A32-D3B3513A046F}"/>
                </a:ext>
              </a:extLst>
            </xdr:cNvPr>
            <xdr:cNvGraphicFramePr/>
          </xdr:nvGraphicFramePr>
          <xdr:xfrm>
            <a:off x="0" y="0"/>
            <a:ext cx="0" cy="0"/>
          </xdr:xfrm>
          <a:graphic>
            <a:graphicData uri="http://schemas.microsoft.com/office/drawing/2010/slicer">
              <sle:slicer xmlns:sle="http://schemas.microsoft.com/office/drawing/2010/slicer" name="Weather Conditions"/>
            </a:graphicData>
          </a:graphic>
        </xdr:graphicFrame>
      </mc:Choice>
      <mc:Fallback xmlns="">
        <xdr:sp macro="" textlink="">
          <xdr:nvSpPr>
            <xdr:cNvPr id="0" name=""/>
            <xdr:cNvSpPr>
              <a:spLocks noTextEdit="1"/>
            </xdr:cNvSpPr>
          </xdr:nvSpPr>
          <xdr:spPr>
            <a:xfrm>
              <a:off x="6132094" y="1064661"/>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483937</xdr:colOff>
      <xdr:row>0</xdr:row>
      <xdr:rowOff>102135</xdr:rowOff>
    </xdr:from>
    <xdr:to>
      <xdr:col>13</xdr:col>
      <xdr:colOff>487948</xdr:colOff>
      <xdr:row>14</xdr:row>
      <xdr:rowOff>42478</xdr:rowOff>
    </xdr:to>
    <mc:AlternateContent xmlns:mc="http://schemas.openxmlformats.org/markup-compatibility/2006" xmlns:a14="http://schemas.microsoft.com/office/drawing/2010/main">
      <mc:Choice Requires="a14">
        <xdr:graphicFrame macro="">
          <xdr:nvGraphicFramePr>
            <xdr:cNvPr id="15" name="Road Type">
              <a:extLst>
                <a:ext uri="{FF2B5EF4-FFF2-40B4-BE49-F238E27FC236}">
                  <a16:creationId xmlns:a16="http://schemas.microsoft.com/office/drawing/2014/main" id="{4EA2BA53-DDB0-9021-190F-E4A19344059D}"/>
                </a:ext>
              </a:extLst>
            </xdr:cNvPr>
            <xdr:cNvGraphicFramePr/>
          </xdr:nvGraphicFramePr>
          <xdr:xfrm>
            <a:off x="0" y="0"/>
            <a:ext cx="0" cy="0"/>
          </xdr:xfrm>
          <a:graphic>
            <a:graphicData uri="http://schemas.microsoft.com/office/drawing/2010/slicer">
              <sle:slicer xmlns:sle="http://schemas.microsoft.com/office/drawing/2010/slicer" name="Road Type"/>
            </a:graphicData>
          </a:graphic>
        </xdr:graphicFrame>
      </mc:Choice>
      <mc:Fallback xmlns="">
        <xdr:sp macro="" textlink="">
          <xdr:nvSpPr>
            <xdr:cNvPr id="0" name=""/>
            <xdr:cNvSpPr>
              <a:spLocks noTextEdit="1"/>
            </xdr:cNvSpPr>
          </xdr:nvSpPr>
          <xdr:spPr>
            <a:xfrm>
              <a:off x="6646779" y="10213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463884</xdr:colOff>
      <xdr:row>6</xdr:row>
      <xdr:rowOff>75399</xdr:rowOff>
    </xdr:from>
    <xdr:to>
      <xdr:col>11</xdr:col>
      <xdr:colOff>467894</xdr:colOff>
      <xdr:row>14</xdr:row>
      <xdr:rowOff>20053</xdr:rowOff>
    </xdr:to>
    <mc:AlternateContent xmlns:mc="http://schemas.openxmlformats.org/markup-compatibility/2006" xmlns:a14="http://schemas.microsoft.com/office/drawing/2010/main">
      <mc:Choice Requires="a14">
        <xdr:graphicFrame macro="">
          <xdr:nvGraphicFramePr>
            <xdr:cNvPr id="16" name="Accident Location Details">
              <a:extLst>
                <a:ext uri="{FF2B5EF4-FFF2-40B4-BE49-F238E27FC236}">
                  <a16:creationId xmlns:a16="http://schemas.microsoft.com/office/drawing/2014/main" id="{1F2D7E6F-7FDC-CDB2-71AF-DE64EEB272A6}"/>
                </a:ext>
              </a:extLst>
            </xdr:cNvPr>
            <xdr:cNvGraphicFramePr/>
          </xdr:nvGraphicFramePr>
          <xdr:xfrm>
            <a:off x="0" y="0"/>
            <a:ext cx="0" cy="0"/>
          </xdr:xfrm>
          <a:graphic>
            <a:graphicData uri="http://schemas.microsoft.com/office/drawing/2010/slicer">
              <sle:slicer xmlns:sle="http://schemas.microsoft.com/office/drawing/2010/slicer" name="Accident Location Details"/>
            </a:graphicData>
          </a:graphic>
        </xdr:graphicFrame>
      </mc:Choice>
      <mc:Fallback xmlns="">
        <xdr:sp macro="" textlink="">
          <xdr:nvSpPr>
            <xdr:cNvPr id="0" name=""/>
            <xdr:cNvSpPr>
              <a:spLocks noTextEdit="1"/>
            </xdr:cNvSpPr>
          </xdr:nvSpPr>
          <xdr:spPr>
            <a:xfrm>
              <a:off x="5777831" y="1158241"/>
              <a:ext cx="1828800" cy="13884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380999</xdr:colOff>
      <xdr:row>30</xdr:row>
      <xdr:rowOff>95250</xdr:rowOff>
    </xdr:to>
    <xdr:sp macro="" textlink="">
      <xdr:nvSpPr>
        <xdr:cNvPr id="3" name="Rectangle: Rounded Corners 2">
          <a:extLst>
            <a:ext uri="{FF2B5EF4-FFF2-40B4-BE49-F238E27FC236}">
              <a16:creationId xmlns:a16="http://schemas.microsoft.com/office/drawing/2014/main" id="{980B4E6B-C79E-473C-8B23-2DE54A6FF43A}"/>
            </a:ext>
          </a:extLst>
        </xdr:cNvPr>
        <xdr:cNvSpPr/>
      </xdr:nvSpPr>
      <xdr:spPr>
        <a:xfrm>
          <a:off x="0" y="0"/>
          <a:ext cx="13759961" cy="5590442"/>
        </a:xfrm>
        <a:prstGeom prst="roundRect">
          <a:avLst>
            <a:gd name="adj" fmla="val 6681"/>
          </a:avLst>
        </a:prstGeom>
        <a:solidFill>
          <a:srgbClr val="F5E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175260</xdr:colOff>
      <xdr:row>4</xdr:row>
      <xdr:rowOff>76200</xdr:rowOff>
    </xdr:from>
    <xdr:to>
      <xdr:col>6</xdr:col>
      <xdr:colOff>586739</xdr:colOff>
      <xdr:row>12</xdr:row>
      <xdr:rowOff>53340</xdr:rowOff>
    </xdr:to>
    <xdr:sp macro="" textlink="">
      <xdr:nvSpPr>
        <xdr:cNvPr id="5" name="Rectangle: Rounded Corners 4">
          <a:extLst>
            <a:ext uri="{FF2B5EF4-FFF2-40B4-BE49-F238E27FC236}">
              <a16:creationId xmlns:a16="http://schemas.microsoft.com/office/drawing/2014/main" id="{B0C1CDC9-CFFD-58F6-57F1-A13DF419153B}"/>
            </a:ext>
          </a:extLst>
        </xdr:cNvPr>
        <xdr:cNvSpPr/>
      </xdr:nvSpPr>
      <xdr:spPr>
        <a:xfrm>
          <a:off x="175260" y="807720"/>
          <a:ext cx="4069079" cy="1440180"/>
        </a:xfrm>
        <a:prstGeom prst="roundRect">
          <a:avLst>
            <a:gd name="adj" fmla="val 13804"/>
          </a:avLst>
        </a:prstGeom>
        <a:solidFill>
          <a:srgbClr val="102A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235932</xdr:colOff>
      <xdr:row>4</xdr:row>
      <xdr:rowOff>169462</xdr:rowOff>
    </xdr:from>
    <xdr:to>
      <xdr:col>6</xdr:col>
      <xdr:colOff>434340</xdr:colOff>
      <xdr:row>12</xdr:row>
      <xdr:rowOff>167969</xdr:rowOff>
    </xdr:to>
    <xdr:sp macro="" textlink="">
      <xdr:nvSpPr>
        <xdr:cNvPr id="7" name="TextBox 6">
          <a:extLst>
            <a:ext uri="{FF2B5EF4-FFF2-40B4-BE49-F238E27FC236}">
              <a16:creationId xmlns:a16="http://schemas.microsoft.com/office/drawing/2014/main" id="{005CDB30-9000-34F7-B7A5-50182FFD14C0}"/>
            </a:ext>
          </a:extLst>
        </xdr:cNvPr>
        <xdr:cNvSpPr txBox="1"/>
      </xdr:nvSpPr>
      <xdr:spPr>
        <a:xfrm>
          <a:off x="235932" y="900982"/>
          <a:ext cx="3856008" cy="1461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Total Accidents recorded: 3,000</a:t>
          </a:r>
        </a:p>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Total Fatalities: 7,366</a:t>
          </a:r>
        </a:p>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Total Casualties: 15,198</a:t>
          </a:r>
        </a:p>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Average Fatality Rate: 2.46 deaths per accident</a:t>
          </a:r>
        </a:p>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Average Vehicles Involved: 3.00 per accident</a:t>
          </a:r>
        </a:p>
        <a:p>
          <a:pPr marL="171450" indent="-171450">
            <a:buFont typeface="Arial" panose="020B0604020202020204" pitchFamily="34" charset="0"/>
            <a:buChar char="•"/>
          </a:pPr>
          <a:r>
            <a:rPr lang="en-IN" sz="1000" b="0" i="1">
              <a:solidFill>
                <a:schemeClr val="bg1"/>
              </a:solidFill>
              <a:latin typeface="Segoe UI" panose="020B0502040204020203" pitchFamily="34" charset="0"/>
              <a:cs typeface="Segoe UI" panose="020B0502040204020203" pitchFamily="34" charset="0"/>
            </a:rPr>
            <a:t>Insight:</a:t>
          </a:r>
          <a:r>
            <a:rPr lang="en-IN" sz="1000" b="0">
              <a:solidFill>
                <a:schemeClr val="bg1"/>
              </a:solidFill>
              <a:latin typeface="Segoe UI" panose="020B0502040204020203" pitchFamily="34" charset="0"/>
              <a:cs typeface="Segoe UI" panose="020B0502040204020203" pitchFamily="34" charset="0"/>
            </a:rPr>
            <a:t> Despite moderate accident counts, the severity is high, indicating poor survival outcomes once an accident occurs.</a:t>
          </a:r>
        </a:p>
      </xdr:txBody>
    </xdr:sp>
    <xdr:clientData/>
  </xdr:twoCellAnchor>
  <xdr:twoCellAnchor>
    <xdr:from>
      <xdr:col>0</xdr:col>
      <xdr:colOff>175261</xdr:colOff>
      <xdr:row>21</xdr:row>
      <xdr:rowOff>7620</xdr:rowOff>
    </xdr:from>
    <xdr:to>
      <xdr:col>6</xdr:col>
      <xdr:colOff>579120</xdr:colOff>
      <xdr:row>28</xdr:row>
      <xdr:rowOff>121920</xdr:rowOff>
    </xdr:to>
    <xdr:sp macro="" textlink="">
      <xdr:nvSpPr>
        <xdr:cNvPr id="13" name="Rectangle: Rounded Corners 12">
          <a:extLst>
            <a:ext uri="{FF2B5EF4-FFF2-40B4-BE49-F238E27FC236}">
              <a16:creationId xmlns:a16="http://schemas.microsoft.com/office/drawing/2014/main" id="{C0D3AF54-CC3F-E7DF-0374-B9C13A897DAE}"/>
            </a:ext>
          </a:extLst>
        </xdr:cNvPr>
        <xdr:cNvSpPr/>
      </xdr:nvSpPr>
      <xdr:spPr>
        <a:xfrm>
          <a:off x="175261" y="3848100"/>
          <a:ext cx="4061459" cy="1394460"/>
        </a:xfrm>
        <a:prstGeom prst="roundRect">
          <a:avLst>
            <a:gd name="adj" fmla="val 13804"/>
          </a:avLst>
        </a:prstGeom>
        <a:solidFill>
          <a:srgbClr val="2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232558</xdr:colOff>
      <xdr:row>21</xdr:row>
      <xdr:rowOff>78847</xdr:rowOff>
    </xdr:from>
    <xdr:to>
      <xdr:col>6</xdr:col>
      <xdr:colOff>533400</xdr:colOff>
      <xdr:row>30</xdr:row>
      <xdr:rowOff>23725</xdr:rowOff>
    </xdr:to>
    <xdr:sp macro="" textlink="">
      <xdr:nvSpPr>
        <xdr:cNvPr id="15" name="TextBox 14">
          <a:extLst>
            <a:ext uri="{FF2B5EF4-FFF2-40B4-BE49-F238E27FC236}">
              <a16:creationId xmlns:a16="http://schemas.microsoft.com/office/drawing/2014/main" id="{C9C5BB48-A1E5-7BF5-0D98-6253729D1E79}"/>
            </a:ext>
          </a:extLst>
        </xdr:cNvPr>
        <xdr:cNvSpPr txBox="1"/>
      </xdr:nvSpPr>
      <xdr:spPr>
        <a:xfrm>
          <a:off x="232558" y="3919327"/>
          <a:ext cx="3958442" cy="1590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High Severity Accidents: 65.53%</a:t>
          </a:r>
        </a:p>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Fatal Accidents Count: 985</a:t>
          </a:r>
        </a:p>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Average Fatalities per Accident: 2.46</a:t>
          </a:r>
        </a:p>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Average Casualties per Accident: 5.11</a:t>
          </a:r>
        </a:p>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Total Severe Accidents: 1,966</a:t>
          </a:r>
        </a:p>
        <a:p>
          <a:pPr marL="171450" indent="-171450">
            <a:buFont typeface="Arial" panose="020B0604020202020204" pitchFamily="34" charset="0"/>
            <a:buChar char="•"/>
          </a:pPr>
          <a:r>
            <a:rPr lang="en-IN" sz="1000" b="0" i="1">
              <a:solidFill>
                <a:schemeClr val="bg1"/>
              </a:solidFill>
              <a:latin typeface="Segoe UI" panose="020B0502040204020203" pitchFamily="34" charset="0"/>
              <a:cs typeface="Segoe UI" panose="020B0502040204020203" pitchFamily="34" charset="0"/>
            </a:rPr>
            <a:t>Insight:</a:t>
          </a:r>
          <a:r>
            <a:rPr lang="en-IN" sz="1000" b="0">
              <a:solidFill>
                <a:schemeClr val="bg1"/>
              </a:solidFill>
              <a:latin typeface="Segoe UI" panose="020B0502040204020203" pitchFamily="34" charset="0"/>
              <a:cs typeface="Segoe UI" panose="020B0502040204020203" pitchFamily="34" charset="0"/>
            </a:rPr>
            <a:t> Nearly two-thirds of accidents are of high severity — a red flag for emergency response and infrastructure safety.</a:t>
          </a:r>
        </a:p>
      </xdr:txBody>
    </xdr:sp>
    <xdr:clientData/>
  </xdr:twoCellAnchor>
  <xdr:twoCellAnchor>
    <xdr:from>
      <xdr:col>0</xdr:col>
      <xdr:colOff>198120</xdr:colOff>
      <xdr:row>12</xdr:row>
      <xdr:rowOff>129541</xdr:rowOff>
    </xdr:from>
    <xdr:to>
      <xdr:col>6</xdr:col>
      <xdr:colOff>579120</xdr:colOff>
      <xdr:row>20</xdr:row>
      <xdr:rowOff>91440</xdr:rowOff>
    </xdr:to>
    <xdr:sp macro="" textlink="">
      <xdr:nvSpPr>
        <xdr:cNvPr id="21" name="Rectangle: Rounded Corners 20">
          <a:extLst>
            <a:ext uri="{FF2B5EF4-FFF2-40B4-BE49-F238E27FC236}">
              <a16:creationId xmlns:a16="http://schemas.microsoft.com/office/drawing/2014/main" id="{75B2FCD7-1F91-F34F-4D7D-6C1983479F5A}"/>
            </a:ext>
          </a:extLst>
        </xdr:cNvPr>
        <xdr:cNvSpPr/>
      </xdr:nvSpPr>
      <xdr:spPr>
        <a:xfrm>
          <a:off x="198120" y="2324101"/>
          <a:ext cx="4038600" cy="1424939"/>
        </a:xfrm>
        <a:prstGeom prst="roundRect">
          <a:avLst>
            <a:gd name="adj" fmla="val 13804"/>
          </a:avLst>
        </a:prstGeom>
        <a:solidFill>
          <a:srgbClr val="2A2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248194</xdr:colOff>
      <xdr:row>13</xdr:row>
      <xdr:rowOff>43565</xdr:rowOff>
    </xdr:from>
    <xdr:to>
      <xdr:col>6</xdr:col>
      <xdr:colOff>571500</xdr:colOff>
      <xdr:row>20</xdr:row>
      <xdr:rowOff>175260</xdr:rowOff>
    </xdr:to>
    <xdr:sp macro="" textlink="">
      <xdr:nvSpPr>
        <xdr:cNvPr id="23" name="TextBox 22">
          <a:extLst>
            <a:ext uri="{FF2B5EF4-FFF2-40B4-BE49-F238E27FC236}">
              <a16:creationId xmlns:a16="http://schemas.microsoft.com/office/drawing/2014/main" id="{ADDDD0C2-F0E0-5C25-844E-21E1C8BE9908}"/>
            </a:ext>
          </a:extLst>
        </xdr:cNvPr>
        <xdr:cNvSpPr txBox="1"/>
      </xdr:nvSpPr>
      <xdr:spPr>
        <a:xfrm>
          <a:off x="248194" y="2421005"/>
          <a:ext cx="3980906" cy="1411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Peak Accident Year: 2020</a:t>
          </a:r>
        </a:p>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Peak Month: March</a:t>
          </a:r>
        </a:p>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Risky Phase: 2020–2021 (34.93% of total accidents)</a:t>
          </a:r>
        </a:p>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Average Accidents per Year: 500</a:t>
          </a:r>
        </a:p>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Weekend Accident Share: 28.07%</a:t>
          </a:r>
        </a:p>
        <a:p>
          <a:pPr marL="171450" indent="-171450">
            <a:buFont typeface="Arial" panose="020B0604020202020204" pitchFamily="34" charset="0"/>
            <a:buChar char="•"/>
          </a:pPr>
          <a:r>
            <a:rPr lang="en-IN" sz="1000" b="0" i="1">
              <a:solidFill>
                <a:schemeClr val="bg1"/>
              </a:solidFill>
              <a:latin typeface="Segoe UI" panose="020B0502040204020203" pitchFamily="34" charset="0"/>
              <a:cs typeface="Segoe UI" panose="020B0502040204020203" pitchFamily="34" charset="0"/>
            </a:rPr>
            <a:t>Insight:</a:t>
          </a:r>
          <a:r>
            <a:rPr lang="en-IN" sz="1000" b="0">
              <a:solidFill>
                <a:schemeClr val="bg1"/>
              </a:solidFill>
              <a:latin typeface="Segoe UI" panose="020B0502040204020203" pitchFamily="34" charset="0"/>
              <a:cs typeface="Segoe UI" panose="020B0502040204020203" pitchFamily="34" charset="0"/>
            </a:rPr>
            <a:t> Accident frequency spikes during 2020–21, likely linked to post-lockdown rush and increased traffic flow.</a:t>
          </a:r>
        </a:p>
      </xdr:txBody>
    </xdr:sp>
    <xdr:clientData/>
  </xdr:twoCellAnchor>
  <xdr:twoCellAnchor>
    <xdr:from>
      <xdr:col>7</xdr:col>
      <xdr:colOff>205741</xdr:colOff>
      <xdr:row>4</xdr:row>
      <xdr:rowOff>60959</xdr:rowOff>
    </xdr:from>
    <xdr:to>
      <xdr:col>14</xdr:col>
      <xdr:colOff>259081</xdr:colOff>
      <xdr:row>12</xdr:row>
      <xdr:rowOff>83820</xdr:rowOff>
    </xdr:to>
    <xdr:sp macro="" textlink="">
      <xdr:nvSpPr>
        <xdr:cNvPr id="29" name="Rectangle: Rounded Corners 28">
          <a:extLst>
            <a:ext uri="{FF2B5EF4-FFF2-40B4-BE49-F238E27FC236}">
              <a16:creationId xmlns:a16="http://schemas.microsoft.com/office/drawing/2014/main" id="{55C349C2-FA9E-78FF-BAB1-AD57D52045B9}"/>
            </a:ext>
          </a:extLst>
        </xdr:cNvPr>
        <xdr:cNvSpPr/>
      </xdr:nvSpPr>
      <xdr:spPr>
        <a:xfrm>
          <a:off x="4472941" y="792479"/>
          <a:ext cx="4320540" cy="1485901"/>
        </a:xfrm>
        <a:prstGeom prst="roundRect">
          <a:avLst>
            <a:gd name="adj" fmla="val 13804"/>
          </a:avLst>
        </a:prstGeom>
        <a:solidFill>
          <a:srgbClr val="0A192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301421</xdr:colOff>
      <xdr:row>4</xdr:row>
      <xdr:rowOff>159888</xdr:rowOff>
    </xdr:from>
    <xdr:to>
      <xdr:col>14</xdr:col>
      <xdr:colOff>259080</xdr:colOff>
      <xdr:row>13</xdr:row>
      <xdr:rowOff>30480</xdr:rowOff>
    </xdr:to>
    <xdr:sp macro="" textlink="">
      <xdr:nvSpPr>
        <xdr:cNvPr id="31" name="TextBox 30">
          <a:extLst>
            <a:ext uri="{FF2B5EF4-FFF2-40B4-BE49-F238E27FC236}">
              <a16:creationId xmlns:a16="http://schemas.microsoft.com/office/drawing/2014/main" id="{06830082-CDD9-F3E7-89C1-F01478687571}"/>
            </a:ext>
          </a:extLst>
        </xdr:cNvPr>
        <xdr:cNvSpPr txBox="1"/>
      </xdr:nvSpPr>
      <xdr:spPr>
        <a:xfrm>
          <a:off x="4568621" y="891408"/>
          <a:ext cx="4224859" cy="1516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Top State: Goa</a:t>
          </a:r>
        </a:p>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Unknown City Records: 71.27%</a:t>
          </a:r>
        </a:p>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Highest Fatality State: Nagaland</a:t>
          </a:r>
        </a:p>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Regional Accident Density: 93.75</a:t>
          </a:r>
        </a:p>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Top 5 States’ Share: 17.87%</a:t>
          </a:r>
        </a:p>
        <a:p>
          <a:pPr marL="171450" indent="-171450">
            <a:buFont typeface="Arial" panose="020B0604020202020204" pitchFamily="34" charset="0"/>
            <a:buChar char="•"/>
          </a:pPr>
          <a:r>
            <a:rPr lang="en-IN" sz="1000" b="0" i="1">
              <a:solidFill>
                <a:schemeClr val="bg1"/>
              </a:solidFill>
              <a:latin typeface="Segoe UI" panose="020B0502040204020203" pitchFamily="34" charset="0"/>
              <a:cs typeface="Segoe UI" panose="020B0502040204020203" pitchFamily="34" charset="0"/>
            </a:rPr>
            <a:t>Insight:</a:t>
          </a:r>
          <a:r>
            <a:rPr lang="en-IN" sz="1000" b="0">
              <a:solidFill>
                <a:schemeClr val="bg1"/>
              </a:solidFill>
              <a:latin typeface="Segoe UI" panose="020B0502040204020203" pitchFamily="34" charset="0"/>
              <a:cs typeface="Segoe UI" panose="020B0502040204020203" pitchFamily="34" charset="0"/>
            </a:rPr>
            <a:t> Heavy data gaps in city-level reporting hinder detailed regional analysis; Goa and Nagaland show concerning fatality ratios.</a:t>
          </a:r>
        </a:p>
      </xdr:txBody>
    </xdr:sp>
    <xdr:clientData/>
  </xdr:twoCellAnchor>
  <xdr:twoCellAnchor>
    <xdr:from>
      <xdr:col>7</xdr:col>
      <xdr:colOff>182881</xdr:colOff>
      <xdr:row>12</xdr:row>
      <xdr:rowOff>160020</xdr:rowOff>
    </xdr:from>
    <xdr:to>
      <xdr:col>14</xdr:col>
      <xdr:colOff>251461</xdr:colOff>
      <xdr:row>20</xdr:row>
      <xdr:rowOff>119381</xdr:rowOff>
    </xdr:to>
    <xdr:sp macro="" textlink="">
      <xdr:nvSpPr>
        <xdr:cNvPr id="33" name="Rectangle: Rounded Corners 32">
          <a:extLst>
            <a:ext uri="{FF2B5EF4-FFF2-40B4-BE49-F238E27FC236}">
              <a16:creationId xmlns:a16="http://schemas.microsoft.com/office/drawing/2014/main" id="{56AF1593-90F2-E3D7-9BEA-9684E2F97A8C}"/>
            </a:ext>
          </a:extLst>
        </xdr:cNvPr>
        <xdr:cNvSpPr/>
      </xdr:nvSpPr>
      <xdr:spPr>
        <a:xfrm>
          <a:off x="4450081" y="2354580"/>
          <a:ext cx="4335780" cy="1422401"/>
        </a:xfrm>
        <a:prstGeom prst="roundRect">
          <a:avLst>
            <a:gd name="adj" fmla="val 13804"/>
          </a:avLst>
        </a:prstGeom>
        <a:solidFill>
          <a:srgbClr val="1A0B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277224</xdr:colOff>
      <xdr:row>13</xdr:row>
      <xdr:rowOff>38131</xdr:rowOff>
    </xdr:from>
    <xdr:to>
      <xdr:col>14</xdr:col>
      <xdr:colOff>213360</xdr:colOff>
      <xdr:row>21</xdr:row>
      <xdr:rowOff>16330</xdr:rowOff>
    </xdr:to>
    <xdr:sp macro="" textlink="">
      <xdr:nvSpPr>
        <xdr:cNvPr id="35" name="TextBox 34">
          <a:extLst>
            <a:ext uri="{FF2B5EF4-FFF2-40B4-BE49-F238E27FC236}">
              <a16:creationId xmlns:a16="http://schemas.microsoft.com/office/drawing/2014/main" id="{5E9148D6-8A2A-7FD5-16D5-CBEE131F66F5}"/>
            </a:ext>
          </a:extLst>
        </xdr:cNvPr>
        <xdr:cNvSpPr txBox="1"/>
      </xdr:nvSpPr>
      <xdr:spPr>
        <a:xfrm>
          <a:off x="4544424" y="2415571"/>
          <a:ext cx="4203336" cy="1441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Alcohol Involvement: 50.67%</a:t>
          </a:r>
        </a:p>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Expired/Unknown Licenses: 64.77%</a:t>
          </a:r>
        </a:p>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Average Driver Age: 44.2 years</a:t>
          </a:r>
        </a:p>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Young Drivers (&lt;25): 13.90%</a:t>
          </a:r>
        </a:p>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Senior Drivers (60+): 11.17%</a:t>
          </a:r>
        </a:p>
        <a:p>
          <a:pPr marL="171450" indent="-171450">
            <a:buFont typeface="Arial" panose="020B0604020202020204" pitchFamily="34" charset="0"/>
            <a:buChar char="•"/>
          </a:pPr>
          <a:r>
            <a:rPr lang="en-IN" sz="1000" b="0" i="1">
              <a:solidFill>
                <a:schemeClr val="bg1"/>
              </a:solidFill>
              <a:latin typeface="Segoe UI" panose="020B0502040204020203" pitchFamily="34" charset="0"/>
              <a:cs typeface="Segoe UI" panose="020B0502040204020203" pitchFamily="34" charset="0"/>
            </a:rPr>
            <a:t>Insight:</a:t>
          </a:r>
          <a:r>
            <a:rPr lang="en-IN" sz="1000" b="0">
              <a:solidFill>
                <a:schemeClr val="bg1"/>
              </a:solidFill>
              <a:latin typeface="Segoe UI" panose="020B0502040204020203" pitchFamily="34" charset="0"/>
              <a:cs typeface="Segoe UI" panose="020B0502040204020203" pitchFamily="34" charset="0"/>
            </a:rPr>
            <a:t> Major share of accidents involve alcohol and invalid licenses, enforcement and driver awareness need major improvement.</a:t>
          </a:r>
        </a:p>
      </xdr:txBody>
    </xdr:sp>
    <xdr:clientData/>
  </xdr:twoCellAnchor>
  <xdr:twoCellAnchor>
    <xdr:from>
      <xdr:col>7</xdr:col>
      <xdr:colOff>213360</xdr:colOff>
      <xdr:row>21</xdr:row>
      <xdr:rowOff>60960</xdr:rowOff>
    </xdr:from>
    <xdr:to>
      <xdr:col>14</xdr:col>
      <xdr:colOff>242388</xdr:colOff>
      <xdr:row>28</xdr:row>
      <xdr:rowOff>129699</xdr:rowOff>
    </xdr:to>
    <xdr:sp macro="" textlink="">
      <xdr:nvSpPr>
        <xdr:cNvPr id="37" name="Rectangle: Rounded Corners 36">
          <a:extLst>
            <a:ext uri="{FF2B5EF4-FFF2-40B4-BE49-F238E27FC236}">
              <a16:creationId xmlns:a16="http://schemas.microsoft.com/office/drawing/2014/main" id="{1357E540-5FD0-F2DC-F19D-64DA08EE8787}"/>
            </a:ext>
          </a:extLst>
        </xdr:cNvPr>
        <xdr:cNvSpPr/>
      </xdr:nvSpPr>
      <xdr:spPr>
        <a:xfrm>
          <a:off x="4480560" y="3901440"/>
          <a:ext cx="4296228" cy="1348899"/>
        </a:xfrm>
        <a:prstGeom prst="roundRect">
          <a:avLst>
            <a:gd name="adj" fmla="val 13804"/>
          </a:avLst>
        </a:prstGeom>
        <a:solidFill>
          <a:srgbClr val="0E241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405311</xdr:colOff>
      <xdr:row>21</xdr:row>
      <xdr:rowOff>149604</xdr:rowOff>
    </xdr:from>
    <xdr:to>
      <xdr:col>14</xdr:col>
      <xdr:colOff>251460</xdr:colOff>
      <xdr:row>29</xdr:row>
      <xdr:rowOff>0</xdr:rowOff>
    </xdr:to>
    <xdr:sp macro="" textlink="">
      <xdr:nvSpPr>
        <xdr:cNvPr id="39" name="TextBox 38">
          <a:extLst>
            <a:ext uri="{FF2B5EF4-FFF2-40B4-BE49-F238E27FC236}">
              <a16:creationId xmlns:a16="http://schemas.microsoft.com/office/drawing/2014/main" id="{F0E45A43-AC50-D467-B23A-49D864D42D97}"/>
            </a:ext>
          </a:extLst>
        </xdr:cNvPr>
        <xdr:cNvSpPr txBox="1"/>
      </xdr:nvSpPr>
      <xdr:spPr>
        <a:xfrm>
          <a:off x="4672511" y="3990084"/>
          <a:ext cx="4113349" cy="1313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Rainy/Wet Weather Accidents: 21.03%</a:t>
          </a:r>
        </a:p>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Poor Light Accidents: 32.18%</a:t>
          </a:r>
        </a:p>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Clear Weather Accidents: 19.13%</a:t>
          </a:r>
        </a:p>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Daylight Accidents: 25.10%</a:t>
          </a:r>
        </a:p>
        <a:p>
          <a:pPr marL="171450" indent="-171450">
            <a:buFont typeface="Arial" panose="020B0604020202020204" pitchFamily="34" charset="0"/>
            <a:buChar char="•"/>
          </a:pPr>
          <a:r>
            <a:rPr lang="en-IN" sz="1000" b="0" i="1">
              <a:solidFill>
                <a:schemeClr val="bg1"/>
              </a:solidFill>
              <a:latin typeface="Segoe UI" panose="020B0502040204020203" pitchFamily="34" charset="0"/>
              <a:cs typeface="Segoe UI" panose="020B0502040204020203" pitchFamily="34" charset="0"/>
            </a:rPr>
            <a:t>Insight:</a:t>
          </a:r>
          <a:r>
            <a:rPr lang="en-IN" sz="1000" b="0">
              <a:solidFill>
                <a:schemeClr val="bg1"/>
              </a:solidFill>
              <a:latin typeface="Segoe UI" panose="020B0502040204020203" pitchFamily="34" charset="0"/>
              <a:cs typeface="Segoe UI" panose="020B0502040204020203" pitchFamily="34" charset="0"/>
            </a:rPr>
            <a:t> Night-time and poor-light conditions contribute significantly, indicating the need for better lighting and road visibility.</a:t>
          </a:r>
        </a:p>
      </xdr:txBody>
    </xdr:sp>
    <xdr:clientData/>
  </xdr:twoCellAnchor>
  <xdr:twoCellAnchor>
    <xdr:from>
      <xdr:col>14</xdr:col>
      <xdr:colOff>441960</xdr:colOff>
      <xdr:row>4</xdr:row>
      <xdr:rowOff>45720</xdr:rowOff>
    </xdr:from>
    <xdr:to>
      <xdr:col>22</xdr:col>
      <xdr:colOff>100874</xdr:colOff>
      <xdr:row>12</xdr:row>
      <xdr:rowOff>113937</xdr:rowOff>
    </xdr:to>
    <xdr:sp macro="" textlink="">
      <xdr:nvSpPr>
        <xdr:cNvPr id="41" name="Rectangle: Rounded Corners 40">
          <a:extLst>
            <a:ext uri="{FF2B5EF4-FFF2-40B4-BE49-F238E27FC236}">
              <a16:creationId xmlns:a16="http://schemas.microsoft.com/office/drawing/2014/main" id="{C2046B06-8C0B-69B1-290F-998F47BCC971}"/>
            </a:ext>
          </a:extLst>
        </xdr:cNvPr>
        <xdr:cNvSpPr/>
      </xdr:nvSpPr>
      <xdr:spPr>
        <a:xfrm>
          <a:off x="8976360" y="777240"/>
          <a:ext cx="4535714" cy="1531257"/>
        </a:xfrm>
        <a:prstGeom prst="roundRect">
          <a:avLst>
            <a:gd name="adj" fmla="val 13804"/>
          </a:avLst>
        </a:prstGeom>
        <a:solidFill>
          <a:srgbClr val="1C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502920</xdr:colOff>
      <xdr:row>13</xdr:row>
      <xdr:rowOff>53340</xdr:rowOff>
    </xdr:from>
    <xdr:to>
      <xdr:col>22</xdr:col>
      <xdr:colOff>86007</xdr:colOff>
      <xdr:row>21</xdr:row>
      <xdr:rowOff>78015</xdr:rowOff>
    </xdr:to>
    <xdr:sp macro="" textlink="">
      <xdr:nvSpPr>
        <xdr:cNvPr id="45" name="Rectangle: Rounded Corners 44">
          <a:extLst>
            <a:ext uri="{FF2B5EF4-FFF2-40B4-BE49-F238E27FC236}">
              <a16:creationId xmlns:a16="http://schemas.microsoft.com/office/drawing/2014/main" id="{5D38A4D1-891A-88AB-F6D3-EA5F57FF10E8}"/>
            </a:ext>
          </a:extLst>
        </xdr:cNvPr>
        <xdr:cNvSpPr/>
      </xdr:nvSpPr>
      <xdr:spPr>
        <a:xfrm>
          <a:off x="9037320" y="2430780"/>
          <a:ext cx="4459887" cy="1487715"/>
        </a:xfrm>
        <a:prstGeom prst="roundRect">
          <a:avLst>
            <a:gd name="adj" fmla="val 13804"/>
          </a:avLst>
        </a:prstGeom>
        <a:solidFill>
          <a:srgbClr val="2B2B2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37706</xdr:colOff>
      <xdr:row>13</xdr:row>
      <xdr:rowOff>136796</xdr:rowOff>
    </xdr:from>
    <xdr:to>
      <xdr:col>21</xdr:col>
      <xdr:colOff>591328</xdr:colOff>
      <xdr:row>21</xdr:row>
      <xdr:rowOff>41729</xdr:rowOff>
    </xdr:to>
    <xdr:sp macro="" textlink="">
      <xdr:nvSpPr>
        <xdr:cNvPr id="47" name="TextBox 46">
          <a:extLst>
            <a:ext uri="{FF2B5EF4-FFF2-40B4-BE49-F238E27FC236}">
              <a16:creationId xmlns:a16="http://schemas.microsoft.com/office/drawing/2014/main" id="{F3DD9A1B-AFEB-83C9-8436-BEDA76030B6F}"/>
            </a:ext>
          </a:extLst>
        </xdr:cNvPr>
        <xdr:cNvSpPr txBox="1"/>
      </xdr:nvSpPr>
      <xdr:spPr>
        <a:xfrm>
          <a:off x="9181706" y="2514236"/>
          <a:ext cx="4211222" cy="1367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Highway Accidents: 50.67%</a:t>
          </a:r>
        </a:p>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Urban Road Accidents: 23.73%</a:t>
          </a:r>
        </a:p>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Village Road Accidents: 25.60%</a:t>
          </a:r>
        </a:p>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Wet/Damaged Road Accidents: 74.63%</a:t>
          </a:r>
        </a:p>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Controlled Traffic Accidents: 76.13%</a:t>
          </a:r>
        </a:p>
        <a:p>
          <a:pPr marL="171450" indent="-171450">
            <a:buFont typeface="Arial" panose="020B0604020202020204" pitchFamily="34" charset="0"/>
            <a:buChar char="•"/>
          </a:pPr>
          <a:r>
            <a:rPr lang="en-IN" sz="1000" b="0" i="1">
              <a:solidFill>
                <a:schemeClr val="bg1"/>
              </a:solidFill>
              <a:latin typeface="Segoe UI" panose="020B0502040204020203" pitchFamily="34" charset="0"/>
              <a:cs typeface="Segoe UI" panose="020B0502040204020203" pitchFamily="34" charset="0"/>
            </a:rPr>
            <a:t>Insight:</a:t>
          </a:r>
          <a:r>
            <a:rPr lang="en-IN" sz="1000" b="0">
              <a:solidFill>
                <a:schemeClr val="bg1"/>
              </a:solidFill>
              <a:latin typeface="Segoe UI" panose="020B0502040204020203" pitchFamily="34" charset="0"/>
              <a:cs typeface="Segoe UI" panose="020B0502040204020203" pitchFamily="34" charset="0"/>
            </a:rPr>
            <a:t> Highways remain the most accident-prone; poor road condition and ineffective traffic control systems increase risks.</a:t>
          </a:r>
        </a:p>
      </xdr:txBody>
    </xdr:sp>
    <xdr:clientData/>
  </xdr:twoCellAnchor>
  <xdr:twoCellAnchor>
    <xdr:from>
      <xdr:col>15</xdr:col>
      <xdr:colOff>129540</xdr:colOff>
      <xdr:row>22</xdr:row>
      <xdr:rowOff>99060</xdr:rowOff>
    </xdr:from>
    <xdr:to>
      <xdr:col>21</xdr:col>
      <xdr:colOff>502920</xdr:colOff>
      <xdr:row>28</xdr:row>
      <xdr:rowOff>114300</xdr:rowOff>
    </xdr:to>
    <xdr:sp macro="" textlink="">
      <xdr:nvSpPr>
        <xdr:cNvPr id="52" name="TextBox 51">
          <a:extLst>
            <a:ext uri="{FF2B5EF4-FFF2-40B4-BE49-F238E27FC236}">
              <a16:creationId xmlns:a16="http://schemas.microsoft.com/office/drawing/2014/main" id="{4F7ACE33-0211-102D-9C0D-1D6DC3F8541E}"/>
            </a:ext>
          </a:extLst>
        </xdr:cNvPr>
        <xdr:cNvSpPr txBox="1"/>
      </xdr:nvSpPr>
      <xdr:spPr>
        <a:xfrm>
          <a:off x="9273540" y="4122420"/>
          <a:ext cx="4030980" cy="1112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200" b="0" i="1">
              <a:solidFill>
                <a:schemeClr val="dk1"/>
              </a:solidFill>
              <a:effectLst/>
              <a:latin typeface="+mn-lt"/>
              <a:ea typeface="+mn-ea"/>
              <a:cs typeface="+mn-cs"/>
            </a:rPr>
            <a:t>The insights are derived solely from the analyzed dataset (3,000 accidents) and represent internal analytical outcomes — not official statistics.</a:t>
          </a:r>
          <a:br>
            <a:rPr lang="en-IN" sz="1200" b="0" i="1">
              <a:solidFill>
                <a:schemeClr val="dk1"/>
              </a:solidFill>
              <a:effectLst/>
              <a:latin typeface="+mn-lt"/>
              <a:ea typeface="+mn-ea"/>
              <a:cs typeface="+mn-cs"/>
            </a:rPr>
          </a:br>
          <a:r>
            <a:rPr lang="en-IN" sz="1200" b="0" i="1">
              <a:solidFill>
                <a:schemeClr val="dk1"/>
              </a:solidFill>
              <a:effectLst/>
              <a:latin typeface="+mn-lt"/>
              <a:ea typeface="+mn-ea"/>
              <a:cs typeface="+mn-cs"/>
            </a:rPr>
            <a:t>Patterns, ratios, and trends are indicative, meant for research and visualization purposes only.</a:t>
          </a:r>
          <a:endParaRPr lang="en-IN" sz="1200">
            <a:effectLst/>
          </a:endParaRPr>
        </a:p>
        <a:p>
          <a:endParaRPr lang="en-IN" sz="1100"/>
        </a:p>
      </xdr:txBody>
    </xdr:sp>
    <xdr:clientData/>
  </xdr:twoCellAnchor>
  <xdr:twoCellAnchor editAs="oneCell">
    <xdr:from>
      <xdr:col>14</xdr:col>
      <xdr:colOff>557349</xdr:colOff>
      <xdr:row>22</xdr:row>
      <xdr:rowOff>139337</xdr:rowOff>
    </xdr:from>
    <xdr:to>
      <xdr:col>15</xdr:col>
      <xdr:colOff>134983</xdr:colOff>
      <xdr:row>23</xdr:row>
      <xdr:rowOff>143691</xdr:rowOff>
    </xdr:to>
    <xdr:pic>
      <xdr:nvPicPr>
        <xdr:cNvPr id="54" name="Graphic 53" descr="Warning with solid fill">
          <a:extLst>
            <a:ext uri="{FF2B5EF4-FFF2-40B4-BE49-F238E27FC236}">
              <a16:creationId xmlns:a16="http://schemas.microsoft.com/office/drawing/2014/main" id="{54D0E4EE-9AD5-9478-F228-4A1E1646AFA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091749" y="4162697"/>
          <a:ext cx="187234" cy="187234"/>
        </a:xfrm>
        <a:prstGeom prst="rect">
          <a:avLst/>
        </a:prstGeom>
      </xdr:spPr>
    </xdr:pic>
    <xdr:clientData/>
  </xdr:twoCellAnchor>
  <xdr:twoCellAnchor>
    <xdr:from>
      <xdr:col>9</xdr:col>
      <xdr:colOff>76201</xdr:colOff>
      <xdr:row>0</xdr:row>
      <xdr:rowOff>121920</xdr:rowOff>
    </xdr:from>
    <xdr:to>
      <xdr:col>12</xdr:col>
      <xdr:colOff>217715</xdr:colOff>
      <xdr:row>3</xdr:row>
      <xdr:rowOff>7134</xdr:rowOff>
    </xdr:to>
    <xdr:sp macro="" textlink="">
      <xdr:nvSpPr>
        <xdr:cNvPr id="55" name="TextBox 54">
          <a:extLst>
            <a:ext uri="{FF2B5EF4-FFF2-40B4-BE49-F238E27FC236}">
              <a16:creationId xmlns:a16="http://schemas.microsoft.com/office/drawing/2014/main" id="{E1CCE689-4D55-44F3-84E0-C1BB67F8EE5B}"/>
            </a:ext>
          </a:extLst>
        </xdr:cNvPr>
        <xdr:cNvSpPr txBox="1"/>
      </xdr:nvSpPr>
      <xdr:spPr>
        <a:xfrm>
          <a:off x="5587094" y="121920"/>
          <a:ext cx="1978478" cy="436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solidFill>
                <a:schemeClr val="tx1"/>
              </a:solidFill>
              <a:latin typeface="Segoe UI" panose="020B0502040204020203" pitchFamily="34" charset="0"/>
              <a:cs typeface="Segoe UI" panose="020B0502040204020203" pitchFamily="34" charset="0"/>
            </a:rPr>
            <a:t>KPI Summary</a:t>
          </a:r>
        </a:p>
      </xdr:txBody>
    </xdr:sp>
    <xdr:clientData/>
  </xdr:twoCellAnchor>
  <xdr:twoCellAnchor>
    <xdr:from>
      <xdr:col>5</xdr:col>
      <xdr:colOff>165379</xdr:colOff>
      <xdr:row>5</xdr:row>
      <xdr:rowOff>7810</xdr:rowOff>
    </xdr:from>
    <xdr:to>
      <xdr:col>7</xdr:col>
      <xdr:colOff>121920</xdr:colOff>
      <xdr:row>6</xdr:row>
      <xdr:rowOff>173606</xdr:rowOff>
    </xdr:to>
    <xdr:sp macro="" textlink="">
      <xdr:nvSpPr>
        <xdr:cNvPr id="6" name="TextBox 5">
          <a:hlinkClick xmlns:r="http://schemas.openxmlformats.org/officeDocument/2006/relationships" r:id="rId3"/>
          <a:extLst>
            <a:ext uri="{FF2B5EF4-FFF2-40B4-BE49-F238E27FC236}">
              <a16:creationId xmlns:a16="http://schemas.microsoft.com/office/drawing/2014/main" id="{BA7CC57B-4CEA-4119-08E1-6D729029EA1A}"/>
            </a:ext>
          </a:extLst>
        </xdr:cNvPr>
        <xdr:cNvSpPr txBox="1"/>
      </xdr:nvSpPr>
      <xdr:spPr>
        <a:xfrm>
          <a:off x="3213379" y="922210"/>
          <a:ext cx="1175741" cy="348676"/>
        </a:xfrm>
        <a:prstGeom prst="roundRect">
          <a:avLst>
            <a:gd name="adj" fmla="val 50000"/>
          </a:avLst>
        </a:prstGeom>
        <a:solidFill>
          <a:srgbClr val="F5E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  Overview</a:t>
          </a:r>
        </a:p>
      </xdr:txBody>
    </xdr:sp>
    <xdr:clientData/>
  </xdr:twoCellAnchor>
  <xdr:twoCellAnchor>
    <xdr:from>
      <xdr:col>5</xdr:col>
      <xdr:colOff>179919</xdr:colOff>
      <xdr:row>13</xdr:row>
      <xdr:rowOff>10224</xdr:rowOff>
    </xdr:from>
    <xdr:to>
      <xdr:col>7</xdr:col>
      <xdr:colOff>121920</xdr:colOff>
      <xdr:row>15</xdr:row>
      <xdr:rowOff>7321</xdr:rowOff>
    </xdr:to>
    <xdr:sp macro="" textlink="">
      <xdr:nvSpPr>
        <xdr:cNvPr id="22" name="TextBox 21">
          <a:hlinkClick xmlns:r="http://schemas.openxmlformats.org/officeDocument/2006/relationships" r:id="rId4"/>
          <a:extLst>
            <a:ext uri="{FF2B5EF4-FFF2-40B4-BE49-F238E27FC236}">
              <a16:creationId xmlns:a16="http://schemas.microsoft.com/office/drawing/2014/main" id="{3C9F6190-42D2-FC9A-774B-B7403445E2F4}"/>
            </a:ext>
          </a:extLst>
        </xdr:cNvPr>
        <xdr:cNvSpPr txBox="1"/>
      </xdr:nvSpPr>
      <xdr:spPr>
        <a:xfrm>
          <a:off x="3227919" y="2387664"/>
          <a:ext cx="1161201" cy="362857"/>
        </a:xfrm>
        <a:prstGeom prst="roundRect">
          <a:avLst>
            <a:gd name="adj" fmla="val 50000"/>
          </a:avLst>
        </a:prstGeom>
        <a:solidFill>
          <a:srgbClr val="F5E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Temporal</a:t>
          </a:r>
        </a:p>
      </xdr:txBody>
    </xdr:sp>
    <xdr:clientData/>
  </xdr:twoCellAnchor>
  <xdr:twoCellAnchor>
    <xdr:from>
      <xdr:col>5</xdr:col>
      <xdr:colOff>152041</xdr:colOff>
      <xdr:row>21</xdr:row>
      <xdr:rowOff>86537</xdr:rowOff>
    </xdr:from>
    <xdr:to>
      <xdr:col>7</xdr:col>
      <xdr:colOff>152400</xdr:colOff>
      <xdr:row>23</xdr:row>
      <xdr:rowOff>83635</xdr:rowOff>
    </xdr:to>
    <xdr:sp macro="" textlink="">
      <xdr:nvSpPr>
        <xdr:cNvPr id="14" name="TextBox 13">
          <a:hlinkClick xmlns:r="http://schemas.openxmlformats.org/officeDocument/2006/relationships" r:id="rId5"/>
          <a:extLst>
            <a:ext uri="{FF2B5EF4-FFF2-40B4-BE49-F238E27FC236}">
              <a16:creationId xmlns:a16="http://schemas.microsoft.com/office/drawing/2014/main" id="{5C095226-19BC-A44A-6E4A-BCD637BF2AED}"/>
            </a:ext>
          </a:extLst>
        </xdr:cNvPr>
        <xdr:cNvSpPr txBox="1"/>
      </xdr:nvSpPr>
      <xdr:spPr>
        <a:xfrm>
          <a:off x="3200041" y="3927017"/>
          <a:ext cx="1219559" cy="362858"/>
        </a:xfrm>
        <a:prstGeom prst="roundRect">
          <a:avLst>
            <a:gd name="adj" fmla="val 50000"/>
          </a:avLst>
        </a:prstGeom>
        <a:solidFill>
          <a:srgbClr val="F5E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  Severity</a:t>
          </a:r>
        </a:p>
      </xdr:txBody>
    </xdr:sp>
    <xdr:clientData/>
  </xdr:twoCellAnchor>
  <xdr:twoCellAnchor>
    <xdr:from>
      <xdr:col>12</xdr:col>
      <xdr:colOff>232356</xdr:colOff>
      <xdr:row>4</xdr:row>
      <xdr:rowOff>174123</xdr:rowOff>
    </xdr:from>
    <xdr:to>
      <xdr:col>14</xdr:col>
      <xdr:colOff>380999</xdr:colOff>
      <xdr:row>6</xdr:row>
      <xdr:rowOff>162217</xdr:rowOff>
    </xdr:to>
    <xdr:sp macro="" textlink="">
      <xdr:nvSpPr>
        <xdr:cNvPr id="30" name="TextBox 29">
          <a:hlinkClick xmlns:r="http://schemas.openxmlformats.org/officeDocument/2006/relationships" r:id="rId6"/>
          <a:extLst>
            <a:ext uri="{FF2B5EF4-FFF2-40B4-BE49-F238E27FC236}">
              <a16:creationId xmlns:a16="http://schemas.microsoft.com/office/drawing/2014/main" id="{B16B9C3B-96EB-7385-41C7-CD9A43A05F34}"/>
            </a:ext>
          </a:extLst>
        </xdr:cNvPr>
        <xdr:cNvSpPr txBox="1"/>
      </xdr:nvSpPr>
      <xdr:spPr>
        <a:xfrm>
          <a:off x="7547556" y="905643"/>
          <a:ext cx="1367843" cy="353854"/>
        </a:xfrm>
        <a:prstGeom prst="roundRect">
          <a:avLst>
            <a:gd name="adj" fmla="val 50000"/>
          </a:avLst>
        </a:prstGeom>
        <a:solidFill>
          <a:srgbClr val="F5E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Geography</a:t>
          </a:r>
        </a:p>
      </xdr:txBody>
    </xdr:sp>
    <xdr:clientData/>
  </xdr:twoCellAnchor>
  <xdr:twoCellAnchor>
    <xdr:from>
      <xdr:col>12</xdr:col>
      <xdr:colOff>241907</xdr:colOff>
      <xdr:row>13</xdr:row>
      <xdr:rowOff>96718</xdr:rowOff>
    </xdr:from>
    <xdr:to>
      <xdr:col>14</xdr:col>
      <xdr:colOff>457201</xdr:colOff>
      <xdr:row>15</xdr:row>
      <xdr:rowOff>93815</xdr:rowOff>
    </xdr:to>
    <xdr:sp macro="" textlink="">
      <xdr:nvSpPr>
        <xdr:cNvPr id="34" name="TextBox 33">
          <a:hlinkClick xmlns:r="http://schemas.openxmlformats.org/officeDocument/2006/relationships" r:id="rId7"/>
          <a:extLst>
            <a:ext uri="{FF2B5EF4-FFF2-40B4-BE49-F238E27FC236}">
              <a16:creationId xmlns:a16="http://schemas.microsoft.com/office/drawing/2014/main" id="{74390CAE-C075-0A07-CFC7-B2DB582F2385}"/>
            </a:ext>
          </a:extLst>
        </xdr:cNvPr>
        <xdr:cNvSpPr txBox="1"/>
      </xdr:nvSpPr>
      <xdr:spPr>
        <a:xfrm>
          <a:off x="7557107" y="2474158"/>
          <a:ext cx="1434494" cy="362857"/>
        </a:xfrm>
        <a:prstGeom prst="roundRect">
          <a:avLst>
            <a:gd name="adj" fmla="val 50000"/>
          </a:avLst>
        </a:prstGeom>
        <a:solidFill>
          <a:srgbClr val="F5E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  Driver</a:t>
          </a:r>
        </a:p>
      </xdr:txBody>
    </xdr:sp>
    <xdr:clientData/>
  </xdr:twoCellAnchor>
  <xdr:twoCellAnchor>
    <xdr:from>
      <xdr:col>12</xdr:col>
      <xdr:colOff>273713</xdr:colOff>
      <xdr:row>21</xdr:row>
      <xdr:rowOff>145809</xdr:rowOff>
    </xdr:from>
    <xdr:to>
      <xdr:col>14</xdr:col>
      <xdr:colOff>510540</xdr:colOff>
      <xdr:row>23</xdr:row>
      <xdr:rowOff>142906</xdr:rowOff>
    </xdr:to>
    <xdr:sp macro="" textlink="">
      <xdr:nvSpPr>
        <xdr:cNvPr id="38" name="TextBox 37">
          <a:hlinkClick xmlns:r="http://schemas.openxmlformats.org/officeDocument/2006/relationships" r:id="rId8"/>
          <a:extLst>
            <a:ext uri="{FF2B5EF4-FFF2-40B4-BE49-F238E27FC236}">
              <a16:creationId xmlns:a16="http://schemas.microsoft.com/office/drawing/2014/main" id="{E9B2078E-4C41-DC71-B752-7035F9ECA513}"/>
            </a:ext>
          </a:extLst>
        </xdr:cNvPr>
        <xdr:cNvSpPr txBox="1"/>
      </xdr:nvSpPr>
      <xdr:spPr>
        <a:xfrm>
          <a:off x="7588913" y="3986289"/>
          <a:ext cx="1456027" cy="362857"/>
        </a:xfrm>
        <a:prstGeom prst="roundRect">
          <a:avLst>
            <a:gd name="adj" fmla="val 50000"/>
          </a:avLst>
        </a:prstGeom>
        <a:solidFill>
          <a:srgbClr val="F5E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  Environment</a:t>
          </a:r>
        </a:p>
      </xdr:txBody>
    </xdr:sp>
    <xdr:clientData/>
  </xdr:twoCellAnchor>
  <xdr:twoCellAnchor>
    <xdr:from>
      <xdr:col>14</xdr:col>
      <xdr:colOff>514530</xdr:colOff>
      <xdr:row>4</xdr:row>
      <xdr:rowOff>167082</xdr:rowOff>
    </xdr:from>
    <xdr:to>
      <xdr:col>22</xdr:col>
      <xdr:colOff>86359</xdr:colOff>
      <xdr:row>12</xdr:row>
      <xdr:rowOff>77651</xdr:rowOff>
    </xdr:to>
    <xdr:sp macro="" textlink="">
      <xdr:nvSpPr>
        <xdr:cNvPr id="43" name="TextBox 42">
          <a:extLst>
            <a:ext uri="{FF2B5EF4-FFF2-40B4-BE49-F238E27FC236}">
              <a16:creationId xmlns:a16="http://schemas.microsoft.com/office/drawing/2014/main" id="{EDB15557-D31C-2B89-85EE-5D3F9129559E}"/>
            </a:ext>
          </a:extLst>
        </xdr:cNvPr>
        <xdr:cNvSpPr txBox="1"/>
      </xdr:nvSpPr>
      <xdr:spPr>
        <a:xfrm>
          <a:off x="9048930" y="898602"/>
          <a:ext cx="4448629" cy="1373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Total Vehicles Involved: 2,581 (excluding pedestrians)</a:t>
          </a:r>
        </a:p>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Multi-Vehicle Accidents: 79.20%</a:t>
          </a:r>
        </a:p>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Cars’ Share: 13.10%</a:t>
          </a:r>
        </a:p>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Two-Wheelers’ Share: 14.23%</a:t>
          </a:r>
        </a:p>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Most Common Vehicle Types: Auto-rickshaw &amp; Truck</a:t>
          </a:r>
        </a:p>
        <a:p>
          <a:pPr marL="171450" indent="-171450">
            <a:buFont typeface="Arial" panose="020B0604020202020204" pitchFamily="34" charset="0"/>
            <a:buChar char="•"/>
          </a:pPr>
          <a:r>
            <a:rPr lang="en-IN" sz="1000" b="0" i="1">
              <a:solidFill>
                <a:schemeClr val="bg1"/>
              </a:solidFill>
              <a:latin typeface="Segoe UI" panose="020B0502040204020203" pitchFamily="34" charset="0"/>
              <a:cs typeface="Segoe UI" panose="020B0502040204020203" pitchFamily="34" charset="0"/>
            </a:rPr>
            <a:t>Insight:</a:t>
          </a:r>
          <a:r>
            <a:rPr lang="en-IN" sz="1000" b="0">
              <a:solidFill>
                <a:schemeClr val="bg1"/>
              </a:solidFill>
              <a:latin typeface="Segoe UI" panose="020B0502040204020203" pitchFamily="34" charset="0"/>
              <a:cs typeface="Segoe UI" panose="020B0502040204020203" pitchFamily="34" charset="0"/>
            </a:rPr>
            <a:t> Multi-vehicle collisions dominate, often involving commercial or public transport vehicles, better traffic flow control needed.</a:t>
          </a:r>
        </a:p>
      </xdr:txBody>
    </xdr:sp>
    <xdr:clientData/>
  </xdr:twoCellAnchor>
  <xdr:twoCellAnchor>
    <xdr:from>
      <xdr:col>20</xdr:col>
      <xdr:colOff>300591</xdr:colOff>
      <xdr:row>5</xdr:row>
      <xdr:rowOff>10924</xdr:rowOff>
    </xdr:from>
    <xdr:to>
      <xdr:col>22</xdr:col>
      <xdr:colOff>381001</xdr:colOff>
      <xdr:row>7</xdr:row>
      <xdr:rowOff>8021</xdr:rowOff>
    </xdr:to>
    <xdr:sp macro="" textlink="">
      <xdr:nvSpPr>
        <xdr:cNvPr id="42" name="TextBox 41">
          <a:hlinkClick xmlns:r="http://schemas.openxmlformats.org/officeDocument/2006/relationships" r:id="rId9"/>
          <a:extLst>
            <a:ext uri="{FF2B5EF4-FFF2-40B4-BE49-F238E27FC236}">
              <a16:creationId xmlns:a16="http://schemas.microsoft.com/office/drawing/2014/main" id="{BB91CAA4-7D32-6592-3DEA-F4D38D13D4DE}"/>
            </a:ext>
          </a:extLst>
        </xdr:cNvPr>
        <xdr:cNvSpPr txBox="1"/>
      </xdr:nvSpPr>
      <xdr:spPr>
        <a:xfrm>
          <a:off x="12492591" y="925324"/>
          <a:ext cx="1299610" cy="362857"/>
        </a:xfrm>
        <a:prstGeom prst="roundRect">
          <a:avLst>
            <a:gd name="adj" fmla="val 50000"/>
          </a:avLst>
        </a:prstGeom>
        <a:solidFill>
          <a:srgbClr val="F5E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Vehicles</a:t>
          </a:r>
        </a:p>
      </xdr:txBody>
    </xdr:sp>
    <xdr:clientData/>
  </xdr:twoCellAnchor>
  <xdr:twoCellAnchor>
    <xdr:from>
      <xdr:col>19</xdr:col>
      <xdr:colOff>492933</xdr:colOff>
      <xdr:row>13</xdr:row>
      <xdr:rowOff>139296</xdr:rowOff>
    </xdr:from>
    <xdr:to>
      <xdr:col>22</xdr:col>
      <xdr:colOff>335280</xdr:colOff>
      <xdr:row>15</xdr:row>
      <xdr:rowOff>136393</xdr:rowOff>
    </xdr:to>
    <xdr:sp macro="" textlink="">
      <xdr:nvSpPr>
        <xdr:cNvPr id="46" name="TextBox 45">
          <a:hlinkClick xmlns:r="http://schemas.openxmlformats.org/officeDocument/2006/relationships" r:id="rId10"/>
          <a:extLst>
            <a:ext uri="{FF2B5EF4-FFF2-40B4-BE49-F238E27FC236}">
              <a16:creationId xmlns:a16="http://schemas.microsoft.com/office/drawing/2014/main" id="{EC3F5F1E-3D72-45EC-E920-0055F20180DA}"/>
            </a:ext>
          </a:extLst>
        </xdr:cNvPr>
        <xdr:cNvSpPr txBox="1"/>
      </xdr:nvSpPr>
      <xdr:spPr>
        <a:xfrm>
          <a:off x="12075333" y="2516736"/>
          <a:ext cx="1671147" cy="362857"/>
        </a:xfrm>
        <a:prstGeom prst="roundRect">
          <a:avLst>
            <a:gd name="adj" fmla="val 50000"/>
          </a:avLst>
        </a:prstGeom>
        <a:solidFill>
          <a:srgbClr val="F5E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Road condition</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472440</xdr:colOff>
      <xdr:row>29</xdr:row>
      <xdr:rowOff>139212</xdr:rowOff>
    </xdr:to>
    <xdr:sp macro="" textlink="">
      <xdr:nvSpPr>
        <xdr:cNvPr id="15" name="Rectangle: Rounded Corners 14">
          <a:extLst>
            <a:ext uri="{FF2B5EF4-FFF2-40B4-BE49-F238E27FC236}">
              <a16:creationId xmlns:a16="http://schemas.microsoft.com/office/drawing/2014/main" id="{A7B413AD-328D-2745-F1A9-C8B4D7EC9F31}"/>
            </a:ext>
          </a:extLst>
        </xdr:cNvPr>
        <xdr:cNvSpPr/>
      </xdr:nvSpPr>
      <xdr:spPr>
        <a:xfrm>
          <a:off x="0" y="0"/>
          <a:ext cx="13851402" cy="5451231"/>
        </a:xfrm>
        <a:prstGeom prst="roundRect">
          <a:avLst>
            <a:gd name="adj" fmla="val 6681"/>
          </a:avLst>
        </a:prstGeom>
        <a:solidFill>
          <a:srgbClr val="102A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60960</xdr:colOff>
      <xdr:row>0</xdr:row>
      <xdr:rowOff>53340</xdr:rowOff>
    </xdr:from>
    <xdr:to>
      <xdr:col>3</xdr:col>
      <xdr:colOff>30480</xdr:colOff>
      <xdr:row>29</xdr:row>
      <xdr:rowOff>80597</xdr:rowOff>
    </xdr:to>
    <xdr:sp macro="" textlink="">
      <xdr:nvSpPr>
        <xdr:cNvPr id="16" name="Rectangle: Rounded Corners 15">
          <a:extLst>
            <a:ext uri="{FF2B5EF4-FFF2-40B4-BE49-F238E27FC236}">
              <a16:creationId xmlns:a16="http://schemas.microsoft.com/office/drawing/2014/main" id="{7BE9F3D5-1EA0-4BCF-A24D-0375C4D3903C}"/>
            </a:ext>
          </a:extLst>
        </xdr:cNvPr>
        <xdr:cNvSpPr/>
      </xdr:nvSpPr>
      <xdr:spPr>
        <a:xfrm>
          <a:off x="60960" y="53340"/>
          <a:ext cx="1793924" cy="5339276"/>
        </a:xfrm>
        <a:prstGeom prst="roundRect">
          <a:avLst>
            <a:gd name="adj" fmla="val 13804"/>
          </a:avLst>
        </a:prstGeom>
        <a:solidFill>
          <a:srgbClr val="F5E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161925</xdr:colOff>
      <xdr:row>2</xdr:row>
      <xdr:rowOff>83151</xdr:rowOff>
    </xdr:from>
    <xdr:to>
      <xdr:col>4</xdr:col>
      <xdr:colOff>42948</xdr:colOff>
      <xdr:row>4</xdr:row>
      <xdr:rowOff>83152</xdr:rowOff>
    </xdr:to>
    <xdr:sp macro="" textlink="">
      <xdr:nvSpPr>
        <xdr:cNvPr id="20" name="TextBox 19">
          <a:hlinkClick xmlns:r="http://schemas.openxmlformats.org/officeDocument/2006/relationships" r:id="rId1"/>
          <a:extLst>
            <a:ext uri="{FF2B5EF4-FFF2-40B4-BE49-F238E27FC236}">
              <a16:creationId xmlns:a16="http://schemas.microsoft.com/office/drawing/2014/main" id="{B0B7AE6A-4095-B610-58C8-F60CE0F13DEA}"/>
            </a:ext>
          </a:extLst>
        </xdr:cNvPr>
        <xdr:cNvSpPr txBox="1"/>
      </xdr:nvSpPr>
      <xdr:spPr>
        <a:xfrm>
          <a:off x="161925" y="448911"/>
          <a:ext cx="2319423" cy="365761"/>
        </a:xfrm>
        <a:prstGeom prst="roundRect">
          <a:avLst>
            <a:gd name="adj" fmla="val 50000"/>
          </a:avLst>
        </a:prstGeom>
        <a:solidFill>
          <a:srgbClr val="102A2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bg1"/>
              </a:solidFill>
              <a:latin typeface="Segoe UI" panose="020B0502040204020203" pitchFamily="34" charset="0"/>
              <a:cs typeface="Segoe UI" panose="020B0502040204020203" pitchFamily="34" charset="0"/>
            </a:rPr>
            <a:t>    Overview</a:t>
          </a:r>
        </a:p>
      </xdr:txBody>
    </xdr:sp>
    <xdr:clientData/>
  </xdr:twoCellAnchor>
  <xdr:twoCellAnchor>
    <xdr:from>
      <xdr:col>0</xdr:col>
      <xdr:colOff>345499</xdr:colOff>
      <xdr:row>5</xdr:row>
      <xdr:rowOff>3006</xdr:rowOff>
    </xdr:from>
    <xdr:to>
      <xdr:col>3</xdr:col>
      <xdr:colOff>459799</xdr:colOff>
      <xdr:row>7</xdr:row>
      <xdr:rowOff>3006</xdr:rowOff>
    </xdr:to>
    <xdr:sp macro="" textlink="">
      <xdr:nvSpPr>
        <xdr:cNvPr id="26" name="TextBox 25">
          <a:hlinkClick xmlns:r="http://schemas.openxmlformats.org/officeDocument/2006/relationships" r:id="rId2"/>
          <a:extLst>
            <a:ext uri="{FF2B5EF4-FFF2-40B4-BE49-F238E27FC236}">
              <a16:creationId xmlns:a16="http://schemas.microsoft.com/office/drawing/2014/main" id="{9E6A80EA-845C-4C2D-9FF9-CD77B6D5C5E3}"/>
            </a:ext>
          </a:extLst>
        </xdr:cNvPr>
        <xdr:cNvSpPr txBox="1"/>
      </xdr:nvSpPr>
      <xdr:spPr>
        <a:xfrm>
          <a:off x="345499" y="919335"/>
          <a:ext cx="1946958" cy="366532"/>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Temporal</a:t>
          </a:r>
        </a:p>
      </xdr:txBody>
    </xdr:sp>
    <xdr:clientData/>
  </xdr:twoCellAnchor>
  <xdr:twoCellAnchor>
    <xdr:from>
      <xdr:col>0</xdr:col>
      <xdr:colOff>360092</xdr:colOff>
      <xdr:row>7</xdr:row>
      <xdr:rowOff>25237</xdr:rowOff>
    </xdr:from>
    <xdr:to>
      <xdr:col>3</xdr:col>
      <xdr:colOff>474392</xdr:colOff>
      <xdr:row>9</xdr:row>
      <xdr:rowOff>25238</xdr:rowOff>
    </xdr:to>
    <xdr:sp macro="" textlink="">
      <xdr:nvSpPr>
        <xdr:cNvPr id="27" name="TextBox 26">
          <a:hlinkClick xmlns:r="http://schemas.openxmlformats.org/officeDocument/2006/relationships" r:id="rId3"/>
          <a:extLst>
            <a:ext uri="{FF2B5EF4-FFF2-40B4-BE49-F238E27FC236}">
              <a16:creationId xmlns:a16="http://schemas.microsoft.com/office/drawing/2014/main" id="{256C5EFA-C436-4EC7-864F-069F933F9B07}"/>
            </a:ext>
          </a:extLst>
        </xdr:cNvPr>
        <xdr:cNvSpPr txBox="1"/>
      </xdr:nvSpPr>
      <xdr:spPr>
        <a:xfrm>
          <a:off x="360092" y="1308098"/>
          <a:ext cx="1946958" cy="366532"/>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Severity</a:t>
          </a:r>
        </a:p>
      </xdr:txBody>
    </xdr:sp>
    <xdr:clientData/>
  </xdr:twoCellAnchor>
  <xdr:twoCellAnchor>
    <xdr:from>
      <xdr:col>0</xdr:col>
      <xdr:colOff>353472</xdr:colOff>
      <xdr:row>9</xdr:row>
      <xdr:rowOff>85147</xdr:rowOff>
    </xdr:from>
    <xdr:to>
      <xdr:col>3</xdr:col>
      <xdr:colOff>467772</xdr:colOff>
      <xdr:row>11</xdr:row>
      <xdr:rowOff>85145</xdr:rowOff>
    </xdr:to>
    <xdr:sp macro="" textlink="">
      <xdr:nvSpPr>
        <xdr:cNvPr id="28" name="TextBox 27">
          <a:hlinkClick xmlns:r="http://schemas.openxmlformats.org/officeDocument/2006/relationships" r:id="rId4"/>
          <a:extLst>
            <a:ext uri="{FF2B5EF4-FFF2-40B4-BE49-F238E27FC236}">
              <a16:creationId xmlns:a16="http://schemas.microsoft.com/office/drawing/2014/main" id="{48C99EA6-3E6E-428D-8227-B8F8F03451EB}"/>
            </a:ext>
          </a:extLst>
        </xdr:cNvPr>
        <xdr:cNvSpPr txBox="1"/>
      </xdr:nvSpPr>
      <xdr:spPr>
        <a:xfrm>
          <a:off x="353472" y="1731067"/>
          <a:ext cx="1943100" cy="365758"/>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Geographical</a:t>
          </a:r>
        </a:p>
      </xdr:txBody>
    </xdr:sp>
    <xdr:clientData/>
  </xdr:twoCellAnchor>
  <xdr:twoCellAnchor>
    <xdr:from>
      <xdr:col>0</xdr:col>
      <xdr:colOff>372123</xdr:colOff>
      <xdr:row>11</xdr:row>
      <xdr:rowOff>182639</xdr:rowOff>
    </xdr:from>
    <xdr:to>
      <xdr:col>3</xdr:col>
      <xdr:colOff>486423</xdr:colOff>
      <xdr:row>13</xdr:row>
      <xdr:rowOff>182639</xdr:rowOff>
    </xdr:to>
    <xdr:sp macro="" textlink="">
      <xdr:nvSpPr>
        <xdr:cNvPr id="29" name="TextBox 28">
          <a:hlinkClick xmlns:r="http://schemas.openxmlformats.org/officeDocument/2006/relationships" r:id="rId5"/>
          <a:extLst>
            <a:ext uri="{FF2B5EF4-FFF2-40B4-BE49-F238E27FC236}">
              <a16:creationId xmlns:a16="http://schemas.microsoft.com/office/drawing/2014/main" id="{2084BC75-2DC0-4BC1-A2BE-56CD2782860A}"/>
            </a:ext>
          </a:extLst>
        </xdr:cNvPr>
        <xdr:cNvSpPr txBox="1"/>
      </xdr:nvSpPr>
      <xdr:spPr>
        <a:xfrm>
          <a:off x="372123" y="2194319"/>
          <a:ext cx="1943100" cy="365760"/>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Driver</a:t>
          </a:r>
          <a:r>
            <a:rPr lang="en-IN" sz="1200" b="1" baseline="0">
              <a:solidFill>
                <a:schemeClr val="tx1"/>
              </a:solidFill>
              <a:latin typeface="Segoe UI" panose="020B0502040204020203" pitchFamily="34" charset="0"/>
              <a:cs typeface="Segoe UI" panose="020B0502040204020203" pitchFamily="34" charset="0"/>
            </a:rPr>
            <a:t> </a:t>
          </a:r>
          <a:endParaRPr lang="en-IN" sz="1200" b="1">
            <a:solidFill>
              <a:schemeClr val="tx1"/>
            </a:solidFill>
            <a:latin typeface="Segoe UI" panose="020B0502040204020203" pitchFamily="34" charset="0"/>
            <a:cs typeface="Segoe UI" panose="020B0502040204020203" pitchFamily="34" charset="0"/>
          </a:endParaRPr>
        </a:p>
      </xdr:txBody>
    </xdr:sp>
    <xdr:clientData/>
  </xdr:twoCellAnchor>
  <xdr:twoCellAnchor>
    <xdr:from>
      <xdr:col>0</xdr:col>
      <xdr:colOff>380420</xdr:colOff>
      <xdr:row>14</xdr:row>
      <xdr:rowOff>87856</xdr:rowOff>
    </xdr:from>
    <xdr:to>
      <xdr:col>3</xdr:col>
      <xdr:colOff>494720</xdr:colOff>
      <xdr:row>16</xdr:row>
      <xdr:rowOff>87857</xdr:rowOff>
    </xdr:to>
    <xdr:sp macro="" textlink="">
      <xdr:nvSpPr>
        <xdr:cNvPr id="30" name="TextBox 29">
          <a:hlinkClick xmlns:r="http://schemas.openxmlformats.org/officeDocument/2006/relationships" r:id="rId6"/>
          <a:extLst>
            <a:ext uri="{FF2B5EF4-FFF2-40B4-BE49-F238E27FC236}">
              <a16:creationId xmlns:a16="http://schemas.microsoft.com/office/drawing/2014/main" id="{68EAC3C8-A06C-4D71-AACD-8B278B310131}"/>
            </a:ext>
          </a:extLst>
        </xdr:cNvPr>
        <xdr:cNvSpPr txBox="1"/>
      </xdr:nvSpPr>
      <xdr:spPr>
        <a:xfrm>
          <a:off x="380420" y="2648176"/>
          <a:ext cx="1943100" cy="365761"/>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Environment</a:t>
          </a:r>
          <a:r>
            <a:rPr lang="en-IN" sz="1200" b="1" baseline="0">
              <a:solidFill>
                <a:schemeClr val="tx1"/>
              </a:solidFill>
              <a:latin typeface="Segoe UI" panose="020B0502040204020203" pitchFamily="34" charset="0"/>
              <a:cs typeface="Segoe UI" panose="020B0502040204020203" pitchFamily="34" charset="0"/>
            </a:rPr>
            <a:t> </a:t>
          </a:r>
          <a:endParaRPr lang="en-IN" sz="1200" b="1">
            <a:solidFill>
              <a:schemeClr val="tx1"/>
            </a:solidFill>
            <a:latin typeface="Segoe UI" panose="020B0502040204020203" pitchFamily="34" charset="0"/>
            <a:cs typeface="Segoe UI" panose="020B0502040204020203" pitchFamily="34" charset="0"/>
          </a:endParaRPr>
        </a:p>
      </xdr:txBody>
    </xdr:sp>
    <xdr:clientData/>
  </xdr:twoCellAnchor>
  <xdr:twoCellAnchor editAs="oneCell">
    <xdr:from>
      <xdr:col>0</xdr:col>
      <xdr:colOff>264988</xdr:colOff>
      <xdr:row>5</xdr:row>
      <xdr:rowOff>90556</xdr:rowOff>
    </xdr:from>
    <xdr:to>
      <xdr:col>0</xdr:col>
      <xdr:colOff>451678</xdr:colOff>
      <xdr:row>6</xdr:row>
      <xdr:rowOff>94365</xdr:rowOff>
    </xdr:to>
    <xdr:pic>
      <xdr:nvPicPr>
        <xdr:cNvPr id="32" name="Graphic 31" descr="Clock with solid fill">
          <a:extLst>
            <a:ext uri="{FF2B5EF4-FFF2-40B4-BE49-F238E27FC236}">
              <a16:creationId xmlns:a16="http://schemas.microsoft.com/office/drawing/2014/main" id="{4825DBB2-813D-42BE-462D-7E26D49D376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4988" y="1004956"/>
          <a:ext cx="186690" cy="186689"/>
        </a:xfrm>
        <a:prstGeom prst="rect">
          <a:avLst/>
        </a:prstGeom>
      </xdr:spPr>
    </xdr:pic>
    <xdr:clientData/>
  </xdr:twoCellAnchor>
  <xdr:twoCellAnchor editAs="oneCell">
    <xdr:from>
      <xdr:col>0</xdr:col>
      <xdr:colOff>279514</xdr:colOff>
      <xdr:row>3</xdr:row>
      <xdr:rowOff>1452</xdr:rowOff>
    </xdr:from>
    <xdr:to>
      <xdr:col>0</xdr:col>
      <xdr:colOff>469970</xdr:colOff>
      <xdr:row>4</xdr:row>
      <xdr:rowOff>9973</xdr:rowOff>
    </xdr:to>
    <xdr:pic>
      <xdr:nvPicPr>
        <xdr:cNvPr id="42" name="Graphic 41" descr="Research with solid fill">
          <a:extLst>
            <a:ext uri="{FF2B5EF4-FFF2-40B4-BE49-F238E27FC236}">
              <a16:creationId xmlns:a16="http://schemas.microsoft.com/office/drawing/2014/main" id="{A4B36220-58E2-00A0-20B6-A102C1FDEF7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79514" y="550092"/>
          <a:ext cx="190456" cy="191401"/>
        </a:xfrm>
        <a:prstGeom prst="rect">
          <a:avLst/>
        </a:prstGeom>
      </xdr:spPr>
    </xdr:pic>
    <xdr:clientData/>
  </xdr:twoCellAnchor>
  <xdr:twoCellAnchor>
    <xdr:from>
      <xdr:col>3</xdr:col>
      <xdr:colOff>45720</xdr:colOff>
      <xdr:row>0</xdr:row>
      <xdr:rowOff>22860</xdr:rowOff>
    </xdr:from>
    <xdr:to>
      <xdr:col>11</xdr:col>
      <xdr:colOff>563880</xdr:colOff>
      <xdr:row>2</xdr:row>
      <xdr:rowOff>83820</xdr:rowOff>
    </xdr:to>
    <xdr:sp macro="" textlink="">
      <xdr:nvSpPr>
        <xdr:cNvPr id="2" name="TextBox 1">
          <a:extLst>
            <a:ext uri="{FF2B5EF4-FFF2-40B4-BE49-F238E27FC236}">
              <a16:creationId xmlns:a16="http://schemas.microsoft.com/office/drawing/2014/main" id="{17974CEC-71DC-9EA5-3B07-F8C099248380}"/>
            </a:ext>
          </a:extLst>
        </xdr:cNvPr>
        <xdr:cNvSpPr txBox="1"/>
      </xdr:nvSpPr>
      <xdr:spPr>
        <a:xfrm>
          <a:off x="1874520" y="22860"/>
          <a:ext cx="539496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solidFill>
                <a:schemeClr val="bg1"/>
              </a:solidFill>
              <a:latin typeface="Segoe UI" panose="020B0502040204020203" pitchFamily="34" charset="0"/>
              <a:cs typeface="Segoe UI" panose="020B0502040204020203" pitchFamily="34" charset="0"/>
            </a:rPr>
            <a:t>Road Accident Analytics Overview</a:t>
          </a:r>
        </a:p>
      </xdr:txBody>
    </xdr:sp>
    <xdr:clientData/>
  </xdr:twoCellAnchor>
  <xdr:twoCellAnchor>
    <xdr:from>
      <xdr:col>3</xdr:col>
      <xdr:colOff>45720</xdr:colOff>
      <xdr:row>1</xdr:row>
      <xdr:rowOff>175260</xdr:rowOff>
    </xdr:from>
    <xdr:to>
      <xdr:col>11</xdr:col>
      <xdr:colOff>563880</xdr:colOff>
      <xdr:row>4</xdr:row>
      <xdr:rowOff>53340</xdr:rowOff>
    </xdr:to>
    <xdr:sp macro="" textlink="">
      <xdr:nvSpPr>
        <xdr:cNvPr id="3" name="TextBox 2">
          <a:extLst>
            <a:ext uri="{FF2B5EF4-FFF2-40B4-BE49-F238E27FC236}">
              <a16:creationId xmlns:a16="http://schemas.microsoft.com/office/drawing/2014/main" id="{925C29CE-6387-4F0E-BCC7-400F8F9E15F4}"/>
            </a:ext>
          </a:extLst>
        </xdr:cNvPr>
        <xdr:cNvSpPr txBox="1"/>
      </xdr:nvSpPr>
      <xdr:spPr>
        <a:xfrm>
          <a:off x="1874520" y="358140"/>
          <a:ext cx="539496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i="1">
              <a:solidFill>
                <a:schemeClr val="bg1"/>
              </a:solidFill>
              <a:latin typeface="Segoe UI" panose="020B0502040204020203" pitchFamily="34" charset="0"/>
              <a:cs typeface="Segoe UI" panose="020B0502040204020203" pitchFamily="34" charset="0"/>
            </a:rPr>
            <a:t>A unified summary of key metrics and overall accident trends</a:t>
          </a:r>
          <a:endParaRPr lang="en-IN" sz="1100" b="0" i="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3</xdr:col>
      <xdr:colOff>124553</xdr:colOff>
      <xdr:row>4</xdr:row>
      <xdr:rowOff>25153</xdr:rowOff>
    </xdr:from>
    <xdr:to>
      <xdr:col>16</xdr:col>
      <xdr:colOff>258360</xdr:colOff>
      <xdr:row>7</xdr:row>
      <xdr:rowOff>177349</xdr:rowOff>
    </xdr:to>
    <xdr:grpSp>
      <xdr:nvGrpSpPr>
        <xdr:cNvPr id="17" name="Group 16">
          <a:extLst>
            <a:ext uri="{FF2B5EF4-FFF2-40B4-BE49-F238E27FC236}">
              <a16:creationId xmlns:a16="http://schemas.microsoft.com/office/drawing/2014/main" id="{A98913B5-467F-DF53-EE24-076B08F1DE5A}"/>
            </a:ext>
          </a:extLst>
        </xdr:cNvPr>
        <xdr:cNvGrpSpPr/>
      </xdr:nvGrpSpPr>
      <xdr:grpSpPr>
        <a:xfrm>
          <a:off x="1948957" y="757845"/>
          <a:ext cx="8039557" cy="701716"/>
          <a:chOff x="1920466" y="1187340"/>
          <a:chExt cx="7790319" cy="845076"/>
        </a:xfrm>
      </xdr:grpSpPr>
      <xdr:sp macro="" textlink="">
        <xdr:nvSpPr>
          <xdr:cNvPr id="5" name="Rectangle: Rounded Corners 4">
            <a:extLst>
              <a:ext uri="{FF2B5EF4-FFF2-40B4-BE49-F238E27FC236}">
                <a16:creationId xmlns:a16="http://schemas.microsoft.com/office/drawing/2014/main" id="{00015F4E-84E5-44A7-8FF5-9BE193B80CFC}"/>
              </a:ext>
            </a:extLst>
          </xdr:cNvPr>
          <xdr:cNvSpPr/>
        </xdr:nvSpPr>
        <xdr:spPr>
          <a:xfrm>
            <a:off x="1920466" y="1244294"/>
            <a:ext cx="1408161" cy="774228"/>
          </a:xfrm>
          <a:prstGeom prst="roundRect">
            <a:avLst>
              <a:gd name="adj" fmla="val 13804"/>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3EEBD04A-3008-4652-BA70-E85CB68325F5}"/>
              </a:ext>
            </a:extLst>
          </xdr:cNvPr>
          <xdr:cNvSpPr/>
        </xdr:nvSpPr>
        <xdr:spPr>
          <a:xfrm>
            <a:off x="7991119" y="1230286"/>
            <a:ext cx="1719666" cy="779383"/>
          </a:xfrm>
          <a:prstGeom prst="roundRect">
            <a:avLst>
              <a:gd name="adj" fmla="val 13804"/>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4C5BC47B-56CD-4F52-B872-30A30277174C}"/>
              </a:ext>
            </a:extLst>
          </xdr:cNvPr>
          <xdr:cNvSpPr/>
        </xdr:nvSpPr>
        <xdr:spPr>
          <a:xfrm>
            <a:off x="6382428" y="1235337"/>
            <a:ext cx="1563673" cy="782933"/>
          </a:xfrm>
          <a:prstGeom prst="roundRect">
            <a:avLst>
              <a:gd name="adj" fmla="val 13804"/>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A88B6A98-4014-4E51-8D1F-413F44B071E4}"/>
              </a:ext>
            </a:extLst>
          </xdr:cNvPr>
          <xdr:cNvSpPr/>
        </xdr:nvSpPr>
        <xdr:spPr>
          <a:xfrm>
            <a:off x="4786087" y="1252162"/>
            <a:ext cx="1546963" cy="765545"/>
          </a:xfrm>
          <a:prstGeom prst="roundRect">
            <a:avLst>
              <a:gd name="adj" fmla="val 13804"/>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B1540A52-181A-4FC1-9525-045A7EAA2DA5}"/>
              </a:ext>
            </a:extLst>
          </xdr:cNvPr>
          <xdr:cNvSpPr/>
        </xdr:nvSpPr>
        <xdr:spPr>
          <a:xfrm>
            <a:off x="3369057" y="1245727"/>
            <a:ext cx="1388692" cy="785262"/>
          </a:xfrm>
          <a:prstGeom prst="roundRect">
            <a:avLst>
              <a:gd name="adj" fmla="val 13804"/>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TextBox 17">
            <a:extLst>
              <a:ext uri="{FF2B5EF4-FFF2-40B4-BE49-F238E27FC236}">
                <a16:creationId xmlns:a16="http://schemas.microsoft.com/office/drawing/2014/main" id="{ADBB359E-8B21-4B9F-A523-03433D29933E}"/>
              </a:ext>
            </a:extLst>
          </xdr:cNvPr>
          <xdr:cNvSpPr txBox="1"/>
        </xdr:nvSpPr>
        <xdr:spPr>
          <a:xfrm>
            <a:off x="2033803" y="1263447"/>
            <a:ext cx="1167751" cy="362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a:solidFill>
                  <a:srgbClr val="102A2E"/>
                </a:solidFill>
                <a:latin typeface="Segoe UI" panose="020B0502040204020203" pitchFamily="34" charset="0"/>
                <a:cs typeface="Segoe UI" panose="020B0502040204020203" pitchFamily="34" charset="0"/>
              </a:rPr>
              <a:t>Total Accidents</a:t>
            </a:r>
          </a:p>
        </xdr:txBody>
      </xdr:sp>
      <xdr:sp macro="" textlink="">
        <xdr:nvSpPr>
          <xdr:cNvPr id="19" name="TextBox 18">
            <a:extLst>
              <a:ext uri="{FF2B5EF4-FFF2-40B4-BE49-F238E27FC236}">
                <a16:creationId xmlns:a16="http://schemas.microsoft.com/office/drawing/2014/main" id="{E9AB1FAB-A03F-419E-91AD-373FCCA58806}"/>
              </a:ext>
            </a:extLst>
          </xdr:cNvPr>
          <xdr:cNvSpPr txBox="1"/>
        </xdr:nvSpPr>
        <xdr:spPr>
          <a:xfrm>
            <a:off x="3429492" y="1208534"/>
            <a:ext cx="1264920" cy="433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a:solidFill>
                  <a:srgbClr val="102A2E"/>
                </a:solidFill>
                <a:latin typeface="Segoe UI" panose="020B0502040204020203" pitchFamily="34" charset="0"/>
                <a:cs typeface="Segoe UI" panose="020B0502040204020203" pitchFamily="34" charset="0"/>
              </a:rPr>
              <a:t>Total Fatalities</a:t>
            </a:r>
          </a:p>
        </xdr:txBody>
      </xdr:sp>
      <xdr:sp macro="" textlink="">
        <xdr:nvSpPr>
          <xdr:cNvPr id="21" name="TextBox 20">
            <a:extLst>
              <a:ext uri="{FF2B5EF4-FFF2-40B4-BE49-F238E27FC236}">
                <a16:creationId xmlns:a16="http://schemas.microsoft.com/office/drawing/2014/main" id="{92357F51-9D69-4D87-9EE1-1D086FBF1AA0}"/>
              </a:ext>
            </a:extLst>
          </xdr:cNvPr>
          <xdr:cNvSpPr txBox="1"/>
        </xdr:nvSpPr>
        <xdr:spPr>
          <a:xfrm>
            <a:off x="8200643" y="1187340"/>
            <a:ext cx="1344022" cy="579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a:solidFill>
                  <a:srgbClr val="102A2E"/>
                </a:solidFill>
                <a:latin typeface="Segoe UI" panose="020B0502040204020203" pitchFamily="34" charset="0"/>
                <a:cs typeface="Segoe UI" panose="020B0502040204020203" pitchFamily="34" charset="0"/>
              </a:rPr>
              <a:t>Avg.</a:t>
            </a:r>
            <a:r>
              <a:rPr lang="en-IN" sz="1100" b="1" i="0" baseline="0">
                <a:solidFill>
                  <a:srgbClr val="102A2E"/>
                </a:solidFill>
                <a:latin typeface="Segoe UI" panose="020B0502040204020203" pitchFamily="34" charset="0"/>
                <a:cs typeface="Segoe UI" panose="020B0502040204020203" pitchFamily="34" charset="0"/>
              </a:rPr>
              <a:t> Vehicles per Accident</a:t>
            </a:r>
            <a:endParaRPr lang="en-IN" sz="1100" b="1" i="0">
              <a:solidFill>
                <a:srgbClr val="102A2E"/>
              </a:solidFill>
              <a:latin typeface="Segoe UI" panose="020B0502040204020203" pitchFamily="34" charset="0"/>
              <a:cs typeface="Segoe UI" panose="020B0502040204020203" pitchFamily="34" charset="0"/>
            </a:endParaRPr>
          </a:p>
        </xdr:txBody>
      </xdr:sp>
      <xdr:sp macro="" textlink="">
        <xdr:nvSpPr>
          <xdr:cNvPr id="22" name="TextBox 21">
            <a:extLst>
              <a:ext uri="{FF2B5EF4-FFF2-40B4-BE49-F238E27FC236}">
                <a16:creationId xmlns:a16="http://schemas.microsoft.com/office/drawing/2014/main" id="{125ED4B0-5CD1-4BAC-B565-4594E5DC6BDA}"/>
              </a:ext>
            </a:extLst>
          </xdr:cNvPr>
          <xdr:cNvSpPr txBox="1"/>
        </xdr:nvSpPr>
        <xdr:spPr>
          <a:xfrm>
            <a:off x="6291998" y="1189140"/>
            <a:ext cx="1692540" cy="612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a:solidFill>
                  <a:srgbClr val="102A2E"/>
                </a:solidFill>
                <a:latin typeface="Segoe UI" panose="020B0502040204020203" pitchFamily="34" charset="0"/>
                <a:cs typeface="Segoe UI" panose="020B0502040204020203" pitchFamily="34" charset="0"/>
              </a:rPr>
              <a:t>Avg.</a:t>
            </a:r>
            <a:r>
              <a:rPr lang="en-IN" sz="1100" b="1" i="0" baseline="0">
                <a:solidFill>
                  <a:srgbClr val="102A2E"/>
                </a:solidFill>
                <a:latin typeface="Segoe UI" panose="020B0502040204020203" pitchFamily="34" charset="0"/>
                <a:cs typeface="Segoe UI" panose="020B0502040204020203" pitchFamily="34" charset="0"/>
              </a:rPr>
              <a:t> </a:t>
            </a:r>
            <a:r>
              <a:rPr lang="en-IN" sz="1100" b="1" i="0">
                <a:solidFill>
                  <a:srgbClr val="102A2E"/>
                </a:solidFill>
                <a:latin typeface="Segoe UI" panose="020B0502040204020203" pitchFamily="34" charset="0"/>
                <a:cs typeface="Segoe UI" panose="020B0502040204020203" pitchFamily="34" charset="0"/>
              </a:rPr>
              <a:t>Fatality</a:t>
            </a:r>
            <a:r>
              <a:rPr lang="en-IN" sz="1100" b="1" i="0" baseline="0">
                <a:solidFill>
                  <a:srgbClr val="102A2E"/>
                </a:solidFill>
                <a:latin typeface="Segoe UI" panose="020B0502040204020203" pitchFamily="34" charset="0"/>
                <a:cs typeface="Segoe UI" panose="020B0502040204020203" pitchFamily="34" charset="0"/>
              </a:rPr>
              <a:t> Rate per Accident</a:t>
            </a:r>
            <a:endParaRPr lang="en-IN" sz="1100" b="1" i="0">
              <a:solidFill>
                <a:srgbClr val="102A2E"/>
              </a:solidFill>
              <a:latin typeface="Segoe UI" panose="020B0502040204020203" pitchFamily="34" charset="0"/>
              <a:cs typeface="Segoe UI" panose="020B0502040204020203" pitchFamily="34" charset="0"/>
            </a:endParaRPr>
          </a:p>
        </xdr:txBody>
      </xdr:sp>
      <xdr:sp macro="" textlink="">
        <xdr:nvSpPr>
          <xdr:cNvPr id="23" name="TextBox 22">
            <a:extLst>
              <a:ext uri="{FF2B5EF4-FFF2-40B4-BE49-F238E27FC236}">
                <a16:creationId xmlns:a16="http://schemas.microsoft.com/office/drawing/2014/main" id="{1B08ABC7-6301-4126-A627-7A0D5B00EE61}"/>
              </a:ext>
            </a:extLst>
          </xdr:cNvPr>
          <xdr:cNvSpPr txBox="1"/>
        </xdr:nvSpPr>
        <xdr:spPr>
          <a:xfrm>
            <a:off x="4895740" y="1198990"/>
            <a:ext cx="1264920" cy="431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a:solidFill>
                  <a:srgbClr val="102A2E"/>
                </a:solidFill>
                <a:latin typeface="Segoe UI" panose="020B0502040204020203" pitchFamily="34" charset="0"/>
                <a:cs typeface="Segoe UI" panose="020B0502040204020203" pitchFamily="34" charset="0"/>
              </a:rPr>
              <a:t>Total Casualities</a:t>
            </a:r>
          </a:p>
        </xdr:txBody>
      </xdr:sp>
      <xdr:sp macro="" textlink="KPI!G3">
        <xdr:nvSpPr>
          <xdr:cNvPr id="24" name="TextBox 23">
            <a:extLst>
              <a:ext uri="{FF2B5EF4-FFF2-40B4-BE49-F238E27FC236}">
                <a16:creationId xmlns:a16="http://schemas.microsoft.com/office/drawing/2014/main" id="{2B2CFC3F-B191-4EE9-A49D-F4A9E17E8C00}"/>
              </a:ext>
            </a:extLst>
          </xdr:cNvPr>
          <xdr:cNvSpPr txBox="1"/>
        </xdr:nvSpPr>
        <xdr:spPr>
          <a:xfrm>
            <a:off x="1984630" y="1502848"/>
            <a:ext cx="1264920" cy="429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FFED114-3BC6-4725-8626-32DC516790C6}" type="TxLink">
              <a:rPr lang="en-US" sz="2200" b="1" i="0" u="none" strike="noStrike">
                <a:solidFill>
                  <a:srgbClr val="000000"/>
                </a:solidFill>
                <a:latin typeface="Segoe UI" panose="020B0502040204020203" pitchFamily="34" charset="0"/>
                <a:ea typeface="Calibri"/>
                <a:cs typeface="Segoe UI" panose="020B0502040204020203" pitchFamily="34" charset="0"/>
              </a:rPr>
              <a:pPr algn="ctr"/>
              <a:t>3000</a:t>
            </a:fld>
            <a:endParaRPr lang="en-IN" sz="2200" b="1" i="0">
              <a:solidFill>
                <a:schemeClr val="tx1"/>
              </a:solidFill>
              <a:latin typeface="Segoe UI" panose="020B0502040204020203" pitchFamily="34" charset="0"/>
              <a:cs typeface="Segoe UI" panose="020B0502040204020203" pitchFamily="34" charset="0"/>
            </a:endParaRPr>
          </a:p>
        </xdr:txBody>
      </xdr:sp>
      <xdr:sp macro="" textlink="KPI!G4">
        <xdr:nvSpPr>
          <xdr:cNvPr id="25" name="TextBox 24">
            <a:extLst>
              <a:ext uri="{FF2B5EF4-FFF2-40B4-BE49-F238E27FC236}">
                <a16:creationId xmlns:a16="http://schemas.microsoft.com/office/drawing/2014/main" id="{73E275E1-7941-4385-84A4-4D212C11D1B9}"/>
              </a:ext>
            </a:extLst>
          </xdr:cNvPr>
          <xdr:cNvSpPr txBox="1"/>
        </xdr:nvSpPr>
        <xdr:spPr>
          <a:xfrm>
            <a:off x="3428284" y="1477467"/>
            <a:ext cx="1264920" cy="429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C307B1-0BC5-486C-9579-76056A5F3A00}" type="TxLink">
              <a:rPr lang="en-US" sz="2200" b="1" i="0" u="none" strike="noStrike">
                <a:solidFill>
                  <a:srgbClr val="000000"/>
                </a:solidFill>
                <a:latin typeface="Segoe UI" panose="020B0502040204020203" pitchFamily="34" charset="0"/>
                <a:ea typeface="Calibri"/>
                <a:cs typeface="Segoe UI" panose="020B0502040204020203" pitchFamily="34" charset="0"/>
              </a:rPr>
              <a:pPr algn="ctr"/>
              <a:t>7366</a:t>
            </a:fld>
            <a:endParaRPr lang="en-IN" sz="2200" b="1" i="0">
              <a:solidFill>
                <a:schemeClr val="tx1"/>
              </a:solidFill>
              <a:latin typeface="Segoe UI" panose="020B0502040204020203" pitchFamily="34" charset="0"/>
              <a:cs typeface="Segoe UI" panose="020B0502040204020203" pitchFamily="34" charset="0"/>
            </a:endParaRPr>
          </a:p>
        </xdr:txBody>
      </xdr:sp>
      <xdr:sp macro="" textlink="KPI!G5">
        <xdr:nvSpPr>
          <xdr:cNvPr id="31" name="TextBox 30">
            <a:extLst>
              <a:ext uri="{FF2B5EF4-FFF2-40B4-BE49-F238E27FC236}">
                <a16:creationId xmlns:a16="http://schemas.microsoft.com/office/drawing/2014/main" id="{24EE0047-8263-452E-A1A5-B5351294A576}"/>
              </a:ext>
            </a:extLst>
          </xdr:cNvPr>
          <xdr:cNvSpPr txBox="1"/>
        </xdr:nvSpPr>
        <xdr:spPr>
          <a:xfrm>
            <a:off x="4948114" y="1492835"/>
            <a:ext cx="1264920" cy="429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5949D1-B018-4AE0-98B1-F0B99D716476}" type="TxLink">
              <a:rPr lang="en-US" sz="2200" b="1" i="0" u="none" strike="noStrike">
                <a:solidFill>
                  <a:srgbClr val="000000"/>
                </a:solidFill>
                <a:latin typeface="Segoe UI" panose="020B0502040204020203" pitchFamily="34" charset="0"/>
                <a:ea typeface="Calibri"/>
                <a:cs typeface="Segoe UI" panose="020B0502040204020203" pitchFamily="34" charset="0"/>
              </a:rPr>
              <a:pPr algn="ctr"/>
              <a:t>15198</a:t>
            </a:fld>
            <a:endParaRPr lang="en-IN" sz="2200" b="1" i="0">
              <a:solidFill>
                <a:schemeClr val="tx1"/>
              </a:solidFill>
              <a:latin typeface="Segoe UI" panose="020B0502040204020203" pitchFamily="34" charset="0"/>
              <a:cs typeface="Segoe UI" panose="020B0502040204020203" pitchFamily="34" charset="0"/>
            </a:endParaRPr>
          </a:p>
        </xdr:txBody>
      </xdr:sp>
      <xdr:sp macro="" textlink="KPI!D4">
        <xdr:nvSpPr>
          <xdr:cNvPr id="33" name="TextBox 32">
            <a:extLst>
              <a:ext uri="{FF2B5EF4-FFF2-40B4-BE49-F238E27FC236}">
                <a16:creationId xmlns:a16="http://schemas.microsoft.com/office/drawing/2014/main" id="{471CE206-3C62-4772-8E7F-832A26AE92AE}"/>
              </a:ext>
            </a:extLst>
          </xdr:cNvPr>
          <xdr:cNvSpPr txBox="1"/>
        </xdr:nvSpPr>
        <xdr:spPr>
          <a:xfrm>
            <a:off x="6530593" y="1602488"/>
            <a:ext cx="1264920" cy="429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A5836C-E9F8-4A67-9E97-9389103E1F31}" type="TxLink">
              <a:rPr lang="en-US" sz="2200" b="1" i="0" u="none" strike="noStrike">
                <a:solidFill>
                  <a:schemeClr val="tx1"/>
                </a:solidFill>
                <a:latin typeface="Calibri"/>
                <a:ea typeface="Calibri"/>
                <a:cs typeface="Calibri"/>
              </a:rPr>
              <a:pPr algn="ctr"/>
              <a:t>2.46</a:t>
            </a:fld>
            <a:endParaRPr lang="en-IN" sz="2200" b="1" i="0">
              <a:solidFill>
                <a:schemeClr val="tx1"/>
              </a:solidFill>
              <a:latin typeface="Segoe UI" panose="020B0502040204020203" pitchFamily="34" charset="0"/>
              <a:cs typeface="Segoe UI" panose="020B0502040204020203" pitchFamily="34" charset="0"/>
            </a:endParaRPr>
          </a:p>
        </xdr:txBody>
      </xdr:sp>
      <xdr:sp macro="" textlink="KPI!C7">
        <xdr:nvSpPr>
          <xdr:cNvPr id="34" name="TextBox 33">
            <a:extLst>
              <a:ext uri="{FF2B5EF4-FFF2-40B4-BE49-F238E27FC236}">
                <a16:creationId xmlns:a16="http://schemas.microsoft.com/office/drawing/2014/main" id="{79868523-ED97-4243-8702-7CD3DBE7273E}"/>
              </a:ext>
            </a:extLst>
          </xdr:cNvPr>
          <xdr:cNvSpPr txBox="1"/>
        </xdr:nvSpPr>
        <xdr:spPr>
          <a:xfrm>
            <a:off x="8250667" y="1593708"/>
            <a:ext cx="1264920" cy="429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256652-A8DC-49B6-89A5-03E6EAAE6A2D}" type="TxLink">
              <a:rPr lang="en-US" sz="2200" b="1" i="0" u="none" strike="noStrike">
                <a:solidFill>
                  <a:schemeClr val="tx1"/>
                </a:solidFill>
                <a:latin typeface="Calibri"/>
                <a:ea typeface="Calibri"/>
                <a:cs typeface="Calibri"/>
              </a:rPr>
              <a:pPr algn="ctr"/>
              <a:t>3.00</a:t>
            </a:fld>
            <a:endParaRPr lang="en-IN" sz="2200" b="1" i="0">
              <a:solidFill>
                <a:schemeClr val="tx1"/>
              </a:solidFill>
              <a:latin typeface="Segoe UI" panose="020B0502040204020203" pitchFamily="34" charset="0"/>
              <a:cs typeface="Segoe UI" panose="020B0502040204020203" pitchFamily="34" charset="0"/>
            </a:endParaRPr>
          </a:p>
        </xdr:txBody>
      </xdr:sp>
    </xdr:grpSp>
    <xdr:clientData/>
  </xdr:twoCellAnchor>
  <xdr:twoCellAnchor editAs="oneCell">
    <xdr:from>
      <xdr:col>3</xdr:col>
      <xdr:colOff>131824</xdr:colOff>
      <xdr:row>8</xdr:row>
      <xdr:rowOff>77733</xdr:rowOff>
    </xdr:from>
    <xdr:to>
      <xdr:col>9</xdr:col>
      <xdr:colOff>289560</xdr:colOff>
      <xdr:row>13</xdr:row>
      <xdr:rowOff>85352</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AD5D519A-A238-4A54-88AF-7103BCBACE73}"/>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1960624" y="1540773"/>
              <a:ext cx="3672840" cy="92201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9</xdr:col>
      <xdr:colOff>254667</xdr:colOff>
      <xdr:row>15</xdr:row>
      <xdr:rowOff>38100</xdr:rowOff>
    </xdr:from>
    <xdr:to>
      <xdr:col>15</xdr:col>
      <xdr:colOff>160020</xdr:colOff>
      <xdr:row>28</xdr:row>
      <xdr:rowOff>146385</xdr:rowOff>
    </xdr:to>
    <xdr:graphicFrame macro="">
      <xdr:nvGraphicFramePr>
        <xdr:cNvPr id="10" name="Chart 9">
          <a:extLst>
            <a:ext uri="{FF2B5EF4-FFF2-40B4-BE49-F238E27FC236}">
              <a16:creationId xmlns:a16="http://schemas.microsoft.com/office/drawing/2014/main" id="{781D4DC9-510E-4BF7-A80D-DD166A81FE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251460</xdr:colOff>
      <xdr:row>15</xdr:row>
      <xdr:rowOff>38100</xdr:rowOff>
    </xdr:from>
    <xdr:to>
      <xdr:col>18</xdr:col>
      <xdr:colOff>533400</xdr:colOff>
      <xdr:row>28</xdr:row>
      <xdr:rowOff>122723</xdr:rowOff>
    </xdr:to>
    <xdr:graphicFrame macro="">
      <xdr:nvGraphicFramePr>
        <xdr:cNvPr id="11" name="Chart 10">
          <a:extLst>
            <a:ext uri="{FF2B5EF4-FFF2-40B4-BE49-F238E27FC236}">
              <a16:creationId xmlns:a16="http://schemas.microsoft.com/office/drawing/2014/main" id="{AF7A0101-6435-4D75-BD5E-7430642A9A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45720</xdr:colOff>
      <xdr:row>0</xdr:row>
      <xdr:rowOff>99059</xdr:rowOff>
    </xdr:from>
    <xdr:to>
      <xdr:col>22</xdr:col>
      <xdr:colOff>358140</xdr:colOff>
      <xdr:row>29</xdr:row>
      <xdr:rowOff>14653</xdr:rowOff>
    </xdr:to>
    <xdr:sp macro="" textlink="">
      <xdr:nvSpPr>
        <xdr:cNvPr id="37" name="Rectangle: Rounded Corners 36">
          <a:extLst>
            <a:ext uri="{FF2B5EF4-FFF2-40B4-BE49-F238E27FC236}">
              <a16:creationId xmlns:a16="http://schemas.microsoft.com/office/drawing/2014/main" id="{F49F0A12-6B88-445D-888E-8B01A42478AD}"/>
            </a:ext>
          </a:extLst>
        </xdr:cNvPr>
        <xdr:cNvSpPr/>
      </xdr:nvSpPr>
      <xdr:spPr>
        <a:xfrm>
          <a:off x="11600278" y="99059"/>
          <a:ext cx="2136824" cy="5227613"/>
        </a:xfrm>
        <a:prstGeom prst="roundRect">
          <a:avLst>
            <a:gd name="adj" fmla="val 13804"/>
          </a:avLst>
        </a:prstGeom>
        <a:solidFill>
          <a:schemeClr val="accent5">
            <a:alpha val="3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69294</xdr:colOff>
      <xdr:row>4</xdr:row>
      <xdr:rowOff>30480</xdr:rowOff>
    </xdr:from>
    <xdr:to>
      <xdr:col>22</xdr:col>
      <xdr:colOff>331583</xdr:colOff>
      <xdr:row>29</xdr:row>
      <xdr:rowOff>0</xdr:rowOff>
    </xdr:to>
    <xdr:sp macro="" textlink="">
      <xdr:nvSpPr>
        <xdr:cNvPr id="39" name="TextBox 38">
          <a:extLst>
            <a:ext uri="{FF2B5EF4-FFF2-40B4-BE49-F238E27FC236}">
              <a16:creationId xmlns:a16="http://schemas.microsoft.com/office/drawing/2014/main" id="{7E756CCD-DD4C-4A69-80AA-45A2AE018B4D}"/>
            </a:ext>
          </a:extLst>
        </xdr:cNvPr>
        <xdr:cNvSpPr txBox="1"/>
      </xdr:nvSpPr>
      <xdr:spPr>
        <a:xfrm>
          <a:off x="11651694" y="762000"/>
          <a:ext cx="2091089" cy="4541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en-IN" sz="1100" b="0">
              <a:solidFill>
                <a:schemeClr val="bg1"/>
              </a:solidFill>
              <a:latin typeface="Segoe UI" panose="020B0502040204020203" pitchFamily="34" charset="0"/>
              <a:cs typeface="Segoe UI" panose="020B0502040204020203" pitchFamily="34" charset="0"/>
            </a:rPr>
            <a:t>A total of 3,000 accidents were recorded.</a:t>
          </a:r>
        </a:p>
        <a:p>
          <a:pPr marL="171450" indent="-171450">
            <a:buFont typeface="Arial" panose="020B0604020202020204" pitchFamily="34" charset="0"/>
            <a:buChar char="•"/>
          </a:pPr>
          <a:r>
            <a:rPr lang="en-IN" sz="1100" b="0">
              <a:solidFill>
                <a:schemeClr val="bg1"/>
              </a:solidFill>
              <a:latin typeface="Segoe UI" panose="020B0502040204020203" pitchFamily="34" charset="0"/>
              <a:cs typeface="Segoe UI" panose="020B0502040204020203" pitchFamily="34" charset="0"/>
            </a:rPr>
            <a:t>7,366 fatalities highlight a serious level of accident severity.</a:t>
          </a:r>
        </a:p>
        <a:p>
          <a:pPr marL="171450" indent="-171450">
            <a:buFont typeface="Arial" panose="020B0604020202020204" pitchFamily="34" charset="0"/>
            <a:buChar char="•"/>
          </a:pPr>
          <a:r>
            <a:rPr lang="en-IN" sz="1100" b="0">
              <a:solidFill>
                <a:schemeClr val="bg1"/>
              </a:solidFill>
              <a:latin typeface="Segoe UI" panose="020B0502040204020203" pitchFamily="34" charset="0"/>
              <a:cs typeface="Segoe UI" panose="020B0502040204020203" pitchFamily="34" charset="0"/>
            </a:rPr>
            <a:t>15,198 total casualties show the significant human impact of these incidents.</a:t>
          </a:r>
        </a:p>
        <a:p>
          <a:pPr marL="171450" indent="-171450">
            <a:buFont typeface="Arial" panose="020B0604020202020204" pitchFamily="34" charset="0"/>
            <a:buChar char="•"/>
          </a:pPr>
          <a:r>
            <a:rPr lang="en-IN" sz="1100" b="0">
              <a:solidFill>
                <a:schemeClr val="bg1"/>
              </a:solidFill>
              <a:latin typeface="Segoe UI" panose="020B0502040204020203" pitchFamily="34" charset="0"/>
              <a:cs typeface="Segoe UI" panose="020B0502040204020203" pitchFamily="34" charset="0"/>
            </a:rPr>
            <a:t>The average fatality rate per accident is 2.48, meaning almost 3 lives lost per crash.</a:t>
          </a:r>
        </a:p>
        <a:p>
          <a:pPr marL="171450" indent="-171450">
            <a:buFont typeface="Arial" panose="020B0604020202020204" pitchFamily="34" charset="0"/>
            <a:buChar char="•"/>
          </a:pPr>
          <a:r>
            <a:rPr lang="en-IN" sz="1100" b="0">
              <a:solidFill>
                <a:schemeClr val="bg1"/>
              </a:solidFill>
              <a:latin typeface="Segoe UI" panose="020B0502040204020203" pitchFamily="34" charset="0"/>
              <a:cs typeface="Segoe UI" panose="020B0502040204020203" pitchFamily="34" charset="0"/>
            </a:rPr>
            <a:t>On average, 3 vehicles were involved per accident, suggesting multi-vehicle collisions are common.</a:t>
          </a:r>
        </a:p>
        <a:p>
          <a:pPr marL="171450" indent="-171450">
            <a:buFont typeface="Arial" panose="020B0604020202020204" pitchFamily="34" charset="0"/>
            <a:buChar char="•"/>
          </a:pPr>
          <a:r>
            <a:rPr lang="en-IN" sz="1100" b="0">
              <a:solidFill>
                <a:schemeClr val="bg1"/>
              </a:solidFill>
              <a:latin typeface="Segoe UI" panose="020B0502040204020203" pitchFamily="34" charset="0"/>
              <a:cs typeface="Segoe UI" panose="020B0502040204020203" pitchFamily="34" charset="0"/>
            </a:rPr>
            <a:t>Overall, the overview indicates high-severity, multi-vehicle accidents, emphasizing the need to explore causes, locations, and safety conditions in more detail.</a:t>
          </a:r>
        </a:p>
      </xdr:txBody>
    </xdr:sp>
    <xdr:clientData/>
  </xdr:twoCellAnchor>
  <xdr:twoCellAnchor>
    <xdr:from>
      <xdr:col>18</xdr:col>
      <xdr:colOff>369683</xdr:colOff>
      <xdr:row>1</xdr:row>
      <xdr:rowOff>136614</xdr:rowOff>
    </xdr:from>
    <xdr:to>
      <xdr:col>21</xdr:col>
      <xdr:colOff>52812</xdr:colOff>
      <xdr:row>3</xdr:row>
      <xdr:rowOff>136614</xdr:rowOff>
    </xdr:to>
    <xdr:sp macro="" textlink="">
      <xdr:nvSpPr>
        <xdr:cNvPr id="41" name="TextBox 40">
          <a:extLst>
            <a:ext uri="{FF2B5EF4-FFF2-40B4-BE49-F238E27FC236}">
              <a16:creationId xmlns:a16="http://schemas.microsoft.com/office/drawing/2014/main" id="{4D3076A3-1B16-40EB-B56F-0E256D092EDF}"/>
            </a:ext>
          </a:extLst>
        </xdr:cNvPr>
        <xdr:cNvSpPr txBox="1"/>
      </xdr:nvSpPr>
      <xdr:spPr>
        <a:xfrm>
          <a:off x="11342483" y="319494"/>
          <a:ext cx="1511929" cy="365760"/>
        </a:xfrm>
        <a:prstGeom prst="roundRect">
          <a:avLst>
            <a:gd name="adj" fmla="val 50000"/>
          </a:avLst>
        </a:prstGeom>
        <a:solidFill>
          <a:srgbClr val="102A2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IN" sz="1200" b="1">
              <a:solidFill>
                <a:schemeClr val="bg1"/>
              </a:solidFill>
              <a:latin typeface="Segoe UI" panose="020B0502040204020203" pitchFamily="34" charset="0"/>
              <a:cs typeface="Segoe UI" panose="020B0502040204020203" pitchFamily="34" charset="0"/>
            </a:rPr>
            <a:t>  Key Insights    </a:t>
          </a:r>
        </a:p>
      </xdr:txBody>
    </xdr:sp>
    <xdr:clientData/>
  </xdr:twoCellAnchor>
  <xdr:twoCellAnchor>
    <xdr:from>
      <xdr:col>0</xdr:col>
      <xdr:colOff>397138</xdr:colOff>
      <xdr:row>16</xdr:row>
      <xdr:rowOff>170748</xdr:rowOff>
    </xdr:from>
    <xdr:to>
      <xdr:col>3</xdr:col>
      <xdr:colOff>511438</xdr:colOff>
      <xdr:row>18</xdr:row>
      <xdr:rowOff>170747</xdr:rowOff>
    </xdr:to>
    <xdr:sp macro="" textlink="">
      <xdr:nvSpPr>
        <xdr:cNvPr id="13" name="TextBox 12">
          <a:hlinkClick xmlns:r="http://schemas.openxmlformats.org/officeDocument/2006/relationships" r:id="rId13"/>
          <a:extLst>
            <a:ext uri="{FF2B5EF4-FFF2-40B4-BE49-F238E27FC236}">
              <a16:creationId xmlns:a16="http://schemas.microsoft.com/office/drawing/2014/main" id="{CC494435-6FED-4568-9480-3A6B10E3C13B}"/>
            </a:ext>
          </a:extLst>
        </xdr:cNvPr>
        <xdr:cNvSpPr txBox="1"/>
      </xdr:nvSpPr>
      <xdr:spPr>
        <a:xfrm>
          <a:off x="397138" y="3096828"/>
          <a:ext cx="1943100" cy="365759"/>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baseline="0">
              <a:solidFill>
                <a:schemeClr val="tx1"/>
              </a:solidFill>
              <a:latin typeface="Segoe UI" panose="020B0502040204020203" pitchFamily="34" charset="0"/>
              <a:cs typeface="Segoe UI" panose="020B0502040204020203" pitchFamily="34" charset="0"/>
            </a:rPr>
            <a:t>Vehicles</a:t>
          </a:r>
          <a:endParaRPr lang="en-IN" sz="1200" b="1">
            <a:solidFill>
              <a:schemeClr val="tx1"/>
            </a:solidFill>
            <a:latin typeface="Segoe UI" panose="020B0502040204020203" pitchFamily="34" charset="0"/>
            <a:cs typeface="Segoe UI" panose="020B0502040204020203" pitchFamily="34" charset="0"/>
          </a:endParaRPr>
        </a:p>
      </xdr:txBody>
    </xdr:sp>
    <xdr:clientData/>
  </xdr:twoCellAnchor>
  <xdr:twoCellAnchor>
    <xdr:from>
      <xdr:col>0</xdr:col>
      <xdr:colOff>411727</xdr:colOff>
      <xdr:row>19</xdr:row>
      <xdr:rowOff>44761</xdr:rowOff>
    </xdr:from>
    <xdr:to>
      <xdr:col>3</xdr:col>
      <xdr:colOff>526027</xdr:colOff>
      <xdr:row>21</xdr:row>
      <xdr:rowOff>44763</xdr:rowOff>
    </xdr:to>
    <xdr:sp macro="" textlink="">
      <xdr:nvSpPr>
        <xdr:cNvPr id="35" name="TextBox 34">
          <a:hlinkClick xmlns:r="http://schemas.openxmlformats.org/officeDocument/2006/relationships" r:id="rId14"/>
          <a:extLst>
            <a:ext uri="{FF2B5EF4-FFF2-40B4-BE49-F238E27FC236}">
              <a16:creationId xmlns:a16="http://schemas.microsoft.com/office/drawing/2014/main" id="{8B2DEFE6-5378-4B1B-B964-CCCE7BB378EE}"/>
            </a:ext>
          </a:extLst>
        </xdr:cNvPr>
        <xdr:cNvSpPr txBox="1"/>
      </xdr:nvSpPr>
      <xdr:spPr>
        <a:xfrm>
          <a:off x="411727" y="3519481"/>
          <a:ext cx="1943100" cy="365762"/>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Road</a:t>
          </a:r>
          <a:r>
            <a:rPr lang="en-IN" sz="1200" b="1" baseline="0">
              <a:solidFill>
                <a:schemeClr val="tx1"/>
              </a:solidFill>
              <a:latin typeface="Segoe UI" panose="020B0502040204020203" pitchFamily="34" charset="0"/>
              <a:cs typeface="Segoe UI" panose="020B0502040204020203" pitchFamily="34" charset="0"/>
            </a:rPr>
            <a:t> Conditions</a:t>
          </a:r>
          <a:endParaRPr lang="en-IN" sz="1200" b="1">
            <a:solidFill>
              <a:schemeClr val="tx1"/>
            </a:solidFill>
            <a:latin typeface="Segoe UI" panose="020B0502040204020203" pitchFamily="34" charset="0"/>
            <a:cs typeface="Segoe UI" panose="020B0502040204020203" pitchFamily="34" charset="0"/>
          </a:endParaRPr>
        </a:p>
      </xdr:txBody>
    </xdr:sp>
    <xdr:clientData/>
  </xdr:twoCellAnchor>
  <xdr:twoCellAnchor editAs="oneCell">
    <xdr:from>
      <xdr:col>0</xdr:col>
      <xdr:colOff>232410</xdr:colOff>
      <xdr:row>9</xdr:row>
      <xdr:rowOff>142875</xdr:rowOff>
    </xdr:from>
    <xdr:to>
      <xdr:col>0</xdr:col>
      <xdr:colOff>457365</xdr:colOff>
      <xdr:row>11</xdr:row>
      <xdr:rowOff>4839</xdr:rowOff>
    </xdr:to>
    <xdr:pic>
      <xdr:nvPicPr>
        <xdr:cNvPr id="36" name="Graphic 35" descr="Map with pin with solid fill">
          <a:extLst>
            <a:ext uri="{FF2B5EF4-FFF2-40B4-BE49-F238E27FC236}">
              <a16:creationId xmlns:a16="http://schemas.microsoft.com/office/drawing/2014/main" id="{4FAE98FC-9C2E-4B11-B701-DFD4A464011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32410" y="1788795"/>
          <a:ext cx="224955" cy="227724"/>
        </a:xfrm>
        <a:prstGeom prst="rect">
          <a:avLst/>
        </a:prstGeom>
      </xdr:spPr>
    </xdr:pic>
    <xdr:clientData/>
  </xdr:twoCellAnchor>
  <xdr:twoCellAnchor editAs="oneCell">
    <xdr:from>
      <xdr:col>0</xdr:col>
      <xdr:colOff>280035</xdr:colOff>
      <xdr:row>7</xdr:row>
      <xdr:rowOff>120015</xdr:rowOff>
    </xdr:from>
    <xdr:to>
      <xdr:col>0</xdr:col>
      <xdr:colOff>463384</xdr:colOff>
      <xdr:row>8</xdr:row>
      <xdr:rowOff>120336</xdr:rowOff>
    </xdr:to>
    <xdr:pic>
      <xdr:nvPicPr>
        <xdr:cNvPr id="43" name="Graphic 42" descr="Skull with solid fill">
          <a:extLst>
            <a:ext uri="{FF2B5EF4-FFF2-40B4-BE49-F238E27FC236}">
              <a16:creationId xmlns:a16="http://schemas.microsoft.com/office/drawing/2014/main" id="{0F53B1C5-66CF-4D6C-9057-956A40A703EC}"/>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80035" y="1400175"/>
          <a:ext cx="183349" cy="183201"/>
        </a:xfrm>
        <a:prstGeom prst="rect">
          <a:avLst/>
        </a:prstGeom>
      </xdr:spPr>
    </xdr:pic>
    <xdr:clientData/>
  </xdr:twoCellAnchor>
  <xdr:twoCellAnchor editAs="oneCell">
    <xdr:from>
      <xdr:col>0</xdr:col>
      <xdr:colOff>303793</xdr:colOff>
      <xdr:row>17</xdr:row>
      <xdr:rowOff>85107</xdr:rowOff>
    </xdr:from>
    <xdr:to>
      <xdr:col>0</xdr:col>
      <xdr:colOff>515088</xdr:colOff>
      <xdr:row>18</xdr:row>
      <xdr:rowOff>112231</xdr:rowOff>
    </xdr:to>
    <xdr:pic>
      <xdr:nvPicPr>
        <xdr:cNvPr id="45" name="Graphic 44" descr="Car with solid fill">
          <a:extLst>
            <a:ext uri="{FF2B5EF4-FFF2-40B4-BE49-F238E27FC236}">
              <a16:creationId xmlns:a16="http://schemas.microsoft.com/office/drawing/2014/main" id="{5D5DF8B9-0B13-4855-BDCB-605EB9B7968E}"/>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03793" y="3194067"/>
          <a:ext cx="211295" cy="210004"/>
        </a:xfrm>
        <a:prstGeom prst="rect">
          <a:avLst/>
        </a:prstGeom>
      </xdr:spPr>
    </xdr:pic>
    <xdr:clientData/>
  </xdr:twoCellAnchor>
  <xdr:twoCellAnchor editAs="oneCell">
    <xdr:from>
      <xdr:col>0</xdr:col>
      <xdr:colOff>272415</xdr:colOff>
      <xdr:row>14</xdr:row>
      <xdr:rowOff>148590</xdr:rowOff>
    </xdr:from>
    <xdr:to>
      <xdr:col>0</xdr:col>
      <xdr:colOff>498845</xdr:colOff>
      <xdr:row>16</xdr:row>
      <xdr:rowOff>6713</xdr:rowOff>
    </xdr:to>
    <xdr:pic>
      <xdr:nvPicPr>
        <xdr:cNvPr id="47" name="Graphic 46" descr="Cloud with solid fill">
          <a:extLst>
            <a:ext uri="{FF2B5EF4-FFF2-40B4-BE49-F238E27FC236}">
              <a16:creationId xmlns:a16="http://schemas.microsoft.com/office/drawing/2014/main" id="{CAC1B748-8F43-4ADC-8A35-EDD68F10B92A}"/>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272415" y="2708910"/>
          <a:ext cx="226430" cy="223883"/>
        </a:xfrm>
        <a:prstGeom prst="rect">
          <a:avLst/>
        </a:prstGeom>
      </xdr:spPr>
    </xdr:pic>
    <xdr:clientData/>
  </xdr:twoCellAnchor>
  <xdr:twoCellAnchor editAs="oneCell">
    <xdr:from>
      <xdr:col>0</xdr:col>
      <xdr:colOff>306706</xdr:colOff>
      <xdr:row>12</xdr:row>
      <xdr:rowOff>100966</xdr:rowOff>
    </xdr:from>
    <xdr:to>
      <xdr:col>0</xdr:col>
      <xdr:colOff>467716</xdr:colOff>
      <xdr:row>13</xdr:row>
      <xdr:rowOff>79096</xdr:rowOff>
    </xdr:to>
    <xdr:pic>
      <xdr:nvPicPr>
        <xdr:cNvPr id="49" name="Graphic 48" descr="Employee badge with solid fill">
          <a:extLst>
            <a:ext uri="{FF2B5EF4-FFF2-40B4-BE49-F238E27FC236}">
              <a16:creationId xmlns:a16="http://schemas.microsoft.com/office/drawing/2014/main" id="{C71D50E9-36AE-7D6B-0736-B73E3415DFF5}"/>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306706" y="2295526"/>
          <a:ext cx="161010" cy="161010"/>
        </a:xfrm>
        <a:prstGeom prst="rect">
          <a:avLst/>
        </a:prstGeom>
      </xdr:spPr>
    </xdr:pic>
    <xdr:clientData/>
  </xdr:twoCellAnchor>
  <xdr:twoCellAnchor editAs="oneCell">
    <xdr:from>
      <xdr:col>0</xdr:col>
      <xdr:colOff>323356</xdr:colOff>
      <xdr:row>19</xdr:row>
      <xdr:rowOff>165241</xdr:rowOff>
    </xdr:from>
    <xdr:to>
      <xdr:col>0</xdr:col>
      <xdr:colOff>484366</xdr:colOff>
      <xdr:row>20</xdr:row>
      <xdr:rowOff>143371</xdr:rowOff>
    </xdr:to>
    <xdr:pic>
      <xdr:nvPicPr>
        <xdr:cNvPr id="51" name="Graphic 50" descr="No sign with solid fill">
          <a:extLst>
            <a:ext uri="{FF2B5EF4-FFF2-40B4-BE49-F238E27FC236}">
              <a16:creationId xmlns:a16="http://schemas.microsoft.com/office/drawing/2014/main" id="{E4ABA8B1-3C07-445C-91B4-3F1AC4833C74}"/>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323356" y="3639961"/>
          <a:ext cx="161010" cy="161010"/>
        </a:xfrm>
        <a:prstGeom prst="rect">
          <a:avLst/>
        </a:prstGeom>
      </xdr:spPr>
    </xdr:pic>
    <xdr:clientData/>
  </xdr:twoCellAnchor>
  <xdr:twoCellAnchor editAs="oneCell">
    <xdr:from>
      <xdr:col>9</xdr:col>
      <xdr:colOff>373380</xdr:colOff>
      <xdr:row>8</xdr:row>
      <xdr:rowOff>76200</xdr:rowOff>
    </xdr:from>
    <xdr:to>
      <xdr:col>18</xdr:col>
      <xdr:colOff>525780</xdr:colOff>
      <xdr:row>14</xdr:row>
      <xdr:rowOff>160019</xdr:rowOff>
    </xdr:to>
    <mc:AlternateContent xmlns:mc="http://schemas.openxmlformats.org/markup-compatibility/2006" xmlns:a14="http://schemas.microsoft.com/office/drawing/2010/main">
      <mc:Choice Requires="a14">
        <xdr:graphicFrame macro="">
          <xdr:nvGraphicFramePr>
            <xdr:cNvPr id="67" name="State Initial 1">
              <a:extLst>
                <a:ext uri="{FF2B5EF4-FFF2-40B4-BE49-F238E27FC236}">
                  <a16:creationId xmlns:a16="http://schemas.microsoft.com/office/drawing/2014/main" id="{B81CA335-6EEA-4F00-9FF5-7CC5D57D2C3B}"/>
                </a:ext>
              </a:extLst>
            </xdr:cNvPr>
            <xdr:cNvGraphicFramePr/>
          </xdr:nvGraphicFramePr>
          <xdr:xfrm>
            <a:off x="0" y="0"/>
            <a:ext cx="0" cy="0"/>
          </xdr:xfrm>
          <a:graphic>
            <a:graphicData uri="http://schemas.microsoft.com/office/drawing/2010/slicer">
              <sle:slicer xmlns:sle="http://schemas.microsoft.com/office/drawing/2010/slicer" name="State Initial 1"/>
            </a:graphicData>
          </a:graphic>
        </xdr:graphicFrame>
      </mc:Choice>
      <mc:Fallback xmlns="">
        <xdr:sp macro="" textlink="">
          <xdr:nvSpPr>
            <xdr:cNvPr id="0" name=""/>
            <xdr:cNvSpPr>
              <a:spLocks noTextEdit="1"/>
            </xdr:cNvSpPr>
          </xdr:nvSpPr>
          <xdr:spPr>
            <a:xfrm>
              <a:off x="5859780" y="1539240"/>
              <a:ext cx="5638800"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139444</xdr:colOff>
      <xdr:row>13</xdr:row>
      <xdr:rowOff>161553</xdr:rowOff>
    </xdr:from>
    <xdr:to>
      <xdr:col>9</xdr:col>
      <xdr:colOff>182880</xdr:colOff>
      <xdr:row>28</xdr:row>
      <xdr:rowOff>161553</xdr:rowOff>
    </xdr:to>
    <xdr:graphicFrame macro="">
      <xdr:nvGraphicFramePr>
        <xdr:cNvPr id="57" name="Chart 56">
          <a:extLst>
            <a:ext uri="{FF2B5EF4-FFF2-40B4-BE49-F238E27FC236}">
              <a16:creationId xmlns:a16="http://schemas.microsoft.com/office/drawing/2014/main" id="{4D2BC681-50CE-4B90-99C1-9C59631BDA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0</xdr:col>
      <xdr:colOff>243840</xdr:colOff>
      <xdr:row>23</xdr:row>
      <xdr:rowOff>83820</xdr:rowOff>
    </xdr:from>
    <xdr:to>
      <xdr:col>2</xdr:col>
      <xdr:colOff>365760</xdr:colOff>
      <xdr:row>25</xdr:row>
      <xdr:rowOff>83820</xdr:rowOff>
    </xdr:to>
    <xdr:sp macro="" textlink="">
      <xdr:nvSpPr>
        <xdr:cNvPr id="14" name="TextBox 13">
          <a:hlinkClick xmlns:r="http://schemas.openxmlformats.org/officeDocument/2006/relationships" r:id="rId28"/>
          <a:extLst>
            <a:ext uri="{FF2B5EF4-FFF2-40B4-BE49-F238E27FC236}">
              <a16:creationId xmlns:a16="http://schemas.microsoft.com/office/drawing/2014/main" id="{CC6939A3-72D7-48B1-81D6-CDB2B4A60B88}"/>
            </a:ext>
          </a:extLst>
        </xdr:cNvPr>
        <xdr:cNvSpPr txBox="1"/>
      </xdr:nvSpPr>
      <xdr:spPr>
        <a:xfrm>
          <a:off x="243840" y="4290060"/>
          <a:ext cx="1341120" cy="365760"/>
        </a:xfrm>
        <a:prstGeom prst="roundRect">
          <a:avLst>
            <a:gd name="adj" fmla="val 50000"/>
          </a:avLst>
        </a:prstGeom>
        <a:solidFill>
          <a:srgbClr val="F5EFFF"/>
        </a:solidFill>
        <a:ln w="12700" cmpd="sng">
          <a:solidFill>
            <a:schemeClr val="tx1"/>
          </a:solidFill>
        </a:ln>
        <a:effectLst>
          <a:glow rad="63500">
            <a:schemeClr val="tx1">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solidFill>
              <a:latin typeface="Segoe UI" panose="020B0502040204020203" pitchFamily="34" charset="0"/>
              <a:cs typeface="Segoe UI" panose="020B0502040204020203" pitchFamily="34" charset="0"/>
            </a:rPr>
            <a:t>KPI Summary</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472440</xdr:colOff>
      <xdr:row>29</xdr:row>
      <xdr:rowOff>175846</xdr:rowOff>
    </xdr:to>
    <xdr:sp macro="" textlink="">
      <xdr:nvSpPr>
        <xdr:cNvPr id="2" name="Rectangle: Rounded Corners 1">
          <a:extLst>
            <a:ext uri="{FF2B5EF4-FFF2-40B4-BE49-F238E27FC236}">
              <a16:creationId xmlns:a16="http://schemas.microsoft.com/office/drawing/2014/main" id="{65A62B51-01A2-4400-8E14-607979C17525}"/>
            </a:ext>
          </a:extLst>
        </xdr:cNvPr>
        <xdr:cNvSpPr/>
      </xdr:nvSpPr>
      <xdr:spPr>
        <a:xfrm>
          <a:off x="0" y="0"/>
          <a:ext cx="13851402" cy="5487865"/>
        </a:xfrm>
        <a:prstGeom prst="roundRect">
          <a:avLst>
            <a:gd name="adj" fmla="val 6681"/>
          </a:avLst>
        </a:prstGeom>
        <a:solidFill>
          <a:srgbClr val="2A2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60960</xdr:colOff>
      <xdr:row>0</xdr:row>
      <xdr:rowOff>53340</xdr:rowOff>
    </xdr:from>
    <xdr:to>
      <xdr:col>3</xdr:col>
      <xdr:colOff>30480</xdr:colOff>
      <xdr:row>29</xdr:row>
      <xdr:rowOff>102577</xdr:rowOff>
    </xdr:to>
    <xdr:sp macro="" textlink="">
      <xdr:nvSpPr>
        <xdr:cNvPr id="3" name="Rectangle: Rounded Corners 2">
          <a:extLst>
            <a:ext uri="{FF2B5EF4-FFF2-40B4-BE49-F238E27FC236}">
              <a16:creationId xmlns:a16="http://schemas.microsoft.com/office/drawing/2014/main" id="{C7936C7C-AF7F-426A-9F75-CA3255559447}"/>
            </a:ext>
          </a:extLst>
        </xdr:cNvPr>
        <xdr:cNvSpPr/>
      </xdr:nvSpPr>
      <xdr:spPr>
        <a:xfrm>
          <a:off x="60960" y="53340"/>
          <a:ext cx="1793924" cy="5361256"/>
        </a:xfrm>
        <a:prstGeom prst="roundRect">
          <a:avLst>
            <a:gd name="adj" fmla="val 13804"/>
          </a:avLst>
        </a:prstGeom>
        <a:solidFill>
          <a:srgbClr val="F5E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161925</xdr:colOff>
      <xdr:row>2</xdr:row>
      <xdr:rowOff>83151</xdr:rowOff>
    </xdr:from>
    <xdr:to>
      <xdr:col>4</xdr:col>
      <xdr:colOff>42948</xdr:colOff>
      <xdr:row>4</xdr:row>
      <xdr:rowOff>83152</xdr:rowOff>
    </xdr:to>
    <xdr:sp macro="" textlink="">
      <xdr:nvSpPr>
        <xdr:cNvPr id="4" name="TextBox 3">
          <a:hlinkClick xmlns:r="http://schemas.openxmlformats.org/officeDocument/2006/relationships" r:id="rId1"/>
          <a:extLst>
            <a:ext uri="{FF2B5EF4-FFF2-40B4-BE49-F238E27FC236}">
              <a16:creationId xmlns:a16="http://schemas.microsoft.com/office/drawing/2014/main" id="{A1B5A953-D3C2-4BF9-B12A-681A7E0FE8E7}"/>
            </a:ext>
          </a:extLst>
        </xdr:cNvPr>
        <xdr:cNvSpPr txBox="1"/>
      </xdr:nvSpPr>
      <xdr:spPr>
        <a:xfrm>
          <a:off x="161925" y="448911"/>
          <a:ext cx="2319423" cy="365761"/>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bg1"/>
              </a:solidFill>
              <a:latin typeface="Segoe UI" panose="020B0502040204020203" pitchFamily="34" charset="0"/>
              <a:cs typeface="Segoe UI" panose="020B0502040204020203" pitchFamily="34" charset="0"/>
            </a:rPr>
            <a:t>    </a:t>
          </a:r>
          <a:r>
            <a:rPr lang="en-IN" sz="1200" b="1">
              <a:solidFill>
                <a:schemeClr val="tx1"/>
              </a:solidFill>
              <a:latin typeface="Segoe UI" panose="020B0502040204020203" pitchFamily="34" charset="0"/>
              <a:cs typeface="Segoe UI" panose="020B0502040204020203" pitchFamily="34" charset="0"/>
            </a:rPr>
            <a:t>Overview</a:t>
          </a:r>
        </a:p>
      </xdr:txBody>
    </xdr:sp>
    <xdr:clientData/>
  </xdr:twoCellAnchor>
  <xdr:twoCellAnchor>
    <xdr:from>
      <xdr:col>0</xdr:col>
      <xdr:colOff>205740</xdr:colOff>
      <xdr:row>5</xdr:row>
      <xdr:rowOff>3006</xdr:rowOff>
    </xdr:from>
    <xdr:to>
      <xdr:col>3</xdr:col>
      <xdr:colOff>459799</xdr:colOff>
      <xdr:row>7</xdr:row>
      <xdr:rowOff>3006</xdr:rowOff>
    </xdr:to>
    <xdr:sp macro="" textlink="">
      <xdr:nvSpPr>
        <xdr:cNvPr id="5" name="TextBox 4">
          <a:hlinkClick xmlns:r="http://schemas.openxmlformats.org/officeDocument/2006/relationships" r:id="rId2"/>
          <a:extLst>
            <a:ext uri="{FF2B5EF4-FFF2-40B4-BE49-F238E27FC236}">
              <a16:creationId xmlns:a16="http://schemas.microsoft.com/office/drawing/2014/main" id="{EEF00030-FD2A-4BE9-BDCC-B591847BCD38}"/>
            </a:ext>
          </a:extLst>
        </xdr:cNvPr>
        <xdr:cNvSpPr txBox="1"/>
      </xdr:nvSpPr>
      <xdr:spPr>
        <a:xfrm>
          <a:off x="205740" y="917406"/>
          <a:ext cx="2082859" cy="365760"/>
        </a:xfrm>
        <a:prstGeom prst="roundRect">
          <a:avLst>
            <a:gd name="adj" fmla="val 50000"/>
          </a:avLst>
        </a:prstGeom>
        <a:solidFill>
          <a:srgbClr val="2A2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bg1"/>
              </a:solidFill>
              <a:latin typeface="Segoe UI" panose="020B0502040204020203" pitchFamily="34" charset="0"/>
              <a:cs typeface="Segoe UI" panose="020B0502040204020203" pitchFamily="34" charset="0"/>
            </a:rPr>
            <a:t>   Temporal</a:t>
          </a:r>
        </a:p>
      </xdr:txBody>
    </xdr:sp>
    <xdr:clientData/>
  </xdr:twoCellAnchor>
  <xdr:twoCellAnchor>
    <xdr:from>
      <xdr:col>0</xdr:col>
      <xdr:colOff>360092</xdr:colOff>
      <xdr:row>7</xdr:row>
      <xdr:rowOff>25237</xdr:rowOff>
    </xdr:from>
    <xdr:to>
      <xdr:col>3</xdr:col>
      <xdr:colOff>474392</xdr:colOff>
      <xdr:row>9</xdr:row>
      <xdr:rowOff>25238</xdr:rowOff>
    </xdr:to>
    <xdr:sp macro="" textlink="">
      <xdr:nvSpPr>
        <xdr:cNvPr id="6" name="TextBox 5">
          <a:hlinkClick xmlns:r="http://schemas.openxmlformats.org/officeDocument/2006/relationships" r:id="rId3"/>
          <a:extLst>
            <a:ext uri="{FF2B5EF4-FFF2-40B4-BE49-F238E27FC236}">
              <a16:creationId xmlns:a16="http://schemas.microsoft.com/office/drawing/2014/main" id="{B87E6677-C417-4A98-B8A2-85801FB3A77D}"/>
            </a:ext>
          </a:extLst>
        </xdr:cNvPr>
        <xdr:cNvSpPr txBox="1"/>
      </xdr:nvSpPr>
      <xdr:spPr>
        <a:xfrm>
          <a:off x="360092" y="1305397"/>
          <a:ext cx="1943100" cy="365761"/>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Severity</a:t>
          </a:r>
        </a:p>
      </xdr:txBody>
    </xdr:sp>
    <xdr:clientData/>
  </xdr:twoCellAnchor>
  <xdr:twoCellAnchor>
    <xdr:from>
      <xdr:col>0</xdr:col>
      <xdr:colOff>353472</xdr:colOff>
      <xdr:row>9</xdr:row>
      <xdr:rowOff>85147</xdr:rowOff>
    </xdr:from>
    <xdr:to>
      <xdr:col>3</xdr:col>
      <xdr:colOff>467772</xdr:colOff>
      <xdr:row>11</xdr:row>
      <xdr:rowOff>85145</xdr:rowOff>
    </xdr:to>
    <xdr:sp macro="" textlink="">
      <xdr:nvSpPr>
        <xdr:cNvPr id="7" name="TextBox 6">
          <a:hlinkClick xmlns:r="http://schemas.openxmlformats.org/officeDocument/2006/relationships" r:id="rId4"/>
          <a:extLst>
            <a:ext uri="{FF2B5EF4-FFF2-40B4-BE49-F238E27FC236}">
              <a16:creationId xmlns:a16="http://schemas.microsoft.com/office/drawing/2014/main" id="{B1BA3386-C5A9-4AA9-82C0-836215A9509D}"/>
            </a:ext>
          </a:extLst>
        </xdr:cNvPr>
        <xdr:cNvSpPr txBox="1"/>
      </xdr:nvSpPr>
      <xdr:spPr>
        <a:xfrm>
          <a:off x="353472" y="1731067"/>
          <a:ext cx="1943100" cy="365758"/>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Geographical</a:t>
          </a:r>
        </a:p>
      </xdr:txBody>
    </xdr:sp>
    <xdr:clientData/>
  </xdr:twoCellAnchor>
  <xdr:twoCellAnchor>
    <xdr:from>
      <xdr:col>0</xdr:col>
      <xdr:colOff>372123</xdr:colOff>
      <xdr:row>11</xdr:row>
      <xdr:rowOff>182639</xdr:rowOff>
    </xdr:from>
    <xdr:to>
      <xdr:col>3</xdr:col>
      <xdr:colOff>486423</xdr:colOff>
      <xdr:row>13</xdr:row>
      <xdr:rowOff>182639</xdr:rowOff>
    </xdr:to>
    <xdr:sp macro="" textlink="">
      <xdr:nvSpPr>
        <xdr:cNvPr id="8" name="TextBox 7">
          <a:hlinkClick xmlns:r="http://schemas.openxmlformats.org/officeDocument/2006/relationships" r:id="rId5"/>
          <a:extLst>
            <a:ext uri="{FF2B5EF4-FFF2-40B4-BE49-F238E27FC236}">
              <a16:creationId xmlns:a16="http://schemas.microsoft.com/office/drawing/2014/main" id="{59CC9D84-7157-47CC-8445-275E8D1A6468}"/>
            </a:ext>
          </a:extLst>
        </xdr:cNvPr>
        <xdr:cNvSpPr txBox="1"/>
      </xdr:nvSpPr>
      <xdr:spPr>
        <a:xfrm>
          <a:off x="372123" y="2194319"/>
          <a:ext cx="1943100" cy="365760"/>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Driver</a:t>
          </a:r>
          <a:r>
            <a:rPr lang="en-IN" sz="1200" b="1" baseline="0">
              <a:solidFill>
                <a:schemeClr val="tx1"/>
              </a:solidFill>
              <a:latin typeface="Segoe UI" panose="020B0502040204020203" pitchFamily="34" charset="0"/>
              <a:cs typeface="Segoe UI" panose="020B0502040204020203" pitchFamily="34" charset="0"/>
            </a:rPr>
            <a:t> </a:t>
          </a:r>
          <a:endParaRPr lang="en-IN" sz="1200" b="1">
            <a:solidFill>
              <a:schemeClr val="tx1"/>
            </a:solidFill>
            <a:latin typeface="Segoe UI" panose="020B0502040204020203" pitchFamily="34" charset="0"/>
            <a:cs typeface="Segoe UI" panose="020B0502040204020203" pitchFamily="34" charset="0"/>
          </a:endParaRPr>
        </a:p>
      </xdr:txBody>
    </xdr:sp>
    <xdr:clientData/>
  </xdr:twoCellAnchor>
  <xdr:twoCellAnchor>
    <xdr:from>
      <xdr:col>0</xdr:col>
      <xdr:colOff>380420</xdr:colOff>
      <xdr:row>14</xdr:row>
      <xdr:rowOff>87856</xdr:rowOff>
    </xdr:from>
    <xdr:to>
      <xdr:col>3</xdr:col>
      <xdr:colOff>494720</xdr:colOff>
      <xdr:row>16</xdr:row>
      <xdr:rowOff>87857</xdr:rowOff>
    </xdr:to>
    <xdr:sp macro="" textlink="">
      <xdr:nvSpPr>
        <xdr:cNvPr id="9" name="TextBox 8">
          <a:hlinkClick xmlns:r="http://schemas.openxmlformats.org/officeDocument/2006/relationships" r:id="rId6"/>
          <a:extLst>
            <a:ext uri="{FF2B5EF4-FFF2-40B4-BE49-F238E27FC236}">
              <a16:creationId xmlns:a16="http://schemas.microsoft.com/office/drawing/2014/main" id="{5EB671A7-3698-4C64-A118-3DFEFB13B5C4}"/>
            </a:ext>
          </a:extLst>
        </xdr:cNvPr>
        <xdr:cNvSpPr txBox="1"/>
      </xdr:nvSpPr>
      <xdr:spPr>
        <a:xfrm>
          <a:off x="380420" y="2648176"/>
          <a:ext cx="1943100" cy="365761"/>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Environment</a:t>
          </a:r>
          <a:r>
            <a:rPr lang="en-IN" sz="1200" b="1" baseline="0">
              <a:solidFill>
                <a:schemeClr val="tx1"/>
              </a:solidFill>
              <a:latin typeface="Segoe UI" panose="020B0502040204020203" pitchFamily="34" charset="0"/>
              <a:cs typeface="Segoe UI" panose="020B0502040204020203" pitchFamily="34" charset="0"/>
            </a:rPr>
            <a:t> </a:t>
          </a:r>
          <a:endParaRPr lang="en-IN" sz="1200" b="1">
            <a:solidFill>
              <a:schemeClr val="tx1"/>
            </a:solidFill>
            <a:latin typeface="Segoe UI" panose="020B0502040204020203" pitchFamily="34" charset="0"/>
            <a:cs typeface="Segoe UI" panose="020B0502040204020203" pitchFamily="34" charset="0"/>
          </a:endParaRPr>
        </a:p>
      </xdr:txBody>
    </xdr:sp>
    <xdr:clientData/>
  </xdr:twoCellAnchor>
  <xdr:twoCellAnchor editAs="oneCell">
    <xdr:from>
      <xdr:col>0</xdr:col>
      <xdr:colOff>264988</xdr:colOff>
      <xdr:row>5</xdr:row>
      <xdr:rowOff>90556</xdr:rowOff>
    </xdr:from>
    <xdr:to>
      <xdr:col>0</xdr:col>
      <xdr:colOff>451678</xdr:colOff>
      <xdr:row>6</xdr:row>
      <xdr:rowOff>94365</xdr:rowOff>
    </xdr:to>
    <xdr:pic>
      <xdr:nvPicPr>
        <xdr:cNvPr id="10" name="Graphic 9" descr="Clock with solid fill">
          <a:extLst>
            <a:ext uri="{FF2B5EF4-FFF2-40B4-BE49-F238E27FC236}">
              <a16:creationId xmlns:a16="http://schemas.microsoft.com/office/drawing/2014/main" id="{D203706B-965E-4687-A4BC-126D7E19F52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4988" y="1004956"/>
          <a:ext cx="186690" cy="186689"/>
        </a:xfrm>
        <a:prstGeom prst="rect">
          <a:avLst/>
        </a:prstGeom>
      </xdr:spPr>
    </xdr:pic>
    <xdr:clientData/>
  </xdr:twoCellAnchor>
  <xdr:twoCellAnchor editAs="oneCell">
    <xdr:from>
      <xdr:col>0</xdr:col>
      <xdr:colOff>279514</xdr:colOff>
      <xdr:row>3</xdr:row>
      <xdr:rowOff>1452</xdr:rowOff>
    </xdr:from>
    <xdr:to>
      <xdr:col>0</xdr:col>
      <xdr:colOff>469970</xdr:colOff>
      <xdr:row>4</xdr:row>
      <xdr:rowOff>9973</xdr:rowOff>
    </xdr:to>
    <xdr:pic>
      <xdr:nvPicPr>
        <xdr:cNvPr id="11" name="Graphic 10" descr="Research with solid fill">
          <a:extLst>
            <a:ext uri="{FF2B5EF4-FFF2-40B4-BE49-F238E27FC236}">
              <a16:creationId xmlns:a16="http://schemas.microsoft.com/office/drawing/2014/main" id="{89C11C13-D3B5-4F2E-A3C7-447D4A3764E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79514" y="550092"/>
          <a:ext cx="190456" cy="191401"/>
        </a:xfrm>
        <a:prstGeom prst="rect">
          <a:avLst/>
        </a:prstGeom>
      </xdr:spPr>
    </xdr:pic>
    <xdr:clientData/>
  </xdr:twoCellAnchor>
  <xdr:twoCellAnchor>
    <xdr:from>
      <xdr:col>3</xdr:col>
      <xdr:colOff>45720</xdr:colOff>
      <xdr:row>0</xdr:row>
      <xdr:rowOff>22860</xdr:rowOff>
    </xdr:from>
    <xdr:to>
      <xdr:col>11</xdr:col>
      <xdr:colOff>563880</xdr:colOff>
      <xdr:row>2</xdr:row>
      <xdr:rowOff>83820</xdr:rowOff>
    </xdr:to>
    <xdr:sp macro="" textlink="">
      <xdr:nvSpPr>
        <xdr:cNvPr id="12" name="TextBox 11">
          <a:extLst>
            <a:ext uri="{FF2B5EF4-FFF2-40B4-BE49-F238E27FC236}">
              <a16:creationId xmlns:a16="http://schemas.microsoft.com/office/drawing/2014/main" id="{1BD33FD6-4855-4AD9-825E-155EBC69E265}"/>
            </a:ext>
          </a:extLst>
        </xdr:cNvPr>
        <xdr:cNvSpPr txBox="1"/>
      </xdr:nvSpPr>
      <xdr:spPr>
        <a:xfrm>
          <a:off x="1874520" y="22860"/>
          <a:ext cx="539496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solidFill>
                <a:schemeClr val="bg1"/>
              </a:solidFill>
              <a:latin typeface="Segoe UI" panose="020B0502040204020203" pitchFamily="34" charset="0"/>
              <a:cs typeface="Segoe UI" panose="020B0502040204020203" pitchFamily="34" charset="0"/>
            </a:rPr>
            <a:t>Time-Based Accident Trends</a:t>
          </a:r>
        </a:p>
      </xdr:txBody>
    </xdr:sp>
    <xdr:clientData/>
  </xdr:twoCellAnchor>
  <xdr:twoCellAnchor>
    <xdr:from>
      <xdr:col>3</xdr:col>
      <xdr:colOff>45720</xdr:colOff>
      <xdr:row>1</xdr:row>
      <xdr:rowOff>175260</xdr:rowOff>
    </xdr:from>
    <xdr:to>
      <xdr:col>12</xdr:col>
      <xdr:colOff>595313</xdr:colOff>
      <xdr:row>4</xdr:row>
      <xdr:rowOff>53340</xdr:rowOff>
    </xdr:to>
    <xdr:sp macro="" textlink="">
      <xdr:nvSpPr>
        <xdr:cNvPr id="13" name="TextBox 12">
          <a:extLst>
            <a:ext uri="{FF2B5EF4-FFF2-40B4-BE49-F238E27FC236}">
              <a16:creationId xmlns:a16="http://schemas.microsoft.com/office/drawing/2014/main" id="{C17889C1-306F-44E3-8E51-82FAAFA7DEEC}"/>
            </a:ext>
          </a:extLst>
        </xdr:cNvPr>
        <xdr:cNvSpPr txBox="1"/>
      </xdr:nvSpPr>
      <xdr:spPr>
        <a:xfrm>
          <a:off x="1879283" y="357823"/>
          <a:ext cx="6050280" cy="425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i="1">
              <a:solidFill>
                <a:schemeClr val="bg1"/>
              </a:solidFill>
              <a:latin typeface="Segoe UI" panose="020B0502040204020203" pitchFamily="34" charset="0"/>
              <a:cs typeface="Segoe UI" panose="020B0502040204020203" pitchFamily="34" charset="0"/>
            </a:rPr>
            <a:t>Analyzing when accidents peak across years</a:t>
          </a:r>
          <a:r>
            <a:rPr lang="en-IN" i="1" baseline="0">
              <a:solidFill>
                <a:schemeClr val="bg1"/>
              </a:solidFill>
              <a:latin typeface="Segoe UI" panose="020B0502040204020203" pitchFamily="34" charset="0"/>
              <a:cs typeface="Segoe UI" panose="020B0502040204020203" pitchFamily="34" charset="0"/>
            </a:rPr>
            <a:t> and</a:t>
          </a:r>
          <a:r>
            <a:rPr lang="en-IN" i="1">
              <a:solidFill>
                <a:schemeClr val="bg1"/>
              </a:solidFill>
              <a:latin typeface="Segoe UI" panose="020B0502040204020203" pitchFamily="34" charset="0"/>
              <a:cs typeface="Segoe UI" panose="020B0502040204020203" pitchFamily="34" charset="0"/>
            </a:rPr>
            <a:t> months</a:t>
          </a:r>
          <a:endParaRPr lang="en-IN" sz="1100" b="0" i="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19</xdr:col>
      <xdr:colOff>45720</xdr:colOff>
      <xdr:row>0</xdr:row>
      <xdr:rowOff>99060</xdr:rowOff>
    </xdr:from>
    <xdr:to>
      <xdr:col>22</xdr:col>
      <xdr:colOff>358140</xdr:colOff>
      <xdr:row>29</xdr:row>
      <xdr:rowOff>73269</xdr:rowOff>
    </xdr:to>
    <xdr:sp macro="" textlink="">
      <xdr:nvSpPr>
        <xdr:cNvPr id="34" name="Rectangle: Rounded Corners 33">
          <a:extLst>
            <a:ext uri="{FF2B5EF4-FFF2-40B4-BE49-F238E27FC236}">
              <a16:creationId xmlns:a16="http://schemas.microsoft.com/office/drawing/2014/main" id="{5D827298-C5DF-47B7-B6AB-8B1013636491}"/>
            </a:ext>
          </a:extLst>
        </xdr:cNvPr>
        <xdr:cNvSpPr/>
      </xdr:nvSpPr>
      <xdr:spPr>
        <a:xfrm>
          <a:off x="11600278" y="99060"/>
          <a:ext cx="2136824" cy="5286228"/>
        </a:xfrm>
        <a:prstGeom prst="roundRect">
          <a:avLst>
            <a:gd name="adj" fmla="val 13804"/>
          </a:avLst>
        </a:prstGeom>
        <a:solidFill>
          <a:schemeClr val="accent6">
            <a:alpha val="3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69294</xdr:colOff>
      <xdr:row>4</xdr:row>
      <xdr:rowOff>24365</xdr:rowOff>
    </xdr:from>
    <xdr:to>
      <xdr:col>22</xdr:col>
      <xdr:colOff>331583</xdr:colOff>
      <xdr:row>27</xdr:row>
      <xdr:rowOff>160020</xdr:rowOff>
    </xdr:to>
    <xdr:sp macro="" textlink="">
      <xdr:nvSpPr>
        <xdr:cNvPr id="35" name="TextBox 34">
          <a:extLst>
            <a:ext uri="{FF2B5EF4-FFF2-40B4-BE49-F238E27FC236}">
              <a16:creationId xmlns:a16="http://schemas.microsoft.com/office/drawing/2014/main" id="{895E6E19-F093-4497-8DBF-11B21EC9EE40}"/>
            </a:ext>
          </a:extLst>
        </xdr:cNvPr>
        <xdr:cNvSpPr txBox="1"/>
      </xdr:nvSpPr>
      <xdr:spPr>
        <a:xfrm>
          <a:off x="11651694" y="755885"/>
          <a:ext cx="2091089" cy="4341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Peak accident year: 2020, marking the highest recorded accident count.</a:t>
          </a:r>
        </a:p>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Most accident-prone month: March, showing a clear seasonal spike.</a:t>
          </a:r>
        </a:p>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The risky phase (2020–2021) recorded 1,048 accidents, contributing to 34.93% of total cases — over one-third of all incidents.</a:t>
          </a:r>
        </a:p>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The average number of accidents per year is around 500, showing steady accident frequency across years.</a:t>
          </a:r>
        </a:p>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Weekend accidents account for 28.07%, indicating higher risk behavior or traffic volume during weekends.</a:t>
          </a:r>
        </a:p>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Overall, accident trends show a sharp rise during 2020–2021, possibly due to external disruptions (e.g., traffic regulation changes or post-pandemic shifts).</a:t>
          </a:r>
        </a:p>
      </xdr:txBody>
    </xdr:sp>
    <xdr:clientData/>
  </xdr:twoCellAnchor>
  <xdr:twoCellAnchor>
    <xdr:from>
      <xdr:col>18</xdr:col>
      <xdr:colOff>369683</xdr:colOff>
      <xdr:row>1</xdr:row>
      <xdr:rowOff>136614</xdr:rowOff>
    </xdr:from>
    <xdr:to>
      <xdr:col>21</xdr:col>
      <xdr:colOff>52812</xdr:colOff>
      <xdr:row>3</xdr:row>
      <xdr:rowOff>136614</xdr:rowOff>
    </xdr:to>
    <xdr:sp macro="" textlink="">
      <xdr:nvSpPr>
        <xdr:cNvPr id="36" name="TextBox 35">
          <a:extLst>
            <a:ext uri="{FF2B5EF4-FFF2-40B4-BE49-F238E27FC236}">
              <a16:creationId xmlns:a16="http://schemas.microsoft.com/office/drawing/2014/main" id="{6D3F55F7-95E4-42EB-BBFF-F282454AB36B}"/>
            </a:ext>
          </a:extLst>
        </xdr:cNvPr>
        <xdr:cNvSpPr txBox="1"/>
      </xdr:nvSpPr>
      <xdr:spPr>
        <a:xfrm>
          <a:off x="11342483" y="319494"/>
          <a:ext cx="1511929" cy="365760"/>
        </a:xfrm>
        <a:prstGeom prst="roundRect">
          <a:avLst>
            <a:gd name="adj" fmla="val 50000"/>
          </a:avLst>
        </a:prstGeom>
        <a:solidFill>
          <a:srgbClr val="2A2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IN" sz="1200" b="1">
              <a:solidFill>
                <a:schemeClr val="bg1"/>
              </a:solidFill>
              <a:latin typeface="Segoe UI" panose="020B0502040204020203" pitchFamily="34" charset="0"/>
              <a:cs typeface="Segoe UI" panose="020B0502040204020203" pitchFamily="34" charset="0"/>
            </a:rPr>
            <a:t>    Key Insights    </a:t>
          </a:r>
        </a:p>
      </xdr:txBody>
    </xdr:sp>
    <xdr:clientData/>
  </xdr:twoCellAnchor>
  <xdr:twoCellAnchor>
    <xdr:from>
      <xdr:col>0</xdr:col>
      <xdr:colOff>397138</xdr:colOff>
      <xdr:row>16</xdr:row>
      <xdr:rowOff>170748</xdr:rowOff>
    </xdr:from>
    <xdr:to>
      <xdr:col>3</xdr:col>
      <xdr:colOff>511438</xdr:colOff>
      <xdr:row>18</xdr:row>
      <xdr:rowOff>170747</xdr:rowOff>
    </xdr:to>
    <xdr:sp macro="" textlink="">
      <xdr:nvSpPr>
        <xdr:cNvPr id="37" name="TextBox 36">
          <a:hlinkClick xmlns:r="http://schemas.openxmlformats.org/officeDocument/2006/relationships" r:id="rId11"/>
          <a:extLst>
            <a:ext uri="{FF2B5EF4-FFF2-40B4-BE49-F238E27FC236}">
              <a16:creationId xmlns:a16="http://schemas.microsoft.com/office/drawing/2014/main" id="{2FD0D8B9-2DD8-44EB-ACB3-7AD9F1757724}"/>
            </a:ext>
          </a:extLst>
        </xdr:cNvPr>
        <xdr:cNvSpPr txBox="1"/>
      </xdr:nvSpPr>
      <xdr:spPr>
        <a:xfrm>
          <a:off x="397138" y="3096828"/>
          <a:ext cx="1943100" cy="365759"/>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baseline="0">
              <a:solidFill>
                <a:schemeClr val="tx1"/>
              </a:solidFill>
              <a:latin typeface="Segoe UI" panose="020B0502040204020203" pitchFamily="34" charset="0"/>
              <a:cs typeface="Segoe UI" panose="020B0502040204020203" pitchFamily="34" charset="0"/>
            </a:rPr>
            <a:t>Vehicles</a:t>
          </a:r>
          <a:endParaRPr lang="en-IN" sz="1200" b="1">
            <a:solidFill>
              <a:schemeClr val="tx1"/>
            </a:solidFill>
            <a:latin typeface="Segoe UI" panose="020B0502040204020203" pitchFamily="34" charset="0"/>
            <a:cs typeface="Segoe UI" panose="020B0502040204020203" pitchFamily="34" charset="0"/>
          </a:endParaRPr>
        </a:p>
      </xdr:txBody>
    </xdr:sp>
    <xdr:clientData/>
  </xdr:twoCellAnchor>
  <xdr:twoCellAnchor>
    <xdr:from>
      <xdr:col>0</xdr:col>
      <xdr:colOff>411727</xdr:colOff>
      <xdr:row>19</xdr:row>
      <xdr:rowOff>44761</xdr:rowOff>
    </xdr:from>
    <xdr:to>
      <xdr:col>3</xdr:col>
      <xdr:colOff>526027</xdr:colOff>
      <xdr:row>21</xdr:row>
      <xdr:rowOff>44763</xdr:rowOff>
    </xdr:to>
    <xdr:sp macro="" textlink="">
      <xdr:nvSpPr>
        <xdr:cNvPr id="38" name="TextBox 37">
          <a:hlinkClick xmlns:r="http://schemas.openxmlformats.org/officeDocument/2006/relationships" r:id="rId12"/>
          <a:extLst>
            <a:ext uri="{FF2B5EF4-FFF2-40B4-BE49-F238E27FC236}">
              <a16:creationId xmlns:a16="http://schemas.microsoft.com/office/drawing/2014/main" id="{1EC82ED4-DDE9-47E0-8A70-69EC7BAB1E25}"/>
            </a:ext>
          </a:extLst>
        </xdr:cNvPr>
        <xdr:cNvSpPr txBox="1"/>
      </xdr:nvSpPr>
      <xdr:spPr>
        <a:xfrm>
          <a:off x="411727" y="3519481"/>
          <a:ext cx="1943100" cy="365762"/>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Road</a:t>
          </a:r>
          <a:r>
            <a:rPr lang="en-IN" sz="1200" b="1" baseline="0">
              <a:solidFill>
                <a:schemeClr val="tx1"/>
              </a:solidFill>
              <a:latin typeface="Segoe UI" panose="020B0502040204020203" pitchFamily="34" charset="0"/>
              <a:cs typeface="Segoe UI" panose="020B0502040204020203" pitchFamily="34" charset="0"/>
            </a:rPr>
            <a:t> Conditions</a:t>
          </a:r>
          <a:endParaRPr lang="en-IN" sz="1200" b="1">
            <a:solidFill>
              <a:schemeClr val="tx1"/>
            </a:solidFill>
            <a:latin typeface="Segoe UI" panose="020B0502040204020203" pitchFamily="34" charset="0"/>
            <a:cs typeface="Segoe UI" panose="020B0502040204020203" pitchFamily="34" charset="0"/>
          </a:endParaRPr>
        </a:p>
      </xdr:txBody>
    </xdr:sp>
    <xdr:clientData/>
  </xdr:twoCellAnchor>
  <xdr:twoCellAnchor editAs="oneCell">
    <xdr:from>
      <xdr:col>0</xdr:col>
      <xdr:colOff>232410</xdr:colOff>
      <xdr:row>9</xdr:row>
      <xdr:rowOff>142875</xdr:rowOff>
    </xdr:from>
    <xdr:to>
      <xdr:col>0</xdr:col>
      <xdr:colOff>457365</xdr:colOff>
      <xdr:row>11</xdr:row>
      <xdr:rowOff>4839</xdr:rowOff>
    </xdr:to>
    <xdr:pic>
      <xdr:nvPicPr>
        <xdr:cNvPr id="39" name="Graphic 38" descr="Map with pin with solid fill">
          <a:extLst>
            <a:ext uri="{FF2B5EF4-FFF2-40B4-BE49-F238E27FC236}">
              <a16:creationId xmlns:a16="http://schemas.microsoft.com/office/drawing/2014/main" id="{A8A026FD-6DB2-4EFE-A81C-E3C4D61C03E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32410" y="1788795"/>
          <a:ext cx="224955" cy="227724"/>
        </a:xfrm>
        <a:prstGeom prst="rect">
          <a:avLst/>
        </a:prstGeom>
      </xdr:spPr>
    </xdr:pic>
    <xdr:clientData/>
  </xdr:twoCellAnchor>
  <xdr:twoCellAnchor editAs="oneCell">
    <xdr:from>
      <xdr:col>0</xdr:col>
      <xdr:colOff>280035</xdr:colOff>
      <xdr:row>7</xdr:row>
      <xdr:rowOff>120015</xdr:rowOff>
    </xdr:from>
    <xdr:to>
      <xdr:col>0</xdr:col>
      <xdr:colOff>463384</xdr:colOff>
      <xdr:row>8</xdr:row>
      <xdr:rowOff>120336</xdr:rowOff>
    </xdr:to>
    <xdr:pic>
      <xdr:nvPicPr>
        <xdr:cNvPr id="40" name="Graphic 39" descr="Skull with solid fill">
          <a:extLst>
            <a:ext uri="{FF2B5EF4-FFF2-40B4-BE49-F238E27FC236}">
              <a16:creationId xmlns:a16="http://schemas.microsoft.com/office/drawing/2014/main" id="{5188604D-91BD-4670-8863-E1E42EEEDB21}"/>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80035" y="1400175"/>
          <a:ext cx="183349" cy="183201"/>
        </a:xfrm>
        <a:prstGeom prst="rect">
          <a:avLst/>
        </a:prstGeom>
      </xdr:spPr>
    </xdr:pic>
    <xdr:clientData/>
  </xdr:twoCellAnchor>
  <xdr:twoCellAnchor editAs="oneCell">
    <xdr:from>
      <xdr:col>0</xdr:col>
      <xdr:colOff>303793</xdr:colOff>
      <xdr:row>17</xdr:row>
      <xdr:rowOff>85107</xdr:rowOff>
    </xdr:from>
    <xdr:to>
      <xdr:col>0</xdr:col>
      <xdr:colOff>515088</xdr:colOff>
      <xdr:row>18</xdr:row>
      <xdr:rowOff>112231</xdr:rowOff>
    </xdr:to>
    <xdr:pic>
      <xdr:nvPicPr>
        <xdr:cNvPr id="41" name="Graphic 40" descr="Car with solid fill">
          <a:extLst>
            <a:ext uri="{FF2B5EF4-FFF2-40B4-BE49-F238E27FC236}">
              <a16:creationId xmlns:a16="http://schemas.microsoft.com/office/drawing/2014/main" id="{85E3ED27-59FE-4BC1-A0BA-B631912533E6}"/>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303793" y="3194067"/>
          <a:ext cx="211295" cy="210004"/>
        </a:xfrm>
        <a:prstGeom prst="rect">
          <a:avLst/>
        </a:prstGeom>
      </xdr:spPr>
    </xdr:pic>
    <xdr:clientData/>
  </xdr:twoCellAnchor>
  <xdr:twoCellAnchor editAs="oneCell">
    <xdr:from>
      <xdr:col>0</xdr:col>
      <xdr:colOff>272415</xdr:colOff>
      <xdr:row>14</xdr:row>
      <xdr:rowOff>148590</xdr:rowOff>
    </xdr:from>
    <xdr:to>
      <xdr:col>0</xdr:col>
      <xdr:colOff>498845</xdr:colOff>
      <xdr:row>16</xdr:row>
      <xdr:rowOff>6713</xdr:rowOff>
    </xdr:to>
    <xdr:pic>
      <xdr:nvPicPr>
        <xdr:cNvPr id="42" name="Graphic 41" descr="Cloud with solid fill">
          <a:extLst>
            <a:ext uri="{FF2B5EF4-FFF2-40B4-BE49-F238E27FC236}">
              <a16:creationId xmlns:a16="http://schemas.microsoft.com/office/drawing/2014/main" id="{B75ADFBC-FE54-4C7F-808B-E5F503817499}"/>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72415" y="2708910"/>
          <a:ext cx="226430" cy="223883"/>
        </a:xfrm>
        <a:prstGeom prst="rect">
          <a:avLst/>
        </a:prstGeom>
      </xdr:spPr>
    </xdr:pic>
    <xdr:clientData/>
  </xdr:twoCellAnchor>
  <xdr:twoCellAnchor editAs="oneCell">
    <xdr:from>
      <xdr:col>0</xdr:col>
      <xdr:colOff>306706</xdr:colOff>
      <xdr:row>12</xdr:row>
      <xdr:rowOff>100966</xdr:rowOff>
    </xdr:from>
    <xdr:to>
      <xdr:col>0</xdr:col>
      <xdr:colOff>467716</xdr:colOff>
      <xdr:row>13</xdr:row>
      <xdr:rowOff>79096</xdr:rowOff>
    </xdr:to>
    <xdr:pic>
      <xdr:nvPicPr>
        <xdr:cNvPr id="43" name="Graphic 42" descr="Employee badge with solid fill">
          <a:extLst>
            <a:ext uri="{FF2B5EF4-FFF2-40B4-BE49-F238E27FC236}">
              <a16:creationId xmlns:a16="http://schemas.microsoft.com/office/drawing/2014/main" id="{59D8233A-C120-4CCD-B6D4-BDB1254A6E90}"/>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306706" y="2295526"/>
          <a:ext cx="161010" cy="161010"/>
        </a:xfrm>
        <a:prstGeom prst="rect">
          <a:avLst/>
        </a:prstGeom>
      </xdr:spPr>
    </xdr:pic>
    <xdr:clientData/>
  </xdr:twoCellAnchor>
  <xdr:twoCellAnchor editAs="oneCell">
    <xdr:from>
      <xdr:col>0</xdr:col>
      <xdr:colOff>323356</xdr:colOff>
      <xdr:row>19</xdr:row>
      <xdr:rowOff>165241</xdr:rowOff>
    </xdr:from>
    <xdr:to>
      <xdr:col>0</xdr:col>
      <xdr:colOff>484366</xdr:colOff>
      <xdr:row>20</xdr:row>
      <xdr:rowOff>143371</xdr:rowOff>
    </xdr:to>
    <xdr:pic>
      <xdr:nvPicPr>
        <xdr:cNvPr id="44" name="Graphic 43" descr="No sign with solid fill">
          <a:extLst>
            <a:ext uri="{FF2B5EF4-FFF2-40B4-BE49-F238E27FC236}">
              <a16:creationId xmlns:a16="http://schemas.microsoft.com/office/drawing/2014/main" id="{C5BA5B58-0692-4852-8FA0-1B2B6DA7A87B}"/>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323356" y="3639961"/>
          <a:ext cx="161010" cy="161010"/>
        </a:xfrm>
        <a:prstGeom prst="rect">
          <a:avLst/>
        </a:prstGeom>
      </xdr:spPr>
    </xdr:pic>
    <xdr:clientData/>
  </xdr:twoCellAnchor>
  <xdr:twoCellAnchor>
    <xdr:from>
      <xdr:col>8</xdr:col>
      <xdr:colOff>134303</xdr:colOff>
      <xdr:row>14</xdr:row>
      <xdr:rowOff>12725</xdr:rowOff>
    </xdr:from>
    <xdr:to>
      <xdr:col>13</xdr:col>
      <xdr:colOff>346745</xdr:colOff>
      <xdr:row>28</xdr:row>
      <xdr:rowOff>161561</xdr:rowOff>
    </xdr:to>
    <xdr:graphicFrame macro="">
      <xdr:nvGraphicFramePr>
        <xdr:cNvPr id="45" name="Chart 44">
          <a:extLst>
            <a:ext uri="{FF2B5EF4-FFF2-40B4-BE49-F238E27FC236}">
              <a16:creationId xmlns:a16="http://schemas.microsoft.com/office/drawing/2014/main" id="{BF4981A9-E7DC-4FD7-9BA9-E621EB218D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13</xdr:col>
      <xdr:colOff>471153</xdr:colOff>
      <xdr:row>14</xdr:row>
      <xdr:rowOff>53963</xdr:rowOff>
    </xdr:from>
    <xdr:to>
      <xdr:col>18</xdr:col>
      <xdr:colOff>486704</xdr:colOff>
      <xdr:row>29</xdr:row>
      <xdr:rowOff>3393</xdr:rowOff>
    </xdr:to>
    <xdr:graphicFrame macro="">
      <xdr:nvGraphicFramePr>
        <xdr:cNvPr id="47" name="Chart 46">
          <a:extLst>
            <a:ext uri="{FF2B5EF4-FFF2-40B4-BE49-F238E27FC236}">
              <a16:creationId xmlns:a16="http://schemas.microsoft.com/office/drawing/2014/main" id="{4780CAE6-EB10-4D52-819F-0E5C8EDF83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editAs="oneCell">
    <xdr:from>
      <xdr:col>3</xdr:col>
      <xdr:colOff>131824</xdr:colOff>
      <xdr:row>8</xdr:row>
      <xdr:rowOff>114299</xdr:rowOff>
    </xdr:from>
    <xdr:to>
      <xdr:col>9</xdr:col>
      <xdr:colOff>137160</xdr:colOff>
      <xdr:row>13</xdr:row>
      <xdr:rowOff>85352</xdr:rowOff>
    </xdr:to>
    <mc:AlternateContent xmlns:mc="http://schemas.openxmlformats.org/markup-compatibility/2006" xmlns:tsle="http://schemas.microsoft.com/office/drawing/2012/timeslicer">
      <mc:Choice Requires="tsle">
        <xdr:graphicFrame macro="">
          <xdr:nvGraphicFramePr>
            <xdr:cNvPr id="48" name="Date 15">
              <a:extLst>
                <a:ext uri="{FF2B5EF4-FFF2-40B4-BE49-F238E27FC236}">
                  <a16:creationId xmlns:a16="http://schemas.microsoft.com/office/drawing/2014/main" id="{95F8531E-1220-4BC4-AEB5-034323F5D11B}"/>
                </a:ext>
              </a:extLst>
            </xdr:cNvPr>
            <xdr:cNvGraphicFramePr/>
          </xdr:nvGraphicFramePr>
          <xdr:xfrm>
            <a:off x="0" y="0"/>
            <a:ext cx="0" cy="0"/>
          </xdr:xfrm>
          <a:graphic>
            <a:graphicData uri="http://schemas.microsoft.com/office/drawing/2012/timeslicer">
              <tsle:timeslicer name="Date 15"/>
            </a:graphicData>
          </a:graphic>
        </xdr:graphicFrame>
      </mc:Choice>
      <mc:Fallback xmlns="">
        <xdr:sp macro="" textlink="">
          <xdr:nvSpPr>
            <xdr:cNvPr id="0" name=""/>
            <xdr:cNvSpPr>
              <a:spLocks noTextEdit="1"/>
            </xdr:cNvSpPr>
          </xdr:nvSpPr>
          <xdr:spPr>
            <a:xfrm>
              <a:off x="1960624" y="1540773"/>
              <a:ext cx="3672840" cy="922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91440</xdr:colOff>
      <xdr:row>3</xdr:row>
      <xdr:rowOff>111283</xdr:rowOff>
    </xdr:from>
    <xdr:to>
      <xdr:col>17</xdr:col>
      <xdr:colOff>285749</xdr:colOff>
      <xdr:row>8</xdr:row>
      <xdr:rowOff>51358</xdr:rowOff>
    </xdr:to>
    <xdr:grpSp>
      <xdr:nvGrpSpPr>
        <xdr:cNvPr id="68" name="Group 67">
          <a:extLst>
            <a:ext uri="{FF2B5EF4-FFF2-40B4-BE49-F238E27FC236}">
              <a16:creationId xmlns:a16="http://schemas.microsoft.com/office/drawing/2014/main" id="{832A6864-420E-24A4-9EB6-A47552DADA9A}"/>
            </a:ext>
          </a:extLst>
        </xdr:cNvPr>
        <xdr:cNvGrpSpPr/>
      </xdr:nvGrpSpPr>
      <xdr:grpSpPr>
        <a:xfrm>
          <a:off x="1915844" y="660802"/>
          <a:ext cx="8708193" cy="855941"/>
          <a:chOff x="0" y="-103442"/>
          <a:chExt cx="8463144" cy="931515"/>
        </a:xfrm>
      </xdr:grpSpPr>
      <xdr:sp macro="" textlink="">
        <xdr:nvSpPr>
          <xdr:cNvPr id="49" name="Rectangle: Rounded Corners 48">
            <a:extLst>
              <a:ext uri="{FF2B5EF4-FFF2-40B4-BE49-F238E27FC236}">
                <a16:creationId xmlns:a16="http://schemas.microsoft.com/office/drawing/2014/main" id="{264E1FCD-C399-451B-A9A9-EBD37C2C704B}"/>
              </a:ext>
            </a:extLst>
          </xdr:cNvPr>
          <xdr:cNvSpPr/>
        </xdr:nvSpPr>
        <xdr:spPr>
          <a:xfrm>
            <a:off x="0" y="19127"/>
            <a:ext cx="1430262" cy="769621"/>
          </a:xfrm>
          <a:prstGeom prst="roundRect">
            <a:avLst>
              <a:gd name="adj" fmla="val 13804"/>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0" name="Rectangle: Rounded Corners 49">
            <a:extLst>
              <a:ext uri="{FF2B5EF4-FFF2-40B4-BE49-F238E27FC236}">
                <a16:creationId xmlns:a16="http://schemas.microsoft.com/office/drawing/2014/main" id="{342DB7B7-E644-4361-B50B-5620EC1F7D26}"/>
              </a:ext>
            </a:extLst>
          </xdr:cNvPr>
          <xdr:cNvSpPr/>
        </xdr:nvSpPr>
        <xdr:spPr>
          <a:xfrm>
            <a:off x="6735946" y="4591"/>
            <a:ext cx="1708731" cy="779955"/>
          </a:xfrm>
          <a:prstGeom prst="roundRect">
            <a:avLst>
              <a:gd name="adj" fmla="val 13804"/>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1" name="Rectangle: Rounded Corners 50">
            <a:extLst>
              <a:ext uri="{FF2B5EF4-FFF2-40B4-BE49-F238E27FC236}">
                <a16:creationId xmlns:a16="http://schemas.microsoft.com/office/drawing/2014/main" id="{EC944D8F-2070-406C-99C5-7F519DED64A5}"/>
              </a:ext>
            </a:extLst>
          </xdr:cNvPr>
          <xdr:cNvSpPr/>
        </xdr:nvSpPr>
        <xdr:spPr>
          <a:xfrm>
            <a:off x="4990706" y="1945"/>
            <a:ext cx="1666033" cy="778007"/>
          </a:xfrm>
          <a:prstGeom prst="roundRect">
            <a:avLst>
              <a:gd name="adj" fmla="val 13804"/>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2" name="Rectangle: Rounded Corners 51">
            <a:extLst>
              <a:ext uri="{FF2B5EF4-FFF2-40B4-BE49-F238E27FC236}">
                <a16:creationId xmlns:a16="http://schemas.microsoft.com/office/drawing/2014/main" id="{EF55A2EC-3633-41CF-8A52-A1BEE1D6C7C5}"/>
              </a:ext>
            </a:extLst>
          </xdr:cNvPr>
          <xdr:cNvSpPr/>
        </xdr:nvSpPr>
        <xdr:spPr>
          <a:xfrm>
            <a:off x="3109022" y="4865"/>
            <a:ext cx="1798320" cy="775087"/>
          </a:xfrm>
          <a:prstGeom prst="roundRect">
            <a:avLst>
              <a:gd name="adj" fmla="val 13804"/>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3" name="Rectangle: Rounded Corners 52">
            <a:extLst>
              <a:ext uri="{FF2B5EF4-FFF2-40B4-BE49-F238E27FC236}">
                <a16:creationId xmlns:a16="http://schemas.microsoft.com/office/drawing/2014/main" id="{4597C374-2851-4A6D-A6EC-8C97DD650B2A}"/>
              </a:ext>
            </a:extLst>
          </xdr:cNvPr>
          <xdr:cNvSpPr/>
        </xdr:nvSpPr>
        <xdr:spPr>
          <a:xfrm>
            <a:off x="1472487" y="7623"/>
            <a:ext cx="1580999" cy="783745"/>
          </a:xfrm>
          <a:prstGeom prst="roundRect">
            <a:avLst>
              <a:gd name="adj" fmla="val 13804"/>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TextBox 53">
            <a:extLst>
              <a:ext uri="{FF2B5EF4-FFF2-40B4-BE49-F238E27FC236}">
                <a16:creationId xmlns:a16="http://schemas.microsoft.com/office/drawing/2014/main" id="{B3C872A8-B557-4667-9E1E-C9437136DAF2}"/>
              </a:ext>
            </a:extLst>
          </xdr:cNvPr>
          <xdr:cNvSpPr txBox="1"/>
        </xdr:nvSpPr>
        <xdr:spPr>
          <a:xfrm>
            <a:off x="96261" y="-40350"/>
            <a:ext cx="1264920" cy="433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a:solidFill>
                  <a:srgbClr val="2A2000"/>
                </a:solidFill>
                <a:latin typeface="Segoe UI" panose="020B0502040204020203" pitchFamily="34" charset="0"/>
                <a:cs typeface="Segoe UI" panose="020B0502040204020203" pitchFamily="34" charset="0"/>
              </a:rPr>
              <a:t>Peak</a:t>
            </a:r>
            <a:r>
              <a:rPr lang="en-IN" sz="1100" b="1" i="0" baseline="0">
                <a:solidFill>
                  <a:srgbClr val="2A2000"/>
                </a:solidFill>
                <a:latin typeface="Segoe UI" panose="020B0502040204020203" pitchFamily="34" charset="0"/>
                <a:cs typeface="Segoe UI" panose="020B0502040204020203" pitchFamily="34" charset="0"/>
              </a:rPr>
              <a:t> Year</a:t>
            </a:r>
            <a:endParaRPr lang="en-IN" sz="1100" b="1" i="0">
              <a:solidFill>
                <a:srgbClr val="2A2000"/>
              </a:solidFill>
              <a:latin typeface="Segoe UI" panose="020B0502040204020203" pitchFamily="34" charset="0"/>
              <a:cs typeface="Segoe UI" panose="020B0502040204020203" pitchFamily="34" charset="0"/>
            </a:endParaRPr>
          </a:p>
        </xdr:txBody>
      </xdr:sp>
      <xdr:sp macro="" textlink="">
        <xdr:nvSpPr>
          <xdr:cNvPr id="55" name="TextBox 54">
            <a:extLst>
              <a:ext uri="{FF2B5EF4-FFF2-40B4-BE49-F238E27FC236}">
                <a16:creationId xmlns:a16="http://schemas.microsoft.com/office/drawing/2014/main" id="{048F323F-BF16-4CD3-93A8-713A6A37E1AF}"/>
              </a:ext>
            </a:extLst>
          </xdr:cNvPr>
          <xdr:cNvSpPr txBox="1"/>
        </xdr:nvSpPr>
        <xdr:spPr>
          <a:xfrm>
            <a:off x="1649004" y="-36139"/>
            <a:ext cx="1264920" cy="433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a:solidFill>
                  <a:srgbClr val="2A2000"/>
                </a:solidFill>
                <a:latin typeface="Segoe UI" panose="020B0502040204020203" pitchFamily="34" charset="0"/>
                <a:cs typeface="Segoe UI" panose="020B0502040204020203" pitchFamily="34" charset="0"/>
              </a:rPr>
              <a:t>Peak</a:t>
            </a:r>
            <a:r>
              <a:rPr lang="en-IN" sz="1100" b="1" i="0" baseline="0">
                <a:solidFill>
                  <a:srgbClr val="2A2000"/>
                </a:solidFill>
                <a:latin typeface="Segoe UI" panose="020B0502040204020203" pitchFamily="34" charset="0"/>
                <a:cs typeface="Segoe UI" panose="020B0502040204020203" pitchFamily="34" charset="0"/>
              </a:rPr>
              <a:t> Month</a:t>
            </a:r>
            <a:endParaRPr lang="en-IN" sz="1100" b="1" i="0">
              <a:solidFill>
                <a:srgbClr val="2A2000"/>
              </a:solidFill>
              <a:latin typeface="Segoe UI" panose="020B0502040204020203" pitchFamily="34" charset="0"/>
              <a:cs typeface="Segoe UI" panose="020B0502040204020203" pitchFamily="34" charset="0"/>
            </a:endParaRPr>
          </a:p>
        </xdr:txBody>
      </xdr:sp>
      <xdr:sp macro="" textlink="">
        <xdr:nvSpPr>
          <xdr:cNvPr id="56" name="TextBox 55">
            <a:extLst>
              <a:ext uri="{FF2B5EF4-FFF2-40B4-BE49-F238E27FC236}">
                <a16:creationId xmlns:a16="http://schemas.microsoft.com/office/drawing/2014/main" id="{55AAB3D1-A588-4829-ACD5-9C252B0EB009}"/>
              </a:ext>
            </a:extLst>
          </xdr:cNvPr>
          <xdr:cNvSpPr txBox="1"/>
        </xdr:nvSpPr>
        <xdr:spPr>
          <a:xfrm>
            <a:off x="6712149" y="-97649"/>
            <a:ext cx="1750995" cy="513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a:solidFill>
                  <a:srgbClr val="2A2000"/>
                </a:solidFill>
                <a:latin typeface="Segoe UI" panose="020B0502040204020203" pitchFamily="34" charset="0"/>
                <a:cs typeface="Segoe UI" panose="020B0502040204020203" pitchFamily="34" charset="0"/>
              </a:rPr>
              <a:t>Weekend Accidents %</a:t>
            </a:r>
          </a:p>
        </xdr:txBody>
      </xdr:sp>
      <xdr:sp macro="" textlink="">
        <xdr:nvSpPr>
          <xdr:cNvPr id="57" name="TextBox 56">
            <a:extLst>
              <a:ext uri="{FF2B5EF4-FFF2-40B4-BE49-F238E27FC236}">
                <a16:creationId xmlns:a16="http://schemas.microsoft.com/office/drawing/2014/main" id="{ACF64EBE-75C7-4382-9242-98F766233CBE}"/>
              </a:ext>
            </a:extLst>
          </xdr:cNvPr>
          <xdr:cNvSpPr txBox="1"/>
        </xdr:nvSpPr>
        <xdr:spPr>
          <a:xfrm>
            <a:off x="4998180" y="-9370"/>
            <a:ext cx="1606841" cy="605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a:solidFill>
                  <a:srgbClr val="2A2000"/>
                </a:solidFill>
                <a:latin typeface="Segoe UI" panose="020B0502040204020203" pitchFamily="34" charset="0"/>
                <a:cs typeface="Segoe UI" panose="020B0502040204020203" pitchFamily="34" charset="0"/>
              </a:rPr>
              <a:t>Avg. Accidents per Year</a:t>
            </a:r>
          </a:p>
        </xdr:txBody>
      </xdr:sp>
      <xdr:sp macro="" textlink="">
        <xdr:nvSpPr>
          <xdr:cNvPr id="58" name="TextBox 57">
            <a:extLst>
              <a:ext uri="{FF2B5EF4-FFF2-40B4-BE49-F238E27FC236}">
                <a16:creationId xmlns:a16="http://schemas.microsoft.com/office/drawing/2014/main" id="{8AD0CD90-B74E-4B46-9116-70A462218655}"/>
              </a:ext>
            </a:extLst>
          </xdr:cNvPr>
          <xdr:cNvSpPr txBox="1"/>
        </xdr:nvSpPr>
        <xdr:spPr>
          <a:xfrm>
            <a:off x="3337019" y="-103442"/>
            <a:ext cx="1264920" cy="426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a:solidFill>
                  <a:srgbClr val="2A2000"/>
                </a:solidFill>
                <a:latin typeface="Segoe UI" panose="020B0502040204020203" pitchFamily="34" charset="0"/>
                <a:cs typeface="Segoe UI" panose="020B0502040204020203" pitchFamily="34" charset="0"/>
              </a:rPr>
              <a:t>Risky</a:t>
            </a:r>
            <a:r>
              <a:rPr lang="en-IN" sz="1100" b="1" i="0" baseline="0">
                <a:solidFill>
                  <a:srgbClr val="2A2000"/>
                </a:solidFill>
                <a:latin typeface="Segoe UI" panose="020B0502040204020203" pitchFamily="34" charset="0"/>
                <a:cs typeface="Segoe UI" panose="020B0502040204020203" pitchFamily="34" charset="0"/>
              </a:rPr>
              <a:t> Phase</a:t>
            </a:r>
            <a:endParaRPr lang="en-IN" sz="1100" b="1" i="0">
              <a:solidFill>
                <a:srgbClr val="2A2000"/>
              </a:solidFill>
              <a:latin typeface="Segoe UI" panose="020B0502040204020203" pitchFamily="34" charset="0"/>
              <a:cs typeface="Segoe UI" panose="020B0502040204020203" pitchFamily="34" charset="0"/>
            </a:endParaRPr>
          </a:p>
        </xdr:txBody>
      </xdr:sp>
      <xdr:sp macro="" textlink="KPI!C10">
        <xdr:nvSpPr>
          <xdr:cNvPr id="59" name="TextBox 58">
            <a:extLst>
              <a:ext uri="{FF2B5EF4-FFF2-40B4-BE49-F238E27FC236}">
                <a16:creationId xmlns:a16="http://schemas.microsoft.com/office/drawing/2014/main" id="{76F105AC-ADDC-4CC2-89AA-E12FD015F8AD}"/>
              </a:ext>
            </a:extLst>
          </xdr:cNvPr>
          <xdr:cNvSpPr txBox="1"/>
        </xdr:nvSpPr>
        <xdr:spPr>
          <a:xfrm>
            <a:off x="100723" y="267505"/>
            <a:ext cx="1261810" cy="433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2C91095-EF3D-4285-A70A-B2A6750FD553}" type="TxLink">
              <a:rPr lang="en-US" sz="2200" b="1" i="0" u="none" strike="noStrike">
                <a:solidFill>
                  <a:sysClr val="windowText" lastClr="000000"/>
                </a:solidFill>
                <a:latin typeface="Calibri"/>
                <a:ea typeface="Calibri"/>
                <a:cs typeface="Calibri"/>
              </a:rPr>
              <a:pPr algn="ctr"/>
              <a:t>2020</a:t>
            </a:fld>
            <a:endParaRPr lang="en-IN" sz="2200" b="1" i="0">
              <a:solidFill>
                <a:sysClr val="windowText" lastClr="000000"/>
              </a:solidFill>
              <a:latin typeface="Segoe UI" panose="020B0502040204020203" pitchFamily="34" charset="0"/>
              <a:cs typeface="Segoe UI" panose="020B0502040204020203" pitchFamily="34" charset="0"/>
            </a:endParaRPr>
          </a:p>
        </xdr:txBody>
      </xdr:sp>
      <xdr:sp macro="" textlink="KPI!F10">
        <xdr:nvSpPr>
          <xdr:cNvPr id="60" name="TextBox 59">
            <a:extLst>
              <a:ext uri="{FF2B5EF4-FFF2-40B4-BE49-F238E27FC236}">
                <a16:creationId xmlns:a16="http://schemas.microsoft.com/office/drawing/2014/main" id="{DB22A7FA-1E92-479C-9C9F-666DFF358E76}"/>
              </a:ext>
            </a:extLst>
          </xdr:cNvPr>
          <xdr:cNvSpPr txBox="1"/>
        </xdr:nvSpPr>
        <xdr:spPr>
          <a:xfrm>
            <a:off x="1559206" y="253290"/>
            <a:ext cx="1485900" cy="426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639E79-519D-42AD-93BD-ECCCB86758DD}" type="TxLink">
              <a:rPr lang="en-US" sz="2200" b="1" i="0" u="none" strike="noStrike">
                <a:solidFill>
                  <a:sysClr val="windowText" lastClr="000000"/>
                </a:solidFill>
                <a:latin typeface="Calibri"/>
                <a:ea typeface="Calibri"/>
                <a:cs typeface="Calibri"/>
              </a:rPr>
              <a:pPr algn="ctr"/>
              <a:t>March</a:t>
            </a:fld>
            <a:endParaRPr lang="en-IN" sz="2200" b="1" i="0">
              <a:solidFill>
                <a:sysClr val="windowText" lastClr="000000"/>
              </a:solidFill>
              <a:latin typeface="Segoe UI" panose="020B0502040204020203" pitchFamily="34" charset="0"/>
              <a:cs typeface="Segoe UI" panose="020B0502040204020203" pitchFamily="34" charset="0"/>
            </a:endParaRPr>
          </a:p>
        </xdr:txBody>
      </xdr:sp>
      <xdr:sp macro="" textlink="KPI!D25">
        <xdr:nvSpPr>
          <xdr:cNvPr id="61" name="TextBox 60">
            <a:extLst>
              <a:ext uri="{FF2B5EF4-FFF2-40B4-BE49-F238E27FC236}">
                <a16:creationId xmlns:a16="http://schemas.microsoft.com/office/drawing/2014/main" id="{BE5F9481-9BDF-4FA1-A9B6-3B0A3D4DBB80}"/>
              </a:ext>
            </a:extLst>
          </xdr:cNvPr>
          <xdr:cNvSpPr txBox="1"/>
        </xdr:nvSpPr>
        <xdr:spPr>
          <a:xfrm>
            <a:off x="3101994" y="104556"/>
            <a:ext cx="1859280" cy="421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17FF5FC-6BE9-4199-ADF8-3AF5E3A02B4E}" type="TxLink">
              <a:rPr lang="en-US" sz="2200" b="1" i="0" u="none" strike="noStrike">
                <a:solidFill>
                  <a:sysClr val="windowText" lastClr="000000"/>
                </a:solidFill>
                <a:latin typeface="Arial Unicode MS"/>
                <a:ea typeface="Calibri"/>
                <a:cs typeface="Calibri"/>
              </a:rPr>
              <a:pPr algn="ctr"/>
              <a:t>2020–2021</a:t>
            </a:fld>
            <a:endParaRPr lang="en-IN" sz="2200" b="1" i="0">
              <a:solidFill>
                <a:sysClr val="windowText" lastClr="000000"/>
              </a:solidFill>
              <a:latin typeface="Segoe UI" panose="020B0502040204020203" pitchFamily="34" charset="0"/>
              <a:cs typeface="Segoe UI" panose="020B0502040204020203" pitchFamily="34" charset="0"/>
            </a:endParaRPr>
          </a:p>
        </xdr:txBody>
      </xdr:sp>
      <xdr:sp macro="" textlink="KPI!D45">
        <xdr:nvSpPr>
          <xdr:cNvPr id="62" name="TextBox 61">
            <a:extLst>
              <a:ext uri="{FF2B5EF4-FFF2-40B4-BE49-F238E27FC236}">
                <a16:creationId xmlns:a16="http://schemas.microsoft.com/office/drawing/2014/main" id="{A58474F6-DEC2-4D22-AEBD-C3F030E90B3C}"/>
              </a:ext>
            </a:extLst>
          </xdr:cNvPr>
          <xdr:cNvSpPr txBox="1"/>
        </xdr:nvSpPr>
        <xdr:spPr>
          <a:xfrm>
            <a:off x="5194502" y="340219"/>
            <a:ext cx="1264919" cy="420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5D8E78-AC6D-44C8-82C4-A102F1FB9060}" type="TxLink">
              <a:rPr lang="en-US" sz="2200" b="1" i="0" u="none" strike="noStrike">
                <a:solidFill>
                  <a:sysClr val="windowText" lastClr="000000"/>
                </a:solidFill>
                <a:latin typeface="Arial Unicode MS"/>
                <a:ea typeface="Calibri"/>
                <a:cs typeface="Calibri"/>
              </a:rPr>
              <a:pPr algn="ctr"/>
              <a:t>500.00</a:t>
            </a:fld>
            <a:endParaRPr lang="en-IN" sz="2200" b="1" i="0">
              <a:solidFill>
                <a:sysClr val="windowText" lastClr="000000"/>
              </a:solidFill>
              <a:latin typeface="Segoe UI" panose="020B0502040204020203" pitchFamily="34" charset="0"/>
              <a:cs typeface="Segoe UI" panose="020B0502040204020203" pitchFamily="34" charset="0"/>
            </a:endParaRPr>
          </a:p>
        </xdr:txBody>
      </xdr:sp>
      <xdr:sp macro="" textlink="KPI!D300">
        <xdr:nvSpPr>
          <xdr:cNvPr id="63" name="TextBox 62">
            <a:extLst>
              <a:ext uri="{FF2B5EF4-FFF2-40B4-BE49-F238E27FC236}">
                <a16:creationId xmlns:a16="http://schemas.microsoft.com/office/drawing/2014/main" id="{2942BF0D-1639-4062-8F18-1BDB75D785BF}"/>
              </a:ext>
            </a:extLst>
          </xdr:cNvPr>
          <xdr:cNvSpPr txBox="1"/>
        </xdr:nvSpPr>
        <xdr:spPr>
          <a:xfrm>
            <a:off x="6991580" y="219722"/>
            <a:ext cx="1264920" cy="420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640E25-1F3E-491B-8A1F-BA43413A21B7}" type="TxLink">
              <a:rPr lang="en-US" sz="2200" b="1" i="0" u="none" strike="noStrike">
                <a:solidFill>
                  <a:sysClr val="windowText" lastClr="000000"/>
                </a:solidFill>
                <a:latin typeface="Calibri"/>
                <a:ea typeface="Calibri"/>
                <a:cs typeface="Calibri"/>
              </a:rPr>
              <a:pPr algn="ctr"/>
              <a:t>28.07</a:t>
            </a:fld>
            <a:endParaRPr lang="en-IN" sz="2200" b="1" i="0">
              <a:solidFill>
                <a:sysClr val="windowText" lastClr="000000"/>
              </a:solidFill>
              <a:latin typeface="Segoe UI" panose="020B0502040204020203" pitchFamily="34" charset="0"/>
              <a:cs typeface="Segoe UI" panose="020B0502040204020203" pitchFamily="34" charset="0"/>
            </a:endParaRPr>
          </a:p>
        </xdr:txBody>
      </xdr:sp>
      <xdr:sp macro="" textlink="">
        <xdr:nvSpPr>
          <xdr:cNvPr id="64" name="TextBox 63">
            <a:extLst>
              <a:ext uri="{FF2B5EF4-FFF2-40B4-BE49-F238E27FC236}">
                <a16:creationId xmlns:a16="http://schemas.microsoft.com/office/drawing/2014/main" id="{68AD0F43-3E9C-4649-BDB9-FBE830BBE699}"/>
              </a:ext>
            </a:extLst>
          </xdr:cNvPr>
          <xdr:cNvSpPr txBox="1"/>
        </xdr:nvSpPr>
        <xdr:spPr>
          <a:xfrm>
            <a:off x="2856626" y="406246"/>
            <a:ext cx="1266263" cy="421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i="0">
                <a:solidFill>
                  <a:srgbClr val="2A2000"/>
                </a:solidFill>
                <a:latin typeface="Segoe UI" panose="020B0502040204020203" pitchFamily="34" charset="0"/>
                <a:cs typeface="Segoe UI" panose="020B0502040204020203" pitchFamily="34" charset="0"/>
              </a:rPr>
              <a:t>Accidents-</a:t>
            </a:r>
          </a:p>
        </xdr:txBody>
      </xdr:sp>
      <xdr:sp macro="" textlink="">
        <xdr:nvSpPr>
          <xdr:cNvPr id="65" name="TextBox 64">
            <a:extLst>
              <a:ext uri="{FF2B5EF4-FFF2-40B4-BE49-F238E27FC236}">
                <a16:creationId xmlns:a16="http://schemas.microsoft.com/office/drawing/2014/main" id="{1F85BFE3-575E-48B3-9893-E7834F10D201}"/>
              </a:ext>
            </a:extLst>
          </xdr:cNvPr>
          <xdr:cNvSpPr txBox="1"/>
        </xdr:nvSpPr>
        <xdr:spPr>
          <a:xfrm>
            <a:off x="3699418" y="390605"/>
            <a:ext cx="1266263" cy="421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i="0">
                <a:solidFill>
                  <a:srgbClr val="2A2000"/>
                </a:solidFill>
                <a:latin typeface="Segoe UI" panose="020B0502040204020203" pitchFamily="34" charset="0"/>
                <a:cs typeface="Segoe UI" panose="020B0502040204020203" pitchFamily="34" charset="0"/>
              </a:rPr>
              <a:t>Shares-</a:t>
            </a:r>
          </a:p>
        </xdr:txBody>
      </xdr:sp>
      <xdr:sp macro="" textlink="KPI!D26">
        <xdr:nvSpPr>
          <xdr:cNvPr id="66" name="TextBox 65">
            <a:extLst>
              <a:ext uri="{FF2B5EF4-FFF2-40B4-BE49-F238E27FC236}">
                <a16:creationId xmlns:a16="http://schemas.microsoft.com/office/drawing/2014/main" id="{9C3BDBF7-6987-47AD-A7A2-513C5CF7984D}"/>
              </a:ext>
            </a:extLst>
          </xdr:cNvPr>
          <xdr:cNvSpPr txBox="1"/>
        </xdr:nvSpPr>
        <xdr:spPr>
          <a:xfrm>
            <a:off x="3670911" y="401609"/>
            <a:ext cx="482174" cy="421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45F7422-B24F-472C-964A-8D223847791A}" type="TxLink">
              <a:rPr lang="en-US" sz="1000" b="1" i="0" u="none" strike="noStrike">
                <a:solidFill>
                  <a:srgbClr val="000000"/>
                </a:solidFill>
                <a:latin typeface="Calibri"/>
                <a:ea typeface="Calibri"/>
                <a:cs typeface="Calibri"/>
              </a:rPr>
              <a:pPr algn="ctr"/>
              <a:t>1048</a:t>
            </a:fld>
            <a:endParaRPr lang="en-IN" sz="1000" b="1" i="0">
              <a:solidFill>
                <a:sysClr val="windowText" lastClr="000000"/>
              </a:solidFill>
              <a:latin typeface="Segoe UI" panose="020B0502040204020203" pitchFamily="34" charset="0"/>
              <a:cs typeface="Segoe UI" panose="020B0502040204020203" pitchFamily="34" charset="0"/>
            </a:endParaRPr>
          </a:p>
        </xdr:txBody>
      </xdr:sp>
      <xdr:sp macro="" textlink="KPI!D27">
        <xdr:nvSpPr>
          <xdr:cNvPr id="67" name="TextBox 66">
            <a:extLst>
              <a:ext uri="{FF2B5EF4-FFF2-40B4-BE49-F238E27FC236}">
                <a16:creationId xmlns:a16="http://schemas.microsoft.com/office/drawing/2014/main" id="{F31B72D2-861A-4053-9E2D-69DF86DC08D2}"/>
              </a:ext>
            </a:extLst>
          </xdr:cNvPr>
          <xdr:cNvSpPr txBox="1"/>
        </xdr:nvSpPr>
        <xdr:spPr>
          <a:xfrm>
            <a:off x="4442949" y="397804"/>
            <a:ext cx="479064" cy="421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B3D762-3C47-4CAE-B43A-2A94AC5E6AF1}" type="TxLink">
              <a:rPr lang="en-US" sz="1000" b="1" i="0" u="none" strike="noStrike">
                <a:solidFill>
                  <a:srgbClr val="000000"/>
                </a:solidFill>
                <a:latin typeface="Calibri"/>
                <a:ea typeface="Calibri"/>
                <a:cs typeface="Calibri"/>
              </a:rPr>
              <a:pPr algn="ctr"/>
              <a:t>34.93</a:t>
            </a:fld>
            <a:endParaRPr lang="en-IN" sz="1000" b="1" i="0">
              <a:solidFill>
                <a:sysClr val="windowText" lastClr="000000"/>
              </a:solidFill>
              <a:latin typeface="Segoe UI" panose="020B0502040204020203" pitchFamily="34" charset="0"/>
              <a:cs typeface="Segoe UI" panose="020B0502040204020203" pitchFamily="34" charset="0"/>
            </a:endParaRPr>
          </a:p>
        </xdr:txBody>
      </xdr:sp>
    </xdr:grpSp>
    <xdr:clientData/>
  </xdr:twoCellAnchor>
  <xdr:twoCellAnchor>
    <xdr:from>
      <xdr:col>3</xdr:col>
      <xdr:colOff>106680</xdr:colOff>
      <xdr:row>14</xdr:row>
      <xdr:rowOff>0</xdr:rowOff>
    </xdr:from>
    <xdr:to>
      <xdr:col>7</xdr:col>
      <xdr:colOff>590896</xdr:colOff>
      <xdr:row>28</xdr:row>
      <xdr:rowOff>167640</xdr:rowOff>
    </xdr:to>
    <xdr:graphicFrame macro="">
      <xdr:nvGraphicFramePr>
        <xdr:cNvPr id="46" name="Chart 45">
          <a:extLst>
            <a:ext uri="{FF2B5EF4-FFF2-40B4-BE49-F238E27FC236}">
              <a16:creationId xmlns:a16="http://schemas.microsoft.com/office/drawing/2014/main" id="{1FA4C75F-8A47-450B-9911-BAC17C5F9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editAs="oneCell">
    <xdr:from>
      <xdr:col>9</xdr:col>
      <xdr:colOff>266700</xdr:colOff>
      <xdr:row>8</xdr:row>
      <xdr:rowOff>106680</xdr:rowOff>
    </xdr:from>
    <xdr:to>
      <xdr:col>18</xdr:col>
      <xdr:colOff>472440</xdr:colOff>
      <xdr:row>13</xdr:row>
      <xdr:rowOff>106680</xdr:rowOff>
    </xdr:to>
    <mc:AlternateContent xmlns:mc="http://schemas.openxmlformats.org/markup-compatibility/2006" xmlns:a14="http://schemas.microsoft.com/office/drawing/2010/main">
      <mc:Choice Requires="a14">
        <xdr:graphicFrame macro="">
          <xdr:nvGraphicFramePr>
            <xdr:cNvPr id="14" name="Month 1">
              <a:extLst>
                <a:ext uri="{FF2B5EF4-FFF2-40B4-BE49-F238E27FC236}">
                  <a16:creationId xmlns:a16="http://schemas.microsoft.com/office/drawing/2014/main" id="{C7CFD35C-40F7-4064-AE87-4829E68D5432}"/>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5753100" y="1569720"/>
              <a:ext cx="569214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259080</xdr:colOff>
      <xdr:row>23</xdr:row>
      <xdr:rowOff>76200</xdr:rowOff>
    </xdr:from>
    <xdr:to>
      <xdr:col>2</xdr:col>
      <xdr:colOff>381000</xdr:colOff>
      <xdr:row>25</xdr:row>
      <xdr:rowOff>76200</xdr:rowOff>
    </xdr:to>
    <xdr:sp macro="" textlink="">
      <xdr:nvSpPr>
        <xdr:cNvPr id="16" name="TextBox 15">
          <a:hlinkClick xmlns:r="http://schemas.openxmlformats.org/officeDocument/2006/relationships" r:id="rId28"/>
          <a:extLst>
            <a:ext uri="{FF2B5EF4-FFF2-40B4-BE49-F238E27FC236}">
              <a16:creationId xmlns:a16="http://schemas.microsoft.com/office/drawing/2014/main" id="{BA1E6F48-3818-4328-8409-709EC6C02D5E}"/>
            </a:ext>
          </a:extLst>
        </xdr:cNvPr>
        <xdr:cNvSpPr txBox="1"/>
      </xdr:nvSpPr>
      <xdr:spPr>
        <a:xfrm>
          <a:off x="259080" y="4282440"/>
          <a:ext cx="1341120" cy="365760"/>
        </a:xfrm>
        <a:prstGeom prst="roundRect">
          <a:avLst>
            <a:gd name="adj" fmla="val 50000"/>
          </a:avLst>
        </a:prstGeom>
        <a:solidFill>
          <a:srgbClr val="F5EFFF"/>
        </a:solidFill>
        <a:ln w="12700" cmpd="sng">
          <a:solidFill>
            <a:schemeClr val="tx1"/>
          </a:solidFill>
        </a:ln>
        <a:effectLst>
          <a:glow rad="63500">
            <a:schemeClr val="tx1">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solidFill>
              <a:latin typeface="Segoe UI" panose="020B0502040204020203" pitchFamily="34" charset="0"/>
              <a:cs typeface="Segoe UI" panose="020B0502040204020203" pitchFamily="34" charset="0"/>
            </a:rPr>
            <a:t>KPI Summary</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429999</xdr:colOff>
      <xdr:row>30</xdr:row>
      <xdr:rowOff>36634</xdr:rowOff>
    </xdr:to>
    <xdr:sp macro="" textlink="">
      <xdr:nvSpPr>
        <xdr:cNvPr id="45" name="Rectangle: Rounded Corners 44">
          <a:extLst>
            <a:ext uri="{FF2B5EF4-FFF2-40B4-BE49-F238E27FC236}">
              <a16:creationId xmlns:a16="http://schemas.microsoft.com/office/drawing/2014/main" id="{B6081F57-E2A7-47FF-A20F-BC8CB653E298}"/>
            </a:ext>
          </a:extLst>
        </xdr:cNvPr>
        <xdr:cNvSpPr/>
      </xdr:nvSpPr>
      <xdr:spPr>
        <a:xfrm>
          <a:off x="0" y="0"/>
          <a:ext cx="13808961" cy="5531826"/>
        </a:xfrm>
        <a:prstGeom prst="roundRect">
          <a:avLst>
            <a:gd name="adj" fmla="val 6681"/>
          </a:avLst>
        </a:prstGeom>
        <a:solidFill>
          <a:srgbClr val="2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60960</xdr:colOff>
      <xdr:row>0</xdr:row>
      <xdr:rowOff>53340</xdr:rowOff>
    </xdr:from>
    <xdr:to>
      <xdr:col>3</xdr:col>
      <xdr:colOff>24693</xdr:colOff>
      <xdr:row>29</xdr:row>
      <xdr:rowOff>146539</xdr:rowOff>
    </xdr:to>
    <xdr:sp macro="" textlink="">
      <xdr:nvSpPr>
        <xdr:cNvPr id="46" name="Rectangle: Rounded Corners 45">
          <a:extLst>
            <a:ext uri="{FF2B5EF4-FFF2-40B4-BE49-F238E27FC236}">
              <a16:creationId xmlns:a16="http://schemas.microsoft.com/office/drawing/2014/main" id="{7E125630-F3A6-4E4B-B32C-24A4CB965818}"/>
            </a:ext>
          </a:extLst>
        </xdr:cNvPr>
        <xdr:cNvSpPr/>
      </xdr:nvSpPr>
      <xdr:spPr>
        <a:xfrm>
          <a:off x="60960" y="53340"/>
          <a:ext cx="1788137" cy="5405218"/>
        </a:xfrm>
        <a:prstGeom prst="roundRect">
          <a:avLst>
            <a:gd name="adj" fmla="val 13804"/>
          </a:avLst>
        </a:prstGeom>
        <a:solidFill>
          <a:srgbClr val="F5E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161925</xdr:colOff>
      <xdr:row>2</xdr:row>
      <xdr:rowOff>83923</xdr:rowOff>
    </xdr:from>
    <xdr:to>
      <xdr:col>4</xdr:col>
      <xdr:colOff>35232</xdr:colOff>
      <xdr:row>4</xdr:row>
      <xdr:rowOff>84695</xdr:rowOff>
    </xdr:to>
    <xdr:sp macro="" textlink="">
      <xdr:nvSpPr>
        <xdr:cNvPr id="47" name="TextBox 46">
          <a:hlinkClick xmlns:r="http://schemas.openxmlformats.org/officeDocument/2006/relationships" r:id="rId1"/>
          <a:extLst>
            <a:ext uri="{FF2B5EF4-FFF2-40B4-BE49-F238E27FC236}">
              <a16:creationId xmlns:a16="http://schemas.microsoft.com/office/drawing/2014/main" id="{690A3B42-EC7B-4276-9617-57086E24318B}"/>
            </a:ext>
          </a:extLst>
        </xdr:cNvPr>
        <xdr:cNvSpPr txBox="1"/>
      </xdr:nvSpPr>
      <xdr:spPr>
        <a:xfrm>
          <a:off x="161925" y="449683"/>
          <a:ext cx="2311707" cy="366532"/>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bg1"/>
              </a:solidFill>
              <a:latin typeface="Segoe UI" panose="020B0502040204020203" pitchFamily="34" charset="0"/>
              <a:cs typeface="Segoe UI" panose="020B0502040204020203" pitchFamily="34" charset="0"/>
            </a:rPr>
            <a:t>    </a:t>
          </a:r>
          <a:r>
            <a:rPr lang="en-IN" sz="1200" b="1">
              <a:solidFill>
                <a:schemeClr val="tx1"/>
              </a:solidFill>
              <a:latin typeface="Segoe UI" panose="020B0502040204020203" pitchFamily="34" charset="0"/>
              <a:cs typeface="Segoe UI" panose="020B0502040204020203" pitchFamily="34" charset="0"/>
            </a:rPr>
            <a:t>Overview</a:t>
          </a:r>
        </a:p>
      </xdr:txBody>
    </xdr:sp>
    <xdr:clientData/>
  </xdr:twoCellAnchor>
  <xdr:twoCellAnchor>
    <xdr:from>
      <xdr:col>0</xdr:col>
      <xdr:colOff>345499</xdr:colOff>
      <xdr:row>5</xdr:row>
      <xdr:rowOff>4935</xdr:rowOff>
    </xdr:from>
    <xdr:to>
      <xdr:col>3</xdr:col>
      <xdr:colOff>454012</xdr:colOff>
      <xdr:row>7</xdr:row>
      <xdr:rowOff>5707</xdr:rowOff>
    </xdr:to>
    <xdr:sp macro="" textlink="">
      <xdr:nvSpPr>
        <xdr:cNvPr id="48" name="TextBox 47">
          <a:hlinkClick xmlns:r="http://schemas.openxmlformats.org/officeDocument/2006/relationships" r:id="rId2"/>
          <a:extLst>
            <a:ext uri="{FF2B5EF4-FFF2-40B4-BE49-F238E27FC236}">
              <a16:creationId xmlns:a16="http://schemas.microsoft.com/office/drawing/2014/main" id="{54AB9FC2-74DD-44C3-B25E-42BC2DF32772}"/>
            </a:ext>
          </a:extLst>
        </xdr:cNvPr>
        <xdr:cNvSpPr txBox="1"/>
      </xdr:nvSpPr>
      <xdr:spPr>
        <a:xfrm>
          <a:off x="345499" y="919335"/>
          <a:ext cx="1937313" cy="366532"/>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Temporal</a:t>
          </a:r>
        </a:p>
      </xdr:txBody>
    </xdr:sp>
    <xdr:clientData/>
  </xdr:twoCellAnchor>
  <xdr:twoCellAnchor>
    <xdr:from>
      <xdr:col>0</xdr:col>
      <xdr:colOff>220766</xdr:colOff>
      <xdr:row>7</xdr:row>
      <xdr:rowOff>27938</xdr:rowOff>
    </xdr:from>
    <xdr:to>
      <xdr:col>3</xdr:col>
      <xdr:colOff>468605</xdr:colOff>
      <xdr:row>9</xdr:row>
      <xdr:rowOff>28710</xdr:rowOff>
    </xdr:to>
    <xdr:sp macro="" textlink="">
      <xdr:nvSpPr>
        <xdr:cNvPr id="49" name="TextBox 48">
          <a:hlinkClick xmlns:r="http://schemas.openxmlformats.org/officeDocument/2006/relationships" r:id="rId3"/>
          <a:extLst>
            <a:ext uri="{FF2B5EF4-FFF2-40B4-BE49-F238E27FC236}">
              <a16:creationId xmlns:a16="http://schemas.microsoft.com/office/drawing/2014/main" id="{C07221FD-46D4-4B0F-A790-C34CC56DC17A}"/>
            </a:ext>
          </a:extLst>
        </xdr:cNvPr>
        <xdr:cNvSpPr txBox="1"/>
      </xdr:nvSpPr>
      <xdr:spPr>
        <a:xfrm>
          <a:off x="220766" y="1299125"/>
          <a:ext cx="2074503" cy="363968"/>
        </a:xfrm>
        <a:prstGeom prst="roundRect">
          <a:avLst>
            <a:gd name="adj" fmla="val 50000"/>
          </a:avLst>
        </a:prstGeom>
        <a:solidFill>
          <a:srgbClr val="2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bg1"/>
              </a:solidFill>
              <a:latin typeface="Segoe UI" panose="020B0502040204020203" pitchFamily="34" charset="0"/>
              <a:cs typeface="Segoe UI" panose="020B0502040204020203" pitchFamily="34" charset="0"/>
            </a:rPr>
            <a:t>   Severity</a:t>
          </a:r>
        </a:p>
      </xdr:txBody>
    </xdr:sp>
    <xdr:clientData/>
  </xdr:twoCellAnchor>
  <xdr:twoCellAnchor>
    <xdr:from>
      <xdr:col>0</xdr:col>
      <xdr:colOff>353472</xdr:colOff>
      <xdr:row>9</xdr:row>
      <xdr:rowOff>88619</xdr:rowOff>
    </xdr:from>
    <xdr:to>
      <xdr:col>3</xdr:col>
      <xdr:colOff>461985</xdr:colOff>
      <xdr:row>11</xdr:row>
      <xdr:rowOff>89389</xdr:rowOff>
    </xdr:to>
    <xdr:sp macro="" textlink="">
      <xdr:nvSpPr>
        <xdr:cNvPr id="50" name="TextBox 49">
          <a:hlinkClick xmlns:r="http://schemas.openxmlformats.org/officeDocument/2006/relationships" r:id="rId4"/>
          <a:extLst>
            <a:ext uri="{FF2B5EF4-FFF2-40B4-BE49-F238E27FC236}">
              <a16:creationId xmlns:a16="http://schemas.microsoft.com/office/drawing/2014/main" id="{5A369F86-AFA7-4523-870B-6752007432ED}"/>
            </a:ext>
          </a:extLst>
        </xdr:cNvPr>
        <xdr:cNvSpPr txBox="1"/>
      </xdr:nvSpPr>
      <xdr:spPr>
        <a:xfrm>
          <a:off x="353472" y="1734539"/>
          <a:ext cx="1937313" cy="366530"/>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Geographical</a:t>
          </a:r>
        </a:p>
      </xdr:txBody>
    </xdr:sp>
    <xdr:clientData/>
  </xdr:twoCellAnchor>
  <xdr:twoCellAnchor>
    <xdr:from>
      <xdr:col>0</xdr:col>
      <xdr:colOff>372123</xdr:colOff>
      <xdr:row>12</xdr:row>
      <xdr:rowOff>4003</xdr:rowOff>
    </xdr:from>
    <xdr:to>
      <xdr:col>3</xdr:col>
      <xdr:colOff>480636</xdr:colOff>
      <xdr:row>14</xdr:row>
      <xdr:rowOff>4775</xdr:rowOff>
    </xdr:to>
    <xdr:sp macro="" textlink="">
      <xdr:nvSpPr>
        <xdr:cNvPr id="51" name="TextBox 50">
          <a:hlinkClick xmlns:r="http://schemas.openxmlformats.org/officeDocument/2006/relationships" r:id="rId5"/>
          <a:extLst>
            <a:ext uri="{FF2B5EF4-FFF2-40B4-BE49-F238E27FC236}">
              <a16:creationId xmlns:a16="http://schemas.microsoft.com/office/drawing/2014/main" id="{74F1FD81-0F4B-41EC-A1C9-422DBA5C504C}"/>
            </a:ext>
          </a:extLst>
        </xdr:cNvPr>
        <xdr:cNvSpPr txBox="1"/>
      </xdr:nvSpPr>
      <xdr:spPr>
        <a:xfrm>
          <a:off x="372123" y="2198563"/>
          <a:ext cx="1937313" cy="366532"/>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Driver</a:t>
          </a:r>
          <a:r>
            <a:rPr lang="en-IN" sz="1200" b="1" baseline="0">
              <a:solidFill>
                <a:schemeClr val="tx1"/>
              </a:solidFill>
              <a:latin typeface="Segoe UI" panose="020B0502040204020203" pitchFamily="34" charset="0"/>
              <a:cs typeface="Segoe UI" panose="020B0502040204020203" pitchFamily="34" charset="0"/>
            </a:rPr>
            <a:t> </a:t>
          </a:r>
          <a:endParaRPr lang="en-IN" sz="1200" b="1">
            <a:solidFill>
              <a:schemeClr val="tx1"/>
            </a:solidFill>
            <a:latin typeface="Segoe UI" panose="020B0502040204020203" pitchFamily="34" charset="0"/>
            <a:cs typeface="Segoe UI" panose="020B0502040204020203" pitchFamily="34" charset="0"/>
          </a:endParaRPr>
        </a:p>
      </xdr:txBody>
    </xdr:sp>
    <xdr:clientData/>
  </xdr:twoCellAnchor>
  <xdr:twoCellAnchor>
    <xdr:from>
      <xdr:col>0</xdr:col>
      <xdr:colOff>380420</xdr:colOff>
      <xdr:row>14</xdr:row>
      <xdr:rowOff>93258</xdr:rowOff>
    </xdr:from>
    <xdr:to>
      <xdr:col>3</xdr:col>
      <xdr:colOff>488933</xdr:colOff>
      <xdr:row>16</xdr:row>
      <xdr:rowOff>94030</xdr:rowOff>
    </xdr:to>
    <xdr:sp macro="" textlink="">
      <xdr:nvSpPr>
        <xdr:cNvPr id="52" name="TextBox 51">
          <a:hlinkClick xmlns:r="http://schemas.openxmlformats.org/officeDocument/2006/relationships" r:id="rId6"/>
          <a:extLst>
            <a:ext uri="{FF2B5EF4-FFF2-40B4-BE49-F238E27FC236}">
              <a16:creationId xmlns:a16="http://schemas.microsoft.com/office/drawing/2014/main" id="{57183ED7-94B5-4947-BA50-7502B4DED819}"/>
            </a:ext>
          </a:extLst>
        </xdr:cNvPr>
        <xdr:cNvSpPr txBox="1"/>
      </xdr:nvSpPr>
      <xdr:spPr>
        <a:xfrm>
          <a:off x="380420" y="2653578"/>
          <a:ext cx="1937313" cy="366532"/>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Environment</a:t>
          </a:r>
          <a:r>
            <a:rPr lang="en-IN" sz="1200" b="1" baseline="0">
              <a:solidFill>
                <a:schemeClr val="tx1"/>
              </a:solidFill>
              <a:latin typeface="Segoe UI" panose="020B0502040204020203" pitchFamily="34" charset="0"/>
              <a:cs typeface="Segoe UI" panose="020B0502040204020203" pitchFamily="34" charset="0"/>
            </a:rPr>
            <a:t> </a:t>
          </a:r>
          <a:endParaRPr lang="en-IN" sz="1200" b="1">
            <a:solidFill>
              <a:schemeClr val="tx1"/>
            </a:solidFill>
            <a:latin typeface="Segoe UI" panose="020B0502040204020203" pitchFamily="34" charset="0"/>
            <a:cs typeface="Segoe UI" panose="020B0502040204020203" pitchFamily="34" charset="0"/>
          </a:endParaRPr>
        </a:p>
      </xdr:txBody>
    </xdr:sp>
    <xdr:clientData/>
  </xdr:twoCellAnchor>
  <xdr:twoCellAnchor editAs="oneCell">
    <xdr:from>
      <xdr:col>0</xdr:col>
      <xdr:colOff>264988</xdr:colOff>
      <xdr:row>5</xdr:row>
      <xdr:rowOff>92485</xdr:rowOff>
    </xdr:from>
    <xdr:to>
      <xdr:col>0</xdr:col>
      <xdr:colOff>451678</xdr:colOff>
      <xdr:row>6</xdr:row>
      <xdr:rowOff>96680</xdr:rowOff>
    </xdr:to>
    <xdr:pic>
      <xdr:nvPicPr>
        <xdr:cNvPr id="53" name="Graphic 52" descr="Clock with solid fill">
          <a:extLst>
            <a:ext uri="{FF2B5EF4-FFF2-40B4-BE49-F238E27FC236}">
              <a16:creationId xmlns:a16="http://schemas.microsoft.com/office/drawing/2014/main" id="{564A963B-9FA7-46EE-9498-F37788C46A5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4988" y="1006885"/>
          <a:ext cx="186690" cy="187075"/>
        </a:xfrm>
        <a:prstGeom prst="rect">
          <a:avLst/>
        </a:prstGeom>
      </xdr:spPr>
    </xdr:pic>
    <xdr:clientData/>
  </xdr:twoCellAnchor>
  <xdr:twoCellAnchor editAs="oneCell">
    <xdr:from>
      <xdr:col>0</xdr:col>
      <xdr:colOff>279514</xdr:colOff>
      <xdr:row>3</xdr:row>
      <xdr:rowOff>2609</xdr:rowOff>
    </xdr:from>
    <xdr:to>
      <xdr:col>0</xdr:col>
      <xdr:colOff>469970</xdr:colOff>
      <xdr:row>4</xdr:row>
      <xdr:rowOff>11516</xdr:rowOff>
    </xdr:to>
    <xdr:pic>
      <xdr:nvPicPr>
        <xdr:cNvPr id="54" name="Graphic 53" descr="Research with solid fill">
          <a:extLst>
            <a:ext uri="{FF2B5EF4-FFF2-40B4-BE49-F238E27FC236}">
              <a16:creationId xmlns:a16="http://schemas.microsoft.com/office/drawing/2014/main" id="{F795C3FA-DA86-4011-BA85-A285373F008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79514" y="551249"/>
          <a:ext cx="190456" cy="191787"/>
        </a:xfrm>
        <a:prstGeom prst="rect">
          <a:avLst/>
        </a:prstGeom>
      </xdr:spPr>
    </xdr:pic>
    <xdr:clientData/>
  </xdr:twoCellAnchor>
  <xdr:twoCellAnchor>
    <xdr:from>
      <xdr:col>3</xdr:col>
      <xdr:colOff>39933</xdr:colOff>
      <xdr:row>0</xdr:row>
      <xdr:rowOff>22860</xdr:rowOff>
    </xdr:from>
    <xdr:to>
      <xdr:col>11</xdr:col>
      <xdr:colOff>542660</xdr:colOff>
      <xdr:row>2</xdr:row>
      <xdr:rowOff>84592</xdr:rowOff>
    </xdr:to>
    <xdr:sp macro="" textlink="">
      <xdr:nvSpPr>
        <xdr:cNvPr id="55" name="TextBox 54">
          <a:extLst>
            <a:ext uri="{FF2B5EF4-FFF2-40B4-BE49-F238E27FC236}">
              <a16:creationId xmlns:a16="http://schemas.microsoft.com/office/drawing/2014/main" id="{959B7446-5A0E-4243-9CD1-8E299F28F0ED}"/>
            </a:ext>
          </a:extLst>
        </xdr:cNvPr>
        <xdr:cNvSpPr txBox="1"/>
      </xdr:nvSpPr>
      <xdr:spPr>
        <a:xfrm>
          <a:off x="1868733" y="22860"/>
          <a:ext cx="5379527" cy="427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solidFill>
                <a:schemeClr val="bg1"/>
              </a:solidFill>
              <a:latin typeface="Segoe UI" panose="020B0502040204020203" pitchFamily="34" charset="0"/>
              <a:cs typeface="Segoe UI" panose="020B0502040204020203" pitchFamily="34" charset="0"/>
            </a:rPr>
            <a:t>Severity Impact Analysis</a:t>
          </a:r>
        </a:p>
      </xdr:txBody>
    </xdr:sp>
    <xdr:clientData/>
  </xdr:twoCellAnchor>
  <xdr:twoCellAnchor>
    <xdr:from>
      <xdr:col>3</xdr:col>
      <xdr:colOff>39933</xdr:colOff>
      <xdr:row>1</xdr:row>
      <xdr:rowOff>175646</xdr:rowOff>
    </xdr:from>
    <xdr:to>
      <xdr:col>11</xdr:col>
      <xdr:colOff>542660</xdr:colOff>
      <xdr:row>4</xdr:row>
      <xdr:rowOff>54883</xdr:rowOff>
    </xdr:to>
    <xdr:sp macro="" textlink="">
      <xdr:nvSpPr>
        <xdr:cNvPr id="56" name="TextBox 55">
          <a:extLst>
            <a:ext uri="{FF2B5EF4-FFF2-40B4-BE49-F238E27FC236}">
              <a16:creationId xmlns:a16="http://schemas.microsoft.com/office/drawing/2014/main" id="{D188F6AF-B4F2-497A-B062-2F3A861F6399}"/>
            </a:ext>
          </a:extLst>
        </xdr:cNvPr>
        <xdr:cNvSpPr txBox="1"/>
      </xdr:nvSpPr>
      <xdr:spPr>
        <a:xfrm>
          <a:off x="1868733" y="358526"/>
          <a:ext cx="5379527" cy="427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i="1">
              <a:solidFill>
                <a:schemeClr val="bg1"/>
              </a:solidFill>
              <a:latin typeface="Segoe UI" panose="020B0502040204020203" pitchFamily="34" charset="0"/>
              <a:cs typeface="Segoe UI" panose="020B0502040204020203" pitchFamily="34" charset="0"/>
            </a:rPr>
            <a:t>Understanding how accident intensity varies across categories</a:t>
          </a:r>
          <a:endParaRPr lang="en-IN" sz="1100" b="0" i="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19</xdr:col>
      <xdr:colOff>9067</xdr:colOff>
      <xdr:row>0</xdr:row>
      <xdr:rowOff>99060</xdr:rowOff>
    </xdr:from>
    <xdr:to>
      <xdr:col>22</xdr:col>
      <xdr:colOff>315699</xdr:colOff>
      <xdr:row>29</xdr:row>
      <xdr:rowOff>102576</xdr:rowOff>
    </xdr:to>
    <xdr:sp macro="" textlink="">
      <xdr:nvSpPr>
        <xdr:cNvPr id="77" name="Rectangle: Rounded Corners 76">
          <a:extLst>
            <a:ext uri="{FF2B5EF4-FFF2-40B4-BE49-F238E27FC236}">
              <a16:creationId xmlns:a16="http://schemas.microsoft.com/office/drawing/2014/main" id="{22323095-D4FC-4F7C-BD6F-94B69842A388}"/>
            </a:ext>
          </a:extLst>
        </xdr:cNvPr>
        <xdr:cNvSpPr/>
      </xdr:nvSpPr>
      <xdr:spPr>
        <a:xfrm>
          <a:off x="11563625" y="99060"/>
          <a:ext cx="2131036" cy="5315535"/>
        </a:xfrm>
        <a:prstGeom prst="roundRect">
          <a:avLst>
            <a:gd name="adj" fmla="val 13804"/>
          </a:avLst>
        </a:prstGeom>
        <a:solidFill>
          <a:srgbClr val="FF0000">
            <a:alpha val="3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55501</xdr:colOff>
      <xdr:row>3</xdr:row>
      <xdr:rowOff>167640</xdr:rowOff>
    </xdr:from>
    <xdr:to>
      <xdr:col>22</xdr:col>
      <xdr:colOff>312002</xdr:colOff>
      <xdr:row>27</xdr:row>
      <xdr:rowOff>114300</xdr:rowOff>
    </xdr:to>
    <xdr:sp macro="" textlink="">
      <xdr:nvSpPr>
        <xdr:cNvPr id="78" name="TextBox 77">
          <a:extLst>
            <a:ext uri="{FF2B5EF4-FFF2-40B4-BE49-F238E27FC236}">
              <a16:creationId xmlns:a16="http://schemas.microsoft.com/office/drawing/2014/main" id="{B5563922-2AB5-4AE7-BC70-61F24450ABFA}"/>
            </a:ext>
          </a:extLst>
        </xdr:cNvPr>
        <xdr:cNvSpPr txBox="1"/>
      </xdr:nvSpPr>
      <xdr:spPr>
        <a:xfrm>
          <a:off x="11637901" y="716280"/>
          <a:ext cx="2085301" cy="433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en-IN" b="0">
              <a:solidFill>
                <a:schemeClr val="bg1"/>
              </a:solidFill>
              <a:latin typeface="Segoe UI" panose="020B0502040204020203" pitchFamily="34" charset="0"/>
              <a:cs typeface="Segoe UI" panose="020B0502040204020203" pitchFamily="34" charset="0"/>
            </a:rPr>
            <a:t>The average fatality rate per accident is 2.46, indicating a high loss of life per incident.</a:t>
          </a:r>
        </a:p>
        <a:p>
          <a:pPr marL="171450" indent="-171450">
            <a:buFont typeface="Arial" panose="020B0604020202020204" pitchFamily="34" charset="0"/>
            <a:buChar char="•"/>
          </a:pPr>
          <a:r>
            <a:rPr lang="en-IN" b="0">
              <a:solidFill>
                <a:schemeClr val="bg1"/>
              </a:solidFill>
              <a:latin typeface="Segoe UI" panose="020B0502040204020203" pitchFamily="34" charset="0"/>
              <a:cs typeface="Segoe UI" panose="020B0502040204020203" pitchFamily="34" charset="0"/>
            </a:rPr>
            <a:t>High severity accidents form 65.53% of total cases, showing that most crashes result in serious outcomes.</a:t>
          </a:r>
        </a:p>
        <a:p>
          <a:pPr marL="171450" indent="-171450">
            <a:buFont typeface="Arial" panose="020B0604020202020204" pitchFamily="34" charset="0"/>
            <a:buChar char="•"/>
          </a:pPr>
          <a:r>
            <a:rPr lang="en-IN" b="0">
              <a:solidFill>
                <a:schemeClr val="bg1"/>
              </a:solidFill>
              <a:latin typeface="Segoe UI" panose="020B0502040204020203" pitchFamily="34" charset="0"/>
              <a:cs typeface="Segoe UI" panose="020B0502040204020203" pitchFamily="34" charset="0"/>
            </a:rPr>
            <a:t>There were 985 fatal accidents recorded, highlighting the critical need for enhanced road safety measures.</a:t>
          </a:r>
        </a:p>
        <a:p>
          <a:pPr marL="171450" indent="-171450">
            <a:buFont typeface="Arial" panose="020B0604020202020204" pitchFamily="34" charset="0"/>
            <a:buChar char="•"/>
          </a:pPr>
          <a:r>
            <a:rPr lang="en-IN" b="0">
              <a:solidFill>
                <a:schemeClr val="bg1"/>
              </a:solidFill>
              <a:latin typeface="Segoe UI" panose="020B0502040204020203" pitchFamily="34" charset="0"/>
              <a:cs typeface="Segoe UI" panose="020B0502040204020203" pitchFamily="34" charset="0"/>
            </a:rPr>
            <a:t>Each accident results in an average of 5.11 casualties, reflecting the widespread human impact of road incidents.</a:t>
          </a:r>
        </a:p>
        <a:p>
          <a:pPr marL="171450" indent="-171450">
            <a:buFont typeface="Arial" panose="020B0604020202020204" pitchFamily="34" charset="0"/>
            <a:buChar char="•"/>
          </a:pPr>
          <a:r>
            <a:rPr lang="en-IN" b="0">
              <a:solidFill>
                <a:schemeClr val="bg1"/>
              </a:solidFill>
              <a:latin typeface="Segoe UI" panose="020B0502040204020203" pitchFamily="34" charset="0"/>
              <a:cs typeface="Segoe UI" panose="020B0502040204020203" pitchFamily="34" charset="0"/>
            </a:rPr>
            <a:t>A total of 1,966 severe accidents were reported, reinforcing the pattern of high-intensity crashes in the dataset.</a:t>
          </a:r>
        </a:p>
      </xdr:txBody>
    </xdr:sp>
    <xdr:clientData/>
  </xdr:twoCellAnchor>
  <xdr:twoCellAnchor>
    <xdr:from>
      <xdr:col>18</xdr:col>
      <xdr:colOff>334959</xdr:colOff>
      <xdr:row>1</xdr:row>
      <xdr:rowOff>137000</xdr:rowOff>
    </xdr:from>
    <xdr:to>
      <xdr:col>21</xdr:col>
      <xdr:colOff>12301</xdr:colOff>
      <xdr:row>3</xdr:row>
      <xdr:rowOff>137771</xdr:rowOff>
    </xdr:to>
    <xdr:sp macro="" textlink="">
      <xdr:nvSpPr>
        <xdr:cNvPr id="79" name="TextBox 78">
          <a:extLst>
            <a:ext uri="{FF2B5EF4-FFF2-40B4-BE49-F238E27FC236}">
              <a16:creationId xmlns:a16="http://schemas.microsoft.com/office/drawing/2014/main" id="{CDE35991-81EE-4052-A09C-C6AB7CD3FC7C}"/>
            </a:ext>
          </a:extLst>
        </xdr:cNvPr>
        <xdr:cNvSpPr txBox="1"/>
      </xdr:nvSpPr>
      <xdr:spPr>
        <a:xfrm>
          <a:off x="11307759" y="319880"/>
          <a:ext cx="1506142" cy="366531"/>
        </a:xfrm>
        <a:prstGeom prst="roundRect">
          <a:avLst>
            <a:gd name="adj" fmla="val 50000"/>
          </a:avLst>
        </a:prstGeom>
        <a:solidFill>
          <a:srgbClr val="2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IN" sz="1200" b="1">
              <a:solidFill>
                <a:schemeClr val="bg1"/>
              </a:solidFill>
              <a:latin typeface="Segoe UI" panose="020B0502040204020203" pitchFamily="34" charset="0"/>
              <a:cs typeface="Segoe UI" panose="020B0502040204020203" pitchFamily="34" charset="0"/>
            </a:rPr>
            <a:t>    Key Insights    </a:t>
          </a:r>
        </a:p>
      </xdr:txBody>
    </xdr:sp>
    <xdr:clientData/>
  </xdr:twoCellAnchor>
  <xdr:twoCellAnchor>
    <xdr:from>
      <xdr:col>0</xdr:col>
      <xdr:colOff>397138</xdr:colOff>
      <xdr:row>16</xdr:row>
      <xdr:rowOff>176921</xdr:rowOff>
    </xdr:from>
    <xdr:to>
      <xdr:col>3</xdr:col>
      <xdr:colOff>505651</xdr:colOff>
      <xdr:row>18</xdr:row>
      <xdr:rowOff>177692</xdr:rowOff>
    </xdr:to>
    <xdr:sp macro="" textlink="">
      <xdr:nvSpPr>
        <xdr:cNvPr id="80" name="TextBox 79">
          <a:hlinkClick xmlns:r="http://schemas.openxmlformats.org/officeDocument/2006/relationships" r:id="rId11"/>
          <a:extLst>
            <a:ext uri="{FF2B5EF4-FFF2-40B4-BE49-F238E27FC236}">
              <a16:creationId xmlns:a16="http://schemas.microsoft.com/office/drawing/2014/main" id="{A2916C2F-5A66-498D-A936-2DD4CC663010}"/>
            </a:ext>
          </a:extLst>
        </xdr:cNvPr>
        <xdr:cNvSpPr txBox="1"/>
      </xdr:nvSpPr>
      <xdr:spPr>
        <a:xfrm>
          <a:off x="397138" y="3103001"/>
          <a:ext cx="1937313" cy="366531"/>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baseline="0">
              <a:solidFill>
                <a:schemeClr val="tx1"/>
              </a:solidFill>
              <a:latin typeface="Segoe UI" panose="020B0502040204020203" pitchFamily="34" charset="0"/>
              <a:cs typeface="Segoe UI" panose="020B0502040204020203" pitchFamily="34" charset="0"/>
            </a:rPr>
            <a:t>Vehicles</a:t>
          </a:r>
          <a:endParaRPr lang="en-IN" sz="1200" b="1">
            <a:solidFill>
              <a:schemeClr val="tx1"/>
            </a:solidFill>
            <a:latin typeface="Segoe UI" panose="020B0502040204020203" pitchFamily="34" charset="0"/>
            <a:cs typeface="Segoe UI" panose="020B0502040204020203" pitchFamily="34" charset="0"/>
          </a:endParaRPr>
        </a:p>
      </xdr:txBody>
    </xdr:sp>
    <xdr:clientData/>
  </xdr:twoCellAnchor>
  <xdr:twoCellAnchor>
    <xdr:from>
      <xdr:col>0</xdr:col>
      <xdr:colOff>411727</xdr:colOff>
      <xdr:row>19</xdr:row>
      <xdr:rowOff>52092</xdr:rowOff>
    </xdr:from>
    <xdr:to>
      <xdr:col>3</xdr:col>
      <xdr:colOff>520240</xdr:colOff>
      <xdr:row>21</xdr:row>
      <xdr:rowOff>52865</xdr:rowOff>
    </xdr:to>
    <xdr:sp macro="" textlink="">
      <xdr:nvSpPr>
        <xdr:cNvPr id="81" name="TextBox 80">
          <a:hlinkClick xmlns:r="http://schemas.openxmlformats.org/officeDocument/2006/relationships" r:id="rId12"/>
          <a:extLst>
            <a:ext uri="{FF2B5EF4-FFF2-40B4-BE49-F238E27FC236}">
              <a16:creationId xmlns:a16="http://schemas.microsoft.com/office/drawing/2014/main" id="{DEABBE3E-A17F-438A-9BCA-C67DEBDD34C4}"/>
            </a:ext>
          </a:extLst>
        </xdr:cNvPr>
        <xdr:cNvSpPr txBox="1"/>
      </xdr:nvSpPr>
      <xdr:spPr>
        <a:xfrm>
          <a:off x="411727" y="3526812"/>
          <a:ext cx="1937313" cy="366533"/>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Road</a:t>
          </a:r>
          <a:r>
            <a:rPr lang="en-IN" sz="1200" b="1" baseline="0">
              <a:solidFill>
                <a:schemeClr val="tx1"/>
              </a:solidFill>
              <a:latin typeface="Segoe UI" panose="020B0502040204020203" pitchFamily="34" charset="0"/>
              <a:cs typeface="Segoe UI" panose="020B0502040204020203" pitchFamily="34" charset="0"/>
            </a:rPr>
            <a:t> Conditions</a:t>
          </a:r>
          <a:endParaRPr lang="en-IN" sz="1200" b="1">
            <a:solidFill>
              <a:schemeClr val="tx1"/>
            </a:solidFill>
            <a:latin typeface="Segoe UI" panose="020B0502040204020203" pitchFamily="34" charset="0"/>
            <a:cs typeface="Segoe UI" panose="020B0502040204020203" pitchFamily="34" charset="0"/>
          </a:endParaRPr>
        </a:p>
      </xdr:txBody>
    </xdr:sp>
    <xdr:clientData/>
  </xdr:twoCellAnchor>
  <xdr:twoCellAnchor editAs="oneCell">
    <xdr:from>
      <xdr:col>0</xdr:col>
      <xdr:colOff>232410</xdr:colOff>
      <xdr:row>9</xdr:row>
      <xdr:rowOff>146347</xdr:rowOff>
    </xdr:from>
    <xdr:to>
      <xdr:col>0</xdr:col>
      <xdr:colOff>457365</xdr:colOff>
      <xdr:row>11</xdr:row>
      <xdr:rowOff>9083</xdr:rowOff>
    </xdr:to>
    <xdr:pic>
      <xdr:nvPicPr>
        <xdr:cNvPr id="82" name="Graphic 81" descr="Map with pin with solid fill">
          <a:extLst>
            <a:ext uri="{FF2B5EF4-FFF2-40B4-BE49-F238E27FC236}">
              <a16:creationId xmlns:a16="http://schemas.microsoft.com/office/drawing/2014/main" id="{915C6513-ED8B-482F-801E-8B1682CA178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32410" y="1792267"/>
          <a:ext cx="224955" cy="228496"/>
        </a:xfrm>
        <a:prstGeom prst="rect">
          <a:avLst/>
        </a:prstGeom>
      </xdr:spPr>
    </xdr:pic>
    <xdr:clientData/>
  </xdr:twoCellAnchor>
  <xdr:twoCellAnchor editAs="oneCell">
    <xdr:from>
      <xdr:col>0</xdr:col>
      <xdr:colOff>280035</xdr:colOff>
      <xdr:row>7</xdr:row>
      <xdr:rowOff>122716</xdr:rowOff>
    </xdr:from>
    <xdr:to>
      <xdr:col>0</xdr:col>
      <xdr:colOff>463384</xdr:colOff>
      <xdr:row>8</xdr:row>
      <xdr:rowOff>123423</xdr:rowOff>
    </xdr:to>
    <xdr:pic>
      <xdr:nvPicPr>
        <xdr:cNvPr id="83" name="Graphic 82" descr="Skull with solid fill">
          <a:extLst>
            <a:ext uri="{FF2B5EF4-FFF2-40B4-BE49-F238E27FC236}">
              <a16:creationId xmlns:a16="http://schemas.microsoft.com/office/drawing/2014/main" id="{56C1AA3A-17F0-4ABC-BEA4-2554BBF39B2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80035" y="1402876"/>
          <a:ext cx="183349" cy="183587"/>
        </a:xfrm>
        <a:prstGeom prst="rect">
          <a:avLst/>
        </a:prstGeom>
      </xdr:spPr>
    </xdr:pic>
    <xdr:clientData/>
  </xdr:twoCellAnchor>
  <xdr:twoCellAnchor editAs="oneCell">
    <xdr:from>
      <xdr:col>0</xdr:col>
      <xdr:colOff>303793</xdr:colOff>
      <xdr:row>17</xdr:row>
      <xdr:rowOff>91666</xdr:rowOff>
    </xdr:from>
    <xdr:to>
      <xdr:col>0</xdr:col>
      <xdr:colOff>515088</xdr:colOff>
      <xdr:row>18</xdr:row>
      <xdr:rowOff>119176</xdr:rowOff>
    </xdr:to>
    <xdr:pic>
      <xdr:nvPicPr>
        <xdr:cNvPr id="84" name="Graphic 83" descr="Car with solid fill">
          <a:extLst>
            <a:ext uri="{FF2B5EF4-FFF2-40B4-BE49-F238E27FC236}">
              <a16:creationId xmlns:a16="http://schemas.microsoft.com/office/drawing/2014/main" id="{62E1E9C3-F7B7-4FE6-9E38-F9FD874E2AA1}"/>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303793" y="3200626"/>
          <a:ext cx="211295" cy="210390"/>
        </a:xfrm>
        <a:prstGeom prst="rect">
          <a:avLst/>
        </a:prstGeom>
      </xdr:spPr>
    </xdr:pic>
    <xdr:clientData/>
  </xdr:twoCellAnchor>
  <xdr:twoCellAnchor editAs="oneCell">
    <xdr:from>
      <xdr:col>0</xdr:col>
      <xdr:colOff>272415</xdr:colOff>
      <xdr:row>14</xdr:row>
      <xdr:rowOff>153992</xdr:rowOff>
    </xdr:from>
    <xdr:to>
      <xdr:col>0</xdr:col>
      <xdr:colOff>498845</xdr:colOff>
      <xdr:row>16</xdr:row>
      <xdr:rowOff>12886</xdr:rowOff>
    </xdr:to>
    <xdr:pic>
      <xdr:nvPicPr>
        <xdr:cNvPr id="85" name="Graphic 84" descr="Cloud with solid fill">
          <a:extLst>
            <a:ext uri="{FF2B5EF4-FFF2-40B4-BE49-F238E27FC236}">
              <a16:creationId xmlns:a16="http://schemas.microsoft.com/office/drawing/2014/main" id="{2990939C-4999-4D8A-BBA7-40454022C585}"/>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72415" y="2714312"/>
          <a:ext cx="226430" cy="224654"/>
        </a:xfrm>
        <a:prstGeom prst="rect">
          <a:avLst/>
        </a:prstGeom>
      </xdr:spPr>
    </xdr:pic>
    <xdr:clientData/>
  </xdr:twoCellAnchor>
  <xdr:twoCellAnchor editAs="oneCell">
    <xdr:from>
      <xdr:col>0</xdr:col>
      <xdr:colOff>306706</xdr:colOff>
      <xdr:row>12</xdr:row>
      <xdr:rowOff>105596</xdr:rowOff>
    </xdr:from>
    <xdr:to>
      <xdr:col>0</xdr:col>
      <xdr:colOff>467716</xdr:colOff>
      <xdr:row>13</xdr:row>
      <xdr:rowOff>84112</xdr:rowOff>
    </xdr:to>
    <xdr:pic>
      <xdr:nvPicPr>
        <xdr:cNvPr id="86" name="Graphic 85" descr="Employee badge with solid fill">
          <a:extLst>
            <a:ext uri="{FF2B5EF4-FFF2-40B4-BE49-F238E27FC236}">
              <a16:creationId xmlns:a16="http://schemas.microsoft.com/office/drawing/2014/main" id="{EB0E4DFF-D0D9-43C2-8B37-F3EB512DD0C3}"/>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306706" y="2300156"/>
          <a:ext cx="161010" cy="161396"/>
        </a:xfrm>
        <a:prstGeom prst="rect">
          <a:avLst/>
        </a:prstGeom>
      </xdr:spPr>
    </xdr:pic>
    <xdr:clientData/>
  </xdr:twoCellAnchor>
  <xdr:twoCellAnchor editAs="oneCell">
    <xdr:from>
      <xdr:col>0</xdr:col>
      <xdr:colOff>323356</xdr:colOff>
      <xdr:row>19</xdr:row>
      <xdr:rowOff>172572</xdr:rowOff>
    </xdr:from>
    <xdr:to>
      <xdr:col>0</xdr:col>
      <xdr:colOff>484366</xdr:colOff>
      <xdr:row>20</xdr:row>
      <xdr:rowOff>151087</xdr:rowOff>
    </xdr:to>
    <xdr:pic>
      <xdr:nvPicPr>
        <xdr:cNvPr id="87" name="Graphic 86" descr="No sign with solid fill">
          <a:extLst>
            <a:ext uri="{FF2B5EF4-FFF2-40B4-BE49-F238E27FC236}">
              <a16:creationId xmlns:a16="http://schemas.microsoft.com/office/drawing/2014/main" id="{810D4919-336F-44CC-8D51-17F2498C8EAC}"/>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323356" y="3647292"/>
          <a:ext cx="161010" cy="161395"/>
        </a:xfrm>
        <a:prstGeom prst="rect">
          <a:avLst/>
        </a:prstGeom>
      </xdr:spPr>
    </xdr:pic>
    <xdr:clientData/>
  </xdr:twoCellAnchor>
  <xdr:twoCellAnchor editAs="oneCell">
    <xdr:from>
      <xdr:col>3</xdr:col>
      <xdr:colOff>99060</xdr:colOff>
      <xdr:row>8</xdr:row>
      <xdr:rowOff>121920</xdr:rowOff>
    </xdr:from>
    <xdr:to>
      <xdr:col>9</xdr:col>
      <xdr:colOff>91440</xdr:colOff>
      <xdr:row>13</xdr:row>
      <xdr:rowOff>129540</xdr:rowOff>
    </xdr:to>
    <mc:AlternateContent xmlns:mc="http://schemas.openxmlformats.org/markup-compatibility/2006" xmlns:tsle="http://schemas.microsoft.com/office/drawing/2012/timeslicer">
      <mc:Choice Requires="tsle">
        <xdr:graphicFrame macro="">
          <xdr:nvGraphicFramePr>
            <xdr:cNvPr id="101" name="Date 8">
              <a:extLst>
                <a:ext uri="{FF2B5EF4-FFF2-40B4-BE49-F238E27FC236}">
                  <a16:creationId xmlns:a16="http://schemas.microsoft.com/office/drawing/2014/main" id="{A1036366-8230-4002-B337-3D26AEDDE02A}"/>
                </a:ext>
              </a:extLst>
            </xdr:cNvPr>
            <xdr:cNvGraphicFramePr/>
          </xdr:nvGraphicFramePr>
          <xdr:xfrm>
            <a:off x="0" y="0"/>
            <a:ext cx="0" cy="0"/>
          </xdr:xfrm>
          <a:graphic>
            <a:graphicData uri="http://schemas.microsoft.com/office/drawing/2012/timeslicer">
              <tsle:timeslicer name="Date 8"/>
            </a:graphicData>
          </a:graphic>
        </xdr:graphicFrame>
      </mc:Choice>
      <mc:Fallback xmlns="">
        <xdr:sp macro="" textlink="">
          <xdr:nvSpPr>
            <xdr:cNvPr id="0" name=""/>
            <xdr:cNvSpPr>
              <a:spLocks noTextEdit="1"/>
            </xdr:cNvSpPr>
          </xdr:nvSpPr>
          <xdr:spPr>
            <a:xfrm>
              <a:off x="1927860" y="1584960"/>
              <a:ext cx="3649980" cy="922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108127</xdr:colOff>
      <xdr:row>3</xdr:row>
      <xdr:rowOff>127748</xdr:rowOff>
    </xdr:from>
    <xdr:to>
      <xdr:col>17</xdr:col>
      <xdr:colOff>361359</xdr:colOff>
      <xdr:row>7</xdr:row>
      <xdr:rowOff>162474</xdr:rowOff>
    </xdr:to>
    <xdr:grpSp>
      <xdr:nvGrpSpPr>
        <xdr:cNvPr id="9" name="Group 8">
          <a:extLst>
            <a:ext uri="{FF2B5EF4-FFF2-40B4-BE49-F238E27FC236}">
              <a16:creationId xmlns:a16="http://schemas.microsoft.com/office/drawing/2014/main" id="{CF0AC3DF-90BB-A08E-D7CA-8956AB68C872}"/>
            </a:ext>
          </a:extLst>
        </xdr:cNvPr>
        <xdr:cNvGrpSpPr/>
      </xdr:nvGrpSpPr>
      <xdr:grpSpPr>
        <a:xfrm>
          <a:off x="1932531" y="677267"/>
          <a:ext cx="8767116" cy="767419"/>
          <a:chOff x="1946866" y="674182"/>
          <a:chExt cx="8543657" cy="763336"/>
        </a:xfrm>
      </xdr:grpSpPr>
      <xdr:grpSp>
        <xdr:nvGrpSpPr>
          <xdr:cNvPr id="100" name="Group 99">
            <a:extLst>
              <a:ext uri="{FF2B5EF4-FFF2-40B4-BE49-F238E27FC236}">
                <a16:creationId xmlns:a16="http://schemas.microsoft.com/office/drawing/2014/main" id="{05537BC9-07EF-03BA-D494-8083FF41AC82}"/>
              </a:ext>
            </a:extLst>
          </xdr:cNvPr>
          <xdr:cNvGrpSpPr/>
        </xdr:nvGrpSpPr>
        <xdr:grpSpPr>
          <a:xfrm>
            <a:off x="1946866" y="747541"/>
            <a:ext cx="6711481" cy="689977"/>
            <a:chOff x="3247567" y="715447"/>
            <a:chExt cx="6675464" cy="854274"/>
          </a:xfrm>
        </xdr:grpSpPr>
        <xdr:sp macro="" textlink="">
          <xdr:nvSpPr>
            <xdr:cNvPr id="88" name="Rectangle: Rounded Corners 87">
              <a:extLst>
                <a:ext uri="{FF2B5EF4-FFF2-40B4-BE49-F238E27FC236}">
                  <a16:creationId xmlns:a16="http://schemas.microsoft.com/office/drawing/2014/main" id="{191B22AC-0AB7-42CD-B894-C787B816990D}"/>
                </a:ext>
              </a:extLst>
            </xdr:cNvPr>
            <xdr:cNvSpPr/>
          </xdr:nvSpPr>
          <xdr:spPr>
            <a:xfrm>
              <a:off x="3247567" y="800100"/>
              <a:ext cx="1509181" cy="769621"/>
            </a:xfrm>
            <a:prstGeom prst="roundRect">
              <a:avLst>
                <a:gd name="adj" fmla="val 13804"/>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9" name="Rectangle: Rounded Corners 88">
              <a:extLst>
                <a:ext uri="{FF2B5EF4-FFF2-40B4-BE49-F238E27FC236}">
                  <a16:creationId xmlns:a16="http://schemas.microsoft.com/office/drawing/2014/main" id="{9E7B1013-8FDF-488E-85C6-EC5C4C2A29C2}"/>
                </a:ext>
              </a:extLst>
            </xdr:cNvPr>
            <xdr:cNvSpPr/>
          </xdr:nvSpPr>
          <xdr:spPr>
            <a:xfrm>
              <a:off x="8165659" y="770160"/>
              <a:ext cx="1732590" cy="777711"/>
            </a:xfrm>
            <a:prstGeom prst="roundRect">
              <a:avLst>
                <a:gd name="adj" fmla="val 13804"/>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0" name="Rectangle: Rounded Corners 89">
              <a:extLst>
                <a:ext uri="{FF2B5EF4-FFF2-40B4-BE49-F238E27FC236}">
                  <a16:creationId xmlns:a16="http://schemas.microsoft.com/office/drawing/2014/main" id="{B18029A6-1D8D-482F-9C38-859A0BF3877F}"/>
                </a:ext>
              </a:extLst>
            </xdr:cNvPr>
            <xdr:cNvSpPr/>
          </xdr:nvSpPr>
          <xdr:spPr>
            <a:xfrm>
              <a:off x="6321116" y="786608"/>
              <a:ext cx="1798320" cy="767741"/>
            </a:xfrm>
            <a:prstGeom prst="roundRect">
              <a:avLst>
                <a:gd name="adj" fmla="val 13804"/>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1" name="Rectangle: Rounded Corners 90">
              <a:extLst>
                <a:ext uri="{FF2B5EF4-FFF2-40B4-BE49-F238E27FC236}">
                  <a16:creationId xmlns:a16="http://schemas.microsoft.com/office/drawing/2014/main" id="{C7FA7B30-3C70-4B01-8E73-8C06DB215016}"/>
                </a:ext>
              </a:extLst>
            </xdr:cNvPr>
            <xdr:cNvSpPr/>
          </xdr:nvSpPr>
          <xdr:spPr>
            <a:xfrm>
              <a:off x="4795520" y="789494"/>
              <a:ext cx="1477335" cy="777239"/>
            </a:xfrm>
            <a:prstGeom prst="roundRect">
              <a:avLst>
                <a:gd name="adj" fmla="val 13804"/>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2" name="TextBox 91">
              <a:extLst>
                <a:ext uri="{FF2B5EF4-FFF2-40B4-BE49-F238E27FC236}">
                  <a16:creationId xmlns:a16="http://schemas.microsoft.com/office/drawing/2014/main" id="{A6615CFB-0ACC-421C-BC24-BB1A6174A071}"/>
                </a:ext>
              </a:extLst>
            </xdr:cNvPr>
            <xdr:cNvSpPr txBox="1"/>
          </xdr:nvSpPr>
          <xdr:spPr>
            <a:xfrm>
              <a:off x="3308012" y="722057"/>
              <a:ext cx="1412235" cy="585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a:solidFill>
                    <a:srgbClr val="200000"/>
                  </a:solidFill>
                  <a:latin typeface="Segoe UI" panose="020B0502040204020203" pitchFamily="34" charset="0"/>
                  <a:cs typeface="Segoe UI" panose="020B0502040204020203" pitchFamily="34" charset="0"/>
                </a:rPr>
                <a:t>Avg. Fatality</a:t>
              </a:r>
              <a:r>
                <a:rPr lang="en-IN" sz="1100" b="1" i="0" baseline="0">
                  <a:solidFill>
                    <a:srgbClr val="200000"/>
                  </a:solidFill>
                  <a:latin typeface="Segoe UI" panose="020B0502040204020203" pitchFamily="34" charset="0"/>
                  <a:cs typeface="Segoe UI" panose="020B0502040204020203" pitchFamily="34" charset="0"/>
                </a:rPr>
                <a:t> Rate per Accident</a:t>
              </a:r>
              <a:endParaRPr lang="en-IN" sz="1100" b="1" i="0">
                <a:solidFill>
                  <a:srgbClr val="200000"/>
                </a:solidFill>
                <a:latin typeface="Segoe UI" panose="020B0502040204020203" pitchFamily="34" charset="0"/>
                <a:cs typeface="Segoe UI" panose="020B0502040204020203" pitchFamily="34" charset="0"/>
              </a:endParaRPr>
            </a:p>
          </xdr:txBody>
        </xdr:sp>
        <xdr:sp macro="" textlink="">
          <xdr:nvSpPr>
            <xdr:cNvPr id="93" name="TextBox 92">
              <a:extLst>
                <a:ext uri="{FF2B5EF4-FFF2-40B4-BE49-F238E27FC236}">
                  <a16:creationId xmlns:a16="http://schemas.microsoft.com/office/drawing/2014/main" id="{47082B83-BA33-48F4-A502-7B4BDA2F1218}"/>
                </a:ext>
              </a:extLst>
            </xdr:cNvPr>
            <xdr:cNvSpPr txBox="1"/>
          </xdr:nvSpPr>
          <xdr:spPr>
            <a:xfrm>
              <a:off x="4959058" y="715447"/>
              <a:ext cx="1264920" cy="426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a:solidFill>
                    <a:srgbClr val="200000"/>
                  </a:solidFill>
                  <a:latin typeface="Segoe UI" panose="020B0502040204020203" pitchFamily="34" charset="0"/>
                  <a:cs typeface="Segoe UI" panose="020B0502040204020203" pitchFamily="34" charset="0"/>
                </a:rPr>
                <a:t>High</a:t>
              </a:r>
              <a:r>
                <a:rPr lang="en-IN" sz="1100" b="1" i="0" baseline="0">
                  <a:solidFill>
                    <a:srgbClr val="200000"/>
                  </a:solidFill>
                  <a:latin typeface="Segoe UI" panose="020B0502040204020203" pitchFamily="34" charset="0"/>
                  <a:cs typeface="Segoe UI" panose="020B0502040204020203" pitchFamily="34" charset="0"/>
                </a:rPr>
                <a:t> Severity %</a:t>
              </a:r>
              <a:endParaRPr lang="en-IN" sz="1100" b="1" i="0">
                <a:solidFill>
                  <a:srgbClr val="200000"/>
                </a:solidFill>
                <a:latin typeface="Segoe UI" panose="020B0502040204020203" pitchFamily="34" charset="0"/>
                <a:cs typeface="Segoe UI" panose="020B0502040204020203" pitchFamily="34" charset="0"/>
              </a:endParaRPr>
            </a:p>
          </xdr:txBody>
        </xdr:sp>
        <xdr:sp macro="" textlink="">
          <xdr:nvSpPr>
            <xdr:cNvPr id="94" name="TextBox 93">
              <a:extLst>
                <a:ext uri="{FF2B5EF4-FFF2-40B4-BE49-F238E27FC236}">
                  <a16:creationId xmlns:a16="http://schemas.microsoft.com/office/drawing/2014/main" id="{04E50E40-51E3-4D7F-9E61-6842E0FD8202}"/>
                </a:ext>
              </a:extLst>
            </xdr:cNvPr>
            <xdr:cNvSpPr txBox="1"/>
          </xdr:nvSpPr>
          <xdr:spPr>
            <a:xfrm>
              <a:off x="8193291" y="730247"/>
              <a:ext cx="172974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a:solidFill>
                    <a:srgbClr val="200000"/>
                  </a:solidFill>
                  <a:latin typeface="Segoe UI" panose="020B0502040204020203" pitchFamily="34" charset="0"/>
                  <a:cs typeface="Segoe UI" panose="020B0502040204020203" pitchFamily="34" charset="0"/>
                </a:rPr>
                <a:t>Avg</a:t>
              </a:r>
              <a:r>
                <a:rPr lang="en-IN" sz="1100" b="1" i="0" baseline="0">
                  <a:solidFill>
                    <a:srgbClr val="200000"/>
                  </a:solidFill>
                  <a:latin typeface="Segoe UI" panose="020B0502040204020203" pitchFamily="34" charset="0"/>
                  <a:cs typeface="Segoe UI" panose="020B0502040204020203" pitchFamily="34" charset="0"/>
                </a:rPr>
                <a:t>. Casualities per Accident</a:t>
              </a:r>
              <a:endParaRPr lang="en-IN" sz="1100" b="1" i="0">
                <a:solidFill>
                  <a:srgbClr val="200000"/>
                </a:solidFill>
                <a:latin typeface="Segoe UI" panose="020B0502040204020203" pitchFamily="34" charset="0"/>
                <a:cs typeface="Segoe UI" panose="020B0502040204020203" pitchFamily="34" charset="0"/>
              </a:endParaRPr>
            </a:p>
          </xdr:txBody>
        </xdr:sp>
        <xdr:sp macro="" textlink="">
          <xdr:nvSpPr>
            <xdr:cNvPr id="95" name="TextBox 94">
              <a:extLst>
                <a:ext uri="{FF2B5EF4-FFF2-40B4-BE49-F238E27FC236}">
                  <a16:creationId xmlns:a16="http://schemas.microsoft.com/office/drawing/2014/main" id="{B7414979-AC53-4646-869C-868AC69EA51D}"/>
                </a:ext>
              </a:extLst>
            </xdr:cNvPr>
            <xdr:cNvSpPr txBox="1"/>
          </xdr:nvSpPr>
          <xdr:spPr>
            <a:xfrm>
              <a:off x="6409960" y="718433"/>
              <a:ext cx="1623060" cy="426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a:solidFill>
                    <a:srgbClr val="200000"/>
                  </a:solidFill>
                  <a:latin typeface="Segoe UI" panose="020B0502040204020203" pitchFamily="34" charset="0"/>
                  <a:cs typeface="Segoe UI" panose="020B0502040204020203" pitchFamily="34" charset="0"/>
                </a:rPr>
                <a:t>Fatal</a:t>
              </a:r>
              <a:r>
                <a:rPr lang="en-IN" sz="1100" b="1" i="0" baseline="0">
                  <a:solidFill>
                    <a:srgbClr val="200000"/>
                  </a:solidFill>
                  <a:latin typeface="Segoe UI" panose="020B0502040204020203" pitchFamily="34" charset="0"/>
                  <a:cs typeface="Segoe UI" panose="020B0502040204020203" pitchFamily="34" charset="0"/>
                </a:rPr>
                <a:t> Accidents Count</a:t>
              </a:r>
              <a:endParaRPr lang="en-IN" sz="1100" b="1" i="0">
                <a:solidFill>
                  <a:srgbClr val="200000"/>
                </a:solidFill>
                <a:latin typeface="Segoe UI" panose="020B0502040204020203" pitchFamily="34" charset="0"/>
                <a:cs typeface="Segoe UI" panose="020B0502040204020203" pitchFamily="34" charset="0"/>
              </a:endParaRPr>
            </a:p>
          </xdr:txBody>
        </xdr:sp>
        <xdr:sp macro="" textlink="KPI!D4">
          <xdr:nvSpPr>
            <xdr:cNvPr id="96" name="TextBox 95">
              <a:extLst>
                <a:ext uri="{FF2B5EF4-FFF2-40B4-BE49-F238E27FC236}">
                  <a16:creationId xmlns:a16="http://schemas.microsoft.com/office/drawing/2014/main" id="{7E48A568-70E0-487B-B342-8A07F8C4DAEB}"/>
                </a:ext>
              </a:extLst>
            </xdr:cNvPr>
            <xdr:cNvSpPr txBox="1"/>
          </xdr:nvSpPr>
          <xdr:spPr>
            <a:xfrm>
              <a:off x="3656536" y="1142495"/>
              <a:ext cx="1264920" cy="426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D8A3102-045A-40EE-9777-B5BAABC33AD6}" type="TxLink">
                <a:rPr lang="en-US" sz="2200" b="1" i="0" u="none" strike="noStrike">
                  <a:solidFill>
                    <a:srgbClr val="000000"/>
                  </a:solidFill>
                  <a:latin typeface="Calibri"/>
                  <a:ea typeface="Calibri"/>
                  <a:cs typeface="Calibri"/>
                </a:rPr>
                <a:pPr/>
                <a:t>2.46</a:t>
              </a:fld>
              <a:endParaRPr lang="en-IN" sz="2200" b="1" i="0">
                <a:solidFill>
                  <a:srgbClr val="102A2E"/>
                </a:solidFill>
                <a:latin typeface="Segoe UI" panose="020B0502040204020203" pitchFamily="34" charset="0"/>
                <a:cs typeface="Segoe UI" panose="020B0502040204020203" pitchFamily="34" charset="0"/>
              </a:endParaRPr>
            </a:p>
          </xdr:txBody>
        </xdr:sp>
        <xdr:sp macro="" textlink="KPI!D54">
          <xdr:nvSpPr>
            <xdr:cNvPr id="97" name="TextBox 96">
              <a:extLst>
                <a:ext uri="{FF2B5EF4-FFF2-40B4-BE49-F238E27FC236}">
                  <a16:creationId xmlns:a16="http://schemas.microsoft.com/office/drawing/2014/main" id="{A351B60D-78D6-42CF-8417-B2FC80D6976D}"/>
                </a:ext>
              </a:extLst>
            </xdr:cNvPr>
            <xdr:cNvSpPr txBox="1"/>
          </xdr:nvSpPr>
          <xdr:spPr>
            <a:xfrm>
              <a:off x="4949013" y="1026284"/>
              <a:ext cx="1264920" cy="426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11F6D04-1EDD-44C4-AFCC-305F29ABE2FD}" type="TxLink">
                <a:rPr lang="en-US" sz="2200" b="1" i="0" u="none" strike="noStrike">
                  <a:solidFill>
                    <a:srgbClr val="000000"/>
                  </a:solidFill>
                  <a:latin typeface="Calibri"/>
                  <a:ea typeface="Calibri"/>
                  <a:cs typeface="Calibri"/>
                </a:rPr>
                <a:pPr algn="ctr"/>
                <a:t>65.53</a:t>
              </a:fld>
              <a:endParaRPr lang="en-IN" sz="2200" b="1" i="0">
                <a:solidFill>
                  <a:srgbClr val="102A2E"/>
                </a:solidFill>
                <a:latin typeface="Segoe UI" panose="020B0502040204020203" pitchFamily="34" charset="0"/>
                <a:cs typeface="Segoe UI" panose="020B0502040204020203" pitchFamily="34" charset="0"/>
              </a:endParaRPr>
            </a:p>
          </xdr:txBody>
        </xdr:sp>
        <xdr:sp macro="" textlink="KPI!E55">
          <xdr:nvSpPr>
            <xdr:cNvPr id="98" name="TextBox 97">
              <a:extLst>
                <a:ext uri="{FF2B5EF4-FFF2-40B4-BE49-F238E27FC236}">
                  <a16:creationId xmlns:a16="http://schemas.microsoft.com/office/drawing/2014/main" id="{0DE49EF6-BB19-4DF6-9C41-38B2E4C8EE7F}"/>
                </a:ext>
              </a:extLst>
            </xdr:cNvPr>
            <xdr:cNvSpPr txBox="1"/>
          </xdr:nvSpPr>
          <xdr:spPr>
            <a:xfrm>
              <a:off x="6575929" y="1009266"/>
              <a:ext cx="1264920" cy="426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FA63300-46CA-47AB-91EF-C2C3A78F00B2}" type="TxLink">
                <a:rPr lang="en-US" sz="2200" b="1" i="0" u="none" strike="noStrike">
                  <a:solidFill>
                    <a:srgbClr val="000000"/>
                  </a:solidFill>
                  <a:latin typeface="Segoe UI" panose="020B0502040204020203" pitchFamily="34" charset="0"/>
                  <a:ea typeface="Calibri"/>
                  <a:cs typeface="Segoe UI" panose="020B0502040204020203" pitchFamily="34" charset="0"/>
                </a:rPr>
                <a:pPr algn="ctr"/>
                <a:t>985</a:t>
              </a:fld>
              <a:endParaRPr lang="en-IN" sz="2200" b="1" i="0">
                <a:solidFill>
                  <a:srgbClr val="102A2E"/>
                </a:solidFill>
                <a:latin typeface="Segoe UI" panose="020B0502040204020203" pitchFamily="34" charset="0"/>
                <a:cs typeface="Segoe UI" panose="020B0502040204020203" pitchFamily="34" charset="0"/>
              </a:endParaRPr>
            </a:p>
          </xdr:txBody>
        </xdr:sp>
        <xdr:sp macro="" textlink="KPI!E62">
          <xdr:nvSpPr>
            <xdr:cNvPr id="99" name="TextBox 98">
              <a:extLst>
                <a:ext uri="{FF2B5EF4-FFF2-40B4-BE49-F238E27FC236}">
                  <a16:creationId xmlns:a16="http://schemas.microsoft.com/office/drawing/2014/main" id="{AEA5927C-35D3-48E4-9891-3FAAC2BB2FD6}"/>
                </a:ext>
              </a:extLst>
            </xdr:cNvPr>
            <xdr:cNvSpPr txBox="1"/>
          </xdr:nvSpPr>
          <xdr:spPr>
            <a:xfrm>
              <a:off x="8439144" y="1131954"/>
              <a:ext cx="1264920" cy="426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B5E3D68-4669-4586-943E-EFF791EAB36C}" type="TxLink">
                <a:rPr lang="en-US" sz="2200" b="1" i="0" u="none" strike="noStrike">
                  <a:solidFill>
                    <a:srgbClr val="000000"/>
                  </a:solidFill>
                  <a:latin typeface="Segoe UI" panose="020B0502040204020203" pitchFamily="34" charset="0"/>
                  <a:ea typeface="Calibri"/>
                  <a:cs typeface="Segoe UI" panose="020B0502040204020203" pitchFamily="34" charset="0"/>
                </a:rPr>
                <a:pPr algn="ctr"/>
                <a:t>5.11</a:t>
              </a:fld>
              <a:endParaRPr lang="en-IN" sz="2200" b="1" i="0">
                <a:solidFill>
                  <a:srgbClr val="102A2E"/>
                </a:solidFill>
                <a:latin typeface="Segoe UI" panose="020B0502040204020203" pitchFamily="34" charset="0"/>
                <a:cs typeface="Segoe UI" panose="020B0502040204020203" pitchFamily="34" charset="0"/>
              </a:endParaRPr>
            </a:p>
          </xdr:txBody>
        </xdr:sp>
      </xdr:grpSp>
      <xdr:sp macro="" textlink="">
        <xdr:nvSpPr>
          <xdr:cNvPr id="2" name="Rectangle: Rounded Corners 1">
            <a:extLst>
              <a:ext uri="{FF2B5EF4-FFF2-40B4-BE49-F238E27FC236}">
                <a16:creationId xmlns:a16="http://schemas.microsoft.com/office/drawing/2014/main" id="{F92DE0D8-670C-4162-8085-CF2280F3F81C}"/>
              </a:ext>
            </a:extLst>
          </xdr:cNvPr>
          <xdr:cNvSpPr/>
        </xdr:nvSpPr>
        <xdr:spPr>
          <a:xfrm>
            <a:off x="8670357" y="791731"/>
            <a:ext cx="1808259" cy="628211"/>
          </a:xfrm>
          <a:prstGeom prst="roundRect">
            <a:avLst>
              <a:gd name="adj" fmla="val 13804"/>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TextBox 2">
            <a:extLst>
              <a:ext uri="{FF2B5EF4-FFF2-40B4-BE49-F238E27FC236}">
                <a16:creationId xmlns:a16="http://schemas.microsoft.com/office/drawing/2014/main" id="{8494949F-EFCA-435D-A5E4-4C6C78CFAF04}"/>
              </a:ext>
            </a:extLst>
          </xdr:cNvPr>
          <xdr:cNvSpPr txBox="1"/>
        </xdr:nvSpPr>
        <xdr:spPr>
          <a:xfrm>
            <a:off x="8750844" y="674182"/>
            <a:ext cx="1739679" cy="492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a:solidFill>
                  <a:srgbClr val="200000"/>
                </a:solidFill>
                <a:latin typeface="Segoe UI" panose="020B0502040204020203" pitchFamily="34" charset="0"/>
                <a:cs typeface="Segoe UI" panose="020B0502040204020203" pitchFamily="34" charset="0"/>
              </a:rPr>
              <a:t>Total Sever Accidents</a:t>
            </a:r>
          </a:p>
        </xdr:txBody>
      </xdr:sp>
      <xdr:sp macro="" textlink="KPI!C232">
        <xdr:nvSpPr>
          <xdr:cNvPr id="4" name="TextBox 3">
            <a:extLst>
              <a:ext uri="{FF2B5EF4-FFF2-40B4-BE49-F238E27FC236}">
                <a16:creationId xmlns:a16="http://schemas.microsoft.com/office/drawing/2014/main" id="{88CC50C3-99A9-4B89-B672-4EC96FF11797}"/>
              </a:ext>
            </a:extLst>
          </xdr:cNvPr>
          <xdr:cNvSpPr txBox="1"/>
        </xdr:nvSpPr>
        <xdr:spPr>
          <a:xfrm>
            <a:off x="8926291" y="998790"/>
            <a:ext cx="1271546" cy="344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4FC974-ECCD-488D-9D07-4C692DABBCEF}" type="TxLink">
              <a:rPr lang="en-US" sz="2200" b="1" i="0" u="none" strike="noStrike">
                <a:solidFill>
                  <a:schemeClr val="tx1"/>
                </a:solidFill>
                <a:latin typeface="Segoe UI" panose="020B0502040204020203" pitchFamily="34" charset="0"/>
                <a:ea typeface="Calibri"/>
                <a:cs typeface="Segoe UI" panose="020B0502040204020203" pitchFamily="34" charset="0"/>
              </a:rPr>
              <a:pPr algn="ctr"/>
              <a:t>1966</a:t>
            </a:fld>
            <a:endParaRPr lang="en-IN" sz="2200" b="1" i="0">
              <a:solidFill>
                <a:schemeClr val="tx1"/>
              </a:solidFill>
              <a:latin typeface="Segoe UI" panose="020B0502040204020203" pitchFamily="34" charset="0"/>
              <a:cs typeface="Segoe UI" panose="020B0502040204020203" pitchFamily="34" charset="0"/>
            </a:endParaRPr>
          </a:p>
        </xdr:txBody>
      </xdr:sp>
    </xdr:grpSp>
    <xdr:clientData/>
  </xdr:twoCellAnchor>
  <xdr:twoCellAnchor>
    <xdr:from>
      <xdr:col>7</xdr:col>
      <xdr:colOff>548640</xdr:colOff>
      <xdr:row>15</xdr:row>
      <xdr:rowOff>45720</xdr:rowOff>
    </xdr:from>
    <xdr:to>
      <xdr:col>12</xdr:col>
      <xdr:colOff>175259</xdr:colOff>
      <xdr:row>29</xdr:row>
      <xdr:rowOff>51288</xdr:rowOff>
    </xdr:to>
    <xdr:graphicFrame macro="">
      <xdr:nvGraphicFramePr>
        <xdr:cNvPr id="7" name="Chart 6">
          <a:extLst>
            <a:ext uri="{FF2B5EF4-FFF2-40B4-BE49-F238E27FC236}">
              <a16:creationId xmlns:a16="http://schemas.microsoft.com/office/drawing/2014/main" id="{B4199972-EE9C-41F7-9BBD-8576CCD0D1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12</xdr:col>
      <xdr:colOff>259080</xdr:colOff>
      <xdr:row>15</xdr:row>
      <xdr:rowOff>38099</xdr:rowOff>
    </xdr:from>
    <xdr:to>
      <xdr:col>18</xdr:col>
      <xdr:colOff>533400</xdr:colOff>
      <xdr:row>29</xdr:row>
      <xdr:rowOff>58615</xdr:rowOff>
    </xdr:to>
    <xdr:graphicFrame macro="">
      <xdr:nvGraphicFramePr>
        <xdr:cNvPr id="8" name="Chart 7">
          <a:extLst>
            <a:ext uri="{FF2B5EF4-FFF2-40B4-BE49-F238E27FC236}">
              <a16:creationId xmlns:a16="http://schemas.microsoft.com/office/drawing/2014/main" id="{A779C100-AED8-44DF-A304-CB2A38FA18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3</xdr:col>
      <xdr:colOff>135171</xdr:colOff>
      <xdr:row>15</xdr:row>
      <xdr:rowOff>15239</xdr:rowOff>
    </xdr:from>
    <xdr:to>
      <xdr:col>7</xdr:col>
      <xdr:colOff>449580</xdr:colOff>
      <xdr:row>29</xdr:row>
      <xdr:rowOff>43961</xdr:rowOff>
    </xdr:to>
    <xdr:graphicFrame macro="">
      <xdr:nvGraphicFramePr>
        <xdr:cNvPr id="10" name="Chart 9">
          <a:extLst>
            <a:ext uri="{FF2B5EF4-FFF2-40B4-BE49-F238E27FC236}">
              <a16:creationId xmlns:a16="http://schemas.microsoft.com/office/drawing/2014/main" id="{DF9B9095-548C-4ADC-891D-B4A506BB08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editAs="oneCell">
    <xdr:from>
      <xdr:col>9</xdr:col>
      <xdr:colOff>198120</xdr:colOff>
      <xdr:row>8</xdr:row>
      <xdr:rowOff>91440</xdr:rowOff>
    </xdr:from>
    <xdr:to>
      <xdr:col>18</xdr:col>
      <xdr:colOff>508000</xdr:colOff>
      <xdr:row>14</xdr:row>
      <xdr:rowOff>175259</xdr:rowOff>
    </xdr:to>
    <mc:AlternateContent xmlns:mc="http://schemas.openxmlformats.org/markup-compatibility/2006" xmlns:a14="http://schemas.microsoft.com/office/drawing/2010/main">
      <mc:Choice Requires="a14">
        <xdr:graphicFrame macro="">
          <xdr:nvGraphicFramePr>
            <xdr:cNvPr id="5" name="State Initial 2">
              <a:extLst>
                <a:ext uri="{FF2B5EF4-FFF2-40B4-BE49-F238E27FC236}">
                  <a16:creationId xmlns:a16="http://schemas.microsoft.com/office/drawing/2014/main" id="{A4D3E7A8-772E-4D2A-9685-677A221C3AA9}"/>
                </a:ext>
              </a:extLst>
            </xdr:cNvPr>
            <xdr:cNvGraphicFramePr/>
          </xdr:nvGraphicFramePr>
          <xdr:xfrm>
            <a:off x="0" y="0"/>
            <a:ext cx="0" cy="0"/>
          </xdr:xfrm>
          <a:graphic>
            <a:graphicData uri="http://schemas.microsoft.com/office/drawing/2010/slicer">
              <sle:slicer xmlns:sle="http://schemas.microsoft.com/office/drawing/2010/slicer" name="State Initial 2"/>
            </a:graphicData>
          </a:graphic>
        </xdr:graphicFrame>
      </mc:Choice>
      <mc:Fallback xmlns="">
        <xdr:sp macro="" textlink="">
          <xdr:nvSpPr>
            <xdr:cNvPr id="0" name=""/>
            <xdr:cNvSpPr>
              <a:spLocks noTextEdit="1"/>
            </xdr:cNvSpPr>
          </xdr:nvSpPr>
          <xdr:spPr>
            <a:xfrm>
              <a:off x="5684520" y="1554480"/>
              <a:ext cx="5775960"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259080</xdr:colOff>
      <xdr:row>23</xdr:row>
      <xdr:rowOff>68580</xdr:rowOff>
    </xdr:from>
    <xdr:to>
      <xdr:col>2</xdr:col>
      <xdr:colOff>381000</xdr:colOff>
      <xdr:row>25</xdr:row>
      <xdr:rowOff>68580</xdr:rowOff>
    </xdr:to>
    <xdr:sp macro="" textlink="">
      <xdr:nvSpPr>
        <xdr:cNvPr id="6" name="TextBox 5">
          <a:hlinkClick xmlns:r="http://schemas.openxmlformats.org/officeDocument/2006/relationships" r:id="rId28"/>
          <a:extLst>
            <a:ext uri="{FF2B5EF4-FFF2-40B4-BE49-F238E27FC236}">
              <a16:creationId xmlns:a16="http://schemas.microsoft.com/office/drawing/2014/main" id="{A354A36A-4A60-4E55-95D4-EEB9C72070CF}"/>
            </a:ext>
          </a:extLst>
        </xdr:cNvPr>
        <xdr:cNvSpPr txBox="1"/>
      </xdr:nvSpPr>
      <xdr:spPr>
        <a:xfrm>
          <a:off x="259080" y="4274820"/>
          <a:ext cx="1341120" cy="365760"/>
        </a:xfrm>
        <a:prstGeom prst="roundRect">
          <a:avLst>
            <a:gd name="adj" fmla="val 50000"/>
          </a:avLst>
        </a:prstGeom>
        <a:solidFill>
          <a:srgbClr val="F5EFFF"/>
        </a:solidFill>
        <a:ln w="12700" cmpd="sng">
          <a:solidFill>
            <a:schemeClr val="tx1"/>
          </a:solidFill>
        </a:ln>
        <a:effectLst>
          <a:glow rad="63500">
            <a:schemeClr val="tx1">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solidFill>
              <a:latin typeface="Segoe UI" panose="020B0502040204020203" pitchFamily="34" charset="0"/>
              <a:cs typeface="Segoe UI" panose="020B0502040204020203" pitchFamily="34" charset="0"/>
            </a:rPr>
            <a:t>KPI Summary</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429999</xdr:colOff>
      <xdr:row>30</xdr:row>
      <xdr:rowOff>65942</xdr:rowOff>
    </xdr:to>
    <xdr:sp macro="" textlink="">
      <xdr:nvSpPr>
        <xdr:cNvPr id="45" name="Rectangle: Rounded Corners 44">
          <a:extLst>
            <a:ext uri="{FF2B5EF4-FFF2-40B4-BE49-F238E27FC236}">
              <a16:creationId xmlns:a16="http://schemas.microsoft.com/office/drawing/2014/main" id="{035CE0D2-3F44-4814-86F0-7EAF36DD0347}"/>
            </a:ext>
          </a:extLst>
        </xdr:cNvPr>
        <xdr:cNvSpPr/>
      </xdr:nvSpPr>
      <xdr:spPr>
        <a:xfrm>
          <a:off x="0" y="0"/>
          <a:ext cx="13808961" cy="5561134"/>
        </a:xfrm>
        <a:prstGeom prst="roundRect">
          <a:avLst>
            <a:gd name="adj" fmla="val 6681"/>
          </a:avLst>
        </a:prstGeom>
        <a:solidFill>
          <a:srgbClr val="0A192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60960</xdr:colOff>
      <xdr:row>0</xdr:row>
      <xdr:rowOff>53340</xdr:rowOff>
    </xdr:from>
    <xdr:to>
      <xdr:col>3</xdr:col>
      <xdr:colOff>24693</xdr:colOff>
      <xdr:row>30</xdr:row>
      <xdr:rowOff>14654</xdr:rowOff>
    </xdr:to>
    <xdr:sp macro="" textlink="">
      <xdr:nvSpPr>
        <xdr:cNvPr id="46" name="Rectangle: Rounded Corners 45">
          <a:extLst>
            <a:ext uri="{FF2B5EF4-FFF2-40B4-BE49-F238E27FC236}">
              <a16:creationId xmlns:a16="http://schemas.microsoft.com/office/drawing/2014/main" id="{03D7AF9F-608F-402E-9BB1-306FEDF5304B}"/>
            </a:ext>
          </a:extLst>
        </xdr:cNvPr>
        <xdr:cNvSpPr/>
      </xdr:nvSpPr>
      <xdr:spPr>
        <a:xfrm>
          <a:off x="60960" y="53340"/>
          <a:ext cx="1788137" cy="5456506"/>
        </a:xfrm>
        <a:prstGeom prst="roundRect">
          <a:avLst>
            <a:gd name="adj" fmla="val 13804"/>
          </a:avLst>
        </a:prstGeom>
        <a:solidFill>
          <a:srgbClr val="F5E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161925</xdr:colOff>
      <xdr:row>2</xdr:row>
      <xdr:rowOff>83923</xdr:rowOff>
    </xdr:from>
    <xdr:to>
      <xdr:col>4</xdr:col>
      <xdr:colOff>35232</xdr:colOff>
      <xdr:row>4</xdr:row>
      <xdr:rowOff>84695</xdr:rowOff>
    </xdr:to>
    <xdr:sp macro="" textlink="">
      <xdr:nvSpPr>
        <xdr:cNvPr id="47" name="TextBox 46">
          <a:hlinkClick xmlns:r="http://schemas.openxmlformats.org/officeDocument/2006/relationships" r:id="rId1"/>
          <a:extLst>
            <a:ext uri="{FF2B5EF4-FFF2-40B4-BE49-F238E27FC236}">
              <a16:creationId xmlns:a16="http://schemas.microsoft.com/office/drawing/2014/main" id="{7234CECE-9DBF-4A1F-97B1-F6C4A6DCFFC2}"/>
            </a:ext>
          </a:extLst>
        </xdr:cNvPr>
        <xdr:cNvSpPr txBox="1"/>
      </xdr:nvSpPr>
      <xdr:spPr>
        <a:xfrm>
          <a:off x="161925" y="449683"/>
          <a:ext cx="2311707" cy="366532"/>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bg1"/>
              </a:solidFill>
              <a:latin typeface="Segoe UI" panose="020B0502040204020203" pitchFamily="34" charset="0"/>
              <a:cs typeface="Segoe UI" panose="020B0502040204020203" pitchFamily="34" charset="0"/>
            </a:rPr>
            <a:t>    </a:t>
          </a:r>
          <a:r>
            <a:rPr lang="en-IN" sz="1200" b="1">
              <a:solidFill>
                <a:schemeClr val="tx1"/>
              </a:solidFill>
              <a:latin typeface="Segoe UI" panose="020B0502040204020203" pitchFamily="34" charset="0"/>
              <a:cs typeface="Segoe UI" panose="020B0502040204020203" pitchFamily="34" charset="0"/>
            </a:rPr>
            <a:t>Overview</a:t>
          </a:r>
        </a:p>
      </xdr:txBody>
    </xdr:sp>
    <xdr:clientData/>
  </xdr:twoCellAnchor>
  <xdr:twoCellAnchor>
    <xdr:from>
      <xdr:col>0</xdr:col>
      <xdr:colOff>345499</xdr:colOff>
      <xdr:row>5</xdr:row>
      <xdr:rowOff>4935</xdr:rowOff>
    </xdr:from>
    <xdr:to>
      <xdr:col>3</xdr:col>
      <xdr:colOff>454012</xdr:colOff>
      <xdr:row>7</xdr:row>
      <xdr:rowOff>5707</xdr:rowOff>
    </xdr:to>
    <xdr:sp macro="" textlink="">
      <xdr:nvSpPr>
        <xdr:cNvPr id="48" name="TextBox 47">
          <a:hlinkClick xmlns:r="http://schemas.openxmlformats.org/officeDocument/2006/relationships" r:id="rId2"/>
          <a:extLst>
            <a:ext uri="{FF2B5EF4-FFF2-40B4-BE49-F238E27FC236}">
              <a16:creationId xmlns:a16="http://schemas.microsoft.com/office/drawing/2014/main" id="{8CF299DF-D894-49F8-A275-7C4E7BAC5C40}"/>
            </a:ext>
          </a:extLst>
        </xdr:cNvPr>
        <xdr:cNvSpPr txBox="1"/>
      </xdr:nvSpPr>
      <xdr:spPr>
        <a:xfrm>
          <a:off x="345499" y="919335"/>
          <a:ext cx="1937313" cy="366532"/>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Temporal</a:t>
          </a:r>
        </a:p>
      </xdr:txBody>
    </xdr:sp>
    <xdr:clientData/>
  </xdr:twoCellAnchor>
  <xdr:twoCellAnchor>
    <xdr:from>
      <xdr:col>0</xdr:col>
      <xdr:colOff>360092</xdr:colOff>
      <xdr:row>7</xdr:row>
      <xdr:rowOff>27938</xdr:rowOff>
    </xdr:from>
    <xdr:to>
      <xdr:col>3</xdr:col>
      <xdr:colOff>468605</xdr:colOff>
      <xdr:row>9</xdr:row>
      <xdr:rowOff>28710</xdr:rowOff>
    </xdr:to>
    <xdr:sp macro="" textlink="">
      <xdr:nvSpPr>
        <xdr:cNvPr id="49" name="TextBox 48">
          <a:hlinkClick xmlns:r="http://schemas.openxmlformats.org/officeDocument/2006/relationships" r:id="rId3"/>
          <a:extLst>
            <a:ext uri="{FF2B5EF4-FFF2-40B4-BE49-F238E27FC236}">
              <a16:creationId xmlns:a16="http://schemas.microsoft.com/office/drawing/2014/main" id="{8B853659-E3EA-4E3F-B2A4-C4A41CD942FA}"/>
            </a:ext>
          </a:extLst>
        </xdr:cNvPr>
        <xdr:cNvSpPr txBox="1"/>
      </xdr:nvSpPr>
      <xdr:spPr>
        <a:xfrm>
          <a:off x="360092" y="1308098"/>
          <a:ext cx="1937313" cy="366532"/>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Severity</a:t>
          </a:r>
        </a:p>
      </xdr:txBody>
    </xdr:sp>
    <xdr:clientData/>
  </xdr:twoCellAnchor>
  <xdr:twoCellAnchor>
    <xdr:from>
      <xdr:col>0</xdr:col>
      <xdr:colOff>192406</xdr:colOff>
      <xdr:row>9</xdr:row>
      <xdr:rowOff>88619</xdr:rowOff>
    </xdr:from>
    <xdr:to>
      <xdr:col>3</xdr:col>
      <xdr:colOff>461986</xdr:colOff>
      <xdr:row>11</xdr:row>
      <xdr:rowOff>89389</xdr:rowOff>
    </xdr:to>
    <xdr:sp macro="" textlink="">
      <xdr:nvSpPr>
        <xdr:cNvPr id="50" name="TextBox 49">
          <a:hlinkClick xmlns:r="http://schemas.openxmlformats.org/officeDocument/2006/relationships" r:id="rId4"/>
          <a:extLst>
            <a:ext uri="{FF2B5EF4-FFF2-40B4-BE49-F238E27FC236}">
              <a16:creationId xmlns:a16="http://schemas.microsoft.com/office/drawing/2014/main" id="{99FA10EE-D5B4-4307-9689-DB5778D872CE}"/>
            </a:ext>
          </a:extLst>
        </xdr:cNvPr>
        <xdr:cNvSpPr txBox="1"/>
      </xdr:nvSpPr>
      <xdr:spPr>
        <a:xfrm>
          <a:off x="192406" y="1734539"/>
          <a:ext cx="2098380" cy="366530"/>
        </a:xfrm>
        <a:prstGeom prst="roundRect">
          <a:avLst>
            <a:gd name="adj" fmla="val 50000"/>
          </a:avLst>
        </a:prstGeom>
        <a:solidFill>
          <a:srgbClr val="0A192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bg1"/>
              </a:solidFill>
              <a:latin typeface="Segoe UI" panose="020B0502040204020203" pitchFamily="34" charset="0"/>
              <a:cs typeface="Segoe UI" panose="020B0502040204020203" pitchFamily="34" charset="0"/>
            </a:rPr>
            <a:t>    Geographical</a:t>
          </a:r>
        </a:p>
      </xdr:txBody>
    </xdr:sp>
    <xdr:clientData/>
  </xdr:twoCellAnchor>
  <xdr:twoCellAnchor>
    <xdr:from>
      <xdr:col>0</xdr:col>
      <xdr:colOff>372123</xdr:colOff>
      <xdr:row>12</xdr:row>
      <xdr:rowOff>4003</xdr:rowOff>
    </xdr:from>
    <xdr:to>
      <xdr:col>3</xdr:col>
      <xdr:colOff>480636</xdr:colOff>
      <xdr:row>14</xdr:row>
      <xdr:rowOff>4775</xdr:rowOff>
    </xdr:to>
    <xdr:sp macro="" textlink="">
      <xdr:nvSpPr>
        <xdr:cNvPr id="51" name="TextBox 50">
          <a:hlinkClick xmlns:r="http://schemas.openxmlformats.org/officeDocument/2006/relationships" r:id="rId5"/>
          <a:extLst>
            <a:ext uri="{FF2B5EF4-FFF2-40B4-BE49-F238E27FC236}">
              <a16:creationId xmlns:a16="http://schemas.microsoft.com/office/drawing/2014/main" id="{DED40AD5-4B24-4610-80FC-27E26C0DCC5B}"/>
            </a:ext>
          </a:extLst>
        </xdr:cNvPr>
        <xdr:cNvSpPr txBox="1"/>
      </xdr:nvSpPr>
      <xdr:spPr>
        <a:xfrm>
          <a:off x="372123" y="2198563"/>
          <a:ext cx="1937313" cy="366532"/>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Driver</a:t>
          </a:r>
          <a:r>
            <a:rPr lang="en-IN" sz="1200" b="1" baseline="0">
              <a:solidFill>
                <a:schemeClr val="tx1"/>
              </a:solidFill>
              <a:latin typeface="Segoe UI" panose="020B0502040204020203" pitchFamily="34" charset="0"/>
              <a:cs typeface="Segoe UI" panose="020B0502040204020203" pitchFamily="34" charset="0"/>
            </a:rPr>
            <a:t> </a:t>
          </a:r>
          <a:endParaRPr lang="en-IN" sz="1200" b="1">
            <a:solidFill>
              <a:schemeClr val="tx1"/>
            </a:solidFill>
            <a:latin typeface="Segoe UI" panose="020B0502040204020203" pitchFamily="34" charset="0"/>
            <a:cs typeface="Segoe UI" panose="020B0502040204020203" pitchFamily="34" charset="0"/>
          </a:endParaRPr>
        </a:p>
      </xdr:txBody>
    </xdr:sp>
    <xdr:clientData/>
  </xdr:twoCellAnchor>
  <xdr:twoCellAnchor>
    <xdr:from>
      <xdr:col>0</xdr:col>
      <xdr:colOff>380420</xdr:colOff>
      <xdr:row>14</xdr:row>
      <xdr:rowOff>93258</xdr:rowOff>
    </xdr:from>
    <xdr:to>
      <xdr:col>3</xdr:col>
      <xdr:colOff>488933</xdr:colOff>
      <xdr:row>16</xdr:row>
      <xdr:rowOff>94030</xdr:rowOff>
    </xdr:to>
    <xdr:sp macro="" textlink="">
      <xdr:nvSpPr>
        <xdr:cNvPr id="52" name="TextBox 51">
          <a:hlinkClick xmlns:r="http://schemas.openxmlformats.org/officeDocument/2006/relationships" r:id="rId6"/>
          <a:extLst>
            <a:ext uri="{FF2B5EF4-FFF2-40B4-BE49-F238E27FC236}">
              <a16:creationId xmlns:a16="http://schemas.microsoft.com/office/drawing/2014/main" id="{4A63FE28-CB95-49CA-A5C3-A95ACCBD5095}"/>
            </a:ext>
          </a:extLst>
        </xdr:cNvPr>
        <xdr:cNvSpPr txBox="1"/>
      </xdr:nvSpPr>
      <xdr:spPr>
        <a:xfrm>
          <a:off x="380420" y="2653578"/>
          <a:ext cx="1937313" cy="366532"/>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Environment</a:t>
          </a:r>
          <a:r>
            <a:rPr lang="en-IN" sz="1200" b="1" baseline="0">
              <a:solidFill>
                <a:schemeClr val="tx1"/>
              </a:solidFill>
              <a:latin typeface="Segoe UI" panose="020B0502040204020203" pitchFamily="34" charset="0"/>
              <a:cs typeface="Segoe UI" panose="020B0502040204020203" pitchFamily="34" charset="0"/>
            </a:rPr>
            <a:t> </a:t>
          </a:r>
          <a:endParaRPr lang="en-IN" sz="1200" b="1">
            <a:solidFill>
              <a:schemeClr val="tx1"/>
            </a:solidFill>
            <a:latin typeface="Segoe UI" panose="020B0502040204020203" pitchFamily="34" charset="0"/>
            <a:cs typeface="Segoe UI" panose="020B0502040204020203" pitchFamily="34" charset="0"/>
          </a:endParaRPr>
        </a:p>
      </xdr:txBody>
    </xdr:sp>
    <xdr:clientData/>
  </xdr:twoCellAnchor>
  <xdr:twoCellAnchor editAs="oneCell">
    <xdr:from>
      <xdr:col>0</xdr:col>
      <xdr:colOff>264988</xdr:colOff>
      <xdr:row>5</xdr:row>
      <xdr:rowOff>92485</xdr:rowOff>
    </xdr:from>
    <xdr:to>
      <xdr:col>0</xdr:col>
      <xdr:colOff>451678</xdr:colOff>
      <xdr:row>6</xdr:row>
      <xdr:rowOff>96680</xdr:rowOff>
    </xdr:to>
    <xdr:pic>
      <xdr:nvPicPr>
        <xdr:cNvPr id="53" name="Graphic 52" descr="Clock with solid fill">
          <a:extLst>
            <a:ext uri="{FF2B5EF4-FFF2-40B4-BE49-F238E27FC236}">
              <a16:creationId xmlns:a16="http://schemas.microsoft.com/office/drawing/2014/main" id="{F2C9866C-B2F3-43CB-BCA5-011C5917A85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4988" y="1006885"/>
          <a:ext cx="186690" cy="187075"/>
        </a:xfrm>
        <a:prstGeom prst="rect">
          <a:avLst/>
        </a:prstGeom>
      </xdr:spPr>
    </xdr:pic>
    <xdr:clientData/>
  </xdr:twoCellAnchor>
  <xdr:twoCellAnchor editAs="oneCell">
    <xdr:from>
      <xdr:col>0</xdr:col>
      <xdr:colOff>279514</xdr:colOff>
      <xdr:row>3</xdr:row>
      <xdr:rowOff>2609</xdr:rowOff>
    </xdr:from>
    <xdr:to>
      <xdr:col>0</xdr:col>
      <xdr:colOff>469970</xdr:colOff>
      <xdr:row>4</xdr:row>
      <xdr:rowOff>11516</xdr:rowOff>
    </xdr:to>
    <xdr:pic>
      <xdr:nvPicPr>
        <xdr:cNvPr id="54" name="Graphic 53" descr="Research with solid fill">
          <a:extLst>
            <a:ext uri="{FF2B5EF4-FFF2-40B4-BE49-F238E27FC236}">
              <a16:creationId xmlns:a16="http://schemas.microsoft.com/office/drawing/2014/main" id="{5449022B-2A24-49DA-B95C-E86BD58206A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79514" y="551249"/>
          <a:ext cx="190456" cy="191787"/>
        </a:xfrm>
        <a:prstGeom prst="rect">
          <a:avLst/>
        </a:prstGeom>
      </xdr:spPr>
    </xdr:pic>
    <xdr:clientData/>
  </xdr:twoCellAnchor>
  <xdr:twoCellAnchor>
    <xdr:from>
      <xdr:col>3</xdr:col>
      <xdr:colOff>39933</xdr:colOff>
      <xdr:row>0</xdr:row>
      <xdr:rowOff>22860</xdr:rowOff>
    </xdr:from>
    <xdr:to>
      <xdr:col>11</xdr:col>
      <xdr:colOff>542660</xdr:colOff>
      <xdr:row>2</xdr:row>
      <xdr:rowOff>84592</xdr:rowOff>
    </xdr:to>
    <xdr:sp macro="" textlink="">
      <xdr:nvSpPr>
        <xdr:cNvPr id="55" name="TextBox 54">
          <a:extLst>
            <a:ext uri="{FF2B5EF4-FFF2-40B4-BE49-F238E27FC236}">
              <a16:creationId xmlns:a16="http://schemas.microsoft.com/office/drawing/2014/main" id="{65D993AA-90E5-4EA9-AE25-681A7FCA9695}"/>
            </a:ext>
          </a:extLst>
        </xdr:cNvPr>
        <xdr:cNvSpPr txBox="1"/>
      </xdr:nvSpPr>
      <xdr:spPr>
        <a:xfrm>
          <a:off x="1868733" y="22860"/>
          <a:ext cx="5379527" cy="427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solidFill>
                <a:schemeClr val="bg1"/>
              </a:solidFill>
              <a:latin typeface="Segoe UI" panose="020B0502040204020203" pitchFamily="34" charset="0"/>
              <a:cs typeface="Segoe UI" panose="020B0502040204020203" pitchFamily="34" charset="0"/>
            </a:rPr>
            <a:t>Regional Accident Distribution</a:t>
          </a:r>
        </a:p>
      </xdr:txBody>
    </xdr:sp>
    <xdr:clientData/>
  </xdr:twoCellAnchor>
  <xdr:twoCellAnchor>
    <xdr:from>
      <xdr:col>3</xdr:col>
      <xdr:colOff>39933</xdr:colOff>
      <xdr:row>1</xdr:row>
      <xdr:rowOff>175646</xdr:rowOff>
    </xdr:from>
    <xdr:to>
      <xdr:col>11</xdr:col>
      <xdr:colOff>542660</xdr:colOff>
      <xdr:row>4</xdr:row>
      <xdr:rowOff>54883</xdr:rowOff>
    </xdr:to>
    <xdr:sp macro="" textlink="">
      <xdr:nvSpPr>
        <xdr:cNvPr id="56" name="TextBox 55">
          <a:extLst>
            <a:ext uri="{FF2B5EF4-FFF2-40B4-BE49-F238E27FC236}">
              <a16:creationId xmlns:a16="http://schemas.microsoft.com/office/drawing/2014/main" id="{473C1040-E1C9-4D7B-B71D-125402005EF3}"/>
            </a:ext>
          </a:extLst>
        </xdr:cNvPr>
        <xdr:cNvSpPr txBox="1"/>
      </xdr:nvSpPr>
      <xdr:spPr>
        <a:xfrm>
          <a:off x="1868733" y="358526"/>
          <a:ext cx="5379527" cy="427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i="1">
              <a:solidFill>
                <a:schemeClr val="bg1"/>
              </a:solidFill>
              <a:latin typeface="Segoe UI" panose="020B0502040204020203" pitchFamily="34" charset="0"/>
              <a:cs typeface="Segoe UI" panose="020B0502040204020203" pitchFamily="34" charset="0"/>
            </a:rPr>
            <a:t>Identifying states and zones with the highest accident density</a:t>
          </a:r>
          <a:endParaRPr lang="en-IN" sz="1100" b="0" i="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19</xdr:col>
      <xdr:colOff>9067</xdr:colOff>
      <xdr:row>0</xdr:row>
      <xdr:rowOff>99060</xdr:rowOff>
    </xdr:from>
    <xdr:to>
      <xdr:col>22</xdr:col>
      <xdr:colOff>315699</xdr:colOff>
      <xdr:row>29</xdr:row>
      <xdr:rowOff>109904</xdr:rowOff>
    </xdr:to>
    <xdr:sp macro="" textlink="">
      <xdr:nvSpPr>
        <xdr:cNvPr id="77" name="Rectangle: Rounded Corners 76">
          <a:extLst>
            <a:ext uri="{FF2B5EF4-FFF2-40B4-BE49-F238E27FC236}">
              <a16:creationId xmlns:a16="http://schemas.microsoft.com/office/drawing/2014/main" id="{0BF3CC74-5240-4559-9E85-1890C67816EE}"/>
            </a:ext>
          </a:extLst>
        </xdr:cNvPr>
        <xdr:cNvSpPr/>
      </xdr:nvSpPr>
      <xdr:spPr>
        <a:xfrm>
          <a:off x="11563625" y="99060"/>
          <a:ext cx="2131036" cy="5322863"/>
        </a:xfrm>
        <a:prstGeom prst="roundRect">
          <a:avLst>
            <a:gd name="adj" fmla="val 13804"/>
          </a:avLst>
        </a:prstGeom>
        <a:solidFill>
          <a:schemeClr val="accent1">
            <a:alpha val="3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7621</xdr:colOff>
      <xdr:row>3</xdr:row>
      <xdr:rowOff>132588</xdr:rowOff>
    </xdr:from>
    <xdr:to>
      <xdr:col>22</xdr:col>
      <xdr:colOff>320041</xdr:colOff>
      <xdr:row>29</xdr:row>
      <xdr:rowOff>38100</xdr:rowOff>
    </xdr:to>
    <xdr:sp macro="" textlink="">
      <xdr:nvSpPr>
        <xdr:cNvPr id="78" name="TextBox 77">
          <a:extLst>
            <a:ext uri="{FF2B5EF4-FFF2-40B4-BE49-F238E27FC236}">
              <a16:creationId xmlns:a16="http://schemas.microsoft.com/office/drawing/2014/main" id="{4FD45960-6848-45EA-9D59-FE646D63ECD8}"/>
            </a:ext>
          </a:extLst>
        </xdr:cNvPr>
        <xdr:cNvSpPr txBox="1"/>
      </xdr:nvSpPr>
      <xdr:spPr>
        <a:xfrm>
          <a:off x="11590021" y="681228"/>
          <a:ext cx="2141220" cy="4660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en-IN" sz="1100" b="0">
              <a:solidFill>
                <a:schemeClr val="bg1"/>
              </a:solidFill>
              <a:latin typeface="Segoe UI" panose="020B0502040204020203" pitchFamily="34" charset="0"/>
              <a:cs typeface="Segoe UI" panose="020B0502040204020203" pitchFamily="34" charset="0"/>
            </a:rPr>
            <a:t>Goa recorded the highest number of accidents, making it the top contributing state in the dataset.</a:t>
          </a:r>
        </a:p>
        <a:p>
          <a:pPr marL="171450" indent="-171450">
            <a:buFont typeface="Arial" panose="020B0604020202020204" pitchFamily="34" charset="0"/>
            <a:buChar char="•"/>
          </a:pPr>
          <a:r>
            <a:rPr lang="en-IN" sz="1100" b="0">
              <a:solidFill>
                <a:schemeClr val="bg1"/>
              </a:solidFill>
              <a:latin typeface="Segoe UI" panose="020B0502040204020203" pitchFamily="34" charset="0"/>
              <a:cs typeface="Segoe UI" panose="020B0502040204020203" pitchFamily="34" charset="0"/>
            </a:rPr>
            <a:t>Unknown city data forms 71.27%, indicating significant gaps in city-level reporting or data entry.</a:t>
          </a:r>
        </a:p>
        <a:p>
          <a:pPr marL="171450" indent="-171450">
            <a:buFont typeface="Arial" panose="020B0604020202020204" pitchFamily="34" charset="0"/>
            <a:buChar char="•"/>
          </a:pPr>
          <a:r>
            <a:rPr lang="en-IN" sz="1100" b="0">
              <a:solidFill>
                <a:schemeClr val="bg1"/>
              </a:solidFill>
              <a:latin typeface="Segoe UI" panose="020B0502040204020203" pitchFamily="34" charset="0"/>
              <a:cs typeface="Segoe UI" panose="020B0502040204020203" pitchFamily="34" charset="0"/>
            </a:rPr>
            <a:t>Nagaland shows the highest fatality rate, suggesting extremely severe accident outcomes in the region.</a:t>
          </a:r>
        </a:p>
        <a:p>
          <a:pPr marL="171450" indent="-171450">
            <a:buFont typeface="Arial" panose="020B0604020202020204" pitchFamily="34" charset="0"/>
            <a:buChar char="•"/>
          </a:pPr>
          <a:r>
            <a:rPr lang="en-IN" sz="1100" b="0">
              <a:solidFill>
                <a:schemeClr val="bg1"/>
              </a:solidFill>
              <a:latin typeface="Segoe UI" panose="020B0502040204020203" pitchFamily="34" charset="0"/>
              <a:cs typeface="Segoe UI" panose="020B0502040204020203" pitchFamily="34" charset="0"/>
            </a:rPr>
            <a:t>The regional accident density is 93.75%, pointing to strong concentration in specific areas.</a:t>
          </a:r>
        </a:p>
        <a:p>
          <a:pPr marL="171450" indent="-171450">
            <a:buFont typeface="Arial" panose="020B0604020202020204" pitchFamily="34" charset="0"/>
            <a:buChar char="•"/>
          </a:pPr>
          <a:r>
            <a:rPr lang="en-IN" sz="1100" b="0">
              <a:solidFill>
                <a:schemeClr val="bg1"/>
              </a:solidFill>
              <a:latin typeface="Segoe UI" panose="020B0502040204020203" pitchFamily="34" charset="0"/>
              <a:cs typeface="Segoe UI" panose="020B0502040204020203" pitchFamily="34" charset="0"/>
            </a:rPr>
            <a:t>The top 5 states together account for 17.87% of all accidents, showing that a small cluster of regions contributes disproportionately to total incidents.</a:t>
          </a:r>
        </a:p>
      </xdr:txBody>
    </xdr:sp>
    <xdr:clientData/>
  </xdr:twoCellAnchor>
  <xdr:twoCellAnchor>
    <xdr:from>
      <xdr:col>18</xdr:col>
      <xdr:colOff>334959</xdr:colOff>
      <xdr:row>1</xdr:row>
      <xdr:rowOff>137000</xdr:rowOff>
    </xdr:from>
    <xdr:to>
      <xdr:col>21</xdr:col>
      <xdr:colOff>12301</xdr:colOff>
      <xdr:row>3</xdr:row>
      <xdr:rowOff>137771</xdr:rowOff>
    </xdr:to>
    <xdr:sp macro="" textlink="">
      <xdr:nvSpPr>
        <xdr:cNvPr id="79" name="TextBox 78">
          <a:extLst>
            <a:ext uri="{FF2B5EF4-FFF2-40B4-BE49-F238E27FC236}">
              <a16:creationId xmlns:a16="http://schemas.microsoft.com/office/drawing/2014/main" id="{A3550C00-79BD-47F3-9A95-5D02546EB239}"/>
            </a:ext>
          </a:extLst>
        </xdr:cNvPr>
        <xdr:cNvSpPr txBox="1"/>
      </xdr:nvSpPr>
      <xdr:spPr>
        <a:xfrm>
          <a:off x="11307759" y="319880"/>
          <a:ext cx="1506142" cy="366531"/>
        </a:xfrm>
        <a:prstGeom prst="roundRect">
          <a:avLst>
            <a:gd name="adj" fmla="val 50000"/>
          </a:avLst>
        </a:prstGeom>
        <a:solidFill>
          <a:srgbClr val="0A192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IN" sz="1200" b="1">
              <a:solidFill>
                <a:schemeClr val="bg1"/>
              </a:solidFill>
              <a:latin typeface="Segoe UI" panose="020B0502040204020203" pitchFamily="34" charset="0"/>
              <a:cs typeface="Segoe UI" panose="020B0502040204020203" pitchFamily="34" charset="0"/>
            </a:rPr>
            <a:t>    Key</a:t>
          </a:r>
          <a:r>
            <a:rPr lang="en-IN" sz="1200" b="1" baseline="0">
              <a:solidFill>
                <a:schemeClr val="bg1"/>
              </a:solidFill>
              <a:latin typeface="Segoe UI" panose="020B0502040204020203" pitchFamily="34" charset="0"/>
              <a:cs typeface="Segoe UI" panose="020B0502040204020203" pitchFamily="34" charset="0"/>
            </a:rPr>
            <a:t> </a:t>
          </a:r>
          <a:r>
            <a:rPr lang="en-IN" sz="1200" b="1">
              <a:solidFill>
                <a:schemeClr val="bg1"/>
              </a:solidFill>
              <a:latin typeface="Segoe UI" panose="020B0502040204020203" pitchFamily="34" charset="0"/>
              <a:cs typeface="Segoe UI" panose="020B0502040204020203" pitchFamily="34" charset="0"/>
            </a:rPr>
            <a:t>Insights    </a:t>
          </a:r>
        </a:p>
      </xdr:txBody>
    </xdr:sp>
    <xdr:clientData/>
  </xdr:twoCellAnchor>
  <xdr:twoCellAnchor>
    <xdr:from>
      <xdr:col>0</xdr:col>
      <xdr:colOff>397138</xdr:colOff>
      <xdr:row>16</xdr:row>
      <xdr:rowOff>176921</xdr:rowOff>
    </xdr:from>
    <xdr:to>
      <xdr:col>3</xdr:col>
      <xdr:colOff>505651</xdr:colOff>
      <xdr:row>18</xdr:row>
      <xdr:rowOff>177692</xdr:rowOff>
    </xdr:to>
    <xdr:sp macro="" textlink="">
      <xdr:nvSpPr>
        <xdr:cNvPr id="80" name="TextBox 79">
          <a:hlinkClick xmlns:r="http://schemas.openxmlformats.org/officeDocument/2006/relationships" r:id="rId11"/>
          <a:extLst>
            <a:ext uri="{FF2B5EF4-FFF2-40B4-BE49-F238E27FC236}">
              <a16:creationId xmlns:a16="http://schemas.microsoft.com/office/drawing/2014/main" id="{D63DE875-0DDE-4DC4-B3E8-AAA4C37AE6D8}"/>
            </a:ext>
          </a:extLst>
        </xdr:cNvPr>
        <xdr:cNvSpPr txBox="1"/>
      </xdr:nvSpPr>
      <xdr:spPr>
        <a:xfrm>
          <a:off x="397138" y="3103001"/>
          <a:ext cx="1937313" cy="366531"/>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baseline="0">
              <a:solidFill>
                <a:schemeClr val="tx1"/>
              </a:solidFill>
              <a:latin typeface="Segoe UI" panose="020B0502040204020203" pitchFamily="34" charset="0"/>
              <a:cs typeface="Segoe UI" panose="020B0502040204020203" pitchFamily="34" charset="0"/>
            </a:rPr>
            <a:t>Vehicles</a:t>
          </a:r>
          <a:endParaRPr lang="en-IN" sz="1200" b="1">
            <a:solidFill>
              <a:schemeClr val="tx1"/>
            </a:solidFill>
            <a:latin typeface="Segoe UI" panose="020B0502040204020203" pitchFamily="34" charset="0"/>
            <a:cs typeface="Segoe UI" panose="020B0502040204020203" pitchFamily="34" charset="0"/>
          </a:endParaRPr>
        </a:p>
      </xdr:txBody>
    </xdr:sp>
    <xdr:clientData/>
  </xdr:twoCellAnchor>
  <xdr:twoCellAnchor>
    <xdr:from>
      <xdr:col>0</xdr:col>
      <xdr:colOff>411727</xdr:colOff>
      <xdr:row>19</xdr:row>
      <xdr:rowOff>52092</xdr:rowOff>
    </xdr:from>
    <xdr:to>
      <xdr:col>3</xdr:col>
      <xdr:colOff>520240</xdr:colOff>
      <xdr:row>21</xdr:row>
      <xdr:rowOff>52865</xdr:rowOff>
    </xdr:to>
    <xdr:sp macro="" textlink="">
      <xdr:nvSpPr>
        <xdr:cNvPr id="81" name="TextBox 80">
          <a:hlinkClick xmlns:r="http://schemas.openxmlformats.org/officeDocument/2006/relationships" r:id="rId12"/>
          <a:extLst>
            <a:ext uri="{FF2B5EF4-FFF2-40B4-BE49-F238E27FC236}">
              <a16:creationId xmlns:a16="http://schemas.microsoft.com/office/drawing/2014/main" id="{D7E7DEAA-107D-428B-9D7A-AD08F8F49652}"/>
            </a:ext>
          </a:extLst>
        </xdr:cNvPr>
        <xdr:cNvSpPr txBox="1"/>
      </xdr:nvSpPr>
      <xdr:spPr>
        <a:xfrm>
          <a:off x="411727" y="3526812"/>
          <a:ext cx="1937313" cy="366533"/>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Road</a:t>
          </a:r>
          <a:r>
            <a:rPr lang="en-IN" sz="1200" b="1" baseline="0">
              <a:solidFill>
                <a:schemeClr val="tx1"/>
              </a:solidFill>
              <a:latin typeface="Segoe UI" panose="020B0502040204020203" pitchFamily="34" charset="0"/>
              <a:cs typeface="Segoe UI" panose="020B0502040204020203" pitchFamily="34" charset="0"/>
            </a:rPr>
            <a:t> Conditions</a:t>
          </a:r>
          <a:endParaRPr lang="en-IN" sz="1200" b="1">
            <a:solidFill>
              <a:schemeClr val="tx1"/>
            </a:solidFill>
            <a:latin typeface="Segoe UI" panose="020B0502040204020203" pitchFamily="34" charset="0"/>
            <a:cs typeface="Segoe UI" panose="020B0502040204020203" pitchFamily="34" charset="0"/>
          </a:endParaRPr>
        </a:p>
      </xdr:txBody>
    </xdr:sp>
    <xdr:clientData/>
  </xdr:twoCellAnchor>
  <xdr:twoCellAnchor editAs="oneCell">
    <xdr:from>
      <xdr:col>0</xdr:col>
      <xdr:colOff>232410</xdr:colOff>
      <xdr:row>9</xdr:row>
      <xdr:rowOff>146347</xdr:rowOff>
    </xdr:from>
    <xdr:to>
      <xdr:col>0</xdr:col>
      <xdr:colOff>457365</xdr:colOff>
      <xdr:row>11</xdr:row>
      <xdr:rowOff>9083</xdr:rowOff>
    </xdr:to>
    <xdr:pic>
      <xdr:nvPicPr>
        <xdr:cNvPr id="82" name="Graphic 81" descr="Map with pin with solid fill">
          <a:extLst>
            <a:ext uri="{FF2B5EF4-FFF2-40B4-BE49-F238E27FC236}">
              <a16:creationId xmlns:a16="http://schemas.microsoft.com/office/drawing/2014/main" id="{B46E1F27-30E3-4C83-AA4F-F9F656FBF9E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32410" y="1792267"/>
          <a:ext cx="224955" cy="228496"/>
        </a:xfrm>
        <a:prstGeom prst="rect">
          <a:avLst/>
        </a:prstGeom>
      </xdr:spPr>
    </xdr:pic>
    <xdr:clientData/>
  </xdr:twoCellAnchor>
  <xdr:twoCellAnchor editAs="oneCell">
    <xdr:from>
      <xdr:col>0</xdr:col>
      <xdr:colOff>280035</xdr:colOff>
      <xdr:row>7</xdr:row>
      <xdr:rowOff>122716</xdr:rowOff>
    </xdr:from>
    <xdr:to>
      <xdr:col>0</xdr:col>
      <xdr:colOff>463384</xdr:colOff>
      <xdr:row>8</xdr:row>
      <xdr:rowOff>123423</xdr:rowOff>
    </xdr:to>
    <xdr:pic>
      <xdr:nvPicPr>
        <xdr:cNvPr id="83" name="Graphic 82" descr="Skull with solid fill">
          <a:extLst>
            <a:ext uri="{FF2B5EF4-FFF2-40B4-BE49-F238E27FC236}">
              <a16:creationId xmlns:a16="http://schemas.microsoft.com/office/drawing/2014/main" id="{637389AC-9C68-4FC3-BD58-445A7F085A6A}"/>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80035" y="1402876"/>
          <a:ext cx="183349" cy="183587"/>
        </a:xfrm>
        <a:prstGeom prst="rect">
          <a:avLst/>
        </a:prstGeom>
      </xdr:spPr>
    </xdr:pic>
    <xdr:clientData/>
  </xdr:twoCellAnchor>
  <xdr:twoCellAnchor editAs="oneCell">
    <xdr:from>
      <xdr:col>0</xdr:col>
      <xdr:colOff>303793</xdr:colOff>
      <xdr:row>17</xdr:row>
      <xdr:rowOff>91666</xdr:rowOff>
    </xdr:from>
    <xdr:to>
      <xdr:col>0</xdr:col>
      <xdr:colOff>515088</xdr:colOff>
      <xdr:row>18</xdr:row>
      <xdr:rowOff>119176</xdr:rowOff>
    </xdr:to>
    <xdr:pic>
      <xdr:nvPicPr>
        <xdr:cNvPr id="84" name="Graphic 83" descr="Car with solid fill">
          <a:extLst>
            <a:ext uri="{FF2B5EF4-FFF2-40B4-BE49-F238E27FC236}">
              <a16:creationId xmlns:a16="http://schemas.microsoft.com/office/drawing/2014/main" id="{6C524971-5F7F-41B3-9B1D-A4A3C33C2F3B}"/>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303793" y="3200626"/>
          <a:ext cx="211295" cy="210390"/>
        </a:xfrm>
        <a:prstGeom prst="rect">
          <a:avLst/>
        </a:prstGeom>
      </xdr:spPr>
    </xdr:pic>
    <xdr:clientData/>
  </xdr:twoCellAnchor>
  <xdr:twoCellAnchor editAs="oneCell">
    <xdr:from>
      <xdr:col>0</xdr:col>
      <xdr:colOff>272415</xdr:colOff>
      <xdr:row>14</xdr:row>
      <xdr:rowOff>153992</xdr:rowOff>
    </xdr:from>
    <xdr:to>
      <xdr:col>0</xdr:col>
      <xdr:colOff>498845</xdr:colOff>
      <xdr:row>16</xdr:row>
      <xdr:rowOff>12886</xdr:rowOff>
    </xdr:to>
    <xdr:pic>
      <xdr:nvPicPr>
        <xdr:cNvPr id="85" name="Graphic 84" descr="Cloud with solid fill">
          <a:extLst>
            <a:ext uri="{FF2B5EF4-FFF2-40B4-BE49-F238E27FC236}">
              <a16:creationId xmlns:a16="http://schemas.microsoft.com/office/drawing/2014/main" id="{7276984B-FF46-465B-B796-25148B133C25}"/>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72415" y="2714312"/>
          <a:ext cx="226430" cy="224654"/>
        </a:xfrm>
        <a:prstGeom prst="rect">
          <a:avLst/>
        </a:prstGeom>
      </xdr:spPr>
    </xdr:pic>
    <xdr:clientData/>
  </xdr:twoCellAnchor>
  <xdr:twoCellAnchor editAs="oneCell">
    <xdr:from>
      <xdr:col>0</xdr:col>
      <xdr:colOff>306706</xdr:colOff>
      <xdr:row>12</xdr:row>
      <xdr:rowOff>105596</xdr:rowOff>
    </xdr:from>
    <xdr:to>
      <xdr:col>0</xdr:col>
      <xdr:colOff>467716</xdr:colOff>
      <xdr:row>13</xdr:row>
      <xdr:rowOff>84112</xdr:rowOff>
    </xdr:to>
    <xdr:pic>
      <xdr:nvPicPr>
        <xdr:cNvPr id="86" name="Graphic 85" descr="Employee badge with solid fill">
          <a:extLst>
            <a:ext uri="{FF2B5EF4-FFF2-40B4-BE49-F238E27FC236}">
              <a16:creationId xmlns:a16="http://schemas.microsoft.com/office/drawing/2014/main" id="{29D9B678-3917-4FF7-8764-EA0CF43025EC}"/>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306706" y="2300156"/>
          <a:ext cx="161010" cy="161396"/>
        </a:xfrm>
        <a:prstGeom prst="rect">
          <a:avLst/>
        </a:prstGeom>
      </xdr:spPr>
    </xdr:pic>
    <xdr:clientData/>
  </xdr:twoCellAnchor>
  <xdr:twoCellAnchor editAs="oneCell">
    <xdr:from>
      <xdr:col>0</xdr:col>
      <xdr:colOff>323356</xdr:colOff>
      <xdr:row>19</xdr:row>
      <xdr:rowOff>172572</xdr:rowOff>
    </xdr:from>
    <xdr:to>
      <xdr:col>0</xdr:col>
      <xdr:colOff>484366</xdr:colOff>
      <xdr:row>20</xdr:row>
      <xdr:rowOff>151087</xdr:rowOff>
    </xdr:to>
    <xdr:pic>
      <xdr:nvPicPr>
        <xdr:cNvPr id="87" name="Graphic 86" descr="No sign with solid fill">
          <a:extLst>
            <a:ext uri="{FF2B5EF4-FFF2-40B4-BE49-F238E27FC236}">
              <a16:creationId xmlns:a16="http://schemas.microsoft.com/office/drawing/2014/main" id="{42EA9B11-485C-4B44-B8F5-477CCF2A9AFC}"/>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323356" y="3647292"/>
          <a:ext cx="161010" cy="161395"/>
        </a:xfrm>
        <a:prstGeom prst="rect">
          <a:avLst/>
        </a:prstGeom>
      </xdr:spPr>
    </xdr:pic>
    <xdr:clientData/>
  </xdr:twoCellAnchor>
  <xdr:twoCellAnchor>
    <xdr:from>
      <xdr:col>3</xdr:col>
      <xdr:colOff>167106</xdr:colOff>
      <xdr:row>4</xdr:row>
      <xdr:rowOff>19702</xdr:rowOff>
    </xdr:from>
    <xdr:to>
      <xdr:col>17</xdr:col>
      <xdr:colOff>198845</xdr:colOff>
      <xdr:row>8</xdr:row>
      <xdr:rowOff>57260</xdr:rowOff>
    </xdr:to>
    <xdr:grpSp>
      <xdr:nvGrpSpPr>
        <xdr:cNvPr id="17" name="Group 16">
          <a:extLst>
            <a:ext uri="{FF2B5EF4-FFF2-40B4-BE49-F238E27FC236}">
              <a16:creationId xmlns:a16="http://schemas.microsoft.com/office/drawing/2014/main" id="{420503A0-0C04-7052-570A-96BC767AC16C}"/>
            </a:ext>
          </a:extLst>
        </xdr:cNvPr>
        <xdr:cNvGrpSpPr/>
      </xdr:nvGrpSpPr>
      <xdr:grpSpPr>
        <a:xfrm>
          <a:off x="1991510" y="752394"/>
          <a:ext cx="8545623" cy="770251"/>
          <a:chOff x="-38719" y="-63129"/>
          <a:chExt cx="8566287" cy="862281"/>
        </a:xfrm>
      </xdr:grpSpPr>
      <xdr:sp macro="" textlink="">
        <xdr:nvSpPr>
          <xdr:cNvPr id="2" name="Rectangle: Rounded Corners 1">
            <a:extLst>
              <a:ext uri="{FF2B5EF4-FFF2-40B4-BE49-F238E27FC236}">
                <a16:creationId xmlns:a16="http://schemas.microsoft.com/office/drawing/2014/main" id="{6FFEECD4-5ABF-4584-B38F-CEF18C9C94D5}"/>
              </a:ext>
            </a:extLst>
          </xdr:cNvPr>
          <xdr:cNvSpPr/>
        </xdr:nvSpPr>
        <xdr:spPr>
          <a:xfrm>
            <a:off x="0" y="22859"/>
            <a:ext cx="1335418" cy="769620"/>
          </a:xfrm>
          <a:prstGeom prst="roundRect">
            <a:avLst>
              <a:gd name="adj" fmla="val 13804"/>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4DAD253C-1F5C-4956-992F-D10E9587517B}"/>
              </a:ext>
            </a:extLst>
          </xdr:cNvPr>
          <xdr:cNvSpPr/>
        </xdr:nvSpPr>
        <xdr:spPr>
          <a:xfrm>
            <a:off x="6760669" y="28812"/>
            <a:ext cx="1766899" cy="758726"/>
          </a:xfrm>
          <a:prstGeom prst="roundRect">
            <a:avLst>
              <a:gd name="adj" fmla="val 13804"/>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ED5DA29B-7860-4E29-9082-D2067256594F}"/>
              </a:ext>
            </a:extLst>
          </xdr:cNvPr>
          <xdr:cNvSpPr/>
        </xdr:nvSpPr>
        <xdr:spPr>
          <a:xfrm>
            <a:off x="4894896" y="21215"/>
            <a:ext cx="1798320" cy="758773"/>
          </a:xfrm>
          <a:prstGeom prst="roundRect">
            <a:avLst>
              <a:gd name="adj" fmla="val 13804"/>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E6DCE09B-3B27-4AB0-9E69-35C4418989C1}"/>
              </a:ext>
            </a:extLst>
          </xdr:cNvPr>
          <xdr:cNvSpPr/>
        </xdr:nvSpPr>
        <xdr:spPr>
          <a:xfrm>
            <a:off x="3051480" y="26278"/>
            <a:ext cx="1798320" cy="758749"/>
          </a:xfrm>
          <a:prstGeom prst="roundRect">
            <a:avLst>
              <a:gd name="adj" fmla="val 13804"/>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D6C55A01-0A22-4B1F-BAF3-9E37E44C96B1}"/>
              </a:ext>
            </a:extLst>
          </xdr:cNvPr>
          <xdr:cNvSpPr/>
        </xdr:nvSpPr>
        <xdr:spPr>
          <a:xfrm>
            <a:off x="1394712" y="17844"/>
            <a:ext cx="1601821" cy="777240"/>
          </a:xfrm>
          <a:prstGeom prst="roundRect">
            <a:avLst>
              <a:gd name="adj" fmla="val 13804"/>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TextBox 6">
            <a:extLst>
              <a:ext uri="{FF2B5EF4-FFF2-40B4-BE49-F238E27FC236}">
                <a16:creationId xmlns:a16="http://schemas.microsoft.com/office/drawing/2014/main" id="{D8967308-DFAC-42EE-938F-D2E21A3A49C0}"/>
              </a:ext>
            </a:extLst>
          </xdr:cNvPr>
          <xdr:cNvSpPr txBox="1"/>
        </xdr:nvSpPr>
        <xdr:spPr>
          <a:xfrm>
            <a:off x="41525" y="-60575"/>
            <a:ext cx="126492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a:solidFill>
                  <a:srgbClr val="0C1E24"/>
                </a:solidFill>
                <a:latin typeface="Segoe UI" panose="020B0502040204020203" pitchFamily="34" charset="0"/>
                <a:cs typeface="Segoe UI" panose="020B0502040204020203" pitchFamily="34" charset="0"/>
              </a:rPr>
              <a:t>Top</a:t>
            </a:r>
            <a:r>
              <a:rPr lang="en-IN" sz="1100" b="1" i="0" baseline="0">
                <a:solidFill>
                  <a:srgbClr val="0C1E24"/>
                </a:solidFill>
                <a:latin typeface="Segoe UI" panose="020B0502040204020203" pitchFamily="34" charset="0"/>
                <a:cs typeface="Segoe UI" panose="020B0502040204020203" pitchFamily="34" charset="0"/>
              </a:rPr>
              <a:t> State</a:t>
            </a:r>
            <a:endParaRPr lang="en-IN" sz="1100" b="1" i="0">
              <a:solidFill>
                <a:srgbClr val="0C1E24"/>
              </a:solidFill>
              <a:latin typeface="Segoe UI" panose="020B0502040204020203" pitchFamily="34" charset="0"/>
              <a:cs typeface="Segoe UI" panose="020B0502040204020203" pitchFamily="34" charset="0"/>
            </a:endParaRPr>
          </a:p>
        </xdr:txBody>
      </xdr:sp>
      <xdr:sp macro="" textlink="">
        <xdr:nvSpPr>
          <xdr:cNvPr id="8" name="TextBox 7">
            <a:extLst>
              <a:ext uri="{FF2B5EF4-FFF2-40B4-BE49-F238E27FC236}">
                <a16:creationId xmlns:a16="http://schemas.microsoft.com/office/drawing/2014/main" id="{041AABFE-A46A-4CF8-922E-3CBA93B46688}"/>
              </a:ext>
            </a:extLst>
          </xdr:cNvPr>
          <xdr:cNvSpPr txBox="1"/>
        </xdr:nvSpPr>
        <xdr:spPr>
          <a:xfrm>
            <a:off x="1498246" y="-63129"/>
            <a:ext cx="137160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a:solidFill>
                  <a:srgbClr val="0C1E24"/>
                </a:solidFill>
                <a:latin typeface="Segoe UI" panose="020B0502040204020203" pitchFamily="34" charset="0"/>
                <a:cs typeface="Segoe UI" panose="020B0502040204020203" pitchFamily="34" charset="0"/>
              </a:rPr>
              <a:t>Unknown City %</a:t>
            </a:r>
          </a:p>
        </xdr:txBody>
      </xdr:sp>
      <xdr:sp macro="" textlink="">
        <xdr:nvSpPr>
          <xdr:cNvPr id="9" name="TextBox 8">
            <a:extLst>
              <a:ext uri="{FF2B5EF4-FFF2-40B4-BE49-F238E27FC236}">
                <a16:creationId xmlns:a16="http://schemas.microsoft.com/office/drawing/2014/main" id="{FF3F9B4C-59BD-41E9-9F76-CAD41D536A9B}"/>
              </a:ext>
            </a:extLst>
          </xdr:cNvPr>
          <xdr:cNvSpPr txBox="1"/>
        </xdr:nvSpPr>
        <xdr:spPr>
          <a:xfrm>
            <a:off x="6963825" y="-20136"/>
            <a:ext cx="1264920" cy="551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baseline="0">
                <a:solidFill>
                  <a:srgbClr val="0C1E24"/>
                </a:solidFill>
                <a:latin typeface="Segoe UI" panose="020B0502040204020203" pitchFamily="34" charset="0"/>
                <a:cs typeface="Segoe UI" panose="020B0502040204020203" pitchFamily="34" charset="0"/>
              </a:rPr>
              <a:t> % Share of Top 5 States</a:t>
            </a:r>
            <a:endParaRPr lang="en-IN" sz="1100" b="1" i="0">
              <a:solidFill>
                <a:srgbClr val="0C1E24"/>
              </a:solidFill>
              <a:latin typeface="Segoe UI" panose="020B0502040204020203" pitchFamily="34" charset="0"/>
              <a:cs typeface="Segoe UI" panose="020B0502040204020203" pitchFamily="34" charset="0"/>
            </a:endParaRPr>
          </a:p>
        </xdr:txBody>
      </xdr:sp>
      <xdr:sp macro="" textlink="">
        <xdr:nvSpPr>
          <xdr:cNvPr id="10" name="TextBox 9">
            <a:extLst>
              <a:ext uri="{FF2B5EF4-FFF2-40B4-BE49-F238E27FC236}">
                <a16:creationId xmlns:a16="http://schemas.microsoft.com/office/drawing/2014/main" id="{7E513817-7B55-4CBD-800C-B273103CD8B6}"/>
              </a:ext>
            </a:extLst>
          </xdr:cNvPr>
          <xdr:cNvSpPr txBox="1"/>
        </xdr:nvSpPr>
        <xdr:spPr>
          <a:xfrm>
            <a:off x="4933422" y="-55704"/>
            <a:ext cx="172974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a:solidFill>
                  <a:srgbClr val="0C1E24"/>
                </a:solidFill>
                <a:latin typeface="Segoe UI" panose="020B0502040204020203" pitchFamily="34" charset="0"/>
                <a:cs typeface="Segoe UI" panose="020B0502040204020203" pitchFamily="34" charset="0"/>
              </a:rPr>
              <a:t>Regional</a:t>
            </a:r>
            <a:r>
              <a:rPr lang="en-IN" sz="1100" b="1" i="0" baseline="0">
                <a:solidFill>
                  <a:srgbClr val="0C1E24"/>
                </a:solidFill>
                <a:latin typeface="Segoe UI" panose="020B0502040204020203" pitchFamily="34" charset="0"/>
                <a:cs typeface="Segoe UI" panose="020B0502040204020203" pitchFamily="34" charset="0"/>
              </a:rPr>
              <a:t> Accident Density</a:t>
            </a:r>
            <a:endParaRPr lang="en-IN" sz="1100" b="1" i="0">
              <a:solidFill>
                <a:srgbClr val="0C1E24"/>
              </a:solidFill>
              <a:latin typeface="Segoe UI" panose="020B0502040204020203" pitchFamily="34" charset="0"/>
              <a:cs typeface="Segoe UI" panose="020B0502040204020203" pitchFamily="34" charset="0"/>
            </a:endParaRPr>
          </a:p>
        </xdr:txBody>
      </xdr:sp>
      <xdr:sp macro="" textlink="">
        <xdr:nvSpPr>
          <xdr:cNvPr id="11" name="TextBox 10">
            <a:extLst>
              <a:ext uri="{FF2B5EF4-FFF2-40B4-BE49-F238E27FC236}">
                <a16:creationId xmlns:a16="http://schemas.microsoft.com/office/drawing/2014/main" id="{0F29D515-EB9C-41BB-9031-921893700381}"/>
              </a:ext>
            </a:extLst>
          </xdr:cNvPr>
          <xdr:cNvSpPr txBox="1"/>
        </xdr:nvSpPr>
        <xdr:spPr>
          <a:xfrm>
            <a:off x="3257615" y="-19834"/>
            <a:ext cx="1379220" cy="567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a:solidFill>
                  <a:srgbClr val="0C1E24"/>
                </a:solidFill>
                <a:latin typeface="Segoe UI" panose="020B0502040204020203" pitchFamily="34" charset="0"/>
                <a:cs typeface="Segoe UI" panose="020B0502040204020203" pitchFamily="34" charset="0"/>
              </a:rPr>
              <a:t>Highest Fatality State</a:t>
            </a:r>
          </a:p>
        </xdr:txBody>
      </xdr:sp>
      <xdr:sp macro="" textlink="KPI!D69">
        <xdr:nvSpPr>
          <xdr:cNvPr id="12" name="TextBox 11">
            <a:extLst>
              <a:ext uri="{FF2B5EF4-FFF2-40B4-BE49-F238E27FC236}">
                <a16:creationId xmlns:a16="http://schemas.microsoft.com/office/drawing/2014/main" id="{C3854398-B4F3-4AE0-922F-513ED3156699}"/>
              </a:ext>
            </a:extLst>
          </xdr:cNvPr>
          <xdr:cNvSpPr txBox="1"/>
        </xdr:nvSpPr>
        <xdr:spPr>
          <a:xfrm>
            <a:off x="-38719" y="81464"/>
            <a:ext cx="1520665" cy="69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955617-2E7B-48C4-8BFA-FBE01BDFBF83}" type="TxLink">
              <a:rPr lang="en-US" sz="1500" b="1" i="0" u="none" strike="noStrike">
                <a:solidFill>
                  <a:srgbClr val="000000"/>
                </a:solidFill>
                <a:latin typeface="Segoe UI" panose="020B0502040204020203" pitchFamily="34" charset="0"/>
                <a:ea typeface="Calibri"/>
                <a:cs typeface="Segoe UI" panose="020B0502040204020203" pitchFamily="34" charset="0"/>
              </a:rPr>
              <a:pPr algn="ctr"/>
              <a:t>Goa</a:t>
            </a:fld>
            <a:endParaRPr lang="en-IN" sz="1500" b="1" i="0">
              <a:solidFill>
                <a:schemeClr val="tx1"/>
              </a:solidFill>
              <a:latin typeface="Segoe UI" panose="020B0502040204020203" pitchFamily="34" charset="0"/>
              <a:cs typeface="Segoe UI" panose="020B0502040204020203" pitchFamily="34" charset="0"/>
            </a:endParaRPr>
          </a:p>
        </xdr:txBody>
      </xdr:sp>
      <xdr:sp macro="" textlink="KPI!C105">
        <xdr:nvSpPr>
          <xdr:cNvPr id="13" name="TextBox 12">
            <a:extLst>
              <a:ext uri="{FF2B5EF4-FFF2-40B4-BE49-F238E27FC236}">
                <a16:creationId xmlns:a16="http://schemas.microsoft.com/office/drawing/2014/main" id="{BC0650BF-FA72-4269-8676-6BF97E919A6D}"/>
              </a:ext>
            </a:extLst>
          </xdr:cNvPr>
          <xdr:cNvSpPr txBox="1"/>
        </xdr:nvSpPr>
        <xdr:spPr>
          <a:xfrm>
            <a:off x="1544334" y="218593"/>
            <a:ext cx="126492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D406E5-C771-4E43-AD05-0B6C12D1C58A}" type="TxLink">
              <a:rPr lang="en-US" sz="2200" b="1" i="0" u="none" strike="noStrike">
                <a:solidFill>
                  <a:schemeClr val="tx1"/>
                </a:solidFill>
                <a:latin typeface="Calibri"/>
                <a:ea typeface="Calibri"/>
                <a:cs typeface="Calibri"/>
              </a:rPr>
              <a:pPr algn="ctr"/>
              <a:t>71.27</a:t>
            </a:fld>
            <a:endParaRPr lang="en-IN" sz="2200" b="1" i="0">
              <a:solidFill>
                <a:schemeClr val="tx1"/>
              </a:solidFill>
              <a:latin typeface="Segoe UI" panose="020B0502040204020203" pitchFamily="34" charset="0"/>
              <a:cs typeface="Segoe UI" panose="020B0502040204020203" pitchFamily="34" charset="0"/>
            </a:endParaRPr>
          </a:p>
        </xdr:txBody>
      </xdr:sp>
      <xdr:sp macro="" textlink="KPI!C178">
        <xdr:nvSpPr>
          <xdr:cNvPr id="14" name="TextBox 13">
            <a:extLst>
              <a:ext uri="{FF2B5EF4-FFF2-40B4-BE49-F238E27FC236}">
                <a16:creationId xmlns:a16="http://schemas.microsoft.com/office/drawing/2014/main" id="{5C6C2468-5532-4FEA-B5A5-73B6C6D35318}"/>
              </a:ext>
            </a:extLst>
          </xdr:cNvPr>
          <xdr:cNvSpPr txBox="1"/>
        </xdr:nvSpPr>
        <xdr:spPr>
          <a:xfrm>
            <a:off x="5187061" y="345455"/>
            <a:ext cx="126492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D1DEF6-865F-43BA-870A-5030D7651E8A}" type="TxLink">
              <a:rPr lang="en-US" sz="2200" b="1" i="0" u="none" strike="noStrike">
                <a:solidFill>
                  <a:sysClr val="windowText" lastClr="000000"/>
                </a:solidFill>
                <a:latin typeface="Calibri"/>
                <a:ea typeface="Calibri"/>
                <a:cs typeface="Calibri"/>
              </a:rPr>
              <a:pPr algn="ctr"/>
              <a:t>93.75</a:t>
            </a:fld>
            <a:endParaRPr lang="en-IN" sz="2200" b="1" i="0">
              <a:solidFill>
                <a:sysClr val="windowText" lastClr="000000"/>
              </a:solidFill>
              <a:latin typeface="Segoe UI" panose="020B0502040204020203" pitchFamily="34" charset="0"/>
              <a:cs typeface="Segoe UI" panose="020B0502040204020203" pitchFamily="34" charset="0"/>
            </a:endParaRPr>
          </a:p>
        </xdr:txBody>
      </xdr:sp>
      <xdr:sp macro="" textlink="KPI!D314">
        <xdr:nvSpPr>
          <xdr:cNvPr id="15" name="TextBox 14">
            <a:extLst>
              <a:ext uri="{FF2B5EF4-FFF2-40B4-BE49-F238E27FC236}">
                <a16:creationId xmlns:a16="http://schemas.microsoft.com/office/drawing/2014/main" id="{852FE413-281C-4E39-B684-4EDF8B63B62F}"/>
              </a:ext>
            </a:extLst>
          </xdr:cNvPr>
          <xdr:cNvSpPr txBox="1"/>
        </xdr:nvSpPr>
        <xdr:spPr>
          <a:xfrm>
            <a:off x="7010535" y="372432"/>
            <a:ext cx="126492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E09233-64D0-4C84-AA95-F3AA3CD6E7CA}" type="TxLink">
              <a:rPr lang="en-US" sz="2200" b="1" i="0" u="none" strike="noStrike">
                <a:solidFill>
                  <a:srgbClr val="000000"/>
                </a:solidFill>
                <a:latin typeface="Segoe UI" panose="020B0502040204020203" pitchFamily="34" charset="0"/>
                <a:ea typeface="Calibri"/>
                <a:cs typeface="Segoe UI" panose="020B0502040204020203" pitchFamily="34" charset="0"/>
              </a:rPr>
              <a:pPr algn="ctr"/>
              <a:t>17.87</a:t>
            </a:fld>
            <a:endParaRPr lang="en-IN" sz="2200" b="1" i="0">
              <a:solidFill>
                <a:schemeClr val="tx1"/>
              </a:solidFill>
              <a:latin typeface="Segoe UI" panose="020B0502040204020203" pitchFamily="34" charset="0"/>
              <a:cs typeface="Segoe UI" panose="020B0502040204020203" pitchFamily="34" charset="0"/>
            </a:endParaRPr>
          </a:p>
        </xdr:txBody>
      </xdr:sp>
      <xdr:sp macro="" textlink="KPI!G112">
        <xdr:nvSpPr>
          <xdr:cNvPr id="16" name="TextBox 15">
            <a:extLst>
              <a:ext uri="{FF2B5EF4-FFF2-40B4-BE49-F238E27FC236}">
                <a16:creationId xmlns:a16="http://schemas.microsoft.com/office/drawing/2014/main" id="{A23C279A-2407-4C1F-9474-FC5F9B98F36C}"/>
              </a:ext>
            </a:extLst>
          </xdr:cNvPr>
          <xdr:cNvSpPr txBox="1"/>
        </xdr:nvSpPr>
        <xdr:spPr>
          <a:xfrm>
            <a:off x="3053188" y="306902"/>
            <a:ext cx="1801618"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5DCFEB9-02BD-4DD4-AA59-9728A6B1FAE3}" type="TxLink">
              <a:rPr lang="en-US" sz="1800" b="1" i="0" u="none" strike="noStrike">
                <a:solidFill>
                  <a:schemeClr val="tx1"/>
                </a:solidFill>
                <a:latin typeface="Calibri"/>
                <a:ea typeface="Calibri"/>
                <a:cs typeface="Calibri"/>
              </a:rPr>
              <a:pPr algn="ctr"/>
              <a:t>Nagaland</a:t>
            </a:fld>
            <a:endParaRPr lang="en-IN" sz="1800" b="1" i="0">
              <a:solidFill>
                <a:schemeClr val="tx1"/>
              </a:solidFill>
              <a:latin typeface="Segoe UI" panose="020B0502040204020203" pitchFamily="34" charset="0"/>
              <a:cs typeface="Segoe UI" panose="020B0502040204020203" pitchFamily="34" charset="0"/>
            </a:endParaRPr>
          </a:p>
        </xdr:txBody>
      </xdr:sp>
    </xdr:grpSp>
    <xdr:clientData/>
  </xdr:twoCellAnchor>
  <xdr:twoCellAnchor editAs="oneCell">
    <xdr:from>
      <xdr:col>3</xdr:col>
      <xdr:colOff>205740</xdr:colOff>
      <xdr:row>8</xdr:row>
      <xdr:rowOff>160020</xdr:rowOff>
    </xdr:from>
    <xdr:to>
      <xdr:col>9</xdr:col>
      <xdr:colOff>198120</xdr:colOff>
      <xdr:row>13</xdr:row>
      <xdr:rowOff>167640</xdr:rowOff>
    </xdr:to>
    <mc:AlternateContent xmlns:mc="http://schemas.openxmlformats.org/markup-compatibility/2006" xmlns:tsle="http://schemas.microsoft.com/office/drawing/2012/timeslicer">
      <mc:Choice Requires="tsle">
        <xdr:graphicFrame macro="">
          <xdr:nvGraphicFramePr>
            <xdr:cNvPr id="18" name="Date 9">
              <a:extLst>
                <a:ext uri="{FF2B5EF4-FFF2-40B4-BE49-F238E27FC236}">
                  <a16:creationId xmlns:a16="http://schemas.microsoft.com/office/drawing/2014/main" id="{92193027-72E8-479F-BB5B-593625844492}"/>
                </a:ext>
              </a:extLst>
            </xdr:cNvPr>
            <xdr:cNvGraphicFramePr/>
          </xdr:nvGraphicFramePr>
          <xdr:xfrm>
            <a:off x="0" y="0"/>
            <a:ext cx="0" cy="0"/>
          </xdr:xfrm>
          <a:graphic>
            <a:graphicData uri="http://schemas.microsoft.com/office/drawing/2012/timeslicer">
              <tsle:timeslicer name="Date 9"/>
            </a:graphicData>
          </a:graphic>
        </xdr:graphicFrame>
      </mc:Choice>
      <mc:Fallback xmlns="">
        <xdr:sp macro="" textlink="">
          <xdr:nvSpPr>
            <xdr:cNvPr id="0" name=""/>
            <xdr:cNvSpPr>
              <a:spLocks noTextEdit="1"/>
            </xdr:cNvSpPr>
          </xdr:nvSpPr>
          <xdr:spPr>
            <a:xfrm>
              <a:off x="2034540" y="1623060"/>
              <a:ext cx="3649980" cy="922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9</xdr:col>
      <xdr:colOff>259080</xdr:colOff>
      <xdr:row>8</xdr:row>
      <xdr:rowOff>167640</xdr:rowOff>
    </xdr:from>
    <xdr:to>
      <xdr:col>18</xdr:col>
      <xdr:colOff>373380</xdr:colOff>
      <xdr:row>15</xdr:row>
      <xdr:rowOff>60960</xdr:rowOff>
    </xdr:to>
    <mc:AlternateContent xmlns:mc="http://schemas.openxmlformats.org/markup-compatibility/2006" xmlns:a14="http://schemas.microsoft.com/office/drawing/2010/main">
      <mc:Choice Requires="a14">
        <xdr:graphicFrame macro="">
          <xdr:nvGraphicFramePr>
            <xdr:cNvPr id="19" name="State Initial 3">
              <a:extLst>
                <a:ext uri="{FF2B5EF4-FFF2-40B4-BE49-F238E27FC236}">
                  <a16:creationId xmlns:a16="http://schemas.microsoft.com/office/drawing/2014/main" id="{F327ABF0-B3D6-45BA-BF8D-82B7C2109A66}"/>
                </a:ext>
              </a:extLst>
            </xdr:cNvPr>
            <xdr:cNvGraphicFramePr/>
          </xdr:nvGraphicFramePr>
          <xdr:xfrm>
            <a:off x="0" y="0"/>
            <a:ext cx="0" cy="0"/>
          </xdr:xfrm>
          <a:graphic>
            <a:graphicData uri="http://schemas.microsoft.com/office/drawing/2010/slicer">
              <sle:slicer xmlns:sle="http://schemas.microsoft.com/office/drawing/2010/slicer" name="State Initial 3"/>
            </a:graphicData>
          </a:graphic>
        </xdr:graphicFrame>
      </mc:Choice>
      <mc:Fallback xmlns="">
        <xdr:sp macro="" textlink="">
          <xdr:nvSpPr>
            <xdr:cNvPr id="0" name=""/>
            <xdr:cNvSpPr>
              <a:spLocks noTextEdit="1"/>
            </xdr:cNvSpPr>
          </xdr:nvSpPr>
          <xdr:spPr>
            <a:xfrm>
              <a:off x="5745480" y="1630680"/>
              <a:ext cx="560070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114301</xdr:colOff>
      <xdr:row>15</xdr:row>
      <xdr:rowOff>91440</xdr:rowOff>
    </xdr:from>
    <xdr:to>
      <xdr:col>18</xdr:col>
      <xdr:colOff>480060</xdr:colOff>
      <xdr:row>29</xdr:row>
      <xdr:rowOff>65943</xdr:rowOff>
    </xdr:to>
    <xdr:graphicFrame macro="">
      <xdr:nvGraphicFramePr>
        <xdr:cNvPr id="20" name="Chart 19">
          <a:extLst>
            <a:ext uri="{FF2B5EF4-FFF2-40B4-BE49-F238E27FC236}">
              <a16:creationId xmlns:a16="http://schemas.microsoft.com/office/drawing/2014/main" id="{2D3E54DC-E8A5-4D7D-BF72-B4BF184A5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3</xdr:col>
      <xdr:colOff>198120</xdr:colOff>
      <xdr:row>14</xdr:row>
      <xdr:rowOff>76200</xdr:rowOff>
    </xdr:from>
    <xdr:to>
      <xdr:col>8</xdr:col>
      <xdr:colOff>541020</xdr:colOff>
      <xdr:row>29</xdr:row>
      <xdr:rowOff>80596</xdr:rowOff>
    </xdr:to>
    <xdr:graphicFrame macro="">
      <xdr:nvGraphicFramePr>
        <xdr:cNvPr id="21" name="Chart 20">
          <a:extLst>
            <a:ext uri="{FF2B5EF4-FFF2-40B4-BE49-F238E27FC236}">
              <a16:creationId xmlns:a16="http://schemas.microsoft.com/office/drawing/2014/main" id="{3F0F1995-703A-4E6F-BA44-BAF15897A8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9</xdr:col>
      <xdr:colOff>15240</xdr:colOff>
      <xdr:row>15</xdr:row>
      <xdr:rowOff>91440</xdr:rowOff>
    </xdr:from>
    <xdr:to>
      <xdr:col>13</xdr:col>
      <xdr:colOff>45720</xdr:colOff>
      <xdr:row>29</xdr:row>
      <xdr:rowOff>65943</xdr:rowOff>
    </xdr:to>
    <xdr:graphicFrame macro="">
      <xdr:nvGraphicFramePr>
        <xdr:cNvPr id="22" name="Chart 21">
          <a:extLst>
            <a:ext uri="{FF2B5EF4-FFF2-40B4-BE49-F238E27FC236}">
              <a16:creationId xmlns:a16="http://schemas.microsoft.com/office/drawing/2014/main" id="{EF9BBFD6-422C-47B4-A586-8A2B5E921F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0</xdr:col>
      <xdr:colOff>266700</xdr:colOff>
      <xdr:row>23</xdr:row>
      <xdr:rowOff>45720</xdr:rowOff>
    </xdr:from>
    <xdr:to>
      <xdr:col>2</xdr:col>
      <xdr:colOff>388620</xdr:colOff>
      <xdr:row>25</xdr:row>
      <xdr:rowOff>45720</xdr:rowOff>
    </xdr:to>
    <xdr:sp macro="" textlink="">
      <xdr:nvSpPr>
        <xdr:cNvPr id="23" name="TextBox 22">
          <a:hlinkClick xmlns:r="http://schemas.openxmlformats.org/officeDocument/2006/relationships" r:id="rId28"/>
          <a:extLst>
            <a:ext uri="{FF2B5EF4-FFF2-40B4-BE49-F238E27FC236}">
              <a16:creationId xmlns:a16="http://schemas.microsoft.com/office/drawing/2014/main" id="{DDA74E16-D3EF-4802-B9C9-1E47EEAFAB33}"/>
            </a:ext>
          </a:extLst>
        </xdr:cNvPr>
        <xdr:cNvSpPr txBox="1"/>
      </xdr:nvSpPr>
      <xdr:spPr>
        <a:xfrm>
          <a:off x="266700" y="4251960"/>
          <a:ext cx="1341120" cy="365760"/>
        </a:xfrm>
        <a:prstGeom prst="roundRect">
          <a:avLst>
            <a:gd name="adj" fmla="val 50000"/>
          </a:avLst>
        </a:prstGeom>
        <a:solidFill>
          <a:srgbClr val="F5EFFF"/>
        </a:solidFill>
        <a:ln w="12700" cmpd="sng">
          <a:solidFill>
            <a:schemeClr val="tx1"/>
          </a:solidFill>
        </a:ln>
        <a:effectLst>
          <a:glow rad="63500">
            <a:schemeClr val="tx1">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solidFill>
              <a:latin typeface="Segoe UI" panose="020B0502040204020203" pitchFamily="34" charset="0"/>
              <a:cs typeface="Segoe UI" panose="020B0502040204020203" pitchFamily="34" charset="0"/>
            </a:rPr>
            <a:t>KPI Summary</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1</xdr:rowOff>
    </xdr:from>
    <xdr:to>
      <xdr:col>22</xdr:col>
      <xdr:colOff>429999</xdr:colOff>
      <xdr:row>30</xdr:row>
      <xdr:rowOff>65943</xdr:rowOff>
    </xdr:to>
    <xdr:sp macro="" textlink="">
      <xdr:nvSpPr>
        <xdr:cNvPr id="45" name="Rectangle: Rounded Corners 44">
          <a:extLst>
            <a:ext uri="{FF2B5EF4-FFF2-40B4-BE49-F238E27FC236}">
              <a16:creationId xmlns:a16="http://schemas.microsoft.com/office/drawing/2014/main" id="{35ACAB5E-A8EC-43B0-B3B5-D42DDA002F0F}"/>
            </a:ext>
          </a:extLst>
        </xdr:cNvPr>
        <xdr:cNvSpPr/>
      </xdr:nvSpPr>
      <xdr:spPr>
        <a:xfrm>
          <a:off x="0" y="1"/>
          <a:ext cx="13808961" cy="5561134"/>
        </a:xfrm>
        <a:prstGeom prst="roundRect">
          <a:avLst>
            <a:gd name="adj" fmla="val 6681"/>
          </a:avLst>
        </a:prstGeom>
        <a:solidFill>
          <a:srgbClr val="1A0B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60960</xdr:colOff>
      <xdr:row>0</xdr:row>
      <xdr:rowOff>53341</xdr:rowOff>
    </xdr:from>
    <xdr:to>
      <xdr:col>3</xdr:col>
      <xdr:colOff>24693</xdr:colOff>
      <xdr:row>29</xdr:row>
      <xdr:rowOff>146540</xdr:rowOff>
    </xdr:to>
    <xdr:sp macro="" textlink="">
      <xdr:nvSpPr>
        <xdr:cNvPr id="46" name="Rectangle: Rounded Corners 45">
          <a:extLst>
            <a:ext uri="{FF2B5EF4-FFF2-40B4-BE49-F238E27FC236}">
              <a16:creationId xmlns:a16="http://schemas.microsoft.com/office/drawing/2014/main" id="{33B576A7-F837-4EB1-BF74-0C85E85C19DA}"/>
            </a:ext>
          </a:extLst>
        </xdr:cNvPr>
        <xdr:cNvSpPr/>
      </xdr:nvSpPr>
      <xdr:spPr>
        <a:xfrm>
          <a:off x="60960" y="53341"/>
          <a:ext cx="1788137" cy="5405218"/>
        </a:xfrm>
        <a:prstGeom prst="roundRect">
          <a:avLst>
            <a:gd name="adj" fmla="val 13804"/>
          </a:avLst>
        </a:prstGeom>
        <a:solidFill>
          <a:srgbClr val="F5E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161925</xdr:colOff>
      <xdr:row>2</xdr:row>
      <xdr:rowOff>83923</xdr:rowOff>
    </xdr:from>
    <xdr:to>
      <xdr:col>4</xdr:col>
      <xdr:colOff>35232</xdr:colOff>
      <xdr:row>4</xdr:row>
      <xdr:rowOff>84695</xdr:rowOff>
    </xdr:to>
    <xdr:sp macro="" textlink="">
      <xdr:nvSpPr>
        <xdr:cNvPr id="47" name="TextBox 46">
          <a:hlinkClick xmlns:r="http://schemas.openxmlformats.org/officeDocument/2006/relationships" r:id="rId1"/>
          <a:extLst>
            <a:ext uri="{FF2B5EF4-FFF2-40B4-BE49-F238E27FC236}">
              <a16:creationId xmlns:a16="http://schemas.microsoft.com/office/drawing/2014/main" id="{D140EF60-6EA6-4EBC-963B-A099FB883A0B}"/>
            </a:ext>
          </a:extLst>
        </xdr:cNvPr>
        <xdr:cNvSpPr txBox="1"/>
      </xdr:nvSpPr>
      <xdr:spPr>
        <a:xfrm>
          <a:off x="161925" y="449683"/>
          <a:ext cx="2311707" cy="366532"/>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bg1"/>
              </a:solidFill>
              <a:latin typeface="Segoe UI" panose="020B0502040204020203" pitchFamily="34" charset="0"/>
              <a:cs typeface="Segoe UI" panose="020B0502040204020203" pitchFamily="34" charset="0"/>
            </a:rPr>
            <a:t>    </a:t>
          </a:r>
          <a:r>
            <a:rPr lang="en-IN" sz="1200" b="1">
              <a:solidFill>
                <a:schemeClr val="tx1"/>
              </a:solidFill>
              <a:latin typeface="Segoe UI" panose="020B0502040204020203" pitchFamily="34" charset="0"/>
              <a:cs typeface="Segoe UI" panose="020B0502040204020203" pitchFamily="34" charset="0"/>
            </a:rPr>
            <a:t>Overview</a:t>
          </a:r>
        </a:p>
      </xdr:txBody>
    </xdr:sp>
    <xdr:clientData/>
  </xdr:twoCellAnchor>
  <xdr:twoCellAnchor>
    <xdr:from>
      <xdr:col>0</xdr:col>
      <xdr:colOff>345499</xdr:colOff>
      <xdr:row>5</xdr:row>
      <xdr:rowOff>4935</xdr:rowOff>
    </xdr:from>
    <xdr:to>
      <xdr:col>3</xdr:col>
      <xdr:colOff>454012</xdr:colOff>
      <xdr:row>7</xdr:row>
      <xdr:rowOff>5707</xdr:rowOff>
    </xdr:to>
    <xdr:sp macro="" textlink="">
      <xdr:nvSpPr>
        <xdr:cNvPr id="48" name="TextBox 47">
          <a:hlinkClick xmlns:r="http://schemas.openxmlformats.org/officeDocument/2006/relationships" r:id="rId2"/>
          <a:extLst>
            <a:ext uri="{FF2B5EF4-FFF2-40B4-BE49-F238E27FC236}">
              <a16:creationId xmlns:a16="http://schemas.microsoft.com/office/drawing/2014/main" id="{CAA7B9A9-B8D4-4EE3-80EE-AD7E3C1C8A92}"/>
            </a:ext>
          </a:extLst>
        </xdr:cNvPr>
        <xdr:cNvSpPr txBox="1"/>
      </xdr:nvSpPr>
      <xdr:spPr>
        <a:xfrm>
          <a:off x="345499" y="919335"/>
          <a:ext cx="1937313" cy="366532"/>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Temporal</a:t>
          </a:r>
        </a:p>
      </xdr:txBody>
    </xdr:sp>
    <xdr:clientData/>
  </xdr:twoCellAnchor>
  <xdr:twoCellAnchor>
    <xdr:from>
      <xdr:col>0</xdr:col>
      <xdr:colOff>360092</xdr:colOff>
      <xdr:row>7</xdr:row>
      <xdr:rowOff>27938</xdr:rowOff>
    </xdr:from>
    <xdr:to>
      <xdr:col>3</xdr:col>
      <xdr:colOff>468605</xdr:colOff>
      <xdr:row>9</xdr:row>
      <xdr:rowOff>28710</xdr:rowOff>
    </xdr:to>
    <xdr:sp macro="" textlink="">
      <xdr:nvSpPr>
        <xdr:cNvPr id="49" name="TextBox 48">
          <a:hlinkClick xmlns:r="http://schemas.openxmlformats.org/officeDocument/2006/relationships" r:id="rId3"/>
          <a:extLst>
            <a:ext uri="{FF2B5EF4-FFF2-40B4-BE49-F238E27FC236}">
              <a16:creationId xmlns:a16="http://schemas.microsoft.com/office/drawing/2014/main" id="{448F9307-45C8-457E-9F20-6FD02A617919}"/>
            </a:ext>
          </a:extLst>
        </xdr:cNvPr>
        <xdr:cNvSpPr txBox="1"/>
      </xdr:nvSpPr>
      <xdr:spPr>
        <a:xfrm>
          <a:off x="360092" y="1308098"/>
          <a:ext cx="1937313" cy="366532"/>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Severity</a:t>
          </a:r>
        </a:p>
      </xdr:txBody>
    </xdr:sp>
    <xdr:clientData/>
  </xdr:twoCellAnchor>
  <xdr:twoCellAnchor>
    <xdr:from>
      <xdr:col>0</xdr:col>
      <xdr:colOff>353472</xdr:colOff>
      <xdr:row>9</xdr:row>
      <xdr:rowOff>88619</xdr:rowOff>
    </xdr:from>
    <xdr:to>
      <xdr:col>3</xdr:col>
      <xdr:colOff>461985</xdr:colOff>
      <xdr:row>11</xdr:row>
      <xdr:rowOff>89389</xdr:rowOff>
    </xdr:to>
    <xdr:sp macro="" textlink="">
      <xdr:nvSpPr>
        <xdr:cNvPr id="50" name="TextBox 49">
          <a:hlinkClick xmlns:r="http://schemas.openxmlformats.org/officeDocument/2006/relationships" r:id="rId4"/>
          <a:extLst>
            <a:ext uri="{FF2B5EF4-FFF2-40B4-BE49-F238E27FC236}">
              <a16:creationId xmlns:a16="http://schemas.microsoft.com/office/drawing/2014/main" id="{682C58E2-77C2-422F-8AB4-2B40E9D5C1BB}"/>
            </a:ext>
          </a:extLst>
        </xdr:cNvPr>
        <xdr:cNvSpPr txBox="1"/>
      </xdr:nvSpPr>
      <xdr:spPr>
        <a:xfrm>
          <a:off x="353472" y="1734539"/>
          <a:ext cx="1937313" cy="366530"/>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Geographical</a:t>
          </a:r>
        </a:p>
      </xdr:txBody>
    </xdr:sp>
    <xdr:clientData/>
  </xdr:twoCellAnchor>
  <xdr:twoCellAnchor>
    <xdr:from>
      <xdr:col>0</xdr:col>
      <xdr:colOff>245357</xdr:colOff>
      <xdr:row>12</xdr:row>
      <xdr:rowOff>4003</xdr:rowOff>
    </xdr:from>
    <xdr:to>
      <xdr:col>3</xdr:col>
      <xdr:colOff>480637</xdr:colOff>
      <xdr:row>14</xdr:row>
      <xdr:rowOff>4775</xdr:rowOff>
    </xdr:to>
    <xdr:sp macro="" textlink="">
      <xdr:nvSpPr>
        <xdr:cNvPr id="51" name="TextBox 50">
          <a:hlinkClick xmlns:r="http://schemas.openxmlformats.org/officeDocument/2006/relationships" r:id="rId5"/>
          <a:extLst>
            <a:ext uri="{FF2B5EF4-FFF2-40B4-BE49-F238E27FC236}">
              <a16:creationId xmlns:a16="http://schemas.microsoft.com/office/drawing/2014/main" id="{A78C7D97-2598-41AF-9714-C784A8FCF2C8}"/>
            </a:ext>
          </a:extLst>
        </xdr:cNvPr>
        <xdr:cNvSpPr txBox="1"/>
      </xdr:nvSpPr>
      <xdr:spPr>
        <a:xfrm>
          <a:off x="245357" y="2206223"/>
          <a:ext cx="2066474" cy="367809"/>
        </a:xfrm>
        <a:prstGeom prst="roundRect">
          <a:avLst>
            <a:gd name="adj" fmla="val 50000"/>
          </a:avLst>
        </a:prstGeom>
        <a:solidFill>
          <a:srgbClr val="1A0B3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bg1"/>
              </a:solidFill>
              <a:latin typeface="Segoe UI" panose="020B0502040204020203" pitchFamily="34" charset="0"/>
              <a:cs typeface="Segoe UI" panose="020B0502040204020203" pitchFamily="34" charset="0"/>
            </a:rPr>
            <a:t>   Driver</a:t>
          </a:r>
          <a:r>
            <a:rPr lang="en-IN" sz="1200" b="1" baseline="0">
              <a:solidFill>
                <a:schemeClr val="tx1"/>
              </a:solidFill>
              <a:latin typeface="Segoe UI" panose="020B0502040204020203" pitchFamily="34" charset="0"/>
              <a:cs typeface="Segoe UI" panose="020B0502040204020203" pitchFamily="34" charset="0"/>
            </a:rPr>
            <a:t> </a:t>
          </a:r>
          <a:endParaRPr lang="en-IN" sz="1200" b="1">
            <a:solidFill>
              <a:schemeClr val="tx1"/>
            </a:solidFill>
            <a:latin typeface="Segoe UI" panose="020B0502040204020203" pitchFamily="34" charset="0"/>
            <a:cs typeface="Segoe UI" panose="020B0502040204020203" pitchFamily="34" charset="0"/>
          </a:endParaRPr>
        </a:p>
      </xdr:txBody>
    </xdr:sp>
    <xdr:clientData/>
  </xdr:twoCellAnchor>
  <xdr:twoCellAnchor>
    <xdr:from>
      <xdr:col>0</xdr:col>
      <xdr:colOff>380420</xdr:colOff>
      <xdr:row>14</xdr:row>
      <xdr:rowOff>93258</xdr:rowOff>
    </xdr:from>
    <xdr:to>
      <xdr:col>3</xdr:col>
      <xdr:colOff>488933</xdr:colOff>
      <xdr:row>16</xdr:row>
      <xdr:rowOff>94030</xdr:rowOff>
    </xdr:to>
    <xdr:sp macro="" textlink="">
      <xdr:nvSpPr>
        <xdr:cNvPr id="52" name="TextBox 51">
          <a:hlinkClick xmlns:r="http://schemas.openxmlformats.org/officeDocument/2006/relationships" r:id="rId6"/>
          <a:extLst>
            <a:ext uri="{FF2B5EF4-FFF2-40B4-BE49-F238E27FC236}">
              <a16:creationId xmlns:a16="http://schemas.microsoft.com/office/drawing/2014/main" id="{FD38D6FF-D912-44D9-AD67-844536D7B7E3}"/>
            </a:ext>
          </a:extLst>
        </xdr:cNvPr>
        <xdr:cNvSpPr txBox="1"/>
      </xdr:nvSpPr>
      <xdr:spPr>
        <a:xfrm>
          <a:off x="380420" y="2653578"/>
          <a:ext cx="1937313" cy="366532"/>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Environment</a:t>
          </a:r>
          <a:r>
            <a:rPr lang="en-IN" sz="1200" b="1" baseline="0">
              <a:solidFill>
                <a:schemeClr val="tx1"/>
              </a:solidFill>
              <a:latin typeface="Segoe UI" panose="020B0502040204020203" pitchFamily="34" charset="0"/>
              <a:cs typeface="Segoe UI" panose="020B0502040204020203" pitchFamily="34" charset="0"/>
            </a:rPr>
            <a:t> </a:t>
          </a:r>
          <a:endParaRPr lang="en-IN" sz="1200" b="1">
            <a:solidFill>
              <a:schemeClr val="tx1"/>
            </a:solidFill>
            <a:latin typeface="Segoe UI" panose="020B0502040204020203" pitchFamily="34" charset="0"/>
            <a:cs typeface="Segoe UI" panose="020B0502040204020203" pitchFamily="34" charset="0"/>
          </a:endParaRPr>
        </a:p>
      </xdr:txBody>
    </xdr:sp>
    <xdr:clientData/>
  </xdr:twoCellAnchor>
  <xdr:twoCellAnchor editAs="oneCell">
    <xdr:from>
      <xdr:col>0</xdr:col>
      <xdr:colOff>264988</xdr:colOff>
      <xdr:row>5</xdr:row>
      <xdr:rowOff>92485</xdr:rowOff>
    </xdr:from>
    <xdr:to>
      <xdr:col>0</xdr:col>
      <xdr:colOff>451678</xdr:colOff>
      <xdr:row>6</xdr:row>
      <xdr:rowOff>96680</xdr:rowOff>
    </xdr:to>
    <xdr:pic>
      <xdr:nvPicPr>
        <xdr:cNvPr id="53" name="Graphic 52" descr="Clock with solid fill">
          <a:extLst>
            <a:ext uri="{FF2B5EF4-FFF2-40B4-BE49-F238E27FC236}">
              <a16:creationId xmlns:a16="http://schemas.microsoft.com/office/drawing/2014/main" id="{C42EB244-0BE4-49A0-87A4-616D78C8E64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4988" y="1006885"/>
          <a:ext cx="186690" cy="187075"/>
        </a:xfrm>
        <a:prstGeom prst="rect">
          <a:avLst/>
        </a:prstGeom>
      </xdr:spPr>
    </xdr:pic>
    <xdr:clientData/>
  </xdr:twoCellAnchor>
  <xdr:twoCellAnchor editAs="oneCell">
    <xdr:from>
      <xdr:col>0</xdr:col>
      <xdr:colOff>279514</xdr:colOff>
      <xdr:row>3</xdr:row>
      <xdr:rowOff>2609</xdr:rowOff>
    </xdr:from>
    <xdr:to>
      <xdr:col>0</xdr:col>
      <xdr:colOff>469970</xdr:colOff>
      <xdr:row>4</xdr:row>
      <xdr:rowOff>11516</xdr:rowOff>
    </xdr:to>
    <xdr:pic>
      <xdr:nvPicPr>
        <xdr:cNvPr id="54" name="Graphic 53" descr="Research with solid fill">
          <a:extLst>
            <a:ext uri="{FF2B5EF4-FFF2-40B4-BE49-F238E27FC236}">
              <a16:creationId xmlns:a16="http://schemas.microsoft.com/office/drawing/2014/main" id="{F0FC2A1D-8C49-4D90-8624-3AB467295E7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79514" y="551249"/>
          <a:ext cx="190456" cy="191787"/>
        </a:xfrm>
        <a:prstGeom prst="rect">
          <a:avLst/>
        </a:prstGeom>
      </xdr:spPr>
    </xdr:pic>
    <xdr:clientData/>
  </xdr:twoCellAnchor>
  <xdr:twoCellAnchor>
    <xdr:from>
      <xdr:col>3</xdr:col>
      <xdr:colOff>39933</xdr:colOff>
      <xdr:row>0</xdr:row>
      <xdr:rowOff>22860</xdr:rowOff>
    </xdr:from>
    <xdr:to>
      <xdr:col>11</xdr:col>
      <xdr:colOff>542660</xdr:colOff>
      <xdr:row>2</xdr:row>
      <xdr:rowOff>84592</xdr:rowOff>
    </xdr:to>
    <xdr:sp macro="" textlink="">
      <xdr:nvSpPr>
        <xdr:cNvPr id="55" name="TextBox 54">
          <a:extLst>
            <a:ext uri="{FF2B5EF4-FFF2-40B4-BE49-F238E27FC236}">
              <a16:creationId xmlns:a16="http://schemas.microsoft.com/office/drawing/2014/main" id="{41CFDFB7-5B62-45FE-A469-5A92617BEF81}"/>
            </a:ext>
          </a:extLst>
        </xdr:cNvPr>
        <xdr:cNvSpPr txBox="1"/>
      </xdr:nvSpPr>
      <xdr:spPr>
        <a:xfrm>
          <a:off x="1868733" y="22860"/>
          <a:ext cx="5379527" cy="427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solidFill>
                <a:schemeClr val="bg1"/>
              </a:solidFill>
              <a:latin typeface="Segoe UI" panose="020B0502040204020203" pitchFamily="34" charset="0"/>
              <a:cs typeface="Segoe UI" panose="020B0502040204020203" pitchFamily="34" charset="0"/>
            </a:rPr>
            <a:t>Driver Behavior Insights</a:t>
          </a:r>
        </a:p>
      </xdr:txBody>
    </xdr:sp>
    <xdr:clientData/>
  </xdr:twoCellAnchor>
  <xdr:twoCellAnchor>
    <xdr:from>
      <xdr:col>3</xdr:col>
      <xdr:colOff>39933</xdr:colOff>
      <xdr:row>1</xdr:row>
      <xdr:rowOff>175646</xdr:rowOff>
    </xdr:from>
    <xdr:to>
      <xdr:col>13</xdr:col>
      <xdr:colOff>68580</xdr:colOff>
      <xdr:row>4</xdr:row>
      <xdr:rowOff>54883</xdr:rowOff>
    </xdr:to>
    <xdr:sp macro="" textlink="">
      <xdr:nvSpPr>
        <xdr:cNvPr id="56" name="TextBox 55">
          <a:extLst>
            <a:ext uri="{FF2B5EF4-FFF2-40B4-BE49-F238E27FC236}">
              <a16:creationId xmlns:a16="http://schemas.microsoft.com/office/drawing/2014/main" id="{3A80E4AA-A36A-4CB9-A897-3128A8ED33FC}"/>
            </a:ext>
          </a:extLst>
        </xdr:cNvPr>
        <xdr:cNvSpPr txBox="1"/>
      </xdr:nvSpPr>
      <xdr:spPr>
        <a:xfrm>
          <a:off x="1868733" y="358526"/>
          <a:ext cx="6124647" cy="427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i="1">
              <a:solidFill>
                <a:schemeClr val="bg1"/>
              </a:solidFill>
              <a:latin typeface="Segoe UI" panose="020B0502040204020203" pitchFamily="34" charset="0"/>
              <a:cs typeface="Segoe UI" panose="020B0502040204020203" pitchFamily="34" charset="0"/>
            </a:rPr>
            <a:t>Exploring how human factors like alcohol and license status affect accidents</a:t>
          </a:r>
          <a:endParaRPr lang="en-IN" sz="1100" b="0" i="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19</xdr:col>
      <xdr:colOff>9067</xdr:colOff>
      <xdr:row>0</xdr:row>
      <xdr:rowOff>99060</xdr:rowOff>
    </xdr:from>
    <xdr:to>
      <xdr:col>22</xdr:col>
      <xdr:colOff>315699</xdr:colOff>
      <xdr:row>29</xdr:row>
      <xdr:rowOff>102577</xdr:rowOff>
    </xdr:to>
    <xdr:sp macro="" textlink="">
      <xdr:nvSpPr>
        <xdr:cNvPr id="77" name="Rectangle: Rounded Corners 76">
          <a:extLst>
            <a:ext uri="{FF2B5EF4-FFF2-40B4-BE49-F238E27FC236}">
              <a16:creationId xmlns:a16="http://schemas.microsoft.com/office/drawing/2014/main" id="{C74A82EA-9C85-4048-A0E3-9DF4256AF6C1}"/>
            </a:ext>
          </a:extLst>
        </xdr:cNvPr>
        <xdr:cNvSpPr/>
      </xdr:nvSpPr>
      <xdr:spPr>
        <a:xfrm>
          <a:off x="11563625" y="99060"/>
          <a:ext cx="2131036" cy="5315536"/>
        </a:xfrm>
        <a:prstGeom prst="roundRect">
          <a:avLst>
            <a:gd name="adj" fmla="val 13804"/>
          </a:avLst>
        </a:prstGeom>
        <a:solidFill>
          <a:schemeClr val="accent4">
            <a:alpha val="3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573661</xdr:colOff>
      <xdr:row>3</xdr:row>
      <xdr:rowOff>140208</xdr:rowOff>
    </xdr:from>
    <xdr:to>
      <xdr:col>22</xdr:col>
      <xdr:colOff>342900</xdr:colOff>
      <xdr:row>32</xdr:row>
      <xdr:rowOff>70964</xdr:rowOff>
    </xdr:to>
    <xdr:sp macro="" textlink="">
      <xdr:nvSpPr>
        <xdr:cNvPr id="78" name="TextBox 77">
          <a:extLst>
            <a:ext uri="{FF2B5EF4-FFF2-40B4-BE49-F238E27FC236}">
              <a16:creationId xmlns:a16="http://schemas.microsoft.com/office/drawing/2014/main" id="{C72F9F85-F81C-44F9-BE3B-50E99651EAC8}"/>
            </a:ext>
          </a:extLst>
        </xdr:cNvPr>
        <xdr:cNvSpPr txBox="1"/>
      </xdr:nvSpPr>
      <xdr:spPr>
        <a:xfrm>
          <a:off x="11546461" y="688848"/>
          <a:ext cx="2207639" cy="5234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en-IN" b="0">
              <a:solidFill>
                <a:schemeClr val="bg1"/>
              </a:solidFill>
              <a:latin typeface="Segoe UI" panose="020B0502040204020203" pitchFamily="34" charset="0"/>
              <a:cs typeface="Segoe UI" panose="020B0502040204020203" pitchFamily="34" charset="0"/>
            </a:rPr>
            <a:t>Alcohol involvement is notably high at 50.67%, indicating that impaired driving is a major contributor to accidents.</a:t>
          </a:r>
        </a:p>
        <a:p>
          <a:pPr marL="171450" indent="-171450">
            <a:buFont typeface="Arial" panose="020B0604020202020204" pitchFamily="34" charset="0"/>
            <a:buChar char="•"/>
          </a:pPr>
          <a:r>
            <a:rPr lang="en-IN" b="0">
              <a:solidFill>
                <a:schemeClr val="bg1"/>
              </a:solidFill>
              <a:latin typeface="Segoe UI" panose="020B0502040204020203" pitchFamily="34" charset="0"/>
              <a:cs typeface="Segoe UI" panose="020B0502040204020203" pitchFamily="34" charset="0"/>
            </a:rPr>
            <a:t>64.77% of accidents involve drivers with expired or unknown licenses, highlighting severe compliance and monitoring issues.</a:t>
          </a:r>
        </a:p>
        <a:p>
          <a:pPr marL="171450" indent="-171450">
            <a:buFont typeface="Arial" panose="020B0604020202020204" pitchFamily="34" charset="0"/>
            <a:buChar char="•"/>
          </a:pPr>
          <a:r>
            <a:rPr lang="en-IN" b="0">
              <a:solidFill>
                <a:schemeClr val="bg1"/>
              </a:solidFill>
              <a:latin typeface="Segoe UI" panose="020B0502040204020203" pitchFamily="34" charset="0"/>
              <a:cs typeface="Segoe UI" panose="020B0502040204020203" pitchFamily="34" charset="0"/>
            </a:rPr>
            <a:t>The average driver age is 44.2 years, showing that mid-aged drivers are most frequently involved.</a:t>
          </a:r>
        </a:p>
        <a:p>
          <a:pPr marL="171450" indent="-171450">
            <a:buFont typeface="Arial" panose="020B0604020202020204" pitchFamily="34" charset="0"/>
            <a:buChar char="•"/>
          </a:pPr>
          <a:r>
            <a:rPr lang="en-IN" b="0">
              <a:solidFill>
                <a:schemeClr val="bg1"/>
              </a:solidFill>
              <a:latin typeface="Segoe UI" panose="020B0502040204020203" pitchFamily="34" charset="0"/>
              <a:cs typeface="Segoe UI" panose="020B0502040204020203" pitchFamily="34" charset="0"/>
            </a:rPr>
            <a:t>Young drivers (&lt;25 years) account for 13.90% of total accidents — lower than expected but still a concern due to inexperience.</a:t>
          </a:r>
        </a:p>
        <a:p>
          <a:pPr marL="171450" indent="-171450">
            <a:buFont typeface="Arial" panose="020B0604020202020204" pitchFamily="34" charset="0"/>
            <a:buChar char="•"/>
          </a:pPr>
          <a:r>
            <a:rPr lang="en-IN" b="0">
              <a:solidFill>
                <a:schemeClr val="bg1"/>
              </a:solidFill>
              <a:latin typeface="Segoe UI" panose="020B0502040204020203" pitchFamily="34" charset="0"/>
              <a:cs typeface="Segoe UI" panose="020B0502040204020203" pitchFamily="34" charset="0"/>
            </a:rPr>
            <a:t>Senior drivers (60+) represent 11.17%, suggesting that age-related factors may also influence accident likelihood.</a:t>
          </a:r>
        </a:p>
      </xdr:txBody>
    </xdr:sp>
    <xdr:clientData/>
  </xdr:twoCellAnchor>
  <xdr:twoCellAnchor>
    <xdr:from>
      <xdr:col>18</xdr:col>
      <xdr:colOff>334959</xdr:colOff>
      <xdr:row>1</xdr:row>
      <xdr:rowOff>137000</xdr:rowOff>
    </xdr:from>
    <xdr:to>
      <xdr:col>21</xdr:col>
      <xdr:colOff>12301</xdr:colOff>
      <xdr:row>3</xdr:row>
      <xdr:rowOff>137771</xdr:rowOff>
    </xdr:to>
    <xdr:sp macro="" textlink="">
      <xdr:nvSpPr>
        <xdr:cNvPr id="79" name="TextBox 78">
          <a:extLst>
            <a:ext uri="{FF2B5EF4-FFF2-40B4-BE49-F238E27FC236}">
              <a16:creationId xmlns:a16="http://schemas.microsoft.com/office/drawing/2014/main" id="{188F5024-C143-4497-A5DE-3E4245B246A2}"/>
            </a:ext>
          </a:extLst>
        </xdr:cNvPr>
        <xdr:cNvSpPr txBox="1"/>
      </xdr:nvSpPr>
      <xdr:spPr>
        <a:xfrm>
          <a:off x="11307759" y="319880"/>
          <a:ext cx="1506142" cy="366531"/>
        </a:xfrm>
        <a:prstGeom prst="roundRect">
          <a:avLst>
            <a:gd name="adj" fmla="val 50000"/>
          </a:avLst>
        </a:prstGeom>
        <a:solidFill>
          <a:srgbClr val="1A0B3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IN" sz="1200" b="1">
              <a:solidFill>
                <a:schemeClr val="bg1"/>
              </a:solidFill>
              <a:latin typeface="Segoe UI" panose="020B0502040204020203" pitchFamily="34" charset="0"/>
              <a:cs typeface="Segoe UI" panose="020B0502040204020203" pitchFamily="34" charset="0"/>
            </a:rPr>
            <a:t>    Key Insights    </a:t>
          </a:r>
        </a:p>
      </xdr:txBody>
    </xdr:sp>
    <xdr:clientData/>
  </xdr:twoCellAnchor>
  <xdr:twoCellAnchor>
    <xdr:from>
      <xdr:col>0</xdr:col>
      <xdr:colOff>397138</xdr:colOff>
      <xdr:row>16</xdr:row>
      <xdr:rowOff>176921</xdr:rowOff>
    </xdr:from>
    <xdr:to>
      <xdr:col>3</xdr:col>
      <xdr:colOff>505651</xdr:colOff>
      <xdr:row>18</xdr:row>
      <xdr:rowOff>177692</xdr:rowOff>
    </xdr:to>
    <xdr:sp macro="" textlink="">
      <xdr:nvSpPr>
        <xdr:cNvPr id="80" name="TextBox 79">
          <a:hlinkClick xmlns:r="http://schemas.openxmlformats.org/officeDocument/2006/relationships" r:id="rId11"/>
          <a:extLst>
            <a:ext uri="{FF2B5EF4-FFF2-40B4-BE49-F238E27FC236}">
              <a16:creationId xmlns:a16="http://schemas.microsoft.com/office/drawing/2014/main" id="{47359161-1980-49FD-9D97-CDC62E9328DC}"/>
            </a:ext>
          </a:extLst>
        </xdr:cNvPr>
        <xdr:cNvSpPr txBox="1"/>
      </xdr:nvSpPr>
      <xdr:spPr>
        <a:xfrm>
          <a:off x="397138" y="3103001"/>
          <a:ext cx="1937313" cy="366531"/>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baseline="0">
              <a:solidFill>
                <a:schemeClr val="tx1"/>
              </a:solidFill>
              <a:latin typeface="Segoe UI" panose="020B0502040204020203" pitchFamily="34" charset="0"/>
              <a:cs typeface="Segoe UI" panose="020B0502040204020203" pitchFamily="34" charset="0"/>
            </a:rPr>
            <a:t>Vehicles</a:t>
          </a:r>
          <a:endParaRPr lang="en-IN" sz="1200" b="1">
            <a:solidFill>
              <a:schemeClr val="tx1"/>
            </a:solidFill>
            <a:latin typeface="Segoe UI" panose="020B0502040204020203" pitchFamily="34" charset="0"/>
            <a:cs typeface="Segoe UI" panose="020B0502040204020203" pitchFamily="34" charset="0"/>
          </a:endParaRPr>
        </a:p>
      </xdr:txBody>
    </xdr:sp>
    <xdr:clientData/>
  </xdr:twoCellAnchor>
  <xdr:twoCellAnchor>
    <xdr:from>
      <xdr:col>0</xdr:col>
      <xdr:colOff>411727</xdr:colOff>
      <xdr:row>19</xdr:row>
      <xdr:rowOff>52092</xdr:rowOff>
    </xdr:from>
    <xdr:to>
      <xdr:col>3</xdr:col>
      <xdr:colOff>520240</xdr:colOff>
      <xdr:row>21</xdr:row>
      <xdr:rowOff>52865</xdr:rowOff>
    </xdr:to>
    <xdr:sp macro="" textlink="">
      <xdr:nvSpPr>
        <xdr:cNvPr id="81" name="TextBox 80">
          <a:hlinkClick xmlns:r="http://schemas.openxmlformats.org/officeDocument/2006/relationships" r:id="rId12"/>
          <a:extLst>
            <a:ext uri="{FF2B5EF4-FFF2-40B4-BE49-F238E27FC236}">
              <a16:creationId xmlns:a16="http://schemas.microsoft.com/office/drawing/2014/main" id="{09A30F6D-D40F-403D-91EF-CBBE27632ACE}"/>
            </a:ext>
          </a:extLst>
        </xdr:cNvPr>
        <xdr:cNvSpPr txBox="1"/>
      </xdr:nvSpPr>
      <xdr:spPr>
        <a:xfrm>
          <a:off x="411727" y="3526812"/>
          <a:ext cx="1937313" cy="366533"/>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Road</a:t>
          </a:r>
          <a:r>
            <a:rPr lang="en-IN" sz="1200" b="1" baseline="0">
              <a:solidFill>
                <a:schemeClr val="tx1"/>
              </a:solidFill>
              <a:latin typeface="Segoe UI" panose="020B0502040204020203" pitchFamily="34" charset="0"/>
              <a:cs typeface="Segoe UI" panose="020B0502040204020203" pitchFamily="34" charset="0"/>
            </a:rPr>
            <a:t> Conditions</a:t>
          </a:r>
          <a:endParaRPr lang="en-IN" sz="1200" b="1">
            <a:solidFill>
              <a:schemeClr val="tx1"/>
            </a:solidFill>
            <a:latin typeface="Segoe UI" panose="020B0502040204020203" pitchFamily="34" charset="0"/>
            <a:cs typeface="Segoe UI" panose="020B0502040204020203" pitchFamily="34" charset="0"/>
          </a:endParaRPr>
        </a:p>
      </xdr:txBody>
    </xdr:sp>
    <xdr:clientData/>
  </xdr:twoCellAnchor>
  <xdr:twoCellAnchor editAs="oneCell">
    <xdr:from>
      <xdr:col>0</xdr:col>
      <xdr:colOff>232410</xdr:colOff>
      <xdr:row>9</xdr:row>
      <xdr:rowOff>146347</xdr:rowOff>
    </xdr:from>
    <xdr:to>
      <xdr:col>0</xdr:col>
      <xdr:colOff>457365</xdr:colOff>
      <xdr:row>11</xdr:row>
      <xdr:rowOff>9083</xdr:rowOff>
    </xdr:to>
    <xdr:pic>
      <xdr:nvPicPr>
        <xdr:cNvPr id="82" name="Graphic 81" descr="Map with pin with solid fill">
          <a:extLst>
            <a:ext uri="{FF2B5EF4-FFF2-40B4-BE49-F238E27FC236}">
              <a16:creationId xmlns:a16="http://schemas.microsoft.com/office/drawing/2014/main" id="{B9BE418F-A08C-466C-9679-E59F1F0C08F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32410" y="1792267"/>
          <a:ext cx="224955" cy="228496"/>
        </a:xfrm>
        <a:prstGeom prst="rect">
          <a:avLst/>
        </a:prstGeom>
      </xdr:spPr>
    </xdr:pic>
    <xdr:clientData/>
  </xdr:twoCellAnchor>
  <xdr:twoCellAnchor editAs="oneCell">
    <xdr:from>
      <xdr:col>0</xdr:col>
      <xdr:colOff>280035</xdr:colOff>
      <xdr:row>7</xdr:row>
      <xdr:rowOff>122716</xdr:rowOff>
    </xdr:from>
    <xdr:to>
      <xdr:col>0</xdr:col>
      <xdr:colOff>463384</xdr:colOff>
      <xdr:row>8</xdr:row>
      <xdr:rowOff>123423</xdr:rowOff>
    </xdr:to>
    <xdr:pic>
      <xdr:nvPicPr>
        <xdr:cNvPr id="83" name="Graphic 82" descr="Skull with solid fill">
          <a:extLst>
            <a:ext uri="{FF2B5EF4-FFF2-40B4-BE49-F238E27FC236}">
              <a16:creationId xmlns:a16="http://schemas.microsoft.com/office/drawing/2014/main" id="{B71A181E-2AC8-47DE-8AA2-76257873054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80035" y="1402876"/>
          <a:ext cx="183349" cy="183587"/>
        </a:xfrm>
        <a:prstGeom prst="rect">
          <a:avLst/>
        </a:prstGeom>
      </xdr:spPr>
    </xdr:pic>
    <xdr:clientData/>
  </xdr:twoCellAnchor>
  <xdr:twoCellAnchor editAs="oneCell">
    <xdr:from>
      <xdr:col>0</xdr:col>
      <xdr:colOff>303793</xdr:colOff>
      <xdr:row>17</xdr:row>
      <xdr:rowOff>91666</xdr:rowOff>
    </xdr:from>
    <xdr:to>
      <xdr:col>0</xdr:col>
      <xdr:colOff>515088</xdr:colOff>
      <xdr:row>18</xdr:row>
      <xdr:rowOff>119176</xdr:rowOff>
    </xdr:to>
    <xdr:pic>
      <xdr:nvPicPr>
        <xdr:cNvPr id="84" name="Graphic 83" descr="Car with solid fill">
          <a:extLst>
            <a:ext uri="{FF2B5EF4-FFF2-40B4-BE49-F238E27FC236}">
              <a16:creationId xmlns:a16="http://schemas.microsoft.com/office/drawing/2014/main" id="{712DC07E-70BD-4DFC-94E9-1C0257722CB2}"/>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303793" y="3200626"/>
          <a:ext cx="211295" cy="210390"/>
        </a:xfrm>
        <a:prstGeom prst="rect">
          <a:avLst/>
        </a:prstGeom>
      </xdr:spPr>
    </xdr:pic>
    <xdr:clientData/>
  </xdr:twoCellAnchor>
  <xdr:twoCellAnchor editAs="oneCell">
    <xdr:from>
      <xdr:col>0</xdr:col>
      <xdr:colOff>272415</xdr:colOff>
      <xdr:row>14</xdr:row>
      <xdr:rowOff>153992</xdr:rowOff>
    </xdr:from>
    <xdr:to>
      <xdr:col>0</xdr:col>
      <xdr:colOff>498845</xdr:colOff>
      <xdr:row>16</xdr:row>
      <xdr:rowOff>12886</xdr:rowOff>
    </xdr:to>
    <xdr:pic>
      <xdr:nvPicPr>
        <xdr:cNvPr id="85" name="Graphic 84" descr="Cloud with solid fill">
          <a:extLst>
            <a:ext uri="{FF2B5EF4-FFF2-40B4-BE49-F238E27FC236}">
              <a16:creationId xmlns:a16="http://schemas.microsoft.com/office/drawing/2014/main" id="{4D3CE64C-D210-42C4-9D5B-FBEA07E2BAE6}"/>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72415" y="2714312"/>
          <a:ext cx="226430" cy="224654"/>
        </a:xfrm>
        <a:prstGeom prst="rect">
          <a:avLst/>
        </a:prstGeom>
      </xdr:spPr>
    </xdr:pic>
    <xdr:clientData/>
  </xdr:twoCellAnchor>
  <xdr:twoCellAnchor editAs="oneCell">
    <xdr:from>
      <xdr:col>0</xdr:col>
      <xdr:colOff>306706</xdr:colOff>
      <xdr:row>12</xdr:row>
      <xdr:rowOff>105596</xdr:rowOff>
    </xdr:from>
    <xdr:to>
      <xdr:col>0</xdr:col>
      <xdr:colOff>467716</xdr:colOff>
      <xdr:row>13</xdr:row>
      <xdr:rowOff>84112</xdr:rowOff>
    </xdr:to>
    <xdr:pic>
      <xdr:nvPicPr>
        <xdr:cNvPr id="86" name="Graphic 85" descr="Employee badge with solid fill">
          <a:extLst>
            <a:ext uri="{FF2B5EF4-FFF2-40B4-BE49-F238E27FC236}">
              <a16:creationId xmlns:a16="http://schemas.microsoft.com/office/drawing/2014/main" id="{69E3AF59-84E5-496A-BE3B-9BE8B1F6073B}"/>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306706" y="2300156"/>
          <a:ext cx="161010" cy="161396"/>
        </a:xfrm>
        <a:prstGeom prst="rect">
          <a:avLst/>
        </a:prstGeom>
      </xdr:spPr>
    </xdr:pic>
    <xdr:clientData/>
  </xdr:twoCellAnchor>
  <xdr:twoCellAnchor editAs="oneCell">
    <xdr:from>
      <xdr:col>0</xdr:col>
      <xdr:colOff>323356</xdr:colOff>
      <xdr:row>19</xdr:row>
      <xdr:rowOff>172572</xdr:rowOff>
    </xdr:from>
    <xdr:to>
      <xdr:col>0</xdr:col>
      <xdr:colOff>484366</xdr:colOff>
      <xdr:row>20</xdr:row>
      <xdr:rowOff>151087</xdr:rowOff>
    </xdr:to>
    <xdr:pic>
      <xdr:nvPicPr>
        <xdr:cNvPr id="87" name="Graphic 86" descr="No sign with solid fill">
          <a:extLst>
            <a:ext uri="{FF2B5EF4-FFF2-40B4-BE49-F238E27FC236}">
              <a16:creationId xmlns:a16="http://schemas.microsoft.com/office/drawing/2014/main" id="{D8C0468B-F5A5-4C45-B3FB-EE8B07B0F15A}"/>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323356" y="3647292"/>
          <a:ext cx="161010" cy="161395"/>
        </a:xfrm>
        <a:prstGeom prst="rect">
          <a:avLst/>
        </a:prstGeom>
      </xdr:spPr>
    </xdr:pic>
    <xdr:clientData/>
  </xdr:twoCellAnchor>
  <xdr:twoCellAnchor>
    <xdr:from>
      <xdr:col>3</xdr:col>
      <xdr:colOff>121921</xdr:colOff>
      <xdr:row>4</xdr:row>
      <xdr:rowOff>89681</xdr:rowOff>
    </xdr:from>
    <xdr:to>
      <xdr:col>15</xdr:col>
      <xdr:colOff>1</xdr:colOff>
      <xdr:row>9</xdr:row>
      <xdr:rowOff>18759</xdr:rowOff>
    </xdr:to>
    <xdr:grpSp>
      <xdr:nvGrpSpPr>
        <xdr:cNvPr id="42" name="Group 41">
          <a:extLst>
            <a:ext uri="{FF2B5EF4-FFF2-40B4-BE49-F238E27FC236}">
              <a16:creationId xmlns:a16="http://schemas.microsoft.com/office/drawing/2014/main" id="{777A5B96-AF3F-D6F1-4CC9-DE33E1306BB4}"/>
            </a:ext>
          </a:extLst>
        </xdr:cNvPr>
        <xdr:cNvGrpSpPr/>
      </xdr:nvGrpSpPr>
      <xdr:grpSpPr>
        <a:xfrm>
          <a:off x="1946325" y="822373"/>
          <a:ext cx="7175695" cy="844944"/>
          <a:chOff x="1959266" y="829813"/>
          <a:chExt cx="8982970" cy="854144"/>
        </a:xfrm>
      </xdr:grpSpPr>
      <xdr:grpSp>
        <xdr:nvGrpSpPr>
          <xdr:cNvPr id="11" name="Group 10">
            <a:extLst>
              <a:ext uri="{FF2B5EF4-FFF2-40B4-BE49-F238E27FC236}">
                <a16:creationId xmlns:a16="http://schemas.microsoft.com/office/drawing/2014/main" id="{FEB193D8-7CC9-B1CD-07C8-22A0572D7590}"/>
              </a:ext>
            </a:extLst>
          </xdr:cNvPr>
          <xdr:cNvGrpSpPr/>
        </xdr:nvGrpSpPr>
        <xdr:grpSpPr>
          <a:xfrm>
            <a:off x="1959266" y="829813"/>
            <a:ext cx="5397737" cy="854144"/>
            <a:chOff x="0" y="-39109"/>
            <a:chExt cx="5509260" cy="827605"/>
          </a:xfrm>
        </xdr:grpSpPr>
        <xdr:sp macro="" textlink="">
          <xdr:nvSpPr>
            <xdr:cNvPr id="2" name="Rectangle: Rounded Corners 1">
              <a:extLst>
                <a:ext uri="{FF2B5EF4-FFF2-40B4-BE49-F238E27FC236}">
                  <a16:creationId xmlns:a16="http://schemas.microsoft.com/office/drawing/2014/main" id="{66C873ED-4AE2-48BE-AE8F-6010A5EFC076}"/>
                </a:ext>
              </a:extLst>
            </xdr:cNvPr>
            <xdr:cNvSpPr/>
          </xdr:nvSpPr>
          <xdr:spPr>
            <a:xfrm>
              <a:off x="0" y="15240"/>
              <a:ext cx="1798320" cy="769620"/>
            </a:xfrm>
            <a:prstGeom prst="roundRect">
              <a:avLst>
                <a:gd name="adj" fmla="val 13804"/>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56B29B5F-7836-4833-886A-D27B5ACCF522}"/>
                </a:ext>
              </a:extLst>
            </xdr:cNvPr>
            <xdr:cNvSpPr/>
          </xdr:nvSpPr>
          <xdr:spPr>
            <a:xfrm>
              <a:off x="3710940" y="22860"/>
              <a:ext cx="1798320" cy="765636"/>
            </a:xfrm>
            <a:prstGeom prst="roundRect">
              <a:avLst>
                <a:gd name="adj" fmla="val 13804"/>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DDC5994E-F789-472A-84DD-91AA0E00BDFA}"/>
                </a:ext>
              </a:extLst>
            </xdr:cNvPr>
            <xdr:cNvSpPr/>
          </xdr:nvSpPr>
          <xdr:spPr>
            <a:xfrm>
              <a:off x="1859280" y="30480"/>
              <a:ext cx="1798320" cy="753414"/>
            </a:xfrm>
            <a:prstGeom prst="roundRect">
              <a:avLst>
                <a:gd name="adj" fmla="val 13804"/>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TextBox 4">
              <a:extLst>
                <a:ext uri="{FF2B5EF4-FFF2-40B4-BE49-F238E27FC236}">
                  <a16:creationId xmlns:a16="http://schemas.microsoft.com/office/drawing/2014/main" id="{B7FE8B5B-CB90-4811-95D0-6CC12F7C4F48}"/>
                </a:ext>
              </a:extLst>
            </xdr:cNvPr>
            <xdr:cNvSpPr txBox="1"/>
          </xdr:nvSpPr>
          <xdr:spPr>
            <a:xfrm>
              <a:off x="131490" y="-39109"/>
              <a:ext cx="1530087"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a:solidFill>
                    <a:srgbClr val="0A192F"/>
                  </a:solidFill>
                  <a:latin typeface="Segoe UI" panose="020B0502040204020203" pitchFamily="34" charset="0"/>
                  <a:cs typeface="Segoe UI" panose="020B0502040204020203" pitchFamily="34" charset="0"/>
                </a:rPr>
                <a:t>Alcohol</a:t>
              </a:r>
              <a:r>
                <a:rPr lang="en-IN" sz="1100" b="1" i="0" baseline="0">
                  <a:solidFill>
                    <a:srgbClr val="0A192F"/>
                  </a:solidFill>
                  <a:latin typeface="Segoe UI" panose="020B0502040204020203" pitchFamily="34" charset="0"/>
                  <a:cs typeface="Segoe UI" panose="020B0502040204020203" pitchFamily="34" charset="0"/>
                </a:rPr>
                <a:t> Involvement %</a:t>
              </a:r>
              <a:endParaRPr lang="en-IN" sz="1100" b="1" i="0">
                <a:solidFill>
                  <a:srgbClr val="0A192F"/>
                </a:solidFill>
                <a:latin typeface="Segoe UI" panose="020B0502040204020203" pitchFamily="34" charset="0"/>
                <a:cs typeface="Segoe UI" panose="020B0502040204020203" pitchFamily="34" charset="0"/>
              </a:endParaRPr>
            </a:p>
          </xdr:txBody>
        </xdr:sp>
        <xdr:sp macro="" textlink="">
          <xdr:nvSpPr>
            <xdr:cNvPr id="6" name="TextBox 5">
              <a:extLst>
                <a:ext uri="{FF2B5EF4-FFF2-40B4-BE49-F238E27FC236}">
                  <a16:creationId xmlns:a16="http://schemas.microsoft.com/office/drawing/2014/main" id="{421399D1-8879-421B-BEF8-641AD4A58119}"/>
                </a:ext>
              </a:extLst>
            </xdr:cNvPr>
            <xdr:cNvSpPr txBox="1"/>
          </xdr:nvSpPr>
          <xdr:spPr>
            <a:xfrm>
              <a:off x="1850211" y="-10355"/>
              <a:ext cx="1882888"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baseline="0">
                  <a:solidFill>
                    <a:srgbClr val="0A192F"/>
                  </a:solidFill>
                  <a:latin typeface="Segoe UI" panose="020B0502040204020203" pitchFamily="34" charset="0"/>
                  <a:cs typeface="Segoe UI" panose="020B0502040204020203" pitchFamily="34" charset="0"/>
                </a:rPr>
                <a:t>Expired/Unknown License %</a:t>
              </a:r>
              <a:endParaRPr lang="en-IN" sz="1100" b="1" i="0">
                <a:solidFill>
                  <a:srgbClr val="0A192F"/>
                </a:solidFill>
                <a:latin typeface="Segoe UI" panose="020B0502040204020203" pitchFamily="34" charset="0"/>
                <a:cs typeface="Segoe UI" panose="020B0502040204020203" pitchFamily="34" charset="0"/>
              </a:endParaRPr>
            </a:p>
          </xdr:txBody>
        </xdr:sp>
        <xdr:sp macro="" textlink="">
          <xdr:nvSpPr>
            <xdr:cNvPr id="7" name="TextBox 6">
              <a:extLst>
                <a:ext uri="{FF2B5EF4-FFF2-40B4-BE49-F238E27FC236}">
                  <a16:creationId xmlns:a16="http://schemas.microsoft.com/office/drawing/2014/main" id="{90A83A98-7F31-4777-AD25-6A006CA7053E}"/>
                </a:ext>
              </a:extLst>
            </xdr:cNvPr>
            <xdr:cNvSpPr txBox="1"/>
          </xdr:nvSpPr>
          <xdr:spPr>
            <a:xfrm>
              <a:off x="3947457" y="-30915"/>
              <a:ext cx="1333500" cy="490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a:solidFill>
                    <a:srgbClr val="0A192F"/>
                  </a:solidFill>
                  <a:latin typeface="Segoe UI" panose="020B0502040204020203" pitchFamily="34" charset="0"/>
                  <a:cs typeface="Segoe UI" panose="020B0502040204020203" pitchFamily="34" charset="0"/>
                </a:rPr>
                <a:t>Avg.</a:t>
              </a:r>
              <a:r>
                <a:rPr lang="en-IN" sz="1100" b="1" i="0" baseline="0">
                  <a:solidFill>
                    <a:srgbClr val="0A192F"/>
                  </a:solidFill>
                  <a:latin typeface="Segoe UI" panose="020B0502040204020203" pitchFamily="34" charset="0"/>
                  <a:cs typeface="Segoe UI" panose="020B0502040204020203" pitchFamily="34" charset="0"/>
                </a:rPr>
                <a:t> Drivers Age</a:t>
              </a:r>
              <a:endParaRPr lang="en-IN" sz="1100" b="1" i="0">
                <a:solidFill>
                  <a:srgbClr val="0A192F"/>
                </a:solidFill>
                <a:latin typeface="Segoe UI" panose="020B0502040204020203" pitchFamily="34" charset="0"/>
                <a:cs typeface="Segoe UI" panose="020B0502040204020203" pitchFamily="34" charset="0"/>
              </a:endParaRPr>
            </a:p>
          </xdr:txBody>
        </xdr:sp>
        <xdr:sp macro="" textlink="KPI!D182">
          <xdr:nvSpPr>
            <xdr:cNvPr id="8" name="TextBox 7">
              <a:extLst>
                <a:ext uri="{FF2B5EF4-FFF2-40B4-BE49-F238E27FC236}">
                  <a16:creationId xmlns:a16="http://schemas.microsoft.com/office/drawing/2014/main" id="{688D01D1-3D89-472B-8DFB-E2CF6306E818}"/>
                </a:ext>
              </a:extLst>
            </xdr:cNvPr>
            <xdr:cNvSpPr txBox="1"/>
          </xdr:nvSpPr>
          <xdr:spPr>
            <a:xfrm>
              <a:off x="321671" y="304800"/>
              <a:ext cx="126492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836FC0E-A341-486E-8C56-A1529FA621FF}" type="TxLink">
                <a:rPr lang="en-US" sz="2200" b="1" i="0" u="none" strike="noStrike">
                  <a:solidFill>
                    <a:schemeClr val="tx1"/>
                  </a:solidFill>
                  <a:latin typeface="Calibri"/>
                  <a:ea typeface="Calibri"/>
                  <a:cs typeface="Calibri"/>
                </a:rPr>
                <a:pPr algn="ctr"/>
                <a:t>50.67</a:t>
              </a:fld>
              <a:endParaRPr lang="en-IN" sz="2200" b="1" i="0">
                <a:solidFill>
                  <a:schemeClr val="tx1"/>
                </a:solidFill>
                <a:latin typeface="Segoe UI" panose="020B0502040204020203" pitchFamily="34" charset="0"/>
                <a:cs typeface="Segoe UI" panose="020B0502040204020203" pitchFamily="34" charset="0"/>
              </a:endParaRPr>
            </a:p>
          </xdr:txBody>
        </xdr:sp>
        <xdr:sp macro="" textlink="KPI!D188">
          <xdr:nvSpPr>
            <xdr:cNvPr id="9" name="TextBox 8">
              <a:extLst>
                <a:ext uri="{FF2B5EF4-FFF2-40B4-BE49-F238E27FC236}">
                  <a16:creationId xmlns:a16="http://schemas.microsoft.com/office/drawing/2014/main" id="{34E1BC80-00C5-4F6F-9FE7-8ECD7A78E9FE}"/>
                </a:ext>
              </a:extLst>
            </xdr:cNvPr>
            <xdr:cNvSpPr txBox="1"/>
          </xdr:nvSpPr>
          <xdr:spPr>
            <a:xfrm>
              <a:off x="2149722" y="323488"/>
              <a:ext cx="126492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DB75A2-3501-45A4-B3EC-54374D05E7D6}" type="TxLink">
                <a:rPr lang="en-US" sz="2200" b="1" i="0" u="none" strike="noStrike">
                  <a:solidFill>
                    <a:schemeClr val="tx1"/>
                  </a:solidFill>
                  <a:latin typeface="Calibri"/>
                  <a:ea typeface="Calibri"/>
                  <a:cs typeface="Calibri"/>
                </a:rPr>
                <a:pPr algn="ctr"/>
                <a:t>64.77</a:t>
              </a:fld>
              <a:endParaRPr lang="en-IN" sz="2200" b="1" i="0">
                <a:solidFill>
                  <a:schemeClr val="tx1"/>
                </a:solidFill>
                <a:latin typeface="Segoe UI" panose="020B0502040204020203" pitchFamily="34" charset="0"/>
                <a:cs typeface="Segoe UI" panose="020B0502040204020203" pitchFamily="34" charset="0"/>
              </a:endParaRPr>
            </a:p>
          </xdr:txBody>
        </xdr:sp>
        <xdr:sp macro="" textlink="KPI!D195">
          <xdr:nvSpPr>
            <xdr:cNvPr id="10" name="TextBox 9">
              <a:extLst>
                <a:ext uri="{FF2B5EF4-FFF2-40B4-BE49-F238E27FC236}">
                  <a16:creationId xmlns:a16="http://schemas.microsoft.com/office/drawing/2014/main" id="{C69C9318-ECAD-4D87-8A51-39896A36A82F}"/>
                </a:ext>
              </a:extLst>
            </xdr:cNvPr>
            <xdr:cNvSpPr txBox="1"/>
          </xdr:nvSpPr>
          <xdr:spPr>
            <a:xfrm>
              <a:off x="4002430" y="305809"/>
              <a:ext cx="126492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97F7531-3EA3-465B-B2D0-7058A66AE204}" type="TxLink">
                <a:rPr lang="en-US" sz="2200" b="1" i="0" u="none" strike="noStrike">
                  <a:solidFill>
                    <a:schemeClr val="tx1"/>
                  </a:solidFill>
                  <a:latin typeface="Calibri"/>
                  <a:ea typeface="Calibri"/>
                  <a:cs typeface="Calibri"/>
                </a:rPr>
                <a:pPr algn="ctr"/>
                <a:t>44.2</a:t>
              </a:fld>
              <a:endParaRPr lang="en-IN" sz="2200" b="1" i="0">
                <a:solidFill>
                  <a:schemeClr val="tx1"/>
                </a:solidFill>
                <a:latin typeface="Segoe UI" panose="020B0502040204020203" pitchFamily="34" charset="0"/>
                <a:cs typeface="Segoe UI" panose="020B0502040204020203" pitchFamily="34" charset="0"/>
              </a:endParaRPr>
            </a:p>
          </xdr:txBody>
        </xdr:sp>
      </xdr:grpSp>
      <xdr:grpSp>
        <xdr:nvGrpSpPr>
          <xdr:cNvPr id="32" name="Group 31">
            <a:extLst>
              <a:ext uri="{FF2B5EF4-FFF2-40B4-BE49-F238E27FC236}">
                <a16:creationId xmlns:a16="http://schemas.microsoft.com/office/drawing/2014/main" id="{00DC9B49-F154-484A-8612-B03AA7B98C69}"/>
              </a:ext>
            </a:extLst>
          </xdr:cNvPr>
          <xdr:cNvGrpSpPr/>
        </xdr:nvGrpSpPr>
        <xdr:grpSpPr>
          <a:xfrm>
            <a:off x="7410343" y="830390"/>
            <a:ext cx="3531893" cy="841694"/>
            <a:chOff x="0" y="-52584"/>
            <a:chExt cx="3581476" cy="776728"/>
          </a:xfrm>
        </xdr:grpSpPr>
        <xdr:sp macro="" textlink="">
          <xdr:nvSpPr>
            <xdr:cNvPr id="33" name="Rectangle: Rounded Corners 32">
              <a:extLst>
                <a:ext uri="{FF2B5EF4-FFF2-40B4-BE49-F238E27FC236}">
                  <a16:creationId xmlns:a16="http://schemas.microsoft.com/office/drawing/2014/main" id="{5567DFA3-EC24-66C4-494C-C37C1BF4648D}"/>
                </a:ext>
              </a:extLst>
            </xdr:cNvPr>
            <xdr:cNvSpPr/>
          </xdr:nvSpPr>
          <xdr:spPr>
            <a:xfrm>
              <a:off x="0" y="1112"/>
              <a:ext cx="1771378" cy="723032"/>
            </a:xfrm>
            <a:prstGeom prst="roundRect">
              <a:avLst>
                <a:gd name="adj" fmla="val 13804"/>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5" name="Rectangle: Rounded Corners 34">
              <a:extLst>
                <a:ext uri="{FF2B5EF4-FFF2-40B4-BE49-F238E27FC236}">
                  <a16:creationId xmlns:a16="http://schemas.microsoft.com/office/drawing/2014/main" id="{93D74E6E-B26F-36C3-7BC5-2086F089F6B2}"/>
                </a:ext>
              </a:extLst>
            </xdr:cNvPr>
            <xdr:cNvSpPr/>
          </xdr:nvSpPr>
          <xdr:spPr>
            <a:xfrm>
              <a:off x="1833969" y="1112"/>
              <a:ext cx="1747507" cy="720840"/>
            </a:xfrm>
            <a:prstGeom prst="roundRect">
              <a:avLst>
                <a:gd name="adj" fmla="val 13804"/>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6" name="TextBox 35">
              <a:extLst>
                <a:ext uri="{FF2B5EF4-FFF2-40B4-BE49-F238E27FC236}">
                  <a16:creationId xmlns:a16="http://schemas.microsoft.com/office/drawing/2014/main" id="{E6411179-DCA5-E3E3-BDE8-B628E801AAF0}"/>
                </a:ext>
              </a:extLst>
            </xdr:cNvPr>
            <xdr:cNvSpPr txBox="1"/>
          </xdr:nvSpPr>
          <xdr:spPr>
            <a:xfrm>
              <a:off x="104705" y="-52584"/>
              <a:ext cx="1555786"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a:solidFill>
                    <a:srgbClr val="0A192F"/>
                  </a:solidFill>
                  <a:latin typeface="Segoe UI" panose="020B0502040204020203" pitchFamily="34" charset="0"/>
                  <a:cs typeface="Segoe UI" panose="020B0502040204020203" pitchFamily="34" charset="0"/>
                </a:rPr>
                <a:t>Young Drivers (&lt;25) %</a:t>
              </a:r>
            </a:p>
          </xdr:txBody>
        </xdr:sp>
        <xdr:sp macro="" textlink="">
          <xdr:nvSpPr>
            <xdr:cNvPr id="37" name="TextBox 36">
              <a:extLst>
                <a:ext uri="{FF2B5EF4-FFF2-40B4-BE49-F238E27FC236}">
                  <a16:creationId xmlns:a16="http://schemas.microsoft.com/office/drawing/2014/main" id="{18BD0526-DF64-32F2-CEA7-8DA3CFCF3BC7}"/>
                </a:ext>
              </a:extLst>
            </xdr:cNvPr>
            <xdr:cNvSpPr txBox="1"/>
          </xdr:nvSpPr>
          <xdr:spPr>
            <a:xfrm>
              <a:off x="2013850" y="-44384"/>
              <a:ext cx="142494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baseline="0">
                  <a:solidFill>
                    <a:srgbClr val="0A192F"/>
                  </a:solidFill>
                  <a:latin typeface="Segoe UI" panose="020B0502040204020203" pitchFamily="34" charset="0"/>
                  <a:cs typeface="Segoe UI" panose="020B0502040204020203" pitchFamily="34" charset="0"/>
                </a:rPr>
                <a:t>Senior Drivers (&gt;60) %</a:t>
              </a:r>
              <a:endParaRPr lang="en-IN" sz="1100" b="1" i="0">
                <a:solidFill>
                  <a:srgbClr val="0A192F"/>
                </a:solidFill>
                <a:latin typeface="Segoe UI" panose="020B0502040204020203" pitchFamily="34" charset="0"/>
                <a:cs typeface="Segoe UI" panose="020B0502040204020203" pitchFamily="34" charset="0"/>
              </a:endParaRPr>
            </a:p>
          </xdr:txBody>
        </xdr:sp>
        <xdr:sp macro="" textlink="KPI!D197">
          <xdr:nvSpPr>
            <xdr:cNvPr id="39" name="TextBox 38">
              <a:extLst>
                <a:ext uri="{FF2B5EF4-FFF2-40B4-BE49-F238E27FC236}">
                  <a16:creationId xmlns:a16="http://schemas.microsoft.com/office/drawing/2014/main" id="{74428BFD-8FF3-C13A-FA3B-40D2216E3DFC}"/>
                </a:ext>
              </a:extLst>
            </xdr:cNvPr>
            <xdr:cNvSpPr txBox="1"/>
          </xdr:nvSpPr>
          <xdr:spPr>
            <a:xfrm>
              <a:off x="254412" y="269744"/>
              <a:ext cx="126492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FCA4E2C-FBE9-4C96-84A7-8158535E7315}" type="TxLink">
                <a:rPr lang="en-US" sz="2200" b="1" i="0" u="none" strike="noStrike">
                  <a:solidFill>
                    <a:srgbClr val="000000"/>
                  </a:solidFill>
                  <a:latin typeface="Segoe UI" panose="020B0502040204020203" pitchFamily="34" charset="0"/>
                  <a:ea typeface="Calibri"/>
                  <a:cs typeface="Segoe UI" panose="020B0502040204020203" pitchFamily="34" charset="0"/>
                </a:rPr>
                <a:pPr algn="ctr"/>
                <a:t>13.90</a:t>
              </a:fld>
              <a:endParaRPr lang="en-IN" sz="2200" b="1" i="0">
                <a:solidFill>
                  <a:schemeClr val="tx1"/>
                </a:solidFill>
                <a:latin typeface="Segoe UI" panose="020B0502040204020203" pitchFamily="34" charset="0"/>
                <a:cs typeface="Segoe UI" panose="020B0502040204020203" pitchFamily="34" charset="0"/>
              </a:endParaRPr>
            </a:p>
          </xdr:txBody>
        </xdr:sp>
        <xdr:sp macro="" textlink="KPI!D199">
          <xdr:nvSpPr>
            <xdr:cNvPr id="40" name="TextBox 39">
              <a:extLst>
                <a:ext uri="{FF2B5EF4-FFF2-40B4-BE49-F238E27FC236}">
                  <a16:creationId xmlns:a16="http://schemas.microsoft.com/office/drawing/2014/main" id="{7F2706A9-9983-D642-10D6-1C3D858EB2EB}"/>
                </a:ext>
              </a:extLst>
            </xdr:cNvPr>
            <xdr:cNvSpPr txBox="1"/>
          </xdr:nvSpPr>
          <xdr:spPr>
            <a:xfrm>
              <a:off x="2074684" y="281838"/>
              <a:ext cx="126492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AC788A3-0B92-4F02-AF31-FC29A882ECF1}" type="TxLink">
                <a:rPr lang="en-US" sz="2200" b="1" i="0" u="none" strike="noStrike">
                  <a:solidFill>
                    <a:srgbClr val="000000"/>
                  </a:solidFill>
                  <a:latin typeface="Segoe UI" panose="020B0502040204020203" pitchFamily="34" charset="0"/>
                  <a:ea typeface="Calibri"/>
                  <a:cs typeface="Segoe UI" panose="020B0502040204020203" pitchFamily="34" charset="0"/>
                </a:rPr>
                <a:pPr algn="ctr"/>
                <a:t>11.17</a:t>
              </a:fld>
              <a:endParaRPr lang="en-IN" sz="2200" b="1" i="0">
                <a:solidFill>
                  <a:schemeClr val="tx1"/>
                </a:solidFill>
                <a:latin typeface="Segoe UI" panose="020B0502040204020203" pitchFamily="34" charset="0"/>
                <a:cs typeface="Segoe UI" panose="020B0502040204020203" pitchFamily="34" charset="0"/>
              </a:endParaRPr>
            </a:p>
          </xdr:txBody>
        </xdr:sp>
      </xdr:grpSp>
    </xdr:grpSp>
    <xdr:clientData/>
  </xdr:twoCellAnchor>
  <xdr:twoCellAnchor editAs="oneCell">
    <xdr:from>
      <xdr:col>3</xdr:col>
      <xdr:colOff>107455</xdr:colOff>
      <xdr:row>9</xdr:row>
      <xdr:rowOff>118362</xdr:rowOff>
    </xdr:from>
    <xdr:to>
      <xdr:col>9</xdr:col>
      <xdr:colOff>90345</xdr:colOff>
      <xdr:row>14</xdr:row>
      <xdr:rowOff>134470</xdr:rowOff>
    </xdr:to>
    <mc:AlternateContent xmlns:mc="http://schemas.openxmlformats.org/markup-compatibility/2006" xmlns:tsle="http://schemas.microsoft.com/office/drawing/2012/timeslicer">
      <mc:Choice Requires="tsle">
        <xdr:graphicFrame macro="">
          <xdr:nvGraphicFramePr>
            <xdr:cNvPr id="43" name="Date 10">
              <a:extLst>
                <a:ext uri="{FF2B5EF4-FFF2-40B4-BE49-F238E27FC236}">
                  <a16:creationId xmlns:a16="http://schemas.microsoft.com/office/drawing/2014/main" id="{FF5ECDA8-CA86-4D4C-8815-6A010B8F78A6}"/>
                </a:ext>
              </a:extLst>
            </xdr:cNvPr>
            <xdr:cNvGraphicFramePr/>
          </xdr:nvGraphicFramePr>
          <xdr:xfrm>
            <a:off x="0" y="0"/>
            <a:ext cx="0" cy="0"/>
          </xdr:xfrm>
          <a:graphic>
            <a:graphicData uri="http://schemas.microsoft.com/office/drawing/2012/timeslicer">
              <tsle:timeslicer name="Date 10"/>
            </a:graphicData>
          </a:graphic>
        </xdr:graphicFrame>
      </mc:Choice>
      <mc:Fallback xmlns="">
        <xdr:sp macro="" textlink="">
          <xdr:nvSpPr>
            <xdr:cNvPr id="0" name=""/>
            <xdr:cNvSpPr>
              <a:spLocks noTextEdit="1"/>
            </xdr:cNvSpPr>
          </xdr:nvSpPr>
          <xdr:spPr>
            <a:xfrm>
              <a:off x="1926924" y="1797872"/>
              <a:ext cx="3621829" cy="94916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9</xdr:col>
      <xdr:colOff>141631</xdr:colOff>
      <xdr:row>9</xdr:row>
      <xdr:rowOff>111420</xdr:rowOff>
    </xdr:from>
    <xdr:to>
      <xdr:col>15</xdr:col>
      <xdr:colOff>31101</xdr:colOff>
      <xdr:row>17</xdr:row>
      <xdr:rowOff>102124</xdr:rowOff>
    </xdr:to>
    <mc:AlternateContent xmlns:mc="http://schemas.openxmlformats.org/markup-compatibility/2006" xmlns:a14="http://schemas.microsoft.com/office/drawing/2010/main">
      <mc:Choice Requires="a14">
        <xdr:graphicFrame macro="">
          <xdr:nvGraphicFramePr>
            <xdr:cNvPr id="44" name="State Initial 4">
              <a:extLst>
                <a:ext uri="{FF2B5EF4-FFF2-40B4-BE49-F238E27FC236}">
                  <a16:creationId xmlns:a16="http://schemas.microsoft.com/office/drawing/2014/main" id="{FF73BA67-2C10-4DDA-9E2A-431C21C868B7}"/>
                </a:ext>
              </a:extLst>
            </xdr:cNvPr>
            <xdr:cNvGraphicFramePr/>
          </xdr:nvGraphicFramePr>
          <xdr:xfrm>
            <a:off x="0" y="0"/>
            <a:ext cx="0" cy="0"/>
          </xdr:xfrm>
          <a:graphic>
            <a:graphicData uri="http://schemas.microsoft.com/office/drawing/2010/slicer">
              <sle:slicer xmlns:sle="http://schemas.microsoft.com/office/drawing/2010/slicer" name="State Initial 4"/>
            </a:graphicData>
          </a:graphic>
        </xdr:graphicFrame>
      </mc:Choice>
      <mc:Fallback xmlns="">
        <xdr:sp macro="" textlink="">
          <xdr:nvSpPr>
            <xdr:cNvPr id="0" name=""/>
            <xdr:cNvSpPr>
              <a:spLocks noTextEdit="1"/>
            </xdr:cNvSpPr>
          </xdr:nvSpPr>
          <xdr:spPr>
            <a:xfrm>
              <a:off x="5600040" y="1790930"/>
              <a:ext cx="3383876" cy="14836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62967</xdr:colOff>
      <xdr:row>4</xdr:row>
      <xdr:rowOff>171062</xdr:rowOff>
    </xdr:from>
    <xdr:to>
      <xdr:col>18</xdr:col>
      <xdr:colOff>458755</xdr:colOff>
      <xdr:row>8</xdr:row>
      <xdr:rowOff>62205</xdr:rowOff>
    </xdr:to>
    <mc:AlternateContent xmlns:mc="http://schemas.openxmlformats.org/markup-compatibility/2006" xmlns:a14="http://schemas.microsoft.com/office/drawing/2010/main">
      <mc:Choice Requires="a14">
        <xdr:graphicFrame macro="">
          <xdr:nvGraphicFramePr>
            <xdr:cNvPr id="74" name="Driver Gender 1">
              <a:extLst>
                <a:ext uri="{FF2B5EF4-FFF2-40B4-BE49-F238E27FC236}">
                  <a16:creationId xmlns:a16="http://schemas.microsoft.com/office/drawing/2014/main" id="{A9149462-3D99-4527-971A-7A96FD203A6F}"/>
                </a:ext>
              </a:extLst>
            </xdr:cNvPr>
            <xdr:cNvGraphicFramePr/>
          </xdr:nvGraphicFramePr>
          <xdr:xfrm>
            <a:off x="0" y="0"/>
            <a:ext cx="0" cy="0"/>
          </xdr:xfrm>
          <a:graphic>
            <a:graphicData uri="http://schemas.microsoft.com/office/drawing/2010/slicer">
              <sle:slicer xmlns:sle="http://schemas.microsoft.com/office/drawing/2010/slicer" name="Driver Gender 1"/>
            </a:graphicData>
          </a:graphic>
        </xdr:graphicFrame>
      </mc:Choice>
      <mc:Fallback xmlns="">
        <xdr:sp macro="" textlink="">
          <xdr:nvSpPr>
            <xdr:cNvPr id="0" name=""/>
            <xdr:cNvSpPr>
              <a:spLocks noTextEdit="1"/>
            </xdr:cNvSpPr>
          </xdr:nvSpPr>
          <xdr:spPr>
            <a:xfrm>
              <a:off x="9160314" y="917511"/>
              <a:ext cx="2215257" cy="6375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116767</xdr:colOff>
      <xdr:row>15</xdr:row>
      <xdr:rowOff>62844</xdr:rowOff>
    </xdr:from>
    <xdr:to>
      <xdr:col>9</xdr:col>
      <xdr:colOff>47134</xdr:colOff>
      <xdr:row>29</xdr:row>
      <xdr:rowOff>65943</xdr:rowOff>
    </xdr:to>
    <xdr:graphicFrame macro="">
      <xdr:nvGraphicFramePr>
        <xdr:cNvPr id="76" name="Chart 75">
          <a:extLst>
            <a:ext uri="{FF2B5EF4-FFF2-40B4-BE49-F238E27FC236}">
              <a16:creationId xmlns:a16="http://schemas.microsoft.com/office/drawing/2014/main" id="{BF5D87C2-0FBF-4F2C-BC72-43D9750F1B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14</xdr:col>
      <xdr:colOff>157114</xdr:colOff>
      <xdr:row>17</xdr:row>
      <xdr:rowOff>172824</xdr:rowOff>
    </xdr:from>
    <xdr:to>
      <xdr:col>18</xdr:col>
      <xdr:colOff>455629</xdr:colOff>
      <xdr:row>29</xdr:row>
      <xdr:rowOff>65942</xdr:rowOff>
    </xdr:to>
    <xdr:graphicFrame macro="">
      <xdr:nvGraphicFramePr>
        <xdr:cNvPr id="88" name="Chart 87">
          <a:extLst>
            <a:ext uri="{FF2B5EF4-FFF2-40B4-BE49-F238E27FC236}">
              <a16:creationId xmlns:a16="http://schemas.microsoft.com/office/drawing/2014/main" id="{2F1312CA-BDD9-47D0-AB46-2BD8FC6E93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9</xdr:col>
      <xdr:colOff>180680</xdr:colOff>
      <xdr:row>17</xdr:row>
      <xdr:rowOff>172825</xdr:rowOff>
    </xdr:from>
    <xdr:to>
      <xdr:col>14</xdr:col>
      <xdr:colOff>54990</xdr:colOff>
      <xdr:row>29</xdr:row>
      <xdr:rowOff>80596</xdr:rowOff>
    </xdr:to>
    <xdr:graphicFrame macro="">
      <xdr:nvGraphicFramePr>
        <xdr:cNvPr id="89" name="Chart 88">
          <a:extLst>
            <a:ext uri="{FF2B5EF4-FFF2-40B4-BE49-F238E27FC236}">
              <a16:creationId xmlns:a16="http://schemas.microsoft.com/office/drawing/2014/main" id="{272F9605-7E0B-43AA-B6F4-D8C4B27EFC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editAs="oneCell">
    <xdr:from>
      <xdr:col>15</xdr:col>
      <xdr:colOff>74333</xdr:colOff>
      <xdr:row>14</xdr:row>
      <xdr:rowOff>20995</xdr:rowOff>
    </xdr:from>
    <xdr:to>
      <xdr:col>18</xdr:col>
      <xdr:colOff>466531</xdr:colOff>
      <xdr:row>17</xdr:row>
      <xdr:rowOff>93306</xdr:rowOff>
    </xdr:to>
    <mc:AlternateContent xmlns:mc="http://schemas.openxmlformats.org/markup-compatibility/2006" xmlns:a14="http://schemas.microsoft.com/office/drawing/2010/main">
      <mc:Choice Requires="a14">
        <xdr:graphicFrame macro="">
          <xdr:nvGraphicFramePr>
            <xdr:cNvPr id="90" name="Accident Severity 1">
              <a:extLst>
                <a:ext uri="{FF2B5EF4-FFF2-40B4-BE49-F238E27FC236}">
                  <a16:creationId xmlns:a16="http://schemas.microsoft.com/office/drawing/2014/main" id="{7BF9B238-14D2-48F5-96ED-EA762DF840CD}"/>
                </a:ext>
              </a:extLst>
            </xdr:cNvPr>
            <xdr:cNvGraphicFramePr/>
          </xdr:nvGraphicFramePr>
          <xdr:xfrm>
            <a:off x="0" y="0"/>
            <a:ext cx="0" cy="0"/>
          </xdr:xfrm>
          <a:graphic>
            <a:graphicData uri="http://schemas.microsoft.com/office/drawing/2010/slicer">
              <sle:slicer xmlns:sle="http://schemas.microsoft.com/office/drawing/2010/slicer" name="Accident Severity 1"/>
            </a:graphicData>
          </a:graphic>
        </xdr:graphicFrame>
      </mc:Choice>
      <mc:Fallback xmlns="">
        <xdr:sp macro="" textlink="">
          <xdr:nvSpPr>
            <xdr:cNvPr id="0" name=""/>
            <xdr:cNvSpPr>
              <a:spLocks noTextEdit="1"/>
            </xdr:cNvSpPr>
          </xdr:nvSpPr>
          <xdr:spPr>
            <a:xfrm>
              <a:off x="9171680" y="2633566"/>
              <a:ext cx="2211667" cy="6321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69979</xdr:colOff>
      <xdr:row>8</xdr:row>
      <xdr:rowOff>119530</xdr:rowOff>
    </xdr:from>
    <xdr:to>
      <xdr:col>18</xdr:col>
      <xdr:colOff>450980</xdr:colOff>
      <xdr:row>13</xdr:row>
      <xdr:rowOff>134471</xdr:rowOff>
    </xdr:to>
    <mc:AlternateContent xmlns:mc="http://schemas.openxmlformats.org/markup-compatibility/2006" xmlns:a14="http://schemas.microsoft.com/office/drawing/2010/main">
      <mc:Choice Requires="a14">
        <xdr:graphicFrame macro="">
          <xdr:nvGraphicFramePr>
            <xdr:cNvPr id="12" name="Speed">
              <a:extLst>
                <a:ext uri="{FF2B5EF4-FFF2-40B4-BE49-F238E27FC236}">
                  <a16:creationId xmlns:a16="http://schemas.microsoft.com/office/drawing/2014/main" id="{F7166D90-7E4B-4BCC-B944-605D205A4006}"/>
                </a:ext>
              </a:extLst>
            </xdr:cNvPr>
            <xdr:cNvGraphicFramePr/>
          </xdr:nvGraphicFramePr>
          <xdr:xfrm>
            <a:off x="0" y="0"/>
            <a:ext cx="0" cy="0"/>
          </xdr:xfrm>
          <a:graphic>
            <a:graphicData uri="http://schemas.microsoft.com/office/drawing/2010/slicer">
              <sle:slicer xmlns:sle="http://schemas.microsoft.com/office/drawing/2010/slicer" name="Speed"/>
            </a:graphicData>
          </a:graphic>
        </xdr:graphicFrame>
      </mc:Choice>
      <mc:Fallback xmlns="">
        <xdr:sp macro="" textlink="">
          <xdr:nvSpPr>
            <xdr:cNvPr id="0" name=""/>
            <xdr:cNvSpPr>
              <a:spLocks noTextEdit="1"/>
            </xdr:cNvSpPr>
          </xdr:nvSpPr>
          <xdr:spPr>
            <a:xfrm>
              <a:off x="9167326" y="1656184"/>
              <a:ext cx="2200470" cy="8786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281940</xdr:colOff>
      <xdr:row>23</xdr:row>
      <xdr:rowOff>45720</xdr:rowOff>
    </xdr:from>
    <xdr:to>
      <xdr:col>2</xdr:col>
      <xdr:colOff>403860</xdr:colOff>
      <xdr:row>25</xdr:row>
      <xdr:rowOff>45720</xdr:rowOff>
    </xdr:to>
    <xdr:sp macro="" textlink="">
      <xdr:nvSpPr>
        <xdr:cNvPr id="13" name="TextBox 12">
          <a:hlinkClick xmlns:r="http://schemas.openxmlformats.org/officeDocument/2006/relationships" r:id="rId28"/>
          <a:extLst>
            <a:ext uri="{FF2B5EF4-FFF2-40B4-BE49-F238E27FC236}">
              <a16:creationId xmlns:a16="http://schemas.microsoft.com/office/drawing/2014/main" id="{8D41D301-41AE-4073-9AAC-11327A855348}"/>
            </a:ext>
          </a:extLst>
        </xdr:cNvPr>
        <xdr:cNvSpPr txBox="1"/>
      </xdr:nvSpPr>
      <xdr:spPr>
        <a:xfrm>
          <a:off x="281940" y="4251960"/>
          <a:ext cx="1341120" cy="365760"/>
        </a:xfrm>
        <a:prstGeom prst="roundRect">
          <a:avLst>
            <a:gd name="adj" fmla="val 50000"/>
          </a:avLst>
        </a:prstGeom>
        <a:solidFill>
          <a:srgbClr val="F5EFFF"/>
        </a:solidFill>
        <a:ln w="12700" cmpd="sng">
          <a:solidFill>
            <a:schemeClr val="tx1"/>
          </a:solidFill>
        </a:ln>
        <a:effectLst>
          <a:glow rad="63500">
            <a:schemeClr val="tx1">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solidFill>
              <a:latin typeface="Segoe UI" panose="020B0502040204020203" pitchFamily="34" charset="0"/>
              <a:cs typeface="Segoe UI" panose="020B0502040204020203" pitchFamily="34" charset="0"/>
            </a:rPr>
            <a:t>KPI Summary</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22860</xdr:colOff>
      <xdr:row>0</xdr:row>
      <xdr:rowOff>0</xdr:rowOff>
    </xdr:from>
    <xdr:to>
      <xdr:col>22</xdr:col>
      <xdr:colOff>452859</xdr:colOff>
      <xdr:row>30</xdr:row>
      <xdr:rowOff>87922</xdr:rowOff>
    </xdr:to>
    <xdr:sp macro="" textlink="">
      <xdr:nvSpPr>
        <xdr:cNvPr id="45" name="Rectangle: Rounded Corners 44">
          <a:extLst>
            <a:ext uri="{FF2B5EF4-FFF2-40B4-BE49-F238E27FC236}">
              <a16:creationId xmlns:a16="http://schemas.microsoft.com/office/drawing/2014/main" id="{C57E12C7-895A-4CB8-B2AE-281600FE42D3}"/>
            </a:ext>
          </a:extLst>
        </xdr:cNvPr>
        <xdr:cNvSpPr/>
      </xdr:nvSpPr>
      <xdr:spPr>
        <a:xfrm>
          <a:off x="22860" y="0"/>
          <a:ext cx="13808961" cy="5583114"/>
        </a:xfrm>
        <a:prstGeom prst="roundRect">
          <a:avLst>
            <a:gd name="adj" fmla="val 6681"/>
          </a:avLst>
        </a:prstGeom>
        <a:solidFill>
          <a:srgbClr val="0E241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60960</xdr:colOff>
      <xdr:row>0</xdr:row>
      <xdr:rowOff>53340</xdr:rowOff>
    </xdr:from>
    <xdr:to>
      <xdr:col>3</xdr:col>
      <xdr:colOff>24693</xdr:colOff>
      <xdr:row>30</xdr:row>
      <xdr:rowOff>0</xdr:rowOff>
    </xdr:to>
    <xdr:sp macro="" textlink="">
      <xdr:nvSpPr>
        <xdr:cNvPr id="46" name="Rectangle: Rounded Corners 45">
          <a:extLst>
            <a:ext uri="{FF2B5EF4-FFF2-40B4-BE49-F238E27FC236}">
              <a16:creationId xmlns:a16="http://schemas.microsoft.com/office/drawing/2014/main" id="{473E43E3-1C8F-457C-9576-621880BF08FC}"/>
            </a:ext>
          </a:extLst>
        </xdr:cNvPr>
        <xdr:cNvSpPr/>
      </xdr:nvSpPr>
      <xdr:spPr>
        <a:xfrm>
          <a:off x="60960" y="53340"/>
          <a:ext cx="1788137" cy="5441852"/>
        </a:xfrm>
        <a:prstGeom prst="roundRect">
          <a:avLst>
            <a:gd name="adj" fmla="val 13804"/>
          </a:avLst>
        </a:prstGeom>
        <a:solidFill>
          <a:srgbClr val="F5E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161925</xdr:colOff>
      <xdr:row>2</xdr:row>
      <xdr:rowOff>83923</xdr:rowOff>
    </xdr:from>
    <xdr:to>
      <xdr:col>4</xdr:col>
      <xdr:colOff>35232</xdr:colOff>
      <xdr:row>4</xdr:row>
      <xdr:rowOff>84695</xdr:rowOff>
    </xdr:to>
    <xdr:sp macro="" textlink="">
      <xdr:nvSpPr>
        <xdr:cNvPr id="47" name="TextBox 46">
          <a:hlinkClick xmlns:r="http://schemas.openxmlformats.org/officeDocument/2006/relationships" r:id="rId1"/>
          <a:extLst>
            <a:ext uri="{FF2B5EF4-FFF2-40B4-BE49-F238E27FC236}">
              <a16:creationId xmlns:a16="http://schemas.microsoft.com/office/drawing/2014/main" id="{2DE53C7E-85E4-4643-95BB-05DA9136F497}"/>
            </a:ext>
          </a:extLst>
        </xdr:cNvPr>
        <xdr:cNvSpPr txBox="1"/>
      </xdr:nvSpPr>
      <xdr:spPr>
        <a:xfrm>
          <a:off x="161925" y="449683"/>
          <a:ext cx="2311707" cy="366532"/>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bg1"/>
              </a:solidFill>
              <a:latin typeface="Segoe UI" panose="020B0502040204020203" pitchFamily="34" charset="0"/>
              <a:cs typeface="Segoe UI" panose="020B0502040204020203" pitchFamily="34" charset="0"/>
            </a:rPr>
            <a:t>    </a:t>
          </a:r>
          <a:r>
            <a:rPr lang="en-IN" sz="1200" b="1">
              <a:solidFill>
                <a:schemeClr val="tx1"/>
              </a:solidFill>
              <a:latin typeface="Segoe UI" panose="020B0502040204020203" pitchFamily="34" charset="0"/>
              <a:cs typeface="Segoe UI" panose="020B0502040204020203" pitchFamily="34" charset="0"/>
            </a:rPr>
            <a:t>Overview</a:t>
          </a:r>
        </a:p>
      </xdr:txBody>
    </xdr:sp>
    <xdr:clientData/>
  </xdr:twoCellAnchor>
  <xdr:twoCellAnchor>
    <xdr:from>
      <xdr:col>0</xdr:col>
      <xdr:colOff>345499</xdr:colOff>
      <xdr:row>5</xdr:row>
      <xdr:rowOff>4935</xdr:rowOff>
    </xdr:from>
    <xdr:to>
      <xdr:col>3</xdr:col>
      <xdr:colOff>454012</xdr:colOff>
      <xdr:row>7</xdr:row>
      <xdr:rowOff>5707</xdr:rowOff>
    </xdr:to>
    <xdr:sp macro="" textlink="">
      <xdr:nvSpPr>
        <xdr:cNvPr id="48" name="TextBox 47">
          <a:hlinkClick xmlns:r="http://schemas.openxmlformats.org/officeDocument/2006/relationships" r:id="rId2"/>
          <a:extLst>
            <a:ext uri="{FF2B5EF4-FFF2-40B4-BE49-F238E27FC236}">
              <a16:creationId xmlns:a16="http://schemas.microsoft.com/office/drawing/2014/main" id="{2FC0795A-2F63-4187-BCCA-00DF8BCF4E94}"/>
            </a:ext>
          </a:extLst>
        </xdr:cNvPr>
        <xdr:cNvSpPr txBox="1"/>
      </xdr:nvSpPr>
      <xdr:spPr>
        <a:xfrm>
          <a:off x="345499" y="919335"/>
          <a:ext cx="1937313" cy="366532"/>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Temporal</a:t>
          </a:r>
        </a:p>
      </xdr:txBody>
    </xdr:sp>
    <xdr:clientData/>
  </xdr:twoCellAnchor>
  <xdr:twoCellAnchor>
    <xdr:from>
      <xdr:col>0</xdr:col>
      <xdr:colOff>360092</xdr:colOff>
      <xdr:row>7</xdr:row>
      <xdr:rowOff>27938</xdr:rowOff>
    </xdr:from>
    <xdr:to>
      <xdr:col>3</xdr:col>
      <xdr:colOff>468605</xdr:colOff>
      <xdr:row>9</xdr:row>
      <xdr:rowOff>28710</xdr:rowOff>
    </xdr:to>
    <xdr:sp macro="" textlink="">
      <xdr:nvSpPr>
        <xdr:cNvPr id="49" name="TextBox 48">
          <a:hlinkClick xmlns:r="http://schemas.openxmlformats.org/officeDocument/2006/relationships" r:id="rId3"/>
          <a:extLst>
            <a:ext uri="{FF2B5EF4-FFF2-40B4-BE49-F238E27FC236}">
              <a16:creationId xmlns:a16="http://schemas.microsoft.com/office/drawing/2014/main" id="{69A54EBA-3CBF-42E1-BFC7-B443F77817CE}"/>
            </a:ext>
          </a:extLst>
        </xdr:cNvPr>
        <xdr:cNvSpPr txBox="1"/>
      </xdr:nvSpPr>
      <xdr:spPr>
        <a:xfrm>
          <a:off x="360092" y="1308098"/>
          <a:ext cx="1937313" cy="366532"/>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Severity</a:t>
          </a:r>
        </a:p>
      </xdr:txBody>
    </xdr:sp>
    <xdr:clientData/>
  </xdr:twoCellAnchor>
  <xdr:twoCellAnchor>
    <xdr:from>
      <xdr:col>0</xdr:col>
      <xdr:colOff>353472</xdr:colOff>
      <xdr:row>9</xdr:row>
      <xdr:rowOff>88619</xdr:rowOff>
    </xdr:from>
    <xdr:to>
      <xdr:col>3</xdr:col>
      <xdr:colOff>461985</xdr:colOff>
      <xdr:row>11</xdr:row>
      <xdr:rowOff>89389</xdr:rowOff>
    </xdr:to>
    <xdr:sp macro="" textlink="">
      <xdr:nvSpPr>
        <xdr:cNvPr id="50" name="TextBox 49">
          <a:hlinkClick xmlns:r="http://schemas.openxmlformats.org/officeDocument/2006/relationships" r:id="rId4"/>
          <a:extLst>
            <a:ext uri="{FF2B5EF4-FFF2-40B4-BE49-F238E27FC236}">
              <a16:creationId xmlns:a16="http://schemas.microsoft.com/office/drawing/2014/main" id="{DA6BD7D9-5514-4855-A285-86FF54C27EB2}"/>
            </a:ext>
          </a:extLst>
        </xdr:cNvPr>
        <xdr:cNvSpPr txBox="1"/>
      </xdr:nvSpPr>
      <xdr:spPr>
        <a:xfrm>
          <a:off x="353472" y="1734539"/>
          <a:ext cx="1937313" cy="366530"/>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Geographical</a:t>
          </a:r>
        </a:p>
      </xdr:txBody>
    </xdr:sp>
    <xdr:clientData/>
  </xdr:twoCellAnchor>
  <xdr:twoCellAnchor>
    <xdr:from>
      <xdr:col>0</xdr:col>
      <xdr:colOff>372123</xdr:colOff>
      <xdr:row>12</xdr:row>
      <xdr:rowOff>4003</xdr:rowOff>
    </xdr:from>
    <xdr:to>
      <xdr:col>3</xdr:col>
      <xdr:colOff>480636</xdr:colOff>
      <xdr:row>14</xdr:row>
      <xdr:rowOff>4775</xdr:rowOff>
    </xdr:to>
    <xdr:sp macro="" textlink="">
      <xdr:nvSpPr>
        <xdr:cNvPr id="51" name="TextBox 50">
          <a:hlinkClick xmlns:r="http://schemas.openxmlformats.org/officeDocument/2006/relationships" r:id="rId5"/>
          <a:extLst>
            <a:ext uri="{FF2B5EF4-FFF2-40B4-BE49-F238E27FC236}">
              <a16:creationId xmlns:a16="http://schemas.microsoft.com/office/drawing/2014/main" id="{A8F28F58-F948-498F-856C-C54B4DE7CB89}"/>
            </a:ext>
          </a:extLst>
        </xdr:cNvPr>
        <xdr:cNvSpPr txBox="1"/>
      </xdr:nvSpPr>
      <xdr:spPr>
        <a:xfrm>
          <a:off x="372123" y="2198563"/>
          <a:ext cx="1937313" cy="366532"/>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Driver</a:t>
          </a:r>
          <a:r>
            <a:rPr lang="en-IN" sz="1200" b="1" baseline="0">
              <a:solidFill>
                <a:schemeClr val="tx1"/>
              </a:solidFill>
              <a:latin typeface="Segoe UI" panose="020B0502040204020203" pitchFamily="34" charset="0"/>
              <a:cs typeface="Segoe UI" panose="020B0502040204020203" pitchFamily="34" charset="0"/>
            </a:rPr>
            <a:t> </a:t>
          </a:r>
          <a:endParaRPr lang="en-IN" sz="1200" b="1">
            <a:solidFill>
              <a:schemeClr val="tx1"/>
            </a:solidFill>
            <a:latin typeface="Segoe UI" panose="020B0502040204020203" pitchFamily="34" charset="0"/>
            <a:cs typeface="Segoe UI" panose="020B0502040204020203" pitchFamily="34" charset="0"/>
          </a:endParaRPr>
        </a:p>
      </xdr:txBody>
    </xdr:sp>
    <xdr:clientData/>
  </xdr:twoCellAnchor>
  <xdr:twoCellAnchor>
    <xdr:from>
      <xdr:col>0</xdr:col>
      <xdr:colOff>241936</xdr:colOff>
      <xdr:row>14</xdr:row>
      <xdr:rowOff>93258</xdr:rowOff>
    </xdr:from>
    <xdr:to>
      <xdr:col>3</xdr:col>
      <xdr:colOff>488934</xdr:colOff>
      <xdr:row>16</xdr:row>
      <xdr:rowOff>94030</xdr:rowOff>
    </xdr:to>
    <xdr:sp macro="" textlink="">
      <xdr:nvSpPr>
        <xdr:cNvPr id="52" name="TextBox 51">
          <a:hlinkClick xmlns:r="http://schemas.openxmlformats.org/officeDocument/2006/relationships" r:id="rId6"/>
          <a:extLst>
            <a:ext uri="{FF2B5EF4-FFF2-40B4-BE49-F238E27FC236}">
              <a16:creationId xmlns:a16="http://schemas.microsoft.com/office/drawing/2014/main" id="{138630BE-F851-4B41-AAC8-9DA95D3F8DEF}"/>
            </a:ext>
          </a:extLst>
        </xdr:cNvPr>
        <xdr:cNvSpPr txBox="1"/>
      </xdr:nvSpPr>
      <xdr:spPr>
        <a:xfrm>
          <a:off x="241936" y="2653578"/>
          <a:ext cx="2075798" cy="366532"/>
        </a:xfrm>
        <a:prstGeom prst="roundRect">
          <a:avLst>
            <a:gd name="adj" fmla="val 50000"/>
          </a:avLst>
        </a:prstGeom>
        <a:solidFill>
          <a:srgbClr val="0E241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bg1"/>
              </a:solidFill>
              <a:latin typeface="Segoe UI" panose="020B0502040204020203" pitchFamily="34" charset="0"/>
              <a:cs typeface="Segoe UI" panose="020B0502040204020203" pitchFamily="34" charset="0"/>
            </a:rPr>
            <a:t>   Environment</a:t>
          </a:r>
          <a:r>
            <a:rPr lang="en-IN" sz="1200" b="1" baseline="0">
              <a:solidFill>
                <a:schemeClr val="bg1"/>
              </a:solidFill>
              <a:latin typeface="Segoe UI" panose="020B0502040204020203" pitchFamily="34" charset="0"/>
              <a:cs typeface="Segoe UI" panose="020B0502040204020203" pitchFamily="34" charset="0"/>
            </a:rPr>
            <a:t> </a:t>
          </a:r>
          <a:endParaRPr lang="en-IN" sz="1200" b="1">
            <a:solidFill>
              <a:schemeClr val="bg1"/>
            </a:solidFill>
            <a:latin typeface="Segoe UI" panose="020B0502040204020203" pitchFamily="34" charset="0"/>
            <a:cs typeface="Segoe UI" panose="020B0502040204020203" pitchFamily="34" charset="0"/>
          </a:endParaRPr>
        </a:p>
      </xdr:txBody>
    </xdr:sp>
    <xdr:clientData/>
  </xdr:twoCellAnchor>
  <xdr:twoCellAnchor editAs="oneCell">
    <xdr:from>
      <xdr:col>0</xdr:col>
      <xdr:colOff>264988</xdr:colOff>
      <xdr:row>5</xdr:row>
      <xdr:rowOff>92485</xdr:rowOff>
    </xdr:from>
    <xdr:to>
      <xdr:col>0</xdr:col>
      <xdr:colOff>451678</xdr:colOff>
      <xdr:row>6</xdr:row>
      <xdr:rowOff>96680</xdr:rowOff>
    </xdr:to>
    <xdr:pic>
      <xdr:nvPicPr>
        <xdr:cNvPr id="53" name="Graphic 52" descr="Clock with solid fill">
          <a:extLst>
            <a:ext uri="{FF2B5EF4-FFF2-40B4-BE49-F238E27FC236}">
              <a16:creationId xmlns:a16="http://schemas.microsoft.com/office/drawing/2014/main" id="{5EC7BB2B-C8C7-4240-B009-01C29BFC179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4988" y="1006885"/>
          <a:ext cx="186690" cy="187075"/>
        </a:xfrm>
        <a:prstGeom prst="rect">
          <a:avLst/>
        </a:prstGeom>
      </xdr:spPr>
    </xdr:pic>
    <xdr:clientData/>
  </xdr:twoCellAnchor>
  <xdr:twoCellAnchor editAs="oneCell">
    <xdr:from>
      <xdr:col>0</xdr:col>
      <xdr:colOff>279514</xdr:colOff>
      <xdr:row>3</xdr:row>
      <xdr:rowOff>2609</xdr:rowOff>
    </xdr:from>
    <xdr:to>
      <xdr:col>0</xdr:col>
      <xdr:colOff>469970</xdr:colOff>
      <xdr:row>4</xdr:row>
      <xdr:rowOff>11516</xdr:rowOff>
    </xdr:to>
    <xdr:pic>
      <xdr:nvPicPr>
        <xdr:cNvPr id="54" name="Graphic 53" descr="Research with solid fill">
          <a:extLst>
            <a:ext uri="{FF2B5EF4-FFF2-40B4-BE49-F238E27FC236}">
              <a16:creationId xmlns:a16="http://schemas.microsoft.com/office/drawing/2014/main" id="{0CD585C5-8272-436C-BC7D-B98005F986A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79514" y="551249"/>
          <a:ext cx="190456" cy="191787"/>
        </a:xfrm>
        <a:prstGeom prst="rect">
          <a:avLst/>
        </a:prstGeom>
      </xdr:spPr>
    </xdr:pic>
    <xdr:clientData/>
  </xdr:twoCellAnchor>
  <xdr:twoCellAnchor>
    <xdr:from>
      <xdr:col>3</xdr:col>
      <xdr:colOff>39933</xdr:colOff>
      <xdr:row>0</xdr:row>
      <xdr:rowOff>22860</xdr:rowOff>
    </xdr:from>
    <xdr:to>
      <xdr:col>11</xdr:col>
      <xdr:colOff>542660</xdr:colOff>
      <xdr:row>2</xdr:row>
      <xdr:rowOff>84592</xdr:rowOff>
    </xdr:to>
    <xdr:sp macro="" textlink="">
      <xdr:nvSpPr>
        <xdr:cNvPr id="55" name="TextBox 54">
          <a:extLst>
            <a:ext uri="{FF2B5EF4-FFF2-40B4-BE49-F238E27FC236}">
              <a16:creationId xmlns:a16="http://schemas.microsoft.com/office/drawing/2014/main" id="{CE9933D1-52DA-4E3A-8CA9-B9F85C21CB3A}"/>
            </a:ext>
          </a:extLst>
        </xdr:cNvPr>
        <xdr:cNvSpPr txBox="1"/>
      </xdr:nvSpPr>
      <xdr:spPr>
        <a:xfrm>
          <a:off x="1868733" y="22860"/>
          <a:ext cx="5379527" cy="427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solidFill>
                <a:schemeClr val="bg1"/>
              </a:solidFill>
              <a:effectLst/>
              <a:latin typeface="Segoe UI" panose="020B0502040204020203" pitchFamily="34" charset="0"/>
              <a:ea typeface="+mn-ea"/>
              <a:cs typeface="Segoe UI" panose="020B0502040204020203" pitchFamily="34" charset="0"/>
            </a:rPr>
            <a:t>Environmental Conditions Analysis</a:t>
          </a:r>
          <a:endParaRPr lang="en-IN" sz="2200">
            <a:solidFill>
              <a:schemeClr val="bg1"/>
            </a:solidFill>
            <a:effectLst/>
            <a:latin typeface="Segoe UI" panose="020B0502040204020203" pitchFamily="34" charset="0"/>
            <a:cs typeface="Segoe UI" panose="020B0502040204020203" pitchFamily="34" charset="0"/>
          </a:endParaRPr>
        </a:p>
      </xdr:txBody>
    </xdr:sp>
    <xdr:clientData/>
  </xdr:twoCellAnchor>
  <xdr:twoCellAnchor>
    <xdr:from>
      <xdr:col>3</xdr:col>
      <xdr:colOff>39933</xdr:colOff>
      <xdr:row>1</xdr:row>
      <xdr:rowOff>175646</xdr:rowOff>
    </xdr:from>
    <xdr:to>
      <xdr:col>12</xdr:col>
      <xdr:colOff>598714</xdr:colOff>
      <xdr:row>4</xdr:row>
      <xdr:rowOff>54883</xdr:rowOff>
    </xdr:to>
    <xdr:sp macro="" textlink="">
      <xdr:nvSpPr>
        <xdr:cNvPr id="56" name="TextBox 55">
          <a:extLst>
            <a:ext uri="{FF2B5EF4-FFF2-40B4-BE49-F238E27FC236}">
              <a16:creationId xmlns:a16="http://schemas.microsoft.com/office/drawing/2014/main" id="{B240C005-0EF1-4A08-9E61-72E889CB1135}"/>
            </a:ext>
          </a:extLst>
        </xdr:cNvPr>
        <xdr:cNvSpPr txBox="1"/>
      </xdr:nvSpPr>
      <xdr:spPr>
        <a:xfrm>
          <a:off x="1859402" y="362258"/>
          <a:ext cx="6017190" cy="439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i="1">
              <a:solidFill>
                <a:schemeClr val="bg1"/>
              </a:solidFill>
              <a:latin typeface="Segoe UI" panose="020B0502040204020203" pitchFamily="34" charset="0"/>
              <a:cs typeface="Segoe UI" panose="020B0502040204020203" pitchFamily="34" charset="0"/>
            </a:rPr>
            <a:t>Examining how weather and lighting influence road safety</a:t>
          </a:r>
          <a:endParaRPr lang="en-IN" i="1">
            <a:solidFill>
              <a:schemeClr val="bg1"/>
            </a:solidFill>
            <a:effectLst/>
            <a:latin typeface="Segoe UI" panose="020B0502040204020203" pitchFamily="34" charset="0"/>
            <a:cs typeface="Segoe UI" panose="020B0502040204020203" pitchFamily="34" charset="0"/>
          </a:endParaRPr>
        </a:p>
      </xdr:txBody>
    </xdr:sp>
    <xdr:clientData/>
  </xdr:twoCellAnchor>
  <xdr:twoCellAnchor editAs="oneCell">
    <xdr:from>
      <xdr:col>3</xdr:col>
      <xdr:colOff>141277</xdr:colOff>
      <xdr:row>8</xdr:row>
      <xdr:rowOff>172260</xdr:rowOff>
    </xdr:from>
    <xdr:to>
      <xdr:col>9</xdr:col>
      <xdr:colOff>144942</xdr:colOff>
      <xdr:row>13</xdr:row>
      <xdr:rowOff>181808</xdr:rowOff>
    </xdr:to>
    <mc:AlternateContent xmlns:mc="http://schemas.openxmlformats.org/markup-compatibility/2006" xmlns:tsle="http://schemas.microsoft.com/office/drawing/2012/timeslicer">
      <mc:Choice Requires="tsle">
        <xdr:graphicFrame macro="">
          <xdr:nvGraphicFramePr>
            <xdr:cNvPr id="73" name="Date 12">
              <a:extLst>
                <a:ext uri="{FF2B5EF4-FFF2-40B4-BE49-F238E27FC236}">
                  <a16:creationId xmlns:a16="http://schemas.microsoft.com/office/drawing/2014/main" id="{53BDC9E0-1373-4F9B-9E74-F513FB36D01D}"/>
                </a:ext>
              </a:extLst>
            </xdr:cNvPr>
            <xdr:cNvGraphicFramePr/>
          </xdr:nvGraphicFramePr>
          <xdr:xfrm>
            <a:off x="0" y="0"/>
            <a:ext cx="0" cy="0"/>
          </xdr:xfrm>
          <a:graphic>
            <a:graphicData uri="http://schemas.microsoft.com/office/drawing/2012/timeslicer">
              <tsle:timeslicer name="Date 12"/>
            </a:graphicData>
          </a:graphic>
        </xdr:graphicFrame>
      </mc:Choice>
      <mc:Fallback xmlns="">
        <xdr:sp macro="" textlink="">
          <xdr:nvSpPr>
            <xdr:cNvPr id="0" name=""/>
            <xdr:cNvSpPr>
              <a:spLocks noTextEdit="1"/>
            </xdr:cNvSpPr>
          </xdr:nvSpPr>
          <xdr:spPr>
            <a:xfrm>
              <a:off x="1970077" y="1635300"/>
              <a:ext cx="3661265" cy="92394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19</xdr:col>
      <xdr:colOff>9067</xdr:colOff>
      <xdr:row>0</xdr:row>
      <xdr:rowOff>99060</xdr:rowOff>
    </xdr:from>
    <xdr:to>
      <xdr:col>22</xdr:col>
      <xdr:colOff>315699</xdr:colOff>
      <xdr:row>29</xdr:row>
      <xdr:rowOff>124558</xdr:rowOff>
    </xdr:to>
    <xdr:sp macro="" textlink="">
      <xdr:nvSpPr>
        <xdr:cNvPr id="77" name="Rectangle: Rounded Corners 76">
          <a:extLst>
            <a:ext uri="{FF2B5EF4-FFF2-40B4-BE49-F238E27FC236}">
              <a16:creationId xmlns:a16="http://schemas.microsoft.com/office/drawing/2014/main" id="{897ED3CE-E667-4826-970B-59B4EEB3E451}"/>
            </a:ext>
          </a:extLst>
        </xdr:cNvPr>
        <xdr:cNvSpPr/>
      </xdr:nvSpPr>
      <xdr:spPr>
        <a:xfrm>
          <a:off x="11563625" y="99060"/>
          <a:ext cx="2131036" cy="5337517"/>
        </a:xfrm>
        <a:prstGeom prst="roundRect">
          <a:avLst>
            <a:gd name="adj" fmla="val 13804"/>
          </a:avLst>
        </a:prstGeom>
        <a:solidFill>
          <a:srgbClr val="92D050">
            <a:alpha val="3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108841</xdr:colOff>
      <xdr:row>3</xdr:row>
      <xdr:rowOff>163068</xdr:rowOff>
    </xdr:from>
    <xdr:to>
      <xdr:col>22</xdr:col>
      <xdr:colOff>365342</xdr:colOff>
      <xdr:row>32</xdr:row>
      <xdr:rowOff>93824</xdr:rowOff>
    </xdr:to>
    <xdr:sp macro="" textlink="">
      <xdr:nvSpPr>
        <xdr:cNvPr id="78" name="TextBox 77">
          <a:extLst>
            <a:ext uri="{FF2B5EF4-FFF2-40B4-BE49-F238E27FC236}">
              <a16:creationId xmlns:a16="http://schemas.microsoft.com/office/drawing/2014/main" id="{2C042A67-0323-4E10-AE7C-8A8FA4FE7555}"/>
            </a:ext>
          </a:extLst>
        </xdr:cNvPr>
        <xdr:cNvSpPr txBox="1"/>
      </xdr:nvSpPr>
      <xdr:spPr>
        <a:xfrm>
          <a:off x="11691241" y="711708"/>
          <a:ext cx="2085301" cy="5234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en-IN" b="0">
              <a:solidFill>
                <a:schemeClr val="bg1"/>
              </a:solidFill>
              <a:latin typeface="Segoe UI" panose="020B0502040204020203" pitchFamily="34" charset="0"/>
              <a:cs typeface="Segoe UI" panose="020B0502040204020203" pitchFamily="34" charset="0"/>
            </a:rPr>
            <a:t>21.03% of accidents occurred during rainy weather, indicating that adverse conditions significantly impact road safety.</a:t>
          </a:r>
        </a:p>
        <a:p>
          <a:pPr marL="171450" indent="-171450">
            <a:buFont typeface="Arial" panose="020B0604020202020204" pitchFamily="34" charset="0"/>
            <a:buChar char="•"/>
          </a:pPr>
          <a:r>
            <a:rPr lang="en-IN" b="0">
              <a:solidFill>
                <a:schemeClr val="bg1"/>
              </a:solidFill>
              <a:latin typeface="Segoe UI" panose="020B0502040204020203" pitchFamily="34" charset="0"/>
              <a:cs typeface="Segoe UI" panose="020B0502040204020203" pitchFamily="34" charset="0"/>
            </a:rPr>
            <a:t>32.18% of accidents happened under poor lighting, making visibility a key risk factor.</a:t>
          </a:r>
        </a:p>
        <a:p>
          <a:pPr marL="171450" indent="-171450">
            <a:buFont typeface="Arial" panose="020B0604020202020204" pitchFamily="34" charset="0"/>
            <a:buChar char="•"/>
          </a:pPr>
          <a:r>
            <a:rPr lang="en-IN" b="0">
              <a:solidFill>
                <a:schemeClr val="bg1"/>
              </a:solidFill>
              <a:latin typeface="Segoe UI" panose="020B0502040204020203" pitchFamily="34" charset="0"/>
              <a:cs typeface="Segoe UI" panose="020B0502040204020203" pitchFamily="34" charset="0"/>
            </a:rPr>
            <a:t>19.13% of accidents occurred during clear weather, suggesting that not all incidents are weather-driven — driver behavior and road factors also play roles.</a:t>
          </a:r>
        </a:p>
        <a:p>
          <a:pPr marL="171450" indent="-171450">
            <a:buFont typeface="Arial" panose="020B0604020202020204" pitchFamily="34" charset="0"/>
            <a:buChar char="•"/>
          </a:pPr>
          <a:r>
            <a:rPr lang="en-IN" b="0">
              <a:solidFill>
                <a:schemeClr val="bg1"/>
              </a:solidFill>
              <a:latin typeface="Segoe UI" panose="020B0502040204020203" pitchFamily="34" charset="0"/>
              <a:cs typeface="Segoe UI" panose="020B0502040204020203" pitchFamily="34" charset="0"/>
            </a:rPr>
            <a:t>25.10% of accidents took place in daylight, implying that accidents are not limited to nighttime visibility issues but occur across all light conditions.</a:t>
          </a:r>
        </a:p>
      </xdr:txBody>
    </xdr:sp>
    <xdr:clientData/>
  </xdr:twoCellAnchor>
  <xdr:twoCellAnchor>
    <xdr:from>
      <xdr:col>18</xdr:col>
      <xdr:colOff>334959</xdr:colOff>
      <xdr:row>1</xdr:row>
      <xdr:rowOff>137000</xdr:rowOff>
    </xdr:from>
    <xdr:to>
      <xdr:col>21</xdr:col>
      <xdr:colOff>12301</xdr:colOff>
      <xdr:row>3</xdr:row>
      <xdr:rowOff>137771</xdr:rowOff>
    </xdr:to>
    <xdr:sp macro="" textlink="">
      <xdr:nvSpPr>
        <xdr:cNvPr id="79" name="TextBox 78">
          <a:extLst>
            <a:ext uri="{FF2B5EF4-FFF2-40B4-BE49-F238E27FC236}">
              <a16:creationId xmlns:a16="http://schemas.microsoft.com/office/drawing/2014/main" id="{111F68F1-35F8-4B93-95C3-10415E210EE0}"/>
            </a:ext>
          </a:extLst>
        </xdr:cNvPr>
        <xdr:cNvSpPr txBox="1"/>
      </xdr:nvSpPr>
      <xdr:spPr>
        <a:xfrm>
          <a:off x="11307759" y="319880"/>
          <a:ext cx="1506142" cy="366531"/>
        </a:xfrm>
        <a:prstGeom prst="roundRect">
          <a:avLst>
            <a:gd name="adj" fmla="val 50000"/>
          </a:avLst>
        </a:prstGeom>
        <a:solidFill>
          <a:srgbClr val="0E241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IN" sz="1200" b="1">
              <a:solidFill>
                <a:schemeClr val="bg1"/>
              </a:solidFill>
              <a:latin typeface="Segoe UI" panose="020B0502040204020203" pitchFamily="34" charset="0"/>
              <a:cs typeface="Segoe UI" panose="020B0502040204020203" pitchFamily="34" charset="0"/>
            </a:rPr>
            <a:t>   Key Insights    </a:t>
          </a:r>
        </a:p>
      </xdr:txBody>
    </xdr:sp>
    <xdr:clientData/>
  </xdr:twoCellAnchor>
  <xdr:twoCellAnchor>
    <xdr:from>
      <xdr:col>0</xdr:col>
      <xdr:colOff>397138</xdr:colOff>
      <xdr:row>16</xdr:row>
      <xdr:rowOff>176921</xdr:rowOff>
    </xdr:from>
    <xdr:to>
      <xdr:col>3</xdr:col>
      <xdr:colOff>505651</xdr:colOff>
      <xdr:row>18</xdr:row>
      <xdr:rowOff>177692</xdr:rowOff>
    </xdr:to>
    <xdr:sp macro="" textlink="">
      <xdr:nvSpPr>
        <xdr:cNvPr id="80" name="TextBox 79">
          <a:hlinkClick xmlns:r="http://schemas.openxmlformats.org/officeDocument/2006/relationships" r:id="rId11"/>
          <a:extLst>
            <a:ext uri="{FF2B5EF4-FFF2-40B4-BE49-F238E27FC236}">
              <a16:creationId xmlns:a16="http://schemas.microsoft.com/office/drawing/2014/main" id="{E82A3EAC-6D99-43D9-8277-7920FFDCB89B}"/>
            </a:ext>
          </a:extLst>
        </xdr:cNvPr>
        <xdr:cNvSpPr txBox="1"/>
      </xdr:nvSpPr>
      <xdr:spPr>
        <a:xfrm>
          <a:off x="397138" y="3103001"/>
          <a:ext cx="1937313" cy="366531"/>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baseline="0">
              <a:solidFill>
                <a:schemeClr val="tx1"/>
              </a:solidFill>
              <a:latin typeface="Segoe UI" panose="020B0502040204020203" pitchFamily="34" charset="0"/>
              <a:cs typeface="Segoe UI" panose="020B0502040204020203" pitchFamily="34" charset="0"/>
            </a:rPr>
            <a:t>Vehicles</a:t>
          </a:r>
          <a:endParaRPr lang="en-IN" sz="1200" b="1">
            <a:solidFill>
              <a:schemeClr val="tx1"/>
            </a:solidFill>
            <a:latin typeface="Segoe UI" panose="020B0502040204020203" pitchFamily="34" charset="0"/>
            <a:cs typeface="Segoe UI" panose="020B0502040204020203" pitchFamily="34" charset="0"/>
          </a:endParaRPr>
        </a:p>
      </xdr:txBody>
    </xdr:sp>
    <xdr:clientData/>
  </xdr:twoCellAnchor>
  <xdr:twoCellAnchor>
    <xdr:from>
      <xdr:col>0</xdr:col>
      <xdr:colOff>411727</xdr:colOff>
      <xdr:row>19</xdr:row>
      <xdr:rowOff>52092</xdr:rowOff>
    </xdr:from>
    <xdr:to>
      <xdr:col>3</xdr:col>
      <xdr:colOff>520240</xdr:colOff>
      <xdr:row>21</xdr:row>
      <xdr:rowOff>52865</xdr:rowOff>
    </xdr:to>
    <xdr:sp macro="" textlink="">
      <xdr:nvSpPr>
        <xdr:cNvPr id="81" name="TextBox 80">
          <a:hlinkClick xmlns:r="http://schemas.openxmlformats.org/officeDocument/2006/relationships" r:id="rId12"/>
          <a:extLst>
            <a:ext uri="{FF2B5EF4-FFF2-40B4-BE49-F238E27FC236}">
              <a16:creationId xmlns:a16="http://schemas.microsoft.com/office/drawing/2014/main" id="{0DDF9E45-EA21-4A6E-A134-D7AF73194285}"/>
            </a:ext>
          </a:extLst>
        </xdr:cNvPr>
        <xdr:cNvSpPr txBox="1"/>
      </xdr:nvSpPr>
      <xdr:spPr>
        <a:xfrm>
          <a:off x="411727" y="3526812"/>
          <a:ext cx="1937313" cy="366533"/>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Road</a:t>
          </a:r>
          <a:r>
            <a:rPr lang="en-IN" sz="1200" b="1" baseline="0">
              <a:solidFill>
                <a:schemeClr val="tx1"/>
              </a:solidFill>
              <a:latin typeface="Segoe UI" panose="020B0502040204020203" pitchFamily="34" charset="0"/>
              <a:cs typeface="Segoe UI" panose="020B0502040204020203" pitchFamily="34" charset="0"/>
            </a:rPr>
            <a:t> Conditions</a:t>
          </a:r>
          <a:endParaRPr lang="en-IN" sz="1200" b="1">
            <a:solidFill>
              <a:schemeClr val="tx1"/>
            </a:solidFill>
            <a:latin typeface="Segoe UI" panose="020B0502040204020203" pitchFamily="34" charset="0"/>
            <a:cs typeface="Segoe UI" panose="020B0502040204020203" pitchFamily="34" charset="0"/>
          </a:endParaRPr>
        </a:p>
      </xdr:txBody>
    </xdr:sp>
    <xdr:clientData/>
  </xdr:twoCellAnchor>
  <xdr:twoCellAnchor editAs="oneCell">
    <xdr:from>
      <xdr:col>0</xdr:col>
      <xdr:colOff>232410</xdr:colOff>
      <xdr:row>9</xdr:row>
      <xdr:rowOff>146347</xdr:rowOff>
    </xdr:from>
    <xdr:to>
      <xdr:col>0</xdr:col>
      <xdr:colOff>457365</xdr:colOff>
      <xdr:row>11</xdr:row>
      <xdr:rowOff>9083</xdr:rowOff>
    </xdr:to>
    <xdr:pic>
      <xdr:nvPicPr>
        <xdr:cNvPr id="82" name="Graphic 81" descr="Map with pin with solid fill">
          <a:extLst>
            <a:ext uri="{FF2B5EF4-FFF2-40B4-BE49-F238E27FC236}">
              <a16:creationId xmlns:a16="http://schemas.microsoft.com/office/drawing/2014/main" id="{89C75A1B-A1CA-4BC7-822B-33FD28166C9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32410" y="1792267"/>
          <a:ext cx="224955" cy="228496"/>
        </a:xfrm>
        <a:prstGeom prst="rect">
          <a:avLst/>
        </a:prstGeom>
      </xdr:spPr>
    </xdr:pic>
    <xdr:clientData/>
  </xdr:twoCellAnchor>
  <xdr:twoCellAnchor editAs="oneCell">
    <xdr:from>
      <xdr:col>0</xdr:col>
      <xdr:colOff>280035</xdr:colOff>
      <xdr:row>7</xdr:row>
      <xdr:rowOff>122716</xdr:rowOff>
    </xdr:from>
    <xdr:to>
      <xdr:col>0</xdr:col>
      <xdr:colOff>463384</xdr:colOff>
      <xdr:row>8</xdr:row>
      <xdr:rowOff>123423</xdr:rowOff>
    </xdr:to>
    <xdr:pic>
      <xdr:nvPicPr>
        <xdr:cNvPr id="83" name="Graphic 82" descr="Skull with solid fill">
          <a:extLst>
            <a:ext uri="{FF2B5EF4-FFF2-40B4-BE49-F238E27FC236}">
              <a16:creationId xmlns:a16="http://schemas.microsoft.com/office/drawing/2014/main" id="{7E3CB181-7BAD-419E-911D-CD03C8E7BED5}"/>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80035" y="1402876"/>
          <a:ext cx="183349" cy="183587"/>
        </a:xfrm>
        <a:prstGeom prst="rect">
          <a:avLst/>
        </a:prstGeom>
      </xdr:spPr>
    </xdr:pic>
    <xdr:clientData/>
  </xdr:twoCellAnchor>
  <xdr:twoCellAnchor editAs="oneCell">
    <xdr:from>
      <xdr:col>0</xdr:col>
      <xdr:colOff>303793</xdr:colOff>
      <xdr:row>17</xdr:row>
      <xdr:rowOff>91666</xdr:rowOff>
    </xdr:from>
    <xdr:to>
      <xdr:col>0</xdr:col>
      <xdr:colOff>515088</xdr:colOff>
      <xdr:row>18</xdr:row>
      <xdr:rowOff>119176</xdr:rowOff>
    </xdr:to>
    <xdr:pic>
      <xdr:nvPicPr>
        <xdr:cNvPr id="84" name="Graphic 83" descr="Car with solid fill">
          <a:extLst>
            <a:ext uri="{FF2B5EF4-FFF2-40B4-BE49-F238E27FC236}">
              <a16:creationId xmlns:a16="http://schemas.microsoft.com/office/drawing/2014/main" id="{07892963-4E7C-4387-99A1-6EA8FD753128}"/>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303793" y="3200626"/>
          <a:ext cx="211295" cy="210390"/>
        </a:xfrm>
        <a:prstGeom prst="rect">
          <a:avLst/>
        </a:prstGeom>
      </xdr:spPr>
    </xdr:pic>
    <xdr:clientData/>
  </xdr:twoCellAnchor>
  <xdr:twoCellAnchor editAs="oneCell">
    <xdr:from>
      <xdr:col>0</xdr:col>
      <xdr:colOff>272415</xdr:colOff>
      <xdr:row>14</xdr:row>
      <xdr:rowOff>153992</xdr:rowOff>
    </xdr:from>
    <xdr:to>
      <xdr:col>0</xdr:col>
      <xdr:colOff>498845</xdr:colOff>
      <xdr:row>16</xdr:row>
      <xdr:rowOff>12886</xdr:rowOff>
    </xdr:to>
    <xdr:pic>
      <xdr:nvPicPr>
        <xdr:cNvPr id="85" name="Graphic 84" descr="Cloud with solid fill">
          <a:extLst>
            <a:ext uri="{FF2B5EF4-FFF2-40B4-BE49-F238E27FC236}">
              <a16:creationId xmlns:a16="http://schemas.microsoft.com/office/drawing/2014/main" id="{C95B8B6A-24BA-44CB-9E38-44C85EE8EB01}"/>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72415" y="2714312"/>
          <a:ext cx="226430" cy="224654"/>
        </a:xfrm>
        <a:prstGeom prst="rect">
          <a:avLst/>
        </a:prstGeom>
      </xdr:spPr>
    </xdr:pic>
    <xdr:clientData/>
  </xdr:twoCellAnchor>
  <xdr:twoCellAnchor editAs="oneCell">
    <xdr:from>
      <xdr:col>0</xdr:col>
      <xdr:colOff>306706</xdr:colOff>
      <xdr:row>12</xdr:row>
      <xdr:rowOff>105596</xdr:rowOff>
    </xdr:from>
    <xdr:to>
      <xdr:col>0</xdr:col>
      <xdr:colOff>467716</xdr:colOff>
      <xdr:row>13</xdr:row>
      <xdr:rowOff>84112</xdr:rowOff>
    </xdr:to>
    <xdr:pic>
      <xdr:nvPicPr>
        <xdr:cNvPr id="86" name="Graphic 85" descr="Employee badge with solid fill">
          <a:extLst>
            <a:ext uri="{FF2B5EF4-FFF2-40B4-BE49-F238E27FC236}">
              <a16:creationId xmlns:a16="http://schemas.microsoft.com/office/drawing/2014/main" id="{F7513339-E170-4A85-83F3-80271C21C9F9}"/>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306706" y="2300156"/>
          <a:ext cx="161010" cy="161396"/>
        </a:xfrm>
        <a:prstGeom prst="rect">
          <a:avLst/>
        </a:prstGeom>
      </xdr:spPr>
    </xdr:pic>
    <xdr:clientData/>
  </xdr:twoCellAnchor>
  <xdr:twoCellAnchor editAs="oneCell">
    <xdr:from>
      <xdr:col>0</xdr:col>
      <xdr:colOff>323356</xdr:colOff>
      <xdr:row>19</xdr:row>
      <xdr:rowOff>172572</xdr:rowOff>
    </xdr:from>
    <xdr:to>
      <xdr:col>0</xdr:col>
      <xdr:colOff>484366</xdr:colOff>
      <xdr:row>20</xdr:row>
      <xdr:rowOff>151087</xdr:rowOff>
    </xdr:to>
    <xdr:pic>
      <xdr:nvPicPr>
        <xdr:cNvPr id="87" name="Graphic 86" descr="No sign with solid fill">
          <a:extLst>
            <a:ext uri="{FF2B5EF4-FFF2-40B4-BE49-F238E27FC236}">
              <a16:creationId xmlns:a16="http://schemas.microsoft.com/office/drawing/2014/main" id="{74EFE6F3-6DD6-4C01-9736-EC1D151D154F}"/>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323356" y="3647292"/>
          <a:ext cx="161010" cy="161395"/>
        </a:xfrm>
        <a:prstGeom prst="rect">
          <a:avLst/>
        </a:prstGeom>
      </xdr:spPr>
    </xdr:pic>
    <xdr:clientData/>
  </xdr:twoCellAnchor>
  <xdr:twoCellAnchor>
    <xdr:from>
      <xdr:col>3</xdr:col>
      <xdr:colOff>129540</xdr:colOff>
      <xdr:row>3</xdr:row>
      <xdr:rowOff>74776</xdr:rowOff>
    </xdr:from>
    <xdr:to>
      <xdr:col>14</xdr:col>
      <xdr:colOff>555178</xdr:colOff>
      <xdr:row>8</xdr:row>
      <xdr:rowOff>108586</xdr:rowOff>
    </xdr:to>
    <xdr:grpSp>
      <xdr:nvGrpSpPr>
        <xdr:cNvPr id="17" name="Group 16">
          <a:extLst>
            <a:ext uri="{FF2B5EF4-FFF2-40B4-BE49-F238E27FC236}">
              <a16:creationId xmlns:a16="http://schemas.microsoft.com/office/drawing/2014/main" id="{E5497172-4283-2322-2F73-CBAAB686A415}"/>
            </a:ext>
          </a:extLst>
        </xdr:cNvPr>
        <xdr:cNvGrpSpPr/>
      </xdr:nvGrpSpPr>
      <xdr:grpSpPr>
        <a:xfrm>
          <a:off x="1953944" y="624295"/>
          <a:ext cx="7115119" cy="949676"/>
          <a:chOff x="1988820" y="2415421"/>
          <a:chExt cx="7368540" cy="939744"/>
        </a:xfrm>
      </xdr:grpSpPr>
      <xdr:sp macro="" textlink="">
        <xdr:nvSpPr>
          <xdr:cNvPr id="2" name="Rectangle: Rounded Corners 1">
            <a:extLst>
              <a:ext uri="{FF2B5EF4-FFF2-40B4-BE49-F238E27FC236}">
                <a16:creationId xmlns:a16="http://schemas.microsoft.com/office/drawing/2014/main" id="{04311D24-AA38-44F2-8DCF-E5E51DFEDA31}"/>
              </a:ext>
            </a:extLst>
          </xdr:cNvPr>
          <xdr:cNvSpPr/>
        </xdr:nvSpPr>
        <xdr:spPr>
          <a:xfrm>
            <a:off x="1988820" y="2583180"/>
            <a:ext cx="1798320" cy="769620"/>
          </a:xfrm>
          <a:prstGeom prst="roundRect">
            <a:avLst>
              <a:gd name="adj" fmla="val 13804"/>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96643C84-7A0F-4C01-BE03-989A2CB17088}"/>
              </a:ext>
            </a:extLst>
          </xdr:cNvPr>
          <xdr:cNvSpPr/>
        </xdr:nvSpPr>
        <xdr:spPr>
          <a:xfrm>
            <a:off x="7559040" y="2590801"/>
            <a:ext cx="1798320" cy="762477"/>
          </a:xfrm>
          <a:prstGeom prst="roundRect">
            <a:avLst>
              <a:gd name="adj" fmla="val 13804"/>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71F6F0A2-E69B-4E2D-B7BA-A7BDA5695219}"/>
              </a:ext>
            </a:extLst>
          </xdr:cNvPr>
          <xdr:cNvSpPr/>
        </xdr:nvSpPr>
        <xdr:spPr>
          <a:xfrm>
            <a:off x="5699760" y="2590800"/>
            <a:ext cx="1798320" cy="762476"/>
          </a:xfrm>
          <a:prstGeom prst="roundRect">
            <a:avLst>
              <a:gd name="adj" fmla="val 13804"/>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8DC9406C-6C45-4BC9-AEF8-EC0D7D30B63A}"/>
              </a:ext>
            </a:extLst>
          </xdr:cNvPr>
          <xdr:cNvSpPr/>
        </xdr:nvSpPr>
        <xdr:spPr>
          <a:xfrm>
            <a:off x="3848100" y="2598420"/>
            <a:ext cx="1798320" cy="756745"/>
          </a:xfrm>
          <a:prstGeom prst="roundRect">
            <a:avLst>
              <a:gd name="adj" fmla="val 13804"/>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TextBox 6">
            <a:extLst>
              <a:ext uri="{FF2B5EF4-FFF2-40B4-BE49-F238E27FC236}">
                <a16:creationId xmlns:a16="http://schemas.microsoft.com/office/drawing/2014/main" id="{B65F4959-5E68-4EB2-B4CA-5A3CF0A5F8F4}"/>
              </a:ext>
            </a:extLst>
          </xdr:cNvPr>
          <xdr:cNvSpPr txBox="1"/>
        </xdr:nvSpPr>
        <xdr:spPr>
          <a:xfrm>
            <a:off x="2208219" y="2494784"/>
            <a:ext cx="1325880" cy="541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a:solidFill>
                  <a:srgbClr val="0E2419"/>
                </a:solidFill>
                <a:latin typeface="Segoe UI" panose="020B0502040204020203" pitchFamily="34" charset="0"/>
                <a:cs typeface="Segoe UI" panose="020B0502040204020203" pitchFamily="34" charset="0"/>
              </a:rPr>
              <a:t>Rainy</a:t>
            </a:r>
            <a:r>
              <a:rPr lang="en-IN" sz="1100" b="1" i="0" baseline="0">
                <a:solidFill>
                  <a:srgbClr val="0E2419"/>
                </a:solidFill>
                <a:latin typeface="Segoe UI" panose="020B0502040204020203" pitchFamily="34" charset="0"/>
                <a:cs typeface="Segoe UI" panose="020B0502040204020203" pitchFamily="34" charset="0"/>
              </a:rPr>
              <a:t> Weather Accidents %</a:t>
            </a:r>
            <a:endParaRPr lang="en-IN" sz="1100" b="1" i="0">
              <a:solidFill>
                <a:srgbClr val="0E2419"/>
              </a:solidFill>
              <a:latin typeface="Segoe UI" panose="020B0502040204020203" pitchFamily="34" charset="0"/>
              <a:cs typeface="Segoe UI" panose="020B0502040204020203" pitchFamily="34" charset="0"/>
            </a:endParaRPr>
          </a:p>
        </xdr:txBody>
      </xdr:sp>
      <xdr:sp macro="" textlink="">
        <xdr:nvSpPr>
          <xdr:cNvPr id="8" name="TextBox 7">
            <a:extLst>
              <a:ext uri="{FF2B5EF4-FFF2-40B4-BE49-F238E27FC236}">
                <a16:creationId xmlns:a16="http://schemas.microsoft.com/office/drawing/2014/main" id="{9A808E25-873F-468E-A524-8814E1D2D15D}"/>
              </a:ext>
            </a:extLst>
          </xdr:cNvPr>
          <xdr:cNvSpPr txBox="1"/>
        </xdr:nvSpPr>
        <xdr:spPr>
          <a:xfrm>
            <a:off x="4099053" y="2489053"/>
            <a:ext cx="1264920" cy="556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a:solidFill>
                  <a:srgbClr val="0E2419"/>
                </a:solidFill>
                <a:latin typeface="Segoe UI" panose="020B0502040204020203" pitchFamily="34" charset="0"/>
                <a:cs typeface="Segoe UI" panose="020B0502040204020203" pitchFamily="34" charset="0"/>
              </a:rPr>
              <a:t>Poor</a:t>
            </a:r>
            <a:r>
              <a:rPr lang="en-IN" sz="1100" b="1" i="0" baseline="0">
                <a:solidFill>
                  <a:srgbClr val="0E2419"/>
                </a:solidFill>
                <a:latin typeface="Segoe UI" panose="020B0502040204020203" pitchFamily="34" charset="0"/>
                <a:cs typeface="Segoe UI" panose="020B0502040204020203" pitchFamily="34" charset="0"/>
              </a:rPr>
              <a:t> Lighting Accidents %</a:t>
            </a:r>
            <a:endParaRPr lang="en-IN" sz="1100" b="1" i="0">
              <a:solidFill>
                <a:srgbClr val="0E2419"/>
              </a:solidFill>
              <a:latin typeface="Segoe UI" panose="020B0502040204020203" pitchFamily="34" charset="0"/>
              <a:cs typeface="Segoe UI" panose="020B0502040204020203" pitchFamily="34" charset="0"/>
            </a:endParaRPr>
          </a:p>
        </xdr:txBody>
      </xdr:sp>
      <xdr:sp macro="" textlink="">
        <xdr:nvSpPr>
          <xdr:cNvPr id="10" name="TextBox 9">
            <a:extLst>
              <a:ext uri="{FF2B5EF4-FFF2-40B4-BE49-F238E27FC236}">
                <a16:creationId xmlns:a16="http://schemas.microsoft.com/office/drawing/2014/main" id="{07F158F6-4295-477D-998B-20777C38BC9B}"/>
              </a:ext>
            </a:extLst>
          </xdr:cNvPr>
          <xdr:cNvSpPr txBox="1"/>
        </xdr:nvSpPr>
        <xdr:spPr>
          <a:xfrm>
            <a:off x="7620060" y="2415421"/>
            <a:ext cx="172974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baseline="0">
                <a:solidFill>
                  <a:srgbClr val="0E2419"/>
                </a:solidFill>
                <a:latin typeface="Segoe UI" panose="020B0502040204020203" pitchFamily="34" charset="0"/>
                <a:cs typeface="Segoe UI" panose="020B0502040204020203" pitchFamily="34" charset="0"/>
              </a:rPr>
              <a:t>Daylight Accidents %</a:t>
            </a:r>
            <a:endParaRPr lang="en-IN" sz="1100" b="1" i="0">
              <a:solidFill>
                <a:srgbClr val="0E2419"/>
              </a:solidFill>
              <a:latin typeface="Segoe UI" panose="020B0502040204020203" pitchFamily="34" charset="0"/>
              <a:cs typeface="Segoe UI" panose="020B0502040204020203" pitchFamily="34" charset="0"/>
            </a:endParaRPr>
          </a:p>
        </xdr:txBody>
      </xdr:sp>
      <xdr:sp macro="" textlink="">
        <xdr:nvSpPr>
          <xdr:cNvPr id="11" name="TextBox 10">
            <a:extLst>
              <a:ext uri="{FF2B5EF4-FFF2-40B4-BE49-F238E27FC236}">
                <a16:creationId xmlns:a16="http://schemas.microsoft.com/office/drawing/2014/main" id="{0E881449-50E6-49F4-8510-B8D3588FDC97}"/>
              </a:ext>
            </a:extLst>
          </xdr:cNvPr>
          <xdr:cNvSpPr txBox="1"/>
        </xdr:nvSpPr>
        <xdr:spPr>
          <a:xfrm>
            <a:off x="5931536" y="2519057"/>
            <a:ext cx="126492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baseline="0">
                <a:solidFill>
                  <a:srgbClr val="0E2419"/>
                </a:solidFill>
                <a:latin typeface="Segoe UI" panose="020B0502040204020203" pitchFamily="34" charset="0"/>
                <a:cs typeface="Segoe UI" panose="020B0502040204020203" pitchFamily="34" charset="0"/>
              </a:rPr>
              <a:t>Clear Weather Accidents %</a:t>
            </a:r>
            <a:endParaRPr lang="en-IN" sz="1100" b="1" i="0">
              <a:solidFill>
                <a:srgbClr val="0E2419"/>
              </a:solidFill>
              <a:latin typeface="Segoe UI" panose="020B0502040204020203" pitchFamily="34" charset="0"/>
              <a:cs typeface="Segoe UI" panose="020B0502040204020203" pitchFamily="34" charset="0"/>
            </a:endParaRPr>
          </a:p>
        </xdr:txBody>
      </xdr:sp>
      <xdr:sp macro="" textlink="KPI!D389">
        <xdr:nvSpPr>
          <xdr:cNvPr id="12" name="TextBox 11">
            <a:extLst>
              <a:ext uri="{FF2B5EF4-FFF2-40B4-BE49-F238E27FC236}">
                <a16:creationId xmlns:a16="http://schemas.microsoft.com/office/drawing/2014/main" id="{6C715187-0A2D-4B9A-98F0-28E8F47E11E6}"/>
              </a:ext>
            </a:extLst>
          </xdr:cNvPr>
          <xdr:cNvSpPr txBox="1"/>
        </xdr:nvSpPr>
        <xdr:spPr>
          <a:xfrm>
            <a:off x="2252103" y="2889868"/>
            <a:ext cx="126492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B0F41DC-BD9B-4DB5-B645-2EB9EC4652CD}" type="TxLink">
              <a:rPr lang="en-US" sz="2200" b="1" i="0" u="none" strike="noStrike">
                <a:solidFill>
                  <a:srgbClr val="000000"/>
                </a:solidFill>
                <a:latin typeface="Segoe UI" panose="020B0502040204020203" pitchFamily="34" charset="0"/>
                <a:ea typeface="Calibri"/>
                <a:cs typeface="Segoe UI" panose="020B0502040204020203" pitchFamily="34" charset="0"/>
              </a:rPr>
              <a:pPr algn="ctr"/>
              <a:t>21.03</a:t>
            </a:fld>
            <a:endParaRPr lang="en-IN" sz="2200" b="1" i="0">
              <a:solidFill>
                <a:schemeClr val="tx1"/>
              </a:solidFill>
              <a:latin typeface="Segoe UI" panose="020B0502040204020203" pitchFamily="34" charset="0"/>
              <a:cs typeface="Segoe UI" panose="020B0502040204020203" pitchFamily="34" charset="0"/>
            </a:endParaRPr>
          </a:p>
        </xdr:txBody>
      </xdr:sp>
      <xdr:sp macro="" textlink="KPI!G403">
        <xdr:nvSpPr>
          <xdr:cNvPr id="13" name="TextBox 12">
            <a:extLst>
              <a:ext uri="{FF2B5EF4-FFF2-40B4-BE49-F238E27FC236}">
                <a16:creationId xmlns:a16="http://schemas.microsoft.com/office/drawing/2014/main" id="{C1B9B4B4-8638-43EC-9F4A-39502C6B9406}"/>
              </a:ext>
            </a:extLst>
          </xdr:cNvPr>
          <xdr:cNvSpPr txBox="1"/>
        </xdr:nvSpPr>
        <xdr:spPr>
          <a:xfrm>
            <a:off x="4125609" y="2887980"/>
            <a:ext cx="126492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84868A-C1FD-4236-B994-DADC9F8802C9}" type="TxLink">
              <a:rPr lang="en-US" sz="2200" b="1" i="0" u="none" strike="noStrike">
                <a:solidFill>
                  <a:srgbClr val="000000"/>
                </a:solidFill>
                <a:latin typeface="Segoe UI" panose="020B0502040204020203" pitchFamily="34" charset="0"/>
                <a:ea typeface="Calibri"/>
                <a:cs typeface="Segoe UI" panose="020B0502040204020203" pitchFamily="34" charset="0"/>
              </a:rPr>
              <a:pPr algn="ctr"/>
              <a:t>32.18</a:t>
            </a:fld>
            <a:endParaRPr lang="en-IN" sz="2200" b="1" i="0">
              <a:solidFill>
                <a:schemeClr val="tx1"/>
              </a:solidFill>
              <a:latin typeface="Segoe UI" panose="020B0502040204020203" pitchFamily="34" charset="0"/>
              <a:cs typeface="Segoe UI" panose="020B0502040204020203" pitchFamily="34" charset="0"/>
            </a:endParaRPr>
          </a:p>
        </xdr:txBody>
      </xdr:sp>
      <xdr:sp macro="" textlink="KPI!D388">
        <xdr:nvSpPr>
          <xdr:cNvPr id="14" name="TextBox 13">
            <a:extLst>
              <a:ext uri="{FF2B5EF4-FFF2-40B4-BE49-F238E27FC236}">
                <a16:creationId xmlns:a16="http://schemas.microsoft.com/office/drawing/2014/main" id="{22B49BC7-EC4A-43B9-A0B9-EC094B85C20B}"/>
              </a:ext>
            </a:extLst>
          </xdr:cNvPr>
          <xdr:cNvSpPr txBox="1"/>
        </xdr:nvSpPr>
        <xdr:spPr>
          <a:xfrm>
            <a:off x="5920186" y="2882384"/>
            <a:ext cx="126492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DC9F48-637C-48A9-A9A3-6E23DB8F3CE8}" type="TxLink">
              <a:rPr lang="en-US" sz="2200" b="1" i="0" u="none" strike="noStrike">
                <a:solidFill>
                  <a:srgbClr val="000000"/>
                </a:solidFill>
                <a:latin typeface="Segoe UI" panose="020B0502040204020203" pitchFamily="34" charset="0"/>
                <a:ea typeface="Calibri"/>
                <a:cs typeface="Segoe UI" panose="020B0502040204020203" pitchFamily="34" charset="0"/>
              </a:rPr>
              <a:pPr algn="ctr"/>
              <a:t>19.13</a:t>
            </a:fld>
            <a:endParaRPr lang="en-IN" sz="2200" b="1" i="0">
              <a:solidFill>
                <a:schemeClr val="tx1"/>
              </a:solidFill>
              <a:latin typeface="Segoe UI" panose="020B0502040204020203" pitchFamily="34" charset="0"/>
              <a:cs typeface="Segoe UI" panose="020B0502040204020203" pitchFamily="34" charset="0"/>
            </a:endParaRPr>
          </a:p>
        </xdr:txBody>
      </xdr:sp>
      <xdr:sp macro="" textlink="KPI!G402">
        <xdr:nvSpPr>
          <xdr:cNvPr id="15" name="TextBox 14">
            <a:extLst>
              <a:ext uri="{FF2B5EF4-FFF2-40B4-BE49-F238E27FC236}">
                <a16:creationId xmlns:a16="http://schemas.microsoft.com/office/drawing/2014/main" id="{03B6EF43-7ED4-4F0B-A45E-D729E7DC8B45}"/>
              </a:ext>
            </a:extLst>
          </xdr:cNvPr>
          <xdr:cNvSpPr txBox="1"/>
        </xdr:nvSpPr>
        <xdr:spPr>
          <a:xfrm>
            <a:off x="7828736" y="2825540"/>
            <a:ext cx="126492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59E479-4C72-41A7-B042-3B952C3FCDDD}" type="TxLink">
              <a:rPr lang="en-US" sz="2200" b="1" i="0" u="none" strike="noStrike">
                <a:solidFill>
                  <a:srgbClr val="000000"/>
                </a:solidFill>
                <a:latin typeface="Segoe UI" panose="020B0502040204020203" pitchFamily="34" charset="0"/>
                <a:ea typeface="Calibri"/>
                <a:cs typeface="Segoe UI" panose="020B0502040204020203" pitchFamily="34" charset="0"/>
              </a:rPr>
              <a:pPr algn="ctr"/>
              <a:t>25.10</a:t>
            </a:fld>
            <a:endParaRPr lang="en-IN" sz="2200" b="1" i="0">
              <a:solidFill>
                <a:schemeClr val="tx1"/>
              </a:solidFill>
              <a:latin typeface="Segoe UI" panose="020B0502040204020203" pitchFamily="34" charset="0"/>
              <a:cs typeface="Segoe UI" panose="020B0502040204020203" pitchFamily="34" charset="0"/>
            </a:endParaRPr>
          </a:p>
        </xdr:txBody>
      </xdr:sp>
    </xdr:grpSp>
    <xdr:clientData/>
  </xdr:twoCellAnchor>
  <xdr:twoCellAnchor>
    <xdr:from>
      <xdr:col>3</xdr:col>
      <xdr:colOff>152400</xdr:colOff>
      <xdr:row>14</xdr:row>
      <xdr:rowOff>68579</xdr:rowOff>
    </xdr:from>
    <xdr:to>
      <xdr:col>8</xdr:col>
      <xdr:colOff>83820</xdr:colOff>
      <xdr:row>29</xdr:row>
      <xdr:rowOff>73268</xdr:rowOff>
    </xdr:to>
    <xdr:graphicFrame macro="">
      <xdr:nvGraphicFramePr>
        <xdr:cNvPr id="21" name="Chart 20">
          <a:extLst>
            <a:ext uri="{FF2B5EF4-FFF2-40B4-BE49-F238E27FC236}">
              <a16:creationId xmlns:a16="http://schemas.microsoft.com/office/drawing/2014/main" id="{7AC331B7-2468-4D47-8689-EA1320DBF3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13</xdr:col>
      <xdr:colOff>304800</xdr:colOff>
      <xdr:row>14</xdr:row>
      <xdr:rowOff>53340</xdr:rowOff>
    </xdr:from>
    <xdr:to>
      <xdr:col>18</xdr:col>
      <xdr:colOff>571500</xdr:colOff>
      <xdr:row>29</xdr:row>
      <xdr:rowOff>80596</xdr:rowOff>
    </xdr:to>
    <xdr:graphicFrame macro="">
      <xdr:nvGraphicFramePr>
        <xdr:cNvPr id="22" name="Chart 21">
          <a:extLst>
            <a:ext uri="{FF2B5EF4-FFF2-40B4-BE49-F238E27FC236}">
              <a16:creationId xmlns:a16="http://schemas.microsoft.com/office/drawing/2014/main" id="{9605AA3F-EABA-4797-8DBE-C1B36CC702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8</xdr:col>
      <xdr:colOff>190501</xdr:colOff>
      <xdr:row>14</xdr:row>
      <xdr:rowOff>60959</xdr:rowOff>
    </xdr:from>
    <xdr:to>
      <xdr:col>13</xdr:col>
      <xdr:colOff>205740</xdr:colOff>
      <xdr:row>29</xdr:row>
      <xdr:rowOff>87922</xdr:rowOff>
    </xdr:to>
    <xdr:graphicFrame macro="">
      <xdr:nvGraphicFramePr>
        <xdr:cNvPr id="23" name="Chart 22">
          <a:extLst>
            <a:ext uri="{FF2B5EF4-FFF2-40B4-BE49-F238E27FC236}">
              <a16:creationId xmlns:a16="http://schemas.microsoft.com/office/drawing/2014/main" id="{903C4AF2-5C75-4369-9C13-351A5E534A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editAs="oneCell">
    <xdr:from>
      <xdr:col>15</xdr:col>
      <xdr:colOff>45720</xdr:colOff>
      <xdr:row>1</xdr:row>
      <xdr:rowOff>99060</xdr:rowOff>
    </xdr:from>
    <xdr:to>
      <xdr:col>18</xdr:col>
      <xdr:colOff>533400</xdr:colOff>
      <xdr:row>14</xdr:row>
      <xdr:rowOff>7620</xdr:rowOff>
    </xdr:to>
    <mc:AlternateContent xmlns:mc="http://schemas.openxmlformats.org/markup-compatibility/2006" xmlns:a14="http://schemas.microsoft.com/office/drawing/2010/main">
      <mc:Choice Requires="a14">
        <xdr:graphicFrame macro="">
          <xdr:nvGraphicFramePr>
            <xdr:cNvPr id="24" name="State Initial 6">
              <a:extLst>
                <a:ext uri="{FF2B5EF4-FFF2-40B4-BE49-F238E27FC236}">
                  <a16:creationId xmlns:a16="http://schemas.microsoft.com/office/drawing/2014/main" id="{2CFAA88A-A1FC-43C7-B103-2E77E4A8BDAD}"/>
                </a:ext>
              </a:extLst>
            </xdr:cNvPr>
            <xdr:cNvGraphicFramePr/>
          </xdr:nvGraphicFramePr>
          <xdr:xfrm>
            <a:off x="0" y="0"/>
            <a:ext cx="0" cy="0"/>
          </xdr:xfrm>
          <a:graphic>
            <a:graphicData uri="http://schemas.microsoft.com/office/drawing/2010/slicer">
              <sle:slicer xmlns:sle="http://schemas.microsoft.com/office/drawing/2010/slicer" name="State Initial 6"/>
            </a:graphicData>
          </a:graphic>
        </xdr:graphicFrame>
      </mc:Choice>
      <mc:Fallback xmlns="">
        <xdr:sp macro="" textlink="">
          <xdr:nvSpPr>
            <xdr:cNvPr id="0" name=""/>
            <xdr:cNvSpPr>
              <a:spLocks noTextEdit="1"/>
            </xdr:cNvSpPr>
          </xdr:nvSpPr>
          <xdr:spPr>
            <a:xfrm>
              <a:off x="9189720" y="281940"/>
              <a:ext cx="2316480" cy="228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220980</xdr:colOff>
      <xdr:row>9</xdr:row>
      <xdr:rowOff>15241</xdr:rowOff>
    </xdr:from>
    <xdr:to>
      <xdr:col>14</xdr:col>
      <xdr:colOff>586740</xdr:colOff>
      <xdr:row>14</xdr:row>
      <xdr:rowOff>7620</xdr:rowOff>
    </xdr:to>
    <mc:AlternateContent xmlns:mc="http://schemas.openxmlformats.org/markup-compatibility/2006" xmlns:a14="http://schemas.microsoft.com/office/drawing/2010/main">
      <mc:Choice Requires="a14">
        <xdr:graphicFrame macro="">
          <xdr:nvGraphicFramePr>
            <xdr:cNvPr id="18" name="Weather Conditions 1">
              <a:extLst>
                <a:ext uri="{FF2B5EF4-FFF2-40B4-BE49-F238E27FC236}">
                  <a16:creationId xmlns:a16="http://schemas.microsoft.com/office/drawing/2014/main" id="{CF1CA1D2-0475-4595-9AE3-15AE2F5402F9}"/>
                </a:ext>
              </a:extLst>
            </xdr:cNvPr>
            <xdr:cNvGraphicFramePr/>
          </xdr:nvGraphicFramePr>
          <xdr:xfrm>
            <a:off x="0" y="0"/>
            <a:ext cx="0" cy="0"/>
          </xdr:xfrm>
          <a:graphic>
            <a:graphicData uri="http://schemas.microsoft.com/office/drawing/2010/slicer">
              <sle:slicer xmlns:sle="http://schemas.microsoft.com/office/drawing/2010/slicer" name="Weather Conditions 1"/>
            </a:graphicData>
          </a:graphic>
        </xdr:graphicFrame>
      </mc:Choice>
      <mc:Fallback xmlns="">
        <xdr:sp macro="" textlink="">
          <xdr:nvSpPr>
            <xdr:cNvPr id="0" name=""/>
            <xdr:cNvSpPr>
              <a:spLocks noTextEdit="1"/>
            </xdr:cNvSpPr>
          </xdr:nvSpPr>
          <xdr:spPr>
            <a:xfrm>
              <a:off x="5707380" y="1661161"/>
              <a:ext cx="3413760" cy="906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281940</xdr:colOff>
      <xdr:row>23</xdr:row>
      <xdr:rowOff>99060</xdr:rowOff>
    </xdr:from>
    <xdr:to>
      <xdr:col>2</xdr:col>
      <xdr:colOff>403860</xdr:colOff>
      <xdr:row>25</xdr:row>
      <xdr:rowOff>99060</xdr:rowOff>
    </xdr:to>
    <xdr:sp macro="" textlink="">
      <xdr:nvSpPr>
        <xdr:cNvPr id="3" name="TextBox 2">
          <a:hlinkClick xmlns:r="http://schemas.openxmlformats.org/officeDocument/2006/relationships" r:id="rId28"/>
          <a:extLst>
            <a:ext uri="{FF2B5EF4-FFF2-40B4-BE49-F238E27FC236}">
              <a16:creationId xmlns:a16="http://schemas.microsoft.com/office/drawing/2014/main" id="{26ED5051-D9B4-4414-893B-45B6496F938A}"/>
            </a:ext>
          </a:extLst>
        </xdr:cNvPr>
        <xdr:cNvSpPr txBox="1"/>
      </xdr:nvSpPr>
      <xdr:spPr>
        <a:xfrm>
          <a:off x="281940" y="4305300"/>
          <a:ext cx="1341120" cy="365760"/>
        </a:xfrm>
        <a:prstGeom prst="roundRect">
          <a:avLst>
            <a:gd name="adj" fmla="val 50000"/>
          </a:avLst>
        </a:prstGeom>
        <a:solidFill>
          <a:srgbClr val="F5EFFF"/>
        </a:solidFill>
        <a:ln w="12700" cmpd="sng">
          <a:solidFill>
            <a:schemeClr val="tx1"/>
          </a:solidFill>
        </a:ln>
        <a:effectLst>
          <a:glow rad="63500">
            <a:schemeClr val="tx1">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solidFill>
              <a:latin typeface="Segoe UI" panose="020B0502040204020203" pitchFamily="34" charset="0"/>
              <a:cs typeface="Segoe UI" panose="020B0502040204020203" pitchFamily="34" charset="0"/>
            </a:rPr>
            <a:t>KPI Summary</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429999</xdr:colOff>
      <xdr:row>30</xdr:row>
      <xdr:rowOff>95250</xdr:rowOff>
    </xdr:to>
    <xdr:sp macro="" textlink="">
      <xdr:nvSpPr>
        <xdr:cNvPr id="45" name="Rectangle: Rounded Corners 44">
          <a:extLst>
            <a:ext uri="{FF2B5EF4-FFF2-40B4-BE49-F238E27FC236}">
              <a16:creationId xmlns:a16="http://schemas.microsoft.com/office/drawing/2014/main" id="{B33BF312-748E-4ED5-9EAF-C3A5B4EF4AE1}"/>
            </a:ext>
          </a:extLst>
        </xdr:cNvPr>
        <xdr:cNvSpPr/>
      </xdr:nvSpPr>
      <xdr:spPr>
        <a:xfrm>
          <a:off x="0" y="0"/>
          <a:ext cx="13808961" cy="5590442"/>
        </a:xfrm>
        <a:prstGeom prst="roundRect">
          <a:avLst>
            <a:gd name="adj" fmla="val 6681"/>
          </a:avLst>
        </a:prstGeom>
        <a:solidFill>
          <a:srgbClr val="1C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60960</xdr:colOff>
      <xdr:row>0</xdr:row>
      <xdr:rowOff>53340</xdr:rowOff>
    </xdr:from>
    <xdr:to>
      <xdr:col>3</xdr:col>
      <xdr:colOff>24693</xdr:colOff>
      <xdr:row>30</xdr:row>
      <xdr:rowOff>0</xdr:rowOff>
    </xdr:to>
    <xdr:sp macro="" textlink="">
      <xdr:nvSpPr>
        <xdr:cNvPr id="46" name="Rectangle: Rounded Corners 45">
          <a:extLst>
            <a:ext uri="{FF2B5EF4-FFF2-40B4-BE49-F238E27FC236}">
              <a16:creationId xmlns:a16="http://schemas.microsoft.com/office/drawing/2014/main" id="{31196DE3-19F8-42C4-86F4-E851B0BBD2B8}"/>
            </a:ext>
          </a:extLst>
        </xdr:cNvPr>
        <xdr:cNvSpPr/>
      </xdr:nvSpPr>
      <xdr:spPr>
        <a:xfrm>
          <a:off x="60960" y="53340"/>
          <a:ext cx="1788137" cy="5441852"/>
        </a:xfrm>
        <a:prstGeom prst="roundRect">
          <a:avLst>
            <a:gd name="adj" fmla="val 13804"/>
          </a:avLst>
        </a:prstGeom>
        <a:solidFill>
          <a:srgbClr val="F5E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161925</xdr:colOff>
      <xdr:row>2</xdr:row>
      <xdr:rowOff>83923</xdr:rowOff>
    </xdr:from>
    <xdr:to>
      <xdr:col>4</xdr:col>
      <xdr:colOff>35232</xdr:colOff>
      <xdr:row>4</xdr:row>
      <xdr:rowOff>84695</xdr:rowOff>
    </xdr:to>
    <xdr:sp macro="" textlink="">
      <xdr:nvSpPr>
        <xdr:cNvPr id="47" name="TextBox 46">
          <a:hlinkClick xmlns:r="http://schemas.openxmlformats.org/officeDocument/2006/relationships" r:id="rId1"/>
          <a:extLst>
            <a:ext uri="{FF2B5EF4-FFF2-40B4-BE49-F238E27FC236}">
              <a16:creationId xmlns:a16="http://schemas.microsoft.com/office/drawing/2014/main" id="{E0A1595E-3C41-46AB-BCCA-710AAC2F1C74}"/>
            </a:ext>
          </a:extLst>
        </xdr:cNvPr>
        <xdr:cNvSpPr txBox="1"/>
      </xdr:nvSpPr>
      <xdr:spPr>
        <a:xfrm>
          <a:off x="161925" y="449683"/>
          <a:ext cx="2311707" cy="366532"/>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bg1"/>
              </a:solidFill>
              <a:latin typeface="Segoe UI" panose="020B0502040204020203" pitchFamily="34" charset="0"/>
              <a:cs typeface="Segoe UI" panose="020B0502040204020203" pitchFamily="34" charset="0"/>
            </a:rPr>
            <a:t>    </a:t>
          </a:r>
          <a:r>
            <a:rPr lang="en-IN" sz="1200" b="1">
              <a:solidFill>
                <a:schemeClr val="tx1"/>
              </a:solidFill>
              <a:latin typeface="Segoe UI" panose="020B0502040204020203" pitchFamily="34" charset="0"/>
              <a:cs typeface="Segoe UI" panose="020B0502040204020203" pitchFamily="34" charset="0"/>
            </a:rPr>
            <a:t>Overview</a:t>
          </a:r>
        </a:p>
      </xdr:txBody>
    </xdr:sp>
    <xdr:clientData/>
  </xdr:twoCellAnchor>
  <xdr:twoCellAnchor>
    <xdr:from>
      <xdr:col>0</xdr:col>
      <xdr:colOff>345499</xdr:colOff>
      <xdr:row>5</xdr:row>
      <xdr:rowOff>4935</xdr:rowOff>
    </xdr:from>
    <xdr:to>
      <xdr:col>3</xdr:col>
      <xdr:colOff>454012</xdr:colOff>
      <xdr:row>7</xdr:row>
      <xdr:rowOff>5707</xdr:rowOff>
    </xdr:to>
    <xdr:sp macro="" textlink="">
      <xdr:nvSpPr>
        <xdr:cNvPr id="48" name="TextBox 47">
          <a:hlinkClick xmlns:r="http://schemas.openxmlformats.org/officeDocument/2006/relationships" r:id="rId2"/>
          <a:extLst>
            <a:ext uri="{FF2B5EF4-FFF2-40B4-BE49-F238E27FC236}">
              <a16:creationId xmlns:a16="http://schemas.microsoft.com/office/drawing/2014/main" id="{0CA2E18D-A466-46C1-B29E-3BEE54C5F3AD}"/>
            </a:ext>
          </a:extLst>
        </xdr:cNvPr>
        <xdr:cNvSpPr txBox="1"/>
      </xdr:nvSpPr>
      <xdr:spPr>
        <a:xfrm>
          <a:off x="345499" y="919335"/>
          <a:ext cx="1937313" cy="366532"/>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Temporal</a:t>
          </a:r>
        </a:p>
      </xdr:txBody>
    </xdr:sp>
    <xdr:clientData/>
  </xdr:twoCellAnchor>
  <xdr:twoCellAnchor>
    <xdr:from>
      <xdr:col>0</xdr:col>
      <xdr:colOff>360092</xdr:colOff>
      <xdr:row>7</xdr:row>
      <xdr:rowOff>27938</xdr:rowOff>
    </xdr:from>
    <xdr:to>
      <xdr:col>3</xdr:col>
      <xdr:colOff>468605</xdr:colOff>
      <xdr:row>9</xdr:row>
      <xdr:rowOff>28710</xdr:rowOff>
    </xdr:to>
    <xdr:sp macro="" textlink="">
      <xdr:nvSpPr>
        <xdr:cNvPr id="49" name="TextBox 48">
          <a:hlinkClick xmlns:r="http://schemas.openxmlformats.org/officeDocument/2006/relationships" r:id="rId3"/>
          <a:extLst>
            <a:ext uri="{FF2B5EF4-FFF2-40B4-BE49-F238E27FC236}">
              <a16:creationId xmlns:a16="http://schemas.microsoft.com/office/drawing/2014/main" id="{91F9B628-F87B-48A1-84E2-D1AC98C73388}"/>
            </a:ext>
          </a:extLst>
        </xdr:cNvPr>
        <xdr:cNvSpPr txBox="1"/>
      </xdr:nvSpPr>
      <xdr:spPr>
        <a:xfrm>
          <a:off x="360092" y="1308098"/>
          <a:ext cx="1937313" cy="366532"/>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Severity</a:t>
          </a:r>
        </a:p>
      </xdr:txBody>
    </xdr:sp>
    <xdr:clientData/>
  </xdr:twoCellAnchor>
  <xdr:twoCellAnchor>
    <xdr:from>
      <xdr:col>0</xdr:col>
      <xdr:colOff>353472</xdr:colOff>
      <xdr:row>9</xdr:row>
      <xdr:rowOff>88619</xdr:rowOff>
    </xdr:from>
    <xdr:to>
      <xdr:col>3</xdr:col>
      <xdr:colOff>461985</xdr:colOff>
      <xdr:row>11</xdr:row>
      <xdr:rowOff>89389</xdr:rowOff>
    </xdr:to>
    <xdr:sp macro="" textlink="">
      <xdr:nvSpPr>
        <xdr:cNvPr id="50" name="TextBox 49">
          <a:hlinkClick xmlns:r="http://schemas.openxmlformats.org/officeDocument/2006/relationships" r:id="rId4"/>
          <a:extLst>
            <a:ext uri="{FF2B5EF4-FFF2-40B4-BE49-F238E27FC236}">
              <a16:creationId xmlns:a16="http://schemas.microsoft.com/office/drawing/2014/main" id="{9B40AE3C-D278-4ABC-AFC5-0BC914723F06}"/>
            </a:ext>
          </a:extLst>
        </xdr:cNvPr>
        <xdr:cNvSpPr txBox="1"/>
      </xdr:nvSpPr>
      <xdr:spPr>
        <a:xfrm>
          <a:off x="353472" y="1734539"/>
          <a:ext cx="1937313" cy="366530"/>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Geographical</a:t>
          </a:r>
        </a:p>
      </xdr:txBody>
    </xdr:sp>
    <xdr:clientData/>
  </xdr:twoCellAnchor>
  <xdr:twoCellAnchor>
    <xdr:from>
      <xdr:col>0</xdr:col>
      <xdr:colOff>372123</xdr:colOff>
      <xdr:row>12</xdr:row>
      <xdr:rowOff>4003</xdr:rowOff>
    </xdr:from>
    <xdr:to>
      <xdr:col>3</xdr:col>
      <xdr:colOff>480636</xdr:colOff>
      <xdr:row>14</xdr:row>
      <xdr:rowOff>4775</xdr:rowOff>
    </xdr:to>
    <xdr:sp macro="" textlink="">
      <xdr:nvSpPr>
        <xdr:cNvPr id="51" name="TextBox 50">
          <a:hlinkClick xmlns:r="http://schemas.openxmlformats.org/officeDocument/2006/relationships" r:id="rId5"/>
          <a:extLst>
            <a:ext uri="{FF2B5EF4-FFF2-40B4-BE49-F238E27FC236}">
              <a16:creationId xmlns:a16="http://schemas.microsoft.com/office/drawing/2014/main" id="{CE9BEF9B-E12C-4BD3-92EA-38E98D878438}"/>
            </a:ext>
          </a:extLst>
        </xdr:cNvPr>
        <xdr:cNvSpPr txBox="1"/>
      </xdr:nvSpPr>
      <xdr:spPr>
        <a:xfrm>
          <a:off x="372123" y="2198563"/>
          <a:ext cx="1937313" cy="366532"/>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Driver</a:t>
          </a:r>
          <a:r>
            <a:rPr lang="en-IN" sz="1200" b="1" baseline="0">
              <a:solidFill>
                <a:schemeClr val="tx1"/>
              </a:solidFill>
              <a:latin typeface="Segoe UI" panose="020B0502040204020203" pitchFamily="34" charset="0"/>
              <a:cs typeface="Segoe UI" panose="020B0502040204020203" pitchFamily="34" charset="0"/>
            </a:rPr>
            <a:t> </a:t>
          </a:r>
          <a:endParaRPr lang="en-IN" sz="1200" b="1">
            <a:solidFill>
              <a:schemeClr val="tx1"/>
            </a:solidFill>
            <a:latin typeface="Segoe UI" panose="020B0502040204020203" pitchFamily="34" charset="0"/>
            <a:cs typeface="Segoe UI" panose="020B0502040204020203" pitchFamily="34" charset="0"/>
          </a:endParaRPr>
        </a:p>
      </xdr:txBody>
    </xdr:sp>
    <xdr:clientData/>
  </xdr:twoCellAnchor>
  <xdr:twoCellAnchor>
    <xdr:from>
      <xdr:col>0</xdr:col>
      <xdr:colOff>380420</xdr:colOff>
      <xdr:row>14</xdr:row>
      <xdr:rowOff>93258</xdr:rowOff>
    </xdr:from>
    <xdr:to>
      <xdr:col>3</xdr:col>
      <xdr:colOff>488933</xdr:colOff>
      <xdr:row>16</xdr:row>
      <xdr:rowOff>94030</xdr:rowOff>
    </xdr:to>
    <xdr:sp macro="" textlink="">
      <xdr:nvSpPr>
        <xdr:cNvPr id="52" name="TextBox 51">
          <a:hlinkClick xmlns:r="http://schemas.openxmlformats.org/officeDocument/2006/relationships" r:id="rId6"/>
          <a:extLst>
            <a:ext uri="{FF2B5EF4-FFF2-40B4-BE49-F238E27FC236}">
              <a16:creationId xmlns:a16="http://schemas.microsoft.com/office/drawing/2014/main" id="{EFBB7DE4-BAB7-41EC-A916-3E56230A3AD1}"/>
            </a:ext>
          </a:extLst>
        </xdr:cNvPr>
        <xdr:cNvSpPr txBox="1"/>
      </xdr:nvSpPr>
      <xdr:spPr>
        <a:xfrm>
          <a:off x="380420" y="2653578"/>
          <a:ext cx="1937313" cy="366532"/>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Environment</a:t>
          </a:r>
          <a:r>
            <a:rPr lang="en-IN" sz="1200" b="1" baseline="0">
              <a:solidFill>
                <a:schemeClr val="tx1"/>
              </a:solidFill>
              <a:latin typeface="Segoe UI" panose="020B0502040204020203" pitchFamily="34" charset="0"/>
              <a:cs typeface="Segoe UI" panose="020B0502040204020203" pitchFamily="34" charset="0"/>
            </a:rPr>
            <a:t> </a:t>
          </a:r>
          <a:endParaRPr lang="en-IN" sz="1200" b="1">
            <a:solidFill>
              <a:schemeClr val="tx1"/>
            </a:solidFill>
            <a:latin typeface="Segoe UI" panose="020B0502040204020203" pitchFamily="34" charset="0"/>
            <a:cs typeface="Segoe UI" panose="020B0502040204020203" pitchFamily="34" charset="0"/>
          </a:endParaRPr>
        </a:p>
      </xdr:txBody>
    </xdr:sp>
    <xdr:clientData/>
  </xdr:twoCellAnchor>
  <xdr:twoCellAnchor editAs="oneCell">
    <xdr:from>
      <xdr:col>0</xdr:col>
      <xdr:colOff>264988</xdr:colOff>
      <xdr:row>5</xdr:row>
      <xdr:rowOff>92485</xdr:rowOff>
    </xdr:from>
    <xdr:to>
      <xdr:col>0</xdr:col>
      <xdr:colOff>451678</xdr:colOff>
      <xdr:row>6</xdr:row>
      <xdr:rowOff>96680</xdr:rowOff>
    </xdr:to>
    <xdr:pic>
      <xdr:nvPicPr>
        <xdr:cNvPr id="53" name="Graphic 52" descr="Clock with solid fill">
          <a:extLst>
            <a:ext uri="{FF2B5EF4-FFF2-40B4-BE49-F238E27FC236}">
              <a16:creationId xmlns:a16="http://schemas.microsoft.com/office/drawing/2014/main" id="{95E64719-CDC4-4155-8A56-ADE0B6A7AFE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4988" y="1006885"/>
          <a:ext cx="186690" cy="187075"/>
        </a:xfrm>
        <a:prstGeom prst="rect">
          <a:avLst/>
        </a:prstGeom>
      </xdr:spPr>
    </xdr:pic>
    <xdr:clientData/>
  </xdr:twoCellAnchor>
  <xdr:twoCellAnchor editAs="oneCell">
    <xdr:from>
      <xdr:col>0</xdr:col>
      <xdr:colOff>279514</xdr:colOff>
      <xdr:row>3</xdr:row>
      <xdr:rowOff>2609</xdr:rowOff>
    </xdr:from>
    <xdr:to>
      <xdr:col>0</xdr:col>
      <xdr:colOff>469970</xdr:colOff>
      <xdr:row>4</xdr:row>
      <xdr:rowOff>11516</xdr:rowOff>
    </xdr:to>
    <xdr:pic>
      <xdr:nvPicPr>
        <xdr:cNvPr id="54" name="Graphic 53" descr="Research with solid fill">
          <a:extLst>
            <a:ext uri="{FF2B5EF4-FFF2-40B4-BE49-F238E27FC236}">
              <a16:creationId xmlns:a16="http://schemas.microsoft.com/office/drawing/2014/main" id="{12BDC8EA-FD43-4C03-88F5-B41133B79C7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79514" y="551249"/>
          <a:ext cx="190456" cy="191787"/>
        </a:xfrm>
        <a:prstGeom prst="rect">
          <a:avLst/>
        </a:prstGeom>
      </xdr:spPr>
    </xdr:pic>
    <xdr:clientData/>
  </xdr:twoCellAnchor>
  <xdr:twoCellAnchor>
    <xdr:from>
      <xdr:col>3</xdr:col>
      <xdr:colOff>39933</xdr:colOff>
      <xdr:row>0</xdr:row>
      <xdr:rowOff>22860</xdr:rowOff>
    </xdr:from>
    <xdr:to>
      <xdr:col>11</xdr:col>
      <xdr:colOff>542660</xdr:colOff>
      <xdr:row>2</xdr:row>
      <xdr:rowOff>84592</xdr:rowOff>
    </xdr:to>
    <xdr:sp macro="" textlink="">
      <xdr:nvSpPr>
        <xdr:cNvPr id="55" name="TextBox 54">
          <a:extLst>
            <a:ext uri="{FF2B5EF4-FFF2-40B4-BE49-F238E27FC236}">
              <a16:creationId xmlns:a16="http://schemas.microsoft.com/office/drawing/2014/main" id="{3F14FA9D-20A6-443B-8A27-F3A344DED948}"/>
            </a:ext>
          </a:extLst>
        </xdr:cNvPr>
        <xdr:cNvSpPr txBox="1"/>
      </xdr:nvSpPr>
      <xdr:spPr>
        <a:xfrm>
          <a:off x="1868733" y="22860"/>
          <a:ext cx="5379527" cy="427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solidFill>
                <a:schemeClr val="bg1"/>
              </a:solidFill>
              <a:latin typeface="Segoe UI" panose="020B0502040204020203" pitchFamily="34" charset="0"/>
              <a:cs typeface="Segoe UI" panose="020B0502040204020203" pitchFamily="34" charset="0"/>
            </a:rPr>
            <a:t>Vehicle Involvement Analysis</a:t>
          </a:r>
        </a:p>
      </xdr:txBody>
    </xdr:sp>
    <xdr:clientData/>
  </xdr:twoCellAnchor>
  <xdr:twoCellAnchor>
    <xdr:from>
      <xdr:col>3</xdr:col>
      <xdr:colOff>39933</xdr:colOff>
      <xdr:row>1</xdr:row>
      <xdr:rowOff>175646</xdr:rowOff>
    </xdr:from>
    <xdr:to>
      <xdr:col>11</xdr:col>
      <xdr:colOff>542660</xdr:colOff>
      <xdr:row>4</xdr:row>
      <xdr:rowOff>54883</xdr:rowOff>
    </xdr:to>
    <xdr:sp macro="" textlink="">
      <xdr:nvSpPr>
        <xdr:cNvPr id="56" name="TextBox 55">
          <a:extLst>
            <a:ext uri="{FF2B5EF4-FFF2-40B4-BE49-F238E27FC236}">
              <a16:creationId xmlns:a16="http://schemas.microsoft.com/office/drawing/2014/main" id="{64652777-E432-4877-8A01-57AB870CC2E6}"/>
            </a:ext>
          </a:extLst>
        </xdr:cNvPr>
        <xdr:cNvSpPr txBox="1"/>
      </xdr:nvSpPr>
      <xdr:spPr>
        <a:xfrm>
          <a:off x="1868733" y="358526"/>
          <a:ext cx="5379527" cy="427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i="1">
              <a:solidFill>
                <a:schemeClr val="bg1"/>
              </a:solidFill>
              <a:effectLst/>
              <a:latin typeface="Segoe UI" panose="020B0502040204020203" pitchFamily="34" charset="0"/>
              <a:ea typeface="+mn-ea"/>
              <a:cs typeface="Segoe UI" panose="020B0502040204020203" pitchFamily="34" charset="0"/>
            </a:rPr>
            <a:t>Studying accident trends by number and type of vehicles involved</a:t>
          </a:r>
          <a:endParaRPr lang="en-IN" sz="1100" b="0" i="1">
            <a:solidFill>
              <a:schemeClr val="bg1"/>
            </a:solidFill>
            <a:latin typeface="Segoe UI" panose="020B0502040204020203" pitchFamily="34" charset="0"/>
            <a:cs typeface="Segoe UI" panose="020B0502040204020203" pitchFamily="34" charset="0"/>
          </a:endParaRPr>
        </a:p>
      </xdr:txBody>
    </xdr:sp>
    <xdr:clientData/>
  </xdr:twoCellAnchor>
  <xdr:twoCellAnchor editAs="oneCell">
    <xdr:from>
      <xdr:col>3</xdr:col>
      <xdr:colOff>118417</xdr:colOff>
      <xdr:row>9</xdr:row>
      <xdr:rowOff>111300</xdr:rowOff>
    </xdr:from>
    <xdr:to>
      <xdr:col>9</xdr:col>
      <xdr:colOff>122082</xdr:colOff>
      <xdr:row>14</xdr:row>
      <xdr:rowOff>120848</xdr:rowOff>
    </xdr:to>
    <mc:AlternateContent xmlns:mc="http://schemas.openxmlformats.org/markup-compatibility/2006" xmlns:tsle="http://schemas.microsoft.com/office/drawing/2012/timeslicer">
      <mc:Choice Requires="tsle">
        <xdr:graphicFrame macro="">
          <xdr:nvGraphicFramePr>
            <xdr:cNvPr id="73" name="Date 13">
              <a:extLst>
                <a:ext uri="{FF2B5EF4-FFF2-40B4-BE49-F238E27FC236}">
                  <a16:creationId xmlns:a16="http://schemas.microsoft.com/office/drawing/2014/main" id="{06D78CF2-EFC8-4048-91AF-6058EECDD38F}"/>
                </a:ext>
              </a:extLst>
            </xdr:cNvPr>
            <xdr:cNvGraphicFramePr/>
          </xdr:nvGraphicFramePr>
          <xdr:xfrm>
            <a:off x="0" y="0"/>
            <a:ext cx="0" cy="0"/>
          </xdr:xfrm>
          <a:graphic>
            <a:graphicData uri="http://schemas.microsoft.com/office/drawing/2012/timeslicer">
              <tsle:timeslicer name="Date 13"/>
            </a:graphicData>
          </a:graphic>
        </xdr:graphicFrame>
      </mc:Choice>
      <mc:Fallback xmlns="">
        <xdr:sp macro="" textlink="">
          <xdr:nvSpPr>
            <xdr:cNvPr id="0" name=""/>
            <xdr:cNvSpPr>
              <a:spLocks noTextEdit="1"/>
            </xdr:cNvSpPr>
          </xdr:nvSpPr>
          <xdr:spPr>
            <a:xfrm>
              <a:off x="1947217" y="1757220"/>
              <a:ext cx="3661265" cy="92394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19</xdr:col>
      <xdr:colOff>9067</xdr:colOff>
      <xdr:row>0</xdr:row>
      <xdr:rowOff>99060</xdr:rowOff>
    </xdr:from>
    <xdr:to>
      <xdr:col>22</xdr:col>
      <xdr:colOff>315699</xdr:colOff>
      <xdr:row>29</xdr:row>
      <xdr:rowOff>109904</xdr:rowOff>
    </xdr:to>
    <xdr:sp macro="" textlink="">
      <xdr:nvSpPr>
        <xdr:cNvPr id="77" name="Rectangle: Rounded Corners 76">
          <a:extLst>
            <a:ext uri="{FF2B5EF4-FFF2-40B4-BE49-F238E27FC236}">
              <a16:creationId xmlns:a16="http://schemas.microsoft.com/office/drawing/2014/main" id="{1F7A70A8-86C3-435E-B95A-B5759D9D7548}"/>
            </a:ext>
          </a:extLst>
        </xdr:cNvPr>
        <xdr:cNvSpPr/>
      </xdr:nvSpPr>
      <xdr:spPr>
        <a:xfrm>
          <a:off x="11563625" y="99060"/>
          <a:ext cx="2131036" cy="5322863"/>
        </a:xfrm>
        <a:prstGeom prst="roundRect">
          <a:avLst>
            <a:gd name="adj" fmla="val 13804"/>
          </a:avLst>
        </a:prstGeom>
        <a:solidFill>
          <a:schemeClr val="accent2">
            <a:lumMod val="60000"/>
            <a:lumOff val="40000"/>
            <a:alpha val="3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25021</xdr:colOff>
      <xdr:row>4</xdr:row>
      <xdr:rowOff>71628</xdr:rowOff>
    </xdr:from>
    <xdr:to>
      <xdr:col>22</xdr:col>
      <xdr:colOff>281522</xdr:colOff>
      <xdr:row>33</xdr:row>
      <xdr:rowOff>2384</xdr:rowOff>
    </xdr:to>
    <xdr:sp macro="" textlink="">
      <xdr:nvSpPr>
        <xdr:cNvPr id="78" name="TextBox 77">
          <a:extLst>
            <a:ext uri="{FF2B5EF4-FFF2-40B4-BE49-F238E27FC236}">
              <a16:creationId xmlns:a16="http://schemas.microsoft.com/office/drawing/2014/main" id="{CE25C76D-9557-4AE0-A6DA-0377C450014E}"/>
            </a:ext>
          </a:extLst>
        </xdr:cNvPr>
        <xdr:cNvSpPr txBox="1"/>
      </xdr:nvSpPr>
      <xdr:spPr>
        <a:xfrm>
          <a:off x="11607421" y="803148"/>
          <a:ext cx="2085301" cy="5234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A total of 2,581 vehicles were involved in reported accidents (excluding pedestrian cases).</a:t>
          </a:r>
        </a:p>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79.20% of accidents involved multiple vehicles, highlighting a strong tendency toward collisions rather than single-vehicle incidents.</a:t>
          </a:r>
        </a:p>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Cars accounted for 13.10% of total vehicle involvement, while two-wheelers made up 14.23%, showing balanced representation across major vehicle categories.</a:t>
          </a:r>
        </a:p>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Auto-rickshaws and trucks emerged as the most common vehicle types involved in accidents, suggesting a link with frequent city and highway movement.</a:t>
          </a:r>
        </a:p>
        <a:p>
          <a:pPr marL="171450" indent="-171450">
            <a:buFont typeface="Arial" panose="020B0604020202020204" pitchFamily="34" charset="0"/>
            <a:buChar char="•"/>
          </a:pPr>
          <a:r>
            <a:rPr lang="en-IN" sz="1000" b="0">
              <a:solidFill>
                <a:schemeClr val="bg1"/>
              </a:solidFill>
              <a:latin typeface="Segoe UI" panose="020B0502040204020203" pitchFamily="34" charset="0"/>
              <a:cs typeface="Segoe UI" panose="020B0502040204020203" pitchFamily="34" charset="0"/>
            </a:rPr>
            <a:t>The data indicates that commercial and daily-use vehicles contribute significantly to overall accident numbers.</a:t>
          </a:r>
        </a:p>
      </xdr:txBody>
    </xdr:sp>
    <xdr:clientData/>
  </xdr:twoCellAnchor>
  <xdr:twoCellAnchor>
    <xdr:from>
      <xdr:col>18</xdr:col>
      <xdr:colOff>334959</xdr:colOff>
      <xdr:row>1</xdr:row>
      <xdr:rowOff>137000</xdr:rowOff>
    </xdr:from>
    <xdr:to>
      <xdr:col>21</xdr:col>
      <xdr:colOff>12301</xdr:colOff>
      <xdr:row>3</xdr:row>
      <xdr:rowOff>137771</xdr:rowOff>
    </xdr:to>
    <xdr:sp macro="" textlink="">
      <xdr:nvSpPr>
        <xdr:cNvPr id="79" name="TextBox 78">
          <a:extLst>
            <a:ext uri="{FF2B5EF4-FFF2-40B4-BE49-F238E27FC236}">
              <a16:creationId xmlns:a16="http://schemas.microsoft.com/office/drawing/2014/main" id="{A17157F7-0E94-4998-8DA4-C5F2D711E45E}"/>
            </a:ext>
          </a:extLst>
        </xdr:cNvPr>
        <xdr:cNvSpPr txBox="1"/>
      </xdr:nvSpPr>
      <xdr:spPr>
        <a:xfrm>
          <a:off x="11307759" y="319880"/>
          <a:ext cx="1506142" cy="366531"/>
        </a:xfrm>
        <a:prstGeom prst="roundRect">
          <a:avLst>
            <a:gd name="adj" fmla="val 50000"/>
          </a:avLst>
        </a:prstGeom>
        <a:solidFill>
          <a:srgbClr val="1C1E2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IN" sz="1200" b="1">
              <a:solidFill>
                <a:schemeClr val="bg1"/>
              </a:solidFill>
              <a:latin typeface="Segoe UI" panose="020B0502040204020203" pitchFamily="34" charset="0"/>
              <a:cs typeface="Segoe UI" panose="020B0502040204020203" pitchFamily="34" charset="0"/>
            </a:rPr>
            <a:t>   Key Insights    </a:t>
          </a:r>
        </a:p>
      </xdr:txBody>
    </xdr:sp>
    <xdr:clientData/>
  </xdr:twoCellAnchor>
  <xdr:twoCellAnchor>
    <xdr:from>
      <xdr:col>0</xdr:col>
      <xdr:colOff>257176</xdr:colOff>
      <xdr:row>16</xdr:row>
      <xdr:rowOff>176921</xdr:rowOff>
    </xdr:from>
    <xdr:to>
      <xdr:col>3</xdr:col>
      <xdr:colOff>505652</xdr:colOff>
      <xdr:row>18</xdr:row>
      <xdr:rowOff>177692</xdr:rowOff>
    </xdr:to>
    <xdr:sp macro="" textlink="">
      <xdr:nvSpPr>
        <xdr:cNvPr id="80" name="TextBox 79">
          <a:hlinkClick xmlns:r="http://schemas.openxmlformats.org/officeDocument/2006/relationships" r:id="rId11"/>
          <a:extLst>
            <a:ext uri="{FF2B5EF4-FFF2-40B4-BE49-F238E27FC236}">
              <a16:creationId xmlns:a16="http://schemas.microsoft.com/office/drawing/2014/main" id="{1FEE0E83-B383-4895-B909-19D9C3B71147}"/>
            </a:ext>
          </a:extLst>
        </xdr:cNvPr>
        <xdr:cNvSpPr txBox="1"/>
      </xdr:nvSpPr>
      <xdr:spPr>
        <a:xfrm>
          <a:off x="257176" y="3103001"/>
          <a:ext cx="2077276" cy="366531"/>
        </a:xfrm>
        <a:prstGeom prst="roundRect">
          <a:avLst>
            <a:gd name="adj" fmla="val 50000"/>
          </a:avLst>
        </a:prstGeom>
        <a:solidFill>
          <a:srgbClr val="1C1E2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baseline="0">
              <a:solidFill>
                <a:schemeClr val="bg1"/>
              </a:solidFill>
              <a:latin typeface="Segoe UI" panose="020B0502040204020203" pitchFamily="34" charset="0"/>
              <a:cs typeface="Segoe UI" panose="020B0502040204020203" pitchFamily="34" charset="0"/>
            </a:rPr>
            <a:t>   Vehicles</a:t>
          </a:r>
          <a:endParaRPr lang="en-IN" sz="12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0</xdr:col>
      <xdr:colOff>411727</xdr:colOff>
      <xdr:row>19</xdr:row>
      <xdr:rowOff>52092</xdr:rowOff>
    </xdr:from>
    <xdr:to>
      <xdr:col>3</xdr:col>
      <xdr:colOff>520240</xdr:colOff>
      <xdr:row>21</xdr:row>
      <xdr:rowOff>52865</xdr:rowOff>
    </xdr:to>
    <xdr:sp macro="" textlink="">
      <xdr:nvSpPr>
        <xdr:cNvPr id="81" name="TextBox 80">
          <a:hlinkClick xmlns:r="http://schemas.openxmlformats.org/officeDocument/2006/relationships" r:id="rId12"/>
          <a:extLst>
            <a:ext uri="{FF2B5EF4-FFF2-40B4-BE49-F238E27FC236}">
              <a16:creationId xmlns:a16="http://schemas.microsoft.com/office/drawing/2014/main" id="{ECE8D8C7-90DF-4950-8A09-0A6AF79D2664}"/>
            </a:ext>
          </a:extLst>
        </xdr:cNvPr>
        <xdr:cNvSpPr txBox="1"/>
      </xdr:nvSpPr>
      <xdr:spPr>
        <a:xfrm>
          <a:off x="411727" y="3526812"/>
          <a:ext cx="1937313" cy="366533"/>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Road</a:t>
          </a:r>
          <a:r>
            <a:rPr lang="en-IN" sz="1200" b="1" baseline="0">
              <a:solidFill>
                <a:schemeClr val="tx1"/>
              </a:solidFill>
              <a:latin typeface="Segoe UI" panose="020B0502040204020203" pitchFamily="34" charset="0"/>
              <a:cs typeface="Segoe UI" panose="020B0502040204020203" pitchFamily="34" charset="0"/>
            </a:rPr>
            <a:t> Conditions</a:t>
          </a:r>
          <a:endParaRPr lang="en-IN" sz="1200" b="1">
            <a:solidFill>
              <a:schemeClr val="tx1"/>
            </a:solidFill>
            <a:latin typeface="Segoe UI" panose="020B0502040204020203" pitchFamily="34" charset="0"/>
            <a:cs typeface="Segoe UI" panose="020B0502040204020203" pitchFamily="34" charset="0"/>
          </a:endParaRPr>
        </a:p>
      </xdr:txBody>
    </xdr:sp>
    <xdr:clientData/>
  </xdr:twoCellAnchor>
  <xdr:twoCellAnchor editAs="oneCell">
    <xdr:from>
      <xdr:col>0</xdr:col>
      <xdr:colOff>232410</xdr:colOff>
      <xdr:row>9</xdr:row>
      <xdr:rowOff>146347</xdr:rowOff>
    </xdr:from>
    <xdr:to>
      <xdr:col>0</xdr:col>
      <xdr:colOff>457365</xdr:colOff>
      <xdr:row>11</xdr:row>
      <xdr:rowOff>9083</xdr:rowOff>
    </xdr:to>
    <xdr:pic>
      <xdr:nvPicPr>
        <xdr:cNvPr id="82" name="Graphic 81" descr="Map with pin with solid fill">
          <a:extLst>
            <a:ext uri="{FF2B5EF4-FFF2-40B4-BE49-F238E27FC236}">
              <a16:creationId xmlns:a16="http://schemas.microsoft.com/office/drawing/2014/main" id="{C6D36E6F-41DF-4637-BCFB-EBAB3C7292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32410" y="1792267"/>
          <a:ext cx="224955" cy="228496"/>
        </a:xfrm>
        <a:prstGeom prst="rect">
          <a:avLst/>
        </a:prstGeom>
      </xdr:spPr>
    </xdr:pic>
    <xdr:clientData/>
  </xdr:twoCellAnchor>
  <xdr:twoCellAnchor editAs="oneCell">
    <xdr:from>
      <xdr:col>0</xdr:col>
      <xdr:colOff>280035</xdr:colOff>
      <xdr:row>7</xdr:row>
      <xdr:rowOff>122716</xdr:rowOff>
    </xdr:from>
    <xdr:to>
      <xdr:col>0</xdr:col>
      <xdr:colOff>463384</xdr:colOff>
      <xdr:row>8</xdr:row>
      <xdr:rowOff>123423</xdr:rowOff>
    </xdr:to>
    <xdr:pic>
      <xdr:nvPicPr>
        <xdr:cNvPr id="83" name="Graphic 82" descr="Skull with solid fill">
          <a:extLst>
            <a:ext uri="{FF2B5EF4-FFF2-40B4-BE49-F238E27FC236}">
              <a16:creationId xmlns:a16="http://schemas.microsoft.com/office/drawing/2014/main" id="{8E3FF018-BF18-453F-A8D4-B85860B996F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80035" y="1402876"/>
          <a:ext cx="183349" cy="183587"/>
        </a:xfrm>
        <a:prstGeom prst="rect">
          <a:avLst/>
        </a:prstGeom>
      </xdr:spPr>
    </xdr:pic>
    <xdr:clientData/>
  </xdr:twoCellAnchor>
  <xdr:twoCellAnchor editAs="oneCell">
    <xdr:from>
      <xdr:col>0</xdr:col>
      <xdr:colOff>303793</xdr:colOff>
      <xdr:row>17</xdr:row>
      <xdr:rowOff>91666</xdr:rowOff>
    </xdr:from>
    <xdr:to>
      <xdr:col>0</xdr:col>
      <xdr:colOff>515088</xdr:colOff>
      <xdr:row>18</xdr:row>
      <xdr:rowOff>119176</xdr:rowOff>
    </xdr:to>
    <xdr:pic>
      <xdr:nvPicPr>
        <xdr:cNvPr id="84" name="Graphic 83" descr="Car with solid fill">
          <a:extLst>
            <a:ext uri="{FF2B5EF4-FFF2-40B4-BE49-F238E27FC236}">
              <a16:creationId xmlns:a16="http://schemas.microsoft.com/office/drawing/2014/main" id="{E63D8832-7C8D-402C-A887-1670D4AE0DAC}"/>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303793" y="3200626"/>
          <a:ext cx="211295" cy="210390"/>
        </a:xfrm>
        <a:prstGeom prst="rect">
          <a:avLst/>
        </a:prstGeom>
      </xdr:spPr>
    </xdr:pic>
    <xdr:clientData/>
  </xdr:twoCellAnchor>
  <xdr:twoCellAnchor editAs="oneCell">
    <xdr:from>
      <xdr:col>0</xdr:col>
      <xdr:colOff>272415</xdr:colOff>
      <xdr:row>14</xdr:row>
      <xdr:rowOff>153992</xdr:rowOff>
    </xdr:from>
    <xdr:to>
      <xdr:col>0</xdr:col>
      <xdr:colOff>498845</xdr:colOff>
      <xdr:row>16</xdr:row>
      <xdr:rowOff>12886</xdr:rowOff>
    </xdr:to>
    <xdr:pic>
      <xdr:nvPicPr>
        <xdr:cNvPr id="85" name="Graphic 84" descr="Cloud with solid fill">
          <a:extLst>
            <a:ext uri="{FF2B5EF4-FFF2-40B4-BE49-F238E27FC236}">
              <a16:creationId xmlns:a16="http://schemas.microsoft.com/office/drawing/2014/main" id="{350DCD08-F4EE-4A58-8EF1-C2AC145E8FCE}"/>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72415" y="2714312"/>
          <a:ext cx="226430" cy="224654"/>
        </a:xfrm>
        <a:prstGeom prst="rect">
          <a:avLst/>
        </a:prstGeom>
      </xdr:spPr>
    </xdr:pic>
    <xdr:clientData/>
  </xdr:twoCellAnchor>
  <xdr:twoCellAnchor editAs="oneCell">
    <xdr:from>
      <xdr:col>0</xdr:col>
      <xdr:colOff>306706</xdr:colOff>
      <xdr:row>12</xdr:row>
      <xdr:rowOff>105596</xdr:rowOff>
    </xdr:from>
    <xdr:to>
      <xdr:col>0</xdr:col>
      <xdr:colOff>467716</xdr:colOff>
      <xdr:row>13</xdr:row>
      <xdr:rowOff>84112</xdr:rowOff>
    </xdr:to>
    <xdr:pic>
      <xdr:nvPicPr>
        <xdr:cNvPr id="86" name="Graphic 85" descr="Employee badge with solid fill">
          <a:extLst>
            <a:ext uri="{FF2B5EF4-FFF2-40B4-BE49-F238E27FC236}">
              <a16:creationId xmlns:a16="http://schemas.microsoft.com/office/drawing/2014/main" id="{8B53E158-760D-452C-AEAD-B512854DE00D}"/>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306706" y="2300156"/>
          <a:ext cx="161010" cy="161396"/>
        </a:xfrm>
        <a:prstGeom prst="rect">
          <a:avLst/>
        </a:prstGeom>
      </xdr:spPr>
    </xdr:pic>
    <xdr:clientData/>
  </xdr:twoCellAnchor>
  <xdr:twoCellAnchor editAs="oneCell">
    <xdr:from>
      <xdr:col>0</xdr:col>
      <xdr:colOff>323356</xdr:colOff>
      <xdr:row>19</xdr:row>
      <xdr:rowOff>172572</xdr:rowOff>
    </xdr:from>
    <xdr:to>
      <xdr:col>0</xdr:col>
      <xdr:colOff>484366</xdr:colOff>
      <xdr:row>20</xdr:row>
      <xdr:rowOff>151087</xdr:rowOff>
    </xdr:to>
    <xdr:pic>
      <xdr:nvPicPr>
        <xdr:cNvPr id="87" name="Graphic 86" descr="No sign with solid fill">
          <a:extLst>
            <a:ext uri="{FF2B5EF4-FFF2-40B4-BE49-F238E27FC236}">
              <a16:creationId xmlns:a16="http://schemas.microsoft.com/office/drawing/2014/main" id="{FEE390A8-D886-4952-B727-24AA1EC97BA1}"/>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323356" y="3647292"/>
          <a:ext cx="161010" cy="161395"/>
        </a:xfrm>
        <a:prstGeom prst="rect">
          <a:avLst/>
        </a:prstGeom>
      </xdr:spPr>
    </xdr:pic>
    <xdr:clientData/>
  </xdr:twoCellAnchor>
  <xdr:twoCellAnchor>
    <xdr:from>
      <xdr:col>3</xdr:col>
      <xdr:colOff>34698</xdr:colOff>
      <xdr:row>3</xdr:row>
      <xdr:rowOff>130221</xdr:rowOff>
    </xdr:from>
    <xdr:to>
      <xdr:col>17</xdr:col>
      <xdr:colOff>138085</xdr:colOff>
      <xdr:row>9</xdr:row>
      <xdr:rowOff>111715</xdr:rowOff>
    </xdr:to>
    <xdr:grpSp>
      <xdr:nvGrpSpPr>
        <xdr:cNvPr id="40" name="Group 39">
          <a:extLst>
            <a:ext uri="{FF2B5EF4-FFF2-40B4-BE49-F238E27FC236}">
              <a16:creationId xmlns:a16="http://schemas.microsoft.com/office/drawing/2014/main" id="{3BE6A3A2-F68E-982B-DE46-73C2B1E929ED}"/>
            </a:ext>
          </a:extLst>
        </xdr:cNvPr>
        <xdr:cNvGrpSpPr/>
      </xdr:nvGrpSpPr>
      <xdr:grpSpPr>
        <a:xfrm>
          <a:off x="1859102" y="679740"/>
          <a:ext cx="8617271" cy="1080533"/>
          <a:chOff x="2282632" y="2690829"/>
          <a:chExt cx="8637914" cy="1078202"/>
        </a:xfrm>
      </xdr:grpSpPr>
      <xdr:grpSp>
        <xdr:nvGrpSpPr>
          <xdr:cNvPr id="23" name="Group 22">
            <a:extLst>
              <a:ext uri="{FF2B5EF4-FFF2-40B4-BE49-F238E27FC236}">
                <a16:creationId xmlns:a16="http://schemas.microsoft.com/office/drawing/2014/main" id="{62F9AB0A-4131-ECB4-0B98-96686F9F2FA6}"/>
              </a:ext>
            </a:extLst>
          </xdr:cNvPr>
          <xdr:cNvGrpSpPr/>
        </xdr:nvGrpSpPr>
        <xdr:grpSpPr>
          <a:xfrm>
            <a:off x="2282632" y="2793681"/>
            <a:ext cx="1680704" cy="917259"/>
            <a:chOff x="2282632" y="2793681"/>
            <a:chExt cx="1680704" cy="917259"/>
          </a:xfrm>
        </xdr:grpSpPr>
        <xdr:sp macro="" textlink="">
          <xdr:nvSpPr>
            <xdr:cNvPr id="20" name="Rectangle: Rounded Corners 19">
              <a:extLst>
                <a:ext uri="{FF2B5EF4-FFF2-40B4-BE49-F238E27FC236}">
                  <a16:creationId xmlns:a16="http://schemas.microsoft.com/office/drawing/2014/main" id="{B6B4D945-220A-484F-A1B4-1EB67AF5B406}"/>
                </a:ext>
              </a:extLst>
            </xdr:cNvPr>
            <xdr:cNvSpPr/>
          </xdr:nvSpPr>
          <xdr:spPr>
            <a:xfrm>
              <a:off x="2339341" y="2895600"/>
              <a:ext cx="1623995" cy="815340"/>
            </a:xfrm>
            <a:prstGeom prst="roundRect">
              <a:avLst>
                <a:gd name="adj" fmla="val 13804"/>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TextBox 20">
              <a:extLst>
                <a:ext uri="{FF2B5EF4-FFF2-40B4-BE49-F238E27FC236}">
                  <a16:creationId xmlns:a16="http://schemas.microsoft.com/office/drawing/2014/main" id="{D8A2A9E5-8B8E-4AF4-AE99-F3495F72282A}"/>
                </a:ext>
              </a:extLst>
            </xdr:cNvPr>
            <xdr:cNvSpPr txBox="1"/>
          </xdr:nvSpPr>
          <xdr:spPr>
            <a:xfrm>
              <a:off x="2282632" y="2793681"/>
              <a:ext cx="157734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a:solidFill>
                    <a:srgbClr val="1C1E29"/>
                  </a:solidFill>
                  <a:latin typeface="Segoe UI" panose="020B0502040204020203" pitchFamily="34" charset="0"/>
                  <a:cs typeface="Segoe UI" panose="020B0502040204020203" pitchFamily="34" charset="0"/>
                </a:rPr>
                <a:t>Total Vehicle Involved</a:t>
              </a:r>
            </a:p>
          </xdr:txBody>
        </xdr:sp>
        <xdr:sp macro="" textlink="KPI!D374">
          <xdr:nvSpPr>
            <xdr:cNvPr id="22" name="TextBox 21">
              <a:extLst>
                <a:ext uri="{FF2B5EF4-FFF2-40B4-BE49-F238E27FC236}">
                  <a16:creationId xmlns:a16="http://schemas.microsoft.com/office/drawing/2014/main" id="{EB8FDB23-0D92-478F-AABB-2BB75D23093C}"/>
                </a:ext>
              </a:extLst>
            </xdr:cNvPr>
            <xdr:cNvSpPr txBox="1"/>
          </xdr:nvSpPr>
          <xdr:spPr>
            <a:xfrm>
              <a:off x="2461781" y="3241046"/>
              <a:ext cx="126492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1F44D6-65C4-4262-B5F3-D4C7FC84F3D8}" type="TxLink">
                <a:rPr lang="en-US" sz="2200" b="1" i="0" u="none" strike="noStrike">
                  <a:solidFill>
                    <a:srgbClr val="000000"/>
                  </a:solidFill>
                  <a:latin typeface="Segoe UI" panose="020B0502040204020203" pitchFamily="34" charset="0"/>
                  <a:ea typeface="Calibri"/>
                  <a:cs typeface="Segoe UI" panose="020B0502040204020203" pitchFamily="34" charset="0"/>
                </a:rPr>
                <a:pPr algn="ctr"/>
                <a:t>2581</a:t>
              </a:fld>
              <a:endParaRPr lang="en-IN" sz="2200" b="1" i="0">
                <a:solidFill>
                  <a:schemeClr val="tx1"/>
                </a:solidFill>
                <a:latin typeface="Segoe UI" panose="020B0502040204020203" pitchFamily="34" charset="0"/>
                <a:cs typeface="Segoe UI" panose="020B0502040204020203" pitchFamily="34" charset="0"/>
              </a:endParaRPr>
            </a:p>
          </xdr:txBody>
        </xdr:sp>
      </xdr:grpSp>
      <xdr:grpSp>
        <xdr:nvGrpSpPr>
          <xdr:cNvPr id="24" name="Group 23">
            <a:extLst>
              <a:ext uri="{FF2B5EF4-FFF2-40B4-BE49-F238E27FC236}">
                <a16:creationId xmlns:a16="http://schemas.microsoft.com/office/drawing/2014/main" id="{74E73078-3F33-4BA1-B4A8-693835F7EFA4}"/>
              </a:ext>
            </a:extLst>
          </xdr:cNvPr>
          <xdr:cNvGrpSpPr/>
        </xdr:nvGrpSpPr>
        <xdr:grpSpPr>
          <a:xfrm>
            <a:off x="3991840" y="2768586"/>
            <a:ext cx="1577340" cy="940352"/>
            <a:chOff x="2124940" y="2760966"/>
            <a:chExt cx="1577340" cy="940352"/>
          </a:xfrm>
        </xdr:grpSpPr>
        <xdr:sp macro="" textlink="">
          <xdr:nvSpPr>
            <xdr:cNvPr id="25" name="Rectangle: Rounded Corners 24">
              <a:extLst>
                <a:ext uri="{FF2B5EF4-FFF2-40B4-BE49-F238E27FC236}">
                  <a16:creationId xmlns:a16="http://schemas.microsoft.com/office/drawing/2014/main" id="{B2B8EB74-840C-5DEC-41F8-173AA05CCD29}"/>
                </a:ext>
              </a:extLst>
            </xdr:cNvPr>
            <xdr:cNvSpPr/>
          </xdr:nvSpPr>
          <xdr:spPr>
            <a:xfrm>
              <a:off x="2143187" y="2885978"/>
              <a:ext cx="1537859" cy="815340"/>
            </a:xfrm>
            <a:prstGeom prst="roundRect">
              <a:avLst>
                <a:gd name="adj" fmla="val 13804"/>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6" name="TextBox 25">
              <a:extLst>
                <a:ext uri="{FF2B5EF4-FFF2-40B4-BE49-F238E27FC236}">
                  <a16:creationId xmlns:a16="http://schemas.microsoft.com/office/drawing/2014/main" id="{C6CD13D6-6A10-40E0-9D1B-AC10F9FE6F3B}"/>
                </a:ext>
              </a:extLst>
            </xdr:cNvPr>
            <xdr:cNvSpPr txBox="1"/>
          </xdr:nvSpPr>
          <xdr:spPr>
            <a:xfrm>
              <a:off x="2124940" y="2760966"/>
              <a:ext cx="157734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a:solidFill>
                    <a:srgbClr val="1C1E29"/>
                  </a:solidFill>
                  <a:latin typeface="Segoe UI" panose="020B0502040204020203" pitchFamily="34" charset="0"/>
                  <a:cs typeface="Segoe UI" panose="020B0502040204020203" pitchFamily="34" charset="0"/>
                </a:rPr>
                <a:t>Multi</a:t>
              </a:r>
              <a:r>
                <a:rPr lang="en-IN" sz="1100" b="1" i="0" baseline="0">
                  <a:solidFill>
                    <a:srgbClr val="1C1E29"/>
                  </a:solidFill>
                  <a:latin typeface="Segoe UI" panose="020B0502040204020203" pitchFamily="34" charset="0"/>
                  <a:cs typeface="Segoe UI" panose="020B0502040204020203" pitchFamily="34" charset="0"/>
                </a:rPr>
                <a:t> Vehicle Accidents %</a:t>
              </a:r>
              <a:endParaRPr lang="en-IN" sz="1100" b="1" i="0">
                <a:solidFill>
                  <a:srgbClr val="1C1E29"/>
                </a:solidFill>
                <a:latin typeface="Segoe UI" panose="020B0502040204020203" pitchFamily="34" charset="0"/>
                <a:cs typeface="Segoe UI" panose="020B0502040204020203" pitchFamily="34" charset="0"/>
              </a:endParaRPr>
            </a:p>
          </xdr:txBody>
        </xdr:sp>
        <xdr:sp macro="" textlink="KPI!D253">
          <xdr:nvSpPr>
            <xdr:cNvPr id="27" name="TextBox 26">
              <a:extLst>
                <a:ext uri="{FF2B5EF4-FFF2-40B4-BE49-F238E27FC236}">
                  <a16:creationId xmlns:a16="http://schemas.microsoft.com/office/drawing/2014/main" id="{EB80585A-9975-7FD7-80FB-FAF8B9810B69}"/>
                </a:ext>
              </a:extLst>
            </xdr:cNvPr>
            <xdr:cNvSpPr txBox="1"/>
          </xdr:nvSpPr>
          <xdr:spPr>
            <a:xfrm>
              <a:off x="2259858" y="3185237"/>
              <a:ext cx="126492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C2D0BB9-424E-4DF6-B8EB-CBCF631B8505}" type="TxLink">
                <a:rPr lang="en-US" sz="2200" b="1" i="0" u="none" strike="noStrike">
                  <a:solidFill>
                    <a:schemeClr val="tx1"/>
                  </a:solidFill>
                  <a:latin typeface="Calibri"/>
                  <a:ea typeface="Calibri"/>
                  <a:cs typeface="Calibri"/>
                </a:rPr>
                <a:pPr algn="ctr"/>
                <a:t>79.20</a:t>
              </a:fld>
              <a:endParaRPr lang="en-IN" sz="2200" b="1" i="0">
                <a:solidFill>
                  <a:schemeClr val="tx1"/>
                </a:solidFill>
                <a:latin typeface="Segoe UI" panose="020B0502040204020203" pitchFamily="34" charset="0"/>
                <a:cs typeface="Segoe UI" panose="020B0502040204020203" pitchFamily="34" charset="0"/>
              </a:endParaRPr>
            </a:p>
          </xdr:txBody>
        </xdr:sp>
      </xdr:grpSp>
      <xdr:grpSp>
        <xdr:nvGrpSpPr>
          <xdr:cNvPr id="28" name="Group 27">
            <a:extLst>
              <a:ext uri="{FF2B5EF4-FFF2-40B4-BE49-F238E27FC236}">
                <a16:creationId xmlns:a16="http://schemas.microsoft.com/office/drawing/2014/main" id="{719AC7F9-DCBE-41E7-9B87-346ED622CB3D}"/>
              </a:ext>
            </a:extLst>
          </xdr:cNvPr>
          <xdr:cNvGrpSpPr/>
        </xdr:nvGrpSpPr>
        <xdr:grpSpPr>
          <a:xfrm>
            <a:off x="5574052" y="2808610"/>
            <a:ext cx="1577340" cy="884777"/>
            <a:chOff x="1832632" y="2785750"/>
            <a:chExt cx="1577340" cy="884777"/>
          </a:xfrm>
        </xdr:grpSpPr>
        <xdr:sp macro="" textlink="">
          <xdr:nvSpPr>
            <xdr:cNvPr id="29" name="Rectangle: Rounded Corners 28">
              <a:extLst>
                <a:ext uri="{FF2B5EF4-FFF2-40B4-BE49-F238E27FC236}">
                  <a16:creationId xmlns:a16="http://schemas.microsoft.com/office/drawing/2014/main" id="{8A9FD9AB-06E1-026E-4FDF-8C4D0D626749}"/>
                </a:ext>
              </a:extLst>
            </xdr:cNvPr>
            <xdr:cNvSpPr/>
          </xdr:nvSpPr>
          <xdr:spPr>
            <a:xfrm>
              <a:off x="1864344" y="2855187"/>
              <a:ext cx="1499870" cy="815340"/>
            </a:xfrm>
            <a:prstGeom prst="roundRect">
              <a:avLst>
                <a:gd name="adj" fmla="val 13804"/>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0" name="TextBox 29">
              <a:extLst>
                <a:ext uri="{FF2B5EF4-FFF2-40B4-BE49-F238E27FC236}">
                  <a16:creationId xmlns:a16="http://schemas.microsoft.com/office/drawing/2014/main" id="{9C0F534D-BDA6-F43F-6707-AE33AD2ECFD1}"/>
                </a:ext>
              </a:extLst>
            </xdr:cNvPr>
            <xdr:cNvSpPr txBox="1"/>
          </xdr:nvSpPr>
          <xdr:spPr>
            <a:xfrm>
              <a:off x="1832632" y="2785750"/>
              <a:ext cx="1577340" cy="39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a:solidFill>
                    <a:srgbClr val="1C1E29"/>
                  </a:solidFill>
                  <a:latin typeface="Segoe UI" panose="020B0502040204020203" pitchFamily="34" charset="0"/>
                  <a:cs typeface="Segoe UI" panose="020B0502040204020203" pitchFamily="34" charset="0"/>
                </a:rPr>
                <a:t>% Share of Cars</a:t>
              </a:r>
            </a:p>
          </xdr:txBody>
        </xdr:sp>
        <xdr:sp macro="" textlink="KPI!D375">
          <xdr:nvSpPr>
            <xdr:cNvPr id="31" name="TextBox 30">
              <a:extLst>
                <a:ext uri="{FF2B5EF4-FFF2-40B4-BE49-F238E27FC236}">
                  <a16:creationId xmlns:a16="http://schemas.microsoft.com/office/drawing/2014/main" id="{852EF0A0-1531-3D74-C6CE-7F6823A8C225}"/>
                </a:ext>
              </a:extLst>
            </xdr:cNvPr>
            <xdr:cNvSpPr txBox="1"/>
          </xdr:nvSpPr>
          <xdr:spPr>
            <a:xfrm>
              <a:off x="1984858" y="3102486"/>
              <a:ext cx="126492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F296CC-7BFC-461D-A8A6-0D3CE6D593D1}" type="TxLink">
                <a:rPr lang="en-US" sz="2200" b="1" i="0" u="none" strike="noStrike">
                  <a:solidFill>
                    <a:srgbClr val="000000"/>
                  </a:solidFill>
                  <a:latin typeface="Segoe UI" panose="020B0502040204020203" pitchFamily="34" charset="0"/>
                  <a:ea typeface="Calibri"/>
                  <a:cs typeface="Segoe UI" panose="020B0502040204020203" pitchFamily="34" charset="0"/>
                </a:rPr>
                <a:pPr algn="ctr"/>
                <a:t>13.10</a:t>
              </a:fld>
              <a:endParaRPr lang="en-IN" sz="2200" b="1" i="0">
                <a:solidFill>
                  <a:schemeClr val="tx1"/>
                </a:solidFill>
                <a:latin typeface="Segoe UI" panose="020B0502040204020203" pitchFamily="34" charset="0"/>
                <a:cs typeface="Segoe UI" panose="020B0502040204020203" pitchFamily="34" charset="0"/>
              </a:endParaRPr>
            </a:p>
          </xdr:txBody>
        </xdr:sp>
      </xdr:grpSp>
      <xdr:grpSp>
        <xdr:nvGrpSpPr>
          <xdr:cNvPr id="32" name="Group 31">
            <a:extLst>
              <a:ext uri="{FF2B5EF4-FFF2-40B4-BE49-F238E27FC236}">
                <a16:creationId xmlns:a16="http://schemas.microsoft.com/office/drawing/2014/main" id="{E40A5445-214E-4E9C-A349-C49C1BB0CF56}"/>
              </a:ext>
            </a:extLst>
          </xdr:cNvPr>
          <xdr:cNvGrpSpPr/>
        </xdr:nvGrpSpPr>
        <xdr:grpSpPr>
          <a:xfrm>
            <a:off x="7151581" y="2784655"/>
            <a:ext cx="1630970" cy="903036"/>
            <a:chOff x="1550881" y="2769415"/>
            <a:chExt cx="1630970" cy="903036"/>
          </a:xfrm>
        </xdr:grpSpPr>
        <xdr:sp macro="" textlink="">
          <xdr:nvSpPr>
            <xdr:cNvPr id="33" name="Rectangle: Rounded Corners 32">
              <a:extLst>
                <a:ext uri="{FF2B5EF4-FFF2-40B4-BE49-F238E27FC236}">
                  <a16:creationId xmlns:a16="http://schemas.microsoft.com/office/drawing/2014/main" id="{DCB7A42A-6A9B-F642-4D0F-4DB1C2BFBF63}"/>
                </a:ext>
              </a:extLst>
            </xdr:cNvPr>
            <xdr:cNvSpPr/>
          </xdr:nvSpPr>
          <xdr:spPr>
            <a:xfrm>
              <a:off x="1550881" y="2857111"/>
              <a:ext cx="1630970" cy="815340"/>
            </a:xfrm>
            <a:prstGeom prst="roundRect">
              <a:avLst>
                <a:gd name="adj" fmla="val 13804"/>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TextBox 33">
              <a:extLst>
                <a:ext uri="{FF2B5EF4-FFF2-40B4-BE49-F238E27FC236}">
                  <a16:creationId xmlns:a16="http://schemas.microsoft.com/office/drawing/2014/main" id="{3FE26D88-FE50-34B9-FE84-6A953321DDC0}"/>
                </a:ext>
              </a:extLst>
            </xdr:cNvPr>
            <xdr:cNvSpPr txBox="1"/>
          </xdr:nvSpPr>
          <xdr:spPr>
            <a:xfrm>
              <a:off x="1557536" y="2769415"/>
              <a:ext cx="157734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a:solidFill>
                    <a:srgbClr val="1C1E29"/>
                  </a:solidFill>
                  <a:latin typeface="Segoe UI" panose="020B0502040204020203" pitchFamily="34" charset="0"/>
                  <a:cs typeface="Segoe UI" panose="020B0502040204020203" pitchFamily="34" charset="0"/>
                </a:rPr>
                <a:t>Two</a:t>
              </a:r>
              <a:r>
                <a:rPr lang="en-IN" sz="1100" b="1" i="0" baseline="0">
                  <a:solidFill>
                    <a:srgbClr val="1C1E29"/>
                  </a:solidFill>
                  <a:latin typeface="Segoe UI" panose="020B0502040204020203" pitchFamily="34" charset="0"/>
                  <a:cs typeface="Segoe UI" panose="020B0502040204020203" pitchFamily="34" charset="0"/>
                </a:rPr>
                <a:t> Wheeler Involvement %</a:t>
              </a:r>
              <a:endParaRPr lang="en-IN" sz="1100" b="1" i="0">
                <a:solidFill>
                  <a:srgbClr val="1C1E29"/>
                </a:solidFill>
                <a:latin typeface="Segoe UI" panose="020B0502040204020203" pitchFamily="34" charset="0"/>
                <a:cs typeface="Segoe UI" panose="020B0502040204020203" pitchFamily="34" charset="0"/>
              </a:endParaRPr>
            </a:p>
          </xdr:txBody>
        </xdr:sp>
        <xdr:sp macro="" textlink="KPI!D376">
          <xdr:nvSpPr>
            <xdr:cNvPr id="35" name="TextBox 34">
              <a:extLst>
                <a:ext uri="{FF2B5EF4-FFF2-40B4-BE49-F238E27FC236}">
                  <a16:creationId xmlns:a16="http://schemas.microsoft.com/office/drawing/2014/main" id="{8DB6642E-77CB-9E4B-CA45-A152CE263C11}"/>
                </a:ext>
              </a:extLst>
            </xdr:cNvPr>
            <xdr:cNvSpPr txBox="1"/>
          </xdr:nvSpPr>
          <xdr:spPr>
            <a:xfrm>
              <a:off x="1765195" y="3183689"/>
              <a:ext cx="126492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25CE92-791B-4930-B394-C9E865CBB2DE}" type="TxLink">
                <a:rPr lang="en-US" sz="2200" b="1" i="0" u="none" strike="noStrike">
                  <a:solidFill>
                    <a:srgbClr val="000000"/>
                  </a:solidFill>
                  <a:latin typeface="Segoe UI" panose="020B0502040204020203" pitchFamily="34" charset="0"/>
                  <a:ea typeface="Calibri"/>
                  <a:cs typeface="Segoe UI" panose="020B0502040204020203" pitchFamily="34" charset="0"/>
                </a:rPr>
                <a:pPr algn="ctr"/>
                <a:t>14.23</a:t>
              </a:fld>
              <a:endParaRPr lang="en-IN" sz="2200" b="1" i="0">
                <a:solidFill>
                  <a:schemeClr val="tx1"/>
                </a:solidFill>
                <a:latin typeface="Segoe UI" panose="020B0502040204020203" pitchFamily="34" charset="0"/>
                <a:cs typeface="Segoe UI" panose="020B0502040204020203" pitchFamily="34" charset="0"/>
              </a:endParaRPr>
            </a:p>
          </xdr:txBody>
        </xdr:sp>
      </xdr:grpSp>
      <xdr:grpSp>
        <xdr:nvGrpSpPr>
          <xdr:cNvPr id="36" name="Group 35">
            <a:extLst>
              <a:ext uri="{FF2B5EF4-FFF2-40B4-BE49-F238E27FC236}">
                <a16:creationId xmlns:a16="http://schemas.microsoft.com/office/drawing/2014/main" id="{7BD088E6-6703-4965-9BFF-67CA44B7C9A4}"/>
              </a:ext>
            </a:extLst>
          </xdr:cNvPr>
          <xdr:cNvGrpSpPr/>
        </xdr:nvGrpSpPr>
        <xdr:grpSpPr>
          <a:xfrm>
            <a:off x="8805701" y="2690829"/>
            <a:ext cx="2114845" cy="1078202"/>
            <a:chOff x="1338101" y="2683209"/>
            <a:chExt cx="2114845" cy="1078202"/>
          </a:xfrm>
        </xdr:grpSpPr>
        <xdr:sp macro="" textlink="">
          <xdr:nvSpPr>
            <xdr:cNvPr id="37" name="Rectangle: Rounded Corners 36">
              <a:extLst>
                <a:ext uri="{FF2B5EF4-FFF2-40B4-BE49-F238E27FC236}">
                  <a16:creationId xmlns:a16="http://schemas.microsoft.com/office/drawing/2014/main" id="{B220D849-BD31-826F-A724-B51AA834E17D}"/>
                </a:ext>
              </a:extLst>
            </xdr:cNvPr>
            <xdr:cNvSpPr/>
          </xdr:nvSpPr>
          <xdr:spPr>
            <a:xfrm>
              <a:off x="1389343" y="2874033"/>
              <a:ext cx="2011680" cy="788350"/>
            </a:xfrm>
            <a:prstGeom prst="roundRect">
              <a:avLst>
                <a:gd name="adj" fmla="val 13804"/>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8" name="TextBox 37">
              <a:extLst>
                <a:ext uri="{FF2B5EF4-FFF2-40B4-BE49-F238E27FC236}">
                  <a16:creationId xmlns:a16="http://schemas.microsoft.com/office/drawing/2014/main" id="{8C974A58-244F-4338-587B-F08850E33786}"/>
                </a:ext>
              </a:extLst>
            </xdr:cNvPr>
            <xdr:cNvSpPr txBox="1"/>
          </xdr:nvSpPr>
          <xdr:spPr>
            <a:xfrm>
              <a:off x="1338101" y="2683209"/>
              <a:ext cx="2114845"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a:solidFill>
                    <a:srgbClr val="1C1E29"/>
                  </a:solidFill>
                  <a:latin typeface="Segoe UI" panose="020B0502040204020203" pitchFamily="34" charset="0"/>
                  <a:cs typeface="Segoe UI" panose="020B0502040204020203" pitchFamily="34" charset="0"/>
                </a:rPr>
                <a:t>Most Common Vehicle</a:t>
              </a:r>
              <a:r>
                <a:rPr lang="en-IN" sz="1100" b="1" i="0" baseline="0">
                  <a:solidFill>
                    <a:srgbClr val="1C1E29"/>
                  </a:solidFill>
                  <a:latin typeface="Segoe UI" panose="020B0502040204020203" pitchFamily="34" charset="0"/>
                  <a:cs typeface="Segoe UI" panose="020B0502040204020203" pitchFamily="34" charset="0"/>
                </a:rPr>
                <a:t> Type</a:t>
              </a:r>
              <a:endParaRPr lang="en-IN" sz="1100" b="1" i="0">
                <a:solidFill>
                  <a:srgbClr val="1C1E29"/>
                </a:solidFill>
                <a:latin typeface="Segoe UI" panose="020B0502040204020203" pitchFamily="34" charset="0"/>
                <a:cs typeface="Segoe UI" panose="020B0502040204020203" pitchFamily="34" charset="0"/>
              </a:endParaRPr>
            </a:p>
          </xdr:txBody>
        </xdr:sp>
        <xdr:sp macro="" textlink="KPI!D377">
          <xdr:nvSpPr>
            <xdr:cNvPr id="39" name="TextBox 38">
              <a:extLst>
                <a:ext uri="{FF2B5EF4-FFF2-40B4-BE49-F238E27FC236}">
                  <a16:creationId xmlns:a16="http://schemas.microsoft.com/office/drawing/2014/main" id="{5F2B295A-CF34-740A-57CB-42132F84B06D}"/>
                </a:ext>
              </a:extLst>
            </xdr:cNvPr>
            <xdr:cNvSpPr txBox="1"/>
          </xdr:nvSpPr>
          <xdr:spPr>
            <a:xfrm>
              <a:off x="1576763" y="2880720"/>
              <a:ext cx="1691640" cy="880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6962A5A-7AE6-4672-B732-72CF81057F55}" type="TxLink">
                <a:rPr lang="en-US" sz="1600" b="1" i="0" u="none" strike="noStrike">
                  <a:solidFill>
                    <a:srgbClr val="000000"/>
                  </a:solidFill>
                  <a:latin typeface="Segoe UI" panose="020B0502040204020203" pitchFamily="34" charset="0"/>
                  <a:ea typeface="Calibri"/>
                  <a:cs typeface="Segoe UI" panose="020B0502040204020203" pitchFamily="34" charset="0"/>
                </a:rPr>
                <a:pPr algn="ctr"/>
                <a:t>Auto-Rickshaw, Truck</a:t>
              </a:fld>
              <a:endParaRPr lang="en-IN" sz="1600" b="1" i="0">
                <a:solidFill>
                  <a:schemeClr val="tx1"/>
                </a:solidFill>
                <a:latin typeface="Segoe UI" panose="020B0502040204020203" pitchFamily="34" charset="0"/>
                <a:cs typeface="Segoe UI" panose="020B0502040204020203" pitchFamily="34" charset="0"/>
              </a:endParaRPr>
            </a:p>
          </xdr:txBody>
        </xdr:sp>
      </xdr:grpSp>
    </xdr:grpSp>
    <xdr:clientData/>
  </xdr:twoCellAnchor>
  <xdr:twoCellAnchor editAs="oneCell">
    <xdr:from>
      <xdr:col>9</xdr:col>
      <xdr:colOff>179293</xdr:colOff>
      <xdr:row>9</xdr:row>
      <xdr:rowOff>126999</xdr:rowOff>
    </xdr:from>
    <xdr:to>
      <xdr:col>14</xdr:col>
      <xdr:colOff>149411</xdr:colOff>
      <xdr:row>19</xdr:row>
      <xdr:rowOff>29883</xdr:rowOff>
    </xdr:to>
    <mc:AlternateContent xmlns:mc="http://schemas.openxmlformats.org/markup-compatibility/2006" xmlns:a14="http://schemas.microsoft.com/office/drawing/2010/main">
      <mc:Choice Requires="a14">
        <xdr:graphicFrame macro="">
          <xdr:nvGraphicFramePr>
            <xdr:cNvPr id="2" name="State Initial 5">
              <a:extLst>
                <a:ext uri="{FF2B5EF4-FFF2-40B4-BE49-F238E27FC236}">
                  <a16:creationId xmlns:a16="http://schemas.microsoft.com/office/drawing/2014/main" id="{B7706129-B753-4613-BCFE-34B175C8B802}"/>
                </a:ext>
              </a:extLst>
            </xdr:cNvPr>
            <xdr:cNvGraphicFramePr/>
          </xdr:nvGraphicFramePr>
          <xdr:xfrm>
            <a:off x="0" y="0"/>
            <a:ext cx="0" cy="0"/>
          </xdr:xfrm>
          <a:graphic>
            <a:graphicData uri="http://schemas.microsoft.com/office/drawing/2010/slicer">
              <sle:slicer xmlns:sle="http://schemas.microsoft.com/office/drawing/2010/slicer" name="State Initial 5"/>
            </a:graphicData>
          </a:graphic>
        </xdr:graphicFrame>
      </mc:Choice>
      <mc:Fallback xmlns="">
        <xdr:sp macro="" textlink="">
          <xdr:nvSpPr>
            <xdr:cNvPr id="0" name=""/>
            <xdr:cNvSpPr>
              <a:spLocks noTextEdit="1"/>
            </xdr:cNvSpPr>
          </xdr:nvSpPr>
          <xdr:spPr>
            <a:xfrm>
              <a:off x="5692587" y="1740646"/>
              <a:ext cx="3033059" cy="1695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194237</xdr:colOff>
      <xdr:row>19</xdr:row>
      <xdr:rowOff>82177</xdr:rowOff>
    </xdr:from>
    <xdr:to>
      <xdr:col>14</xdr:col>
      <xdr:colOff>134472</xdr:colOff>
      <xdr:row>28</xdr:row>
      <xdr:rowOff>94128</xdr:rowOff>
    </xdr:to>
    <xdr:graphicFrame macro="">
      <xdr:nvGraphicFramePr>
        <xdr:cNvPr id="3" name="Chart 2">
          <a:extLst>
            <a:ext uri="{FF2B5EF4-FFF2-40B4-BE49-F238E27FC236}">
              <a16:creationId xmlns:a16="http://schemas.microsoft.com/office/drawing/2014/main" id="{C8CC69E8-3B58-48D8-A4CE-E0A3AF9B2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14</xdr:col>
      <xdr:colOff>209177</xdr:colOff>
      <xdr:row>17</xdr:row>
      <xdr:rowOff>164353</xdr:rowOff>
    </xdr:from>
    <xdr:to>
      <xdr:col>18</xdr:col>
      <xdr:colOff>515471</xdr:colOff>
      <xdr:row>28</xdr:row>
      <xdr:rowOff>97116</xdr:rowOff>
    </xdr:to>
    <xdr:graphicFrame macro="">
      <xdr:nvGraphicFramePr>
        <xdr:cNvPr id="4" name="Chart 3">
          <a:extLst>
            <a:ext uri="{FF2B5EF4-FFF2-40B4-BE49-F238E27FC236}">
              <a16:creationId xmlns:a16="http://schemas.microsoft.com/office/drawing/2014/main" id="{7329B34B-F722-4D42-96AD-7E1E7CE327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3</xdr:col>
      <xdr:colOff>149413</xdr:colOff>
      <xdr:row>15</xdr:row>
      <xdr:rowOff>44823</xdr:rowOff>
    </xdr:from>
    <xdr:to>
      <xdr:col>9</xdr:col>
      <xdr:colOff>97118</xdr:colOff>
      <xdr:row>28</xdr:row>
      <xdr:rowOff>83669</xdr:rowOff>
    </xdr:to>
    <xdr:graphicFrame macro="">
      <xdr:nvGraphicFramePr>
        <xdr:cNvPr id="5" name="Chart 4">
          <a:extLst>
            <a:ext uri="{FF2B5EF4-FFF2-40B4-BE49-F238E27FC236}">
              <a16:creationId xmlns:a16="http://schemas.microsoft.com/office/drawing/2014/main" id="{FF682351-B207-4F11-B88B-5AD47668C5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editAs="oneCell">
    <xdr:from>
      <xdr:col>14</xdr:col>
      <xdr:colOff>194235</xdr:colOff>
      <xdr:row>9</xdr:row>
      <xdr:rowOff>126999</xdr:rowOff>
    </xdr:from>
    <xdr:to>
      <xdr:col>18</xdr:col>
      <xdr:colOff>567765</xdr:colOff>
      <xdr:row>17</xdr:row>
      <xdr:rowOff>115019</xdr:rowOff>
    </xdr:to>
    <mc:AlternateContent xmlns:mc="http://schemas.openxmlformats.org/markup-compatibility/2006" xmlns:a14="http://schemas.microsoft.com/office/drawing/2010/main">
      <mc:Choice Requires="a14">
        <xdr:graphicFrame macro="">
          <xdr:nvGraphicFramePr>
            <xdr:cNvPr id="6" name="Vehicle Type Involved 1">
              <a:extLst>
                <a:ext uri="{FF2B5EF4-FFF2-40B4-BE49-F238E27FC236}">
                  <a16:creationId xmlns:a16="http://schemas.microsoft.com/office/drawing/2014/main" id="{885F18E8-774B-416C-B23D-9BE9EC09184E}"/>
                </a:ext>
              </a:extLst>
            </xdr:cNvPr>
            <xdr:cNvGraphicFramePr/>
          </xdr:nvGraphicFramePr>
          <xdr:xfrm>
            <a:off x="0" y="0"/>
            <a:ext cx="0" cy="0"/>
          </xdr:xfrm>
          <a:graphic>
            <a:graphicData uri="http://schemas.microsoft.com/office/drawing/2010/slicer">
              <sle:slicer xmlns:sle="http://schemas.microsoft.com/office/drawing/2010/slicer" name="Vehicle Type Involved 1"/>
            </a:graphicData>
          </a:graphic>
        </xdr:graphicFrame>
      </mc:Choice>
      <mc:Fallback xmlns="">
        <xdr:sp macro="" textlink="">
          <xdr:nvSpPr>
            <xdr:cNvPr id="0" name=""/>
            <xdr:cNvSpPr>
              <a:spLocks noTextEdit="1"/>
            </xdr:cNvSpPr>
          </xdr:nvSpPr>
          <xdr:spPr>
            <a:xfrm>
              <a:off x="8770470" y="1740646"/>
              <a:ext cx="2823883" cy="14044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297180</xdr:colOff>
      <xdr:row>23</xdr:row>
      <xdr:rowOff>106680</xdr:rowOff>
    </xdr:from>
    <xdr:to>
      <xdr:col>2</xdr:col>
      <xdr:colOff>419100</xdr:colOff>
      <xdr:row>25</xdr:row>
      <xdr:rowOff>106680</xdr:rowOff>
    </xdr:to>
    <xdr:sp macro="" textlink="">
      <xdr:nvSpPr>
        <xdr:cNvPr id="7" name="TextBox 6">
          <a:hlinkClick xmlns:r="http://schemas.openxmlformats.org/officeDocument/2006/relationships" r:id="rId28"/>
          <a:extLst>
            <a:ext uri="{FF2B5EF4-FFF2-40B4-BE49-F238E27FC236}">
              <a16:creationId xmlns:a16="http://schemas.microsoft.com/office/drawing/2014/main" id="{11EC7584-7DA4-4A10-BDFB-F2645C6EFBC4}"/>
            </a:ext>
          </a:extLst>
        </xdr:cNvPr>
        <xdr:cNvSpPr txBox="1"/>
      </xdr:nvSpPr>
      <xdr:spPr>
        <a:xfrm>
          <a:off x="297180" y="4312920"/>
          <a:ext cx="1341120" cy="365760"/>
        </a:xfrm>
        <a:prstGeom prst="roundRect">
          <a:avLst>
            <a:gd name="adj" fmla="val 50000"/>
          </a:avLst>
        </a:prstGeom>
        <a:solidFill>
          <a:srgbClr val="F5EFFF"/>
        </a:solidFill>
        <a:ln w="12700" cmpd="sng">
          <a:solidFill>
            <a:schemeClr val="tx1"/>
          </a:solidFill>
        </a:ln>
        <a:effectLst>
          <a:glow rad="63500">
            <a:schemeClr val="tx1">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solidFill>
              <a:latin typeface="Segoe UI" panose="020B0502040204020203" pitchFamily="34" charset="0"/>
              <a:cs typeface="Segoe UI" panose="020B0502040204020203" pitchFamily="34" charset="0"/>
            </a:rPr>
            <a:t>KPI Summary</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429999</xdr:colOff>
      <xdr:row>30</xdr:row>
      <xdr:rowOff>73270</xdr:rowOff>
    </xdr:to>
    <xdr:sp macro="" textlink="">
      <xdr:nvSpPr>
        <xdr:cNvPr id="45" name="Rectangle: Rounded Corners 44">
          <a:extLst>
            <a:ext uri="{FF2B5EF4-FFF2-40B4-BE49-F238E27FC236}">
              <a16:creationId xmlns:a16="http://schemas.microsoft.com/office/drawing/2014/main" id="{AE8DE15B-D39E-464E-895E-99E8AFC0EE70}"/>
            </a:ext>
          </a:extLst>
        </xdr:cNvPr>
        <xdr:cNvSpPr/>
      </xdr:nvSpPr>
      <xdr:spPr>
        <a:xfrm>
          <a:off x="0" y="0"/>
          <a:ext cx="13808961" cy="5568462"/>
        </a:xfrm>
        <a:prstGeom prst="roundRect">
          <a:avLst>
            <a:gd name="adj" fmla="val 6681"/>
          </a:avLst>
        </a:prstGeom>
        <a:solidFill>
          <a:srgbClr val="2B2B2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60960</xdr:colOff>
      <xdr:row>0</xdr:row>
      <xdr:rowOff>53340</xdr:rowOff>
    </xdr:from>
    <xdr:to>
      <xdr:col>3</xdr:col>
      <xdr:colOff>24693</xdr:colOff>
      <xdr:row>29</xdr:row>
      <xdr:rowOff>131885</xdr:rowOff>
    </xdr:to>
    <xdr:sp macro="" textlink="">
      <xdr:nvSpPr>
        <xdr:cNvPr id="46" name="Rectangle: Rounded Corners 45">
          <a:extLst>
            <a:ext uri="{FF2B5EF4-FFF2-40B4-BE49-F238E27FC236}">
              <a16:creationId xmlns:a16="http://schemas.microsoft.com/office/drawing/2014/main" id="{0428A37A-51C2-4C00-80D1-3E1B1284ED00}"/>
            </a:ext>
          </a:extLst>
        </xdr:cNvPr>
        <xdr:cNvSpPr/>
      </xdr:nvSpPr>
      <xdr:spPr>
        <a:xfrm>
          <a:off x="60960" y="53340"/>
          <a:ext cx="1788137" cy="5390564"/>
        </a:xfrm>
        <a:prstGeom prst="roundRect">
          <a:avLst>
            <a:gd name="adj" fmla="val 13804"/>
          </a:avLst>
        </a:prstGeom>
        <a:solidFill>
          <a:srgbClr val="F5E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161925</xdr:colOff>
      <xdr:row>2</xdr:row>
      <xdr:rowOff>83923</xdr:rowOff>
    </xdr:from>
    <xdr:to>
      <xdr:col>4</xdr:col>
      <xdr:colOff>35232</xdr:colOff>
      <xdr:row>4</xdr:row>
      <xdr:rowOff>84695</xdr:rowOff>
    </xdr:to>
    <xdr:sp macro="" textlink="">
      <xdr:nvSpPr>
        <xdr:cNvPr id="47" name="TextBox 46">
          <a:hlinkClick xmlns:r="http://schemas.openxmlformats.org/officeDocument/2006/relationships" r:id="rId1"/>
          <a:extLst>
            <a:ext uri="{FF2B5EF4-FFF2-40B4-BE49-F238E27FC236}">
              <a16:creationId xmlns:a16="http://schemas.microsoft.com/office/drawing/2014/main" id="{3C2606AE-DD9A-477F-A2F5-EA00D73D5051}"/>
            </a:ext>
          </a:extLst>
        </xdr:cNvPr>
        <xdr:cNvSpPr txBox="1"/>
      </xdr:nvSpPr>
      <xdr:spPr>
        <a:xfrm>
          <a:off x="161925" y="449683"/>
          <a:ext cx="2311707" cy="366532"/>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bg1"/>
              </a:solidFill>
              <a:latin typeface="Segoe UI" panose="020B0502040204020203" pitchFamily="34" charset="0"/>
              <a:cs typeface="Segoe UI" panose="020B0502040204020203" pitchFamily="34" charset="0"/>
            </a:rPr>
            <a:t>    </a:t>
          </a:r>
          <a:r>
            <a:rPr lang="en-IN" sz="1200" b="1">
              <a:solidFill>
                <a:schemeClr val="tx1"/>
              </a:solidFill>
              <a:latin typeface="Segoe UI" panose="020B0502040204020203" pitchFamily="34" charset="0"/>
              <a:cs typeface="Segoe UI" panose="020B0502040204020203" pitchFamily="34" charset="0"/>
            </a:rPr>
            <a:t>Overview</a:t>
          </a:r>
        </a:p>
      </xdr:txBody>
    </xdr:sp>
    <xdr:clientData/>
  </xdr:twoCellAnchor>
  <xdr:twoCellAnchor>
    <xdr:from>
      <xdr:col>0</xdr:col>
      <xdr:colOff>345499</xdr:colOff>
      <xdr:row>5</xdr:row>
      <xdr:rowOff>4935</xdr:rowOff>
    </xdr:from>
    <xdr:to>
      <xdr:col>3</xdr:col>
      <xdr:colOff>454012</xdr:colOff>
      <xdr:row>7</xdr:row>
      <xdr:rowOff>5707</xdr:rowOff>
    </xdr:to>
    <xdr:sp macro="" textlink="">
      <xdr:nvSpPr>
        <xdr:cNvPr id="48" name="TextBox 47">
          <a:hlinkClick xmlns:r="http://schemas.openxmlformats.org/officeDocument/2006/relationships" r:id="rId2"/>
          <a:extLst>
            <a:ext uri="{FF2B5EF4-FFF2-40B4-BE49-F238E27FC236}">
              <a16:creationId xmlns:a16="http://schemas.microsoft.com/office/drawing/2014/main" id="{89AA801A-831E-485A-9E34-BD21307B8424}"/>
            </a:ext>
          </a:extLst>
        </xdr:cNvPr>
        <xdr:cNvSpPr txBox="1"/>
      </xdr:nvSpPr>
      <xdr:spPr>
        <a:xfrm>
          <a:off x="345499" y="919335"/>
          <a:ext cx="1937313" cy="366532"/>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Temporal</a:t>
          </a:r>
        </a:p>
      </xdr:txBody>
    </xdr:sp>
    <xdr:clientData/>
  </xdr:twoCellAnchor>
  <xdr:twoCellAnchor>
    <xdr:from>
      <xdr:col>0</xdr:col>
      <xdr:colOff>360092</xdr:colOff>
      <xdr:row>7</xdr:row>
      <xdr:rowOff>27938</xdr:rowOff>
    </xdr:from>
    <xdr:to>
      <xdr:col>3</xdr:col>
      <xdr:colOff>468605</xdr:colOff>
      <xdr:row>9</xdr:row>
      <xdr:rowOff>28710</xdr:rowOff>
    </xdr:to>
    <xdr:sp macro="" textlink="">
      <xdr:nvSpPr>
        <xdr:cNvPr id="49" name="TextBox 48">
          <a:hlinkClick xmlns:r="http://schemas.openxmlformats.org/officeDocument/2006/relationships" r:id="rId3"/>
          <a:extLst>
            <a:ext uri="{FF2B5EF4-FFF2-40B4-BE49-F238E27FC236}">
              <a16:creationId xmlns:a16="http://schemas.microsoft.com/office/drawing/2014/main" id="{D25AAB92-667A-42F9-9F04-F0DE5828E0DC}"/>
            </a:ext>
          </a:extLst>
        </xdr:cNvPr>
        <xdr:cNvSpPr txBox="1"/>
      </xdr:nvSpPr>
      <xdr:spPr>
        <a:xfrm>
          <a:off x="360092" y="1308098"/>
          <a:ext cx="1937313" cy="366532"/>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Severity</a:t>
          </a:r>
        </a:p>
      </xdr:txBody>
    </xdr:sp>
    <xdr:clientData/>
  </xdr:twoCellAnchor>
  <xdr:twoCellAnchor>
    <xdr:from>
      <xdr:col>0</xdr:col>
      <xdr:colOff>353472</xdr:colOff>
      <xdr:row>9</xdr:row>
      <xdr:rowOff>88619</xdr:rowOff>
    </xdr:from>
    <xdr:to>
      <xdr:col>3</xdr:col>
      <xdr:colOff>461985</xdr:colOff>
      <xdr:row>11</xdr:row>
      <xdr:rowOff>89389</xdr:rowOff>
    </xdr:to>
    <xdr:sp macro="" textlink="">
      <xdr:nvSpPr>
        <xdr:cNvPr id="50" name="TextBox 49">
          <a:hlinkClick xmlns:r="http://schemas.openxmlformats.org/officeDocument/2006/relationships" r:id="rId4"/>
          <a:extLst>
            <a:ext uri="{FF2B5EF4-FFF2-40B4-BE49-F238E27FC236}">
              <a16:creationId xmlns:a16="http://schemas.microsoft.com/office/drawing/2014/main" id="{A6AD6074-D300-4FC2-BA8B-53B090070BEA}"/>
            </a:ext>
          </a:extLst>
        </xdr:cNvPr>
        <xdr:cNvSpPr txBox="1"/>
      </xdr:nvSpPr>
      <xdr:spPr>
        <a:xfrm>
          <a:off x="353472" y="1734539"/>
          <a:ext cx="1937313" cy="366530"/>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Geographical</a:t>
          </a:r>
        </a:p>
      </xdr:txBody>
    </xdr:sp>
    <xdr:clientData/>
  </xdr:twoCellAnchor>
  <xdr:twoCellAnchor>
    <xdr:from>
      <xdr:col>0</xdr:col>
      <xdr:colOff>372123</xdr:colOff>
      <xdr:row>12</xdr:row>
      <xdr:rowOff>4003</xdr:rowOff>
    </xdr:from>
    <xdr:to>
      <xdr:col>3</xdr:col>
      <xdr:colOff>480636</xdr:colOff>
      <xdr:row>14</xdr:row>
      <xdr:rowOff>4775</xdr:rowOff>
    </xdr:to>
    <xdr:sp macro="" textlink="">
      <xdr:nvSpPr>
        <xdr:cNvPr id="51" name="TextBox 50">
          <a:hlinkClick xmlns:r="http://schemas.openxmlformats.org/officeDocument/2006/relationships" r:id="rId5"/>
          <a:extLst>
            <a:ext uri="{FF2B5EF4-FFF2-40B4-BE49-F238E27FC236}">
              <a16:creationId xmlns:a16="http://schemas.microsoft.com/office/drawing/2014/main" id="{EC14A0B6-ACE7-4E36-934C-4AA40F2637F8}"/>
            </a:ext>
          </a:extLst>
        </xdr:cNvPr>
        <xdr:cNvSpPr txBox="1"/>
      </xdr:nvSpPr>
      <xdr:spPr>
        <a:xfrm>
          <a:off x="372123" y="2198563"/>
          <a:ext cx="1937313" cy="366532"/>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Driver</a:t>
          </a:r>
          <a:r>
            <a:rPr lang="en-IN" sz="1200" b="1" baseline="0">
              <a:solidFill>
                <a:schemeClr val="tx1"/>
              </a:solidFill>
              <a:latin typeface="Segoe UI" panose="020B0502040204020203" pitchFamily="34" charset="0"/>
              <a:cs typeface="Segoe UI" panose="020B0502040204020203" pitchFamily="34" charset="0"/>
            </a:rPr>
            <a:t> </a:t>
          </a:r>
          <a:endParaRPr lang="en-IN" sz="1200" b="1">
            <a:solidFill>
              <a:schemeClr val="tx1"/>
            </a:solidFill>
            <a:latin typeface="Segoe UI" panose="020B0502040204020203" pitchFamily="34" charset="0"/>
            <a:cs typeface="Segoe UI" panose="020B0502040204020203" pitchFamily="34" charset="0"/>
          </a:endParaRPr>
        </a:p>
      </xdr:txBody>
    </xdr:sp>
    <xdr:clientData/>
  </xdr:twoCellAnchor>
  <xdr:twoCellAnchor>
    <xdr:from>
      <xdr:col>0</xdr:col>
      <xdr:colOff>380420</xdr:colOff>
      <xdr:row>14</xdr:row>
      <xdr:rowOff>93258</xdr:rowOff>
    </xdr:from>
    <xdr:to>
      <xdr:col>3</xdr:col>
      <xdr:colOff>488933</xdr:colOff>
      <xdr:row>16</xdr:row>
      <xdr:rowOff>94030</xdr:rowOff>
    </xdr:to>
    <xdr:sp macro="" textlink="">
      <xdr:nvSpPr>
        <xdr:cNvPr id="52" name="TextBox 51">
          <a:hlinkClick xmlns:r="http://schemas.openxmlformats.org/officeDocument/2006/relationships" r:id="rId6"/>
          <a:extLst>
            <a:ext uri="{FF2B5EF4-FFF2-40B4-BE49-F238E27FC236}">
              <a16:creationId xmlns:a16="http://schemas.microsoft.com/office/drawing/2014/main" id="{B5A388A1-77E4-4E97-AB97-EAA1DCC03E27}"/>
            </a:ext>
          </a:extLst>
        </xdr:cNvPr>
        <xdr:cNvSpPr txBox="1"/>
      </xdr:nvSpPr>
      <xdr:spPr>
        <a:xfrm>
          <a:off x="380420" y="2653578"/>
          <a:ext cx="1937313" cy="366532"/>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latin typeface="Segoe UI" panose="020B0502040204020203" pitchFamily="34" charset="0"/>
              <a:cs typeface="Segoe UI" panose="020B0502040204020203" pitchFamily="34" charset="0"/>
            </a:rPr>
            <a:t>Environment</a:t>
          </a:r>
          <a:r>
            <a:rPr lang="en-IN" sz="1200" b="1" baseline="0">
              <a:solidFill>
                <a:schemeClr val="tx1"/>
              </a:solidFill>
              <a:latin typeface="Segoe UI" panose="020B0502040204020203" pitchFamily="34" charset="0"/>
              <a:cs typeface="Segoe UI" panose="020B0502040204020203" pitchFamily="34" charset="0"/>
            </a:rPr>
            <a:t> </a:t>
          </a:r>
          <a:endParaRPr lang="en-IN" sz="1200" b="1">
            <a:solidFill>
              <a:schemeClr val="tx1"/>
            </a:solidFill>
            <a:latin typeface="Segoe UI" panose="020B0502040204020203" pitchFamily="34" charset="0"/>
            <a:cs typeface="Segoe UI" panose="020B0502040204020203" pitchFamily="34" charset="0"/>
          </a:endParaRPr>
        </a:p>
      </xdr:txBody>
    </xdr:sp>
    <xdr:clientData/>
  </xdr:twoCellAnchor>
  <xdr:twoCellAnchor editAs="oneCell">
    <xdr:from>
      <xdr:col>0</xdr:col>
      <xdr:colOff>264988</xdr:colOff>
      <xdr:row>5</xdr:row>
      <xdr:rowOff>92485</xdr:rowOff>
    </xdr:from>
    <xdr:to>
      <xdr:col>0</xdr:col>
      <xdr:colOff>451678</xdr:colOff>
      <xdr:row>6</xdr:row>
      <xdr:rowOff>96680</xdr:rowOff>
    </xdr:to>
    <xdr:pic>
      <xdr:nvPicPr>
        <xdr:cNvPr id="53" name="Graphic 52" descr="Clock with solid fill">
          <a:extLst>
            <a:ext uri="{FF2B5EF4-FFF2-40B4-BE49-F238E27FC236}">
              <a16:creationId xmlns:a16="http://schemas.microsoft.com/office/drawing/2014/main" id="{C3998385-B821-4822-86B4-0C4CA6CE114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4988" y="1006885"/>
          <a:ext cx="186690" cy="187075"/>
        </a:xfrm>
        <a:prstGeom prst="rect">
          <a:avLst/>
        </a:prstGeom>
      </xdr:spPr>
    </xdr:pic>
    <xdr:clientData/>
  </xdr:twoCellAnchor>
  <xdr:twoCellAnchor editAs="oneCell">
    <xdr:from>
      <xdr:col>0</xdr:col>
      <xdr:colOff>279514</xdr:colOff>
      <xdr:row>3</xdr:row>
      <xdr:rowOff>2609</xdr:rowOff>
    </xdr:from>
    <xdr:to>
      <xdr:col>0</xdr:col>
      <xdr:colOff>469970</xdr:colOff>
      <xdr:row>4</xdr:row>
      <xdr:rowOff>11516</xdr:rowOff>
    </xdr:to>
    <xdr:pic>
      <xdr:nvPicPr>
        <xdr:cNvPr id="54" name="Graphic 53" descr="Research with solid fill">
          <a:extLst>
            <a:ext uri="{FF2B5EF4-FFF2-40B4-BE49-F238E27FC236}">
              <a16:creationId xmlns:a16="http://schemas.microsoft.com/office/drawing/2014/main" id="{8CAF8B7D-3739-4257-8069-B1D66593973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79514" y="551249"/>
          <a:ext cx="190456" cy="191787"/>
        </a:xfrm>
        <a:prstGeom prst="rect">
          <a:avLst/>
        </a:prstGeom>
      </xdr:spPr>
    </xdr:pic>
    <xdr:clientData/>
  </xdr:twoCellAnchor>
  <xdr:twoCellAnchor>
    <xdr:from>
      <xdr:col>3</xdr:col>
      <xdr:colOff>39933</xdr:colOff>
      <xdr:row>0</xdr:row>
      <xdr:rowOff>22860</xdr:rowOff>
    </xdr:from>
    <xdr:to>
      <xdr:col>11</xdr:col>
      <xdr:colOff>542660</xdr:colOff>
      <xdr:row>2</xdr:row>
      <xdr:rowOff>84592</xdr:rowOff>
    </xdr:to>
    <xdr:sp macro="" textlink="">
      <xdr:nvSpPr>
        <xdr:cNvPr id="55" name="TextBox 54">
          <a:extLst>
            <a:ext uri="{FF2B5EF4-FFF2-40B4-BE49-F238E27FC236}">
              <a16:creationId xmlns:a16="http://schemas.microsoft.com/office/drawing/2014/main" id="{CD0F8AD4-2F14-47D6-B401-81A27C03A739}"/>
            </a:ext>
          </a:extLst>
        </xdr:cNvPr>
        <xdr:cNvSpPr txBox="1"/>
      </xdr:nvSpPr>
      <xdr:spPr>
        <a:xfrm>
          <a:off x="1868733" y="22860"/>
          <a:ext cx="5379527" cy="427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solidFill>
                <a:schemeClr val="bg1"/>
              </a:solidFill>
              <a:latin typeface="Segoe UI" panose="020B0502040204020203" pitchFamily="34" charset="0"/>
              <a:cs typeface="Segoe UI" panose="020B0502040204020203" pitchFamily="34" charset="0"/>
            </a:rPr>
            <a:t>Road Surface &amp; Type Analysis</a:t>
          </a:r>
        </a:p>
      </xdr:txBody>
    </xdr:sp>
    <xdr:clientData/>
  </xdr:twoCellAnchor>
  <xdr:twoCellAnchor>
    <xdr:from>
      <xdr:col>3</xdr:col>
      <xdr:colOff>39933</xdr:colOff>
      <xdr:row>1</xdr:row>
      <xdr:rowOff>175646</xdr:rowOff>
    </xdr:from>
    <xdr:to>
      <xdr:col>12</xdr:col>
      <xdr:colOff>327660</xdr:colOff>
      <xdr:row>4</xdr:row>
      <xdr:rowOff>54883</xdr:rowOff>
    </xdr:to>
    <xdr:sp macro="" textlink="">
      <xdr:nvSpPr>
        <xdr:cNvPr id="56" name="TextBox 55">
          <a:extLst>
            <a:ext uri="{FF2B5EF4-FFF2-40B4-BE49-F238E27FC236}">
              <a16:creationId xmlns:a16="http://schemas.microsoft.com/office/drawing/2014/main" id="{9248075A-CFCF-4757-BEFB-E44B13225CB8}"/>
            </a:ext>
          </a:extLst>
        </xdr:cNvPr>
        <xdr:cNvSpPr txBox="1"/>
      </xdr:nvSpPr>
      <xdr:spPr>
        <a:xfrm>
          <a:off x="1868733" y="358526"/>
          <a:ext cx="5774127" cy="427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i="1">
              <a:solidFill>
                <a:schemeClr val="bg1"/>
              </a:solidFill>
              <a:latin typeface="Segoe UI" panose="020B0502040204020203" pitchFamily="34" charset="0"/>
              <a:cs typeface="Segoe UI" panose="020B0502040204020203" pitchFamily="34" charset="0"/>
            </a:rPr>
            <a:t>Assessing how different road conditions contribute to accidents</a:t>
          </a:r>
          <a:endParaRPr lang="en-IN" sz="1100" b="0" i="1">
            <a:solidFill>
              <a:schemeClr val="bg1"/>
            </a:solidFill>
            <a:latin typeface="Segoe UI" panose="020B0502040204020203" pitchFamily="34" charset="0"/>
            <a:cs typeface="Segoe UI" panose="020B0502040204020203" pitchFamily="34" charset="0"/>
          </a:endParaRPr>
        </a:p>
      </xdr:txBody>
    </xdr:sp>
    <xdr:clientData/>
  </xdr:twoCellAnchor>
  <xdr:twoCellAnchor editAs="oneCell">
    <xdr:from>
      <xdr:col>3</xdr:col>
      <xdr:colOff>126037</xdr:colOff>
      <xdr:row>8</xdr:row>
      <xdr:rowOff>78659</xdr:rowOff>
    </xdr:from>
    <xdr:to>
      <xdr:col>9</xdr:col>
      <xdr:colOff>129702</xdr:colOff>
      <xdr:row>13</xdr:row>
      <xdr:rowOff>88207</xdr:rowOff>
    </xdr:to>
    <mc:AlternateContent xmlns:mc="http://schemas.openxmlformats.org/markup-compatibility/2006" xmlns:tsle="http://schemas.microsoft.com/office/drawing/2012/timeslicer">
      <mc:Choice Requires="tsle">
        <xdr:graphicFrame macro="">
          <xdr:nvGraphicFramePr>
            <xdr:cNvPr id="73" name="Date 14">
              <a:extLst>
                <a:ext uri="{FF2B5EF4-FFF2-40B4-BE49-F238E27FC236}">
                  <a16:creationId xmlns:a16="http://schemas.microsoft.com/office/drawing/2014/main" id="{9EC09E06-3AC6-4D74-88C1-2EC5573BBA3C}"/>
                </a:ext>
              </a:extLst>
            </xdr:cNvPr>
            <xdr:cNvGraphicFramePr/>
          </xdr:nvGraphicFramePr>
          <xdr:xfrm>
            <a:off x="0" y="0"/>
            <a:ext cx="0" cy="0"/>
          </xdr:xfrm>
          <a:graphic>
            <a:graphicData uri="http://schemas.microsoft.com/office/drawing/2012/timeslicer">
              <tsle:timeslicer name="Date 14"/>
            </a:graphicData>
          </a:graphic>
        </xdr:graphicFrame>
      </mc:Choice>
      <mc:Fallback xmlns="">
        <xdr:sp macro="" textlink="">
          <xdr:nvSpPr>
            <xdr:cNvPr id="0" name=""/>
            <xdr:cNvSpPr>
              <a:spLocks noTextEdit="1"/>
            </xdr:cNvSpPr>
          </xdr:nvSpPr>
          <xdr:spPr>
            <a:xfrm>
              <a:off x="1950441" y="1544044"/>
              <a:ext cx="3652473" cy="92541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19</xdr:col>
      <xdr:colOff>73269</xdr:colOff>
      <xdr:row>0</xdr:row>
      <xdr:rowOff>99060</xdr:rowOff>
    </xdr:from>
    <xdr:to>
      <xdr:col>22</xdr:col>
      <xdr:colOff>315699</xdr:colOff>
      <xdr:row>29</xdr:row>
      <xdr:rowOff>146539</xdr:rowOff>
    </xdr:to>
    <xdr:sp macro="" textlink="">
      <xdr:nvSpPr>
        <xdr:cNvPr id="77" name="Rectangle: Rounded Corners 76">
          <a:extLst>
            <a:ext uri="{FF2B5EF4-FFF2-40B4-BE49-F238E27FC236}">
              <a16:creationId xmlns:a16="http://schemas.microsoft.com/office/drawing/2014/main" id="{CF5E6D1B-3458-457A-A071-E7FF02446130}"/>
            </a:ext>
          </a:extLst>
        </xdr:cNvPr>
        <xdr:cNvSpPr/>
      </xdr:nvSpPr>
      <xdr:spPr>
        <a:xfrm>
          <a:off x="11627827" y="99060"/>
          <a:ext cx="2066834" cy="5359498"/>
        </a:xfrm>
        <a:prstGeom prst="roundRect">
          <a:avLst>
            <a:gd name="adj" fmla="val 13804"/>
          </a:avLst>
        </a:prstGeom>
        <a:solidFill>
          <a:schemeClr val="accent6">
            <a:lumMod val="75000"/>
            <a:alpha val="3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83343</xdr:colOff>
      <xdr:row>4</xdr:row>
      <xdr:rowOff>3634</xdr:rowOff>
    </xdr:from>
    <xdr:to>
      <xdr:col>22</xdr:col>
      <xdr:colOff>359019</xdr:colOff>
      <xdr:row>32</xdr:row>
      <xdr:rowOff>117270</xdr:rowOff>
    </xdr:to>
    <xdr:sp macro="" textlink="">
      <xdr:nvSpPr>
        <xdr:cNvPr id="78" name="TextBox 77">
          <a:extLst>
            <a:ext uri="{FF2B5EF4-FFF2-40B4-BE49-F238E27FC236}">
              <a16:creationId xmlns:a16="http://schemas.microsoft.com/office/drawing/2014/main" id="{650C8F9E-B25E-4317-A7D7-58DF10BA0EA3}"/>
            </a:ext>
          </a:extLst>
        </xdr:cNvPr>
        <xdr:cNvSpPr txBox="1"/>
      </xdr:nvSpPr>
      <xdr:spPr>
        <a:xfrm>
          <a:off x="11637901" y="736326"/>
          <a:ext cx="2100080" cy="5242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en-IN" sz="1050" b="0">
              <a:solidFill>
                <a:schemeClr val="bg1"/>
              </a:solidFill>
              <a:latin typeface="Segoe UI" panose="020B0502040204020203" pitchFamily="34" charset="0"/>
              <a:cs typeface="Segoe UI" panose="020B0502040204020203" pitchFamily="34" charset="0"/>
            </a:rPr>
            <a:t>50.67% of accidents occurred on highways, indicating they are the most accident-prone road type, likely due to higher speeds and traffic volume.</a:t>
          </a:r>
        </a:p>
        <a:p>
          <a:pPr marL="171450" indent="-171450">
            <a:buFont typeface="Arial" panose="020B0604020202020204" pitchFamily="34" charset="0"/>
            <a:buChar char="•"/>
          </a:pPr>
          <a:r>
            <a:rPr lang="en-IN" sz="1050" b="0">
              <a:solidFill>
                <a:schemeClr val="bg1"/>
              </a:solidFill>
              <a:latin typeface="Segoe UI" panose="020B0502040204020203" pitchFamily="34" charset="0"/>
              <a:cs typeface="Segoe UI" panose="020B0502040204020203" pitchFamily="34" charset="0"/>
            </a:rPr>
            <a:t>Urban roads accounted for 23.73% and village roads 25.60% of total accidents — showing that incidents are spread fairly evenly across developed and rural areas.</a:t>
          </a:r>
        </a:p>
        <a:p>
          <a:pPr marL="171450" indent="-171450">
            <a:buFont typeface="Arial" panose="020B0604020202020204" pitchFamily="34" charset="0"/>
            <a:buChar char="•"/>
          </a:pPr>
          <a:r>
            <a:rPr lang="en-IN" sz="1050" b="0">
              <a:solidFill>
                <a:schemeClr val="bg1"/>
              </a:solidFill>
              <a:latin typeface="Segoe UI" panose="020B0502040204020203" pitchFamily="34" charset="0"/>
              <a:cs typeface="Segoe UI" panose="020B0502040204020203" pitchFamily="34" charset="0"/>
            </a:rPr>
            <a:t>74.63% of accidents happened on wet or damaged roads, highlighting the serious impact of poor road maintenance and weather conditions on safety.</a:t>
          </a:r>
        </a:p>
        <a:p>
          <a:pPr marL="171450" indent="-171450">
            <a:buFont typeface="Arial" panose="020B0604020202020204" pitchFamily="34" charset="0"/>
            <a:buChar char="•"/>
          </a:pPr>
          <a:r>
            <a:rPr lang="en-IN" sz="1050" b="0">
              <a:solidFill>
                <a:schemeClr val="bg1"/>
              </a:solidFill>
              <a:latin typeface="Segoe UI" panose="020B0502040204020203" pitchFamily="34" charset="0"/>
              <a:cs typeface="Segoe UI" panose="020B0502040204020203" pitchFamily="34" charset="0"/>
            </a:rPr>
            <a:t>76.13% of accidents occurred despite traffic control presence (signals, signs, or police checkposts), suggesting possible non-compliance with traffic rules or inadequate enforcement.</a:t>
          </a:r>
        </a:p>
      </xdr:txBody>
    </xdr:sp>
    <xdr:clientData/>
  </xdr:twoCellAnchor>
  <xdr:twoCellAnchor>
    <xdr:from>
      <xdr:col>18</xdr:col>
      <xdr:colOff>334959</xdr:colOff>
      <xdr:row>1</xdr:row>
      <xdr:rowOff>137000</xdr:rowOff>
    </xdr:from>
    <xdr:to>
      <xdr:col>21</xdr:col>
      <xdr:colOff>12301</xdr:colOff>
      <xdr:row>3</xdr:row>
      <xdr:rowOff>137771</xdr:rowOff>
    </xdr:to>
    <xdr:sp macro="" textlink="">
      <xdr:nvSpPr>
        <xdr:cNvPr id="79" name="TextBox 78">
          <a:extLst>
            <a:ext uri="{FF2B5EF4-FFF2-40B4-BE49-F238E27FC236}">
              <a16:creationId xmlns:a16="http://schemas.microsoft.com/office/drawing/2014/main" id="{01F60217-601F-4AA1-829B-17685141B57F}"/>
            </a:ext>
          </a:extLst>
        </xdr:cNvPr>
        <xdr:cNvSpPr txBox="1"/>
      </xdr:nvSpPr>
      <xdr:spPr>
        <a:xfrm>
          <a:off x="11254493" y="321951"/>
          <a:ext cx="1497264" cy="370674"/>
        </a:xfrm>
        <a:prstGeom prst="roundRect">
          <a:avLst>
            <a:gd name="adj" fmla="val 50000"/>
          </a:avLst>
        </a:prstGeom>
        <a:solidFill>
          <a:srgbClr val="2B2B2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IN" sz="1200" b="1">
              <a:solidFill>
                <a:schemeClr val="bg1"/>
              </a:solidFill>
              <a:latin typeface="Segoe UI" panose="020B0502040204020203" pitchFamily="34" charset="0"/>
              <a:cs typeface="Segoe UI" panose="020B0502040204020203" pitchFamily="34" charset="0"/>
            </a:rPr>
            <a:t>    Key Insights    </a:t>
          </a:r>
        </a:p>
      </xdr:txBody>
    </xdr:sp>
    <xdr:clientData/>
  </xdr:twoCellAnchor>
  <xdr:twoCellAnchor>
    <xdr:from>
      <xdr:col>0</xdr:col>
      <xdr:colOff>397138</xdr:colOff>
      <xdr:row>16</xdr:row>
      <xdr:rowOff>176921</xdr:rowOff>
    </xdr:from>
    <xdr:to>
      <xdr:col>3</xdr:col>
      <xdr:colOff>505651</xdr:colOff>
      <xdr:row>18</xdr:row>
      <xdr:rowOff>177692</xdr:rowOff>
    </xdr:to>
    <xdr:sp macro="" textlink="">
      <xdr:nvSpPr>
        <xdr:cNvPr id="80" name="TextBox 79">
          <a:hlinkClick xmlns:r="http://schemas.openxmlformats.org/officeDocument/2006/relationships" r:id="rId11"/>
          <a:extLst>
            <a:ext uri="{FF2B5EF4-FFF2-40B4-BE49-F238E27FC236}">
              <a16:creationId xmlns:a16="http://schemas.microsoft.com/office/drawing/2014/main" id="{6EE9E7D5-BE79-4E3D-AA6A-C9189A717714}"/>
            </a:ext>
          </a:extLst>
        </xdr:cNvPr>
        <xdr:cNvSpPr txBox="1"/>
      </xdr:nvSpPr>
      <xdr:spPr>
        <a:xfrm>
          <a:off x="397138" y="3103001"/>
          <a:ext cx="1937313" cy="366531"/>
        </a:xfrm>
        <a:prstGeom prst="roundRect">
          <a:avLst>
            <a:gd name="adj" fmla="val 50000"/>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baseline="0">
              <a:solidFill>
                <a:schemeClr val="tx1"/>
              </a:solidFill>
              <a:latin typeface="Segoe UI" panose="020B0502040204020203" pitchFamily="34" charset="0"/>
              <a:cs typeface="Segoe UI" panose="020B0502040204020203" pitchFamily="34" charset="0"/>
            </a:rPr>
            <a:t>Vehicles</a:t>
          </a:r>
          <a:endParaRPr lang="en-IN" sz="1200" b="1">
            <a:solidFill>
              <a:schemeClr val="tx1"/>
            </a:solidFill>
            <a:latin typeface="Segoe UI" panose="020B0502040204020203" pitchFamily="34" charset="0"/>
            <a:cs typeface="Segoe UI" panose="020B0502040204020203" pitchFamily="34" charset="0"/>
          </a:endParaRPr>
        </a:p>
      </xdr:txBody>
    </xdr:sp>
    <xdr:clientData/>
  </xdr:twoCellAnchor>
  <xdr:twoCellAnchor>
    <xdr:from>
      <xdr:col>0</xdr:col>
      <xdr:colOff>274321</xdr:colOff>
      <xdr:row>19</xdr:row>
      <xdr:rowOff>52092</xdr:rowOff>
    </xdr:from>
    <xdr:to>
      <xdr:col>3</xdr:col>
      <xdr:colOff>520241</xdr:colOff>
      <xdr:row>21</xdr:row>
      <xdr:rowOff>52865</xdr:rowOff>
    </xdr:to>
    <xdr:sp macro="" textlink="">
      <xdr:nvSpPr>
        <xdr:cNvPr id="81" name="TextBox 80">
          <a:hlinkClick xmlns:r="http://schemas.openxmlformats.org/officeDocument/2006/relationships" r:id="rId12"/>
          <a:extLst>
            <a:ext uri="{FF2B5EF4-FFF2-40B4-BE49-F238E27FC236}">
              <a16:creationId xmlns:a16="http://schemas.microsoft.com/office/drawing/2014/main" id="{527E07CE-31A1-4F68-B2BA-2F1F59652ADD}"/>
            </a:ext>
          </a:extLst>
        </xdr:cNvPr>
        <xdr:cNvSpPr txBox="1"/>
      </xdr:nvSpPr>
      <xdr:spPr>
        <a:xfrm>
          <a:off x="274321" y="3526812"/>
          <a:ext cx="2074720" cy="366533"/>
        </a:xfrm>
        <a:prstGeom prst="roundRect">
          <a:avLst>
            <a:gd name="adj" fmla="val 50000"/>
          </a:avLst>
        </a:prstGeom>
        <a:solidFill>
          <a:srgbClr val="2B2B2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bg1"/>
              </a:solidFill>
              <a:latin typeface="Segoe UI" panose="020B0502040204020203" pitchFamily="34" charset="0"/>
              <a:cs typeface="Segoe UI" panose="020B0502040204020203" pitchFamily="34" charset="0"/>
            </a:rPr>
            <a:t>   Road</a:t>
          </a:r>
          <a:r>
            <a:rPr lang="en-IN" sz="1200" b="1" baseline="0">
              <a:solidFill>
                <a:schemeClr val="tx1"/>
              </a:solidFill>
              <a:latin typeface="Segoe UI" panose="020B0502040204020203" pitchFamily="34" charset="0"/>
              <a:cs typeface="Segoe UI" panose="020B0502040204020203" pitchFamily="34" charset="0"/>
            </a:rPr>
            <a:t> </a:t>
          </a:r>
          <a:r>
            <a:rPr lang="en-IN" sz="1200" b="1" baseline="0">
              <a:solidFill>
                <a:schemeClr val="bg1"/>
              </a:solidFill>
              <a:latin typeface="Segoe UI" panose="020B0502040204020203" pitchFamily="34" charset="0"/>
              <a:cs typeface="Segoe UI" panose="020B0502040204020203" pitchFamily="34" charset="0"/>
            </a:rPr>
            <a:t>Conditions</a:t>
          </a:r>
          <a:endParaRPr lang="en-IN" sz="1200" b="1">
            <a:solidFill>
              <a:schemeClr val="bg1"/>
            </a:solidFill>
            <a:latin typeface="Segoe UI" panose="020B0502040204020203" pitchFamily="34" charset="0"/>
            <a:cs typeface="Segoe UI" panose="020B0502040204020203" pitchFamily="34" charset="0"/>
          </a:endParaRPr>
        </a:p>
      </xdr:txBody>
    </xdr:sp>
    <xdr:clientData/>
  </xdr:twoCellAnchor>
  <xdr:twoCellAnchor editAs="oneCell">
    <xdr:from>
      <xdr:col>0</xdr:col>
      <xdr:colOff>232410</xdr:colOff>
      <xdr:row>9</xdr:row>
      <xdr:rowOff>146347</xdr:rowOff>
    </xdr:from>
    <xdr:to>
      <xdr:col>0</xdr:col>
      <xdr:colOff>457365</xdr:colOff>
      <xdr:row>11</xdr:row>
      <xdr:rowOff>9083</xdr:rowOff>
    </xdr:to>
    <xdr:pic>
      <xdr:nvPicPr>
        <xdr:cNvPr id="82" name="Graphic 81" descr="Map with pin with solid fill">
          <a:extLst>
            <a:ext uri="{FF2B5EF4-FFF2-40B4-BE49-F238E27FC236}">
              <a16:creationId xmlns:a16="http://schemas.microsoft.com/office/drawing/2014/main" id="{43B66B6A-FED2-439B-9533-CFB32EACBC9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32410" y="1792267"/>
          <a:ext cx="224955" cy="228496"/>
        </a:xfrm>
        <a:prstGeom prst="rect">
          <a:avLst/>
        </a:prstGeom>
      </xdr:spPr>
    </xdr:pic>
    <xdr:clientData/>
  </xdr:twoCellAnchor>
  <xdr:twoCellAnchor editAs="oneCell">
    <xdr:from>
      <xdr:col>0</xdr:col>
      <xdr:colOff>280035</xdr:colOff>
      <xdr:row>7</xdr:row>
      <xdr:rowOff>122716</xdr:rowOff>
    </xdr:from>
    <xdr:to>
      <xdr:col>0</xdr:col>
      <xdr:colOff>463384</xdr:colOff>
      <xdr:row>8</xdr:row>
      <xdr:rowOff>123423</xdr:rowOff>
    </xdr:to>
    <xdr:pic>
      <xdr:nvPicPr>
        <xdr:cNvPr id="83" name="Graphic 82" descr="Skull with solid fill">
          <a:extLst>
            <a:ext uri="{FF2B5EF4-FFF2-40B4-BE49-F238E27FC236}">
              <a16:creationId xmlns:a16="http://schemas.microsoft.com/office/drawing/2014/main" id="{F5F0DD7B-6CC3-45D1-81CA-25281D3DB39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80035" y="1402876"/>
          <a:ext cx="183349" cy="183587"/>
        </a:xfrm>
        <a:prstGeom prst="rect">
          <a:avLst/>
        </a:prstGeom>
      </xdr:spPr>
    </xdr:pic>
    <xdr:clientData/>
  </xdr:twoCellAnchor>
  <xdr:twoCellAnchor editAs="oneCell">
    <xdr:from>
      <xdr:col>0</xdr:col>
      <xdr:colOff>303793</xdr:colOff>
      <xdr:row>17</xdr:row>
      <xdr:rowOff>91666</xdr:rowOff>
    </xdr:from>
    <xdr:to>
      <xdr:col>0</xdr:col>
      <xdr:colOff>515088</xdr:colOff>
      <xdr:row>18</xdr:row>
      <xdr:rowOff>119176</xdr:rowOff>
    </xdr:to>
    <xdr:pic>
      <xdr:nvPicPr>
        <xdr:cNvPr id="84" name="Graphic 83" descr="Car with solid fill">
          <a:extLst>
            <a:ext uri="{FF2B5EF4-FFF2-40B4-BE49-F238E27FC236}">
              <a16:creationId xmlns:a16="http://schemas.microsoft.com/office/drawing/2014/main" id="{7DCF85EB-6724-47F8-A091-21AEE371DBDE}"/>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303793" y="3200626"/>
          <a:ext cx="211295" cy="210390"/>
        </a:xfrm>
        <a:prstGeom prst="rect">
          <a:avLst/>
        </a:prstGeom>
      </xdr:spPr>
    </xdr:pic>
    <xdr:clientData/>
  </xdr:twoCellAnchor>
  <xdr:twoCellAnchor editAs="oneCell">
    <xdr:from>
      <xdr:col>0</xdr:col>
      <xdr:colOff>272415</xdr:colOff>
      <xdr:row>14</xdr:row>
      <xdr:rowOff>153992</xdr:rowOff>
    </xdr:from>
    <xdr:to>
      <xdr:col>0</xdr:col>
      <xdr:colOff>498845</xdr:colOff>
      <xdr:row>16</xdr:row>
      <xdr:rowOff>12886</xdr:rowOff>
    </xdr:to>
    <xdr:pic>
      <xdr:nvPicPr>
        <xdr:cNvPr id="85" name="Graphic 84" descr="Cloud with solid fill">
          <a:extLst>
            <a:ext uri="{FF2B5EF4-FFF2-40B4-BE49-F238E27FC236}">
              <a16:creationId xmlns:a16="http://schemas.microsoft.com/office/drawing/2014/main" id="{547E172C-21EB-4AC2-B2DF-F413AD82A2AF}"/>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72415" y="2714312"/>
          <a:ext cx="226430" cy="224654"/>
        </a:xfrm>
        <a:prstGeom prst="rect">
          <a:avLst/>
        </a:prstGeom>
      </xdr:spPr>
    </xdr:pic>
    <xdr:clientData/>
  </xdr:twoCellAnchor>
  <xdr:twoCellAnchor editAs="oneCell">
    <xdr:from>
      <xdr:col>0</xdr:col>
      <xdr:colOff>306706</xdr:colOff>
      <xdr:row>12</xdr:row>
      <xdr:rowOff>105596</xdr:rowOff>
    </xdr:from>
    <xdr:to>
      <xdr:col>0</xdr:col>
      <xdr:colOff>467716</xdr:colOff>
      <xdr:row>13</xdr:row>
      <xdr:rowOff>84112</xdr:rowOff>
    </xdr:to>
    <xdr:pic>
      <xdr:nvPicPr>
        <xdr:cNvPr id="86" name="Graphic 85" descr="Employee badge with solid fill">
          <a:extLst>
            <a:ext uri="{FF2B5EF4-FFF2-40B4-BE49-F238E27FC236}">
              <a16:creationId xmlns:a16="http://schemas.microsoft.com/office/drawing/2014/main" id="{E80A76FC-A8F8-4757-8008-B3B4E025EBA6}"/>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306706" y="2300156"/>
          <a:ext cx="161010" cy="161396"/>
        </a:xfrm>
        <a:prstGeom prst="rect">
          <a:avLst/>
        </a:prstGeom>
      </xdr:spPr>
    </xdr:pic>
    <xdr:clientData/>
  </xdr:twoCellAnchor>
  <xdr:twoCellAnchor editAs="oneCell">
    <xdr:from>
      <xdr:col>0</xdr:col>
      <xdr:colOff>323356</xdr:colOff>
      <xdr:row>19</xdr:row>
      <xdr:rowOff>172572</xdr:rowOff>
    </xdr:from>
    <xdr:to>
      <xdr:col>0</xdr:col>
      <xdr:colOff>484366</xdr:colOff>
      <xdr:row>20</xdr:row>
      <xdr:rowOff>151087</xdr:rowOff>
    </xdr:to>
    <xdr:pic>
      <xdr:nvPicPr>
        <xdr:cNvPr id="87" name="Graphic 86" descr="No sign with solid fill">
          <a:extLst>
            <a:ext uri="{FF2B5EF4-FFF2-40B4-BE49-F238E27FC236}">
              <a16:creationId xmlns:a16="http://schemas.microsoft.com/office/drawing/2014/main" id="{306B7F4D-30C7-4177-B822-2124B3D49F9D}"/>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323356" y="3647292"/>
          <a:ext cx="161010" cy="161395"/>
        </a:xfrm>
        <a:prstGeom prst="rect">
          <a:avLst/>
        </a:prstGeom>
      </xdr:spPr>
    </xdr:pic>
    <xdr:clientData/>
  </xdr:twoCellAnchor>
  <xdr:twoCellAnchor>
    <xdr:from>
      <xdr:col>3</xdr:col>
      <xdr:colOff>89507</xdr:colOff>
      <xdr:row>3</xdr:row>
      <xdr:rowOff>71767</xdr:rowOff>
    </xdr:from>
    <xdr:to>
      <xdr:col>15</xdr:col>
      <xdr:colOff>182880</xdr:colOff>
      <xdr:row>8</xdr:row>
      <xdr:rowOff>6713</xdr:rowOff>
    </xdr:to>
    <xdr:grpSp>
      <xdr:nvGrpSpPr>
        <xdr:cNvPr id="2" name="Group 1">
          <a:extLst>
            <a:ext uri="{FF2B5EF4-FFF2-40B4-BE49-F238E27FC236}">
              <a16:creationId xmlns:a16="http://schemas.microsoft.com/office/drawing/2014/main" id="{AC7353F2-CAB7-76C3-8A71-FCA23E0A6CE9}"/>
            </a:ext>
          </a:extLst>
        </xdr:cNvPr>
        <xdr:cNvGrpSpPr/>
      </xdr:nvGrpSpPr>
      <xdr:grpSpPr>
        <a:xfrm>
          <a:off x="1913911" y="621286"/>
          <a:ext cx="7390988" cy="850812"/>
          <a:chOff x="1912620" y="535442"/>
          <a:chExt cx="8302257" cy="852456"/>
        </a:xfrm>
      </xdr:grpSpPr>
      <xdr:sp macro="" textlink="">
        <xdr:nvSpPr>
          <xdr:cNvPr id="3" name="Rectangle: Rounded Corners 2">
            <a:extLst>
              <a:ext uri="{FF2B5EF4-FFF2-40B4-BE49-F238E27FC236}">
                <a16:creationId xmlns:a16="http://schemas.microsoft.com/office/drawing/2014/main" id="{A25B751B-8B8B-612E-87C1-EE628F0C30F7}"/>
              </a:ext>
            </a:extLst>
          </xdr:cNvPr>
          <xdr:cNvSpPr/>
        </xdr:nvSpPr>
        <xdr:spPr>
          <a:xfrm>
            <a:off x="1912620" y="678192"/>
            <a:ext cx="1550784" cy="709706"/>
          </a:xfrm>
          <a:prstGeom prst="roundRect">
            <a:avLst>
              <a:gd name="adj" fmla="val 13804"/>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586F0495-EC72-4E1C-7410-2D17C795734D}"/>
              </a:ext>
            </a:extLst>
          </xdr:cNvPr>
          <xdr:cNvSpPr/>
        </xdr:nvSpPr>
        <xdr:spPr>
          <a:xfrm>
            <a:off x="8500098" y="651190"/>
            <a:ext cx="1714779" cy="710554"/>
          </a:xfrm>
          <a:prstGeom prst="roundRect">
            <a:avLst>
              <a:gd name="adj" fmla="val 13804"/>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63150608-F678-EE9C-35CD-BBD76000EC94}"/>
              </a:ext>
            </a:extLst>
          </xdr:cNvPr>
          <xdr:cNvSpPr/>
        </xdr:nvSpPr>
        <xdr:spPr>
          <a:xfrm>
            <a:off x="6633172" y="639091"/>
            <a:ext cx="1798320" cy="729013"/>
          </a:xfrm>
          <a:prstGeom prst="roundRect">
            <a:avLst>
              <a:gd name="adj" fmla="val 13804"/>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FC6E69CD-C47D-0CEF-F92A-0588FC414BA9}"/>
              </a:ext>
            </a:extLst>
          </xdr:cNvPr>
          <xdr:cNvSpPr/>
        </xdr:nvSpPr>
        <xdr:spPr>
          <a:xfrm>
            <a:off x="5095513" y="645141"/>
            <a:ext cx="1477057" cy="728703"/>
          </a:xfrm>
          <a:prstGeom prst="roundRect">
            <a:avLst>
              <a:gd name="adj" fmla="val 13804"/>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FA8010B2-4C08-6CFF-A3A7-F0595AACCC04}"/>
              </a:ext>
            </a:extLst>
          </xdr:cNvPr>
          <xdr:cNvSpPr/>
        </xdr:nvSpPr>
        <xdr:spPr>
          <a:xfrm>
            <a:off x="3511444" y="659067"/>
            <a:ext cx="1528459" cy="716709"/>
          </a:xfrm>
          <a:prstGeom prst="roundRect">
            <a:avLst>
              <a:gd name="adj" fmla="val 13804"/>
            </a:avLst>
          </a:prstGeom>
          <a:solidFill>
            <a:schemeClr val="bg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TextBox 7">
            <a:extLst>
              <a:ext uri="{FF2B5EF4-FFF2-40B4-BE49-F238E27FC236}">
                <a16:creationId xmlns:a16="http://schemas.microsoft.com/office/drawing/2014/main" id="{047085CB-4060-D1E2-501E-8CAAC30C7B00}"/>
              </a:ext>
            </a:extLst>
          </xdr:cNvPr>
          <xdr:cNvSpPr txBox="1"/>
        </xdr:nvSpPr>
        <xdr:spPr>
          <a:xfrm>
            <a:off x="1922446" y="607309"/>
            <a:ext cx="1482342" cy="499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baseline="0">
                <a:solidFill>
                  <a:srgbClr val="2B2B2B"/>
                </a:solidFill>
                <a:latin typeface="Segoe UI" panose="020B0502040204020203" pitchFamily="34" charset="0"/>
                <a:cs typeface="Segoe UI" panose="020B0502040204020203" pitchFamily="34" charset="0"/>
              </a:rPr>
              <a:t>Highway Road Accidents %</a:t>
            </a:r>
            <a:endParaRPr lang="en-IN" sz="1100" b="1" i="0">
              <a:solidFill>
                <a:srgbClr val="2B2B2B"/>
              </a:solidFill>
              <a:latin typeface="Segoe UI" panose="020B0502040204020203" pitchFamily="34" charset="0"/>
              <a:cs typeface="Segoe UI" panose="020B0502040204020203" pitchFamily="34" charset="0"/>
            </a:endParaRPr>
          </a:p>
        </xdr:txBody>
      </xdr:sp>
      <xdr:sp macro="" textlink="">
        <xdr:nvSpPr>
          <xdr:cNvPr id="9" name="TextBox 8">
            <a:extLst>
              <a:ext uri="{FF2B5EF4-FFF2-40B4-BE49-F238E27FC236}">
                <a16:creationId xmlns:a16="http://schemas.microsoft.com/office/drawing/2014/main" id="{C3F4A679-E97D-0529-7AD5-F72CBB2E0EDA}"/>
              </a:ext>
            </a:extLst>
          </xdr:cNvPr>
          <xdr:cNvSpPr txBox="1"/>
        </xdr:nvSpPr>
        <xdr:spPr>
          <a:xfrm>
            <a:off x="3640525" y="573679"/>
            <a:ext cx="1265430" cy="513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baseline="0">
                <a:solidFill>
                  <a:srgbClr val="2B2B2B"/>
                </a:solidFill>
                <a:latin typeface="Segoe UI" panose="020B0502040204020203" pitchFamily="34" charset="0"/>
                <a:cs typeface="Segoe UI" panose="020B0502040204020203" pitchFamily="34" charset="0"/>
              </a:rPr>
              <a:t>Urban Road Accidents %</a:t>
            </a:r>
            <a:endParaRPr lang="en-IN" sz="1100" b="1" i="0">
              <a:solidFill>
                <a:srgbClr val="2B2B2B"/>
              </a:solidFill>
              <a:latin typeface="Segoe UI" panose="020B0502040204020203" pitchFamily="34" charset="0"/>
              <a:cs typeface="Segoe UI" panose="020B0502040204020203" pitchFamily="34" charset="0"/>
            </a:endParaRPr>
          </a:p>
        </xdr:txBody>
      </xdr:sp>
      <xdr:sp macro="" textlink="">
        <xdr:nvSpPr>
          <xdr:cNvPr id="10" name="TextBox 9">
            <a:extLst>
              <a:ext uri="{FF2B5EF4-FFF2-40B4-BE49-F238E27FC236}">
                <a16:creationId xmlns:a16="http://schemas.microsoft.com/office/drawing/2014/main" id="{A3CFB5E6-541D-CBF7-89AA-FE9D10DA09A0}"/>
              </a:ext>
            </a:extLst>
          </xdr:cNvPr>
          <xdr:cNvSpPr txBox="1"/>
        </xdr:nvSpPr>
        <xdr:spPr>
          <a:xfrm>
            <a:off x="8583892" y="611313"/>
            <a:ext cx="1518654" cy="47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a:solidFill>
                  <a:srgbClr val="2B2B2B"/>
                </a:solidFill>
                <a:latin typeface="Segoe UI" panose="020B0502040204020203" pitchFamily="34" charset="0"/>
                <a:cs typeface="Segoe UI" panose="020B0502040204020203" pitchFamily="34" charset="0"/>
              </a:rPr>
              <a:t>Controlled</a:t>
            </a:r>
            <a:r>
              <a:rPr lang="en-IN" sz="1100" b="1" i="0" baseline="0">
                <a:solidFill>
                  <a:srgbClr val="2B2B2B"/>
                </a:solidFill>
                <a:latin typeface="Segoe UI" panose="020B0502040204020203" pitchFamily="34" charset="0"/>
                <a:cs typeface="Segoe UI" panose="020B0502040204020203" pitchFamily="34" charset="0"/>
              </a:rPr>
              <a:t> Traffic Accidents %</a:t>
            </a:r>
            <a:endParaRPr lang="en-IN" sz="1100" b="1" i="0">
              <a:solidFill>
                <a:srgbClr val="2B2B2B"/>
              </a:solidFill>
              <a:latin typeface="Segoe UI" panose="020B0502040204020203" pitchFamily="34" charset="0"/>
              <a:cs typeface="Segoe UI" panose="020B0502040204020203" pitchFamily="34" charset="0"/>
            </a:endParaRPr>
          </a:p>
        </xdr:txBody>
      </xdr:sp>
      <xdr:sp macro="" textlink="">
        <xdr:nvSpPr>
          <xdr:cNvPr id="11" name="TextBox 10">
            <a:extLst>
              <a:ext uri="{FF2B5EF4-FFF2-40B4-BE49-F238E27FC236}">
                <a16:creationId xmlns:a16="http://schemas.microsoft.com/office/drawing/2014/main" id="{567A0AE4-6F88-BD91-BA58-DF41AC803AB8}"/>
              </a:ext>
            </a:extLst>
          </xdr:cNvPr>
          <xdr:cNvSpPr txBox="1"/>
        </xdr:nvSpPr>
        <xdr:spPr>
          <a:xfrm>
            <a:off x="6666302" y="535442"/>
            <a:ext cx="1729740" cy="5620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baseline="0">
                <a:solidFill>
                  <a:srgbClr val="2B2B2B"/>
                </a:solidFill>
                <a:latin typeface="Segoe UI" panose="020B0502040204020203" pitchFamily="34" charset="0"/>
                <a:cs typeface="Segoe UI" panose="020B0502040204020203" pitchFamily="34" charset="0"/>
              </a:rPr>
              <a:t>Wet/Damaged Road Accidents %</a:t>
            </a:r>
            <a:endParaRPr lang="en-IN" sz="1100" b="1" i="0">
              <a:solidFill>
                <a:srgbClr val="2B2B2B"/>
              </a:solidFill>
              <a:latin typeface="Segoe UI" panose="020B0502040204020203" pitchFamily="34" charset="0"/>
              <a:cs typeface="Segoe UI" panose="020B0502040204020203" pitchFamily="34" charset="0"/>
            </a:endParaRPr>
          </a:p>
        </xdr:txBody>
      </xdr:sp>
      <xdr:sp macro="" textlink="">
        <xdr:nvSpPr>
          <xdr:cNvPr id="12" name="TextBox 11">
            <a:extLst>
              <a:ext uri="{FF2B5EF4-FFF2-40B4-BE49-F238E27FC236}">
                <a16:creationId xmlns:a16="http://schemas.microsoft.com/office/drawing/2014/main" id="{0A3D04F3-978B-D18D-AA8D-AEC44B9C9C68}"/>
              </a:ext>
            </a:extLst>
          </xdr:cNvPr>
          <xdr:cNvSpPr txBox="1"/>
        </xdr:nvSpPr>
        <xdr:spPr>
          <a:xfrm>
            <a:off x="5245033" y="588352"/>
            <a:ext cx="1264919" cy="485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baseline="0">
                <a:solidFill>
                  <a:srgbClr val="0E2419"/>
                </a:solidFill>
                <a:latin typeface="Segoe UI" panose="020B0502040204020203" pitchFamily="34" charset="0"/>
                <a:cs typeface="Segoe UI" panose="020B0502040204020203" pitchFamily="34" charset="0"/>
              </a:rPr>
              <a:t>Village </a:t>
            </a:r>
            <a:r>
              <a:rPr lang="en-IN" sz="1100" b="1" i="0" baseline="0">
                <a:solidFill>
                  <a:srgbClr val="2B2B2B"/>
                </a:solidFill>
                <a:latin typeface="Segoe UI" panose="020B0502040204020203" pitchFamily="34" charset="0"/>
                <a:cs typeface="Segoe UI" panose="020B0502040204020203" pitchFamily="34" charset="0"/>
              </a:rPr>
              <a:t>Roads</a:t>
            </a:r>
            <a:r>
              <a:rPr lang="en-IN" sz="1100" b="1" i="0" baseline="0">
                <a:solidFill>
                  <a:srgbClr val="0E2419"/>
                </a:solidFill>
                <a:latin typeface="Segoe UI" panose="020B0502040204020203" pitchFamily="34" charset="0"/>
                <a:cs typeface="Segoe UI" panose="020B0502040204020203" pitchFamily="34" charset="0"/>
              </a:rPr>
              <a:t> Accidents %</a:t>
            </a:r>
            <a:endParaRPr lang="en-IN" sz="1100" b="1" i="0">
              <a:solidFill>
                <a:srgbClr val="0E2419"/>
              </a:solidFill>
              <a:latin typeface="Segoe UI" panose="020B0502040204020203" pitchFamily="34" charset="0"/>
              <a:cs typeface="Segoe UI" panose="020B0502040204020203" pitchFamily="34" charset="0"/>
            </a:endParaRPr>
          </a:p>
        </xdr:txBody>
      </xdr:sp>
      <xdr:sp macro="" textlink="KPI!D414">
        <xdr:nvSpPr>
          <xdr:cNvPr id="13" name="TextBox 12">
            <a:extLst>
              <a:ext uri="{FF2B5EF4-FFF2-40B4-BE49-F238E27FC236}">
                <a16:creationId xmlns:a16="http://schemas.microsoft.com/office/drawing/2014/main" id="{94818189-077D-AE9A-3959-53E3C18F7480}"/>
              </a:ext>
            </a:extLst>
          </xdr:cNvPr>
          <xdr:cNvSpPr txBox="1"/>
        </xdr:nvSpPr>
        <xdr:spPr>
          <a:xfrm>
            <a:off x="2053705" y="974814"/>
            <a:ext cx="1264410" cy="39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86DA74-FF77-4DEA-8580-DF2EDC0D64FC}" type="TxLink">
              <a:rPr lang="en-US" sz="2200" b="1" i="0" u="none" strike="noStrike">
                <a:solidFill>
                  <a:srgbClr val="000000"/>
                </a:solidFill>
                <a:latin typeface="Segoe UI" panose="020B0502040204020203" pitchFamily="34" charset="0"/>
                <a:ea typeface="Calibri"/>
                <a:cs typeface="Segoe UI" panose="020B0502040204020203" pitchFamily="34" charset="0"/>
              </a:rPr>
              <a:pPr algn="ctr"/>
              <a:t>50.67</a:t>
            </a:fld>
            <a:endParaRPr lang="en-IN" sz="2200" b="1" i="0">
              <a:solidFill>
                <a:schemeClr val="tx1"/>
              </a:solidFill>
              <a:latin typeface="Segoe UI" panose="020B0502040204020203" pitchFamily="34" charset="0"/>
              <a:cs typeface="Segoe UI" panose="020B0502040204020203" pitchFamily="34" charset="0"/>
            </a:endParaRPr>
          </a:p>
        </xdr:txBody>
      </xdr:sp>
      <xdr:sp macro="" textlink="KPI!D415">
        <xdr:nvSpPr>
          <xdr:cNvPr id="14" name="TextBox 13">
            <a:extLst>
              <a:ext uri="{FF2B5EF4-FFF2-40B4-BE49-F238E27FC236}">
                <a16:creationId xmlns:a16="http://schemas.microsoft.com/office/drawing/2014/main" id="{75D7E327-68C5-D598-03DF-FA0876946B96}"/>
              </a:ext>
            </a:extLst>
          </xdr:cNvPr>
          <xdr:cNvSpPr txBox="1"/>
        </xdr:nvSpPr>
        <xdr:spPr>
          <a:xfrm>
            <a:off x="3695700" y="964621"/>
            <a:ext cx="1264921" cy="39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F053C9-4C1F-4AF0-8B81-BC8588859C38}" type="TxLink">
              <a:rPr lang="en-US" sz="2200" b="1" i="0" u="none" strike="noStrike">
                <a:solidFill>
                  <a:srgbClr val="000000"/>
                </a:solidFill>
                <a:latin typeface="Segoe UI" panose="020B0502040204020203" pitchFamily="34" charset="0"/>
                <a:ea typeface="Calibri"/>
                <a:cs typeface="Segoe UI" panose="020B0502040204020203" pitchFamily="34" charset="0"/>
              </a:rPr>
              <a:pPr algn="ctr"/>
              <a:t>23.73</a:t>
            </a:fld>
            <a:endParaRPr lang="en-IN" sz="2200" b="1" i="0">
              <a:solidFill>
                <a:schemeClr val="tx1"/>
              </a:solidFill>
              <a:latin typeface="Segoe UI" panose="020B0502040204020203" pitchFamily="34" charset="0"/>
              <a:cs typeface="Segoe UI" panose="020B0502040204020203" pitchFamily="34" charset="0"/>
            </a:endParaRPr>
          </a:p>
        </xdr:txBody>
      </xdr:sp>
      <xdr:sp macro="" textlink="KPI!D416">
        <xdr:nvSpPr>
          <xdr:cNvPr id="15" name="TextBox 14">
            <a:extLst>
              <a:ext uri="{FF2B5EF4-FFF2-40B4-BE49-F238E27FC236}">
                <a16:creationId xmlns:a16="http://schemas.microsoft.com/office/drawing/2014/main" id="{666C44B0-262E-45A1-6ACC-3E316108ED89}"/>
              </a:ext>
            </a:extLst>
          </xdr:cNvPr>
          <xdr:cNvSpPr txBox="1"/>
        </xdr:nvSpPr>
        <xdr:spPr>
          <a:xfrm>
            <a:off x="5276710" y="976719"/>
            <a:ext cx="1264920" cy="39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010E74-CA12-4CC0-92D4-7990859981D3}" type="TxLink">
              <a:rPr lang="en-US" sz="2200" b="1" i="0" u="none" strike="noStrike">
                <a:solidFill>
                  <a:srgbClr val="000000"/>
                </a:solidFill>
                <a:latin typeface="Segoe UI" panose="020B0502040204020203" pitchFamily="34" charset="0"/>
                <a:ea typeface="Calibri"/>
                <a:cs typeface="Segoe UI" panose="020B0502040204020203" pitchFamily="34" charset="0"/>
              </a:rPr>
              <a:pPr algn="ctr"/>
              <a:t>25.60</a:t>
            </a:fld>
            <a:endParaRPr lang="en-IN" sz="2200" b="1" i="0">
              <a:solidFill>
                <a:schemeClr val="tx1"/>
              </a:solidFill>
              <a:latin typeface="Segoe UI" panose="020B0502040204020203" pitchFamily="34" charset="0"/>
              <a:cs typeface="Segoe UI" panose="020B0502040204020203" pitchFamily="34" charset="0"/>
            </a:endParaRPr>
          </a:p>
        </xdr:txBody>
      </xdr:sp>
      <xdr:sp macro="" textlink="KPI!H426">
        <xdr:nvSpPr>
          <xdr:cNvPr id="16" name="TextBox 15">
            <a:extLst>
              <a:ext uri="{FF2B5EF4-FFF2-40B4-BE49-F238E27FC236}">
                <a16:creationId xmlns:a16="http://schemas.microsoft.com/office/drawing/2014/main" id="{E8B2CE82-38B3-5329-761C-CC5B24D81930}"/>
              </a:ext>
            </a:extLst>
          </xdr:cNvPr>
          <xdr:cNvSpPr txBox="1"/>
        </xdr:nvSpPr>
        <xdr:spPr>
          <a:xfrm>
            <a:off x="6914475" y="940422"/>
            <a:ext cx="1264920" cy="39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3991AF-0A88-41F2-BE24-80B245FD1B78}" type="TxLink">
              <a:rPr lang="en-US" sz="2200" b="1" i="0" u="none" strike="noStrike">
                <a:solidFill>
                  <a:srgbClr val="000000"/>
                </a:solidFill>
                <a:latin typeface="Segoe UI" panose="020B0502040204020203" pitchFamily="34" charset="0"/>
                <a:ea typeface="Calibri"/>
                <a:cs typeface="Segoe UI" panose="020B0502040204020203" pitchFamily="34" charset="0"/>
              </a:rPr>
              <a:pPr algn="ctr"/>
              <a:t>74.63</a:t>
            </a:fld>
            <a:endParaRPr lang="en-IN" sz="2200" b="1" i="0">
              <a:solidFill>
                <a:schemeClr val="tx1"/>
              </a:solidFill>
              <a:latin typeface="Segoe UI" panose="020B0502040204020203" pitchFamily="34" charset="0"/>
              <a:cs typeface="Segoe UI" panose="020B0502040204020203" pitchFamily="34" charset="0"/>
            </a:endParaRPr>
          </a:p>
        </xdr:txBody>
      </xdr:sp>
      <xdr:sp macro="" textlink="KPI!F437">
        <xdr:nvSpPr>
          <xdr:cNvPr id="17" name="TextBox 16">
            <a:extLst>
              <a:ext uri="{FF2B5EF4-FFF2-40B4-BE49-F238E27FC236}">
                <a16:creationId xmlns:a16="http://schemas.microsoft.com/office/drawing/2014/main" id="{1CD7DB31-3F2C-DD9C-7216-36CAAA740974}"/>
              </a:ext>
            </a:extLst>
          </xdr:cNvPr>
          <xdr:cNvSpPr txBox="1"/>
        </xdr:nvSpPr>
        <xdr:spPr>
          <a:xfrm>
            <a:off x="8789021" y="963358"/>
            <a:ext cx="1264919" cy="39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670D8F2-7FF6-4B6B-9923-E63FD63D0F5A}" type="TxLink">
              <a:rPr lang="en-US" sz="2200" b="1" i="0" u="none" strike="noStrike">
                <a:solidFill>
                  <a:srgbClr val="000000"/>
                </a:solidFill>
                <a:latin typeface="Segoe UI" panose="020B0502040204020203" pitchFamily="34" charset="0"/>
                <a:ea typeface="Calibri"/>
                <a:cs typeface="Segoe UI" panose="020B0502040204020203" pitchFamily="34" charset="0"/>
              </a:rPr>
              <a:pPr algn="ctr"/>
              <a:t>76.13</a:t>
            </a:fld>
            <a:endParaRPr lang="en-IN" sz="2200" b="1" i="0">
              <a:solidFill>
                <a:schemeClr val="tx1"/>
              </a:solidFill>
              <a:latin typeface="Segoe UI" panose="020B0502040204020203" pitchFamily="34" charset="0"/>
              <a:cs typeface="Segoe UI" panose="020B0502040204020203" pitchFamily="34" charset="0"/>
            </a:endParaRPr>
          </a:p>
        </xdr:txBody>
      </xdr:sp>
    </xdr:grpSp>
    <xdr:clientData/>
  </xdr:twoCellAnchor>
  <xdr:twoCellAnchor>
    <xdr:from>
      <xdr:col>3</xdr:col>
      <xdr:colOff>129540</xdr:colOff>
      <xdr:row>14</xdr:row>
      <xdr:rowOff>28431</xdr:rowOff>
    </xdr:from>
    <xdr:to>
      <xdr:col>7</xdr:col>
      <xdr:colOff>586740</xdr:colOff>
      <xdr:row>29</xdr:row>
      <xdr:rowOff>65942</xdr:rowOff>
    </xdr:to>
    <xdr:graphicFrame macro="">
      <xdr:nvGraphicFramePr>
        <xdr:cNvPr id="18" name="Chart 17">
          <a:extLst>
            <a:ext uri="{FF2B5EF4-FFF2-40B4-BE49-F238E27FC236}">
              <a16:creationId xmlns:a16="http://schemas.microsoft.com/office/drawing/2014/main" id="{1BB9A55B-4E4C-4344-BFB4-1E50F01403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13</xdr:col>
      <xdr:colOff>156141</xdr:colOff>
      <xdr:row>16</xdr:row>
      <xdr:rowOff>144780</xdr:rowOff>
    </xdr:from>
    <xdr:to>
      <xdr:col>18</xdr:col>
      <xdr:colOff>541020</xdr:colOff>
      <xdr:row>29</xdr:row>
      <xdr:rowOff>43962</xdr:rowOff>
    </xdr:to>
    <xdr:graphicFrame macro="">
      <xdr:nvGraphicFramePr>
        <xdr:cNvPr id="20" name="Chart 19">
          <a:extLst>
            <a:ext uri="{FF2B5EF4-FFF2-40B4-BE49-F238E27FC236}">
              <a16:creationId xmlns:a16="http://schemas.microsoft.com/office/drawing/2014/main" id="{D63763FE-1B84-4F81-A595-07DF6F92E9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editAs="oneCell">
    <xdr:from>
      <xdr:col>15</xdr:col>
      <xdr:colOff>241789</xdr:colOff>
      <xdr:row>4</xdr:row>
      <xdr:rowOff>53340</xdr:rowOff>
    </xdr:from>
    <xdr:to>
      <xdr:col>19</xdr:col>
      <xdr:colOff>29307</xdr:colOff>
      <xdr:row>16</xdr:row>
      <xdr:rowOff>88005</xdr:rowOff>
    </xdr:to>
    <mc:AlternateContent xmlns:mc="http://schemas.openxmlformats.org/markup-compatibility/2006" xmlns:a14="http://schemas.microsoft.com/office/drawing/2010/main">
      <mc:Choice Requires="a14">
        <xdr:graphicFrame macro="">
          <xdr:nvGraphicFramePr>
            <xdr:cNvPr id="21" name="State Initial 7">
              <a:extLst>
                <a:ext uri="{FF2B5EF4-FFF2-40B4-BE49-F238E27FC236}">
                  <a16:creationId xmlns:a16="http://schemas.microsoft.com/office/drawing/2014/main" id="{B465C6AD-F220-491D-88B1-250E2FCEDB5B}"/>
                </a:ext>
              </a:extLst>
            </xdr:cNvPr>
            <xdr:cNvGraphicFramePr/>
          </xdr:nvGraphicFramePr>
          <xdr:xfrm>
            <a:off x="0" y="0"/>
            <a:ext cx="0" cy="0"/>
          </xdr:xfrm>
          <a:graphic>
            <a:graphicData uri="http://schemas.microsoft.com/office/drawing/2010/slicer">
              <sle:slicer xmlns:sle="http://schemas.microsoft.com/office/drawing/2010/slicer" name="State Initial 7"/>
            </a:graphicData>
          </a:graphic>
        </xdr:graphicFrame>
      </mc:Choice>
      <mc:Fallback xmlns="">
        <xdr:sp macro="" textlink="">
          <xdr:nvSpPr>
            <xdr:cNvPr id="0" name=""/>
            <xdr:cNvSpPr>
              <a:spLocks noTextEdit="1"/>
            </xdr:cNvSpPr>
          </xdr:nvSpPr>
          <xdr:spPr>
            <a:xfrm>
              <a:off x="7810500" y="1524000"/>
              <a:ext cx="3741420" cy="14900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220980</xdr:colOff>
      <xdr:row>8</xdr:row>
      <xdr:rowOff>68240</xdr:rowOff>
    </xdr:from>
    <xdr:to>
      <xdr:col>11</xdr:col>
      <xdr:colOff>594360</xdr:colOff>
      <xdr:row>16</xdr:row>
      <xdr:rowOff>45719</xdr:rowOff>
    </xdr:to>
    <mc:AlternateContent xmlns:mc="http://schemas.openxmlformats.org/markup-compatibility/2006" xmlns:a14="http://schemas.microsoft.com/office/drawing/2010/main">
      <mc:Choice Requires="a14">
        <xdr:graphicFrame macro="">
          <xdr:nvGraphicFramePr>
            <xdr:cNvPr id="22" name="Road Type 1">
              <a:extLst>
                <a:ext uri="{FF2B5EF4-FFF2-40B4-BE49-F238E27FC236}">
                  <a16:creationId xmlns:a16="http://schemas.microsoft.com/office/drawing/2014/main" id="{CEBABC87-7E46-495E-ADF2-89FBA178E90F}"/>
                </a:ext>
              </a:extLst>
            </xdr:cNvPr>
            <xdr:cNvGraphicFramePr/>
          </xdr:nvGraphicFramePr>
          <xdr:xfrm>
            <a:off x="0" y="0"/>
            <a:ext cx="0" cy="0"/>
          </xdr:xfrm>
          <a:graphic>
            <a:graphicData uri="http://schemas.microsoft.com/office/drawing/2010/slicer">
              <sle:slicer xmlns:sle="http://schemas.microsoft.com/office/drawing/2010/slicer" name="Road Type 1"/>
            </a:graphicData>
          </a:graphic>
        </xdr:graphicFrame>
      </mc:Choice>
      <mc:Fallback xmlns="">
        <xdr:sp macro="" textlink="">
          <xdr:nvSpPr>
            <xdr:cNvPr id="0" name=""/>
            <xdr:cNvSpPr>
              <a:spLocks noTextEdit="1"/>
            </xdr:cNvSpPr>
          </xdr:nvSpPr>
          <xdr:spPr>
            <a:xfrm>
              <a:off x="5707380" y="1501140"/>
              <a:ext cx="1981200" cy="1470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289560</xdr:colOff>
      <xdr:row>23</xdr:row>
      <xdr:rowOff>114300</xdr:rowOff>
    </xdr:from>
    <xdr:to>
      <xdr:col>2</xdr:col>
      <xdr:colOff>411480</xdr:colOff>
      <xdr:row>25</xdr:row>
      <xdr:rowOff>114300</xdr:rowOff>
    </xdr:to>
    <xdr:sp macro="" textlink="">
      <xdr:nvSpPr>
        <xdr:cNvPr id="23" name="TextBox 22">
          <a:hlinkClick xmlns:r="http://schemas.openxmlformats.org/officeDocument/2006/relationships" r:id="rId27"/>
          <a:extLst>
            <a:ext uri="{FF2B5EF4-FFF2-40B4-BE49-F238E27FC236}">
              <a16:creationId xmlns:a16="http://schemas.microsoft.com/office/drawing/2014/main" id="{2ACA1FAB-FCEC-402C-8971-4BB2F456ACA8}"/>
            </a:ext>
          </a:extLst>
        </xdr:cNvPr>
        <xdr:cNvSpPr txBox="1"/>
      </xdr:nvSpPr>
      <xdr:spPr>
        <a:xfrm>
          <a:off x="289560" y="4320540"/>
          <a:ext cx="1341120" cy="365760"/>
        </a:xfrm>
        <a:prstGeom prst="roundRect">
          <a:avLst>
            <a:gd name="adj" fmla="val 50000"/>
          </a:avLst>
        </a:prstGeom>
        <a:solidFill>
          <a:srgbClr val="F5EFFF"/>
        </a:solidFill>
        <a:ln w="12700" cmpd="sng">
          <a:solidFill>
            <a:schemeClr val="tx1"/>
          </a:solidFill>
        </a:ln>
        <a:effectLst>
          <a:glow rad="63500">
            <a:schemeClr val="tx1">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solidFill>
              <a:latin typeface="Segoe UI" panose="020B0502040204020203" pitchFamily="34" charset="0"/>
              <a:cs typeface="Segoe UI" panose="020B0502040204020203" pitchFamily="34" charset="0"/>
            </a:rPr>
            <a:t>KPI Summary</a:t>
          </a:r>
        </a:p>
      </xdr:txBody>
    </xdr:sp>
    <xdr:clientData/>
  </xdr:twoCellAnchor>
  <xdr:twoCellAnchor editAs="oneCell">
    <xdr:from>
      <xdr:col>12</xdr:col>
      <xdr:colOff>60960</xdr:colOff>
      <xdr:row>8</xdr:row>
      <xdr:rowOff>45720</xdr:rowOff>
    </xdr:from>
    <xdr:to>
      <xdr:col>15</xdr:col>
      <xdr:colOff>205740</xdr:colOff>
      <xdr:row>16</xdr:row>
      <xdr:rowOff>60960</xdr:rowOff>
    </xdr:to>
    <mc:AlternateContent xmlns:mc="http://schemas.openxmlformats.org/markup-compatibility/2006" xmlns:a14="http://schemas.microsoft.com/office/drawing/2010/main">
      <mc:Choice Requires="a14">
        <xdr:graphicFrame macro="">
          <xdr:nvGraphicFramePr>
            <xdr:cNvPr id="24" name="Accident Location Details 1">
              <a:extLst>
                <a:ext uri="{FF2B5EF4-FFF2-40B4-BE49-F238E27FC236}">
                  <a16:creationId xmlns:a16="http://schemas.microsoft.com/office/drawing/2014/main" id="{401357FD-007C-4EF6-93AB-A78461CBD6A4}"/>
                </a:ext>
              </a:extLst>
            </xdr:cNvPr>
            <xdr:cNvGraphicFramePr/>
          </xdr:nvGraphicFramePr>
          <xdr:xfrm>
            <a:off x="0" y="0"/>
            <a:ext cx="0" cy="0"/>
          </xdr:xfrm>
          <a:graphic>
            <a:graphicData uri="http://schemas.microsoft.com/office/drawing/2010/slicer">
              <sle:slicer xmlns:sle="http://schemas.microsoft.com/office/drawing/2010/slicer" name="Accident Location Details 1"/>
            </a:graphicData>
          </a:graphic>
        </xdr:graphicFrame>
      </mc:Choice>
      <mc:Fallback xmlns="">
        <xdr:sp macro="" textlink="">
          <xdr:nvSpPr>
            <xdr:cNvPr id="0" name=""/>
            <xdr:cNvSpPr>
              <a:spLocks noTextEdit="1"/>
            </xdr:cNvSpPr>
          </xdr:nvSpPr>
          <xdr:spPr>
            <a:xfrm>
              <a:off x="7358575" y="1511105"/>
              <a:ext cx="1969184" cy="1480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83820</xdr:colOff>
      <xdr:row>16</xdr:row>
      <xdr:rowOff>160020</xdr:rowOff>
    </xdr:from>
    <xdr:to>
      <xdr:col>13</xdr:col>
      <xdr:colOff>53340</xdr:colOff>
      <xdr:row>29</xdr:row>
      <xdr:rowOff>58616</xdr:rowOff>
    </xdr:to>
    <xdr:graphicFrame macro="">
      <xdr:nvGraphicFramePr>
        <xdr:cNvPr id="25" name="Chart 24">
          <a:extLst>
            <a:ext uri="{FF2B5EF4-FFF2-40B4-BE49-F238E27FC236}">
              <a16:creationId xmlns:a16="http://schemas.microsoft.com/office/drawing/2014/main" id="{87D4473B-2F02-413B-B012-9CEF2F5A66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unika" refreshedDate="45961.54104340278" createdVersion="8" refreshedVersion="8" minRefreshableVersion="3" recordCount="3000" xr:uid="{8AECF313-5B0A-41CF-BADF-C20CA43A4008}">
  <cacheSource type="worksheet">
    <worksheetSource name="Table1"/>
  </cacheSource>
  <cacheFields count="42">
    <cacheField name="Accident_ID" numFmtId="0">
      <sharedItems/>
    </cacheField>
    <cacheField name="Accident_Flag" numFmtId="0">
      <sharedItems containsSemiMixedTypes="0" containsString="0" containsNumber="1" containsInteger="1" minValue="1" maxValue="1"/>
    </cacheField>
    <cacheField name="State Name" numFmtId="0">
      <sharedItems count="32">
        <s v="Jammu and Kashmir"/>
        <s v="Uttar Pradesh"/>
        <s v="Chhattisgarh"/>
        <s v="Sikkim"/>
        <s v="Meghalaya"/>
        <s v="Himachal Pradesh"/>
        <s v="Rajasthan"/>
        <s v="Assam"/>
        <s v="Bihar"/>
        <s v="Telangana"/>
        <s v="Arunachal Pradesh"/>
        <s v="Andhra Pradesh"/>
        <s v="Karnataka"/>
        <s v="Madhya Pradesh"/>
        <s v="Puducherry"/>
        <s v="Maharashtra"/>
        <s v="Tamil Nadu"/>
        <s v="Chandigarh"/>
        <s v="Gujarat"/>
        <s v="Odisha"/>
        <s v="West Bengal"/>
        <s v="Kerala"/>
        <s v="Nagaland"/>
        <s v="Tripura"/>
        <s v="Uttarakhand"/>
        <s v="Haryana"/>
        <s v="Goa"/>
        <s v="Mizoram"/>
        <s v="Delhi"/>
        <s v="Jharkhand"/>
        <s v="Punjab"/>
        <s v="Manipur"/>
      </sharedItems>
    </cacheField>
    <cacheField name="State Initial" numFmtId="0">
      <sharedItems count="32">
        <s v="JK"/>
        <s v="UP"/>
        <s v="CG"/>
        <s v="SK"/>
        <s v="ML"/>
        <s v="HP"/>
        <s v="RJ"/>
        <s v="AS"/>
        <s v="BR"/>
        <s v="TS"/>
        <s v="AR"/>
        <s v="AP"/>
        <s v="KA"/>
        <s v="MP"/>
        <s v="PY"/>
        <s v="MH"/>
        <s v="TN"/>
        <s v="CH"/>
        <s v="GJ"/>
        <s v="OD"/>
        <s v="WB"/>
        <s v="KL"/>
        <s v="NL"/>
        <s v="TR"/>
        <s v="UK"/>
        <s v="HR"/>
        <s v="GA"/>
        <s v="MZ"/>
        <s v="DL"/>
        <s v="JH"/>
        <s v="PB"/>
        <s v="MN"/>
      </sharedItems>
    </cacheField>
    <cacheField name="City Name" numFmtId="0">
      <sharedItems count="28">
        <s v="Unknown"/>
        <s v="Lucknow"/>
        <s v="Jodhpur"/>
        <s v="Kanpur"/>
        <s v="Tirupati"/>
        <s v="Bangalore"/>
        <s v="Varanasi"/>
        <s v="Nagpur"/>
        <s v="Madurai"/>
        <s v="Surat"/>
        <s v="Mumbai"/>
        <s v="Durgapur"/>
        <s v="Kolkata"/>
        <s v="Ahmedabad"/>
        <s v="Mangalore"/>
        <s v="Siliguri"/>
        <s v="Vijayawada"/>
        <s v="Vadodara"/>
        <s v="Mysore"/>
        <s v="Dwarka"/>
        <s v="Chennai"/>
        <s v="Rohini"/>
        <s v="Visakhapatnam"/>
        <s v="New Delhi"/>
        <s v="Udaipur"/>
        <s v="Coimbatore"/>
        <s v="Pune"/>
        <s v="Jaipur"/>
      </sharedItems>
    </cacheField>
    <cacheField name="Year" numFmtId="0">
      <sharedItems containsSemiMixedTypes="0" containsString="0" containsNumber="1" containsInteger="1" minValue="2018" maxValue="2023" count="6">
        <n v="2021"/>
        <n v="2018"/>
        <n v="2023"/>
        <n v="2020"/>
        <n v="2022"/>
        <n v="2019"/>
      </sharedItems>
    </cacheField>
    <cacheField name="Month" numFmtId="0">
      <sharedItems count="12">
        <s v="May"/>
        <s v="January"/>
        <s v="June"/>
        <s v="August"/>
        <s v="November"/>
        <s v="October"/>
        <s v="December"/>
        <s v="July"/>
        <s v="April"/>
        <s v="September"/>
        <s v="February"/>
        <s v="March"/>
      </sharedItems>
    </cacheField>
    <cacheField name="Month_Number" numFmtId="0">
      <sharedItems containsSemiMixedTypes="0" containsString="0" containsNumber="1" containsInteger="1" minValue="1" maxValue="12"/>
    </cacheField>
    <cacheField name="Date" numFmtId="14">
      <sharedItems containsSemiMixedTypes="0" containsNonDate="0" containsDate="1" containsString="0" minDate="2018-01-01T00:00:00" maxDate="2023-12-02T00:00:00" count="72">
        <d v="2021-05-01T00:00:00"/>
        <d v="2018-01-01T00:00:00"/>
        <d v="2023-05-01T00:00:00"/>
        <d v="2020-06-01T00:00:00"/>
        <d v="2021-08-01T00:00:00"/>
        <d v="2020-11-01T00:00:00"/>
        <d v="2021-10-01T00:00:00"/>
        <d v="2022-12-01T00:00:00"/>
        <d v="2021-07-01T00:00:00"/>
        <d v="2018-08-01T00:00:00"/>
        <d v="2020-04-01T00:00:00"/>
        <d v="2021-09-01T00:00:00"/>
        <d v="2019-10-01T00:00:00"/>
        <d v="2023-10-01T00:00:00"/>
        <d v="2023-11-01T00:00:00"/>
        <d v="2022-04-01T00:00:00"/>
        <d v="2018-06-01T00:00:00"/>
        <d v="2022-02-01T00:00:00"/>
        <d v="2022-07-01T00:00:00"/>
        <d v="2019-04-01T00:00:00"/>
        <d v="2023-08-01T00:00:00"/>
        <d v="2019-03-01T00:00:00"/>
        <d v="2018-05-01T00:00:00"/>
        <d v="2022-11-01T00:00:00"/>
        <d v="2020-07-01T00:00:00"/>
        <d v="2018-07-01T00:00:00"/>
        <d v="2023-02-01T00:00:00"/>
        <d v="2019-01-01T00:00:00"/>
        <d v="2018-12-01T00:00:00"/>
        <d v="2021-02-01T00:00:00"/>
        <d v="2021-11-01T00:00:00"/>
        <d v="2020-01-01T00:00:00"/>
        <d v="2019-12-01T00:00:00"/>
        <d v="2022-08-01T00:00:00"/>
        <d v="2022-05-01T00:00:00"/>
        <d v="2021-04-01T00:00:00"/>
        <d v="2020-10-01T00:00:00"/>
        <d v="2018-04-01T00:00:00"/>
        <d v="2022-01-01T00:00:00"/>
        <d v="2023-06-01T00:00:00"/>
        <d v="2018-10-01T00:00:00"/>
        <d v="2019-06-01T00:00:00"/>
        <d v="2019-08-01T00:00:00"/>
        <d v="2018-02-01T00:00:00"/>
        <d v="2023-04-01T00:00:00"/>
        <d v="2023-03-01T00:00:00"/>
        <d v="2023-12-01T00:00:00"/>
        <d v="2020-05-01T00:00:00"/>
        <d v="2020-08-01T00:00:00"/>
        <d v="2020-02-01T00:00:00"/>
        <d v="2020-12-01T00:00:00"/>
        <d v="2023-09-01T00:00:00"/>
        <d v="2019-09-01T00:00:00"/>
        <d v="2021-06-01T00:00:00"/>
        <d v="2022-06-01T00:00:00"/>
        <d v="2023-07-01T00:00:00"/>
        <d v="2019-05-01T00:00:00"/>
        <d v="2019-07-01T00:00:00"/>
        <d v="2022-10-01T00:00:00"/>
        <d v="2022-09-01T00:00:00"/>
        <d v="2021-12-01T00:00:00"/>
        <d v="2019-11-01T00:00:00"/>
        <d v="2018-03-01T00:00:00"/>
        <d v="2023-01-01T00:00:00"/>
        <d v="2020-03-01T00:00:00"/>
        <d v="2021-01-01T00:00:00"/>
        <d v="2019-02-01T00:00:00"/>
        <d v="2018-11-01T00:00:00"/>
        <d v="2022-03-01T00:00:00"/>
        <d v="2018-09-01T00:00:00"/>
        <d v="2021-03-01T00:00:00"/>
        <d v="2020-09-01T00:00:00"/>
      </sharedItems>
      <fieldGroup par="38"/>
    </cacheField>
    <cacheField name="Day of Week" numFmtId="0">
      <sharedItems count="7">
        <s v="Monday"/>
        <s v="Wednesday"/>
        <s v="Saturday"/>
        <s v="Thursday"/>
        <s v="Tuesday"/>
        <s v="Friday"/>
        <s v="Sunday"/>
      </sharedItems>
    </cacheField>
    <cacheField name="Time of Day" numFmtId="0">
      <sharedItems/>
    </cacheField>
    <cacheField name="Accident Severity" numFmtId="0">
      <sharedItems count="3">
        <s v="Serious"/>
        <s v="Minor"/>
        <s v="Fatal"/>
      </sharedItems>
    </cacheField>
    <cacheField name="Number of Vehicles Involved" numFmtId="0">
      <sharedItems containsSemiMixedTypes="0" containsString="0" containsNumber="1" containsInteger="1" minValue="1" maxValue="5" count="5">
        <n v="5"/>
        <n v="3"/>
        <n v="1"/>
        <n v="2"/>
        <n v="4"/>
      </sharedItems>
    </cacheField>
    <cacheField name="Vehicle Type Involved" numFmtId="0">
      <sharedItems count="7">
        <s v="Cycle"/>
        <s v="Truck"/>
        <s v="Pedestrian"/>
        <s v="Bus"/>
        <s v="Two-Wheeler"/>
        <s v="Car"/>
        <s v="Auto-Rickshaw"/>
      </sharedItems>
    </cacheField>
    <cacheField name="Number of Casualties" numFmtId="0">
      <sharedItems containsSemiMixedTypes="0" containsString="0" containsNumber="1" containsInteger="1" minValue="0" maxValue="10"/>
    </cacheField>
    <cacheField name="Number of Fatalities" numFmtId="0">
      <sharedItems containsSemiMixedTypes="0" containsString="0" containsNumber="1" containsInteger="1" minValue="0" maxValue="5"/>
    </cacheField>
    <cacheField name="Weather Conditions" numFmtId="0">
      <sharedItems count="5">
        <s v="Hazy"/>
        <s v="Foggy"/>
        <s v="Rainy"/>
        <s v="Stormy"/>
        <s v="Clear"/>
      </sharedItems>
    </cacheField>
    <cacheField name="Road Type" numFmtId="0">
      <sharedItems count="4">
        <s v="National Highway"/>
        <s v="Urban Road"/>
        <s v="State Highway"/>
        <s v="Village Road"/>
      </sharedItems>
    </cacheField>
    <cacheField name="Road Condition" numFmtId="0">
      <sharedItems count="4">
        <s v="Wet"/>
        <s v="Dry"/>
        <s v="Under Construction"/>
        <s v="Damaged"/>
      </sharedItems>
    </cacheField>
    <cacheField name="Lighting Conditions" numFmtId="0">
      <sharedItems count="4">
        <s v="Dark"/>
        <s v="Dusk"/>
        <s v="Dawn"/>
        <s v="Daylight"/>
      </sharedItems>
    </cacheField>
    <cacheField name="Traffic Control Presence" numFmtId="0">
      <sharedItems count="4">
        <s v="Signs"/>
        <s v="Signals"/>
        <s v="Police Checkpost"/>
        <s v="Unknown"/>
      </sharedItems>
    </cacheField>
    <cacheField name="Speed Limit (km/h)" numFmtId="0">
      <sharedItems containsSemiMixedTypes="0" containsString="0" containsNumber="1" containsInteger="1" minValue="30" maxValue="120" count="91">
        <n v="61"/>
        <n v="92"/>
        <n v="120"/>
        <n v="76"/>
        <n v="115"/>
        <n v="48"/>
        <n v="111"/>
        <n v="62"/>
        <n v="35"/>
        <n v="110"/>
        <n v="46"/>
        <n v="98"/>
        <n v="47"/>
        <n v="60"/>
        <n v="90"/>
        <n v="114"/>
        <n v="80"/>
        <n v="30"/>
        <n v="55"/>
        <n v="34"/>
        <n v="106"/>
        <n v="31"/>
        <n v="71"/>
        <n v="83"/>
        <n v="33"/>
        <n v="69"/>
        <n v="53"/>
        <n v="82"/>
        <n v="79"/>
        <n v="102"/>
        <n v="32"/>
        <n v="59"/>
        <n v="88"/>
        <n v="58"/>
        <n v="104"/>
        <n v="93"/>
        <n v="108"/>
        <n v="41"/>
        <n v="109"/>
        <n v="37"/>
        <n v="50"/>
        <n v="89"/>
        <n v="117"/>
        <n v="45"/>
        <n v="70"/>
        <n v="95"/>
        <n v="85"/>
        <n v="99"/>
        <n v="97"/>
        <n v="105"/>
        <n v="94"/>
        <n v="44"/>
        <n v="66"/>
        <n v="77"/>
        <n v="38"/>
        <n v="43"/>
        <n v="68"/>
        <n v="74"/>
        <n v="101"/>
        <n v="57"/>
        <n v="81"/>
        <n v="67"/>
        <n v="73"/>
        <n v="36"/>
        <n v="84"/>
        <n v="100"/>
        <n v="86"/>
        <n v="49"/>
        <n v="103"/>
        <n v="119"/>
        <n v="96"/>
        <n v="107"/>
        <n v="56"/>
        <n v="52"/>
        <n v="54"/>
        <n v="118"/>
        <n v="75"/>
        <n v="116"/>
        <n v="40"/>
        <n v="64"/>
        <n v="78"/>
        <n v="91"/>
        <n v="65"/>
        <n v="87"/>
        <n v="51"/>
        <n v="42"/>
        <n v="112"/>
        <n v="39"/>
        <n v="72"/>
        <n v="63"/>
        <n v="113"/>
      </sharedItems>
    </cacheField>
    <cacheField name="Driver Age" numFmtId="0">
      <sharedItems containsSemiMixedTypes="0" containsString="0" containsNumber="1" containsInteger="1" minValue="18" maxValue="70" count="53">
        <n v="66"/>
        <n v="60"/>
        <n v="26"/>
        <n v="34"/>
        <n v="30"/>
        <n v="44"/>
        <n v="48"/>
        <n v="42"/>
        <n v="53"/>
        <n v="50"/>
        <n v="49"/>
        <n v="41"/>
        <n v="55"/>
        <n v="54"/>
        <n v="51"/>
        <n v="57"/>
        <n v="20"/>
        <n v="23"/>
        <n v="43"/>
        <n v="65"/>
        <n v="64"/>
        <n v="31"/>
        <n v="24"/>
        <n v="63"/>
        <n v="68"/>
        <n v="40"/>
        <n v="25"/>
        <n v="32"/>
        <n v="69"/>
        <n v="56"/>
        <n v="47"/>
        <n v="37"/>
        <n v="22"/>
        <n v="59"/>
        <n v="62"/>
        <n v="35"/>
        <n v="45"/>
        <n v="61"/>
        <n v="21"/>
        <n v="18"/>
        <n v="36"/>
        <n v="27"/>
        <n v="58"/>
        <n v="52"/>
        <n v="29"/>
        <n v="39"/>
        <n v="67"/>
        <n v="70"/>
        <n v="28"/>
        <n v="38"/>
        <n v="33"/>
        <n v="19"/>
        <n v="46"/>
      </sharedItems>
      <fieldGroup base="22">
        <rangePr startNum="18" endNum="70" groupInterval="20"/>
        <groupItems count="5">
          <s v="&lt;18"/>
          <s v="18-37"/>
          <s v="38-57"/>
          <s v="58-77"/>
          <s v="&gt;78"/>
        </groupItems>
      </fieldGroup>
    </cacheField>
    <cacheField name="Age_young_old" numFmtId="0">
      <sharedItems containsBlank="1" count="5">
        <s v="(&gt;60) Senior"/>
        <s v="(25–60) Adult"/>
        <s v="(&lt;25) Young"/>
        <m u="1"/>
        <s v="IF([@[Driver Age]]&lt;=60,&quot;25–60 - Adult&quot;,&quot;&gt;60 - Senior&quot;))" u="1"/>
      </sharedItems>
    </cacheField>
    <cacheField name="Driver Gender" numFmtId="0">
      <sharedItems count="2">
        <s v="Male"/>
        <s v="Female"/>
      </sharedItems>
    </cacheField>
    <cacheField name="Driver License Status" numFmtId="0">
      <sharedItems count="3">
        <s v="Unknown"/>
        <s v="Valid"/>
        <s v="Expired"/>
      </sharedItems>
    </cacheField>
    <cacheField name="Alcohol Involvement" numFmtId="0">
      <sharedItems count="2">
        <s v="Yes"/>
        <s v="No"/>
      </sharedItems>
    </cacheField>
    <cacheField name="Accident Location Details" numFmtId="0">
      <sharedItems count="4">
        <s v="Curve"/>
        <s v="Straight Road"/>
        <s v="Bridge"/>
        <s v="Intersection"/>
      </sharedItems>
    </cacheField>
    <cacheField name="hour" numFmtId="0">
      <sharedItems containsSemiMixedTypes="0" containsString="0" containsNumber="1" containsInteger="1" minValue="0" maxValue="23"/>
    </cacheField>
    <cacheField name="Time_Bin" numFmtId="0">
      <sharedItems count="4">
        <s v="Night"/>
        <s v="Morning"/>
        <s v="Evening"/>
        <s v="Afternoon"/>
      </sharedItems>
    </cacheField>
    <cacheField name="Phase" numFmtId="0">
      <sharedItems count="3">
        <s v="2020–2021"/>
        <s v="2018–2019"/>
        <s v="2022–2023"/>
      </sharedItems>
    </cacheField>
    <cacheField name="Weekend" numFmtId="0">
      <sharedItems/>
    </cacheField>
    <cacheField name="Is_Fatal" numFmtId="0">
      <sharedItems/>
    </cacheField>
    <cacheField name="Fatality_Rate" numFmtId="0">
      <sharedItems containsSemiMixedTypes="0" containsString="0" containsNumber="1" minValue="0" maxValue="5"/>
    </cacheField>
    <cacheField name="Driver_Age_Group" numFmtId="0">
      <sharedItems count="5">
        <s v="65+"/>
        <s v="50-64"/>
        <s v="25-34"/>
        <s v="35-49"/>
        <s v="18-24"/>
      </sharedItems>
    </cacheField>
    <cacheField name="Speed_Band" numFmtId="0">
      <sharedItems count="5">
        <s v="50–69"/>
        <s v="90–109"/>
        <s v="110+"/>
        <s v="70–89"/>
        <s v="30–49"/>
      </sharedItems>
    </cacheField>
    <cacheField name="Months (Date)" numFmtId="0" databaseField="0">
      <fieldGroup base="8">
        <rangePr groupBy="months" startDate="2018-01-01T00:00:00" endDate="2023-12-02T00:00:00"/>
        <groupItems count="14">
          <s v="&lt;01-01-2018"/>
          <s v="Jan"/>
          <s v="Feb"/>
          <s v="Mar"/>
          <s v="Apr"/>
          <s v="May"/>
          <s v="Jun"/>
          <s v="Jul"/>
          <s v="Aug"/>
          <s v="Sep"/>
          <s v="Oct"/>
          <s v="Nov"/>
          <s v="Dec"/>
          <s v="&gt;02-12-2023"/>
        </groupItems>
      </fieldGroup>
    </cacheField>
    <cacheField name="Quarters (Date)" numFmtId="0" databaseField="0">
      <fieldGroup base="8">
        <rangePr groupBy="quarters" startDate="2018-01-01T00:00:00" endDate="2023-12-02T00:00:00"/>
        <groupItems count="6">
          <s v="&lt;01-01-2018"/>
          <s v="Qtr1"/>
          <s v="Qtr2"/>
          <s v="Qtr3"/>
          <s v="Qtr4"/>
          <s v="&gt;02-12-2023"/>
        </groupItems>
      </fieldGroup>
    </cacheField>
    <cacheField name="Years (Date)" numFmtId="0" databaseField="0">
      <fieldGroup base="8">
        <rangePr groupBy="years" startDate="2018-01-01T00:00:00" endDate="2023-12-02T00:00:00"/>
        <groupItems count="8">
          <s v="&lt;01-01-2018"/>
          <s v="2018"/>
          <s v="2019"/>
          <s v="2020"/>
          <s v="2021"/>
          <s v="2022"/>
          <s v="2023"/>
          <s v="&gt;02-12-2023"/>
        </groupItems>
      </fieldGroup>
    </cacheField>
    <cacheField name="State-wise fatality Rate" numFmtId="0" formula="'Number of Fatalities'/Accident_ID" databaseField="0"/>
    <cacheField name="State-Wise" numFmtId="0" formula="7366/3000" databaseField="0"/>
    <cacheField name="State_Wise" numFmtId="0" formula="'Number of Fatalities'/Accident_Flag" databaseField="0"/>
  </cacheFields>
  <extLst>
    <ext xmlns:x14="http://schemas.microsoft.com/office/spreadsheetml/2009/9/main" uri="{725AE2AE-9491-48be-B2B4-4EB974FC3084}">
      <x14:pivotCacheDefinition pivotCacheId="11892693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A00001"/>
    <n v="1"/>
    <x v="0"/>
    <x v="0"/>
    <x v="0"/>
    <x v="0"/>
    <x v="0"/>
    <n v="5"/>
    <x v="0"/>
    <x v="0"/>
    <s v="1:46"/>
    <x v="0"/>
    <x v="0"/>
    <x v="0"/>
    <n v="0"/>
    <n v="4"/>
    <x v="0"/>
    <x v="0"/>
    <x v="0"/>
    <x v="0"/>
    <x v="0"/>
    <x v="0"/>
    <x v="0"/>
    <x v="0"/>
    <x v="0"/>
    <x v="0"/>
    <x v="0"/>
    <x v="0"/>
    <n v="1"/>
    <x v="0"/>
    <x v="0"/>
    <s v="Weekday"/>
    <s v="Fatal"/>
    <n v="0"/>
    <x v="0"/>
    <x v="0"/>
  </r>
  <r>
    <s v="A00002"/>
    <n v="1"/>
    <x v="1"/>
    <x v="1"/>
    <x v="1"/>
    <x v="1"/>
    <x v="1"/>
    <n v="1"/>
    <x v="1"/>
    <x v="1"/>
    <s v="21:30"/>
    <x v="1"/>
    <x v="0"/>
    <x v="1"/>
    <n v="5"/>
    <n v="4"/>
    <x v="0"/>
    <x v="1"/>
    <x v="1"/>
    <x v="1"/>
    <x v="0"/>
    <x v="1"/>
    <x v="1"/>
    <x v="1"/>
    <x v="0"/>
    <x v="0"/>
    <x v="0"/>
    <x v="1"/>
    <n v="21"/>
    <x v="0"/>
    <x v="1"/>
    <s v="Weekday"/>
    <s v="Fatal"/>
    <n v="0.8"/>
    <x v="1"/>
    <x v="1"/>
  </r>
  <r>
    <s v="A00003"/>
    <n v="1"/>
    <x v="2"/>
    <x v="2"/>
    <x v="0"/>
    <x v="2"/>
    <x v="0"/>
    <n v="5"/>
    <x v="2"/>
    <x v="1"/>
    <s v="5:37"/>
    <x v="1"/>
    <x v="0"/>
    <x v="2"/>
    <n v="6"/>
    <n v="5"/>
    <x v="1"/>
    <x v="0"/>
    <x v="2"/>
    <x v="2"/>
    <x v="0"/>
    <x v="2"/>
    <x v="2"/>
    <x v="1"/>
    <x v="1"/>
    <x v="0"/>
    <x v="1"/>
    <x v="2"/>
    <n v="5"/>
    <x v="1"/>
    <x v="2"/>
    <s v="Weekday"/>
    <s v="Fatal"/>
    <n v="0.83"/>
    <x v="2"/>
    <x v="2"/>
  </r>
  <r>
    <s v="A00004"/>
    <n v="1"/>
    <x v="1"/>
    <x v="1"/>
    <x v="1"/>
    <x v="3"/>
    <x v="2"/>
    <n v="6"/>
    <x v="3"/>
    <x v="2"/>
    <s v="0:31"/>
    <x v="1"/>
    <x v="1"/>
    <x v="3"/>
    <n v="10"/>
    <n v="5"/>
    <x v="2"/>
    <x v="2"/>
    <x v="1"/>
    <x v="0"/>
    <x v="1"/>
    <x v="3"/>
    <x v="3"/>
    <x v="1"/>
    <x v="1"/>
    <x v="1"/>
    <x v="0"/>
    <x v="1"/>
    <n v="0"/>
    <x v="0"/>
    <x v="0"/>
    <s v="Weekend"/>
    <s v="Fatal"/>
    <n v="0.5"/>
    <x v="2"/>
    <x v="3"/>
  </r>
  <r>
    <s v="A00005"/>
    <n v="1"/>
    <x v="3"/>
    <x v="3"/>
    <x v="0"/>
    <x v="0"/>
    <x v="3"/>
    <n v="8"/>
    <x v="4"/>
    <x v="3"/>
    <s v="11:21"/>
    <x v="1"/>
    <x v="0"/>
    <x v="0"/>
    <n v="7"/>
    <n v="1"/>
    <x v="1"/>
    <x v="1"/>
    <x v="0"/>
    <x v="1"/>
    <x v="0"/>
    <x v="4"/>
    <x v="4"/>
    <x v="1"/>
    <x v="0"/>
    <x v="0"/>
    <x v="1"/>
    <x v="3"/>
    <n v="11"/>
    <x v="1"/>
    <x v="0"/>
    <s v="Weekday"/>
    <s v="Fatal"/>
    <n v="0.14000000000000001"/>
    <x v="2"/>
    <x v="2"/>
  </r>
  <r>
    <s v="A00006"/>
    <n v="1"/>
    <x v="4"/>
    <x v="4"/>
    <x v="0"/>
    <x v="3"/>
    <x v="4"/>
    <n v="11"/>
    <x v="5"/>
    <x v="4"/>
    <s v="8:4"/>
    <x v="0"/>
    <x v="2"/>
    <x v="1"/>
    <n v="6"/>
    <n v="2"/>
    <x v="3"/>
    <x v="3"/>
    <x v="1"/>
    <x v="3"/>
    <x v="2"/>
    <x v="5"/>
    <x v="5"/>
    <x v="1"/>
    <x v="0"/>
    <x v="2"/>
    <x v="0"/>
    <x v="2"/>
    <n v="8"/>
    <x v="1"/>
    <x v="0"/>
    <s v="Weekday"/>
    <s v="Fatal"/>
    <n v="0.33"/>
    <x v="3"/>
    <x v="4"/>
  </r>
  <r>
    <s v="A00007"/>
    <n v="1"/>
    <x v="3"/>
    <x v="3"/>
    <x v="0"/>
    <x v="0"/>
    <x v="5"/>
    <n v="10"/>
    <x v="6"/>
    <x v="0"/>
    <s v="18:55"/>
    <x v="2"/>
    <x v="3"/>
    <x v="4"/>
    <n v="9"/>
    <n v="5"/>
    <x v="1"/>
    <x v="1"/>
    <x v="2"/>
    <x v="1"/>
    <x v="2"/>
    <x v="6"/>
    <x v="6"/>
    <x v="1"/>
    <x v="1"/>
    <x v="0"/>
    <x v="1"/>
    <x v="1"/>
    <n v="18"/>
    <x v="2"/>
    <x v="0"/>
    <s v="Weekday"/>
    <s v="Fatal"/>
    <n v="0.56000000000000005"/>
    <x v="3"/>
    <x v="2"/>
  </r>
  <r>
    <s v="A00008"/>
    <n v="1"/>
    <x v="5"/>
    <x v="5"/>
    <x v="0"/>
    <x v="4"/>
    <x v="6"/>
    <n v="12"/>
    <x v="7"/>
    <x v="1"/>
    <s v="11:40"/>
    <x v="1"/>
    <x v="1"/>
    <x v="1"/>
    <n v="1"/>
    <n v="5"/>
    <x v="4"/>
    <x v="2"/>
    <x v="3"/>
    <x v="0"/>
    <x v="2"/>
    <x v="7"/>
    <x v="7"/>
    <x v="1"/>
    <x v="1"/>
    <x v="1"/>
    <x v="1"/>
    <x v="0"/>
    <n v="11"/>
    <x v="1"/>
    <x v="2"/>
    <s v="Weekday"/>
    <s v="Fatal"/>
    <n v="5"/>
    <x v="3"/>
    <x v="0"/>
  </r>
  <r>
    <s v="A00009"/>
    <n v="1"/>
    <x v="6"/>
    <x v="6"/>
    <x v="2"/>
    <x v="0"/>
    <x v="7"/>
    <n v="7"/>
    <x v="8"/>
    <x v="2"/>
    <s v="8:26"/>
    <x v="2"/>
    <x v="1"/>
    <x v="1"/>
    <n v="7"/>
    <n v="1"/>
    <x v="4"/>
    <x v="1"/>
    <x v="3"/>
    <x v="2"/>
    <x v="0"/>
    <x v="8"/>
    <x v="8"/>
    <x v="1"/>
    <x v="0"/>
    <x v="1"/>
    <x v="1"/>
    <x v="1"/>
    <n v="8"/>
    <x v="1"/>
    <x v="0"/>
    <s v="Weekend"/>
    <s v="Fatal"/>
    <n v="0.14000000000000001"/>
    <x v="1"/>
    <x v="4"/>
  </r>
  <r>
    <s v="A00010"/>
    <n v="1"/>
    <x v="6"/>
    <x v="6"/>
    <x v="2"/>
    <x v="1"/>
    <x v="3"/>
    <n v="8"/>
    <x v="9"/>
    <x v="2"/>
    <s v="2:1"/>
    <x v="2"/>
    <x v="3"/>
    <x v="5"/>
    <n v="3"/>
    <n v="2"/>
    <x v="1"/>
    <x v="2"/>
    <x v="2"/>
    <x v="0"/>
    <x v="0"/>
    <x v="9"/>
    <x v="9"/>
    <x v="1"/>
    <x v="1"/>
    <x v="0"/>
    <x v="0"/>
    <x v="1"/>
    <n v="2"/>
    <x v="0"/>
    <x v="1"/>
    <s v="Weekend"/>
    <s v="Fatal"/>
    <n v="0.67"/>
    <x v="1"/>
    <x v="2"/>
  </r>
  <r>
    <s v="A00011"/>
    <n v="1"/>
    <x v="5"/>
    <x v="5"/>
    <x v="0"/>
    <x v="3"/>
    <x v="8"/>
    <n v="4"/>
    <x v="10"/>
    <x v="3"/>
    <s v="22:25"/>
    <x v="1"/>
    <x v="0"/>
    <x v="2"/>
    <n v="1"/>
    <n v="3"/>
    <x v="0"/>
    <x v="0"/>
    <x v="1"/>
    <x v="1"/>
    <x v="1"/>
    <x v="8"/>
    <x v="10"/>
    <x v="1"/>
    <x v="1"/>
    <x v="0"/>
    <x v="1"/>
    <x v="1"/>
    <n v="22"/>
    <x v="0"/>
    <x v="0"/>
    <s v="Weekday"/>
    <s v="Fatal"/>
    <n v="3"/>
    <x v="3"/>
    <x v="4"/>
  </r>
  <r>
    <s v="A00012"/>
    <n v="1"/>
    <x v="1"/>
    <x v="1"/>
    <x v="3"/>
    <x v="1"/>
    <x v="3"/>
    <n v="8"/>
    <x v="9"/>
    <x v="4"/>
    <s v="16:49"/>
    <x v="2"/>
    <x v="1"/>
    <x v="3"/>
    <n v="1"/>
    <n v="4"/>
    <x v="4"/>
    <x v="0"/>
    <x v="0"/>
    <x v="1"/>
    <x v="3"/>
    <x v="10"/>
    <x v="11"/>
    <x v="1"/>
    <x v="0"/>
    <x v="1"/>
    <x v="1"/>
    <x v="0"/>
    <n v="16"/>
    <x v="3"/>
    <x v="1"/>
    <s v="Weekday"/>
    <s v="Fatal"/>
    <n v="4"/>
    <x v="3"/>
    <x v="4"/>
  </r>
  <r>
    <s v="A00013"/>
    <n v="1"/>
    <x v="7"/>
    <x v="7"/>
    <x v="0"/>
    <x v="0"/>
    <x v="9"/>
    <n v="9"/>
    <x v="11"/>
    <x v="2"/>
    <s v="23:22"/>
    <x v="0"/>
    <x v="2"/>
    <x v="0"/>
    <n v="2"/>
    <n v="3"/>
    <x v="0"/>
    <x v="3"/>
    <x v="2"/>
    <x v="3"/>
    <x v="0"/>
    <x v="10"/>
    <x v="12"/>
    <x v="1"/>
    <x v="1"/>
    <x v="0"/>
    <x v="1"/>
    <x v="1"/>
    <n v="23"/>
    <x v="0"/>
    <x v="0"/>
    <s v="Weekend"/>
    <s v="Fatal"/>
    <n v="1.5"/>
    <x v="1"/>
    <x v="4"/>
  </r>
  <r>
    <s v="A00014"/>
    <n v="1"/>
    <x v="8"/>
    <x v="8"/>
    <x v="0"/>
    <x v="3"/>
    <x v="2"/>
    <n v="6"/>
    <x v="3"/>
    <x v="1"/>
    <s v="6:47"/>
    <x v="0"/>
    <x v="0"/>
    <x v="5"/>
    <n v="0"/>
    <n v="0"/>
    <x v="1"/>
    <x v="2"/>
    <x v="0"/>
    <x v="1"/>
    <x v="1"/>
    <x v="11"/>
    <x v="5"/>
    <x v="1"/>
    <x v="1"/>
    <x v="1"/>
    <x v="1"/>
    <x v="2"/>
    <n v="6"/>
    <x v="1"/>
    <x v="0"/>
    <s v="Weekday"/>
    <s v="Non-Fatal"/>
    <n v="0"/>
    <x v="3"/>
    <x v="1"/>
  </r>
  <r>
    <s v="A00015"/>
    <n v="1"/>
    <x v="9"/>
    <x v="9"/>
    <x v="0"/>
    <x v="0"/>
    <x v="3"/>
    <n v="8"/>
    <x v="4"/>
    <x v="5"/>
    <s v="18:57"/>
    <x v="0"/>
    <x v="1"/>
    <x v="3"/>
    <n v="6"/>
    <n v="3"/>
    <x v="1"/>
    <x v="0"/>
    <x v="0"/>
    <x v="2"/>
    <x v="2"/>
    <x v="12"/>
    <x v="13"/>
    <x v="1"/>
    <x v="0"/>
    <x v="1"/>
    <x v="1"/>
    <x v="3"/>
    <n v="18"/>
    <x v="2"/>
    <x v="0"/>
    <s v="Weekday"/>
    <s v="Fatal"/>
    <n v="0.5"/>
    <x v="1"/>
    <x v="4"/>
  </r>
  <r>
    <s v="A00016"/>
    <n v="1"/>
    <x v="10"/>
    <x v="10"/>
    <x v="0"/>
    <x v="1"/>
    <x v="3"/>
    <n v="8"/>
    <x v="9"/>
    <x v="5"/>
    <s v="12:6"/>
    <x v="1"/>
    <x v="4"/>
    <x v="0"/>
    <n v="4"/>
    <n v="5"/>
    <x v="3"/>
    <x v="2"/>
    <x v="2"/>
    <x v="1"/>
    <x v="1"/>
    <x v="13"/>
    <x v="5"/>
    <x v="1"/>
    <x v="1"/>
    <x v="0"/>
    <x v="1"/>
    <x v="0"/>
    <n v="12"/>
    <x v="3"/>
    <x v="1"/>
    <s v="Weekday"/>
    <s v="Fatal"/>
    <n v="1.25"/>
    <x v="3"/>
    <x v="0"/>
  </r>
  <r>
    <s v="A00017"/>
    <n v="1"/>
    <x v="11"/>
    <x v="11"/>
    <x v="4"/>
    <x v="5"/>
    <x v="5"/>
    <n v="10"/>
    <x v="12"/>
    <x v="6"/>
    <s v="12:47"/>
    <x v="1"/>
    <x v="3"/>
    <x v="0"/>
    <n v="7"/>
    <n v="4"/>
    <x v="2"/>
    <x v="3"/>
    <x v="3"/>
    <x v="0"/>
    <x v="0"/>
    <x v="14"/>
    <x v="14"/>
    <x v="1"/>
    <x v="1"/>
    <x v="1"/>
    <x v="1"/>
    <x v="0"/>
    <n v="12"/>
    <x v="3"/>
    <x v="1"/>
    <s v="Weekend"/>
    <s v="Fatal"/>
    <n v="0.56999999999999995"/>
    <x v="1"/>
    <x v="1"/>
  </r>
  <r>
    <s v="A00018"/>
    <n v="1"/>
    <x v="12"/>
    <x v="12"/>
    <x v="5"/>
    <x v="2"/>
    <x v="5"/>
    <n v="10"/>
    <x v="13"/>
    <x v="3"/>
    <s v="18:59"/>
    <x v="2"/>
    <x v="0"/>
    <x v="5"/>
    <n v="10"/>
    <n v="2"/>
    <x v="0"/>
    <x v="3"/>
    <x v="0"/>
    <x v="0"/>
    <x v="0"/>
    <x v="15"/>
    <x v="14"/>
    <x v="1"/>
    <x v="1"/>
    <x v="2"/>
    <x v="1"/>
    <x v="3"/>
    <n v="18"/>
    <x v="2"/>
    <x v="2"/>
    <s v="Weekday"/>
    <s v="Fatal"/>
    <n v="0.2"/>
    <x v="1"/>
    <x v="2"/>
  </r>
  <r>
    <s v="A00019"/>
    <n v="1"/>
    <x v="3"/>
    <x v="3"/>
    <x v="0"/>
    <x v="2"/>
    <x v="4"/>
    <n v="11"/>
    <x v="14"/>
    <x v="1"/>
    <s v="10:51"/>
    <x v="0"/>
    <x v="1"/>
    <x v="6"/>
    <n v="7"/>
    <n v="1"/>
    <x v="2"/>
    <x v="0"/>
    <x v="2"/>
    <x v="2"/>
    <x v="0"/>
    <x v="16"/>
    <x v="12"/>
    <x v="1"/>
    <x v="0"/>
    <x v="1"/>
    <x v="0"/>
    <x v="2"/>
    <n v="10"/>
    <x v="1"/>
    <x v="2"/>
    <s v="Weekday"/>
    <s v="Fatal"/>
    <n v="0.14000000000000001"/>
    <x v="1"/>
    <x v="3"/>
  </r>
  <r>
    <s v="A00020"/>
    <n v="1"/>
    <x v="2"/>
    <x v="2"/>
    <x v="0"/>
    <x v="4"/>
    <x v="8"/>
    <n v="4"/>
    <x v="15"/>
    <x v="2"/>
    <s v="6:39"/>
    <x v="2"/>
    <x v="1"/>
    <x v="5"/>
    <n v="7"/>
    <n v="5"/>
    <x v="1"/>
    <x v="2"/>
    <x v="0"/>
    <x v="3"/>
    <x v="0"/>
    <x v="10"/>
    <x v="15"/>
    <x v="1"/>
    <x v="1"/>
    <x v="1"/>
    <x v="0"/>
    <x v="1"/>
    <n v="6"/>
    <x v="1"/>
    <x v="2"/>
    <s v="Weekend"/>
    <s v="Fatal"/>
    <n v="0.71"/>
    <x v="1"/>
    <x v="4"/>
  </r>
  <r>
    <s v="A00021"/>
    <n v="1"/>
    <x v="13"/>
    <x v="13"/>
    <x v="0"/>
    <x v="1"/>
    <x v="2"/>
    <n v="6"/>
    <x v="16"/>
    <x v="4"/>
    <s v="8:10"/>
    <x v="0"/>
    <x v="0"/>
    <x v="4"/>
    <n v="6"/>
    <n v="3"/>
    <x v="2"/>
    <x v="1"/>
    <x v="1"/>
    <x v="1"/>
    <x v="1"/>
    <x v="17"/>
    <x v="16"/>
    <x v="2"/>
    <x v="1"/>
    <x v="2"/>
    <x v="0"/>
    <x v="2"/>
    <n v="8"/>
    <x v="1"/>
    <x v="1"/>
    <s v="Weekday"/>
    <s v="Fatal"/>
    <n v="0.5"/>
    <x v="4"/>
    <x v="4"/>
  </r>
  <r>
    <s v="A00022"/>
    <n v="1"/>
    <x v="14"/>
    <x v="14"/>
    <x v="0"/>
    <x v="4"/>
    <x v="10"/>
    <n v="2"/>
    <x v="17"/>
    <x v="1"/>
    <s v="1:35"/>
    <x v="0"/>
    <x v="3"/>
    <x v="5"/>
    <n v="10"/>
    <n v="3"/>
    <x v="0"/>
    <x v="1"/>
    <x v="1"/>
    <x v="1"/>
    <x v="0"/>
    <x v="18"/>
    <x v="11"/>
    <x v="1"/>
    <x v="1"/>
    <x v="1"/>
    <x v="1"/>
    <x v="1"/>
    <n v="1"/>
    <x v="0"/>
    <x v="2"/>
    <s v="Weekday"/>
    <s v="Fatal"/>
    <n v="0.3"/>
    <x v="3"/>
    <x v="0"/>
  </r>
  <r>
    <s v="A00023"/>
    <n v="1"/>
    <x v="1"/>
    <x v="1"/>
    <x v="6"/>
    <x v="4"/>
    <x v="7"/>
    <n v="7"/>
    <x v="18"/>
    <x v="5"/>
    <s v="18:51"/>
    <x v="2"/>
    <x v="2"/>
    <x v="4"/>
    <n v="9"/>
    <n v="4"/>
    <x v="4"/>
    <x v="0"/>
    <x v="0"/>
    <x v="2"/>
    <x v="1"/>
    <x v="19"/>
    <x v="17"/>
    <x v="2"/>
    <x v="1"/>
    <x v="2"/>
    <x v="0"/>
    <x v="2"/>
    <n v="18"/>
    <x v="2"/>
    <x v="2"/>
    <s v="Weekday"/>
    <s v="Fatal"/>
    <n v="0.44"/>
    <x v="4"/>
    <x v="4"/>
  </r>
  <r>
    <s v="A00024"/>
    <n v="1"/>
    <x v="15"/>
    <x v="15"/>
    <x v="7"/>
    <x v="4"/>
    <x v="6"/>
    <n v="12"/>
    <x v="7"/>
    <x v="4"/>
    <s v="13:34"/>
    <x v="0"/>
    <x v="1"/>
    <x v="0"/>
    <n v="1"/>
    <n v="3"/>
    <x v="1"/>
    <x v="0"/>
    <x v="1"/>
    <x v="3"/>
    <x v="3"/>
    <x v="20"/>
    <x v="6"/>
    <x v="1"/>
    <x v="0"/>
    <x v="0"/>
    <x v="1"/>
    <x v="3"/>
    <n v="13"/>
    <x v="3"/>
    <x v="2"/>
    <s v="Weekday"/>
    <s v="Fatal"/>
    <n v="3"/>
    <x v="3"/>
    <x v="1"/>
  </r>
  <r>
    <s v="A00025"/>
    <n v="1"/>
    <x v="0"/>
    <x v="0"/>
    <x v="0"/>
    <x v="4"/>
    <x v="10"/>
    <n v="2"/>
    <x v="17"/>
    <x v="0"/>
    <s v="3:29"/>
    <x v="0"/>
    <x v="2"/>
    <x v="4"/>
    <n v="1"/>
    <n v="1"/>
    <x v="1"/>
    <x v="1"/>
    <x v="3"/>
    <x v="2"/>
    <x v="2"/>
    <x v="21"/>
    <x v="16"/>
    <x v="2"/>
    <x v="0"/>
    <x v="0"/>
    <x v="1"/>
    <x v="1"/>
    <n v="3"/>
    <x v="0"/>
    <x v="2"/>
    <s v="Weekday"/>
    <s v="Fatal"/>
    <n v="1"/>
    <x v="4"/>
    <x v="4"/>
  </r>
  <r>
    <s v="A00026"/>
    <n v="1"/>
    <x v="16"/>
    <x v="16"/>
    <x v="8"/>
    <x v="1"/>
    <x v="3"/>
    <n v="8"/>
    <x v="9"/>
    <x v="4"/>
    <s v="11:10"/>
    <x v="2"/>
    <x v="1"/>
    <x v="6"/>
    <n v="2"/>
    <n v="2"/>
    <x v="3"/>
    <x v="0"/>
    <x v="0"/>
    <x v="3"/>
    <x v="2"/>
    <x v="1"/>
    <x v="18"/>
    <x v="1"/>
    <x v="1"/>
    <x v="0"/>
    <x v="0"/>
    <x v="3"/>
    <n v="11"/>
    <x v="1"/>
    <x v="1"/>
    <s v="Weekday"/>
    <s v="Fatal"/>
    <n v="1"/>
    <x v="3"/>
    <x v="1"/>
  </r>
  <r>
    <s v="A00027"/>
    <n v="1"/>
    <x v="13"/>
    <x v="13"/>
    <x v="0"/>
    <x v="5"/>
    <x v="8"/>
    <n v="4"/>
    <x v="19"/>
    <x v="1"/>
    <s v="15:58"/>
    <x v="1"/>
    <x v="3"/>
    <x v="2"/>
    <n v="7"/>
    <n v="5"/>
    <x v="4"/>
    <x v="2"/>
    <x v="2"/>
    <x v="3"/>
    <x v="2"/>
    <x v="22"/>
    <x v="19"/>
    <x v="0"/>
    <x v="0"/>
    <x v="0"/>
    <x v="1"/>
    <x v="1"/>
    <n v="15"/>
    <x v="3"/>
    <x v="1"/>
    <s v="Weekday"/>
    <s v="Fatal"/>
    <n v="0.71"/>
    <x v="0"/>
    <x v="3"/>
  </r>
  <r>
    <s v="A00028"/>
    <n v="1"/>
    <x v="13"/>
    <x v="13"/>
    <x v="0"/>
    <x v="2"/>
    <x v="3"/>
    <n v="8"/>
    <x v="20"/>
    <x v="1"/>
    <s v="0:54"/>
    <x v="2"/>
    <x v="2"/>
    <x v="5"/>
    <n v="10"/>
    <n v="1"/>
    <x v="3"/>
    <x v="0"/>
    <x v="3"/>
    <x v="1"/>
    <x v="3"/>
    <x v="14"/>
    <x v="20"/>
    <x v="0"/>
    <x v="1"/>
    <x v="2"/>
    <x v="1"/>
    <x v="2"/>
    <n v="0"/>
    <x v="0"/>
    <x v="2"/>
    <s v="Weekday"/>
    <s v="Fatal"/>
    <n v="0.1"/>
    <x v="1"/>
    <x v="1"/>
  </r>
  <r>
    <s v="A00029"/>
    <n v="1"/>
    <x v="17"/>
    <x v="17"/>
    <x v="0"/>
    <x v="5"/>
    <x v="11"/>
    <n v="3"/>
    <x v="21"/>
    <x v="5"/>
    <s v="15:42"/>
    <x v="0"/>
    <x v="3"/>
    <x v="3"/>
    <n v="8"/>
    <n v="0"/>
    <x v="3"/>
    <x v="3"/>
    <x v="0"/>
    <x v="3"/>
    <x v="1"/>
    <x v="23"/>
    <x v="21"/>
    <x v="1"/>
    <x v="1"/>
    <x v="2"/>
    <x v="1"/>
    <x v="0"/>
    <n v="15"/>
    <x v="3"/>
    <x v="1"/>
    <s v="Weekday"/>
    <s v="Non-Fatal"/>
    <n v="0"/>
    <x v="2"/>
    <x v="3"/>
  </r>
  <r>
    <s v="A00030"/>
    <n v="1"/>
    <x v="1"/>
    <x v="1"/>
    <x v="6"/>
    <x v="1"/>
    <x v="0"/>
    <n v="5"/>
    <x v="22"/>
    <x v="6"/>
    <s v="10:53"/>
    <x v="1"/>
    <x v="1"/>
    <x v="4"/>
    <n v="2"/>
    <n v="1"/>
    <x v="0"/>
    <x v="0"/>
    <x v="2"/>
    <x v="1"/>
    <x v="3"/>
    <x v="24"/>
    <x v="22"/>
    <x v="2"/>
    <x v="1"/>
    <x v="1"/>
    <x v="0"/>
    <x v="1"/>
    <n v="10"/>
    <x v="1"/>
    <x v="1"/>
    <s v="Weekend"/>
    <s v="Fatal"/>
    <n v="0.5"/>
    <x v="4"/>
    <x v="4"/>
  </r>
  <r>
    <s v="A00031"/>
    <n v="1"/>
    <x v="18"/>
    <x v="18"/>
    <x v="9"/>
    <x v="5"/>
    <x v="11"/>
    <n v="3"/>
    <x v="21"/>
    <x v="3"/>
    <s v="15:1"/>
    <x v="2"/>
    <x v="3"/>
    <x v="5"/>
    <n v="7"/>
    <n v="0"/>
    <x v="3"/>
    <x v="2"/>
    <x v="2"/>
    <x v="2"/>
    <x v="0"/>
    <x v="25"/>
    <x v="14"/>
    <x v="1"/>
    <x v="1"/>
    <x v="1"/>
    <x v="1"/>
    <x v="2"/>
    <n v="15"/>
    <x v="3"/>
    <x v="1"/>
    <s v="Weekday"/>
    <s v="Non-Fatal"/>
    <n v="0"/>
    <x v="1"/>
    <x v="0"/>
  </r>
  <r>
    <s v="A00032"/>
    <n v="1"/>
    <x v="1"/>
    <x v="1"/>
    <x v="1"/>
    <x v="4"/>
    <x v="4"/>
    <n v="11"/>
    <x v="23"/>
    <x v="4"/>
    <s v="9:25"/>
    <x v="2"/>
    <x v="2"/>
    <x v="3"/>
    <n v="0"/>
    <n v="3"/>
    <x v="4"/>
    <x v="0"/>
    <x v="2"/>
    <x v="0"/>
    <x v="1"/>
    <x v="26"/>
    <x v="23"/>
    <x v="0"/>
    <x v="0"/>
    <x v="1"/>
    <x v="1"/>
    <x v="1"/>
    <n v="9"/>
    <x v="1"/>
    <x v="2"/>
    <s v="Weekday"/>
    <s v="Fatal"/>
    <n v="0"/>
    <x v="1"/>
    <x v="0"/>
  </r>
  <r>
    <s v="A00033"/>
    <n v="1"/>
    <x v="15"/>
    <x v="15"/>
    <x v="10"/>
    <x v="3"/>
    <x v="7"/>
    <n v="7"/>
    <x v="24"/>
    <x v="2"/>
    <s v="23:21"/>
    <x v="0"/>
    <x v="0"/>
    <x v="3"/>
    <n v="6"/>
    <n v="2"/>
    <x v="0"/>
    <x v="1"/>
    <x v="3"/>
    <x v="2"/>
    <x v="0"/>
    <x v="27"/>
    <x v="24"/>
    <x v="0"/>
    <x v="1"/>
    <x v="1"/>
    <x v="1"/>
    <x v="0"/>
    <n v="23"/>
    <x v="0"/>
    <x v="0"/>
    <s v="Weekend"/>
    <s v="Fatal"/>
    <n v="0.33"/>
    <x v="0"/>
    <x v="3"/>
  </r>
  <r>
    <s v="A00034"/>
    <n v="1"/>
    <x v="19"/>
    <x v="19"/>
    <x v="0"/>
    <x v="1"/>
    <x v="7"/>
    <n v="7"/>
    <x v="25"/>
    <x v="3"/>
    <s v="12:1"/>
    <x v="1"/>
    <x v="1"/>
    <x v="6"/>
    <n v="7"/>
    <n v="2"/>
    <x v="3"/>
    <x v="2"/>
    <x v="3"/>
    <x v="0"/>
    <x v="0"/>
    <x v="28"/>
    <x v="11"/>
    <x v="1"/>
    <x v="0"/>
    <x v="1"/>
    <x v="0"/>
    <x v="0"/>
    <n v="12"/>
    <x v="3"/>
    <x v="1"/>
    <s v="Weekday"/>
    <s v="Fatal"/>
    <n v="0.28999999999999998"/>
    <x v="3"/>
    <x v="3"/>
  </r>
  <r>
    <s v="A00035"/>
    <n v="1"/>
    <x v="9"/>
    <x v="9"/>
    <x v="0"/>
    <x v="2"/>
    <x v="3"/>
    <n v="8"/>
    <x v="20"/>
    <x v="2"/>
    <s v="17:37"/>
    <x v="1"/>
    <x v="3"/>
    <x v="2"/>
    <n v="8"/>
    <n v="3"/>
    <x v="3"/>
    <x v="0"/>
    <x v="1"/>
    <x v="2"/>
    <x v="3"/>
    <x v="17"/>
    <x v="25"/>
    <x v="1"/>
    <x v="0"/>
    <x v="0"/>
    <x v="0"/>
    <x v="2"/>
    <n v="17"/>
    <x v="2"/>
    <x v="2"/>
    <s v="Weekend"/>
    <s v="Fatal"/>
    <n v="0.38"/>
    <x v="3"/>
    <x v="4"/>
  </r>
  <r>
    <s v="A00036"/>
    <n v="1"/>
    <x v="20"/>
    <x v="20"/>
    <x v="11"/>
    <x v="2"/>
    <x v="10"/>
    <n v="2"/>
    <x v="26"/>
    <x v="6"/>
    <s v="11:2"/>
    <x v="0"/>
    <x v="1"/>
    <x v="0"/>
    <n v="9"/>
    <n v="5"/>
    <x v="0"/>
    <x v="3"/>
    <x v="3"/>
    <x v="0"/>
    <x v="3"/>
    <x v="20"/>
    <x v="26"/>
    <x v="1"/>
    <x v="1"/>
    <x v="2"/>
    <x v="0"/>
    <x v="1"/>
    <n v="11"/>
    <x v="1"/>
    <x v="2"/>
    <s v="Weekend"/>
    <s v="Fatal"/>
    <n v="0.56000000000000005"/>
    <x v="2"/>
    <x v="1"/>
  </r>
  <r>
    <s v="A00037"/>
    <n v="1"/>
    <x v="21"/>
    <x v="21"/>
    <x v="0"/>
    <x v="5"/>
    <x v="1"/>
    <n v="1"/>
    <x v="27"/>
    <x v="4"/>
    <s v="16:3"/>
    <x v="2"/>
    <x v="3"/>
    <x v="5"/>
    <n v="3"/>
    <n v="1"/>
    <x v="1"/>
    <x v="2"/>
    <x v="3"/>
    <x v="2"/>
    <x v="3"/>
    <x v="29"/>
    <x v="27"/>
    <x v="1"/>
    <x v="1"/>
    <x v="2"/>
    <x v="1"/>
    <x v="2"/>
    <n v="16"/>
    <x v="3"/>
    <x v="1"/>
    <s v="Weekday"/>
    <s v="Fatal"/>
    <n v="0.33"/>
    <x v="2"/>
    <x v="1"/>
  </r>
  <r>
    <s v="A00038"/>
    <n v="1"/>
    <x v="7"/>
    <x v="7"/>
    <x v="0"/>
    <x v="3"/>
    <x v="7"/>
    <n v="7"/>
    <x v="24"/>
    <x v="3"/>
    <s v="19:18"/>
    <x v="1"/>
    <x v="3"/>
    <x v="5"/>
    <n v="1"/>
    <n v="5"/>
    <x v="1"/>
    <x v="0"/>
    <x v="2"/>
    <x v="2"/>
    <x v="3"/>
    <x v="5"/>
    <x v="28"/>
    <x v="0"/>
    <x v="1"/>
    <x v="2"/>
    <x v="1"/>
    <x v="0"/>
    <n v="19"/>
    <x v="2"/>
    <x v="0"/>
    <s v="Weekday"/>
    <s v="Fatal"/>
    <n v="5"/>
    <x v="0"/>
    <x v="4"/>
  </r>
  <r>
    <s v="A00039"/>
    <n v="1"/>
    <x v="22"/>
    <x v="22"/>
    <x v="0"/>
    <x v="1"/>
    <x v="2"/>
    <n v="6"/>
    <x v="16"/>
    <x v="2"/>
    <s v="17:43"/>
    <x v="1"/>
    <x v="0"/>
    <x v="1"/>
    <n v="5"/>
    <n v="3"/>
    <x v="1"/>
    <x v="1"/>
    <x v="2"/>
    <x v="1"/>
    <x v="2"/>
    <x v="30"/>
    <x v="19"/>
    <x v="0"/>
    <x v="0"/>
    <x v="1"/>
    <x v="1"/>
    <x v="3"/>
    <n v="17"/>
    <x v="2"/>
    <x v="1"/>
    <s v="Weekend"/>
    <s v="Fatal"/>
    <n v="0.6"/>
    <x v="0"/>
    <x v="4"/>
  </r>
  <r>
    <s v="A00040"/>
    <n v="1"/>
    <x v="4"/>
    <x v="4"/>
    <x v="0"/>
    <x v="4"/>
    <x v="10"/>
    <n v="2"/>
    <x v="17"/>
    <x v="0"/>
    <s v="6:20"/>
    <x v="0"/>
    <x v="2"/>
    <x v="1"/>
    <n v="4"/>
    <n v="1"/>
    <x v="0"/>
    <x v="1"/>
    <x v="2"/>
    <x v="1"/>
    <x v="0"/>
    <x v="31"/>
    <x v="1"/>
    <x v="1"/>
    <x v="0"/>
    <x v="1"/>
    <x v="1"/>
    <x v="1"/>
    <n v="6"/>
    <x v="1"/>
    <x v="2"/>
    <s v="Weekday"/>
    <s v="Fatal"/>
    <n v="0.25"/>
    <x v="1"/>
    <x v="0"/>
  </r>
  <r>
    <s v="A00041"/>
    <n v="1"/>
    <x v="2"/>
    <x v="2"/>
    <x v="0"/>
    <x v="4"/>
    <x v="10"/>
    <n v="2"/>
    <x v="17"/>
    <x v="1"/>
    <s v="17:8"/>
    <x v="2"/>
    <x v="3"/>
    <x v="1"/>
    <n v="5"/>
    <n v="5"/>
    <x v="2"/>
    <x v="0"/>
    <x v="2"/>
    <x v="3"/>
    <x v="3"/>
    <x v="32"/>
    <x v="8"/>
    <x v="1"/>
    <x v="1"/>
    <x v="2"/>
    <x v="1"/>
    <x v="2"/>
    <n v="17"/>
    <x v="2"/>
    <x v="2"/>
    <s v="Weekday"/>
    <s v="Fatal"/>
    <n v="1"/>
    <x v="1"/>
    <x v="3"/>
  </r>
  <r>
    <s v="A00042"/>
    <n v="1"/>
    <x v="18"/>
    <x v="18"/>
    <x v="9"/>
    <x v="4"/>
    <x v="7"/>
    <n v="7"/>
    <x v="18"/>
    <x v="4"/>
    <s v="20:19"/>
    <x v="0"/>
    <x v="0"/>
    <x v="6"/>
    <n v="2"/>
    <n v="2"/>
    <x v="1"/>
    <x v="3"/>
    <x v="3"/>
    <x v="1"/>
    <x v="0"/>
    <x v="23"/>
    <x v="29"/>
    <x v="1"/>
    <x v="0"/>
    <x v="1"/>
    <x v="1"/>
    <x v="3"/>
    <n v="20"/>
    <x v="2"/>
    <x v="2"/>
    <s v="Weekday"/>
    <s v="Fatal"/>
    <n v="1"/>
    <x v="1"/>
    <x v="3"/>
  </r>
  <r>
    <s v="A00043"/>
    <n v="1"/>
    <x v="20"/>
    <x v="20"/>
    <x v="12"/>
    <x v="3"/>
    <x v="8"/>
    <n v="4"/>
    <x v="10"/>
    <x v="5"/>
    <s v="7:58"/>
    <x v="1"/>
    <x v="3"/>
    <x v="6"/>
    <n v="2"/>
    <n v="5"/>
    <x v="4"/>
    <x v="2"/>
    <x v="2"/>
    <x v="2"/>
    <x v="3"/>
    <x v="33"/>
    <x v="30"/>
    <x v="1"/>
    <x v="1"/>
    <x v="1"/>
    <x v="1"/>
    <x v="2"/>
    <n v="7"/>
    <x v="1"/>
    <x v="0"/>
    <s v="Weekday"/>
    <s v="Fatal"/>
    <n v="2.5"/>
    <x v="3"/>
    <x v="0"/>
  </r>
  <r>
    <s v="A00044"/>
    <n v="1"/>
    <x v="20"/>
    <x v="20"/>
    <x v="12"/>
    <x v="1"/>
    <x v="6"/>
    <n v="12"/>
    <x v="28"/>
    <x v="6"/>
    <s v="7:46"/>
    <x v="0"/>
    <x v="0"/>
    <x v="0"/>
    <n v="2"/>
    <n v="5"/>
    <x v="2"/>
    <x v="3"/>
    <x v="3"/>
    <x v="0"/>
    <x v="1"/>
    <x v="17"/>
    <x v="16"/>
    <x v="2"/>
    <x v="0"/>
    <x v="1"/>
    <x v="0"/>
    <x v="1"/>
    <n v="7"/>
    <x v="1"/>
    <x v="1"/>
    <s v="Weekend"/>
    <s v="Fatal"/>
    <n v="2.5"/>
    <x v="4"/>
    <x v="4"/>
  </r>
  <r>
    <s v="A00045"/>
    <n v="1"/>
    <x v="23"/>
    <x v="23"/>
    <x v="0"/>
    <x v="4"/>
    <x v="10"/>
    <n v="2"/>
    <x v="17"/>
    <x v="6"/>
    <s v="10:52"/>
    <x v="0"/>
    <x v="2"/>
    <x v="1"/>
    <n v="8"/>
    <n v="1"/>
    <x v="1"/>
    <x v="0"/>
    <x v="3"/>
    <x v="2"/>
    <x v="0"/>
    <x v="34"/>
    <x v="7"/>
    <x v="1"/>
    <x v="0"/>
    <x v="1"/>
    <x v="1"/>
    <x v="0"/>
    <n v="10"/>
    <x v="1"/>
    <x v="2"/>
    <s v="Weekend"/>
    <s v="Fatal"/>
    <n v="0.12"/>
    <x v="3"/>
    <x v="1"/>
  </r>
  <r>
    <s v="A00046"/>
    <n v="1"/>
    <x v="12"/>
    <x v="12"/>
    <x v="5"/>
    <x v="0"/>
    <x v="10"/>
    <n v="2"/>
    <x v="29"/>
    <x v="1"/>
    <s v="22:36"/>
    <x v="1"/>
    <x v="1"/>
    <x v="1"/>
    <n v="1"/>
    <n v="5"/>
    <x v="2"/>
    <x v="1"/>
    <x v="2"/>
    <x v="0"/>
    <x v="2"/>
    <x v="35"/>
    <x v="5"/>
    <x v="1"/>
    <x v="0"/>
    <x v="0"/>
    <x v="0"/>
    <x v="3"/>
    <n v="22"/>
    <x v="0"/>
    <x v="0"/>
    <s v="Weekday"/>
    <s v="Fatal"/>
    <n v="5"/>
    <x v="3"/>
    <x v="1"/>
  </r>
  <r>
    <s v="A00047"/>
    <n v="1"/>
    <x v="20"/>
    <x v="20"/>
    <x v="11"/>
    <x v="0"/>
    <x v="4"/>
    <n v="11"/>
    <x v="30"/>
    <x v="5"/>
    <s v="9:4"/>
    <x v="1"/>
    <x v="1"/>
    <x v="6"/>
    <n v="4"/>
    <n v="4"/>
    <x v="1"/>
    <x v="2"/>
    <x v="3"/>
    <x v="0"/>
    <x v="0"/>
    <x v="27"/>
    <x v="8"/>
    <x v="1"/>
    <x v="0"/>
    <x v="0"/>
    <x v="1"/>
    <x v="3"/>
    <n v="9"/>
    <x v="1"/>
    <x v="0"/>
    <s v="Weekday"/>
    <s v="Fatal"/>
    <n v="1"/>
    <x v="1"/>
    <x v="3"/>
  </r>
  <r>
    <s v="A00048"/>
    <n v="1"/>
    <x v="2"/>
    <x v="2"/>
    <x v="0"/>
    <x v="3"/>
    <x v="1"/>
    <n v="1"/>
    <x v="31"/>
    <x v="4"/>
    <s v="19:34"/>
    <x v="2"/>
    <x v="0"/>
    <x v="0"/>
    <n v="0"/>
    <n v="2"/>
    <x v="2"/>
    <x v="3"/>
    <x v="0"/>
    <x v="3"/>
    <x v="0"/>
    <x v="27"/>
    <x v="6"/>
    <x v="1"/>
    <x v="0"/>
    <x v="1"/>
    <x v="0"/>
    <x v="0"/>
    <n v="19"/>
    <x v="2"/>
    <x v="0"/>
    <s v="Weekday"/>
    <s v="Fatal"/>
    <n v="0"/>
    <x v="3"/>
    <x v="3"/>
  </r>
  <r>
    <s v="A00049"/>
    <n v="1"/>
    <x v="5"/>
    <x v="5"/>
    <x v="0"/>
    <x v="5"/>
    <x v="5"/>
    <n v="10"/>
    <x v="12"/>
    <x v="1"/>
    <s v="5:0"/>
    <x v="0"/>
    <x v="3"/>
    <x v="5"/>
    <n v="2"/>
    <n v="5"/>
    <x v="3"/>
    <x v="3"/>
    <x v="2"/>
    <x v="3"/>
    <x v="0"/>
    <x v="36"/>
    <x v="31"/>
    <x v="1"/>
    <x v="1"/>
    <x v="0"/>
    <x v="0"/>
    <x v="3"/>
    <n v="5"/>
    <x v="1"/>
    <x v="1"/>
    <s v="Weekday"/>
    <s v="Fatal"/>
    <n v="2.5"/>
    <x v="3"/>
    <x v="1"/>
  </r>
  <r>
    <s v="A00050"/>
    <n v="1"/>
    <x v="18"/>
    <x v="18"/>
    <x v="13"/>
    <x v="2"/>
    <x v="0"/>
    <n v="5"/>
    <x v="2"/>
    <x v="6"/>
    <s v="4:33"/>
    <x v="1"/>
    <x v="4"/>
    <x v="6"/>
    <n v="9"/>
    <n v="4"/>
    <x v="0"/>
    <x v="0"/>
    <x v="1"/>
    <x v="1"/>
    <x v="3"/>
    <x v="37"/>
    <x v="10"/>
    <x v="1"/>
    <x v="1"/>
    <x v="1"/>
    <x v="1"/>
    <x v="0"/>
    <n v="4"/>
    <x v="0"/>
    <x v="2"/>
    <s v="Weekend"/>
    <s v="Fatal"/>
    <n v="0.44"/>
    <x v="3"/>
    <x v="4"/>
  </r>
  <r>
    <s v="A00051"/>
    <n v="1"/>
    <x v="18"/>
    <x v="18"/>
    <x v="13"/>
    <x v="5"/>
    <x v="6"/>
    <n v="12"/>
    <x v="32"/>
    <x v="1"/>
    <s v="0:26"/>
    <x v="2"/>
    <x v="4"/>
    <x v="4"/>
    <n v="3"/>
    <n v="5"/>
    <x v="2"/>
    <x v="2"/>
    <x v="0"/>
    <x v="1"/>
    <x v="3"/>
    <x v="0"/>
    <x v="14"/>
    <x v="1"/>
    <x v="1"/>
    <x v="0"/>
    <x v="1"/>
    <x v="3"/>
    <n v="0"/>
    <x v="0"/>
    <x v="1"/>
    <s v="Weekday"/>
    <s v="Fatal"/>
    <n v="1.67"/>
    <x v="1"/>
    <x v="0"/>
  </r>
  <r>
    <s v="A00052"/>
    <n v="1"/>
    <x v="1"/>
    <x v="1"/>
    <x v="3"/>
    <x v="1"/>
    <x v="0"/>
    <n v="5"/>
    <x v="22"/>
    <x v="3"/>
    <s v="18:57"/>
    <x v="1"/>
    <x v="3"/>
    <x v="4"/>
    <n v="6"/>
    <n v="2"/>
    <x v="2"/>
    <x v="0"/>
    <x v="0"/>
    <x v="1"/>
    <x v="3"/>
    <x v="38"/>
    <x v="4"/>
    <x v="1"/>
    <x v="0"/>
    <x v="1"/>
    <x v="1"/>
    <x v="2"/>
    <n v="18"/>
    <x v="2"/>
    <x v="1"/>
    <s v="Weekday"/>
    <s v="Fatal"/>
    <n v="0.33"/>
    <x v="2"/>
    <x v="1"/>
  </r>
  <r>
    <s v="A00053"/>
    <n v="1"/>
    <x v="19"/>
    <x v="19"/>
    <x v="0"/>
    <x v="4"/>
    <x v="3"/>
    <n v="8"/>
    <x v="33"/>
    <x v="4"/>
    <s v="22:43"/>
    <x v="2"/>
    <x v="4"/>
    <x v="4"/>
    <n v="1"/>
    <n v="3"/>
    <x v="1"/>
    <x v="0"/>
    <x v="2"/>
    <x v="3"/>
    <x v="3"/>
    <x v="17"/>
    <x v="15"/>
    <x v="1"/>
    <x v="0"/>
    <x v="2"/>
    <x v="1"/>
    <x v="0"/>
    <n v="22"/>
    <x v="0"/>
    <x v="2"/>
    <s v="Weekday"/>
    <s v="Fatal"/>
    <n v="3"/>
    <x v="1"/>
    <x v="4"/>
  </r>
  <r>
    <s v="A00054"/>
    <n v="1"/>
    <x v="24"/>
    <x v="24"/>
    <x v="0"/>
    <x v="4"/>
    <x v="0"/>
    <n v="5"/>
    <x v="34"/>
    <x v="6"/>
    <s v="9:10"/>
    <x v="1"/>
    <x v="0"/>
    <x v="6"/>
    <n v="1"/>
    <n v="4"/>
    <x v="0"/>
    <x v="2"/>
    <x v="3"/>
    <x v="2"/>
    <x v="2"/>
    <x v="15"/>
    <x v="26"/>
    <x v="1"/>
    <x v="1"/>
    <x v="0"/>
    <x v="0"/>
    <x v="1"/>
    <n v="9"/>
    <x v="1"/>
    <x v="2"/>
    <s v="Weekend"/>
    <s v="Fatal"/>
    <n v="4"/>
    <x v="2"/>
    <x v="2"/>
  </r>
  <r>
    <s v="A00055"/>
    <n v="1"/>
    <x v="2"/>
    <x v="2"/>
    <x v="0"/>
    <x v="0"/>
    <x v="8"/>
    <n v="4"/>
    <x v="35"/>
    <x v="2"/>
    <s v="5:38"/>
    <x v="0"/>
    <x v="4"/>
    <x v="2"/>
    <n v="6"/>
    <n v="4"/>
    <x v="1"/>
    <x v="2"/>
    <x v="1"/>
    <x v="1"/>
    <x v="1"/>
    <x v="39"/>
    <x v="32"/>
    <x v="2"/>
    <x v="0"/>
    <x v="1"/>
    <x v="0"/>
    <x v="3"/>
    <n v="5"/>
    <x v="1"/>
    <x v="0"/>
    <s v="Weekend"/>
    <s v="Fatal"/>
    <n v="0.67"/>
    <x v="4"/>
    <x v="4"/>
  </r>
  <r>
    <s v="A00056"/>
    <n v="1"/>
    <x v="12"/>
    <x v="12"/>
    <x v="14"/>
    <x v="3"/>
    <x v="5"/>
    <n v="10"/>
    <x v="36"/>
    <x v="3"/>
    <s v="20:21"/>
    <x v="0"/>
    <x v="3"/>
    <x v="3"/>
    <n v="1"/>
    <n v="5"/>
    <x v="0"/>
    <x v="2"/>
    <x v="2"/>
    <x v="0"/>
    <x v="0"/>
    <x v="40"/>
    <x v="5"/>
    <x v="1"/>
    <x v="0"/>
    <x v="2"/>
    <x v="1"/>
    <x v="1"/>
    <n v="20"/>
    <x v="2"/>
    <x v="0"/>
    <s v="Weekday"/>
    <s v="Fatal"/>
    <n v="5"/>
    <x v="3"/>
    <x v="0"/>
  </r>
  <r>
    <s v="A00057"/>
    <n v="1"/>
    <x v="24"/>
    <x v="24"/>
    <x v="0"/>
    <x v="4"/>
    <x v="10"/>
    <n v="2"/>
    <x v="17"/>
    <x v="6"/>
    <s v="0:35"/>
    <x v="0"/>
    <x v="2"/>
    <x v="5"/>
    <n v="8"/>
    <n v="1"/>
    <x v="3"/>
    <x v="0"/>
    <x v="0"/>
    <x v="0"/>
    <x v="2"/>
    <x v="41"/>
    <x v="16"/>
    <x v="2"/>
    <x v="0"/>
    <x v="0"/>
    <x v="1"/>
    <x v="3"/>
    <n v="0"/>
    <x v="0"/>
    <x v="2"/>
    <s v="Weekend"/>
    <s v="Fatal"/>
    <n v="0.12"/>
    <x v="4"/>
    <x v="3"/>
  </r>
  <r>
    <s v="A00058"/>
    <n v="1"/>
    <x v="10"/>
    <x v="10"/>
    <x v="0"/>
    <x v="2"/>
    <x v="10"/>
    <n v="2"/>
    <x v="26"/>
    <x v="5"/>
    <s v="22:31"/>
    <x v="2"/>
    <x v="3"/>
    <x v="4"/>
    <n v="9"/>
    <n v="2"/>
    <x v="2"/>
    <x v="2"/>
    <x v="2"/>
    <x v="3"/>
    <x v="2"/>
    <x v="42"/>
    <x v="33"/>
    <x v="1"/>
    <x v="0"/>
    <x v="0"/>
    <x v="0"/>
    <x v="2"/>
    <n v="22"/>
    <x v="0"/>
    <x v="2"/>
    <s v="Weekday"/>
    <s v="Fatal"/>
    <n v="0.22"/>
    <x v="1"/>
    <x v="2"/>
  </r>
  <r>
    <s v="A00059"/>
    <n v="1"/>
    <x v="20"/>
    <x v="20"/>
    <x v="15"/>
    <x v="4"/>
    <x v="4"/>
    <n v="11"/>
    <x v="23"/>
    <x v="4"/>
    <s v="0:24"/>
    <x v="2"/>
    <x v="0"/>
    <x v="0"/>
    <n v="7"/>
    <n v="4"/>
    <x v="2"/>
    <x v="2"/>
    <x v="0"/>
    <x v="2"/>
    <x v="0"/>
    <x v="43"/>
    <x v="29"/>
    <x v="1"/>
    <x v="1"/>
    <x v="0"/>
    <x v="1"/>
    <x v="2"/>
    <n v="0"/>
    <x v="0"/>
    <x v="2"/>
    <s v="Weekday"/>
    <s v="Fatal"/>
    <n v="0.56999999999999995"/>
    <x v="1"/>
    <x v="4"/>
  </r>
  <r>
    <s v="A00060"/>
    <n v="1"/>
    <x v="2"/>
    <x v="2"/>
    <x v="0"/>
    <x v="1"/>
    <x v="8"/>
    <n v="4"/>
    <x v="37"/>
    <x v="0"/>
    <s v="7:9"/>
    <x v="0"/>
    <x v="1"/>
    <x v="4"/>
    <n v="8"/>
    <n v="3"/>
    <x v="1"/>
    <x v="2"/>
    <x v="1"/>
    <x v="2"/>
    <x v="3"/>
    <x v="44"/>
    <x v="34"/>
    <x v="0"/>
    <x v="1"/>
    <x v="1"/>
    <x v="0"/>
    <x v="2"/>
    <n v="7"/>
    <x v="1"/>
    <x v="1"/>
    <s v="Weekday"/>
    <s v="Fatal"/>
    <n v="0.38"/>
    <x v="1"/>
    <x v="3"/>
  </r>
  <r>
    <s v="A00061"/>
    <n v="1"/>
    <x v="25"/>
    <x v="25"/>
    <x v="0"/>
    <x v="0"/>
    <x v="3"/>
    <n v="8"/>
    <x v="4"/>
    <x v="6"/>
    <s v="8:33"/>
    <x v="2"/>
    <x v="2"/>
    <x v="4"/>
    <n v="6"/>
    <n v="4"/>
    <x v="0"/>
    <x v="2"/>
    <x v="1"/>
    <x v="0"/>
    <x v="1"/>
    <x v="13"/>
    <x v="29"/>
    <x v="1"/>
    <x v="1"/>
    <x v="0"/>
    <x v="1"/>
    <x v="3"/>
    <n v="8"/>
    <x v="1"/>
    <x v="0"/>
    <s v="Weekend"/>
    <s v="Fatal"/>
    <n v="0.67"/>
    <x v="1"/>
    <x v="0"/>
  </r>
  <r>
    <s v="A00062"/>
    <n v="1"/>
    <x v="11"/>
    <x v="11"/>
    <x v="16"/>
    <x v="4"/>
    <x v="1"/>
    <n v="1"/>
    <x v="38"/>
    <x v="0"/>
    <s v="7:51"/>
    <x v="1"/>
    <x v="2"/>
    <x v="2"/>
    <n v="0"/>
    <n v="0"/>
    <x v="4"/>
    <x v="0"/>
    <x v="1"/>
    <x v="2"/>
    <x v="3"/>
    <x v="45"/>
    <x v="14"/>
    <x v="1"/>
    <x v="1"/>
    <x v="2"/>
    <x v="1"/>
    <x v="2"/>
    <n v="7"/>
    <x v="1"/>
    <x v="2"/>
    <s v="Weekday"/>
    <s v="Non-Fatal"/>
    <n v="0"/>
    <x v="1"/>
    <x v="1"/>
  </r>
  <r>
    <s v="A00063"/>
    <n v="1"/>
    <x v="7"/>
    <x v="7"/>
    <x v="0"/>
    <x v="2"/>
    <x v="2"/>
    <n v="6"/>
    <x v="39"/>
    <x v="2"/>
    <s v="6:10"/>
    <x v="2"/>
    <x v="3"/>
    <x v="3"/>
    <n v="6"/>
    <n v="0"/>
    <x v="4"/>
    <x v="1"/>
    <x v="1"/>
    <x v="1"/>
    <x v="1"/>
    <x v="21"/>
    <x v="13"/>
    <x v="1"/>
    <x v="1"/>
    <x v="2"/>
    <x v="1"/>
    <x v="1"/>
    <n v="6"/>
    <x v="1"/>
    <x v="2"/>
    <s v="Weekend"/>
    <s v="Non-Fatal"/>
    <n v="0"/>
    <x v="1"/>
    <x v="4"/>
  </r>
  <r>
    <s v="A00064"/>
    <n v="1"/>
    <x v="5"/>
    <x v="5"/>
    <x v="0"/>
    <x v="1"/>
    <x v="5"/>
    <n v="10"/>
    <x v="40"/>
    <x v="2"/>
    <s v="10:6"/>
    <x v="1"/>
    <x v="2"/>
    <x v="0"/>
    <n v="6"/>
    <n v="3"/>
    <x v="1"/>
    <x v="3"/>
    <x v="3"/>
    <x v="2"/>
    <x v="3"/>
    <x v="46"/>
    <x v="12"/>
    <x v="1"/>
    <x v="0"/>
    <x v="1"/>
    <x v="1"/>
    <x v="3"/>
    <n v="10"/>
    <x v="1"/>
    <x v="1"/>
    <s v="Weekend"/>
    <s v="Fatal"/>
    <n v="0.5"/>
    <x v="1"/>
    <x v="3"/>
  </r>
  <r>
    <s v="A00065"/>
    <n v="1"/>
    <x v="19"/>
    <x v="19"/>
    <x v="0"/>
    <x v="5"/>
    <x v="2"/>
    <n v="6"/>
    <x v="41"/>
    <x v="3"/>
    <s v="21:56"/>
    <x v="2"/>
    <x v="0"/>
    <x v="4"/>
    <n v="2"/>
    <n v="3"/>
    <x v="0"/>
    <x v="3"/>
    <x v="1"/>
    <x v="3"/>
    <x v="2"/>
    <x v="9"/>
    <x v="6"/>
    <x v="1"/>
    <x v="0"/>
    <x v="1"/>
    <x v="0"/>
    <x v="0"/>
    <n v="21"/>
    <x v="0"/>
    <x v="1"/>
    <s v="Weekday"/>
    <s v="Fatal"/>
    <n v="1.5"/>
    <x v="3"/>
    <x v="2"/>
  </r>
  <r>
    <s v="A00066"/>
    <n v="1"/>
    <x v="9"/>
    <x v="9"/>
    <x v="0"/>
    <x v="5"/>
    <x v="3"/>
    <n v="8"/>
    <x v="42"/>
    <x v="2"/>
    <s v="10:54"/>
    <x v="0"/>
    <x v="1"/>
    <x v="3"/>
    <n v="3"/>
    <n v="2"/>
    <x v="1"/>
    <x v="0"/>
    <x v="0"/>
    <x v="2"/>
    <x v="0"/>
    <x v="14"/>
    <x v="0"/>
    <x v="0"/>
    <x v="0"/>
    <x v="1"/>
    <x v="1"/>
    <x v="3"/>
    <n v="10"/>
    <x v="1"/>
    <x v="1"/>
    <s v="Weekend"/>
    <s v="Fatal"/>
    <n v="0.67"/>
    <x v="0"/>
    <x v="1"/>
  </r>
  <r>
    <s v="A00067"/>
    <n v="1"/>
    <x v="24"/>
    <x v="24"/>
    <x v="0"/>
    <x v="0"/>
    <x v="10"/>
    <n v="2"/>
    <x v="29"/>
    <x v="3"/>
    <s v="20:23"/>
    <x v="0"/>
    <x v="2"/>
    <x v="6"/>
    <n v="5"/>
    <n v="0"/>
    <x v="1"/>
    <x v="1"/>
    <x v="0"/>
    <x v="0"/>
    <x v="3"/>
    <x v="0"/>
    <x v="35"/>
    <x v="1"/>
    <x v="0"/>
    <x v="2"/>
    <x v="1"/>
    <x v="1"/>
    <n v="20"/>
    <x v="2"/>
    <x v="0"/>
    <s v="Weekday"/>
    <s v="Non-Fatal"/>
    <n v="0"/>
    <x v="3"/>
    <x v="0"/>
  </r>
  <r>
    <s v="A00068"/>
    <n v="1"/>
    <x v="26"/>
    <x v="26"/>
    <x v="0"/>
    <x v="1"/>
    <x v="10"/>
    <n v="2"/>
    <x v="43"/>
    <x v="2"/>
    <s v="15:1"/>
    <x v="2"/>
    <x v="1"/>
    <x v="6"/>
    <n v="0"/>
    <n v="4"/>
    <x v="4"/>
    <x v="3"/>
    <x v="3"/>
    <x v="2"/>
    <x v="3"/>
    <x v="8"/>
    <x v="17"/>
    <x v="2"/>
    <x v="1"/>
    <x v="0"/>
    <x v="0"/>
    <x v="0"/>
    <n v="15"/>
    <x v="3"/>
    <x v="1"/>
    <s v="Weekend"/>
    <s v="Fatal"/>
    <n v="0"/>
    <x v="4"/>
    <x v="4"/>
  </r>
  <r>
    <s v="A00069"/>
    <n v="1"/>
    <x v="17"/>
    <x v="17"/>
    <x v="0"/>
    <x v="2"/>
    <x v="3"/>
    <n v="8"/>
    <x v="20"/>
    <x v="1"/>
    <s v="17:55"/>
    <x v="2"/>
    <x v="4"/>
    <x v="6"/>
    <n v="2"/>
    <n v="5"/>
    <x v="2"/>
    <x v="3"/>
    <x v="3"/>
    <x v="1"/>
    <x v="2"/>
    <x v="46"/>
    <x v="19"/>
    <x v="0"/>
    <x v="0"/>
    <x v="1"/>
    <x v="1"/>
    <x v="1"/>
    <n v="17"/>
    <x v="2"/>
    <x v="2"/>
    <s v="Weekday"/>
    <s v="Fatal"/>
    <n v="2.5"/>
    <x v="0"/>
    <x v="3"/>
  </r>
  <r>
    <s v="A00070"/>
    <n v="1"/>
    <x v="7"/>
    <x v="7"/>
    <x v="0"/>
    <x v="2"/>
    <x v="8"/>
    <n v="4"/>
    <x v="44"/>
    <x v="6"/>
    <s v="5:27"/>
    <x v="2"/>
    <x v="3"/>
    <x v="2"/>
    <n v="0"/>
    <n v="0"/>
    <x v="3"/>
    <x v="2"/>
    <x v="0"/>
    <x v="3"/>
    <x v="1"/>
    <x v="47"/>
    <x v="33"/>
    <x v="1"/>
    <x v="1"/>
    <x v="1"/>
    <x v="1"/>
    <x v="3"/>
    <n v="5"/>
    <x v="1"/>
    <x v="2"/>
    <s v="Weekend"/>
    <s v="Non-Fatal"/>
    <n v="0"/>
    <x v="1"/>
    <x v="1"/>
  </r>
  <r>
    <s v="A00071"/>
    <n v="1"/>
    <x v="19"/>
    <x v="19"/>
    <x v="0"/>
    <x v="1"/>
    <x v="0"/>
    <n v="5"/>
    <x v="22"/>
    <x v="1"/>
    <s v="0:29"/>
    <x v="0"/>
    <x v="1"/>
    <x v="2"/>
    <n v="0"/>
    <n v="3"/>
    <x v="0"/>
    <x v="1"/>
    <x v="0"/>
    <x v="1"/>
    <x v="3"/>
    <x v="17"/>
    <x v="11"/>
    <x v="1"/>
    <x v="1"/>
    <x v="0"/>
    <x v="1"/>
    <x v="3"/>
    <n v="0"/>
    <x v="0"/>
    <x v="1"/>
    <s v="Weekday"/>
    <s v="Fatal"/>
    <n v="0"/>
    <x v="3"/>
    <x v="4"/>
  </r>
  <r>
    <s v="A00072"/>
    <n v="1"/>
    <x v="27"/>
    <x v="27"/>
    <x v="0"/>
    <x v="1"/>
    <x v="2"/>
    <n v="6"/>
    <x v="16"/>
    <x v="5"/>
    <s v="16:53"/>
    <x v="0"/>
    <x v="4"/>
    <x v="1"/>
    <n v="0"/>
    <n v="2"/>
    <x v="0"/>
    <x v="3"/>
    <x v="1"/>
    <x v="0"/>
    <x v="3"/>
    <x v="48"/>
    <x v="24"/>
    <x v="0"/>
    <x v="0"/>
    <x v="0"/>
    <x v="0"/>
    <x v="3"/>
    <n v="16"/>
    <x v="3"/>
    <x v="1"/>
    <s v="Weekday"/>
    <s v="Fatal"/>
    <n v="0"/>
    <x v="0"/>
    <x v="1"/>
  </r>
  <r>
    <s v="A00073"/>
    <n v="1"/>
    <x v="18"/>
    <x v="18"/>
    <x v="17"/>
    <x v="2"/>
    <x v="11"/>
    <n v="3"/>
    <x v="45"/>
    <x v="1"/>
    <s v="13:40"/>
    <x v="2"/>
    <x v="1"/>
    <x v="1"/>
    <n v="2"/>
    <n v="3"/>
    <x v="1"/>
    <x v="1"/>
    <x v="0"/>
    <x v="2"/>
    <x v="0"/>
    <x v="49"/>
    <x v="33"/>
    <x v="1"/>
    <x v="0"/>
    <x v="2"/>
    <x v="1"/>
    <x v="3"/>
    <n v="13"/>
    <x v="3"/>
    <x v="2"/>
    <s v="Weekday"/>
    <s v="Fatal"/>
    <n v="1.5"/>
    <x v="1"/>
    <x v="1"/>
  </r>
  <r>
    <s v="A00074"/>
    <n v="1"/>
    <x v="4"/>
    <x v="4"/>
    <x v="0"/>
    <x v="1"/>
    <x v="8"/>
    <n v="4"/>
    <x v="37"/>
    <x v="4"/>
    <s v="2:42"/>
    <x v="0"/>
    <x v="0"/>
    <x v="6"/>
    <n v="6"/>
    <n v="2"/>
    <x v="0"/>
    <x v="2"/>
    <x v="2"/>
    <x v="2"/>
    <x v="0"/>
    <x v="50"/>
    <x v="36"/>
    <x v="1"/>
    <x v="1"/>
    <x v="2"/>
    <x v="0"/>
    <x v="1"/>
    <n v="2"/>
    <x v="0"/>
    <x v="1"/>
    <s v="Weekday"/>
    <s v="Fatal"/>
    <n v="0.33"/>
    <x v="3"/>
    <x v="1"/>
  </r>
  <r>
    <s v="A00075"/>
    <n v="1"/>
    <x v="12"/>
    <x v="12"/>
    <x v="18"/>
    <x v="5"/>
    <x v="5"/>
    <n v="10"/>
    <x v="12"/>
    <x v="0"/>
    <s v="5:10"/>
    <x v="1"/>
    <x v="4"/>
    <x v="3"/>
    <n v="10"/>
    <n v="2"/>
    <x v="3"/>
    <x v="3"/>
    <x v="0"/>
    <x v="0"/>
    <x v="3"/>
    <x v="51"/>
    <x v="7"/>
    <x v="1"/>
    <x v="1"/>
    <x v="0"/>
    <x v="0"/>
    <x v="2"/>
    <n v="5"/>
    <x v="1"/>
    <x v="1"/>
    <s v="Weekday"/>
    <s v="Fatal"/>
    <n v="0.2"/>
    <x v="3"/>
    <x v="4"/>
  </r>
  <r>
    <s v="A00076"/>
    <n v="1"/>
    <x v="24"/>
    <x v="24"/>
    <x v="0"/>
    <x v="3"/>
    <x v="8"/>
    <n v="4"/>
    <x v="10"/>
    <x v="2"/>
    <s v="16:57"/>
    <x v="1"/>
    <x v="1"/>
    <x v="3"/>
    <n v="6"/>
    <n v="2"/>
    <x v="4"/>
    <x v="2"/>
    <x v="0"/>
    <x v="0"/>
    <x v="2"/>
    <x v="52"/>
    <x v="26"/>
    <x v="1"/>
    <x v="1"/>
    <x v="2"/>
    <x v="0"/>
    <x v="1"/>
    <n v="16"/>
    <x v="3"/>
    <x v="0"/>
    <s v="Weekend"/>
    <s v="Fatal"/>
    <n v="0.33"/>
    <x v="2"/>
    <x v="0"/>
  </r>
  <r>
    <s v="A00077"/>
    <n v="1"/>
    <x v="28"/>
    <x v="28"/>
    <x v="19"/>
    <x v="1"/>
    <x v="1"/>
    <n v="1"/>
    <x v="1"/>
    <x v="4"/>
    <s v="4:43"/>
    <x v="0"/>
    <x v="0"/>
    <x v="4"/>
    <n v="1"/>
    <n v="4"/>
    <x v="2"/>
    <x v="2"/>
    <x v="2"/>
    <x v="1"/>
    <x v="3"/>
    <x v="53"/>
    <x v="23"/>
    <x v="0"/>
    <x v="1"/>
    <x v="0"/>
    <x v="0"/>
    <x v="3"/>
    <n v="4"/>
    <x v="0"/>
    <x v="1"/>
    <s v="Weekday"/>
    <s v="Fatal"/>
    <n v="4"/>
    <x v="1"/>
    <x v="3"/>
  </r>
  <r>
    <s v="A00078"/>
    <n v="1"/>
    <x v="29"/>
    <x v="29"/>
    <x v="0"/>
    <x v="4"/>
    <x v="8"/>
    <n v="4"/>
    <x v="15"/>
    <x v="3"/>
    <s v="0:43"/>
    <x v="2"/>
    <x v="4"/>
    <x v="0"/>
    <n v="10"/>
    <n v="3"/>
    <x v="4"/>
    <x v="2"/>
    <x v="1"/>
    <x v="0"/>
    <x v="2"/>
    <x v="54"/>
    <x v="15"/>
    <x v="1"/>
    <x v="1"/>
    <x v="0"/>
    <x v="0"/>
    <x v="1"/>
    <n v="0"/>
    <x v="0"/>
    <x v="2"/>
    <s v="Weekday"/>
    <s v="Fatal"/>
    <n v="0.3"/>
    <x v="1"/>
    <x v="4"/>
  </r>
  <r>
    <s v="A00079"/>
    <n v="1"/>
    <x v="7"/>
    <x v="7"/>
    <x v="0"/>
    <x v="3"/>
    <x v="8"/>
    <n v="4"/>
    <x v="10"/>
    <x v="2"/>
    <s v="19:42"/>
    <x v="1"/>
    <x v="2"/>
    <x v="5"/>
    <n v="3"/>
    <n v="2"/>
    <x v="4"/>
    <x v="3"/>
    <x v="3"/>
    <x v="0"/>
    <x v="1"/>
    <x v="55"/>
    <x v="1"/>
    <x v="1"/>
    <x v="1"/>
    <x v="0"/>
    <x v="1"/>
    <x v="1"/>
    <n v="19"/>
    <x v="2"/>
    <x v="0"/>
    <s v="Weekend"/>
    <s v="Fatal"/>
    <n v="0.67"/>
    <x v="1"/>
    <x v="4"/>
  </r>
  <r>
    <s v="A00080"/>
    <n v="1"/>
    <x v="0"/>
    <x v="0"/>
    <x v="0"/>
    <x v="2"/>
    <x v="10"/>
    <n v="2"/>
    <x v="26"/>
    <x v="2"/>
    <s v="9:18"/>
    <x v="2"/>
    <x v="2"/>
    <x v="0"/>
    <n v="3"/>
    <n v="1"/>
    <x v="4"/>
    <x v="0"/>
    <x v="1"/>
    <x v="1"/>
    <x v="1"/>
    <x v="37"/>
    <x v="34"/>
    <x v="0"/>
    <x v="0"/>
    <x v="0"/>
    <x v="1"/>
    <x v="2"/>
    <n v="9"/>
    <x v="1"/>
    <x v="2"/>
    <s v="Weekend"/>
    <s v="Fatal"/>
    <n v="0.33"/>
    <x v="1"/>
    <x v="4"/>
  </r>
  <r>
    <s v="A00081"/>
    <n v="1"/>
    <x v="30"/>
    <x v="30"/>
    <x v="0"/>
    <x v="1"/>
    <x v="8"/>
    <n v="4"/>
    <x v="37"/>
    <x v="4"/>
    <s v="15:40"/>
    <x v="0"/>
    <x v="0"/>
    <x v="5"/>
    <n v="1"/>
    <n v="3"/>
    <x v="3"/>
    <x v="0"/>
    <x v="1"/>
    <x v="0"/>
    <x v="2"/>
    <x v="17"/>
    <x v="10"/>
    <x v="1"/>
    <x v="1"/>
    <x v="0"/>
    <x v="1"/>
    <x v="0"/>
    <n v="15"/>
    <x v="3"/>
    <x v="1"/>
    <s v="Weekday"/>
    <s v="Fatal"/>
    <n v="3"/>
    <x v="3"/>
    <x v="4"/>
  </r>
  <r>
    <s v="A00082"/>
    <n v="1"/>
    <x v="0"/>
    <x v="0"/>
    <x v="0"/>
    <x v="2"/>
    <x v="6"/>
    <n v="12"/>
    <x v="46"/>
    <x v="5"/>
    <s v="17:12"/>
    <x v="2"/>
    <x v="0"/>
    <x v="0"/>
    <n v="10"/>
    <n v="3"/>
    <x v="2"/>
    <x v="1"/>
    <x v="2"/>
    <x v="0"/>
    <x v="1"/>
    <x v="56"/>
    <x v="37"/>
    <x v="0"/>
    <x v="1"/>
    <x v="2"/>
    <x v="0"/>
    <x v="3"/>
    <n v="17"/>
    <x v="2"/>
    <x v="2"/>
    <s v="Weekday"/>
    <s v="Fatal"/>
    <n v="0.3"/>
    <x v="1"/>
    <x v="0"/>
  </r>
  <r>
    <s v="A00083"/>
    <n v="1"/>
    <x v="18"/>
    <x v="18"/>
    <x v="17"/>
    <x v="1"/>
    <x v="3"/>
    <n v="8"/>
    <x v="9"/>
    <x v="3"/>
    <s v="9:3"/>
    <x v="1"/>
    <x v="4"/>
    <x v="2"/>
    <n v="10"/>
    <n v="0"/>
    <x v="1"/>
    <x v="0"/>
    <x v="1"/>
    <x v="2"/>
    <x v="1"/>
    <x v="57"/>
    <x v="38"/>
    <x v="2"/>
    <x v="1"/>
    <x v="2"/>
    <x v="1"/>
    <x v="2"/>
    <n v="9"/>
    <x v="1"/>
    <x v="1"/>
    <s v="Weekday"/>
    <s v="Non-Fatal"/>
    <n v="0"/>
    <x v="4"/>
    <x v="3"/>
  </r>
  <r>
    <s v="A00084"/>
    <n v="1"/>
    <x v="15"/>
    <x v="15"/>
    <x v="7"/>
    <x v="5"/>
    <x v="2"/>
    <n v="6"/>
    <x v="41"/>
    <x v="0"/>
    <s v="16:44"/>
    <x v="1"/>
    <x v="3"/>
    <x v="5"/>
    <n v="5"/>
    <n v="5"/>
    <x v="0"/>
    <x v="2"/>
    <x v="2"/>
    <x v="2"/>
    <x v="1"/>
    <x v="58"/>
    <x v="36"/>
    <x v="1"/>
    <x v="1"/>
    <x v="0"/>
    <x v="0"/>
    <x v="2"/>
    <n v="16"/>
    <x v="3"/>
    <x v="1"/>
    <s v="Weekday"/>
    <s v="Fatal"/>
    <n v="1"/>
    <x v="3"/>
    <x v="1"/>
  </r>
  <r>
    <s v="A00085"/>
    <n v="1"/>
    <x v="31"/>
    <x v="31"/>
    <x v="0"/>
    <x v="3"/>
    <x v="0"/>
    <n v="5"/>
    <x v="47"/>
    <x v="6"/>
    <s v="8:53"/>
    <x v="1"/>
    <x v="0"/>
    <x v="4"/>
    <n v="10"/>
    <n v="1"/>
    <x v="0"/>
    <x v="1"/>
    <x v="0"/>
    <x v="3"/>
    <x v="1"/>
    <x v="24"/>
    <x v="22"/>
    <x v="2"/>
    <x v="1"/>
    <x v="1"/>
    <x v="0"/>
    <x v="2"/>
    <n v="8"/>
    <x v="1"/>
    <x v="0"/>
    <s v="Weekend"/>
    <s v="Fatal"/>
    <n v="0.1"/>
    <x v="4"/>
    <x v="4"/>
  </r>
  <r>
    <s v="A00086"/>
    <n v="1"/>
    <x v="15"/>
    <x v="15"/>
    <x v="7"/>
    <x v="2"/>
    <x v="0"/>
    <n v="5"/>
    <x v="2"/>
    <x v="1"/>
    <s v="12:2"/>
    <x v="2"/>
    <x v="4"/>
    <x v="4"/>
    <n v="7"/>
    <n v="1"/>
    <x v="0"/>
    <x v="1"/>
    <x v="2"/>
    <x v="1"/>
    <x v="0"/>
    <x v="59"/>
    <x v="10"/>
    <x v="1"/>
    <x v="1"/>
    <x v="2"/>
    <x v="1"/>
    <x v="1"/>
    <n v="12"/>
    <x v="3"/>
    <x v="2"/>
    <s v="Weekday"/>
    <s v="Fatal"/>
    <n v="0.14000000000000001"/>
    <x v="3"/>
    <x v="0"/>
  </r>
  <r>
    <s v="A00087"/>
    <n v="1"/>
    <x v="17"/>
    <x v="17"/>
    <x v="0"/>
    <x v="3"/>
    <x v="5"/>
    <n v="10"/>
    <x v="36"/>
    <x v="1"/>
    <s v="17:6"/>
    <x v="1"/>
    <x v="2"/>
    <x v="5"/>
    <n v="1"/>
    <n v="1"/>
    <x v="2"/>
    <x v="3"/>
    <x v="3"/>
    <x v="1"/>
    <x v="3"/>
    <x v="55"/>
    <x v="1"/>
    <x v="1"/>
    <x v="0"/>
    <x v="2"/>
    <x v="0"/>
    <x v="0"/>
    <n v="17"/>
    <x v="2"/>
    <x v="0"/>
    <s v="Weekday"/>
    <s v="Fatal"/>
    <n v="1"/>
    <x v="1"/>
    <x v="4"/>
  </r>
  <r>
    <s v="A00088"/>
    <n v="1"/>
    <x v="13"/>
    <x v="13"/>
    <x v="0"/>
    <x v="4"/>
    <x v="7"/>
    <n v="7"/>
    <x v="18"/>
    <x v="6"/>
    <s v="2:57"/>
    <x v="1"/>
    <x v="2"/>
    <x v="5"/>
    <n v="8"/>
    <n v="2"/>
    <x v="0"/>
    <x v="1"/>
    <x v="1"/>
    <x v="2"/>
    <x v="0"/>
    <x v="60"/>
    <x v="39"/>
    <x v="2"/>
    <x v="1"/>
    <x v="2"/>
    <x v="0"/>
    <x v="3"/>
    <n v="2"/>
    <x v="0"/>
    <x v="2"/>
    <s v="Weekend"/>
    <s v="Fatal"/>
    <n v="0.25"/>
    <x v="4"/>
    <x v="3"/>
  </r>
  <r>
    <s v="A00089"/>
    <n v="1"/>
    <x v="8"/>
    <x v="8"/>
    <x v="0"/>
    <x v="2"/>
    <x v="11"/>
    <n v="3"/>
    <x v="45"/>
    <x v="0"/>
    <s v="3:27"/>
    <x v="2"/>
    <x v="4"/>
    <x v="3"/>
    <n v="1"/>
    <n v="1"/>
    <x v="0"/>
    <x v="3"/>
    <x v="1"/>
    <x v="1"/>
    <x v="1"/>
    <x v="61"/>
    <x v="23"/>
    <x v="0"/>
    <x v="1"/>
    <x v="2"/>
    <x v="1"/>
    <x v="2"/>
    <n v="3"/>
    <x v="0"/>
    <x v="2"/>
    <s v="Weekday"/>
    <s v="Fatal"/>
    <n v="1"/>
    <x v="1"/>
    <x v="0"/>
  </r>
  <r>
    <s v="A00090"/>
    <n v="1"/>
    <x v="23"/>
    <x v="23"/>
    <x v="0"/>
    <x v="4"/>
    <x v="10"/>
    <n v="2"/>
    <x v="17"/>
    <x v="2"/>
    <s v="2:35"/>
    <x v="2"/>
    <x v="4"/>
    <x v="0"/>
    <n v="6"/>
    <n v="0"/>
    <x v="1"/>
    <x v="2"/>
    <x v="2"/>
    <x v="1"/>
    <x v="1"/>
    <x v="11"/>
    <x v="20"/>
    <x v="0"/>
    <x v="1"/>
    <x v="2"/>
    <x v="0"/>
    <x v="0"/>
    <n v="2"/>
    <x v="0"/>
    <x v="2"/>
    <s v="Weekend"/>
    <s v="Non-Fatal"/>
    <n v="0"/>
    <x v="1"/>
    <x v="1"/>
  </r>
  <r>
    <s v="A00091"/>
    <n v="1"/>
    <x v="13"/>
    <x v="13"/>
    <x v="0"/>
    <x v="1"/>
    <x v="5"/>
    <n v="10"/>
    <x v="40"/>
    <x v="4"/>
    <s v="11:17"/>
    <x v="0"/>
    <x v="3"/>
    <x v="3"/>
    <n v="4"/>
    <n v="3"/>
    <x v="4"/>
    <x v="3"/>
    <x v="2"/>
    <x v="3"/>
    <x v="0"/>
    <x v="62"/>
    <x v="39"/>
    <x v="2"/>
    <x v="1"/>
    <x v="2"/>
    <x v="1"/>
    <x v="0"/>
    <n v="11"/>
    <x v="1"/>
    <x v="1"/>
    <s v="Weekday"/>
    <s v="Fatal"/>
    <n v="0.75"/>
    <x v="4"/>
    <x v="3"/>
  </r>
  <r>
    <s v="A00092"/>
    <n v="1"/>
    <x v="29"/>
    <x v="29"/>
    <x v="0"/>
    <x v="0"/>
    <x v="4"/>
    <n v="11"/>
    <x v="30"/>
    <x v="4"/>
    <s v="23:18"/>
    <x v="1"/>
    <x v="3"/>
    <x v="3"/>
    <n v="3"/>
    <n v="0"/>
    <x v="3"/>
    <x v="3"/>
    <x v="1"/>
    <x v="1"/>
    <x v="3"/>
    <x v="45"/>
    <x v="40"/>
    <x v="1"/>
    <x v="0"/>
    <x v="2"/>
    <x v="0"/>
    <x v="3"/>
    <n v="23"/>
    <x v="0"/>
    <x v="0"/>
    <s v="Weekday"/>
    <s v="Non-Fatal"/>
    <n v="0"/>
    <x v="3"/>
    <x v="1"/>
  </r>
  <r>
    <s v="A00093"/>
    <n v="1"/>
    <x v="7"/>
    <x v="7"/>
    <x v="0"/>
    <x v="4"/>
    <x v="0"/>
    <n v="5"/>
    <x v="34"/>
    <x v="2"/>
    <s v="12:31"/>
    <x v="1"/>
    <x v="3"/>
    <x v="3"/>
    <n v="4"/>
    <n v="4"/>
    <x v="3"/>
    <x v="1"/>
    <x v="3"/>
    <x v="0"/>
    <x v="3"/>
    <x v="27"/>
    <x v="41"/>
    <x v="1"/>
    <x v="1"/>
    <x v="0"/>
    <x v="0"/>
    <x v="2"/>
    <n v="12"/>
    <x v="3"/>
    <x v="2"/>
    <s v="Weekend"/>
    <s v="Fatal"/>
    <n v="1"/>
    <x v="2"/>
    <x v="3"/>
  </r>
  <r>
    <s v="A00094"/>
    <n v="1"/>
    <x v="30"/>
    <x v="30"/>
    <x v="0"/>
    <x v="1"/>
    <x v="3"/>
    <n v="8"/>
    <x v="9"/>
    <x v="6"/>
    <s v="14:45"/>
    <x v="0"/>
    <x v="2"/>
    <x v="0"/>
    <n v="3"/>
    <n v="1"/>
    <x v="2"/>
    <x v="3"/>
    <x v="0"/>
    <x v="3"/>
    <x v="1"/>
    <x v="57"/>
    <x v="15"/>
    <x v="1"/>
    <x v="0"/>
    <x v="2"/>
    <x v="1"/>
    <x v="0"/>
    <n v="14"/>
    <x v="3"/>
    <x v="1"/>
    <s v="Weekend"/>
    <s v="Fatal"/>
    <n v="0.33"/>
    <x v="1"/>
    <x v="3"/>
  </r>
  <r>
    <s v="A00095"/>
    <n v="1"/>
    <x v="22"/>
    <x v="22"/>
    <x v="0"/>
    <x v="1"/>
    <x v="7"/>
    <n v="7"/>
    <x v="25"/>
    <x v="5"/>
    <s v="9:17"/>
    <x v="2"/>
    <x v="1"/>
    <x v="6"/>
    <n v="7"/>
    <n v="3"/>
    <x v="3"/>
    <x v="1"/>
    <x v="3"/>
    <x v="2"/>
    <x v="0"/>
    <x v="12"/>
    <x v="31"/>
    <x v="1"/>
    <x v="0"/>
    <x v="1"/>
    <x v="1"/>
    <x v="0"/>
    <n v="9"/>
    <x v="1"/>
    <x v="1"/>
    <s v="Weekday"/>
    <s v="Fatal"/>
    <n v="0.43"/>
    <x v="3"/>
    <x v="4"/>
  </r>
  <r>
    <s v="A00096"/>
    <n v="1"/>
    <x v="1"/>
    <x v="1"/>
    <x v="1"/>
    <x v="3"/>
    <x v="8"/>
    <n v="4"/>
    <x v="10"/>
    <x v="2"/>
    <s v="1:29"/>
    <x v="1"/>
    <x v="4"/>
    <x v="5"/>
    <n v="5"/>
    <n v="3"/>
    <x v="4"/>
    <x v="0"/>
    <x v="3"/>
    <x v="3"/>
    <x v="3"/>
    <x v="63"/>
    <x v="3"/>
    <x v="1"/>
    <x v="1"/>
    <x v="2"/>
    <x v="1"/>
    <x v="0"/>
    <n v="1"/>
    <x v="0"/>
    <x v="0"/>
    <s v="Weekend"/>
    <s v="Fatal"/>
    <n v="0.6"/>
    <x v="2"/>
    <x v="4"/>
  </r>
  <r>
    <s v="A00097"/>
    <n v="1"/>
    <x v="18"/>
    <x v="18"/>
    <x v="13"/>
    <x v="4"/>
    <x v="3"/>
    <n v="8"/>
    <x v="33"/>
    <x v="6"/>
    <s v="12:26"/>
    <x v="0"/>
    <x v="2"/>
    <x v="4"/>
    <n v="3"/>
    <n v="3"/>
    <x v="2"/>
    <x v="2"/>
    <x v="2"/>
    <x v="3"/>
    <x v="0"/>
    <x v="31"/>
    <x v="12"/>
    <x v="1"/>
    <x v="1"/>
    <x v="2"/>
    <x v="0"/>
    <x v="2"/>
    <n v="12"/>
    <x v="3"/>
    <x v="2"/>
    <s v="Weekend"/>
    <s v="Fatal"/>
    <n v="1"/>
    <x v="1"/>
    <x v="0"/>
  </r>
  <r>
    <s v="A00098"/>
    <n v="1"/>
    <x v="23"/>
    <x v="23"/>
    <x v="0"/>
    <x v="3"/>
    <x v="3"/>
    <n v="8"/>
    <x v="48"/>
    <x v="0"/>
    <s v="16:40"/>
    <x v="0"/>
    <x v="0"/>
    <x v="0"/>
    <n v="10"/>
    <n v="5"/>
    <x v="2"/>
    <x v="0"/>
    <x v="1"/>
    <x v="1"/>
    <x v="2"/>
    <x v="39"/>
    <x v="25"/>
    <x v="1"/>
    <x v="1"/>
    <x v="2"/>
    <x v="1"/>
    <x v="1"/>
    <n v="16"/>
    <x v="3"/>
    <x v="0"/>
    <s v="Weekday"/>
    <s v="Fatal"/>
    <n v="0.5"/>
    <x v="3"/>
    <x v="4"/>
  </r>
  <r>
    <s v="A00099"/>
    <n v="1"/>
    <x v="7"/>
    <x v="7"/>
    <x v="0"/>
    <x v="3"/>
    <x v="10"/>
    <n v="2"/>
    <x v="49"/>
    <x v="2"/>
    <s v="12:7"/>
    <x v="1"/>
    <x v="3"/>
    <x v="5"/>
    <n v="1"/>
    <n v="2"/>
    <x v="3"/>
    <x v="3"/>
    <x v="3"/>
    <x v="1"/>
    <x v="3"/>
    <x v="62"/>
    <x v="37"/>
    <x v="0"/>
    <x v="1"/>
    <x v="0"/>
    <x v="0"/>
    <x v="0"/>
    <n v="12"/>
    <x v="3"/>
    <x v="0"/>
    <s v="Weekend"/>
    <s v="Fatal"/>
    <n v="2"/>
    <x v="1"/>
    <x v="3"/>
  </r>
  <r>
    <s v="A00100"/>
    <n v="1"/>
    <x v="12"/>
    <x v="12"/>
    <x v="18"/>
    <x v="3"/>
    <x v="6"/>
    <n v="12"/>
    <x v="50"/>
    <x v="4"/>
    <s v="12:46"/>
    <x v="2"/>
    <x v="3"/>
    <x v="5"/>
    <n v="9"/>
    <n v="0"/>
    <x v="1"/>
    <x v="1"/>
    <x v="1"/>
    <x v="1"/>
    <x v="3"/>
    <x v="13"/>
    <x v="42"/>
    <x v="1"/>
    <x v="0"/>
    <x v="2"/>
    <x v="0"/>
    <x v="1"/>
    <n v="12"/>
    <x v="3"/>
    <x v="0"/>
    <s v="Weekday"/>
    <s v="Non-Fatal"/>
    <n v="0"/>
    <x v="1"/>
    <x v="0"/>
  </r>
  <r>
    <s v="A00101"/>
    <n v="1"/>
    <x v="9"/>
    <x v="9"/>
    <x v="0"/>
    <x v="2"/>
    <x v="9"/>
    <n v="9"/>
    <x v="51"/>
    <x v="6"/>
    <s v="13:12"/>
    <x v="1"/>
    <x v="2"/>
    <x v="5"/>
    <n v="6"/>
    <n v="3"/>
    <x v="3"/>
    <x v="2"/>
    <x v="1"/>
    <x v="2"/>
    <x v="0"/>
    <x v="64"/>
    <x v="43"/>
    <x v="1"/>
    <x v="0"/>
    <x v="2"/>
    <x v="1"/>
    <x v="2"/>
    <n v="13"/>
    <x v="3"/>
    <x v="2"/>
    <s v="Weekend"/>
    <s v="Fatal"/>
    <n v="0.5"/>
    <x v="1"/>
    <x v="3"/>
  </r>
  <r>
    <s v="A00102"/>
    <n v="1"/>
    <x v="23"/>
    <x v="23"/>
    <x v="0"/>
    <x v="3"/>
    <x v="6"/>
    <n v="12"/>
    <x v="50"/>
    <x v="6"/>
    <s v="10:51"/>
    <x v="2"/>
    <x v="4"/>
    <x v="6"/>
    <n v="4"/>
    <n v="4"/>
    <x v="4"/>
    <x v="2"/>
    <x v="1"/>
    <x v="3"/>
    <x v="0"/>
    <x v="65"/>
    <x v="34"/>
    <x v="0"/>
    <x v="0"/>
    <x v="0"/>
    <x v="1"/>
    <x v="3"/>
    <n v="10"/>
    <x v="1"/>
    <x v="0"/>
    <s v="Weekend"/>
    <s v="Fatal"/>
    <n v="1"/>
    <x v="1"/>
    <x v="1"/>
  </r>
  <r>
    <s v="A00103"/>
    <n v="1"/>
    <x v="11"/>
    <x v="11"/>
    <x v="4"/>
    <x v="5"/>
    <x v="3"/>
    <n v="8"/>
    <x v="42"/>
    <x v="2"/>
    <s v="6:11"/>
    <x v="0"/>
    <x v="4"/>
    <x v="0"/>
    <n v="5"/>
    <n v="3"/>
    <x v="2"/>
    <x v="2"/>
    <x v="0"/>
    <x v="1"/>
    <x v="3"/>
    <x v="11"/>
    <x v="5"/>
    <x v="1"/>
    <x v="0"/>
    <x v="0"/>
    <x v="1"/>
    <x v="3"/>
    <n v="6"/>
    <x v="1"/>
    <x v="1"/>
    <s v="Weekend"/>
    <s v="Fatal"/>
    <n v="0.6"/>
    <x v="3"/>
    <x v="1"/>
  </r>
  <r>
    <s v="A00104"/>
    <n v="1"/>
    <x v="21"/>
    <x v="21"/>
    <x v="0"/>
    <x v="4"/>
    <x v="8"/>
    <n v="4"/>
    <x v="15"/>
    <x v="0"/>
    <s v="5:20"/>
    <x v="1"/>
    <x v="1"/>
    <x v="4"/>
    <n v="10"/>
    <n v="3"/>
    <x v="4"/>
    <x v="1"/>
    <x v="2"/>
    <x v="1"/>
    <x v="3"/>
    <x v="66"/>
    <x v="4"/>
    <x v="1"/>
    <x v="0"/>
    <x v="2"/>
    <x v="0"/>
    <x v="0"/>
    <n v="5"/>
    <x v="1"/>
    <x v="2"/>
    <s v="Weekday"/>
    <s v="Fatal"/>
    <n v="0.3"/>
    <x v="2"/>
    <x v="3"/>
  </r>
  <r>
    <s v="A00105"/>
    <n v="1"/>
    <x v="0"/>
    <x v="0"/>
    <x v="0"/>
    <x v="5"/>
    <x v="11"/>
    <n v="3"/>
    <x v="21"/>
    <x v="6"/>
    <s v="7:50"/>
    <x v="0"/>
    <x v="2"/>
    <x v="5"/>
    <n v="0"/>
    <n v="0"/>
    <x v="0"/>
    <x v="0"/>
    <x v="1"/>
    <x v="3"/>
    <x v="2"/>
    <x v="40"/>
    <x v="16"/>
    <x v="2"/>
    <x v="0"/>
    <x v="2"/>
    <x v="0"/>
    <x v="2"/>
    <n v="7"/>
    <x v="1"/>
    <x v="1"/>
    <s v="Weekend"/>
    <s v="Non-Fatal"/>
    <n v="0"/>
    <x v="4"/>
    <x v="0"/>
  </r>
  <r>
    <s v="A00106"/>
    <n v="1"/>
    <x v="26"/>
    <x v="26"/>
    <x v="0"/>
    <x v="3"/>
    <x v="2"/>
    <n v="6"/>
    <x v="3"/>
    <x v="6"/>
    <s v="15:50"/>
    <x v="2"/>
    <x v="2"/>
    <x v="6"/>
    <n v="8"/>
    <n v="5"/>
    <x v="3"/>
    <x v="3"/>
    <x v="0"/>
    <x v="0"/>
    <x v="1"/>
    <x v="67"/>
    <x v="14"/>
    <x v="1"/>
    <x v="1"/>
    <x v="1"/>
    <x v="0"/>
    <x v="0"/>
    <n v="15"/>
    <x v="3"/>
    <x v="0"/>
    <s v="Weekend"/>
    <s v="Fatal"/>
    <n v="0.62"/>
    <x v="1"/>
    <x v="4"/>
  </r>
  <r>
    <s v="A00107"/>
    <n v="1"/>
    <x v="18"/>
    <x v="18"/>
    <x v="17"/>
    <x v="2"/>
    <x v="3"/>
    <n v="8"/>
    <x v="20"/>
    <x v="1"/>
    <s v="10:13"/>
    <x v="0"/>
    <x v="4"/>
    <x v="2"/>
    <n v="5"/>
    <n v="4"/>
    <x v="3"/>
    <x v="3"/>
    <x v="0"/>
    <x v="3"/>
    <x v="0"/>
    <x v="29"/>
    <x v="44"/>
    <x v="1"/>
    <x v="0"/>
    <x v="1"/>
    <x v="1"/>
    <x v="0"/>
    <n v="10"/>
    <x v="1"/>
    <x v="2"/>
    <s v="Weekday"/>
    <s v="Fatal"/>
    <n v="0.8"/>
    <x v="2"/>
    <x v="1"/>
  </r>
  <r>
    <s v="A00108"/>
    <n v="1"/>
    <x v="24"/>
    <x v="24"/>
    <x v="0"/>
    <x v="0"/>
    <x v="0"/>
    <n v="5"/>
    <x v="0"/>
    <x v="3"/>
    <s v="5:29"/>
    <x v="2"/>
    <x v="3"/>
    <x v="3"/>
    <n v="2"/>
    <n v="2"/>
    <x v="3"/>
    <x v="3"/>
    <x v="3"/>
    <x v="3"/>
    <x v="1"/>
    <x v="66"/>
    <x v="41"/>
    <x v="1"/>
    <x v="0"/>
    <x v="1"/>
    <x v="0"/>
    <x v="1"/>
    <n v="5"/>
    <x v="1"/>
    <x v="0"/>
    <s v="Weekday"/>
    <s v="Fatal"/>
    <n v="1"/>
    <x v="2"/>
    <x v="3"/>
  </r>
  <r>
    <s v="A00109"/>
    <n v="1"/>
    <x v="4"/>
    <x v="4"/>
    <x v="0"/>
    <x v="5"/>
    <x v="9"/>
    <n v="9"/>
    <x v="52"/>
    <x v="5"/>
    <s v="20:43"/>
    <x v="2"/>
    <x v="0"/>
    <x v="3"/>
    <n v="2"/>
    <n v="4"/>
    <x v="0"/>
    <x v="0"/>
    <x v="1"/>
    <x v="1"/>
    <x v="3"/>
    <x v="68"/>
    <x v="20"/>
    <x v="0"/>
    <x v="0"/>
    <x v="2"/>
    <x v="1"/>
    <x v="1"/>
    <n v="20"/>
    <x v="2"/>
    <x v="1"/>
    <s v="Weekday"/>
    <s v="Fatal"/>
    <n v="2"/>
    <x v="1"/>
    <x v="1"/>
  </r>
  <r>
    <s v="A00110"/>
    <n v="1"/>
    <x v="31"/>
    <x v="31"/>
    <x v="0"/>
    <x v="4"/>
    <x v="3"/>
    <n v="8"/>
    <x v="33"/>
    <x v="2"/>
    <s v="11:22"/>
    <x v="1"/>
    <x v="4"/>
    <x v="5"/>
    <n v="8"/>
    <n v="4"/>
    <x v="1"/>
    <x v="3"/>
    <x v="2"/>
    <x v="0"/>
    <x v="1"/>
    <x v="37"/>
    <x v="31"/>
    <x v="1"/>
    <x v="0"/>
    <x v="2"/>
    <x v="0"/>
    <x v="1"/>
    <n v="11"/>
    <x v="1"/>
    <x v="2"/>
    <s v="Weekend"/>
    <s v="Fatal"/>
    <n v="0.5"/>
    <x v="3"/>
    <x v="4"/>
  </r>
  <r>
    <s v="A00111"/>
    <n v="1"/>
    <x v="2"/>
    <x v="2"/>
    <x v="0"/>
    <x v="3"/>
    <x v="5"/>
    <n v="10"/>
    <x v="36"/>
    <x v="5"/>
    <s v="18:43"/>
    <x v="2"/>
    <x v="4"/>
    <x v="6"/>
    <n v="3"/>
    <n v="5"/>
    <x v="4"/>
    <x v="2"/>
    <x v="3"/>
    <x v="1"/>
    <x v="0"/>
    <x v="6"/>
    <x v="33"/>
    <x v="1"/>
    <x v="0"/>
    <x v="2"/>
    <x v="1"/>
    <x v="0"/>
    <n v="18"/>
    <x v="2"/>
    <x v="0"/>
    <s v="Weekday"/>
    <s v="Fatal"/>
    <n v="1.67"/>
    <x v="1"/>
    <x v="2"/>
  </r>
  <r>
    <s v="A00112"/>
    <n v="1"/>
    <x v="12"/>
    <x v="12"/>
    <x v="18"/>
    <x v="4"/>
    <x v="6"/>
    <n v="12"/>
    <x v="7"/>
    <x v="4"/>
    <s v="22:37"/>
    <x v="0"/>
    <x v="4"/>
    <x v="6"/>
    <n v="9"/>
    <n v="4"/>
    <x v="3"/>
    <x v="1"/>
    <x v="0"/>
    <x v="1"/>
    <x v="3"/>
    <x v="1"/>
    <x v="16"/>
    <x v="2"/>
    <x v="1"/>
    <x v="0"/>
    <x v="1"/>
    <x v="3"/>
    <n v="22"/>
    <x v="0"/>
    <x v="2"/>
    <s v="Weekday"/>
    <s v="Fatal"/>
    <n v="0.44"/>
    <x v="4"/>
    <x v="1"/>
  </r>
  <r>
    <s v="A00113"/>
    <n v="1"/>
    <x v="31"/>
    <x v="31"/>
    <x v="0"/>
    <x v="0"/>
    <x v="2"/>
    <n v="6"/>
    <x v="53"/>
    <x v="1"/>
    <s v="3:40"/>
    <x v="2"/>
    <x v="0"/>
    <x v="2"/>
    <n v="4"/>
    <n v="5"/>
    <x v="1"/>
    <x v="1"/>
    <x v="2"/>
    <x v="0"/>
    <x v="1"/>
    <x v="30"/>
    <x v="2"/>
    <x v="1"/>
    <x v="0"/>
    <x v="1"/>
    <x v="0"/>
    <x v="3"/>
    <n v="3"/>
    <x v="0"/>
    <x v="0"/>
    <s v="Weekday"/>
    <s v="Fatal"/>
    <n v="1.25"/>
    <x v="2"/>
    <x v="4"/>
  </r>
  <r>
    <s v="A00114"/>
    <n v="1"/>
    <x v="29"/>
    <x v="29"/>
    <x v="0"/>
    <x v="5"/>
    <x v="5"/>
    <n v="10"/>
    <x v="12"/>
    <x v="1"/>
    <s v="8:16"/>
    <x v="1"/>
    <x v="2"/>
    <x v="6"/>
    <n v="10"/>
    <n v="5"/>
    <x v="0"/>
    <x v="0"/>
    <x v="2"/>
    <x v="1"/>
    <x v="0"/>
    <x v="40"/>
    <x v="37"/>
    <x v="0"/>
    <x v="1"/>
    <x v="0"/>
    <x v="1"/>
    <x v="0"/>
    <n v="8"/>
    <x v="1"/>
    <x v="1"/>
    <s v="Weekday"/>
    <s v="Fatal"/>
    <n v="0.5"/>
    <x v="1"/>
    <x v="0"/>
  </r>
  <r>
    <s v="A00115"/>
    <n v="1"/>
    <x v="27"/>
    <x v="27"/>
    <x v="0"/>
    <x v="0"/>
    <x v="0"/>
    <n v="5"/>
    <x v="0"/>
    <x v="0"/>
    <s v="3:50"/>
    <x v="0"/>
    <x v="1"/>
    <x v="1"/>
    <n v="9"/>
    <n v="5"/>
    <x v="2"/>
    <x v="2"/>
    <x v="2"/>
    <x v="1"/>
    <x v="0"/>
    <x v="23"/>
    <x v="3"/>
    <x v="1"/>
    <x v="1"/>
    <x v="2"/>
    <x v="0"/>
    <x v="3"/>
    <n v="3"/>
    <x v="0"/>
    <x v="0"/>
    <s v="Weekday"/>
    <s v="Fatal"/>
    <n v="0.56000000000000005"/>
    <x v="2"/>
    <x v="3"/>
  </r>
  <r>
    <s v="A00116"/>
    <n v="1"/>
    <x v="17"/>
    <x v="17"/>
    <x v="0"/>
    <x v="1"/>
    <x v="5"/>
    <n v="10"/>
    <x v="40"/>
    <x v="4"/>
    <s v="18:24"/>
    <x v="2"/>
    <x v="0"/>
    <x v="4"/>
    <n v="5"/>
    <n v="0"/>
    <x v="3"/>
    <x v="2"/>
    <x v="3"/>
    <x v="1"/>
    <x v="3"/>
    <x v="2"/>
    <x v="32"/>
    <x v="2"/>
    <x v="0"/>
    <x v="2"/>
    <x v="1"/>
    <x v="3"/>
    <n v="18"/>
    <x v="2"/>
    <x v="1"/>
    <s v="Weekday"/>
    <s v="Non-Fatal"/>
    <n v="0"/>
    <x v="4"/>
    <x v="2"/>
  </r>
  <r>
    <s v="A00117"/>
    <n v="1"/>
    <x v="30"/>
    <x v="30"/>
    <x v="0"/>
    <x v="2"/>
    <x v="0"/>
    <n v="5"/>
    <x v="2"/>
    <x v="5"/>
    <s v="2:20"/>
    <x v="1"/>
    <x v="1"/>
    <x v="1"/>
    <n v="0"/>
    <n v="0"/>
    <x v="4"/>
    <x v="0"/>
    <x v="1"/>
    <x v="1"/>
    <x v="0"/>
    <x v="52"/>
    <x v="9"/>
    <x v="1"/>
    <x v="0"/>
    <x v="0"/>
    <x v="0"/>
    <x v="3"/>
    <n v="2"/>
    <x v="0"/>
    <x v="2"/>
    <s v="Weekday"/>
    <s v="Non-Fatal"/>
    <n v="0"/>
    <x v="1"/>
    <x v="0"/>
  </r>
  <r>
    <s v="A00118"/>
    <n v="1"/>
    <x v="23"/>
    <x v="23"/>
    <x v="0"/>
    <x v="2"/>
    <x v="10"/>
    <n v="2"/>
    <x v="26"/>
    <x v="1"/>
    <s v="13:20"/>
    <x v="0"/>
    <x v="4"/>
    <x v="6"/>
    <n v="0"/>
    <n v="1"/>
    <x v="4"/>
    <x v="3"/>
    <x v="1"/>
    <x v="2"/>
    <x v="2"/>
    <x v="25"/>
    <x v="22"/>
    <x v="2"/>
    <x v="0"/>
    <x v="0"/>
    <x v="1"/>
    <x v="1"/>
    <n v="13"/>
    <x v="3"/>
    <x v="2"/>
    <s v="Weekday"/>
    <s v="Fatal"/>
    <n v="0"/>
    <x v="4"/>
    <x v="0"/>
  </r>
  <r>
    <s v="A00119"/>
    <n v="1"/>
    <x v="9"/>
    <x v="9"/>
    <x v="0"/>
    <x v="3"/>
    <x v="2"/>
    <n v="6"/>
    <x v="3"/>
    <x v="0"/>
    <s v="3:19"/>
    <x v="1"/>
    <x v="0"/>
    <x v="4"/>
    <n v="10"/>
    <n v="1"/>
    <x v="3"/>
    <x v="1"/>
    <x v="3"/>
    <x v="1"/>
    <x v="3"/>
    <x v="62"/>
    <x v="9"/>
    <x v="1"/>
    <x v="0"/>
    <x v="0"/>
    <x v="0"/>
    <x v="0"/>
    <n v="3"/>
    <x v="0"/>
    <x v="0"/>
    <s v="Weekday"/>
    <s v="Fatal"/>
    <n v="0.1"/>
    <x v="1"/>
    <x v="3"/>
  </r>
  <r>
    <s v="A00120"/>
    <n v="1"/>
    <x v="12"/>
    <x v="12"/>
    <x v="14"/>
    <x v="4"/>
    <x v="2"/>
    <n v="6"/>
    <x v="54"/>
    <x v="6"/>
    <s v="17:25"/>
    <x v="2"/>
    <x v="1"/>
    <x v="3"/>
    <n v="8"/>
    <n v="4"/>
    <x v="2"/>
    <x v="0"/>
    <x v="0"/>
    <x v="3"/>
    <x v="3"/>
    <x v="66"/>
    <x v="31"/>
    <x v="1"/>
    <x v="0"/>
    <x v="0"/>
    <x v="1"/>
    <x v="0"/>
    <n v="17"/>
    <x v="2"/>
    <x v="2"/>
    <s v="Weekend"/>
    <s v="Fatal"/>
    <n v="0.5"/>
    <x v="3"/>
    <x v="3"/>
  </r>
  <r>
    <s v="A00121"/>
    <n v="1"/>
    <x v="13"/>
    <x v="13"/>
    <x v="0"/>
    <x v="2"/>
    <x v="7"/>
    <n v="7"/>
    <x v="55"/>
    <x v="0"/>
    <s v="21:40"/>
    <x v="2"/>
    <x v="4"/>
    <x v="0"/>
    <n v="3"/>
    <n v="1"/>
    <x v="2"/>
    <x v="2"/>
    <x v="0"/>
    <x v="1"/>
    <x v="3"/>
    <x v="60"/>
    <x v="36"/>
    <x v="1"/>
    <x v="1"/>
    <x v="2"/>
    <x v="1"/>
    <x v="3"/>
    <n v="21"/>
    <x v="0"/>
    <x v="2"/>
    <s v="Weekday"/>
    <s v="Fatal"/>
    <n v="0.33"/>
    <x v="3"/>
    <x v="3"/>
  </r>
  <r>
    <s v="A00122"/>
    <n v="1"/>
    <x v="17"/>
    <x v="17"/>
    <x v="0"/>
    <x v="3"/>
    <x v="0"/>
    <n v="5"/>
    <x v="47"/>
    <x v="6"/>
    <s v="17:9"/>
    <x v="1"/>
    <x v="3"/>
    <x v="3"/>
    <n v="10"/>
    <n v="0"/>
    <x v="2"/>
    <x v="0"/>
    <x v="2"/>
    <x v="0"/>
    <x v="3"/>
    <x v="0"/>
    <x v="30"/>
    <x v="1"/>
    <x v="1"/>
    <x v="1"/>
    <x v="1"/>
    <x v="2"/>
    <n v="17"/>
    <x v="2"/>
    <x v="0"/>
    <s v="Weekend"/>
    <s v="Non-Fatal"/>
    <n v="0"/>
    <x v="3"/>
    <x v="0"/>
  </r>
  <r>
    <s v="A00123"/>
    <n v="1"/>
    <x v="16"/>
    <x v="16"/>
    <x v="20"/>
    <x v="5"/>
    <x v="0"/>
    <n v="5"/>
    <x v="56"/>
    <x v="5"/>
    <s v="22:3"/>
    <x v="1"/>
    <x v="1"/>
    <x v="3"/>
    <n v="10"/>
    <n v="4"/>
    <x v="0"/>
    <x v="0"/>
    <x v="0"/>
    <x v="3"/>
    <x v="3"/>
    <x v="8"/>
    <x v="21"/>
    <x v="1"/>
    <x v="1"/>
    <x v="1"/>
    <x v="1"/>
    <x v="3"/>
    <n v="22"/>
    <x v="0"/>
    <x v="1"/>
    <s v="Weekday"/>
    <s v="Fatal"/>
    <n v="0.4"/>
    <x v="2"/>
    <x v="4"/>
  </r>
  <r>
    <s v="A00124"/>
    <n v="1"/>
    <x v="28"/>
    <x v="28"/>
    <x v="21"/>
    <x v="5"/>
    <x v="8"/>
    <n v="4"/>
    <x v="19"/>
    <x v="0"/>
    <s v="16:44"/>
    <x v="2"/>
    <x v="0"/>
    <x v="3"/>
    <n v="7"/>
    <n v="3"/>
    <x v="3"/>
    <x v="2"/>
    <x v="2"/>
    <x v="3"/>
    <x v="3"/>
    <x v="53"/>
    <x v="23"/>
    <x v="0"/>
    <x v="0"/>
    <x v="2"/>
    <x v="1"/>
    <x v="3"/>
    <n v="16"/>
    <x v="3"/>
    <x v="1"/>
    <s v="Weekday"/>
    <s v="Fatal"/>
    <n v="0.43"/>
    <x v="1"/>
    <x v="3"/>
  </r>
  <r>
    <s v="A00125"/>
    <n v="1"/>
    <x v="2"/>
    <x v="2"/>
    <x v="0"/>
    <x v="1"/>
    <x v="5"/>
    <n v="10"/>
    <x v="40"/>
    <x v="1"/>
    <s v="10:18"/>
    <x v="2"/>
    <x v="2"/>
    <x v="3"/>
    <n v="1"/>
    <n v="2"/>
    <x v="4"/>
    <x v="1"/>
    <x v="0"/>
    <x v="3"/>
    <x v="2"/>
    <x v="69"/>
    <x v="10"/>
    <x v="1"/>
    <x v="1"/>
    <x v="2"/>
    <x v="1"/>
    <x v="2"/>
    <n v="10"/>
    <x v="1"/>
    <x v="1"/>
    <s v="Weekday"/>
    <s v="Fatal"/>
    <n v="2"/>
    <x v="3"/>
    <x v="2"/>
  </r>
  <r>
    <s v="A00126"/>
    <n v="1"/>
    <x v="14"/>
    <x v="14"/>
    <x v="0"/>
    <x v="4"/>
    <x v="10"/>
    <n v="2"/>
    <x v="17"/>
    <x v="1"/>
    <s v="4:31"/>
    <x v="0"/>
    <x v="0"/>
    <x v="0"/>
    <n v="10"/>
    <n v="5"/>
    <x v="0"/>
    <x v="1"/>
    <x v="2"/>
    <x v="0"/>
    <x v="2"/>
    <x v="17"/>
    <x v="45"/>
    <x v="1"/>
    <x v="0"/>
    <x v="1"/>
    <x v="1"/>
    <x v="2"/>
    <n v="4"/>
    <x v="0"/>
    <x v="2"/>
    <s v="Weekday"/>
    <s v="Fatal"/>
    <n v="0.5"/>
    <x v="3"/>
    <x v="4"/>
  </r>
  <r>
    <s v="A00127"/>
    <n v="1"/>
    <x v="20"/>
    <x v="20"/>
    <x v="12"/>
    <x v="1"/>
    <x v="2"/>
    <n v="6"/>
    <x v="16"/>
    <x v="2"/>
    <s v="20:12"/>
    <x v="0"/>
    <x v="2"/>
    <x v="3"/>
    <n v="0"/>
    <n v="3"/>
    <x v="2"/>
    <x v="2"/>
    <x v="2"/>
    <x v="2"/>
    <x v="2"/>
    <x v="32"/>
    <x v="8"/>
    <x v="1"/>
    <x v="0"/>
    <x v="2"/>
    <x v="0"/>
    <x v="3"/>
    <n v="20"/>
    <x v="2"/>
    <x v="1"/>
    <s v="Weekend"/>
    <s v="Fatal"/>
    <n v="0"/>
    <x v="1"/>
    <x v="3"/>
  </r>
  <r>
    <s v="A00128"/>
    <n v="1"/>
    <x v="16"/>
    <x v="16"/>
    <x v="20"/>
    <x v="2"/>
    <x v="4"/>
    <n v="11"/>
    <x v="14"/>
    <x v="3"/>
    <s v="21:27"/>
    <x v="0"/>
    <x v="0"/>
    <x v="4"/>
    <n v="10"/>
    <n v="1"/>
    <x v="2"/>
    <x v="1"/>
    <x v="2"/>
    <x v="2"/>
    <x v="1"/>
    <x v="16"/>
    <x v="27"/>
    <x v="1"/>
    <x v="0"/>
    <x v="0"/>
    <x v="0"/>
    <x v="3"/>
    <n v="21"/>
    <x v="0"/>
    <x v="2"/>
    <s v="Weekday"/>
    <s v="Fatal"/>
    <n v="0.1"/>
    <x v="2"/>
    <x v="3"/>
  </r>
  <r>
    <s v="A00129"/>
    <n v="1"/>
    <x v="30"/>
    <x v="30"/>
    <x v="0"/>
    <x v="5"/>
    <x v="0"/>
    <n v="5"/>
    <x v="56"/>
    <x v="4"/>
    <s v="22:18"/>
    <x v="1"/>
    <x v="0"/>
    <x v="2"/>
    <n v="4"/>
    <n v="4"/>
    <x v="3"/>
    <x v="3"/>
    <x v="0"/>
    <x v="2"/>
    <x v="0"/>
    <x v="67"/>
    <x v="15"/>
    <x v="1"/>
    <x v="1"/>
    <x v="2"/>
    <x v="0"/>
    <x v="3"/>
    <n v="22"/>
    <x v="0"/>
    <x v="1"/>
    <s v="Weekday"/>
    <s v="Fatal"/>
    <n v="1"/>
    <x v="1"/>
    <x v="4"/>
  </r>
  <r>
    <s v="A00130"/>
    <n v="1"/>
    <x v="12"/>
    <x v="12"/>
    <x v="5"/>
    <x v="3"/>
    <x v="0"/>
    <n v="5"/>
    <x v="47"/>
    <x v="3"/>
    <s v="6:49"/>
    <x v="0"/>
    <x v="3"/>
    <x v="0"/>
    <n v="8"/>
    <n v="2"/>
    <x v="2"/>
    <x v="1"/>
    <x v="0"/>
    <x v="3"/>
    <x v="0"/>
    <x v="70"/>
    <x v="18"/>
    <x v="1"/>
    <x v="0"/>
    <x v="1"/>
    <x v="0"/>
    <x v="3"/>
    <n v="6"/>
    <x v="1"/>
    <x v="0"/>
    <s v="Weekday"/>
    <s v="Fatal"/>
    <n v="0.25"/>
    <x v="3"/>
    <x v="1"/>
  </r>
  <r>
    <s v="A00131"/>
    <n v="1"/>
    <x v="22"/>
    <x v="22"/>
    <x v="0"/>
    <x v="3"/>
    <x v="4"/>
    <n v="11"/>
    <x v="5"/>
    <x v="6"/>
    <s v="20:49"/>
    <x v="0"/>
    <x v="1"/>
    <x v="0"/>
    <n v="0"/>
    <n v="4"/>
    <x v="1"/>
    <x v="0"/>
    <x v="1"/>
    <x v="3"/>
    <x v="2"/>
    <x v="28"/>
    <x v="13"/>
    <x v="1"/>
    <x v="1"/>
    <x v="2"/>
    <x v="0"/>
    <x v="3"/>
    <n v="20"/>
    <x v="2"/>
    <x v="0"/>
    <s v="Weekend"/>
    <s v="Fatal"/>
    <n v="0"/>
    <x v="1"/>
    <x v="3"/>
  </r>
  <r>
    <s v="A00132"/>
    <n v="1"/>
    <x v="15"/>
    <x v="15"/>
    <x v="7"/>
    <x v="5"/>
    <x v="7"/>
    <n v="7"/>
    <x v="57"/>
    <x v="0"/>
    <s v="20:4"/>
    <x v="2"/>
    <x v="1"/>
    <x v="2"/>
    <n v="2"/>
    <n v="2"/>
    <x v="4"/>
    <x v="0"/>
    <x v="0"/>
    <x v="0"/>
    <x v="1"/>
    <x v="8"/>
    <x v="12"/>
    <x v="1"/>
    <x v="0"/>
    <x v="1"/>
    <x v="0"/>
    <x v="2"/>
    <n v="20"/>
    <x v="2"/>
    <x v="1"/>
    <s v="Weekday"/>
    <s v="Fatal"/>
    <n v="1"/>
    <x v="1"/>
    <x v="4"/>
  </r>
  <r>
    <s v="A00133"/>
    <n v="1"/>
    <x v="4"/>
    <x v="4"/>
    <x v="0"/>
    <x v="4"/>
    <x v="5"/>
    <n v="10"/>
    <x v="58"/>
    <x v="3"/>
    <s v="4:47"/>
    <x v="2"/>
    <x v="0"/>
    <x v="3"/>
    <n v="10"/>
    <n v="2"/>
    <x v="4"/>
    <x v="1"/>
    <x v="3"/>
    <x v="2"/>
    <x v="2"/>
    <x v="45"/>
    <x v="39"/>
    <x v="2"/>
    <x v="1"/>
    <x v="0"/>
    <x v="0"/>
    <x v="0"/>
    <n v="4"/>
    <x v="0"/>
    <x v="2"/>
    <s v="Weekday"/>
    <s v="Fatal"/>
    <n v="0.2"/>
    <x v="4"/>
    <x v="1"/>
  </r>
  <r>
    <s v="A00134"/>
    <n v="1"/>
    <x v="12"/>
    <x v="12"/>
    <x v="14"/>
    <x v="2"/>
    <x v="2"/>
    <n v="6"/>
    <x v="39"/>
    <x v="6"/>
    <s v="23:33"/>
    <x v="0"/>
    <x v="1"/>
    <x v="4"/>
    <n v="5"/>
    <n v="3"/>
    <x v="2"/>
    <x v="0"/>
    <x v="0"/>
    <x v="0"/>
    <x v="1"/>
    <x v="21"/>
    <x v="7"/>
    <x v="1"/>
    <x v="1"/>
    <x v="1"/>
    <x v="1"/>
    <x v="1"/>
    <n v="23"/>
    <x v="0"/>
    <x v="2"/>
    <s v="Weekend"/>
    <s v="Fatal"/>
    <n v="0.6"/>
    <x v="3"/>
    <x v="4"/>
  </r>
  <r>
    <s v="A00135"/>
    <n v="1"/>
    <x v="25"/>
    <x v="25"/>
    <x v="0"/>
    <x v="2"/>
    <x v="3"/>
    <n v="8"/>
    <x v="20"/>
    <x v="6"/>
    <s v="6:1"/>
    <x v="1"/>
    <x v="2"/>
    <x v="0"/>
    <n v="9"/>
    <n v="0"/>
    <x v="1"/>
    <x v="1"/>
    <x v="1"/>
    <x v="1"/>
    <x v="0"/>
    <x v="44"/>
    <x v="9"/>
    <x v="1"/>
    <x v="1"/>
    <x v="0"/>
    <x v="1"/>
    <x v="0"/>
    <n v="6"/>
    <x v="1"/>
    <x v="2"/>
    <s v="Weekend"/>
    <s v="Non-Fatal"/>
    <n v="0"/>
    <x v="1"/>
    <x v="3"/>
  </r>
  <r>
    <s v="A00136"/>
    <n v="1"/>
    <x v="16"/>
    <x v="16"/>
    <x v="8"/>
    <x v="1"/>
    <x v="1"/>
    <n v="1"/>
    <x v="1"/>
    <x v="5"/>
    <s v="22:19"/>
    <x v="1"/>
    <x v="2"/>
    <x v="1"/>
    <n v="9"/>
    <n v="1"/>
    <x v="0"/>
    <x v="2"/>
    <x v="3"/>
    <x v="3"/>
    <x v="1"/>
    <x v="18"/>
    <x v="46"/>
    <x v="0"/>
    <x v="0"/>
    <x v="0"/>
    <x v="1"/>
    <x v="1"/>
    <n v="22"/>
    <x v="0"/>
    <x v="1"/>
    <s v="Weekday"/>
    <s v="Fatal"/>
    <n v="0.11"/>
    <x v="0"/>
    <x v="0"/>
  </r>
  <r>
    <s v="A00137"/>
    <n v="1"/>
    <x v="3"/>
    <x v="3"/>
    <x v="0"/>
    <x v="4"/>
    <x v="9"/>
    <n v="9"/>
    <x v="59"/>
    <x v="3"/>
    <s v="22:7"/>
    <x v="0"/>
    <x v="3"/>
    <x v="5"/>
    <n v="0"/>
    <n v="5"/>
    <x v="1"/>
    <x v="2"/>
    <x v="0"/>
    <x v="0"/>
    <x v="3"/>
    <x v="71"/>
    <x v="36"/>
    <x v="1"/>
    <x v="1"/>
    <x v="1"/>
    <x v="1"/>
    <x v="2"/>
    <n v="22"/>
    <x v="0"/>
    <x v="2"/>
    <s v="Weekday"/>
    <s v="Fatal"/>
    <n v="0"/>
    <x v="3"/>
    <x v="1"/>
  </r>
  <r>
    <s v="A00138"/>
    <n v="1"/>
    <x v="8"/>
    <x v="8"/>
    <x v="0"/>
    <x v="0"/>
    <x v="2"/>
    <n v="6"/>
    <x v="53"/>
    <x v="4"/>
    <s v="6:44"/>
    <x v="2"/>
    <x v="0"/>
    <x v="5"/>
    <n v="10"/>
    <n v="4"/>
    <x v="3"/>
    <x v="2"/>
    <x v="2"/>
    <x v="0"/>
    <x v="3"/>
    <x v="51"/>
    <x v="3"/>
    <x v="1"/>
    <x v="0"/>
    <x v="1"/>
    <x v="1"/>
    <x v="0"/>
    <n v="6"/>
    <x v="1"/>
    <x v="0"/>
    <s v="Weekday"/>
    <s v="Fatal"/>
    <n v="0.4"/>
    <x v="2"/>
    <x v="4"/>
  </r>
  <r>
    <s v="A00139"/>
    <n v="1"/>
    <x v="19"/>
    <x v="19"/>
    <x v="0"/>
    <x v="5"/>
    <x v="9"/>
    <n v="9"/>
    <x v="52"/>
    <x v="5"/>
    <s v="8:19"/>
    <x v="0"/>
    <x v="3"/>
    <x v="4"/>
    <n v="4"/>
    <n v="4"/>
    <x v="3"/>
    <x v="3"/>
    <x v="3"/>
    <x v="0"/>
    <x v="1"/>
    <x v="56"/>
    <x v="18"/>
    <x v="1"/>
    <x v="0"/>
    <x v="2"/>
    <x v="0"/>
    <x v="0"/>
    <n v="8"/>
    <x v="1"/>
    <x v="1"/>
    <s v="Weekday"/>
    <s v="Fatal"/>
    <n v="1"/>
    <x v="3"/>
    <x v="0"/>
  </r>
  <r>
    <s v="A00140"/>
    <n v="1"/>
    <x v="9"/>
    <x v="9"/>
    <x v="0"/>
    <x v="5"/>
    <x v="7"/>
    <n v="7"/>
    <x v="57"/>
    <x v="5"/>
    <s v="20:20"/>
    <x v="0"/>
    <x v="2"/>
    <x v="5"/>
    <n v="1"/>
    <n v="5"/>
    <x v="0"/>
    <x v="1"/>
    <x v="0"/>
    <x v="2"/>
    <x v="0"/>
    <x v="26"/>
    <x v="39"/>
    <x v="2"/>
    <x v="1"/>
    <x v="1"/>
    <x v="1"/>
    <x v="3"/>
    <n v="20"/>
    <x v="2"/>
    <x v="1"/>
    <s v="Weekday"/>
    <s v="Fatal"/>
    <n v="5"/>
    <x v="4"/>
    <x v="0"/>
  </r>
  <r>
    <s v="A00141"/>
    <n v="1"/>
    <x v="11"/>
    <x v="11"/>
    <x v="22"/>
    <x v="0"/>
    <x v="6"/>
    <n v="12"/>
    <x v="60"/>
    <x v="3"/>
    <s v="7:47"/>
    <x v="1"/>
    <x v="4"/>
    <x v="3"/>
    <n v="5"/>
    <n v="4"/>
    <x v="4"/>
    <x v="2"/>
    <x v="2"/>
    <x v="2"/>
    <x v="2"/>
    <x v="69"/>
    <x v="44"/>
    <x v="1"/>
    <x v="0"/>
    <x v="0"/>
    <x v="1"/>
    <x v="0"/>
    <n v="7"/>
    <x v="1"/>
    <x v="0"/>
    <s v="Weekday"/>
    <s v="Fatal"/>
    <n v="0.8"/>
    <x v="2"/>
    <x v="2"/>
  </r>
  <r>
    <s v="A00142"/>
    <n v="1"/>
    <x v="2"/>
    <x v="2"/>
    <x v="0"/>
    <x v="5"/>
    <x v="0"/>
    <n v="5"/>
    <x v="56"/>
    <x v="5"/>
    <s v="0:21"/>
    <x v="1"/>
    <x v="4"/>
    <x v="6"/>
    <n v="0"/>
    <n v="2"/>
    <x v="1"/>
    <x v="3"/>
    <x v="1"/>
    <x v="1"/>
    <x v="2"/>
    <x v="72"/>
    <x v="37"/>
    <x v="0"/>
    <x v="1"/>
    <x v="1"/>
    <x v="1"/>
    <x v="3"/>
    <n v="0"/>
    <x v="0"/>
    <x v="1"/>
    <s v="Weekday"/>
    <s v="Fatal"/>
    <n v="0"/>
    <x v="1"/>
    <x v="0"/>
  </r>
  <r>
    <s v="A00143"/>
    <n v="1"/>
    <x v="13"/>
    <x v="13"/>
    <x v="0"/>
    <x v="5"/>
    <x v="4"/>
    <n v="11"/>
    <x v="61"/>
    <x v="3"/>
    <s v="10:31"/>
    <x v="0"/>
    <x v="2"/>
    <x v="5"/>
    <n v="1"/>
    <n v="0"/>
    <x v="3"/>
    <x v="2"/>
    <x v="1"/>
    <x v="3"/>
    <x v="2"/>
    <x v="42"/>
    <x v="38"/>
    <x v="2"/>
    <x v="0"/>
    <x v="1"/>
    <x v="1"/>
    <x v="0"/>
    <n v="10"/>
    <x v="1"/>
    <x v="1"/>
    <s v="Weekday"/>
    <s v="Non-Fatal"/>
    <n v="0"/>
    <x v="4"/>
    <x v="2"/>
  </r>
  <r>
    <s v="A00144"/>
    <n v="1"/>
    <x v="7"/>
    <x v="7"/>
    <x v="0"/>
    <x v="0"/>
    <x v="3"/>
    <n v="8"/>
    <x v="4"/>
    <x v="6"/>
    <s v="23:25"/>
    <x v="2"/>
    <x v="3"/>
    <x v="2"/>
    <n v="5"/>
    <n v="5"/>
    <x v="2"/>
    <x v="2"/>
    <x v="2"/>
    <x v="3"/>
    <x v="3"/>
    <x v="73"/>
    <x v="14"/>
    <x v="1"/>
    <x v="1"/>
    <x v="2"/>
    <x v="1"/>
    <x v="0"/>
    <n v="23"/>
    <x v="0"/>
    <x v="0"/>
    <s v="Weekend"/>
    <s v="Fatal"/>
    <n v="1"/>
    <x v="1"/>
    <x v="0"/>
  </r>
  <r>
    <s v="A00145"/>
    <n v="1"/>
    <x v="22"/>
    <x v="22"/>
    <x v="0"/>
    <x v="1"/>
    <x v="11"/>
    <n v="3"/>
    <x v="62"/>
    <x v="0"/>
    <s v="8:16"/>
    <x v="1"/>
    <x v="2"/>
    <x v="2"/>
    <n v="0"/>
    <n v="1"/>
    <x v="1"/>
    <x v="0"/>
    <x v="2"/>
    <x v="0"/>
    <x v="3"/>
    <x v="26"/>
    <x v="6"/>
    <x v="1"/>
    <x v="1"/>
    <x v="0"/>
    <x v="0"/>
    <x v="0"/>
    <n v="8"/>
    <x v="1"/>
    <x v="1"/>
    <s v="Weekday"/>
    <s v="Fatal"/>
    <n v="0"/>
    <x v="3"/>
    <x v="0"/>
  </r>
  <r>
    <s v="A00146"/>
    <n v="1"/>
    <x v="12"/>
    <x v="12"/>
    <x v="5"/>
    <x v="3"/>
    <x v="0"/>
    <n v="5"/>
    <x v="47"/>
    <x v="0"/>
    <s v="2:21"/>
    <x v="2"/>
    <x v="2"/>
    <x v="4"/>
    <n v="6"/>
    <n v="1"/>
    <x v="2"/>
    <x v="3"/>
    <x v="0"/>
    <x v="3"/>
    <x v="2"/>
    <x v="74"/>
    <x v="44"/>
    <x v="1"/>
    <x v="0"/>
    <x v="2"/>
    <x v="0"/>
    <x v="1"/>
    <n v="2"/>
    <x v="0"/>
    <x v="0"/>
    <s v="Weekday"/>
    <s v="Fatal"/>
    <n v="0.17"/>
    <x v="2"/>
    <x v="0"/>
  </r>
  <r>
    <s v="A00147"/>
    <n v="1"/>
    <x v="17"/>
    <x v="17"/>
    <x v="0"/>
    <x v="0"/>
    <x v="9"/>
    <n v="9"/>
    <x v="11"/>
    <x v="3"/>
    <s v="23:48"/>
    <x v="1"/>
    <x v="1"/>
    <x v="1"/>
    <n v="0"/>
    <n v="3"/>
    <x v="4"/>
    <x v="1"/>
    <x v="0"/>
    <x v="3"/>
    <x v="3"/>
    <x v="69"/>
    <x v="14"/>
    <x v="1"/>
    <x v="0"/>
    <x v="2"/>
    <x v="0"/>
    <x v="2"/>
    <n v="23"/>
    <x v="0"/>
    <x v="0"/>
    <s v="Weekday"/>
    <s v="Fatal"/>
    <n v="0"/>
    <x v="1"/>
    <x v="2"/>
  </r>
  <r>
    <s v="A00148"/>
    <n v="1"/>
    <x v="10"/>
    <x v="10"/>
    <x v="0"/>
    <x v="1"/>
    <x v="2"/>
    <n v="6"/>
    <x v="16"/>
    <x v="6"/>
    <s v="4:11"/>
    <x v="2"/>
    <x v="4"/>
    <x v="0"/>
    <n v="4"/>
    <n v="1"/>
    <x v="0"/>
    <x v="0"/>
    <x v="2"/>
    <x v="3"/>
    <x v="2"/>
    <x v="58"/>
    <x v="35"/>
    <x v="1"/>
    <x v="0"/>
    <x v="1"/>
    <x v="0"/>
    <x v="0"/>
    <n v="4"/>
    <x v="0"/>
    <x v="1"/>
    <s v="Weekend"/>
    <s v="Fatal"/>
    <n v="0.25"/>
    <x v="3"/>
    <x v="1"/>
  </r>
  <r>
    <s v="A00149"/>
    <n v="1"/>
    <x v="14"/>
    <x v="14"/>
    <x v="0"/>
    <x v="1"/>
    <x v="7"/>
    <n v="7"/>
    <x v="25"/>
    <x v="5"/>
    <s v="12:56"/>
    <x v="1"/>
    <x v="1"/>
    <x v="1"/>
    <n v="0"/>
    <n v="0"/>
    <x v="4"/>
    <x v="0"/>
    <x v="2"/>
    <x v="0"/>
    <x v="2"/>
    <x v="66"/>
    <x v="34"/>
    <x v="0"/>
    <x v="1"/>
    <x v="2"/>
    <x v="1"/>
    <x v="0"/>
    <n v="12"/>
    <x v="3"/>
    <x v="1"/>
    <s v="Weekday"/>
    <s v="Non-Fatal"/>
    <n v="0"/>
    <x v="1"/>
    <x v="3"/>
  </r>
  <r>
    <s v="A00150"/>
    <n v="1"/>
    <x v="18"/>
    <x v="18"/>
    <x v="13"/>
    <x v="0"/>
    <x v="2"/>
    <n v="6"/>
    <x v="53"/>
    <x v="2"/>
    <s v="6:52"/>
    <x v="2"/>
    <x v="0"/>
    <x v="5"/>
    <n v="5"/>
    <n v="1"/>
    <x v="3"/>
    <x v="0"/>
    <x v="2"/>
    <x v="0"/>
    <x v="1"/>
    <x v="72"/>
    <x v="47"/>
    <x v="0"/>
    <x v="1"/>
    <x v="0"/>
    <x v="1"/>
    <x v="2"/>
    <n v="6"/>
    <x v="1"/>
    <x v="0"/>
    <s v="Weekend"/>
    <s v="Fatal"/>
    <n v="0.2"/>
    <x v="0"/>
    <x v="0"/>
  </r>
  <r>
    <s v="A00151"/>
    <n v="1"/>
    <x v="16"/>
    <x v="16"/>
    <x v="20"/>
    <x v="4"/>
    <x v="8"/>
    <n v="4"/>
    <x v="15"/>
    <x v="2"/>
    <s v="14:54"/>
    <x v="0"/>
    <x v="2"/>
    <x v="1"/>
    <n v="3"/>
    <n v="2"/>
    <x v="0"/>
    <x v="1"/>
    <x v="2"/>
    <x v="2"/>
    <x v="0"/>
    <x v="25"/>
    <x v="11"/>
    <x v="1"/>
    <x v="0"/>
    <x v="2"/>
    <x v="0"/>
    <x v="0"/>
    <n v="14"/>
    <x v="3"/>
    <x v="2"/>
    <s v="Weekend"/>
    <s v="Fatal"/>
    <n v="0.67"/>
    <x v="3"/>
    <x v="0"/>
  </r>
  <r>
    <s v="A00152"/>
    <n v="1"/>
    <x v="7"/>
    <x v="7"/>
    <x v="0"/>
    <x v="4"/>
    <x v="4"/>
    <n v="11"/>
    <x v="23"/>
    <x v="2"/>
    <s v="7:50"/>
    <x v="1"/>
    <x v="0"/>
    <x v="4"/>
    <n v="8"/>
    <n v="2"/>
    <x v="1"/>
    <x v="0"/>
    <x v="3"/>
    <x v="3"/>
    <x v="3"/>
    <x v="74"/>
    <x v="18"/>
    <x v="1"/>
    <x v="1"/>
    <x v="0"/>
    <x v="0"/>
    <x v="3"/>
    <n v="7"/>
    <x v="1"/>
    <x v="2"/>
    <s v="Weekend"/>
    <s v="Fatal"/>
    <n v="0.25"/>
    <x v="3"/>
    <x v="0"/>
  </r>
  <r>
    <s v="A00153"/>
    <n v="1"/>
    <x v="29"/>
    <x v="29"/>
    <x v="0"/>
    <x v="1"/>
    <x v="11"/>
    <n v="3"/>
    <x v="62"/>
    <x v="2"/>
    <s v="2:29"/>
    <x v="0"/>
    <x v="1"/>
    <x v="3"/>
    <n v="9"/>
    <n v="0"/>
    <x v="4"/>
    <x v="2"/>
    <x v="3"/>
    <x v="0"/>
    <x v="1"/>
    <x v="54"/>
    <x v="33"/>
    <x v="1"/>
    <x v="1"/>
    <x v="0"/>
    <x v="1"/>
    <x v="1"/>
    <n v="2"/>
    <x v="0"/>
    <x v="1"/>
    <s v="Weekend"/>
    <s v="Non-Fatal"/>
    <n v="0"/>
    <x v="1"/>
    <x v="4"/>
  </r>
  <r>
    <s v="A00154"/>
    <n v="1"/>
    <x v="4"/>
    <x v="4"/>
    <x v="0"/>
    <x v="3"/>
    <x v="10"/>
    <n v="2"/>
    <x v="49"/>
    <x v="6"/>
    <s v="14:16"/>
    <x v="0"/>
    <x v="2"/>
    <x v="0"/>
    <n v="6"/>
    <n v="5"/>
    <x v="0"/>
    <x v="2"/>
    <x v="2"/>
    <x v="0"/>
    <x v="3"/>
    <x v="74"/>
    <x v="14"/>
    <x v="1"/>
    <x v="0"/>
    <x v="0"/>
    <x v="1"/>
    <x v="2"/>
    <n v="14"/>
    <x v="3"/>
    <x v="0"/>
    <s v="Weekend"/>
    <s v="Fatal"/>
    <n v="0.83"/>
    <x v="1"/>
    <x v="0"/>
  </r>
  <r>
    <s v="A00155"/>
    <n v="1"/>
    <x v="8"/>
    <x v="8"/>
    <x v="0"/>
    <x v="5"/>
    <x v="11"/>
    <n v="3"/>
    <x v="21"/>
    <x v="4"/>
    <s v="20:20"/>
    <x v="1"/>
    <x v="0"/>
    <x v="5"/>
    <n v="9"/>
    <n v="1"/>
    <x v="3"/>
    <x v="0"/>
    <x v="1"/>
    <x v="3"/>
    <x v="1"/>
    <x v="61"/>
    <x v="42"/>
    <x v="1"/>
    <x v="0"/>
    <x v="2"/>
    <x v="0"/>
    <x v="1"/>
    <n v="20"/>
    <x v="2"/>
    <x v="1"/>
    <s v="Weekday"/>
    <s v="Fatal"/>
    <n v="0.11"/>
    <x v="1"/>
    <x v="0"/>
  </r>
  <r>
    <s v="A00156"/>
    <n v="1"/>
    <x v="31"/>
    <x v="31"/>
    <x v="0"/>
    <x v="3"/>
    <x v="8"/>
    <n v="4"/>
    <x v="10"/>
    <x v="0"/>
    <s v="21:52"/>
    <x v="2"/>
    <x v="2"/>
    <x v="5"/>
    <n v="3"/>
    <n v="3"/>
    <x v="4"/>
    <x v="2"/>
    <x v="2"/>
    <x v="3"/>
    <x v="2"/>
    <x v="25"/>
    <x v="25"/>
    <x v="1"/>
    <x v="0"/>
    <x v="0"/>
    <x v="1"/>
    <x v="3"/>
    <n v="21"/>
    <x v="0"/>
    <x v="0"/>
    <s v="Weekday"/>
    <s v="Fatal"/>
    <n v="1"/>
    <x v="3"/>
    <x v="0"/>
  </r>
  <r>
    <s v="A00157"/>
    <n v="1"/>
    <x v="24"/>
    <x v="24"/>
    <x v="0"/>
    <x v="5"/>
    <x v="7"/>
    <n v="7"/>
    <x v="57"/>
    <x v="1"/>
    <s v="19:50"/>
    <x v="0"/>
    <x v="4"/>
    <x v="3"/>
    <n v="4"/>
    <n v="5"/>
    <x v="0"/>
    <x v="2"/>
    <x v="1"/>
    <x v="3"/>
    <x v="2"/>
    <x v="25"/>
    <x v="5"/>
    <x v="1"/>
    <x v="1"/>
    <x v="2"/>
    <x v="1"/>
    <x v="0"/>
    <n v="19"/>
    <x v="2"/>
    <x v="1"/>
    <s v="Weekday"/>
    <s v="Fatal"/>
    <n v="1.25"/>
    <x v="3"/>
    <x v="0"/>
  </r>
  <r>
    <s v="A00158"/>
    <n v="1"/>
    <x v="28"/>
    <x v="28"/>
    <x v="23"/>
    <x v="1"/>
    <x v="1"/>
    <n v="1"/>
    <x v="1"/>
    <x v="2"/>
    <s v="20:38"/>
    <x v="0"/>
    <x v="1"/>
    <x v="2"/>
    <n v="9"/>
    <n v="0"/>
    <x v="4"/>
    <x v="0"/>
    <x v="3"/>
    <x v="1"/>
    <x v="3"/>
    <x v="14"/>
    <x v="6"/>
    <x v="1"/>
    <x v="0"/>
    <x v="1"/>
    <x v="0"/>
    <x v="3"/>
    <n v="20"/>
    <x v="2"/>
    <x v="1"/>
    <s v="Weekend"/>
    <s v="Non-Fatal"/>
    <n v="0"/>
    <x v="3"/>
    <x v="1"/>
  </r>
  <r>
    <s v="A00159"/>
    <n v="1"/>
    <x v="8"/>
    <x v="8"/>
    <x v="0"/>
    <x v="5"/>
    <x v="11"/>
    <n v="3"/>
    <x v="21"/>
    <x v="2"/>
    <s v="6:4"/>
    <x v="2"/>
    <x v="2"/>
    <x v="4"/>
    <n v="5"/>
    <n v="1"/>
    <x v="3"/>
    <x v="1"/>
    <x v="2"/>
    <x v="3"/>
    <x v="0"/>
    <x v="8"/>
    <x v="34"/>
    <x v="0"/>
    <x v="1"/>
    <x v="1"/>
    <x v="1"/>
    <x v="3"/>
    <n v="6"/>
    <x v="1"/>
    <x v="1"/>
    <s v="Weekend"/>
    <s v="Fatal"/>
    <n v="0.2"/>
    <x v="1"/>
    <x v="4"/>
  </r>
  <r>
    <s v="A00160"/>
    <n v="1"/>
    <x v="23"/>
    <x v="23"/>
    <x v="0"/>
    <x v="5"/>
    <x v="9"/>
    <n v="9"/>
    <x v="52"/>
    <x v="5"/>
    <s v="7:15"/>
    <x v="1"/>
    <x v="2"/>
    <x v="5"/>
    <n v="10"/>
    <n v="1"/>
    <x v="2"/>
    <x v="0"/>
    <x v="2"/>
    <x v="2"/>
    <x v="0"/>
    <x v="75"/>
    <x v="5"/>
    <x v="1"/>
    <x v="1"/>
    <x v="2"/>
    <x v="1"/>
    <x v="0"/>
    <n v="7"/>
    <x v="1"/>
    <x v="1"/>
    <s v="Weekday"/>
    <s v="Fatal"/>
    <n v="0.1"/>
    <x v="3"/>
    <x v="2"/>
  </r>
  <r>
    <s v="A00161"/>
    <n v="1"/>
    <x v="25"/>
    <x v="25"/>
    <x v="0"/>
    <x v="2"/>
    <x v="9"/>
    <n v="9"/>
    <x v="51"/>
    <x v="1"/>
    <s v="2:36"/>
    <x v="0"/>
    <x v="3"/>
    <x v="1"/>
    <n v="9"/>
    <n v="0"/>
    <x v="2"/>
    <x v="1"/>
    <x v="1"/>
    <x v="2"/>
    <x v="3"/>
    <x v="76"/>
    <x v="37"/>
    <x v="0"/>
    <x v="0"/>
    <x v="0"/>
    <x v="1"/>
    <x v="2"/>
    <n v="2"/>
    <x v="0"/>
    <x v="2"/>
    <s v="Weekday"/>
    <s v="Non-Fatal"/>
    <n v="0"/>
    <x v="1"/>
    <x v="3"/>
  </r>
  <r>
    <s v="A00162"/>
    <n v="1"/>
    <x v="9"/>
    <x v="9"/>
    <x v="0"/>
    <x v="5"/>
    <x v="5"/>
    <n v="10"/>
    <x v="12"/>
    <x v="3"/>
    <s v="20:47"/>
    <x v="1"/>
    <x v="3"/>
    <x v="2"/>
    <n v="1"/>
    <n v="2"/>
    <x v="0"/>
    <x v="1"/>
    <x v="2"/>
    <x v="2"/>
    <x v="3"/>
    <x v="77"/>
    <x v="34"/>
    <x v="0"/>
    <x v="0"/>
    <x v="2"/>
    <x v="0"/>
    <x v="0"/>
    <n v="20"/>
    <x v="2"/>
    <x v="1"/>
    <s v="Weekday"/>
    <s v="Fatal"/>
    <n v="2"/>
    <x v="1"/>
    <x v="2"/>
  </r>
  <r>
    <s v="A00163"/>
    <n v="1"/>
    <x v="6"/>
    <x v="6"/>
    <x v="24"/>
    <x v="1"/>
    <x v="3"/>
    <n v="8"/>
    <x v="9"/>
    <x v="2"/>
    <s v="14:14"/>
    <x v="0"/>
    <x v="1"/>
    <x v="6"/>
    <n v="3"/>
    <n v="0"/>
    <x v="3"/>
    <x v="3"/>
    <x v="1"/>
    <x v="1"/>
    <x v="1"/>
    <x v="2"/>
    <x v="14"/>
    <x v="1"/>
    <x v="1"/>
    <x v="1"/>
    <x v="0"/>
    <x v="2"/>
    <n v="14"/>
    <x v="3"/>
    <x v="1"/>
    <s v="Weekend"/>
    <s v="Non-Fatal"/>
    <n v="0"/>
    <x v="1"/>
    <x v="2"/>
  </r>
  <r>
    <s v="A00164"/>
    <n v="1"/>
    <x v="14"/>
    <x v="14"/>
    <x v="0"/>
    <x v="5"/>
    <x v="6"/>
    <n v="12"/>
    <x v="32"/>
    <x v="1"/>
    <s v="15:21"/>
    <x v="1"/>
    <x v="2"/>
    <x v="3"/>
    <n v="3"/>
    <n v="1"/>
    <x v="0"/>
    <x v="0"/>
    <x v="1"/>
    <x v="0"/>
    <x v="1"/>
    <x v="62"/>
    <x v="8"/>
    <x v="1"/>
    <x v="0"/>
    <x v="1"/>
    <x v="1"/>
    <x v="0"/>
    <n v="15"/>
    <x v="3"/>
    <x v="1"/>
    <s v="Weekday"/>
    <s v="Fatal"/>
    <n v="0.33"/>
    <x v="1"/>
    <x v="3"/>
  </r>
  <r>
    <s v="A00165"/>
    <n v="1"/>
    <x v="14"/>
    <x v="14"/>
    <x v="0"/>
    <x v="2"/>
    <x v="7"/>
    <n v="7"/>
    <x v="55"/>
    <x v="6"/>
    <s v="12:12"/>
    <x v="2"/>
    <x v="0"/>
    <x v="0"/>
    <n v="2"/>
    <n v="0"/>
    <x v="0"/>
    <x v="2"/>
    <x v="0"/>
    <x v="1"/>
    <x v="0"/>
    <x v="78"/>
    <x v="35"/>
    <x v="1"/>
    <x v="1"/>
    <x v="0"/>
    <x v="1"/>
    <x v="2"/>
    <n v="12"/>
    <x v="3"/>
    <x v="2"/>
    <s v="Weekend"/>
    <s v="Non-Fatal"/>
    <n v="0"/>
    <x v="3"/>
    <x v="4"/>
  </r>
  <r>
    <s v="A00166"/>
    <n v="1"/>
    <x v="13"/>
    <x v="13"/>
    <x v="0"/>
    <x v="5"/>
    <x v="3"/>
    <n v="8"/>
    <x v="42"/>
    <x v="2"/>
    <s v="12:46"/>
    <x v="1"/>
    <x v="0"/>
    <x v="4"/>
    <n v="1"/>
    <n v="3"/>
    <x v="0"/>
    <x v="3"/>
    <x v="1"/>
    <x v="1"/>
    <x v="1"/>
    <x v="21"/>
    <x v="18"/>
    <x v="1"/>
    <x v="0"/>
    <x v="1"/>
    <x v="1"/>
    <x v="2"/>
    <n v="12"/>
    <x v="3"/>
    <x v="1"/>
    <s v="Weekend"/>
    <s v="Fatal"/>
    <n v="3"/>
    <x v="3"/>
    <x v="4"/>
  </r>
  <r>
    <s v="A00167"/>
    <n v="1"/>
    <x v="1"/>
    <x v="1"/>
    <x v="1"/>
    <x v="2"/>
    <x v="4"/>
    <n v="11"/>
    <x v="14"/>
    <x v="5"/>
    <s v="15:18"/>
    <x v="1"/>
    <x v="2"/>
    <x v="5"/>
    <n v="4"/>
    <n v="4"/>
    <x v="3"/>
    <x v="3"/>
    <x v="0"/>
    <x v="0"/>
    <x v="1"/>
    <x v="43"/>
    <x v="25"/>
    <x v="1"/>
    <x v="0"/>
    <x v="1"/>
    <x v="1"/>
    <x v="2"/>
    <n v="15"/>
    <x v="3"/>
    <x v="2"/>
    <s v="Weekday"/>
    <s v="Fatal"/>
    <n v="1"/>
    <x v="3"/>
    <x v="4"/>
  </r>
  <r>
    <s v="A00168"/>
    <n v="1"/>
    <x v="7"/>
    <x v="7"/>
    <x v="0"/>
    <x v="5"/>
    <x v="0"/>
    <n v="5"/>
    <x v="56"/>
    <x v="6"/>
    <s v="20:55"/>
    <x v="0"/>
    <x v="1"/>
    <x v="1"/>
    <n v="7"/>
    <n v="0"/>
    <x v="4"/>
    <x v="0"/>
    <x v="2"/>
    <x v="0"/>
    <x v="1"/>
    <x v="65"/>
    <x v="21"/>
    <x v="1"/>
    <x v="1"/>
    <x v="2"/>
    <x v="1"/>
    <x v="2"/>
    <n v="20"/>
    <x v="2"/>
    <x v="1"/>
    <s v="Weekend"/>
    <s v="Non-Fatal"/>
    <n v="0"/>
    <x v="2"/>
    <x v="1"/>
  </r>
  <r>
    <s v="A00169"/>
    <n v="1"/>
    <x v="17"/>
    <x v="17"/>
    <x v="0"/>
    <x v="5"/>
    <x v="3"/>
    <n v="8"/>
    <x v="42"/>
    <x v="3"/>
    <s v="17:40"/>
    <x v="0"/>
    <x v="1"/>
    <x v="1"/>
    <n v="2"/>
    <n v="0"/>
    <x v="4"/>
    <x v="1"/>
    <x v="1"/>
    <x v="1"/>
    <x v="2"/>
    <x v="79"/>
    <x v="40"/>
    <x v="1"/>
    <x v="0"/>
    <x v="1"/>
    <x v="0"/>
    <x v="0"/>
    <n v="17"/>
    <x v="2"/>
    <x v="1"/>
    <s v="Weekday"/>
    <s v="Non-Fatal"/>
    <n v="0"/>
    <x v="3"/>
    <x v="0"/>
  </r>
  <r>
    <s v="A00170"/>
    <n v="1"/>
    <x v="5"/>
    <x v="5"/>
    <x v="0"/>
    <x v="2"/>
    <x v="6"/>
    <n v="12"/>
    <x v="46"/>
    <x v="5"/>
    <s v="5:36"/>
    <x v="1"/>
    <x v="1"/>
    <x v="6"/>
    <n v="3"/>
    <n v="1"/>
    <x v="4"/>
    <x v="3"/>
    <x v="2"/>
    <x v="0"/>
    <x v="1"/>
    <x v="80"/>
    <x v="23"/>
    <x v="0"/>
    <x v="0"/>
    <x v="1"/>
    <x v="0"/>
    <x v="0"/>
    <n v="5"/>
    <x v="1"/>
    <x v="2"/>
    <s v="Weekday"/>
    <s v="Fatal"/>
    <n v="0.33"/>
    <x v="1"/>
    <x v="3"/>
  </r>
  <r>
    <s v="A00171"/>
    <n v="1"/>
    <x v="3"/>
    <x v="3"/>
    <x v="0"/>
    <x v="0"/>
    <x v="9"/>
    <n v="9"/>
    <x v="11"/>
    <x v="2"/>
    <s v="4:57"/>
    <x v="0"/>
    <x v="0"/>
    <x v="2"/>
    <n v="0"/>
    <n v="0"/>
    <x v="4"/>
    <x v="3"/>
    <x v="2"/>
    <x v="0"/>
    <x v="0"/>
    <x v="81"/>
    <x v="46"/>
    <x v="0"/>
    <x v="0"/>
    <x v="0"/>
    <x v="1"/>
    <x v="2"/>
    <n v="4"/>
    <x v="0"/>
    <x v="0"/>
    <s v="Weekend"/>
    <s v="Non-Fatal"/>
    <n v="0"/>
    <x v="0"/>
    <x v="1"/>
  </r>
  <r>
    <s v="A00172"/>
    <n v="1"/>
    <x v="19"/>
    <x v="19"/>
    <x v="0"/>
    <x v="3"/>
    <x v="6"/>
    <n v="12"/>
    <x v="50"/>
    <x v="0"/>
    <s v="2:24"/>
    <x v="2"/>
    <x v="0"/>
    <x v="1"/>
    <n v="9"/>
    <n v="0"/>
    <x v="4"/>
    <x v="3"/>
    <x v="1"/>
    <x v="3"/>
    <x v="0"/>
    <x v="52"/>
    <x v="37"/>
    <x v="0"/>
    <x v="1"/>
    <x v="0"/>
    <x v="0"/>
    <x v="1"/>
    <n v="2"/>
    <x v="0"/>
    <x v="0"/>
    <s v="Weekday"/>
    <s v="Non-Fatal"/>
    <n v="0"/>
    <x v="1"/>
    <x v="0"/>
  </r>
  <r>
    <s v="A00173"/>
    <n v="1"/>
    <x v="16"/>
    <x v="16"/>
    <x v="25"/>
    <x v="2"/>
    <x v="1"/>
    <n v="1"/>
    <x v="63"/>
    <x v="6"/>
    <s v="4:46"/>
    <x v="2"/>
    <x v="3"/>
    <x v="0"/>
    <n v="9"/>
    <n v="5"/>
    <x v="1"/>
    <x v="2"/>
    <x v="2"/>
    <x v="0"/>
    <x v="3"/>
    <x v="19"/>
    <x v="14"/>
    <x v="1"/>
    <x v="1"/>
    <x v="0"/>
    <x v="1"/>
    <x v="0"/>
    <n v="4"/>
    <x v="0"/>
    <x v="2"/>
    <s v="Weekend"/>
    <s v="Fatal"/>
    <n v="0.56000000000000005"/>
    <x v="1"/>
    <x v="4"/>
  </r>
  <r>
    <s v="A00174"/>
    <n v="1"/>
    <x v="12"/>
    <x v="12"/>
    <x v="14"/>
    <x v="3"/>
    <x v="3"/>
    <n v="8"/>
    <x v="48"/>
    <x v="0"/>
    <s v="19:24"/>
    <x v="2"/>
    <x v="0"/>
    <x v="0"/>
    <n v="1"/>
    <n v="1"/>
    <x v="2"/>
    <x v="1"/>
    <x v="3"/>
    <x v="3"/>
    <x v="0"/>
    <x v="62"/>
    <x v="20"/>
    <x v="0"/>
    <x v="1"/>
    <x v="0"/>
    <x v="1"/>
    <x v="3"/>
    <n v="19"/>
    <x v="2"/>
    <x v="0"/>
    <s v="Weekday"/>
    <s v="Fatal"/>
    <n v="1"/>
    <x v="1"/>
    <x v="3"/>
  </r>
  <r>
    <s v="A00175"/>
    <n v="1"/>
    <x v="28"/>
    <x v="28"/>
    <x v="23"/>
    <x v="1"/>
    <x v="5"/>
    <n v="10"/>
    <x v="40"/>
    <x v="6"/>
    <s v="17:59"/>
    <x v="1"/>
    <x v="0"/>
    <x v="3"/>
    <n v="6"/>
    <n v="4"/>
    <x v="1"/>
    <x v="0"/>
    <x v="1"/>
    <x v="1"/>
    <x v="0"/>
    <x v="61"/>
    <x v="46"/>
    <x v="0"/>
    <x v="0"/>
    <x v="1"/>
    <x v="1"/>
    <x v="2"/>
    <n v="17"/>
    <x v="2"/>
    <x v="1"/>
    <s v="Weekend"/>
    <s v="Fatal"/>
    <n v="0.67"/>
    <x v="0"/>
    <x v="0"/>
  </r>
  <r>
    <s v="A00176"/>
    <n v="1"/>
    <x v="13"/>
    <x v="13"/>
    <x v="0"/>
    <x v="2"/>
    <x v="9"/>
    <n v="9"/>
    <x v="51"/>
    <x v="2"/>
    <s v="23:11"/>
    <x v="1"/>
    <x v="4"/>
    <x v="3"/>
    <n v="9"/>
    <n v="0"/>
    <x v="2"/>
    <x v="3"/>
    <x v="2"/>
    <x v="0"/>
    <x v="3"/>
    <x v="36"/>
    <x v="30"/>
    <x v="1"/>
    <x v="0"/>
    <x v="2"/>
    <x v="0"/>
    <x v="0"/>
    <n v="23"/>
    <x v="0"/>
    <x v="2"/>
    <s v="Weekend"/>
    <s v="Non-Fatal"/>
    <n v="0"/>
    <x v="3"/>
    <x v="1"/>
  </r>
  <r>
    <s v="A00177"/>
    <n v="1"/>
    <x v="14"/>
    <x v="14"/>
    <x v="0"/>
    <x v="3"/>
    <x v="5"/>
    <n v="10"/>
    <x v="36"/>
    <x v="4"/>
    <s v="20:35"/>
    <x v="1"/>
    <x v="0"/>
    <x v="2"/>
    <n v="8"/>
    <n v="1"/>
    <x v="1"/>
    <x v="0"/>
    <x v="3"/>
    <x v="0"/>
    <x v="0"/>
    <x v="82"/>
    <x v="46"/>
    <x v="0"/>
    <x v="1"/>
    <x v="2"/>
    <x v="1"/>
    <x v="2"/>
    <n v="20"/>
    <x v="2"/>
    <x v="0"/>
    <s v="Weekday"/>
    <s v="Fatal"/>
    <n v="0.12"/>
    <x v="0"/>
    <x v="0"/>
  </r>
  <r>
    <s v="A00178"/>
    <n v="1"/>
    <x v="21"/>
    <x v="21"/>
    <x v="0"/>
    <x v="3"/>
    <x v="7"/>
    <n v="7"/>
    <x v="24"/>
    <x v="2"/>
    <s v="13:27"/>
    <x v="2"/>
    <x v="4"/>
    <x v="0"/>
    <n v="9"/>
    <n v="3"/>
    <x v="2"/>
    <x v="0"/>
    <x v="1"/>
    <x v="3"/>
    <x v="3"/>
    <x v="80"/>
    <x v="34"/>
    <x v="0"/>
    <x v="0"/>
    <x v="0"/>
    <x v="0"/>
    <x v="0"/>
    <n v="13"/>
    <x v="3"/>
    <x v="0"/>
    <s v="Weekend"/>
    <s v="Fatal"/>
    <n v="0.33"/>
    <x v="1"/>
    <x v="3"/>
  </r>
  <r>
    <s v="A00179"/>
    <n v="1"/>
    <x v="7"/>
    <x v="7"/>
    <x v="0"/>
    <x v="3"/>
    <x v="6"/>
    <n v="12"/>
    <x v="50"/>
    <x v="2"/>
    <s v="3:48"/>
    <x v="2"/>
    <x v="3"/>
    <x v="2"/>
    <n v="0"/>
    <n v="2"/>
    <x v="3"/>
    <x v="0"/>
    <x v="3"/>
    <x v="3"/>
    <x v="0"/>
    <x v="67"/>
    <x v="1"/>
    <x v="1"/>
    <x v="1"/>
    <x v="1"/>
    <x v="1"/>
    <x v="3"/>
    <n v="3"/>
    <x v="0"/>
    <x v="0"/>
    <s v="Weekend"/>
    <s v="Fatal"/>
    <n v="0"/>
    <x v="1"/>
    <x v="4"/>
  </r>
  <r>
    <s v="A00180"/>
    <n v="1"/>
    <x v="28"/>
    <x v="28"/>
    <x v="21"/>
    <x v="4"/>
    <x v="9"/>
    <n v="9"/>
    <x v="59"/>
    <x v="3"/>
    <s v="9:15"/>
    <x v="1"/>
    <x v="3"/>
    <x v="4"/>
    <n v="0"/>
    <n v="0"/>
    <x v="2"/>
    <x v="2"/>
    <x v="3"/>
    <x v="1"/>
    <x v="0"/>
    <x v="83"/>
    <x v="10"/>
    <x v="1"/>
    <x v="0"/>
    <x v="0"/>
    <x v="0"/>
    <x v="1"/>
    <n v="9"/>
    <x v="1"/>
    <x v="2"/>
    <s v="Weekday"/>
    <s v="Non-Fatal"/>
    <n v="0"/>
    <x v="3"/>
    <x v="3"/>
  </r>
  <r>
    <s v="A00181"/>
    <n v="1"/>
    <x v="25"/>
    <x v="25"/>
    <x v="0"/>
    <x v="3"/>
    <x v="11"/>
    <n v="3"/>
    <x v="64"/>
    <x v="0"/>
    <s v="20:24"/>
    <x v="2"/>
    <x v="3"/>
    <x v="3"/>
    <n v="3"/>
    <n v="4"/>
    <x v="4"/>
    <x v="1"/>
    <x v="2"/>
    <x v="1"/>
    <x v="1"/>
    <x v="81"/>
    <x v="35"/>
    <x v="1"/>
    <x v="1"/>
    <x v="2"/>
    <x v="0"/>
    <x v="0"/>
    <n v="20"/>
    <x v="2"/>
    <x v="0"/>
    <s v="Weekday"/>
    <s v="Fatal"/>
    <n v="1.33"/>
    <x v="3"/>
    <x v="1"/>
  </r>
  <r>
    <s v="A00182"/>
    <n v="1"/>
    <x v="30"/>
    <x v="30"/>
    <x v="0"/>
    <x v="2"/>
    <x v="7"/>
    <n v="7"/>
    <x v="55"/>
    <x v="2"/>
    <s v="10:14"/>
    <x v="1"/>
    <x v="0"/>
    <x v="2"/>
    <n v="5"/>
    <n v="4"/>
    <x v="4"/>
    <x v="1"/>
    <x v="0"/>
    <x v="0"/>
    <x v="1"/>
    <x v="6"/>
    <x v="42"/>
    <x v="1"/>
    <x v="0"/>
    <x v="0"/>
    <x v="1"/>
    <x v="3"/>
    <n v="10"/>
    <x v="1"/>
    <x v="2"/>
    <s v="Weekend"/>
    <s v="Fatal"/>
    <n v="0.8"/>
    <x v="1"/>
    <x v="2"/>
  </r>
  <r>
    <s v="A00183"/>
    <n v="1"/>
    <x v="7"/>
    <x v="7"/>
    <x v="0"/>
    <x v="3"/>
    <x v="1"/>
    <n v="1"/>
    <x v="31"/>
    <x v="6"/>
    <s v="23:22"/>
    <x v="0"/>
    <x v="0"/>
    <x v="0"/>
    <n v="4"/>
    <n v="4"/>
    <x v="1"/>
    <x v="1"/>
    <x v="3"/>
    <x v="0"/>
    <x v="0"/>
    <x v="47"/>
    <x v="42"/>
    <x v="1"/>
    <x v="1"/>
    <x v="1"/>
    <x v="1"/>
    <x v="0"/>
    <n v="23"/>
    <x v="0"/>
    <x v="0"/>
    <s v="Weekend"/>
    <s v="Fatal"/>
    <n v="1"/>
    <x v="1"/>
    <x v="1"/>
  </r>
  <r>
    <s v="A00184"/>
    <n v="1"/>
    <x v="19"/>
    <x v="19"/>
    <x v="0"/>
    <x v="2"/>
    <x v="0"/>
    <n v="5"/>
    <x v="2"/>
    <x v="1"/>
    <s v="6:14"/>
    <x v="2"/>
    <x v="0"/>
    <x v="0"/>
    <n v="4"/>
    <n v="4"/>
    <x v="1"/>
    <x v="0"/>
    <x v="3"/>
    <x v="1"/>
    <x v="2"/>
    <x v="33"/>
    <x v="30"/>
    <x v="1"/>
    <x v="0"/>
    <x v="1"/>
    <x v="1"/>
    <x v="1"/>
    <n v="6"/>
    <x v="1"/>
    <x v="2"/>
    <s v="Weekday"/>
    <s v="Fatal"/>
    <n v="1"/>
    <x v="3"/>
    <x v="0"/>
  </r>
  <r>
    <s v="A00185"/>
    <n v="1"/>
    <x v="2"/>
    <x v="2"/>
    <x v="0"/>
    <x v="2"/>
    <x v="8"/>
    <n v="4"/>
    <x v="44"/>
    <x v="4"/>
    <s v="17:10"/>
    <x v="2"/>
    <x v="2"/>
    <x v="6"/>
    <n v="2"/>
    <n v="5"/>
    <x v="0"/>
    <x v="1"/>
    <x v="1"/>
    <x v="3"/>
    <x v="0"/>
    <x v="42"/>
    <x v="9"/>
    <x v="1"/>
    <x v="0"/>
    <x v="0"/>
    <x v="1"/>
    <x v="1"/>
    <n v="17"/>
    <x v="2"/>
    <x v="2"/>
    <s v="Weekday"/>
    <s v="Fatal"/>
    <n v="2.5"/>
    <x v="1"/>
    <x v="2"/>
  </r>
  <r>
    <s v="A00186"/>
    <n v="1"/>
    <x v="3"/>
    <x v="3"/>
    <x v="0"/>
    <x v="1"/>
    <x v="2"/>
    <n v="6"/>
    <x v="16"/>
    <x v="2"/>
    <s v="5:53"/>
    <x v="0"/>
    <x v="3"/>
    <x v="4"/>
    <n v="3"/>
    <n v="2"/>
    <x v="2"/>
    <x v="2"/>
    <x v="0"/>
    <x v="1"/>
    <x v="2"/>
    <x v="78"/>
    <x v="6"/>
    <x v="1"/>
    <x v="1"/>
    <x v="1"/>
    <x v="0"/>
    <x v="0"/>
    <n v="5"/>
    <x v="1"/>
    <x v="1"/>
    <s v="Weekend"/>
    <s v="Fatal"/>
    <n v="0.67"/>
    <x v="3"/>
    <x v="4"/>
  </r>
  <r>
    <s v="A00187"/>
    <n v="1"/>
    <x v="27"/>
    <x v="27"/>
    <x v="0"/>
    <x v="5"/>
    <x v="2"/>
    <n v="6"/>
    <x v="41"/>
    <x v="0"/>
    <s v="5:35"/>
    <x v="1"/>
    <x v="4"/>
    <x v="0"/>
    <n v="6"/>
    <n v="5"/>
    <x v="1"/>
    <x v="1"/>
    <x v="2"/>
    <x v="3"/>
    <x v="0"/>
    <x v="8"/>
    <x v="30"/>
    <x v="1"/>
    <x v="1"/>
    <x v="2"/>
    <x v="0"/>
    <x v="1"/>
    <n v="5"/>
    <x v="1"/>
    <x v="1"/>
    <s v="Weekday"/>
    <s v="Fatal"/>
    <n v="0.83"/>
    <x v="3"/>
    <x v="4"/>
  </r>
  <r>
    <s v="A00188"/>
    <n v="1"/>
    <x v="20"/>
    <x v="20"/>
    <x v="15"/>
    <x v="1"/>
    <x v="3"/>
    <n v="8"/>
    <x v="9"/>
    <x v="3"/>
    <s v="3:40"/>
    <x v="0"/>
    <x v="2"/>
    <x v="6"/>
    <n v="8"/>
    <n v="0"/>
    <x v="3"/>
    <x v="3"/>
    <x v="2"/>
    <x v="3"/>
    <x v="1"/>
    <x v="5"/>
    <x v="48"/>
    <x v="1"/>
    <x v="0"/>
    <x v="1"/>
    <x v="1"/>
    <x v="2"/>
    <n v="3"/>
    <x v="0"/>
    <x v="1"/>
    <s v="Weekday"/>
    <s v="Non-Fatal"/>
    <n v="0"/>
    <x v="2"/>
    <x v="4"/>
  </r>
  <r>
    <s v="A00189"/>
    <n v="1"/>
    <x v="8"/>
    <x v="8"/>
    <x v="0"/>
    <x v="5"/>
    <x v="0"/>
    <n v="5"/>
    <x v="56"/>
    <x v="6"/>
    <s v="5:19"/>
    <x v="1"/>
    <x v="1"/>
    <x v="1"/>
    <n v="7"/>
    <n v="4"/>
    <x v="3"/>
    <x v="0"/>
    <x v="2"/>
    <x v="3"/>
    <x v="0"/>
    <x v="75"/>
    <x v="32"/>
    <x v="2"/>
    <x v="1"/>
    <x v="1"/>
    <x v="0"/>
    <x v="1"/>
    <n v="5"/>
    <x v="1"/>
    <x v="1"/>
    <s v="Weekend"/>
    <s v="Fatal"/>
    <n v="0.56999999999999995"/>
    <x v="4"/>
    <x v="2"/>
  </r>
  <r>
    <s v="A00190"/>
    <n v="1"/>
    <x v="23"/>
    <x v="23"/>
    <x v="0"/>
    <x v="1"/>
    <x v="10"/>
    <n v="2"/>
    <x v="43"/>
    <x v="1"/>
    <s v="0:6"/>
    <x v="0"/>
    <x v="0"/>
    <x v="0"/>
    <n v="1"/>
    <n v="4"/>
    <x v="4"/>
    <x v="0"/>
    <x v="3"/>
    <x v="0"/>
    <x v="1"/>
    <x v="26"/>
    <x v="2"/>
    <x v="1"/>
    <x v="0"/>
    <x v="0"/>
    <x v="0"/>
    <x v="3"/>
    <n v="0"/>
    <x v="0"/>
    <x v="1"/>
    <s v="Weekday"/>
    <s v="Fatal"/>
    <n v="4"/>
    <x v="2"/>
    <x v="0"/>
  </r>
  <r>
    <s v="A00191"/>
    <n v="1"/>
    <x v="20"/>
    <x v="20"/>
    <x v="11"/>
    <x v="0"/>
    <x v="7"/>
    <n v="7"/>
    <x v="8"/>
    <x v="2"/>
    <s v="3:30"/>
    <x v="1"/>
    <x v="1"/>
    <x v="6"/>
    <n v="0"/>
    <n v="2"/>
    <x v="4"/>
    <x v="2"/>
    <x v="2"/>
    <x v="0"/>
    <x v="1"/>
    <x v="54"/>
    <x v="28"/>
    <x v="0"/>
    <x v="0"/>
    <x v="2"/>
    <x v="1"/>
    <x v="3"/>
    <n v="3"/>
    <x v="0"/>
    <x v="0"/>
    <s v="Weekend"/>
    <s v="Fatal"/>
    <n v="0"/>
    <x v="0"/>
    <x v="4"/>
  </r>
  <r>
    <s v="A00192"/>
    <n v="1"/>
    <x v="6"/>
    <x v="6"/>
    <x v="24"/>
    <x v="2"/>
    <x v="6"/>
    <n v="12"/>
    <x v="46"/>
    <x v="4"/>
    <s v="22:0"/>
    <x v="1"/>
    <x v="0"/>
    <x v="5"/>
    <n v="6"/>
    <n v="4"/>
    <x v="4"/>
    <x v="3"/>
    <x v="0"/>
    <x v="1"/>
    <x v="2"/>
    <x v="7"/>
    <x v="49"/>
    <x v="1"/>
    <x v="1"/>
    <x v="2"/>
    <x v="0"/>
    <x v="1"/>
    <n v="22"/>
    <x v="0"/>
    <x v="2"/>
    <s v="Weekday"/>
    <s v="Fatal"/>
    <n v="0.67"/>
    <x v="3"/>
    <x v="0"/>
  </r>
  <r>
    <s v="A00193"/>
    <n v="1"/>
    <x v="23"/>
    <x v="23"/>
    <x v="0"/>
    <x v="1"/>
    <x v="8"/>
    <n v="4"/>
    <x v="37"/>
    <x v="1"/>
    <s v="20:12"/>
    <x v="0"/>
    <x v="2"/>
    <x v="3"/>
    <n v="8"/>
    <n v="3"/>
    <x v="1"/>
    <x v="0"/>
    <x v="3"/>
    <x v="2"/>
    <x v="3"/>
    <x v="14"/>
    <x v="18"/>
    <x v="1"/>
    <x v="1"/>
    <x v="2"/>
    <x v="1"/>
    <x v="0"/>
    <n v="20"/>
    <x v="2"/>
    <x v="1"/>
    <s v="Weekday"/>
    <s v="Fatal"/>
    <n v="0.38"/>
    <x v="3"/>
    <x v="1"/>
  </r>
  <r>
    <s v="A00194"/>
    <n v="1"/>
    <x v="8"/>
    <x v="8"/>
    <x v="0"/>
    <x v="0"/>
    <x v="1"/>
    <n v="1"/>
    <x v="65"/>
    <x v="6"/>
    <s v="20:17"/>
    <x v="2"/>
    <x v="1"/>
    <x v="3"/>
    <n v="9"/>
    <n v="3"/>
    <x v="1"/>
    <x v="0"/>
    <x v="0"/>
    <x v="3"/>
    <x v="0"/>
    <x v="78"/>
    <x v="25"/>
    <x v="1"/>
    <x v="1"/>
    <x v="2"/>
    <x v="1"/>
    <x v="3"/>
    <n v="20"/>
    <x v="2"/>
    <x v="0"/>
    <s v="Weekend"/>
    <s v="Fatal"/>
    <n v="0.33"/>
    <x v="3"/>
    <x v="4"/>
  </r>
  <r>
    <s v="A00195"/>
    <n v="1"/>
    <x v="6"/>
    <x v="6"/>
    <x v="24"/>
    <x v="4"/>
    <x v="10"/>
    <n v="2"/>
    <x v="17"/>
    <x v="4"/>
    <s v="12:25"/>
    <x v="0"/>
    <x v="4"/>
    <x v="5"/>
    <n v="6"/>
    <n v="3"/>
    <x v="0"/>
    <x v="1"/>
    <x v="2"/>
    <x v="2"/>
    <x v="3"/>
    <x v="84"/>
    <x v="30"/>
    <x v="1"/>
    <x v="0"/>
    <x v="0"/>
    <x v="1"/>
    <x v="3"/>
    <n v="12"/>
    <x v="3"/>
    <x v="2"/>
    <s v="Weekday"/>
    <s v="Fatal"/>
    <n v="0.5"/>
    <x v="3"/>
    <x v="0"/>
  </r>
  <r>
    <s v="A00196"/>
    <n v="1"/>
    <x v="29"/>
    <x v="29"/>
    <x v="0"/>
    <x v="2"/>
    <x v="2"/>
    <n v="6"/>
    <x v="39"/>
    <x v="4"/>
    <s v="7:2"/>
    <x v="2"/>
    <x v="0"/>
    <x v="4"/>
    <n v="2"/>
    <n v="0"/>
    <x v="3"/>
    <x v="2"/>
    <x v="0"/>
    <x v="2"/>
    <x v="3"/>
    <x v="23"/>
    <x v="25"/>
    <x v="1"/>
    <x v="1"/>
    <x v="2"/>
    <x v="1"/>
    <x v="0"/>
    <n v="7"/>
    <x v="1"/>
    <x v="2"/>
    <s v="Weekday"/>
    <s v="Non-Fatal"/>
    <n v="0"/>
    <x v="3"/>
    <x v="3"/>
  </r>
  <r>
    <s v="A00197"/>
    <n v="1"/>
    <x v="28"/>
    <x v="28"/>
    <x v="23"/>
    <x v="2"/>
    <x v="5"/>
    <n v="10"/>
    <x v="13"/>
    <x v="4"/>
    <s v="22:37"/>
    <x v="0"/>
    <x v="1"/>
    <x v="2"/>
    <n v="6"/>
    <n v="3"/>
    <x v="4"/>
    <x v="0"/>
    <x v="3"/>
    <x v="3"/>
    <x v="0"/>
    <x v="18"/>
    <x v="20"/>
    <x v="0"/>
    <x v="0"/>
    <x v="2"/>
    <x v="0"/>
    <x v="1"/>
    <n v="22"/>
    <x v="0"/>
    <x v="2"/>
    <s v="Weekday"/>
    <s v="Fatal"/>
    <n v="0.5"/>
    <x v="1"/>
    <x v="0"/>
  </r>
  <r>
    <s v="A00198"/>
    <n v="1"/>
    <x v="30"/>
    <x v="30"/>
    <x v="0"/>
    <x v="1"/>
    <x v="2"/>
    <n v="6"/>
    <x v="16"/>
    <x v="0"/>
    <s v="0:54"/>
    <x v="1"/>
    <x v="4"/>
    <x v="5"/>
    <n v="1"/>
    <n v="3"/>
    <x v="0"/>
    <x v="3"/>
    <x v="0"/>
    <x v="0"/>
    <x v="1"/>
    <x v="20"/>
    <x v="36"/>
    <x v="1"/>
    <x v="1"/>
    <x v="1"/>
    <x v="0"/>
    <x v="3"/>
    <n v="0"/>
    <x v="0"/>
    <x v="1"/>
    <s v="Weekday"/>
    <s v="Fatal"/>
    <n v="3"/>
    <x v="3"/>
    <x v="1"/>
  </r>
  <r>
    <s v="A00199"/>
    <n v="1"/>
    <x v="3"/>
    <x v="3"/>
    <x v="0"/>
    <x v="3"/>
    <x v="8"/>
    <n v="4"/>
    <x v="10"/>
    <x v="2"/>
    <s v="4:9"/>
    <x v="1"/>
    <x v="0"/>
    <x v="2"/>
    <n v="5"/>
    <n v="2"/>
    <x v="3"/>
    <x v="2"/>
    <x v="2"/>
    <x v="0"/>
    <x v="2"/>
    <x v="2"/>
    <x v="25"/>
    <x v="1"/>
    <x v="1"/>
    <x v="0"/>
    <x v="1"/>
    <x v="2"/>
    <n v="4"/>
    <x v="0"/>
    <x v="0"/>
    <s v="Weekend"/>
    <s v="Fatal"/>
    <n v="0.4"/>
    <x v="3"/>
    <x v="2"/>
  </r>
  <r>
    <s v="A00200"/>
    <n v="1"/>
    <x v="16"/>
    <x v="16"/>
    <x v="20"/>
    <x v="1"/>
    <x v="0"/>
    <n v="5"/>
    <x v="22"/>
    <x v="4"/>
    <s v="12:58"/>
    <x v="1"/>
    <x v="4"/>
    <x v="2"/>
    <n v="9"/>
    <n v="2"/>
    <x v="1"/>
    <x v="1"/>
    <x v="2"/>
    <x v="1"/>
    <x v="3"/>
    <x v="42"/>
    <x v="1"/>
    <x v="1"/>
    <x v="1"/>
    <x v="2"/>
    <x v="0"/>
    <x v="1"/>
    <n v="12"/>
    <x v="3"/>
    <x v="1"/>
    <s v="Weekday"/>
    <s v="Fatal"/>
    <n v="0.22"/>
    <x v="1"/>
    <x v="2"/>
  </r>
  <r>
    <s v="A00201"/>
    <n v="1"/>
    <x v="24"/>
    <x v="24"/>
    <x v="0"/>
    <x v="3"/>
    <x v="2"/>
    <n v="6"/>
    <x v="3"/>
    <x v="0"/>
    <s v="13:34"/>
    <x v="2"/>
    <x v="2"/>
    <x v="6"/>
    <n v="3"/>
    <n v="0"/>
    <x v="0"/>
    <x v="1"/>
    <x v="2"/>
    <x v="2"/>
    <x v="2"/>
    <x v="40"/>
    <x v="44"/>
    <x v="1"/>
    <x v="1"/>
    <x v="2"/>
    <x v="0"/>
    <x v="0"/>
    <n v="13"/>
    <x v="3"/>
    <x v="0"/>
    <s v="Weekday"/>
    <s v="Non-Fatal"/>
    <n v="0"/>
    <x v="2"/>
    <x v="0"/>
  </r>
  <r>
    <s v="A00202"/>
    <n v="1"/>
    <x v="5"/>
    <x v="5"/>
    <x v="0"/>
    <x v="3"/>
    <x v="4"/>
    <n v="11"/>
    <x v="5"/>
    <x v="0"/>
    <s v="3:3"/>
    <x v="1"/>
    <x v="4"/>
    <x v="3"/>
    <n v="5"/>
    <n v="0"/>
    <x v="2"/>
    <x v="0"/>
    <x v="3"/>
    <x v="3"/>
    <x v="2"/>
    <x v="30"/>
    <x v="1"/>
    <x v="1"/>
    <x v="1"/>
    <x v="1"/>
    <x v="0"/>
    <x v="3"/>
    <n v="3"/>
    <x v="0"/>
    <x v="0"/>
    <s v="Weekday"/>
    <s v="Non-Fatal"/>
    <n v="0"/>
    <x v="1"/>
    <x v="4"/>
  </r>
  <r>
    <s v="A00203"/>
    <n v="1"/>
    <x v="18"/>
    <x v="18"/>
    <x v="13"/>
    <x v="4"/>
    <x v="2"/>
    <n v="6"/>
    <x v="54"/>
    <x v="1"/>
    <s v="15:17"/>
    <x v="2"/>
    <x v="2"/>
    <x v="0"/>
    <n v="9"/>
    <n v="1"/>
    <x v="0"/>
    <x v="2"/>
    <x v="3"/>
    <x v="1"/>
    <x v="2"/>
    <x v="30"/>
    <x v="17"/>
    <x v="2"/>
    <x v="0"/>
    <x v="1"/>
    <x v="0"/>
    <x v="3"/>
    <n v="15"/>
    <x v="3"/>
    <x v="2"/>
    <s v="Weekday"/>
    <s v="Fatal"/>
    <n v="0.11"/>
    <x v="4"/>
    <x v="4"/>
  </r>
  <r>
    <s v="A00204"/>
    <n v="1"/>
    <x v="1"/>
    <x v="1"/>
    <x v="6"/>
    <x v="1"/>
    <x v="5"/>
    <n v="10"/>
    <x v="40"/>
    <x v="4"/>
    <s v="19:42"/>
    <x v="0"/>
    <x v="3"/>
    <x v="5"/>
    <n v="7"/>
    <n v="0"/>
    <x v="3"/>
    <x v="2"/>
    <x v="1"/>
    <x v="1"/>
    <x v="0"/>
    <x v="20"/>
    <x v="32"/>
    <x v="2"/>
    <x v="0"/>
    <x v="2"/>
    <x v="1"/>
    <x v="0"/>
    <n v="19"/>
    <x v="2"/>
    <x v="1"/>
    <s v="Weekday"/>
    <s v="Non-Fatal"/>
    <n v="0"/>
    <x v="4"/>
    <x v="1"/>
  </r>
  <r>
    <s v="A00205"/>
    <n v="1"/>
    <x v="13"/>
    <x v="13"/>
    <x v="0"/>
    <x v="3"/>
    <x v="3"/>
    <n v="8"/>
    <x v="48"/>
    <x v="6"/>
    <s v="14:42"/>
    <x v="0"/>
    <x v="0"/>
    <x v="4"/>
    <n v="6"/>
    <n v="1"/>
    <x v="0"/>
    <x v="1"/>
    <x v="2"/>
    <x v="2"/>
    <x v="3"/>
    <x v="19"/>
    <x v="49"/>
    <x v="1"/>
    <x v="1"/>
    <x v="1"/>
    <x v="1"/>
    <x v="1"/>
    <n v="14"/>
    <x v="3"/>
    <x v="0"/>
    <s v="Weekend"/>
    <s v="Fatal"/>
    <n v="0.17"/>
    <x v="3"/>
    <x v="4"/>
  </r>
  <r>
    <s v="A00206"/>
    <n v="1"/>
    <x v="12"/>
    <x v="12"/>
    <x v="14"/>
    <x v="5"/>
    <x v="1"/>
    <n v="1"/>
    <x v="27"/>
    <x v="4"/>
    <s v="12:21"/>
    <x v="2"/>
    <x v="1"/>
    <x v="0"/>
    <n v="6"/>
    <n v="2"/>
    <x v="0"/>
    <x v="2"/>
    <x v="3"/>
    <x v="0"/>
    <x v="2"/>
    <x v="37"/>
    <x v="32"/>
    <x v="2"/>
    <x v="1"/>
    <x v="2"/>
    <x v="1"/>
    <x v="0"/>
    <n v="12"/>
    <x v="3"/>
    <x v="1"/>
    <s v="Weekday"/>
    <s v="Fatal"/>
    <n v="0.33"/>
    <x v="4"/>
    <x v="4"/>
  </r>
  <r>
    <s v="A00207"/>
    <n v="1"/>
    <x v="31"/>
    <x v="31"/>
    <x v="0"/>
    <x v="5"/>
    <x v="3"/>
    <n v="8"/>
    <x v="42"/>
    <x v="5"/>
    <s v="2:1"/>
    <x v="1"/>
    <x v="0"/>
    <x v="1"/>
    <n v="1"/>
    <n v="4"/>
    <x v="0"/>
    <x v="1"/>
    <x v="0"/>
    <x v="3"/>
    <x v="0"/>
    <x v="2"/>
    <x v="46"/>
    <x v="0"/>
    <x v="1"/>
    <x v="2"/>
    <x v="1"/>
    <x v="1"/>
    <n v="2"/>
    <x v="0"/>
    <x v="1"/>
    <s v="Weekday"/>
    <s v="Fatal"/>
    <n v="4"/>
    <x v="0"/>
    <x v="2"/>
  </r>
  <r>
    <s v="A00208"/>
    <n v="1"/>
    <x v="13"/>
    <x v="13"/>
    <x v="0"/>
    <x v="5"/>
    <x v="10"/>
    <n v="2"/>
    <x v="66"/>
    <x v="3"/>
    <s v="8:19"/>
    <x v="0"/>
    <x v="3"/>
    <x v="0"/>
    <n v="8"/>
    <n v="2"/>
    <x v="4"/>
    <x v="3"/>
    <x v="2"/>
    <x v="1"/>
    <x v="0"/>
    <x v="64"/>
    <x v="0"/>
    <x v="0"/>
    <x v="0"/>
    <x v="1"/>
    <x v="1"/>
    <x v="0"/>
    <n v="8"/>
    <x v="1"/>
    <x v="1"/>
    <s v="Weekday"/>
    <s v="Fatal"/>
    <n v="0.25"/>
    <x v="0"/>
    <x v="3"/>
  </r>
  <r>
    <s v="A00209"/>
    <n v="1"/>
    <x v="24"/>
    <x v="24"/>
    <x v="0"/>
    <x v="0"/>
    <x v="4"/>
    <n v="11"/>
    <x v="30"/>
    <x v="6"/>
    <s v="13:44"/>
    <x v="1"/>
    <x v="4"/>
    <x v="5"/>
    <n v="9"/>
    <n v="4"/>
    <x v="3"/>
    <x v="2"/>
    <x v="2"/>
    <x v="3"/>
    <x v="3"/>
    <x v="67"/>
    <x v="8"/>
    <x v="1"/>
    <x v="1"/>
    <x v="0"/>
    <x v="0"/>
    <x v="0"/>
    <n v="13"/>
    <x v="3"/>
    <x v="0"/>
    <s v="Weekend"/>
    <s v="Fatal"/>
    <n v="0.44"/>
    <x v="1"/>
    <x v="4"/>
  </r>
  <r>
    <s v="A00210"/>
    <n v="1"/>
    <x v="0"/>
    <x v="0"/>
    <x v="0"/>
    <x v="0"/>
    <x v="5"/>
    <n v="10"/>
    <x v="6"/>
    <x v="5"/>
    <s v="11:52"/>
    <x v="1"/>
    <x v="2"/>
    <x v="4"/>
    <n v="2"/>
    <n v="3"/>
    <x v="3"/>
    <x v="3"/>
    <x v="2"/>
    <x v="1"/>
    <x v="1"/>
    <x v="28"/>
    <x v="13"/>
    <x v="1"/>
    <x v="0"/>
    <x v="2"/>
    <x v="1"/>
    <x v="1"/>
    <n v="11"/>
    <x v="1"/>
    <x v="0"/>
    <s v="Weekday"/>
    <s v="Fatal"/>
    <n v="1.5"/>
    <x v="1"/>
    <x v="3"/>
  </r>
  <r>
    <s v="A00211"/>
    <n v="1"/>
    <x v="26"/>
    <x v="26"/>
    <x v="0"/>
    <x v="4"/>
    <x v="10"/>
    <n v="2"/>
    <x v="17"/>
    <x v="5"/>
    <s v="21:5"/>
    <x v="2"/>
    <x v="4"/>
    <x v="4"/>
    <n v="9"/>
    <n v="4"/>
    <x v="0"/>
    <x v="3"/>
    <x v="0"/>
    <x v="3"/>
    <x v="1"/>
    <x v="45"/>
    <x v="41"/>
    <x v="1"/>
    <x v="1"/>
    <x v="0"/>
    <x v="1"/>
    <x v="3"/>
    <n v="21"/>
    <x v="0"/>
    <x v="2"/>
    <s v="Weekday"/>
    <s v="Fatal"/>
    <n v="0.44"/>
    <x v="2"/>
    <x v="1"/>
  </r>
  <r>
    <s v="A00212"/>
    <n v="1"/>
    <x v="24"/>
    <x v="24"/>
    <x v="0"/>
    <x v="0"/>
    <x v="0"/>
    <n v="5"/>
    <x v="0"/>
    <x v="4"/>
    <s v="0:41"/>
    <x v="2"/>
    <x v="0"/>
    <x v="0"/>
    <n v="1"/>
    <n v="2"/>
    <x v="2"/>
    <x v="1"/>
    <x v="3"/>
    <x v="3"/>
    <x v="2"/>
    <x v="49"/>
    <x v="42"/>
    <x v="1"/>
    <x v="1"/>
    <x v="0"/>
    <x v="0"/>
    <x v="1"/>
    <n v="0"/>
    <x v="0"/>
    <x v="0"/>
    <s v="Weekday"/>
    <s v="Fatal"/>
    <n v="2"/>
    <x v="1"/>
    <x v="1"/>
  </r>
  <r>
    <s v="A00213"/>
    <n v="1"/>
    <x v="2"/>
    <x v="2"/>
    <x v="0"/>
    <x v="0"/>
    <x v="4"/>
    <n v="11"/>
    <x v="30"/>
    <x v="5"/>
    <s v="4:24"/>
    <x v="1"/>
    <x v="2"/>
    <x v="6"/>
    <n v="0"/>
    <n v="2"/>
    <x v="3"/>
    <x v="2"/>
    <x v="3"/>
    <x v="3"/>
    <x v="2"/>
    <x v="6"/>
    <x v="40"/>
    <x v="1"/>
    <x v="0"/>
    <x v="2"/>
    <x v="0"/>
    <x v="3"/>
    <n v="4"/>
    <x v="0"/>
    <x v="0"/>
    <s v="Weekday"/>
    <s v="Fatal"/>
    <n v="0"/>
    <x v="3"/>
    <x v="2"/>
  </r>
  <r>
    <s v="A00214"/>
    <n v="1"/>
    <x v="15"/>
    <x v="15"/>
    <x v="26"/>
    <x v="0"/>
    <x v="0"/>
    <n v="5"/>
    <x v="0"/>
    <x v="3"/>
    <s v="13:53"/>
    <x v="1"/>
    <x v="3"/>
    <x v="4"/>
    <n v="9"/>
    <n v="3"/>
    <x v="3"/>
    <x v="1"/>
    <x v="0"/>
    <x v="3"/>
    <x v="1"/>
    <x v="76"/>
    <x v="5"/>
    <x v="1"/>
    <x v="0"/>
    <x v="0"/>
    <x v="1"/>
    <x v="3"/>
    <n v="13"/>
    <x v="3"/>
    <x v="0"/>
    <s v="Weekday"/>
    <s v="Fatal"/>
    <n v="0.33"/>
    <x v="3"/>
    <x v="3"/>
  </r>
  <r>
    <s v="A00215"/>
    <n v="1"/>
    <x v="15"/>
    <x v="15"/>
    <x v="10"/>
    <x v="0"/>
    <x v="0"/>
    <n v="5"/>
    <x v="0"/>
    <x v="0"/>
    <s v="1:4"/>
    <x v="0"/>
    <x v="1"/>
    <x v="4"/>
    <n v="8"/>
    <n v="0"/>
    <x v="0"/>
    <x v="1"/>
    <x v="3"/>
    <x v="0"/>
    <x v="3"/>
    <x v="40"/>
    <x v="25"/>
    <x v="1"/>
    <x v="0"/>
    <x v="1"/>
    <x v="0"/>
    <x v="1"/>
    <n v="1"/>
    <x v="0"/>
    <x v="0"/>
    <s v="Weekday"/>
    <s v="Non-Fatal"/>
    <n v="0"/>
    <x v="3"/>
    <x v="0"/>
  </r>
  <r>
    <s v="A00216"/>
    <n v="1"/>
    <x v="31"/>
    <x v="31"/>
    <x v="0"/>
    <x v="4"/>
    <x v="5"/>
    <n v="10"/>
    <x v="58"/>
    <x v="2"/>
    <s v="0:6"/>
    <x v="2"/>
    <x v="4"/>
    <x v="3"/>
    <n v="0"/>
    <n v="3"/>
    <x v="4"/>
    <x v="1"/>
    <x v="1"/>
    <x v="2"/>
    <x v="0"/>
    <x v="11"/>
    <x v="41"/>
    <x v="1"/>
    <x v="0"/>
    <x v="2"/>
    <x v="1"/>
    <x v="1"/>
    <n v="0"/>
    <x v="0"/>
    <x v="2"/>
    <s v="Weekend"/>
    <s v="Fatal"/>
    <n v="0"/>
    <x v="2"/>
    <x v="1"/>
  </r>
  <r>
    <s v="A00217"/>
    <n v="1"/>
    <x v="5"/>
    <x v="5"/>
    <x v="0"/>
    <x v="2"/>
    <x v="11"/>
    <n v="3"/>
    <x v="45"/>
    <x v="4"/>
    <s v="5:14"/>
    <x v="1"/>
    <x v="1"/>
    <x v="4"/>
    <n v="3"/>
    <n v="3"/>
    <x v="3"/>
    <x v="3"/>
    <x v="3"/>
    <x v="0"/>
    <x v="0"/>
    <x v="35"/>
    <x v="32"/>
    <x v="2"/>
    <x v="0"/>
    <x v="1"/>
    <x v="1"/>
    <x v="3"/>
    <n v="5"/>
    <x v="1"/>
    <x v="2"/>
    <s v="Weekday"/>
    <s v="Fatal"/>
    <n v="1"/>
    <x v="4"/>
    <x v="1"/>
  </r>
  <r>
    <s v="A00218"/>
    <n v="1"/>
    <x v="28"/>
    <x v="28"/>
    <x v="23"/>
    <x v="0"/>
    <x v="9"/>
    <n v="9"/>
    <x v="11"/>
    <x v="3"/>
    <s v="20:15"/>
    <x v="0"/>
    <x v="2"/>
    <x v="1"/>
    <n v="10"/>
    <n v="0"/>
    <x v="3"/>
    <x v="0"/>
    <x v="3"/>
    <x v="1"/>
    <x v="0"/>
    <x v="29"/>
    <x v="23"/>
    <x v="0"/>
    <x v="1"/>
    <x v="2"/>
    <x v="0"/>
    <x v="1"/>
    <n v="20"/>
    <x v="2"/>
    <x v="0"/>
    <s v="Weekday"/>
    <s v="Non-Fatal"/>
    <n v="0"/>
    <x v="1"/>
    <x v="1"/>
  </r>
  <r>
    <s v="A00219"/>
    <n v="1"/>
    <x v="22"/>
    <x v="22"/>
    <x v="0"/>
    <x v="0"/>
    <x v="1"/>
    <n v="1"/>
    <x v="65"/>
    <x v="1"/>
    <s v="14:19"/>
    <x v="1"/>
    <x v="2"/>
    <x v="4"/>
    <n v="2"/>
    <n v="1"/>
    <x v="1"/>
    <x v="2"/>
    <x v="1"/>
    <x v="3"/>
    <x v="1"/>
    <x v="54"/>
    <x v="28"/>
    <x v="0"/>
    <x v="1"/>
    <x v="1"/>
    <x v="1"/>
    <x v="3"/>
    <n v="14"/>
    <x v="3"/>
    <x v="0"/>
    <s v="Weekday"/>
    <s v="Fatal"/>
    <n v="0.5"/>
    <x v="0"/>
    <x v="4"/>
  </r>
  <r>
    <s v="A00220"/>
    <n v="1"/>
    <x v="12"/>
    <x v="12"/>
    <x v="18"/>
    <x v="2"/>
    <x v="11"/>
    <n v="3"/>
    <x v="45"/>
    <x v="5"/>
    <s v="21:18"/>
    <x v="0"/>
    <x v="1"/>
    <x v="4"/>
    <n v="7"/>
    <n v="3"/>
    <x v="4"/>
    <x v="1"/>
    <x v="0"/>
    <x v="0"/>
    <x v="0"/>
    <x v="75"/>
    <x v="30"/>
    <x v="1"/>
    <x v="1"/>
    <x v="2"/>
    <x v="0"/>
    <x v="0"/>
    <n v="21"/>
    <x v="0"/>
    <x v="2"/>
    <s v="Weekday"/>
    <s v="Fatal"/>
    <n v="0.43"/>
    <x v="3"/>
    <x v="2"/>
  </r>
  <r>
    <s v="A00221"/>
    <n v="1"/>
    <x v="31"/>
    <x v="31"/>
    <x v="0"/>
    <x v="4"/>
    <x v="0"/>
    <n v="5"/>
    <x v="34"/>
    <x v="1"/>
    <s v="17:8"/>
    <x v="0"/>
    <x v="0"/>
    <x v="2"/>
    <n v="9"/>
    <n v="1"/>
    <x v="0"/>
    <x v="3"/>
    <x v="3"/>
    <x v="3"/>
    <x v="1"/>
    <x v="2"/>
    <x v="48"/>
    <x v="1"/>
    <x v="1"/>
    <x v="1"/>
    <x v="0"/>
    <x v="3"/>
    <n v="17"/>
    <x v="2"/>
    <x v="2"/>
    <s v="Weekday"/>
    <s v="Fatal"/>
    <n v="0.11"/>
    <x v="2"/>
    <x v="2"/>
  </r>
  <r>
    <s v="A00222"/>
    <n v="1"/>
    <x v="4"/>
    <x v="4"/>
    <x v="0"/>
    <x v="0"/>
    <x v="4"/>
    <n v="11"/>
    <x v="30"/>
    <x v="2"/>
    <s v="22:53"/>
    <x v="2"/>
    <x v="4"/>
    <x v="6"/>
    <n v="2"/>
    <n v="4"/>
    <x v="0"/>
    <x v="0"/>
    <x v="3"/>
    <x v="3"/>
    <x v="3"/>
    <x v="47"/>
    <x v="9"/>
    <x v="1"/>
    <x v="1"/>
    <x v="0"/>
    <x v="0"/>
    <x v="1"/>
    <n v="22"/>
    <x v="0"/>
    <x v="0"/>
    <s v="Weekend"/>
    <s v="Fatal"/>
    <n v="2"/>
    <x v="1"/>
    <x v="1"/>
  </r>
  <r>
    <s v="A00223"/>
    <n v="1"/>
    <x v="9"/>
    <x v="9"/>
    <x v="0"/>
    <x v="5"/>
    <x v="2"/>
    <n v="6"/>
    <x v="41"/>
    <x v="1"/>
    <s v="9:33"/>
    <x v="1"/>
    <x v="3"/>
    <x v="1"/>
    <n v="8"/>
    <n v="0"/>
    <x v="0"/>
    <x v="1"/>
    <x v="3"/>
    <x v="2"/>
    <x v="0"/>
    <x v="17"/>
    <x v="16"/>
    <x v="2"/>
    <x v="0"/>
    <x v="1"/>
    <x v="0"/>
    <x v="1"/>
    <n v="9"/>
    <x v="1"/>
    <x v="1"/>
    <s v="Weekday"/>
    <s v="Non-Fatal"/>
    <n v="0"/>
    <x v="4"/>
    <x v="4"/>
  </r>
  <r>
    <s v="A00224"/>
    <n v="1"/>
    <x v="10"/>
    <x v="10"/>
    <x v="0"/>
    <x v="0"/>
    <x v="4"/>
    <n v="11"/>
    <x v="30"/>
    <x v="0"/>
    <s v="13:4"/>
    <x v="1"/>
    <x v="0"/>
    <x v="0"/>
    <n v="1"/>
    <n v="2"/>
    <x v="2"/>
    <x v="1"/>
    <x v="2"/>
    <x v="2"/>
    <x v="3"/>
    <x v="55"/>
    <x v="46"/>
    <x v="0"/>
    <x v="0"/>
    <x v="2"/>
    <x v="0"/>
    <x v="0"/>
    <n v="13"/>
    <x v="3"/>
    <x v="0"/>
    <s v="Weekday"/>
    <s v="Fatal"/>
    <n v="2"/>
    <x v="0"/>
    <x v="4"/>
  </r>
  <r>
    <s v="A00225"/>
    <n v="1"/>
    <x v="26"/>
    <x v="26"/>
    <x v="0"/>
    <x v="5"/>
    <x v="3"/>
    <n v="8"/>
    <x v="42"/>
    <x v="3"/>
    <s v="16:7"/>
    <x v="1"/>
    <x v="3"/>
    <x v="5"/>
    <n v="3"/>
    <n v="5"/>
    <x v="4"/>
    <x v="3"/>
    <x v="3"/>
    <x v="0"/>
    <x v="2"/>
    <x v="7"/>
    <x v="9"/>
    <x v="1"/>
    <x v="0"/>
    <x v="2"/>
    <x v="1"/>
    <x v="3"/>
    <n v="16"/>
    <x v="3"/>
    <x v="1"/>
    <s v="Weekday"/>
    <s v="Fatal"/>
    <n v="1.67"/>
    <x v="1"/>
    <x v="0"/>
  </r>
  <r>
    <s v="A00226"/>
    <n v="1"/>
    <x v="30"/>
    <x v="30"/>
    <x v="0"/>
    <x v="0"/>
    <x v="4"/>
    <n v="11"/>
    <x v="30"/>
    <x v="2"/>
    <s v="19:19"/>
    <x v="0"/>
    <x v="3"/>
    <x v="1"/>
    <n v="1"/>
    <n v="0"/>
    <x v="0"/>
    <x v="1"/>
    <x v="2"/>
    <x v="2"/>
    <x v="0"/>
    <x v="61"/>
    <x v="50"/>
    <x v="1"/>
    <x v="1"/>
    <x v="2"/>
    <x v="0"/>
    <x v="1"/>
    <n v="19"/>
    <x v="2"/>
    <x v="0"/>
    <s v="Weekend"/>
    <s v="Non-Fatal"/>
    <n v="0"/>
    <x v="2"/>
    <x v="0"/>
  </r>
  <r>
    <s v="A00227"/>
    <n v="1"/>
    <x v="8"/>
    <x v="8"/>
    <x v="0"/>
    <x v="2"/>
    <x v="8"/>
    <n v="4"/>
    <x v="44"/>
    <x v="3"/>
    <s v="16:26"/>
    <x v="1"/>
    <x v="3"/>
    <x v="5"/>
    <n v="7"/>
    <n v="4"/>
    <x v="3"/>
    <x v="2"/>
    <x v="1"/>
    <x v="2"/>
    <x v="3"/>
    <x v="74"/>
    <x v="2"/>
    <x v="1"/>
    <x v="1"/>
    <x v="2"/>
    <x v="1"/>
    <x v="2"/>
    <n v="16"/>
    <x v="3"/>
    <x v="2"/>
    <s v="Weekday"/>
    <s v="Fatal"/>
    <n v="0.56999999999999995"/>
    <x v="2"/>
    <x v="0"/>
  </r>
  <r>
    <s v="A00228"/>
    <n v="1"/>
    <x v="26"/>
    <x v="26"/>
    <x v="0"/>
    <x v="0"/>
    <x v="0"/>
    <n v="5"/>
    <x v="0"/>
    <x v="5"/>
    <s v="11:16"/>
    <x v="1"/>
    <x v="2"/>
    <x v="2"/>
    <n v="10"/>
    <n v="3"/>
    <x v="2"/>
    <x v="0"/>
    <x v="0"/>
    <x v="3"/>
    <x v="1"/>
    <x v="48"/>
    <x v="36"/>
    <x v="1"/>
    <x v="0"/>
    <x v="1"/>
    <x v="1"/>
    <x v="2"/>
    <n v="11"/>
    <x v="1"/>
    <x v="0"/>
    <s v="Weekday"/>
    <s v="Fatal"/>
    <n v="0.3"/>
    <x v="3"/>
    <x v="1"/>
  </r>
  <r>
    <s v="A00229"/>
    <n v="1"/>
    <x v="25"/>
    <x v="25"/>
    <x v="0"/>
    <x v="2"/>
    <x v="6"/>
    <n v="12"/>
    <x v="46"/>
    <x v="1"/>
    <s v="13:48"/>
    <x v="1"/>
    <x v="2"/>
    <x v="0"/>
    <n v="7"/>
    <n v="4"/>
    <x v="2"/>
    <x v="3"/>
    <x v="3"/>
    <x v="3"/>
    <x v="0"/>
    <x v="56"/>
    <x v="51"/>
    <x v="2"/>
    <x v="0"/>
    <x v="2"/>
    <x v="1"/>
    <x v="1"/>
    <n v="13"/>
    <x v="3"/>
    <x v="2"/>
    <s v="Weekday"/>
    <s v="Fatal"/>
    <n v="0.56999999999999995"/>
    <x v="4"/>
    <x v="0"/>
  </r>
  <r>
    <s v="A00230"/>
    <n v="1"/>
    <x v="18"/>
    <x v="18"/>
    <x v="13"/>
    <x v="3"/>
    <x v="8"/>
    <n v="4"/>
    <x v="10"/>
    <x v="6"/>
    <s v="17:25"/>
    <x v="1"/>
    <x v="3"/>
    <x v="6"/>
    <n v="10"/>
    <n v="2"/>
    <x v="1"/>
    <x v="2"/>
    <x v="3"/>
    <x v="1"/>
    <x v="1"/>
    <x v="9"/>
    <x v="49"/>
    <x v="1"/>
    <x v="1"/>
    <x v="2"/>
    <x v="0"/>
    <x v="2"/>
    <n v="17"/>
    <x v="2"/>
    <x v="0"/>
    <s v="Weekend"/>
    <s v="Fatal"/>
    <n v="0.2"/>
    <x v="3"/>
    <x v="2"/>
  </r>
  <r>
    <s v="A00231"/>
    <n v="1"/>
    <x v="22"/>
    <x v="22"/>
    <x v="0"/>
    <x v="0"/>
    <x v="8"/>
    <n v="4"/>
    <x v="35"/>
    <x v="1"/>
    <s v="22:45"/>
    <x v="2"/>
    <x v="0"/>
    <x v="6"/>
    <n v="5"/>
    <n v="0"/>
    <x v="2"/>
    <x v="2"/>
    <x v="0"/>
    <x v="0"/>
    <x v="2"/>
    <x v="8"/>
    <x v="34"/>
    <x v="0"/>
    <x v="0"/>
    <x v="1"/>
    <x v="1"/>
    <x v="2"/>
    <n v="22"/>
    <x v="0"/>
    <x v="0"/>
    <s v="Weekday"/>
    <s v="Non-Fatal"/>
    <n v="0"/>
    <x v="1"/>
    <x v="4"/>
  </r>
  <r>
    <s v="A00232"/>
    <n v="1"/>
    <x v="31"/>
    <x v="31"/>
    <x v="0"/>
    <x v="0"/>
    <x v="1"/>
    <n v="1"/>
    <x v="65"/>
    <x v="1"/>
    <s v="0:54"/>
    <x v="0"/>
    <x v="3"/>
    <x v="1"/>
    <n v="3"/>
    <n v="3"/>
    <x v="1"/>
    <x v="2"/>
    <x v="2"/>
    <x v="0"/>
    <x v="3"/>
    <x v="85"/>
    <x v="49"/>
    <x v="1"/>
    <x v="0"/>
    <x v="0"/>
    <x v="0"/>
    <x v="3"/>
    <n v="0"/>
    <x v="0"/>
    <x v="0"/>
    <s v="Weekday"/>
    <s v="Fatal"/>
    <n v="1"/>
    <x v="3"/>
    <x v="4"/>
  </r>
  <r>
    <s v="A00233"/>
    <n v="1"/>
    <x v="21"/>
    <x v="21"/>
    <x v="0"/>
    <x v="0"/>
    <x v="6"/>
    <n v="12"/>
    <x v="60"/>
    <x v="5"/>
    <s v="17:1"/>
    <x v="0"/>
    <x v="3"/>
    <x v="4"/>
    <n v="10"/>
    <n v="4"/>
    <x v="0"/>
    <x v="0"/>
    <x v="1"/>
    <x v="3"/>
    <x v="3"/>
    <x v="65"/>
    <x v="4"/>
    <x v="1"/>
    <x v="0"/>
    <x v="0"/>
    <x v="1"/>
    <x v="0"/>
    <n v="17"/>
    <x v="2"/>
    <x v="0"/>
    <s v="Weekday"/>
    <s v="Fatal"/>
    <n v="0.4"/>
    <x v="2"/>
    <x v="1"/>
  </r>
  <r>
    <s v="A00234"/>
    <n v="1"/>
    <x v="26"/>
    <x v="26"/>
    <x v="0"/>
    <x v="5"/>
    <x v="2"/>
    <n v="6"/>
    <x v="41"/>
    <x v="1"/>
    <s v="14:59"/>
    <x v="0"/>
    <x v="3"/>
    <x v="0"/>
    <n v="0"/>
    <n v="4"/>
    <x v="1"/>
    <x v="1"/>
    <x v="1"/>
    <x v="0"/>
    <x v="2"/>
    <x v="38"/>
    <x v="6"/>
    <x v="1"/>
    <x v="0"/>
    <x v="2"/>
    <x v="1"/>
    <x v="1"/>
    <n v="14"/>
    <x v="3"/>
    <x v="1"/>
    <s v="Weekday"/>
    <s v="Fatal"/>
    <n v="0"/>
    <x v="3"/>
    <x v="1"/>
  </r>
  <r>
    <s v="A00235"/>
    <n v="1"/>
    <x v="3"/>
    <x v="3"/>
    <x v="0"/>
    <x v="0"/>
    <x v="3"/>
    <n v="8"/>
    <x v="4"/>
    <x v="3"/>
    <s v="13:11"/>
    <x v="0"/>
    <x v="2"/>
    <x v="6"/>
    <n v="0"/>
    <n v="4"/>
    <x v="4"/>
    <x v="2"/>
    <x v="0"/>
    <x v="1"/>
    <x v="2"/>
    <x v="31"/>
    <x v="1"/>
    <x v="1"/>
    <x v="0"/>
    <x v="2"/>
    <x v="0"/>
    <x v="1"/>
    <n v="13"/>
    <x v="3"/>
    <x v="0"/>
    <s v="Weekday"/>
    <s v="Fatal"/>
    <n v="0"/>
    <x v="1"/>
    <x v="0"/>
  </r>
  <r>
    <s v="A00236"/>
    <n v="1"/>
    <x v="14"/>
    <x v="14"/>
    <x v="0"/>
    <x v="2"/>
    <x v="6"/>
    <n v="12"/>
    <x v="46"/>
    <x v="1"/>
    <s v="21:33"/>
    <x v="0"/>
    <x v="1"/>
    <x v="6"/>
    <n v="4"/>
    <n v="2"/>
    <x v="4"/>
    <x v="3"/>
    <x v="2"/>
    <x v="0"/>
    <x v="0"/>
    <x v="66"/>
    <x v="46"/>
    <x v="0"/>
    <x v="1"/>
    <x v="2"/>
    <x v="1"/>
    <x v="1"/>
    <n v="21"/>
    <x v="0"/>
    <x v="2"/>
    <s v="Weekday"/>
    <s v="Fatal"/>
    <n v="0.5"/>
    <x v="0"/>
    <x v="3"/>
  </r>
  <r>
    <s v="A00237"/>
    <n v="1"/>
    <x v="10"/>
    <x v="10"/>
    <x v="0"/>
    <x v="5"/>
    <x v="6"/>
    <n v="12"/>
    <x v="32"/>
    <x v="3"/>
    <s v="11:33"/>
    <x v="2"/>
    <x v="1"/>
    <x v="2"/>
    <n v="7"/>
    <n v="0"/>
    <x v="2"/>
    <x v="3"/>
    <x v="2"/>
    <x v="3"/>
    <x v="1"/>
    <x v="76"/>
    <x v="0"/>
    <x v="0"/>
    <x v="1"/>
    <x v="0"/>
    <x v="0"/>
    <x v="0"/>
    <n v="11"/>
    <x v="1"/>
    <x v="1"/>
    <s v="Weekday"/>
    <s v="Non-Fatal"/>
    <n v="0"/>
    <x v="0"/>
    <x v="3"/>
  </r>
  <r>
    <s v="A00238"/>
    <n v="1"/>
    <x v="1"/>
    <x v="1"/>
    <x v="1"/>
    <x v="0"/>
    <x v="8"/>
    <n v="4"/>
    <x v="35"/>
    <x v="4"/>
    <s v="21:9"/>
    <x v="0"/>
    <x v="3"/>
    <x v="3"/>
    <n v="2"/>
    <n v="2"/>
    <x v="4"/>
    <x v="1"/>
    <x v="3"/>
    <x v="2"/>
    <x v="2"/>
    <x v="67"/>
    <x v="9"/>
    <x v="1"/>
    <x v="1"/>
    <x v="0"/>
    <x v="1"/>
    <x v="1"/>
    <n v="21"/>
    <x v="0"/>
    <x v="0"/>
    <s v="Weekday"/>
    <s v="Fatal"/>
    <n v="1"/>
    <x v="1"/>
    <x v="4"/>
  </r>
  <r>
    <s v="A00239"/>
    <n v="1"/>
    <x v="26"/>
    <x v="26"/>
    <x v="0"/>
    <x v="5"/>
    <x v="2"/>
    <n v="6"/>
    <x v="41"/>
    <x v="0"/>
    <s v="4:45"/>
    <x v="2"/>
    <x v="0"/>
    <x v="2"/>
    <n v="5"/>
    <n v="1"/>
    <x v="1"/>
    <x v="2"/>
    <x v="2"/>
    <x v="0"/>
    <x v="1"/>
    <x v="20"/>
    <x v="10"/>
    <x v="1"/>
    <x v="1"/>
    <x v="0"/>
    <x v="1"/>
    <x v="1"/>
    <n v="4"/>
    <x v="0"/>
    <x v="1"/>
    <s v="Weekday"/>
    <s v="Fatal"/>
    <n v="0.2"/>
    <x v="3"/>
    <x v="1"/>
  </r>
  <r>
    <s v="A00240"/>
    <n v="1"/>
    <x v="29"/>
    <x v="29"/>
    <x v="0"/>
    <x v="2"/>
    <x v="8"/>
    <n v="4"/>
    <x v="44"/>
    <x v="0"/>
    <s v="9:22"/>
    <x v="0"/>
    <x v="3"/>
    <x v="4"/>
    <n v="6"/>
    <n v="5"/>
    <x v="2"/>
    <x v="2"/>
    <x v="3"/>
    <x v="0"/>
    <x v="1"/>
    <x v="75"/>
    <x v="26"/>
    <x v="1"/>
    <x v="0"/>
    <x v="1"/>
    <x v="1"/>
    <x v="2"/>
    <n v="9"/>
    <x v="1"/>
    <x v="2"/>
    <s v="Weekday"/>
    <s v="Fatal"/>
    <n v="0.83"/>
    <x v="2"/>
    <x v="2"/>
  </r>
  <r>
    <s v="A00241"/>
    <n v="1"/>
    <x v="20"/>
    <x v="20"/>
    <x v="12"/>
    <x v="3"/>
    <x v="3"/>
    <n v="8"/>
    <x v="48"/>
    <x v="3"/>
    <s v="13:42"/>
    <x v="2"/>
    <x v="4"/>
    <x v="6"/>
    <n v="8"/>
    <n v="4"/>
    <x v="0"/>
    <x v="0"/>
    <x v="0"/>
    <x v="2"/>
    <x v="3"/>
    <x v="86"/>
    <x v="49"/>
    <x v="1"/>
    <x v="1"/>
    <x v="0"/>
    <x v="0"/>
    <x v="2"/>
    <n v="13"/>
    <x v="3"/>
    <x v="0"/>
    <s v="Weekday"/>
    <s v="Fatal"/>
    <n v="0.5"/>
    <x v="3"/>
    <x v="2"/>
  </r>
  <r>
    <s v="A00242"/>
    <n v="1"/>
    <x v="19"/>
    <x v="19"/>
    <x v="0"/>
    <x v="1"/>
    <x v="4"/>
    <n v="11"/>
    <x v="67"/>
    <x v="3"/>
    <s v="16:36"/>
    <x v="0"/>
    <x v="4"/>
    <x v="6"/>
    <n v="9"/>
    <n v="3"/>
    <x v="1"/>
    <x v="0"/>
    <x v="2"/>
    <x v="0"/>
    <x v="2"/>
    <x v="32"/>
    <x v="51"/>
    <x v="2"/>
    <x v="0"/>
    <x v="0"/>
    <x v="1"/>
    <x v="0"/>
    <n v="16"/>
    <x v="3"/>
    <x v="1"/>
    <s v="Weekday"/>
    <s v="Fatal"/>
    <n v="0.33"/>
    <x v="4"/>
    <x v="3"/>
  </r>
  <r>
    <s v="A00243"/>
    <n v="1"/>
    <x v="30"/>
    <x v="30"/>
    <x v="0"/>
    <x v="3"/>
    <x v="1"/>
    <n v="1"/>
    <x v="31"/>
    <x v="0"/>
    <s v="8:9"/>
    <x v="0"/>
    <x v="0"/>
    <x v="1"/>
    <n v="2"/>
    <n v="4"/>
    <x v="3"/>
    <x v="2"/>
    <x v="0"/>
    <x v="1"/>
    <x v="3"/>
    <x v="46"/>
    <x v="43"/>
    <x v="1"/>
    <x v="0"/>
    <x v="2"/>
    <x v="0"/>
    <x v="2"/>
    <n v="8"/>
    <x v="1"/>
    <x v="0"/>
    <s v="Weekday"/>
    <s v="Fatal"/>
    <n v="2"/>
    <x v="1"/>
    <x v="3"/>
  </r>
  <r>
    <s v="A00244"/>
    <n v="1"/>
    <x v="29"/>
    <x v="29"/>
    <x v="0"/>
    <x v="3"/>
    <x v="3"/>
    <n v="8"/>
    <x v="48"/>
    <x v="0"/>
    <s v="8:31"/>
    <x v="0"/>
    <x v="2"/>
    <x v="2"/>
    <n v="6"/>
    <n v="2"/>
    <x v="0"/>
    <x v="2"/>
    <x v="0"/>
    <x v="3"/>
    <x v="1"/>
    <x v="10"/>
    <x v="31"/>
    <x v="1"/>
    <x v="0"/>
    <x v="1"/>
    <x v="0"/>
    <x v="2"/>
    <n v="8"/>
    <x v="1"/>
    <x v="0"/>
    <s v="Weekday"/>
    <s v="Fatal"/>
    <n v="0.33"/>
    <x v="3"/>
    <x v="4"/>
  </r>
  <r>
    <s v="A00245"/>
    <n v="1"/>
    <x v="8"/>
    <x v="8"/>
    <x v="0"/>
    <x v="2"/>
    <x v="8"/>
    <n v="4"/>
    <x v="44"/>
    <x v="4"/>
    <s v="8:55"/>
    <x v="1"/>
    <x v="0"/>
    <x v="1"/>
    <n v="0"/>
    <n v="4"/>
    <x v="3"/>
    <x v="1"/>
    <x v="0"/>
    <x v="0"/>
    <x v="0"/>
    <x v="43"/>
    <x v="27"/>
    <x v="1"/>
    <x v="0"/>
    <x v="1"/>
    <x v="0"/>
    <x v="1"/>
    <n v="8"/>
    <x v="1"/>
    <x v="2"/>
    <s v="Weekday"/>
    <s v="Fatal"/>
    <n v="0"/>
    <x v="2"/>
    <x v="4"/>
  </r>
  <r>
    <s v="A00246"/>
    <n v="1"/>
    <x v="22"/>
    <x v="22"/>
    <x v="0"/>
    <x v="5"/>
    <x v="11"/>
    <n v="3"/>
    <x v="21"/>
    <x v="3"/>
    <s v="7:29"/>
    <x v="0"/>
    <x v="0"/>
    <x v="6"/>
    <n v="1"/>
    <n v="5"/>
    <x v="1"/>
    <x v="0"/>
    <x v="3"/>
    <x v="0"/>
    <x v="1"/>
    <x v="7"/>
    <x v="45"/>
    <x v="1"/>
    <x v="0"/>
    <x v="0"/>
    <x v="1"/>
    <x v="1"/>
    <n v="7"/>
    <x v="1"/>
    <x v="1"/>
    <s v="Weekday"/>
    <s v="Fatal"/>
    <n v="5"/>
    <x v="3"/>
    <x v="0"/>
  </r>
  <r>
    <s v="A00247"/>
    <n v="1"/>
    <x v="29"/>
    <x v="29"/>
    <x v="0"/>
    <x v="2"/>
    <x v="10"/>
    <n v="2"/>
    <x v="26"/>
    <x v="3"/>
    <s v="22:27"/>
    <x v="1"/>
    <x v="2"/>
    <x v="5"/>
    <n v="0"/>
    <n v="1"/>
    <x v="4"/>
    <x v="3"/>
    <x v="1"/>
    <x v="3"/>
    <x v="0"/>
    <x v="82"/>
    <x v="51"/>
    <x v="2"/>
    <x v="1"/>
    <x v="2"/>
    <x v="0"/>
    <x v="1"/>
    <n v="22"/>
    <x v="0"/>
    <x v="2"/>
    <s v="Weekday"/>
    <s v="Fatal"/>
    <n v="0"/>
    <x v="4"/>
    <x v="0"/>
  </r>
  <r>
    <s v="A00248"/>
    <n v="1"/>
    <x v="21"/>
    <x v="21"/>
    <x v="0"/>
    <x v="4"/>
    <x v="5"/>
    <n v="10"/>
    <x v="58"/>
    <x v="4"/>
    <s v="0:7"/>
    <x v="0"/>
    <x v="4"/>
    <x v="2"/>
    <n v="10"/>
    <n v="0"/>
    <x v="3"/>
    <x v="2"/>
    <x v="2"/>
    <x v="2"/>
    <x v="0"/>
    <x v="52"/>
    <x v="17"/>
    <x v="2"/>
    <x v="1"/>
    <x v="1"/>
    <x v="1"/>
    <x v="0"/>
    <n v="0"/>
    <x v="0"/>
    <x v="2"/>
    <s v="Weekday"/>
    <s v="Non-Fatal"/>
    <n v="0"/>
    <x v="4"/>
    <x v="0"/>
  </r>
  <r>
    <s v="A00249"/>
    <n v="1"/>
    <x v="3"/>
    <x v="3"/>
    <x v="0"/>
    <x v="0"/>
    <x v="1"/>
    <n v="1"/>
    <x v="65"/>
    <x v="1"/>
    <s v="0:0"/>
    <x v="1"/>
    <x v="4"/>
    <x v="3"/>
    <n v="4"/>
    <n v="3"/>
    <x v="3"/>
    <x v="3"/>
    <x v="0"/>
    <x v="1"/>
    <x v="2"/>
    <x v="81"/>
    <x v="30"/>
    <x v="1"/>
    <x v="0"/>
    <x v="2"/>
    <x v="1"/>
    <x v="2"/>
    <n v="0"/>
    <x v="0"/>
    <x v="0"/>
    <s v="Weekday"/>
    <s v="Fatal"/>
    <n v="0.75"/>
    <x v="3"/>
    <x v="1"/>
  </r>
  <r>
    <s v="A00250"/>
    <n v="1"/>
    <x v="9"/>
    <x v="9"/>
    <x v="0"/>
    <x v="4"/>
    <x v="9"/>
    <n v="9"/>
    <x v="59"/>
    <x v="1"/>
    <s v="16:38"/>
    <x v="2"/>
    <x v="1"/>
    <x v="4"/>
    <n v="6"/>
    <n v="1"/>
    <x v="4"/>
    <x v="0"/>
    <x v="1"/>
    <x v="3"/>
    <x v="0"/>
    <x v="10"/>
    <x v="5"/>
    <x v="1"/>
    <x v="0"/>
    <x v="1"/>
    <x v="0"/>
    <x v="0"/>
    <n v="16"/>
    <x v="3"/>
    <x v="2"/>
    <s v="Weekday"/>
    <s v="Fatal"/>
    <n v="0.17"/>
    <x v="3"/>
    <x v="4"/>
  </r>
  <r>
    <s v="A00251"/>
    <n v="1"/>
    <x v="26"/>
    <x v="26"/>
    <x v="0"/>
    <x v="1"/>
    <x v="0"/>
    <n v="5"/>
    <x v="22"/>
    <x v="4"/>
    <s v="6:54"/>
    <x v="1"/>
    <x v="2"/>
    <x v="0"/>
    <n v="1"/>
    <n v="2"/>
    <x v="4"/>
    <x v="0"/>
    <x v="0"/>
    <x v="1"/>
    <x v="0"/>
    <x v="69"/>
    <x v="25"/>
    <x v="1"/>
    <x v="1"/>
    <x v="0"/>
    <x v="0"/>
    <x v="2"/>
    <n v="6"/>
    <x v="1"/>
    <x v="1"/>
    <s v="Weekday"/>
    <s v="Fatal"/>
    <n v="2"/>
    <x v="3"/>
    <x v="2"/>
  </r>
  <r>
    <s v="A00252"/>
    <n v="1"/>
    <x v="12"/>
    <x v="12"/>
    <x v="18"/>
    <x v="5"/>
    <x v="11"/>
    <n v="3"/>
    <x v="21"/>
    <x v="1"/>
    <s v="17:11"/>
    <x v="0"/>
    <x v="2"/>
    <x v="6"/>
    <n v="9"/>
    <n v="3"/>
    <x v="0"/>
    <x v="3"/>
    <x v="0"/>
    <x v="0"/>
    <x v="3"/>
    <x v="59"/>
    <x v="45"/>
    <x v="1"/>
    <x v="1"/>
    <x v="1"/>
    <x v="0"/>
    <x v="3"/>
    <n v="17"/>
    <x v="2"/>
    <x v="1"/>
    <s v="Weekday"/>
    <s v="Fatal"/>
    <n v="0.33"/>
    <x v="3"/>
    <x v="0"/>
  </r>
  <r>
    <s v="A00253"/>
    <n v="1"/>
    <x v="20"/>
    <x v="20"/>
    <x v="12"/>
    <x v="1"/>
    <x v="0"/>
    <n v="5"/>
    <x v="22"/>
    <x v="5"/>
    <s v="17:10"/>
    <x v="2"/>
    <x v="4"/>
    <x v="5"/>
    <n v="10"/>
    <n v="2"/>
    <x v="1"/>
    <x v="1"/>
    <x v="2"/>
    <x v="3"/>
    <x v="0"/>
    <x v="4"/>
    <x v="27"/>
    <x v="1"/>
    <x v="0"/>
    <x v="1"/>
    <x v="1"/>
    <x v="3"/>
    <n v="17"/>
    <x v="2"/>
    <x v="1"/>
    <s v="Weekday"/>
    <s v="Fatal"/>
    <n v="0.2"/>
    <x v="2"/>
    <x v="2"/>
  </r>
  <r>
    <s v="A00254"/>
    <n v="1"/>
    <x v="12"/>
    <x v="12"/>
    <x v="5"/>
    <x v="1"/>
    <x v="7"/>
    <n v="7"/>
    <x v="25"/>
    <x v="6"/>
    <s v="23:46"/>
    <x v="0"/>
    <x v="0"/>
    <x v="4"/>
    <n v="10"/>
    <n v="5"/>
    <x v="4"/>
    <x v="3"/>
    <x v="1"/>
    <x v="3"/>
    <x v="0"/>
    <x v="46"/>
    <x v="6"/>
    <x v="1"/>
    <x v="1"/>
    <x v="1"/>
    <x v="1"/>
    <x v="2"/>
    <n v="23"/>
    <x v="0"/>
    <x v="1"/>
    <s v="Weekend"/>
    <s v="Fatal"/>
    <n v="0.5"/>
    <x v="3"/>
    <x v="3"/>
  </r>
  <r>
    <s v="A00255"/>
    <n v="1"/>
    <x v="0"/>
    <x v="0"/>
    <x v="0"/>
    <x v="4"/>
    <x v="1"/>
    <n v="1"/>
    <x v="38"/>
    <x v="2"/>
    <s v="2:23"/>
    <x v="0"/>
    <x v="4"/>
    <x v="4"/>
    <n v="3"/>
    <n v="5"/>
    <x v="0"/>
    <x v="0"/>
    <x v="2"/>
    <x v="1"/>
    <x v="2"/>
    <x v="68"/>
    <x v="44"/>
    <x v="1"/>
    <x v="0"/>
    <x v="2"/>
    <x v="1"/>
    <x v="0"/>
    <n v="2"/>
    <x v="0"/>
    <x v="2"/>
    <s v="Weekend"/>
    <s v="Fatal"/>
    <n v="1.67"/>
    <x v="2"/>
    <x v="1"/>
  </r>
  <r>
    <s v="A00256"/>
    <n v="1"/>
    <x v="17"/>
    <x v="17"/>
    <x v="0"/>
    <x v="0"/>
    <x v="4"/>
    <n v="11"/>
    <x v="30"/>
    <x v="5"/>
    <s v="14:20"/>
    <x v="0"/>
    <x v="2"/>
    <x v="4"/>
    <n v="2"/>
    <n v="3"/>
    <x v="4"/>
    <x v="0"/>
    <x v="0"/>
    <x v="3"/>
    <x v="2"/>
    <x v="10"/>
    <x v="41"/>
    <x v="1"/>
    <x v="1"/>
    <x v="0"/>
    <x v="1"/>
    <x v="2"/>
    <n v="14"/>
    <x v="3"/>
    <x v="0"/>
    <s v="Weekday"/>
    <s v="Fatal"/>
    <n v="1.5"/>
    <x v="2"/>
    <x v="4"/>
  </r>
  <r>
    <s v="A00257"/>
    <n v="1"/>
    <x v="13"/>
    <x v="13"/>
    <x v="0"/>
    <x v="3"/>
    <x v="1"/>
    <n v="1"/>
    <x v="31"/>
    <x v="6"/>
    <s v="20:5"/>
    <x v="1"/>
    <x v="4"/>
    <x v="4"/>
    <n v="7"/>
    <n v="5"/>
    <x v="4"/>
    <x v="0"/>
    <x v="2"/>
    <x v="2"/>
    <x v="0"/>
    <x v="60"/>
    <x v="35"/>
    <x v="1"/>
    <x v="1"/>
    <x v="0"/>
    <x v="0"/>
    <x v="1"/>
    <n v="20"/>
    <x v="2"/>
    <x v="0"/>
    <s v="Weekend"/>
    <s v="Fatal"/>
    <n v="0.71"/>
    <x v="3"/>
    <x v="3"/>
  </r>
  <r>
    <s v="A00258"/>
    <n v="1"/>
    <x v="19"/>
    <x v="19"/>
    <x v="0"/>
    <x v="0"/>
    <x v="4"/>
    <n v="11"/>
    <x v="30"/>
    <x v="5"/>
    <s v="9:13"/>
    <x v="1"/>
    <x v="1"/>
    <x v="4"/>
    <n v="9"/>
    <n v="4"/>
    <x v="0"/>
    <x v="3"/>
    <x v="3"/>
    <x v="3"/>
    <x v="3"/>
    <x v="21"/>
    <x v="42"/>
    <x v="1"/>
    <x v="0"/>
    <x v="2"/>
    <x v="1"/>
    <x v="2"/>
    <n v="9"/>
    <x v="1"/>
    <x v="0"/>
    <s v="Weekday"/>
    <s v="Fatal"/>
    <n v="0.44"/>
    <x v="1"/>
    <x v="4"/>
  </r>
  <r>
    <s v="A00259"/>
    <n v="1"/>
    <x v="6"/>
    <x v="6"/>
    <x v="2"/>
    <x v="4"/>
    <x v="3"/>
    <n v="8"/>
    <x v="33"/>
    <x v="5"/>
    <s v="10:34"/>
    <x v="1"/>
    <x v="1"/>
    <x v="4"/>
    <n v="9"/>
    <n v="0"/>
    <x v="4"/>
    <x v="2"/>
    <x v="0"/>
    <x v="3"/>
    <x v="0"/>
    <x v="14"/>
    <x v="19"/>
    <x v="0"/>
    <x v="0"/>
    <x v="1"/>
    <x v="0"/>
    <x v="2"/>
    <n v="10"/>
    <x v="1"/>
    <x v="2"/>
    <s v="Weekday"/>
    <s v="Non-Fatal"/>
    <n v="0"/>
    <x v="0"/>
    <x v="1"/>
  </r>
  <r>
    <s v="A00260"/>
    <n v="1"/>
    <x v="24"/>
    <x v="24"/>
    <x v="0"/>
    <x v="1"/>
    <x v="7"/>
    <n v="7"/>
    <x v="25"/>
    <x v="5"/>
    <s v="6:40"/>
    <x v="0"/>
    <x v="0"/>
    <x v="0"/>
    <n v="3"/>
    <n v="0"/>
    <x v="0"/>
    <x v="2"/>
    <x v="3"/>
    <x v="1"/>
    <x v="0"/>
    <x v="0"/>
    <x v="39"/>
    <x v="2"/>
    <x v="0"/>
    <x v="2"/>
    <x v="0"/>
    <x v="2"/>
    <n v="6"/>
    <x v="1"/>
    <x v="1"/>
    <s v="Weekday"/>
    <s v="Non-Fatal"/>
    <n v="0"/>
    <x v="4"/>
    <x v="0"/>
  </r>
  <r>
    <s v="A00261"/>
    <n v="1"/>
    <x v="24"/>
    <x v="24"/>
    <x v="0"/>
    <x v="4"/>
    <x v="3"/>
    <n v="8"/>
    <x v="33"/>
    <x v="0"/>
    <s v="23:32"/>
    <x v="0"/>
    <x v="1"/>
    <x v="6"/>
    <n v="1"/>
    <n v="3"/>
    <x v="4"/>
    <x v="1"/>
    <x v="2"/>
    <x v="0"/>
    <x v="0"/>
    <x v="52"/>
    <x v="13"/>
    <x v="1"/>
    <x v="0"/>
    <x v="1"/>
    <x v="0"/>
    <x v="2"/>
    <n v="23"/>
    <x v="0"/>
    <x v="2"/>
    <s v="Weekday"/>
    <s v="Fatal"/>
    <n v="3"/>
    <x v="1"/>
    <x v="0"/>
  </r>
  <r>
    <s v="A00262"/>
    <n v="1"/>
    <x v="21"/>
    <x v="21"/>
    <x v="0"/>
    <x v="3"/>
    <x v="1"/>
    <n v="1"/>
    <x v="31"/>
    <x v="3"/>
    <s v="19:54"/>
    <x v="0"/>
    <x v="1"/>
    <x v="3"/>
    <n v="3"/>
    <n v="3"/>
    <x v="4"/>
    <x v="0"/>
    <x v="1"/>
    <x v="0"/>
    <x v="2"/>
    <x v="51"/>
    <x v="29"/>
    <x v="1"/>
    <x v="1"/>
    <x v="2"/>
    <x v="1"/>
    <x v="3"/>
    <n v="19"/>
    <x v="2"/>
    <x v="0"/>
    <s v="Weekday"/>
    <s v="Fatal"/>
    <n v="1"/>
    <x v="1"/>
    <x v="4"/>
  </r>
  <r>
    <s v="A00263"/>
    <n v="1"/>
    <x v="13"/>
    <x v="13"/>
    <x v="0"/>
    <x v="4"/>
    <x v="4"/>
    <n v="11"/>
    <x v="23"/>
    <x v="1"/>
    <s v="20:31"/>
    <x v="2"/>
    <x v="1"/>
    <x v="2"/>
    <n v="9"/>
    <n v="3"/>
    <x v="4"/>
    <x v="3"/>
    <x v="2"/>
    <x v="3"/>
    <x v="2"/>
    <x v="25"/>
    <x v="37"/>
    <x v="0"/>
    <x v="1"/>
    <x v="0"/>
    <x v="0"/>
    <x v="0"/>
    <n v="20"/>
    <x v="2"/>
    <x v="2"/>
    <s v="Weekday"/>
    <s v="Fatal"/>
    <n v="0.33"/>
    <x v="1"/>
    <x v="0"/>
  </r>
  <r>
    <s v="A00264"/>
    <n v="1"/>
    <x v="4"/>
    <x v="4"/>
    <x v="0"/>
    <x v="4"/>
    <x v="11"/>
    <n v="3"/>
    <x v="68"/>
    <x v="3"/>
    <s v="3:10"/>
    <x v="0"/>
    <x v="0"/>
    <x v="2"/>
    <n v="8"/>
    <n v="3"/>
    <x v="0"/>
    <x v="2"/>
    <x v="0"/>
    <x v="3"/>
    <x v="3"/>
    <x v="11"/>
    <x v="14"/>
    <x v="1"/>
    <x v="0"/>
    <x v="0"/>
    <x v="1"/>
    <x v="3"/>
    <n v="3"/>
    <x v="0"/>
    <x v="2"/>
    <s v="Weekday"/>
    <s v="Fatal"/>
    <n v="0.38"/>
    <x v="1"/>
    <x v="1"/>
  </r>
  <r>
    <s v="A00265"/>
    <n v="1"/>
    <x v="5"/>
    <x v="5"/>
    <x v="0"/>
    <x v="3"/>
    <x v="2"/>
    <n v="6"/>
    <x v="3"/>
    <x v="4"/>
    <s v="1:8"/>
    <x v="0"/>
    <x v="0"/>
    <x v="5"/>
    <n v="4"/>
    <n v="1"/>
    <x v="3"/>
    <x v="3"/>
    <x v="3"/>
    <x v="1"/>
    <x v="3"/>
    <x v="39"/>
    <x v="24"/>
    <x v="0"/>
    <x v="0"/>
    <x v="1"/>
    <x v="1"/>
    <x v="1"/>
    <n v="1"/>
    <x v="0"/>
    <x v="0"/>
    <s v="Weekday"/>
    <s v="Fatal"/>
    <n v="0.25"/>
    <x v="0"/>
    <x v="4"/>
  </r>
  <r>
    <s v="A00266"/>
    <n v="1"/>
    <x v="12"/>
    <x v="12"/>
    <x v="5"/>
    <x v="4"/>
    <x v="2"/>
    <n v="6"/>
    <x v="54"/>
    <x v="5"/>
    <s v="20:12"/>
    <x v="2"/>
    <x v="4"/>
    <x v="6"/>
    <n v="1"/>
    <n v="0"/>
    <x v="4"/>
    <x v="3"/>
    <x v="0"/>
    <x v="2"/>
    <x v="1"/>
    <x v="87"/>
    <x v="25"/>
    <x v="1"/>
    <x v="1"/>
    <x v="2"/>
    <x v="0"/>
    <x v="1"/>
    <n v="20"/>
    <x v="2"/>
    <x v="2"/>
    <s v="Weekday"/>
    <s v="Non-Fatal"/>
    <n v="0"/>
    <x v="3"/>
    <x v="4"/>
  </r>
  <r>
    <s v="A00267"/>
    <n v="1"/>
    <x v="26"/>
    <x v="26"/>
    <x v="0"/>
    <x v="5"/>
    <x v="0"/>
    <n v="5"/>
    <x v="56"/>
    <x v="5"/>
    <s v="12:0"/>
    <x v="0"/>
    <x v="1"/>
    <x v="4"/>
    <n v="0"/>
    <n v="2"/>
    <x v="2"/>
    <x v="3"/>
    <x v="2"/>
    <x v="2"/>
    <x v="3"/>
    <x v="13"/>
    <x v="3"/>
    <x v="1"/>
    <x v="1"/>
    <x v="1"/>
    <x v="0"/>
    <x v="3"/>
    <n v="12"/>
    <x v="3"/>
    <x v="1"/>
    <s v="Weekday"/>
    <s v="Fatal"/>
    <n v="0"/>
    <x v="2"/>
    <x v="0"/>
  </r>
  <r>
    <s v="A00268"/>
    <n v="1"/>
    <x v="16"/>
    <x v="16"/>
    <x v="8"/>
    <x v="5"/>
    <x v="5"/>
    <n v="10"/>
    <x v="12"/>
    <x v="0"/>
    <s v="18:40"/>
    <x v="1"/>
    <x v="0"/>
    <x v="4"/>
    <n v="1"/>
    <n v="5"/>
    <x v="4"/>
    <x v="1"/>
    <x v="3"/>
    <x v="3"/>
    <x v="3"/>
    <x v="0"/>
    <x v="43"/>
    <x v="1"/>
    <x v="1"/>
    <x v="1"/>
    <x v="1"/>
    <x v="2"/>
    <n v="18"/>
    <x v="2"/>
    <x v="1"/>
    <s v="Weekday"/>
    <s v="Fatal"/>
    <n v="5"/>
    <x v="1"/>
    <x v="0"/>
  </r>
  <r>
    <s v="A00269"/>
    <n v="1"/>
    <x v="9"/>
    <x v="9"/>
    <x v="0"/>
    <x v="3"/>
    <x v="2"/>
    <n v="6"/>
    <x v="3"/>
    <x v="0"/>
    <s v="8:7"/>
    <x v="2"/>
    <x v="1"/>
    <x v="0"/>
    <n v="0"/>
    <n v="5"/>
    <x v="3"/>
    <x v="0"/>
    <x v="2"/>
    <x v="2"/>
    <x v="1"/>
    <x v="74"/>
    <x v="9"/>
    <x v="1"/>
    <x v="0"/>
    <x v="2"/>
    <x v="0"/>
    <x v="0"/>
    <n v="8"/>
    <x v="1"/>
    <x v="0"/>
    <s v="Weekday"/>
    <s v="Fatal"/>
    <n v="0"/>
    <x v="1"/>
    <x v="0"/>
  </r>
  <r>
    <s v="A00270"/>
    <n v="1"/>
    <x v="23"/>
    <x v="23"/>
    <x v="0"/>
    <x v="3"/>
    <x v="1"/>
    <n v="1"/>
    <x v="31"/>
    <x v="5"/>
    <s v="6:37"/>
    <x v="1"/>
    <x v="0"/>
    <x v="2"/>
    <n v="8"/>
    <n v="1"/>
    <x v="2"/>
    <x v="0"/>
    <x v="3"/>
    <x v="1"/>
    <x v="2"/>
    <x v="27"/>
    <x v="37"/>
    <x v="0"/>
    <x v="1"/>
    <x v="0"/>
    <x v="1"/>
    <x v="3"/>
    <n v="6"/>
    <x v="1"/>
    <x v="0"/>
    <s v="Weekday"/>
    <s v="Fatal"/>
    <n v="0.12"/>
    <x v="1"/>
    <x v="3"/>
  </r>
  <r>
    <s v="A00271"/>
    <n v="1"/>
    <x v="20"/>
    <x v="20"/>
    <x v="15"/>
    <x v="1"/>
    <x v="9"/>
    <n v="9"/>
    <x v="69"/>
    <x v="5"/>
    <s v="8:31"/>
    <x v="2"/>
    <x v="4"/>
    <x v="1"/>
    <n v="5"/>
    <n v="0"/>
    <x v="3"/>
    <x v="2"/>
    <x v="0"/>
    <x v="1"/>
    <x v="3"/>
    <x v="3"/>
    <x v="2"/>
    <x v="1"/>
    <x v="0"/>
    <x v="2"/>
    <x v="0"/>
    <x v="2"/>
    <n v="8"/>
    <x v="1"/>
    <x v="1"/>
    <s v="Weekday"/>
    <s v="Non-Fatal"/>
    <n v="0"/>
    <x v="2"/>
    <x v="3"/>
  </r>
  <r>
    <s v="A00272"/>
    <n v="1"/>
    <x v="4"/>
    <x v="4"/>
    <x v="0"/>
    <x v="0"/>
    <x v="11"/>
    <n v="3"/>
    <x v="70"/>
    <x v="6"/>
    <s v="4:8"/>
    <x v="0"/>
    <x v="1"/>
    <x v="3"/>
    <n v="8"/>
    <n v="1"/>
    <x v="1"/>
    <x v="0"/>
    <x v="3"/>
    <x v="2"/>
    <x v="1"/>
    <x v="77"/>
    <x v="22"/>
    <x v="2"/>
    <x v="0"/>
    <x v="1"/>
    <x v="1"/>
    <x v="0"/>
    <n v="4"/>
    <x v="0"/>
    <x v="0"/>
    <s v="Weekend"/>
    <s v="Fatal"/>
    <n v="0.12"/>
    <x v="4"/>
    <x v="2"/>
  </r>
  <r>
    <s v="A00273"/>
    <n v="1"/>
    <x v="9"/>
    <x v="9"/>
    <x v="0"/>
    <x v="0"/>
    <x v="10"/>
    <n v="2"/>
    <x v="29"/>
    <x v="5"/>
    <s v="22:4"/>
    <x v="0"/>
    <x v="3"/>
    <x v="4"/>
    <n v="4"/>
    <n v="3"/>
    <x v="4"/>
    <x v="0"/>
    <x v="1"/>
    <x v="3"/>
    <x v="2"/>
    <x v="13"/>
    <x v="29"/>
    <x v="1"/>
    <x v="1"/>
    <x v="2"/>
    <x v="1"/>
    <x v="0"/>
    <n v="22"/>
    <x v="0"/>
    <x v="0"/>
    <s v="Weekday"/>
    <s v="Fatal"/>
    <n v="0.75"/>
    <x v="1"/>
    <x v="0"/>
  </r>
  <r>
    <s v="A00274"/>
    <n v="1"/>
    <x v="20"/>
    <x v="20"/>
    <x v="15"/>
    <x v="3"/>
    <x v="3"/>
    <n v="8"/>
    <x v="48"/>
    <x v="2"/>
    <s v="6:27"/>
    <x v="2"/>
    <x v="3"/>
    <x v="5"/>
    <n v="10"/>
    <n v="4"/>
    <x v="1"/>
    <x v="0"/>
    <x v="2"/>
    <x v="3"/>
    <x v="3"/>
    <x v="68"/>
    <x v="14"/>
    <x v="1"/>
    <x v="0"/>
    <x v="2"/>
    <x v="0"/>
    <x v="3"/>
    <n v="6"/>
    <x v="1"/>
    <x v="0"/>
    <s v="Weekend"/>
    <s v="Fatal"/>
    <n v="0.4"/>
    <x v="1"/>
    <x v="1"/>
  </r>
  <r>
    <s v="A00275"/>
    <n v="1"/>
    <x v="13"/>
    <x v="13"/>
    <x v="0"/>
    <x v="5"/>
    <x v="7"/>
    <n v="7"/>
    <x v="57"/>
    <x v="6"/>
    <s v="17:12"/>
    <x v="2"/>
    <x v="1"/>
    <x v="3"/>
    <n v="0"/>
    <n v="2"/>
    <x v="4"/>
    <x v="1"/>
    <x v="1"/>
    <x v="3"/>
    <x v="3"/>
    <x v="30"/>
    <x v="47"/>
    <x v="0"/>
    <x v="0"/>
    <x v="0"/>
    <x v="0"/>
    <x v="1"/>
    <n v="17"/>
    <x v="2"/>
    <x v="1"/>
    <s v="Weekend"/>
    <s v="Fatal"/>
    <n v="0"/>
    <x v="0"/>
    <x v="4"/>
  </r>
  <r>
    <s v="A00276"/>
    <n v="1"/>
    <x v="3"/>
    <x v="3"/>
    <x v="0"/>
    <x v="0"/>
    <x v="6"/>
    <n v="12"/>
    <x v="60"/>
    <x v="5"/>
    <s v="21:32"/>
    <x v="2"/>
    <x v="0"/>
    <x v="3"/>
    <n v="7"/>
    <n v="4"/>
    <x v="3"/>
    <x v="0"/>
    <x v="0"/>
    <x v="0"/>
    <x v="1"/>
    <x v="38"/>
    <x v="37"/>
    <x v="0"/>
    <x v="1"/>
    <x v="2"/>
    <x v="0"/>
    <x v="1"/>
    <n v="21"/>
    <x v="0"/>
    <x v="0"/>
    <s v="Weekday"/>
    <s v="Fatal"/>
    <n v="0.56999999999999995"/>
    <x v="1"/>
    <x v="1"/>
  </r>
  <r>
    <s v="A00277"/>
    <n v="1"/>
    <x v="26"/>
    <x v="26"/>
    <x v="0"/>
    <x v="5"/>
    <x v="4"/>
    <n v="11"/>
    <x v="61"/>
    <x v="1"/>
    <s v="14:26"/>
    <x v="1"/>
    <x v="2"/>
    <x v="0"/>
    <n v="3"/>
    <n v="1"/>
    <x v="3"/>
    <x v="1"/>
    <x v="3"/>
    <x v="1"/>
    <x v="2"/>
    <x v="7"/>
    <x v="34"/>
    <x v="0"/>
    <x v="0"/>
    <x v="0"/>
    <x v="1"/>
    <x v="2"/>
    <n v="14"/>
    <x v="3"/>
    <x v="1"/>
    <s v="Weekday"/>
    <s v="Fatal"/>
    <n v="0.33"/>
    <x v="1"/>
    <x v="0"/>
  </r>
  <r>
    <s v="A00278"/>
    <n v="1"/>
    <x v="17"/>
    <x v="17"/>
    <x v="0"/>
    <x v="5"/>
    <x v="1"/>
    <n v="1"/>
    <x v="27"/>
    <x v="3"/>
    <s v="23:5"/>
    <x v="0"/>
    <x v="3"/>
    <x v="3"/>
    <n v="5"/>
    <n v="3"/>
    <x v="0"/>
    <x v="3"/>
    <x v="1"/>
    <x v="2"/>
    <x v="1"/>
    <x v="10"/>
    <x v="14"/>
    <x v="1"/>
    <x v="0"/>
    <x v="0"/>
    <x v="0"/>
    <x v="3"/>
    <n v="23"/>
    <x v="0"/>
    <x v="1"/>
    <s v="Weekday"/>
    <s v="Fatal"/>
    <n v="0.6"/>
    <x v="1"/>
    <x v="4"/>
  </r>
  <r>
    <s v="A00279"/>
    <n v="1"/>
    <x v="29"/>
    <x v="29"/>
    <x v="0"/>
    <x v="3"/>
    <x v="7"/>
    <n v="7"/>
    <x v="24"/>
    <x v="1"/>
    <s v="12:46"/>
    <x v="0"/>
    <x v="3"/>
    <x v="4"/>
    <n v="1"/>
    <n v="2"/>
    <x v="2"/>
    <x v="1"/>
    <x v="2"/>
    <x v="1"/>
    <x v="2"/>
    <x v="44"/>
    <x v="52"/>
    <x v="1"/>
    <x v="0"/>
    <x v="1"/>
    <x v="1"/>
    <x v="3"/>
    <n v="12"/>
    <x v="3"/>
    <x v="0"/>
    <s v="Weekday"/>
    <s v="Fatal"/>
    <n v="2"/>
    <x v="3"/>
    <x v="3"/>
  </r>
  <r>
    <s v="A00280"/>
    <n v="1"/>
    <x v="24"/>
    <x v="24"/>
    <x v="0"/>
    <x v="4"/>
    <x v="1"/>
    <n v="1"/>
    <x v="38"/>
    <x v="6"/>
    <s v="6:53"/>
    <x v="2"/>
    <x v="1"/>
    <x v="3"/>
    <n v="0"/>
    <n v="2"/>
    <x v="3"/>
    <x v="3"/>
    <x v="3"/>
    <x v="2"/>
    <x v="2"/>
    <x v="83"/>
    <x v="42"/>
    <x v="1"/>
    <x v="1"/>
    <x v="2"/>
    <x v="0"/>
    <x v="2"/>
    <n v="6"/>
    <x v="1"/>
    <x v="2"/>
    <s v="Weekend"/>
    <s v="Fatal"/>
    <n v="0"/>
    <x v="1"/>
    <x v="3"/>
  </r>
  <r>
    <s v="A00281"/>
    <n v="1"/>
    <x v="16"/>
    <x v="16"/>
    <x v="25"/>
    <x v="0"/>
    <x v="5"/>
    <n v="10"/>
    <x v="6"/>
    <x v="1"/>
    <s v="8:38"/>
    <x v="2"/>
    <x v="1"/>
    <x v="3"/>
    <n v="5"/>
    <n v="4"/>
    <x v="4"/>
    <x v="2"/>
    <x v="3"/>
    <x v="1"/>
    <x v="1"/>
    <x v="61"/>
    <x v="14"/>
    <x v="1"/>
    <x v="1"/>
    <x v="2"/>
    <x v="1"/>
    <x v="2"/>
    <n v="8"/>
    <x v="1"/>
    <x v="0"/>
    <s v="Weekday"/>
    <s v="Fatal"/>
    <n v="0.8"/>
    <x v="1"/>
    <x v="0"/>
  </r>
  <r>
    <s v="A00282"/>
    <n v="1"/>
    <x v="15"/>
    <x v="15"/>
    <x v="10"/>
    <x v="4"/>
    <x v="10"/>
    <n v="2"/>
    <x v="17"/>
    <x v="4"/>
    <s v="0:14"/>
    <x v="1"/>
    <x v="0"/>
    <x v="5"/>
    <n v="9"/>
    <n v="1"/>
    <x v="0"/>
    <x v="3"/>
    <x v="0"/>
    <x v="1"/>
    <x v="3"/>
    <x v="49"/>
    <x v="33"/>
    <x v="1"/>
    <x v="1"/>
    <x v="2"/>
    <x v="0"/>
    <x v="1"/>
    <n v="0"/>
    <x v="0"/>
    <x v="2"/>
    <s v="Weekday"/>
    <s v="Fatal"/>
    <n v="0.11"/>
    <x v="1"/>
    <x v="1"/>
  </r>
  <r>
    <s v="A00283"/>
    <n v="1"/>
    <x v="15"/>
    <x v="15"/>
    <x v="26"/>
    <x v="5"/>
    <x v="10"/>
    <n v="2"/>
    <x v="66"/>
    <x v="4"/>
    <s v="13:31"/>
    <x v="2"/>
    <x v="1"/>
    <x v="3"/>
    <n v="4"/>
    <n v="5"/>
    <x v="1"/>
    <x v="1"/>
    <x v="1"/>
    <x v="0"/>
    <x v="3"/>
    <x v="2"/>
    <x v="21"/>
    <x v="1"/>
    <x v="1"/>
    <x v="1"/>
    <x v="0"/>
    <x v="3"/>
    <n v="13"/>
    <x v="3"/>
    <x v="1"/>
    <s v="Weekday"/>
    <s v="Fatal"/>
    <n v="1.25"/>
    <x v="2"/>
    <x v="2"/>
  </r>
  <r>
    <s v="A00284"/>
    <n v="1"/>
    <x v="11"/>
    <x v="11"/>
    <x v="16"/>
    <x v="4"/>
    <x v="5"/>
    <n v="10"/>
    <x v="58"/>
    <x v="4"/>
    <s v="9:38"/>
    <x v="0"/>
    <x v="2"/>
    <x v="0"/>
    <n v="5"/>
    <n v="3"/>
    <x v="0"/>
    <x v="0"/>
    <x v="0"/>
    <x v="1"/>
    <x v="0"/>
    <x v="86"/>
    <x v="16"/>
    <x v="2"/>
    <x v="0"/>
    <x v="2"/>
    <x v="1"/>
    <x v="0"/>
    <n v="9"/>
    <x v="1"/>
    <x v="2"/>
    <s v="Weekday"/>
    <s v="Fatal"/>
    <n v="0.6"/>
    <x v="4"/>
    <x v="2"/>
  </r>
  <r>
    <s v="A00285"/>
    <n v="1"/>
    <x v="28"/>
    <x v="28"/>
    <x v="23"/>
    <x v="0"/>
    <x v="0"/>
    <n v="5"/>
    <x v="0"/>
    <x v="6"/>
    <s v="4:51"/>
    <x v="1"/>
    <x v="1"/>
    <x v="2"/>
    <n v="9"/>
    <n v="1"/>
    <x v="3"/>
    <x v="1"/>
    <x v="1"/>
    <x v="0"/>
    <x v="0"/>
    <x v="74"/>
    <x v="51"/>
    <x v="2"/>
    <x v="0"/>
    <x v="0"/>
    <x v="0"/>
    <x v="0"/>
    <n v="4"/>
    <x v="0"/>
    <x v="0"/>
    <s v="Weekend"/>
    <s v="Fatal"/>
    <n v="0.11"/>
    <x v="4"/>
    <x v="0"/>
  </r>
  <r>
    <s v="A00286"/>
    <n v="1"/>
    <x v="18"/>
    <x v="18"/>
    <x v="9"/>
    <x v="2"/>
    <x v="2"/>
    <n v="6"/>
    <x v="39"/>
    <x v="3"/>
    <s v="4:39"/>
    <x v="1"/>
    <x v="3"/>
    <x v="2"/>
    <n v="1"/>
    <n v="3"/>
    <x v="4"/>
    <x v="2"/>
    <x v="1"/>
    <x v="0"/>
    <x v="3"/>
    <x v="78"/>
    <x v="11"/>
    <x v="1"/>
    <x v="1"/>
    <x v="2"/>
    <x v="1"/>
    <x v="3"/>
    <n v="4"/>
    <x v="0"/>
    <x v="2"/>
    <s v="Weekday"/>
    <s v="Fatal"/>
    <n v="3"/>
    <x v="3"/>
    <x v="4"/>
  </r>
  <r>
    <s v="A00287"/>
    <n v="1"/>
    <x v="11"/>
    <x v="11"/>
    <x v="4"/>
    <x v="3"/>
    <x v="6"/>
    <n v="12"/>
    <x v="50"/>
    <x v="2"/>
    <s v="21:46"/>
    <x v="2"/>
    <x v="3"/>
    <x v="0"/>
    <n v="8"/>
    <n v="4"/>
    <x v="3"/>
    <x v="1"/>
    <x v="0"/>
    <x v="2"/>
    <x v="3"/>
    <x v="78"/>
    <x v="17"/>
    <x v="2"/>
    <x v="0"/>
    <x v="2"/>
    <x v="1"/>
    <x v="1"/>
    <n v="21"/>
    <x v="0"/>
    <x v="0"/>
    <s v="Weekend"/>
    <s v="Fatal"/>
    <n v="0.5"/>
    <x v="4"/>
    <x v="4"/>
  </r>
  <r>
    <s v="A00288"/>
    <n v="1"/>
    <x v="6"/>
    <x v="6"/>
    <x v="24"/>
    <x v="0"/>
    <x v="7"/>
    <n v="7"/>
    <x v="8"/>
    <x v="0"/>
    <s v="0:53"/>
    <x v="1"/>
    <x v="0"/>
    <x v="4"/>
    <n v="5"/>
    <n v="0"/>
    <x v="2"/>
    <x v="0"/>
    <x v="3"/>
    <x v="0"/>
    <x v="0"/>
    <x v="82"/>
    <x v="7"/>
    <x v="1"/>
    <x v="0"/>
    <x v="0"/>
    <x v="1"/>
    <x v="2"/>
    <n v="0"/>
    <x v="0"/>
    <x v="0"/>
    <s v="Weekday"/>
    <s v="Non-Fatal"/>
    <n v="0"/>
    <x v="3"/>
    <x v="0"/>
  </r>
  <r>
    <s v="A00289"/>
    <n v="1"/>
    <x v="7"/>
    <x v="7"/>
    <x v="0"/>
    <x v="2"/>
    <x v="0"/>
    <n v="5"/>
    <x v="2"/>
    <x v="4"/>
    <s v="0:12"/>
    <x v="0"/>
    <x v="4"/>
    <x v="1"/>
    <n v="7"/>
    <n v="0"/>
    <x v="1"/>
    <x v="3"/>
    <x v="2"/>
    <x v="3"/>
    <x v="3"/>
    <x v="68"/>
    <x v="47"/>
    <x v="0"/>
    <x v="1"/>
    <x v="2"/>
    <x v="0"/>
    <x v="0"/>
    <n v="0"/>
    <x v="0"/>
    <x v="2"/>
    <s v="Weekday"/>
    <s v="Non-Fatal"/>
    <n v="0"/>
    <x v="0"/>
    <x v="1"/>
  </r>
  <r>
    <s v="A00290"/>
    <n v="1"/>
    <x v="11"/>
    <x v="11"/>
    <x v="4"/>
    <x v="3"/>
    <x v="4"/>
    <n v="11"/>
    <x v="5"/>
    <x v="5"/>
    <s v="13:3"/>
    <x v="2"/>
    <x v="3"/>
    <x v="2"/>
    <n v="1"/>
    <n v="1"/>
    <x v="3"/>
    <x v="0"/>
    <x v="2"/>
    <x v="0"/>
    <x v="0"/>
    <x v="30"/>
    <x v="47"/>
    <x v="0"/>
    <x v="0"/>
    <x v="0"/>
    <x v="0"/>
    <x v="3"/>
    <n v="13"/>
    <x v="3"/>
    <x v="0"/>
    <s v="Weekday"/>
    <s v="Fatal"/>
    <n v="1"/>
    <x v="0"/>
    <x v="4"/>
  </r>
  <r>
    <s v="A00291"/>
    <n v="1"/>
    <x v="25"/>
    <x v="25"/>
    <x v="0"/>
    <x v="4"/>
    <x v="10"/>
    <n v="2"/>
    <x v="17"/>
    <x v="3"/>
    <s v="14:54"/>
    <x v="0"/>
    <x v="0"/>
    <x v="0"/>
    <n v="8"/>
    <n v="1"/>
    <x v="4"/>
    <x v="3"/>
    <x v="3"/>
    <x v="0"/>
    <x v="1"/>
    <x v="39"/>
    <x v="26"/>
    <x v="1"/>
    <x v="0"/>
    <x v="1"/>
    <x v="0"/>
    <x v="2"/>
    <n v="14"/>
    <x v="3"/>
    <x v="2"/>
    <s v="Weekday"/>
    <s v="Fatal"/>
    <n v="0.12"/>
    <x v="2"/>
    <x v="4"/>
  </r>
  <r>
    <s v="A00292"/>
    <n v="1"/>
    <x v="26"/>
    <x v="26"/>
    <x v="0"/>
    <x v="0"/>
    <x v="10"/>
    <n v="2"/>
    <x v="29"/>
    <x v="0"/>
    <s v="8:27"/>
    <x v="2"/>
    <x v="4"/>
    <x v="4"/>
    <n v="7"/>
    <n v="4"/>
    <x v="1"/>
    <x v="3"/>
    <x v="1"/>
    <x v="0"/>
    <x v="3"/>
    <x v="15"/>
    <x v="9"/>
    <x v="1"/>
    <x v="1"/>
    <x v="1"/>
    <x v="0"/>
    <x v="3"/>
    <n v="8"/>
    <x v="1"/>
    <x v="0"/>
    <s v="Weekday"/>
    <s v="Fatal"/>
    <n v="0.56999999999999995"/>
    <x v="1"/>
    <x v="2"/>
  </r>
  <r>
    <s v="A00293"/>
    <n v="1"/>
    <x v="10"/>
    <x v="10"/>
    <x v="0"/>
    <x v="1"/>
    <x v="6"/>
    <n v="12"/>
    <x v="28"/>
    <x v="2"/>
    <s v="3:45"/>
    <x v="0"/>
    <x v="0"/>
    <x v="6"/>
    <n v="3"/>
    <n v="3"/>
    <x v="4"/>
    <x v="0"/>
    <x v="3"/>
    <x v="1"/>
    <x v="3"/>
    <x v="88"/>
    <x v="31"/>
    <x v="1"/>
    <x v="0"/>
    <x v="1"/>
    <x v="0"/>
    <x v="1"/>
    <n v="3"/>
    <x v="0"/>
    <x v="1"/>
    <s v="Weekend"/>
    <s v="Fatal"/>
    <n v="1"/>
    <x v="3"/>
    <x v="3"/>
  </r>
  <r>
    <s v="A00294"/>
    <n v="1"/>
    <x v="22"/>
    <x v="22"/>
    <x v="0"/>
    <x v="3"/>
    <x v="7"/>
    <n v="7"/>
    <x v="24"/>
    <x v="6"/>
    <s v="14:58"/>
    <x v="1"/>
    <x v="0"/>
    <x v="0"/>
    <n v="8"/>
    <n v="5"/>
    <x v="3"/>
    <x v="0"/>
    <x v="1"/>
    <x v="0"/>
    <x v="1"/>
    <x v="16"/>
    <x v="51"/>
    <x v="2"/>
    <x v="0"/>
    <x v="1"/>
    <x v="0"/>
    <x v="3"/>
    <n v="14"/>
    <x v="3"/>
    <x v="0"/>
    <s v="Weekend"/>
    <s v="Fatal"/>
    <n v="0.62"/>
    <x v="4"/>
    <x v="3"/>
  </r>
  <r>
    <s v="A00295"/>
    <n v="1"/>
    <x v="20"/>
    <x v="20"/>
    <x v="12"/>
    <x v="2"/>
    <x v="0"/>
    <n v="5"/>
    <x v="2"/>
    <x v="4"/>
    <s v="13:36"/>
    <x v="1"/>
    <x v="0"/>
    <x v="4"/>
    <n v="0"/>
    <n v="4"/>
    <x v="0"/>
    <x v="1"/>
    <x v="3"/>
    <x v="0"/>
    <x v="1"/>
    <x v="0"/>
    <x v="8"/>
    <x v="1"/>
    <x v="1"/>
    <x v="2"/>
    <x v="1"/>
    <x v="3"/>
    <n v="13"/>
    <x v="3"/>
    <x v="2"/>
    <s v="Weekday"/>
    <s v="Fatal"/>
    <n v="0"/>
    <x v="1"/>
    <x v="0"/>
  </r>
  <r>
    <s v="A00296"/>
    <n v="1"/>
    <x v="19"/>
    <x v="19"/>
    <x v="0"/>
    <x v="5"/>
    <x v="11"/>
    <n v="3"/>
    <x v="21"/>
    <x v="3"/>
    <s v="15:5"/>
    <x v="0"/>
    <x v="2"/>
    <x v="5"/>
    <n v="6"/>
    <n v="0"/>
    <x v="0"/>
    <x v="2"/>
    <x v="1"/>
    <x v="2"/>
    <x v="0"/>
    <x v="14"/>
    <x v="28"/>
    <x v="0"/>
    <x v="1"/>
    <x v="1"/>
    <x v="1"/>
    <x v="2"/>
    <n v="15"/>
    <x v="3"/>
    <x v="1"/>
    <s v="Weekday"/>
    <s v="Non-Fatal"/>
    <n v="0"/>
    <x v="0"/>
    <x v="1"/>
  </r>
  <r>
    <s v="A00297"/>
    <n v="1"/>
    <x v="20"/>
    <x v="20"/>
    <x v="15"/>
    <x v="2"/>
    <x v="10"/>
    <n v="2"/>
    <x v="26"/>
    <x v="2"/>
    <s v="0:13"/>
    <x v="2"/>
    <x v="2"/>
    <x v="3"/>
    <n v="7"/>
    <n v="4"/>
    <x v="0"/>
    <x v="2"/>
    <x v="1"/>
    <x v="3"/>
    <x v="0"/>
    <x v="22"/>
    <x v="21"/>
    <x v="1"/>
    <x v="0"/>
    <x v="1"/>
    <x v="0"/>
    <x v="2"/>
    <n v="0"/>
    <x v="0"/>
    <x v="2"/>
    <s v="Weekend"/>
    <s v="Fatal"/>
    <n v="0.56999999999999995"/>
    <x v="2"/>
    <x v="3"/>
  </r>
  <r>
    <s v="A00298"/>
    <n v="1"/>
    <x v="0"/>
    <x v="0"/>
    <x v="0"/>
    <x v="2"/>
    <x v="3"/>
    <n v="8"/>
    <x v="20"/>
    <x v="6"/>
    <s v="14:59"/>
    <x v="2"/>
    <x v="3"/>
    <x v="1"/>
    <n v="9"/>
    <n v="4"/>
    <x v="3"/>
    <x v="0"/>
    <x v="2"/>
    <x v="0"/>
    <x v="3"/>
    <x v="32"/>
    <x v="33"/>
    <x v="1"/>
    <x v="1"/>
    <x v="0"/>
    <x v="1"/>
    <x v="3"/>
    <n v="14"/>
    <x v="3"/>
    <x v="2"/>
    <s v="Weekend"/>
    <s v="Fatal"/>
    <n v="0.44"/>
    <x v="1"/>
    <x v="3"/>
  </r>
  <r>
    <s v="A00299"/>
    <n v="1"/>
    <x v="2"/>
    <x v="2"/>
    <x v="0"/>
    <x v="1"/>
    <x v="8"/>
    <n v="4"/>
    <x v="37"/>
    <x v="6"/>
    <s v="6:33"/>
    <x v="2"/>
    <x v="2"/>
    <x v="3"/>
    <n v="0"/>
    <n v="2"/>
    <x v="1"/>
    <x v="2"/>
    <x v="1"/>
    <x v="1"/>
    <x v="1"/>
    <x v="56"/>
    <x v="27"/>
    <x v="1"/>
    <x v="0"/>
    <x v="1"/>
    <x v="0"/>
    <x v="2"/>
    <n v="6"/>
    <x v="1"/>
    <x v="1"/>
    <s v="Weekend"/>
    <s v="Fatal"/>
    <n v="0"/>
    <x v="2"/>
    <x v="0"/>
  </r>
  <r>
    <s v="A00300"/>
    <n v="1"/>
    <x v="30"/>
    <x v="30"/>
    <x v="0"/>
    <x v="1"/>
    <x v="0"/>
    <n v="5"/>
    <x v="22"/>
    <x v="2"/>
    <s v="7:0"/>
    <x v="1"/>
    <x v="2"/>
    <x v="4"/>
    <n v="2"/>
    <n v="4"/>
    <x v="0"/>
    <x v="3"/>
    <x v="3"/>
    <x v="2"/>
    <x v="0"/>
    <x v="85"/>
    <x v="15"/>
    <x v="1"/>
    <x v="1"/>
    <x v="2"/>
    <x v="1"/>
    <x v="1"/>
    <n v="7"/>
    <x v="1"/>
    <x v="1"/>
    <s v="Weekend"/>
    <s v="Fatal"/>
    <n v="2"/>
    <x v="1"/>
    <x v="4"/>
  </r>
  <r>
    <s v="A00301"/>
    <n v="1"/>
    <x v="31"/>
    <x v="31"/>
    <x v="0"/>
    <x v="5"/>
    <x v="5"/>
    <n v="10"/>
    <x v="12"/>
    <x v="3"/>
    <s v="2:4"/>
    <x v="1"/>
    <x v="3"/>
    <x v="0"/>
    <n v="4"/>
    <n v="5"/>
    <x v="4"/>
    <x v="1"/>
    <x v="2"/>
    <x v="3"/>
    <x v="0"/>
    <x v="33"/>
    <x v="39"/>
    <x v="2"/>
    <x v="1"/>
    <x v="0"/>
    <x v="1"/>
    <x v="0"/>
    <n v="2"/>
    <x v="0"/>
    <x v="1"/>
    <s v="Weekday"/>
    <s v="Fatal"/>
    <n v="1.25"/>
    <x v="4"/>
    <x v="0"/>
  </r>
  <r>
    <s v="A00302"/>
    <n v="1"/>
    <x v="20"/>
    <x v="20"/>
    <x v="11"/>
    <x v="1"/>
    <x v="9"/>
    <n v="9"/>
    <x v="69"/>
    <x v="3"/>
    <s v="18:31"/>
    <x v="0"/>
    <x v="0"/>
    <x v="1"/>
    <n v="3"/>
    <n v="5"/>
    <x v="1"/>
    <x v="2"/>
    <x v="2"/>
    <x v="3"/>
    <x v="3"/>
    <x v="65"/>
    <x v="39"/>
    <x v="2"/>
    <x v="0"/>
    <x v="1"/>
    <x v="1"/>
    <x v="0"/>
    <n v="18"/>
    <x v="2"/>
    <x v="1"/>
    <s v="Weekday"/>
    <s v="Fatal"/>
    <n v="1.67"/>
    <x v="4"/>
    <x v="1"/>
  </r>
  <r>
    <s v="A00303"/>
    <n v="1"/>
    <x v="31"/>
    <x v="31"/>
    <x v="0"/>
    <x v="5"/>
    <x v="11"/>
    <n v="3"/>
    <x v="21"/>
    <x v="1"/>
    <s v="13:17"/>
    <x v="0"/>
    <x v="4"/>
    <x v="2"/>
    <n v="3"/>
    <n v="3"/>
    <x v="2"/>
    <x v="1"/>
    <x v="2"/>
    <x v="3"/>
    <x v="3"/>
    <x v="6"/>
    <x v="21"/>
    <x v="1"/>
    <x v="1"/>
    <x v="0"/>
    <x v="1"/>
    <x v="1"/>
    <n v="13"/>
    <x v="3"/>
    <x v="1"/>
    <s v="Weekday"/>
    <s v="Fatal"/>
    <n v="1"/>
    <x v="2"/>
    <x v="2"/>
  </r>
  <r>
    <s v="A00304"/>
    <n v="1"/>
    <x v="5"/>
    <x v="5"/>
    <x v="0"/>
    <x v="2"/>
    <x v="11"/>
    <n v="3"/>
    <x v="45"/>
    <x v="6"/>
    <s v="15:2"/>
    <x v="2"/>
    <x v="2"/>
    <x v="0"/>
    <n v="2"/>
    <n v="4"/>
    <x v="1"/>
    <x v="2"/>
    <x v="0"/>
    <x v="1"/>
    <x v="1"/>
    <x v="41"/>
    <x v="42"/>
    <x v="1"/>
    <x v="0"/>
    <x v="0"/>
    <x v="1"/>
    <x v="0"/>
    <n v="15"/>
    <x v="3"/>
    <x v="2"/>
    <s v="Weekend"/>
    <s v="Fatal"/>
    <n v="2"/>
    <x v="1"/>
    <x v="3"/>
  </r>
  <r>
    <s v="A00305"/>
    <n v="1"/>
    <x v="28"/>
    <x v="28"/>
    <x v="19"/>
    <x v="4"/>
    <x v="11"/>
    <n v="3"/>
    <x v="68"/>
    <x v="6"/>
    <s v="17:14"/>
    <x v="1"/>
    <x v="4"/>
    <x v="6"/>
    <n v="8"/>
    <n v="2"/>
    <x v="1"/>
    <x v="0"/>
    <x v="1"/>
    <x v="3"/>
    <x v="3"/>
    <x v="0"/>
    <x v="35"/>
    <x v="1"/>
    <x v="0"/>
    <x v="0"/>
    <x v="1"/>
    <x v="1"/>
    <n v="17"/>
    <x v="2"/>
    <x v="2"/>
    <s v="Weekend"/>
    <s v="Fatal"/>
    <n v="0.25"/>
    <x v="3"/>
    <x v="0"/>
  </r>
  <r>
    <s v="A00306"/>
    <n v="1"/>
    <x v="22"/>
    <x v="22"/>
    <x v="0"/>
    <x v="5"/>
    <x v="9"/>
    <n v="9"/>
    <x v="52"/>
    <x v="3"/>
    <s v="9:24"/>
    <x v="1"/>
    <x v="3"/>
    <x v="5"/>
    <n v="8"/>
    <n v="5"/>
    <x v="3"/>
    <x v="2"/>
    <x v="0"/>
    <x v="0"/>
    <x v="2"/>
    <x v="14"/>
    <x v="10"/>
    <x v="1"/>
    <x v="1"/>
    <x v="1"/>
    <x v="1"/>
    <x v="3"/>
    <n v="9"/>
    <x v="1"/>
    <x v="1"/>
    <s v="Weekday"/>
    <s v="Fatal"/>
    <n v="0.62"/>
    <x v="3"/>
    <x v="1"/>
  </r>
  <r>
    <s v="A00307"/>
    <n v="1"/>
    <x v="30"/>
    <x v="30"/>
    <x v="0"/>
    <x v="5"/>
    <x v="9"/>
    <n v="9"/>
    <x v="52"/>
    <x v="3"/>
    <s v="0:49"/>
    <x v="1"/>
    <x v="1"/>
    <x v="2"/>
    <n v="8"/>
    <n v="0"/>
    <x v="0"/>
    <x v="0"/>
    <x v="0"/>
    <x v="3"/>
    <x v="3"/>
    <x v="47"/>
    <x v="44"/>
    <x v="1"/>
    <x v="0"/>
    <x v="2"/>
    <x v="0"/>
    <x v="3"/>
    <n v="0"/>
    <x v="0"/>
    <x v="1"/>
    <s v="Weekday"/>
    <s v="Non-Fatal"/>
    <n v="0"/>
    <x v="2"/>
    <x v="1"/>
  </r>
  <r>
    <s v="A00308"/>
    <n v="1"/>
    <x v="5"/>
    <x v="5"/>
    <x v="0"/>
    <x v="3"/>
    <x v="1"/>
    <n v="1"/>
    <x v="31"/>
    <x v="4"/>
    <s v="17:24"/>
    <x v="0"/>
    <x v="4"/>
    <x v="6"/>
    <n v="5"/>
    <n v="4"/>
    <x v="0"/>
    <x v="1"/>
    <x v="1"/>
    <x v="0"/>
    <x v="3"/>
    <x v="6"/>
    <x v="31"/>
    <x v="1"/>
    <x v="1"/>
    <x v="1"/>
    <x v="0"/>
    <x v="3"/>
    <n v="17"/>
    <x v="2"/>
    <x v="0"/>
    <s v="Weekday"/>
    <s v="Fatal"/>
    <n v="0.8"/>
    <x v="3"/>
    <x v="2"/>
  </r>
  <r>
    <s v="A00309"/>
    <n v="1"/>
    <x v="25"/>
    <x v="25"/>
    <x v="0"/>
    <x v="2"/>
    <x v="1"/>
    <n v="1"/>
    <x v="63"/>
    <x v="5"/>
    <s v="0:26"/>
    <x v="1"/>
    <x v="2"/>
    <x v="3"/>
    <n v="3"/>
    <n v="1"/>
    <x v="3"/>
    <x v="2"/>
    <x v="2"/>
    <x v="1"/>
    <x v="0"/>
    <x v="11"/>
    <x v="29"/>
    <x v="1"/>
    <x v="1"/>
    <x v="1"/>
    <x v="0"/>
    <x v="3"/>
    <n v="0"/>
    <x v="0"/>
    <x v="2"/>
    <s v="Weekday"/>
    <s v="Fatal"/>
    <n v="0.33"/>
    <x v="1"/>
    <x v="1"/>
  </r>
  <r>
    <s v="A00310"/>
    <n v="1"/>
    <x v="3"/>
    <x v="3"/>
    <x v="0"/>
    <x v="2"/>
    <x v="7"/>
    <n v="7"/>
    <x v="55"/>
    <x v="5"/>
    <s v="12:30"/>
    <x v="1"/>
    <x v="3"/>
    <x v="0"/>
    <n v="4"/>
    <n v="0"/>
    <x v="2"/>
    <x v="0"/>
    <x v="1"/>
    <x v="0"/>
    <x v="3"/>
    <x v="39"/>
    <x v="46"/>
    <x v="0"/>
    <x v="0"/>
    <x v="0"/>
    <x v="1"/>
    <x v="2"/>
    <n v="12"/>
    <x v="3"/>
    <x v="2"/>
    <s v="Weekday"/>
    <s v="Non-Fatal"/>
    <n v="0"/>
    <x v="0"/>
    <x v="4"/>
  </r>
  <r>
    <s v="A00311"/>
    <n v="1"/>
    <x v="27"/>
    <x v="27"/>
    <x v="0"/>
    <x v="0"/>
    <x v="1"/>
    <n v="1"/>
    <x v="65"/>
    <x v="1"/>
    <s v="15:27"/>
    <x v="2"/>
    <x v="2"/>
    <x v="0"/>
    <n v="10"/>
    <n v="5"/>
    <x v="0"/>
    <x v="2"/>
    <x v="1"/>
    <x v="0"/>
    <x v="3"/>
    <x v="61"/>
    <x v="36"/>
    <x v="1"/>
    <x v="0"/>
    <x v="0"/>
    <x v="0"/>
    <x v="3"/>
    <n v="15"/>
    <x v="3"/>
    <x v="0"/>
    <s v="Weekday"/>
    <s v="Fatal"/>
    <n v="0.5"/>
    <x v="3"/>
    <x v="0"/>
  </r>
  <r>
    <s v="A00312"/>
    <n v="1"/>
    <x v="3"/>
    <x v="3"/>
    <x v="0"/>
    <x v="0"/>
    <x v="10"/>
    <n v="2"/>
    <x v="29"/>
    <x v="2"/>
    <s v="10:12"/>
    <x v="0"/>
    <x v="0"/>
    <x v="2"/>
    <n v="3"/>
    <n v="1"/>
    <x v="1"/>
    <x v="1"/>
    <x v="1"/>
    <x v="0"/>
    <x v="0"/>
    <x v="80"/>
    <x v="29"/>
    <x v="1"/>
    <x v="0"/>
    <x v="0"/>
    <x v="1"/>
    <x v="2"/>
    <n v="10"/>
    <x v="1"/>
    <x v="0"/>
    <s v="Weekend"/>
    <s v="Fatal"/>
    <n v="0.33"/>
    <x v="1"/>
    <x v="3"/>
  </r>
  <r>
    <s v="A00313"/>
    <n v="1"/>
    <x v="3"/>
    <x v="3"/>
    <x v="0"/>
    <x v="3"/>
    <x v="3"/>
    <n v="8"/>
    <x v="48"/>
    <x v="5"/>
    <s v="8:34"/>
    <x v="0"/>
    <x v="4"/>
    <x v="4"/>
    <n v="8"/>
    <n v="4"/>
    <x v="2"/>
    <x v="0"/>
    <x v="0"/>
    <x v="0"/>
    <x v="2"/>
    <x v="62"/>
    <x v="47"/>
    <x v="0"/>
    <x v="0"/>
    <x v="2"/>
    <x v="1"/>
    <x v="0"/>
    <n v="8"/>
    <x v="1"/>
    <x v="0"/>
    <s v="Weekday"/>
    <s v="Fatal"/>
    <n v="0.5"/>
    <x v="0"/>
    <x v="3"/>
  </r>
  <r>
    <s v="A00314"/>
    <n v="1"/>
    <x v="9"/>
    <x v="9"/>
    <x v="0"/>
    <x v="3"/>
    <x v="11"/>
    <n v="3"/>
    <x v="64"/>
    <x v="1"/>
    <s v="8:29"/>
    <x v="2"/>
    <x v="1"/>
    <x v="0"/>
    <n v="6"/>
    <n v="1"/>
    <x v="4"/>
    <x v="2"/>
    <x v="2"/>
    <x v="1"/>
    <x v="2"/>
    <x v="37"/>
    <x v="22"/>
    <x v="2"/>
    <x v="1"/>
    <x v="0"/>
    <x v="1"/>
    <x v="2"/>
    <n v="8"/>
    <x v="1"/>
    <x v="0"/>
    <s v="Weekday"/>
    <s v="Fatal"/>
    <n v="0.17"/>
    <x v="4"/>
    <x v="4"/>
  </r>
  <r>
    <s v="A00315"/>
    <n v="1"/>
    <x v="4"/>
    <x v="4"/>
    <x v="0"/>
    <x v="5"/>
    <x v="10"/>
    <n v="2"/>
    <x v="66"/>
    <x v="4"/>
    <s v="17:2"/>
    <x v="2"/>
    <x v="0"/>
    <x v="4"/>
    <n v="0"/>
    <n v="1"/>
    <x v="1"/>
    <x v="3"/>
    <x v="1"/>
    <x v="3"/>
    <x v="3"/>
    <x v="65"/>
    <x v="43"/>
    <x v="1"/>
    <x v="0"/>
    <x v="2"/>
    <x v="1"/>
    <x v="3"/>
    <n v="17"/>
    <x v="2"/>
    <x v="1"/>
    <s v="Weekday"/>
    <s v="Fatal"/>
    <n v="0"/>
    <x v="1"/>
    <x v="1"/>
  </r>
  <r>
    <s v="A00316"/>
    <n v="1"/>
    <x v="2"/>
    <x v="2"/>
    <x v="0"/>
    <x v="4"/>
    <x v="7"/>
    <n v="7"/>
    <x v="18"/>
    <x v="0"/>
    <s v="19:58"/>
    <x v="2"/>
    <x v="1"/>
    <x v="3"/>
    <n v="10"/>
    <n v="0"/>
    <x v="4"/>
    <x v="2"/>
    <x v="1"/>
    <x v="0"/>
    <x v="0"/>
    <x v="74"/>
    <x v="13"/>
    <x v="1"/>
    <x v="0"/>
    <x v="2"/>
    <x v="1"/>
    <x v="3"/>
    <n v="19"/>
    <x v="2"/>
    <x v="2"/>
    <s v="Weekday"/>
    <s v="Non-Fatal"/>
    <n v="0"/>
    <x v="1"/>
    <x v="0"/>
  </r>
  <r>
    <s v="A00317"/>
    <n v="1"/>
    <x v="18"/>
    <x v="18"/>
    <x v="9"/>
    <x v="4"/>
    <x v="6"/>
    <n v="12"/>
    <x v="7"/>
    <x v="3"/>
    <s v="2:20"/>
    <x v="1"/>
    <x v="0"/>
    <x v="0"/>
    <n v="5"/>
    <n v="1"/>
    <x v="4"/>
    <x v="1"/>
    <x v="2"/>
    <x v="0"/>
    <x v="0"/>
    <x v="64"/>
    <x v="37"/>
    <x v="0"/>
    <x v="1"/>
    <x v="0"/>
    <x v="1"/>
    <x v="3"/>
    <n v="2"/>
    <x v="0"/>
    <x v="2"/>
    <s v="Weekday"/>
    <s v="Fatal"/>
    <n v="0.2"/>
    <x v="1"/>
    <x v="3"/>
  </r>
  <r>
    <s v="A00318"/>
    <n v="1"/>
    <x v="29"/>
    <x v="29"/>
    <x v="0"/>
    <x v="4"/>
    <x v="7"/>
    <n v="7"/>
    <x v="18"/>
    <x v="3"/>
    <s v="14:18"/>
    <x v="0"/>
    <x v="4"/>
    <x v="1"/>
    <n v="4"/>
    <n v="1"/>
    <x v="1"/>
    <x v="0"/>
    <x v="2"/>
    <x v="2"/>
    <x v="3"/>
    <x v="68"/>
    <x v="42"/>
    <x v="1"/>
    <x v="1"/>
    <x v="0"/>
    <x v="0"/>
    <x v="1"/>
    <n v="14"/>
    <x v="3"/>
    <x v="2"/>
    <s v="Weekday"/>
    <s v="Fatal"/>
    <n v="0.25"/>
    <x v="1"/>
    <x v="1"/>
  </r>
  <r>
    <s v="A00319"/>
    <n v="1"/>
    <x v="2"/>
    <x v="2"/>
    <x v="0"/>
    <x v="5"/>
    <x v="5"/>
    <n v="10"/>
    <x v="12"/>
    <x v="2"/>
    <s v="8:59"/>
    <x v="1"/>
    <x v="1"/>
    <x v="2"/>
    <n v="8"/>
    <n v="5"/>
    <x v="2"/>
    <x v="1"/>
    <x v="0"/>
    <x v="1"/>
    <x v="0"/>
    <x v="68"/>
    <x v="34"/>
    <x v="0"/>
    <x v="1"/>
    <x v="2"/>
    <x v="1"/>
    <x v="0"/>
    <n v="8"/>
    <x v="1"/>
    <x v="1"/>
    <s v="Weekend"/>
    <s v="Fatal"/>
    <n v="0.62"/>
    <x v="1"/>
    <x v="1"/>
  </r>
  <r>
    <s v="A00320"/>
    <n v="1"/>
    <x v="22"/>
    <x v="22"/>
    <x v="0"/>
    <x v="5"/>
    <x v="9"/>
    <n v="9"/>
    <x v="52"/>
    <x v="2"/>
    <s v="21:35"/>
    <x v="0"/>
    <x v="0"/>
    <x v="6"/>
    <n v="10"/>
    <n v="4"/>
    <x v="2"/>
    <x v="1"/>
    <x v="1"/>
    <x v="1"/>
    <x v="1"/>
    <x v="48"/>
    <x v="48"/>
    <x v="1"/>
    <x v="0"/>
    <x v="1"/>
    <x v="1"/>
    <x v="1"/>
    <n v="21"/>
    <x v="0"/>
    <x v="1"/>
    <s v="Weekend"/>
    <s v="Fatal"/>
    <n v="0.4"/>
    <x v="2"/>
    <x v="1"/>
  </r>
  <r>
    <s v="A00321"/>
    <n v="1"/>
    <x v="7"/>
    <x v="7"/>
    <x v="0"/>
    <x v="2"/>
    <x v="9"/>
    <n v="9"/>
    <x v="51"/>
    <x v="2"/>
    <s v="23:25"/>
    <x v="2"/>
    <x v="2"/>
    <x v="3"/>
    <n v="1"/>
    <n v="3"/>
    <x v="4"/>
    <x v="0"/>
    <x v="2"/>
    <x v="3"/>
    <x v="2"/>
    <x v="13"/>
    <x v="6"/>
    <x v="1"/>
    <x v="0"/>
    <x v="1"/>
    <x v="0"/>
    <x v="3"/>
    <n v="23"/>
    <x v="0"/>
    <x v="2"/>
    <s v="Weekend"/>
    <s v="Fatal"/>
    <n v="3"/>
    <x v="3"/>
    <x v="0"/>
  </r>
  <r>
    <s v="A00322"/>
    <n v="1"/>
    <x v="23"/>
    <x v="23"/>
    <x v="0"/>
    <x v="1"/>
    <x v="7"/>
    <n v="7"/>
    <x v="25"/>
    <x v="3"/>
    <s v="12:28"/>
    <x v="2"/>
    <x v="0"/>
    <x v="6"/>
    <n v="1"/>
    <n v="0"/>
    <x v="1"/>
    <x v="0"/>
    <x v="3"/>
    <x v="2"/>
    <x v="3"/>
    <x v="54"/>
    <x v="10"/>
    <x v="1"/>
    <x v="1"/>
    <x v="0"/>
    <x v="1"/>
    <x v="3"/>
    <n v="12"/>
    <x v="3"/>
    <x v="1"/>
    <s v="Weekday"/>
    <s v="Non-Fatal"/>
    <n v="0"/>
    <x v="3"/>
    <x v="4"/>
  </r>
  <r>
    <s v="A00323"/>
    <n v="1"/>
    <x v="8"/>
    <x v="8"/>
    <x v="0"/>
    <x v="1"/>
    <x v="1"/>
    <n v="1"/>
    <x v="1"/>
    <x v="3"/>
    <s v="14:33"/>
    <x v="2"/>
    <x v="4"/>
    <x v="6"/>
    <n v="0"/>
    <n v="2"/>
    <x v="1"/>
    <x v="2"/>
    <x v="2"/>
    <x v="1"/>
    <x v="1"/>
    <x v="72"/>
    <x v="29"/>
    <x v="1"/>
    <x v="0"/>
    <x v="1"/>
    <x v="1"/>
    <x v="3"/>
    <n v="14"/>
    <x v="3"/>
    <x v="1"/>
    <s v="Weekday"/>
    <s v="Fatal"/>
    <n v="0"/>
    <x v="1"/>
    <x v="0"/>
  </r>
  <r>
    <s v="A00324"/>
    <n v="1"/>
    <x v="26"/>
    <x v="26"/>
    <x v="0"/>
    <x v="4"/>
    <x v="3"/>
    <n v="8"/>
    <x v="33"/>
    <x v="1"/>
    <s v="14:42"/>
    <x v="2"/>
    <x v="3"/>
    <x v="4"/>
    <n v="9"/>
    <n v="2"/>
    <x v="4"/>
    <x v="1"/>
    <x v="2"/>
    <x v="3"/>
    <x v="3"/>
    <x v="65"/>
    <x v="33"/>
    <x v="1"/>
    <x v="0"/>
    <x v="2"/>
    <x v="1"/>
    <x v="3"/>
    <n v="14"/>
    <x v="3"/>
    <x v="2"/>
    <s v="Weekday"/>
    <s v="Fatal"/>
    <n v="0.22"/>
    <x v="1"/>
    <x v="1"/>
  </r>
  <r>
    <s v="A00325"/>
    <n v="1"/>
    <x v="7"/>
    <x v="7"/>
    <x v="0"/>
    <x v="3"/>
    <x v="2"/>
    <n v="6"/>
    <x v="3"/>
    <x v="4"/>
    <s v="0:49"/>
    <x v="2"/>
    <x v="3"/>
    <x v="4"/>
    <n v="9"/>
    <n v="5"/>
    <x v="0"/>
    <x v="1"/>
    <x v="0"/>
    <x v="0"/>
    <x v="0"/>
    <x v="28"/>
    <x v="32"/>
    <x v="2"/>
    <x v="1"/>
    <x v="2"/>
    <x v="1"/>
    <x v="2"/>
    <n v="0"/>
    <x v="0"/>
    <x v="0"/>
    <s v="Weekday"/>
    <s v="Fatal"/>
    <n v="0.56000000000000005"/>
    <x v="4"/>
    <x v="3"/>
  </r>
  <r>
    <s v="A00326"/>
    <n v="1"/>
    <x v="27"/>
    <x v="27"/>
    <x v="0"/>
    <x v="3"/>
    <x v="2"/>
    <n v="6"/>
    <x v="3"/>
    <x v="4"/>
    <s v="9:21"/>
    <x v="2"/>
    <x v="4"/>
    <x v="3"/>
    <n v="0"/>
    <n v="4"/>
    <x v="3"/>
    <x v="3"/>
    <x v="3"/>
    <x v="0"/>
    <x v="2"/>
    <x v="34"/>
    <x v="39"/>
    <x v="2"/>
    <x v="1"/>
    <x v="0"/>
    <x v="0"/>
    <x v="3"/>
    <n v="9"/>
    <x v="1"/>
    <x v="0"/>
    <s v="Weekday"/>
    <s v="Fatal"/>
    <n v="0"/>
    <x v="4"/>
    <x v="1"/>
  </r>
  <r>
    <s v="A00327"/>
    <n v="1"/>
    <x v="22"/>
    <x v="22"/>
    <x v="0"/>
    <x v="3"/>
    <x v="2"/>
    <n v="6"/>
    <x v="3"/>
    <x v="6"/>
    <s v="13:47"/>
    <x v="0"/>
    <x v="2"/>
    <x v="6"/>
    <n v="10"/>
    <n v="2"/>
    <x v="0"/>
    <x v="3"/>
    <x v="0"/>
    <x v="1"/>
    <x v="1"/>
    <x v="78"/>
    <x v="1"/>
    <x v="1"/>
    <x v="1"/>
    <x v="2"/>
    <x v="1"/>
    <x v="2"/>
    <n v="13"/>
    <x v="3"/>
    <x v="0"/>
    <s v="Weekend"/>
    <s v="Fatal"/>
    <n v="0.2"/>
    <x v="1"/>
    <x v="4"/>
  </r>
  <r>
    <s v="A00328"/>
    <n v="1"/>
    <x v="20"/>
    <x v="20"/>
    <x v="12"/>
    <x v="1"/>
    <x v="6"/>
    <n v="12"/>
    <x v="28"/>
    <x v="6"/>
    <s v="11:33"/>
    <x v="2"/>
    <x v="4"/>
    <x v="5"/>
    <n v="2"/>
    <n v="5"/>
    <x v="0"/>
    <x v="3"/>
    <x v="2"/>
    <x v="3"/>
    <x v="0"/>
    <x v="67"/>
    <x v="10"/>
    <x v="1"/>
    <x v="0"/>
    <x v="1"/>
    <x v="0"/>
    <x v="0"/>
    <n v="11"/>
    <x v="1"/>
    <x v="1"/>
    <s v="Weekend"/>
    <s v="Fatal"/>
    <n v="2.5"/>
    <x v="3"/>
    <x v="4"/>
  </r>
  <r>
    <s v="A00329"/>
    <n v="1"/>
    <x v="31"/>
    <x v="31"/>
    <x v="0"/>
    <x v="4"/>
    <x v="3"/>
    <n v="8"/>
    <x v="33"/>
    <x v="6"/>
    <s v="14:5"/>
    <x v="2"/>
    <x v="1"/>
    <x v="4"/>
    <n v="10"/>
    <n v="4"/>
    <x v="3"/>
    <x v="1"/>
    <x v="3"/>
    <x v="2"/>
    <x v="1"/>
    <x v="35"/>
    <x v="47"/>
    <x v="0"/>
    <x v="1"/>
    <x v="2"/>
    <x v="0"/>
    <x v="3"/>
    <n v="14"/>
    <x v="3"/>
    <x v="2"/>
    <s v="Weekend"/>
    <s v="Fatal"/>
    <n v="0.4"/>
    <x v="0"/>
    <x v="1"/>
  </r>
  <r>
    <s v="A00330"/>
    <n v="1"/>
    <x v="26"/>
    <x v="26"/>
    <x v="0"/>
    <x v="4"/>
    <x v="1"/>
    <n v="1"/>
    <x v="38"/>
    <x v="6"/>
    <s v="1:23"/>
    <x v="1"/>
    <x v="4"/>
    <x v="1"/>
    <n v="10"/>
    <n v="1"/>
    <x v="0"/>
    <x v="0"/>
    <x v="3"/>
    <x v="3"/>
    <x v="3"/>
    <x v="31"/>
    <x v="6"/>
    <x v="1"/>
    <x v="0"/>
    <x v="0"/>
    <x v="1"/>
    <x v="1"/>
    <n v="1"/>
    <x v="0"/>
    <x v="2"/>
    <s v="Weekend"/>
    <s v="Fatal"/>
    <n v="0.1"/>
    <x v="3"/>
    <x v="0"/>
  </r>
  <r>
    <s v="A00331"/>
    <n v="1"/>
    <x v="15"/>
    <x v="15"/>
    <x v="7"/>
    <x v="2"/>
    <x v="6"/>
    <n v="12"/>
    <x v="46"/>
    <x v="6"/>
    <s v="15:36"/>
    <x v="2"/>
    <x v="3"/>
    <x v="0"/>
    <n v="6"/>
    <n v="2"/>
    <x v="4"/>
    <x v="1"/>
    <x v="3"/>
    <x v="3"/>
    <x v="2"/>
    <x v="10"/>
    <x v="10"/>
    <x v="1"/>
    <x v="1"/>
    <x v="2"/>
    <x v="0"/>
    <x v="3"/>
    <n v="15"/>
    <x v="3"/>
    <x v="2"/>
    <s v="Weekend"/>
    <s v="Fatal"/>
    <n v="0.33"/>
    <x v="3"/>
    <x v="4"/>
  </r>
  <r>
    <s v="A00332"/>
    <n v="1"/>
    <x v="26"/>
    <x v="26"/>
    <x v="0"/>
    <x v="3"/>
    <x v="1"/>
    <n v="1"/>
    <x v="31"/>
    <x v="5"/>
    <s v="4:11"/>
    <x v="0"/>
    <x v="0"/>
    <x v="4"/>
    <n v="9"/>
    <n v="2"/>
    <x v="4"/>
    <x v="1"/>
    <x v="0"/>
    <x v="3"/>
    <x v="0"/>
    <x v="67"/>
    <x v="3"/>
    <x v="1"/>
    <x v="1"/>
    <x v="1"/>
    <x v="0"/>
    <x v="1"/>
    <n v="4"/>
    <x v="0"/>
    <x v="0"/>
    <s v="Weekday"/>
    <s v="Fatal"/>
    <n v="0.22"/>
    <x v="2"/>
    <x v="4"/>
  </r>
  <r>
    <s v="A00333"/>
    <n v="1"/>
    <x v="27"/>
    <x v="27"/>
    <x v="0"/>
    <x v="1"/>
    <x v="1"/>
    <n v="1"/>
    <x v="1"/>
    <x v="4"/>
    <s v="18:22"/>
    <x v="0"/>
    <x v="4"/>
    <x v="2"/>
    <n v="4"/>
    <n v="5"/>
    <x v="2"/>
    <x v="2"/>
    <x v="1"/>
    <x v="3"/>
    <x v="2"/>
    <x v="10"/>
    <x v="34"/>
    <x v="0"/>
    <x v="1"/>
    <x v="2"/>
    <x v="0"/>
    <x v="0"/>
    <n v="18"/>
    <x v="2"/>
    <x v="1"/>
    <s v="Weekday"/>
    <s v="Fatal"/>
    <n v="1.25"/>
    <x v="1"/>
    <x v="4"/>
  </r>
  <r>
    <s v="A00334"/>
    <n v="1"/>
    <x v="3"/>
    <x v="3"/>
    <x v="0"/>
    <x v="5"/>
    <x v="8"/>
    <n v="4"/>
    <x v="19"/>
    <x v="6"/>
    <s v="21:28"/>
    <x v="0"/>
    <x v="3"/>
    <x v="4"/>
    <n v="0"/>
    <n v="2"/>
    <x v="2"/>
    <x v="2"/>
    <x v="2"/>
    <x v="3"/>
    <x v="2"/>
    <x v="38"/>
    <x v="38"/>
    <x v="2"/>
    <x v="0"/>
    <x v="1"/>
    <x v="0"/>
    <x v="1"/>
    <n v="21"/>
    <x v="0"/>
    <x v="1"/>
    <s v="Weekend"/>
    <s v="Fatal"/>
    <n v="0"/>
    <x v="4"/>
    <x v="1"/>
  </r>
  <r>
    <s v="A00335"/>
    <n v="1"/>
    <x v="25"/>
    <x v="25"/>
    <x v="0"/>
    <x v="5"/>
    <x v="1"/>
    <n v="1"/>
    <x v="27"/>
    <x v="6"/>
    <s v="20:13"/>
    <x v="1"/>
    <x v="1"/>
    <x v="6"/>
    <n v="2"/>
    <n v="4"/>
    <x v="4"/>
    <x v="3"/>
    <x v="1"/>
    <x v="0"/>
    <x v="3"/>
    <x v="70"/>
    <x v="8"/>
    <x v="1"/>
    <x v="0"/>
    <x v="0"/>
    <x v="0"/>
    <x v="3"/>
    <n v="20"/>
    <x v="2"/>
    <x v="1"/>
    <s v="Weekend"/>
    <s v="Fatal"/>
    <n v="2"/>
    <x v="1"/>
    <x v="1"/>
  </r>
  <r>
    <s v="A00336"/>
    <n v="1"/>
    <x v="23"/>
    <x v="23"/>
    <x v="0"/>
    <x v="5"/>
    <x v="0"/>
    <n v="5"/>
    <x v="56"/>
    <x v="5"/>
    <s v="5:23"/>
    <x v="0"/>
    <x v="0"/>
    <x v="2"/>
    <n v="6"/>
    <n v="0"/>
    <x v="2"/>
    <x v="2"/>
    <x v="2"/>
    <x v="2"/>
    <x v="2"/>
    <x v="8"/>
    <x v="25"/>
    <x v="1"/>
    <x v="1"/>
    <x v="0"/>
    <x v="0"/>
    <x v="2"/>
    <n v="5"/>
    <x v="1"/>
    <x v="1"/>
    <s v="Weekday"/>
    <s v="Non-Fatal"/>
    <n v="0"/>
    <x v="3"/>
    <x v="4"/>
  </r>
  <r>
    <s v="A00337"/>
    <n v="1"/>
    <x v="7"/>
    <x v="7"/>
    <x v="0"/>
    <x v="2"/>
    <x v="1"/>
    <n v="1"/>
    <x v="63"/>
    <x v="4"/>
    <s v="8:24"/>
    <x v="2"/>
    <x v="3"/>
    <x v="4"/>
    <n v="6"/>
    <n v="1"/>
    <x v="4"/>
    <x v="3"/>
    <x v="2"/>
    <x v="0"/>
    <x v="1"/>
    <x v="45"/>
    <x v="38"/>
    <x v="2"/>
    <x v="1"/>
    <x v="0"/>
    <x v="0"/>
    <x v="2"/>
    <n v="8"/>
    <x v="1"/>
    <x v="2"/>
    <s v="Weekday"/>
    <s v="Fatal"/>
    <n v="0.17"/>
    <x v="4"/>
    <x v="1"/>
  </r>
  <r>
    <s v="A00338"/>
    <n v="1"/>
    <x v="15"/>
    <x v="15"/>
    <x v="7"/>
    <x v="4"/>
    <x v="7"/>
    <n v="7"/>
    <x v="18"/>
    <x v="1"/>
    <s v="5:39"/>
    <x v="2"/>
    <x v="0"/>
    <x v="2"/>
    <n v="10"/>
    <n v="0"/>
    <x v="3"/>
    <x v="2"/>
    <x v="3"/>
    <x v="3"/>
    <x v="1"/>
    <x v="76"/>
    <x v="31"/>
    <x v="1"/>
    <x v="1"/>
    <x v="2"/>
    <x v="0"/>
    <x v="1"/>
    <n v="5"/>
    <x v="1"/>
    <x v="2"/>
    <s v="Weekday"/>
    <s v="Non-Fatal"/>
    <n v="0"/>
    <x v="3"/>
    <x v="3"/>
  </r>
  <r>
    <s v="A00339"/>
    <n v="1"/>
    <x v="31"/>
    <x v="31"/>
    <x v="0"/>
    <x v="0"/>
    <x v="10"/>
    <n v="2"/>
    <x v="29"/>
    <x v="1"/>
    <s v="23:9"/>
    <x v="2"/>
    <x v="1"/>
    <x v="6"/>
    <n v="9"/>
    <n v="1"/>
    <x v="2"/>
    <x v="0"/>
    <x v="3"/>
    <x v="2"/>
    <x v="0"/>
    <x v="67"/>
    <x v="40"/>
    <x v="1"/>
    <x v="0"/>
    <x v="0"/>
    <x v="1"/>
    <x v="2"/>
    <n v="23"/>
    <x v="0"/>
    <x v="0"/>
    <s v="Weekday"/>
    <s v="Fatal"/>
    <n v="0.11"/>
    <x v="3"/>
    <x v="4"/>
  </r>
  <r>
    <s v="A00340"/>
    <n v="1"/>
    <x v="13"/>
    <x v="13"/>
    <x v="0"/>
    <x v="2"/>
    <x v="8"/>
    <n v="4"/>
    <x v="44"/>
    <x v="4"/>
    <s v="13:9"/>
    <x v="2"/>
    <x v="3"/>
    <x v="0"/>
    <n v="7"/>
    <n v="1"/>
    <x v="2"/>
    <x v="3"/>
    <x v="1"/>
    <x v="2"/>
    <x v="1"/>
    <x v="82"/>
    <x v="35"/>
    <x v="1"/>
    <x v="0"/>
    <x v="0"/>
    <x v="0"/>
    <x v="1"/>
    <n v="13"/>
    <x v="3"/>
    <x v="2"/>
    <s v="Weekday"/>
    <s v="Fatal"/>
    <n v="0.14000000000000001"/>
    <x v="3"/>
    <x v="0"/>
  </r>
  <r>
    <s v="A00341"/>
    <n v="1"/>
    <x v="8"/>
    <x v="8"/>
    <x v="0"/>
    <x v="1"/>
    <x v="6"/>
    <n v="12"/>
    <x v="28"/>
    <x v="4"/>
    <s v="14:40"/>
    <x v="2"/>
    <x v="3"/>
    <x v="5"/>
    <n v="1"/>
    <n v="5"/>
    <x v="2"/>
    <x v="0"/>
    <x v="3"/>
    <x v="1"/>
    <x v="0"/>
    <x v="58"/>
    <x v="36"/>
    <x v="1"/>
    <x v="0"/>
    <x v="2"/>
    <x v="1"/>
    <x v="0"/>
    <n v="14"/>
    <x v="3"/>
    <x v="1"/>
    <s v="Weekday"/>
    <s v="Fatal"/>
    <n v="5"/>
    <x v="3"/>
    <x v="1"/>
  </r>
  <r>
    <s v="A00342"/>
    <n v="1"/>
    <x v="21"/>
    <x v="21"/>
    <x v="0"/>
    <x v="4"/>
    <x v="8"/>
    <n v="4"/>
    <x v="15"/>
    <x v="2"/>
    <s v="8:40"/>
    <x v="0"/>
    <x v="0"/>
    <x v="4"/>
    <n v="7"/>
    <n v="2"/>
    <x v="3"/>
    <x v="2"/>
    <x v="2"/>
    <x v="2"/>
    <x v="2"/>
    <x v="20"/>
    <x v="13"/>
    <x v="1"/>
    <x v="0"/>
    <x v="1"/>
    <x v="0"/>
    <x v="2"/>
    <n v="8"/>
    <x v="1"/>
    <x v="2"/>
    <s v="Weekend"/>
    <s v="Fatal"/>
    <n v="0.28999999999999998"/>
    <x v="1"/>
    <x v="1"/>
  </r>
  <r>
    <s v="A00343"/>
    <n v="1"/>
    <x v="17"/>
    <x v="17"/>
    <x v="0"/>
    <x v="4"/>
    <x v="3"/>
    <n v="8"/>
    <x v="33"/>
    <x v="0"/>
    <s v="20:7"/>
    <x v="1"/>
    <x v="3"/>
    <x v="3"/>
    <n v="3"/>
    <n v="1"/>
    <x v="1"/>
    <x v="1"/>
    <x v="2"/>
    <x v="1"/>
    <x v="3"/>
    <x v="58"/>
    <x v="10"/>
    <x v="1"/>
    <x v="1"/>
    <x v="1"/>
    <x v="0"/>
    <x v="0"/>
    <n v="20"/>
    <x v="2"/>
    <x v="2"/>
    <s v="Weekday"/>
    <s v="Fatal"/>
    <n v="0.33"/>
    <x v="3"/>
    <x v="1"/>
  </r>
  <r>
    <s v="A00344"/>
    <n v="1"/>
    <x v="12"/>
    <x v="12"/>
    <x v="14"/>
    <x v="5"/>
    <x v="7"/>
    <n v="7"/>
    <x v="57"/>
    <x v="2"/>
    <s v="14:12"/>
    <x v="0"/>
    <x v="4"/>
    <x v="0"/>
    <n v="8"/>
    <n v="0"/>
    <x v="3"/>
    <x v="2"/>
    <x v="1"/>
    <x v="1"/>
    <x v="1"/>
    <x v="56"/>
    <x v="9"/>
    <x v="1"/>
    <x v="1"/>
    <x v="0"/>
    <x v="0"/>
    <x v="1"/>
    <n v="14"/>
    <x v="3"/>
    <x v="1"/>
    <s v="Weekend"/>
    <s v="Non-Fatal"/>
    <n v="0"/>
    <x v="1"/>
    <x v="0"/>
  </r>
  <r>
    <s v="A00345"/>
    <n v="1"/>
    <x v="12"/>
    <x v="12"/>
    <x v="14"/>
    <x v="3"/>
    <x v="2"/>
    <n v="6"/>
    <x v="3"/>
    <x v="5"/>
    <s v="13:0"/>
    <x v="0"/>
    <x v="0"/>
    <x v="3"/>
    <n v="4"/>
    <n v="1"/>
    <x v="0"/>
    <x v="3"/>
    <x v="2"/>
    <x v="1"/>
    <x v="3"/>
    <x v="52"/>
    <x v="3"/>
    <x v="1"/>
    <x v="1"/>
    <x v="0"/>
    <x v="1"/>
    <x v="1"/>
    <n v="13"/>
    <x v="3"/>
    <x v="0"/>
    <s v="Weekday"/>
    <s v="Fatal"/>
    <n v="0.25"/>
    <x v="2"/>
    <x v="0"/>
  </r>
  <r>
    <s v="A00346"/>
    <n v="1"/>
    <x v="14"/>
    <x v="14"/>
    <x v="0"/>
    <x v="5"/>
    <x v="4"/>
    <n v="11"/>
    <x v="61"/>
    <x v="3"/>
    <s v="21:57"/>
    <x v="0"/>
    <x v="3"/>
    <x v="5"/>
    <n v="10"/>
    <n v="2"/>
    <x v="2"/>
    <x v="0"/>
    <x v="3"/>
    <x v="0"/>
    <x v="2"/>
    <x v="75"/>
    <x v="7"/>
    <x v="1"/>
    <x v="0"/>
    <x v="1"/>
    <x v="0"/>
    <x v="2"/>
    <n v="21"/>
    <x v="0"/>
    <x v="1"/>
    <s v="Weekday"/>
    <s v="Fatal"/>
    <n v="0.2"/>
    <x v="3"/>
    <x v="2"/>
  </r>
  <r>
    <s v="A00347"/>
    <n v="1"/>
    <x v="15"/>
    <x v="15"/>
    <x v="26"/>
    <x v="3"/>
    <x v="10"/>
    <n v="2"/>
    <x v="49"/>
    <x v="2"/>
    <s v="12:6"/>
    <x v="2"/>
    <x v="4"/>
    <x v="1"/>
    <n v="1"/>
    <n v="0"/>
    <x v="1"/>
    <x v="2"/>
    <x v="3"/>
    <x v="1"/>
    <x v="1"/>
    <x v="22"/>
    <x v="16"/>
    <x v="2"/>
    <x v="1"/>
    <x v="1"/>
    <x v="1"/>
    <x v="2"/>
    <n v="12"/>
    <x v="3"/>
    <x v="0"/>
    <s v="Weekend"/>
    <s v="Non-Fatal"/>
    <n v="0"/>
    <x v="4"/>
    <x v="3"/>
  </r>
  <r>
    <s v="A00348"/>
    <n v="1"/>
    <x v="26"/>
    <x v="26"/>
    <x v="0"/>
    <x v="0"/>
    <x v="11"/>
    <n v="3"/>
    <x v="70"/>
    <x v="2"/>
    <s v="3:39"/>
    <x v="0"/>
    <x v="3"/>
    <x v="3"/>
    <n v="6"/>
    <n v="4"/>
    <x v="0"/>
    <x v="3"/>
    <x v="2"/>
    <x v="0"/>
    <x v="1"/>
    <x v="17"/>
    <x v="0"/>
    <x v="0"/>
    <x v="0"/>
    <x v="2"/>
    <x v="1"/>
    <x v="0"/>
    <n v="3"/>
    <x v="0"/>
    <x v="0"/>
    <s v="Weekend"/>
    <s v="Fatal"/>
    <n v="0.67"/>
    <x v="0"/>
    <x v="4"/>
  </r>
  <r>
    <s v="A00349"/>
    <n v="1"/>
    <x v="7"/>
    <x v="7"/>
    <x v="0"/>
    <x v="0"/>
    <x v="3"/>
    <n v="8"/>
    <x v="4"/>
    <x v="6"/>
    <s v="7:34"/>
    <x v="2"/>
    <x v="0"/>
    <x v="3"/>
    <n v="3"/>
    <n v="3"/>
    <x v="0"/>
    <x v="1"/>
    <x v="0"/>
    <x v="2"/>
    <x v="3"/>
    <x v="30"/>
    <x v="1"/>
    <x v="1"/>
    <x v="1"/>
    <x v="0"/>
    <x v="0"/>
    <x v="3"/>
    <n v="7"/>
    <x v="1"/>
    <x v="0"/>
    <s v="Weekend"/>
    <s v="Fatal"/>
    <n v="1"/>
    <x v="1"/>
    <x v="4"/>
  </r>
  <r>
    <s v="A00350"/>
    <n v="1"/>
    <x v="17"/>
    <x v="17"/>
    <x v="0"/>
    <x v="3"/>
    <x v="0"/>
    <n v="5"/>
    <x v="47"/>
    <x v="1"/>
    <s v="16:58"/>
    <x v="0"/>
    <x v="3"/>
    <x v="6"/>
    <n v="2"/>
    <n v="5"/>
    <x v="4"/>
    <x v="3"/>
    <x v="0"/>
    <x v="1"/>
    <x v="2"/>
    <x v="71"/>
    <x v="1"/>
    <x v="1"/>
    <x v="1"/>
    <x v="2"/>
    <x v="1"/>
    <x v="2"/>
    <n v="16"/>
    <x v="3"/>
    <x v="0"/>
    <s v="Weekday"/>
    <s v="Fatal"/>
    <n v="2.5"/>
    <x v="1"/>
    <x v="1"/>
  </r>
  <r>
    <s v="A00351"/>
    <n v="1"/>
    <x v="4"/>
    <x v="4"/>
    <x v="0"/>
    <x v="0"/>
    <x v="0"/>
    <n v="5"/>
    <x v="0"/>
    <x v="6"/>
    <s v="0:22"/>
    <x v="1"/>
    <x v="2"/>
    <x v="0"/>
    <n v="0"/>
    <n v="2"/>
    <x v="1"/>
    <x v="2"/>
    <x v="3"/>
    <x v="0"/>
    <x v="3"/>
    <x v="86"/>
    <x v="31"/>
    <x v="1"/>
    <x v="1"/>
    <x v="1"/>
    <x v="1"/>
    <x v="3"/>
    <n v="0"/>
    <x v="0"/>
    <x v="0"/>
    <s v="Weekend"/>
    <s v="Fatal"/>
    <n v="0"/>
    <x v="3"/>
    <x v="2"/>
  </r>
  <r>
    <s v="A00352"/>
    <n v="1"/>
    <x v="19"/>
    <x v="19"/>
    <x v="0"/>
    <x v="2"/>
    <x v="1"/>
    <n v="1"/>
    <x v="63"/>
    <x v="2"/>
    <s v="13:7"/>
    <x v="0"/>
    <x v="0"/>
    <x v="1"/>
    <n v="10"/>
    <n v="0"/>
    <x v="4"/>
    <x v="2"/>
    <x v="1"/>
    <x v="3"/>
    <x v="1"/>
    <x v="80"/>
    <x v="5"/>
    <x v="1"/>
    <x v="1"/>
    <x v="2"/>
    <x v="1"/>
    <x v="0"/>
    <n v="13"/>
    <x v="3"/>
    <x v="2"/>
    <s v="Weekend"/>
    <s v="Non-Fatal"/>
    <n v="0"/>
    <x v="3"/>
    <x v="3"/>
  </r>
  <r>
    <s v="A00353"/>
    <n v="1"/>
    <x v="22"/>
    <x v="22"/>
    <x v="0"/>
    <x v="5"/>
    <x v="9"/>
    <n v="9"/>
    <x v="52"/>
    <x v="4"/>
    <s v="19:5"/>
    <x v="2"/>
    <x v="2"/>
    <x v="0"/>
    <n v="5"/>
    <n v="3"/>
    <x v="2"/>
    <x v="3"/>
    <x v="0"/>
    <x v="0"/>
    <x v="2"/>
    <x v="21"/>
    <x v="16"/>
    <x v="2"/>
    <x v="1"/>
    <x v="0"/>
    <x v="0"/>
    <x v="2"/>
    <n v="19"/>
    <x v="2"/>
    <x v="1"/>
    <s v="Weekday"/>
    <s v="Fatal"/>
    <n v="0.6"/>
    <x v="4"/>
    <x v="4"/>
  </r>
  <r>
    <s v="A00354"/>
    <n v="1"/>
    <x v="19"/>
    <x v="19"/>
    <x v="0"/>
    <x v="3"/>
    <x v="5"/>
    <n v="10"/>
    <x v="36"/>
    <x v="5"/>
    <s v="14:37"/>
    <x v="1"/>
    <x v="1"/>
    <x v="3"/>
    <n v="2"/>
    <n v="0"/>
    <x v="4"/>
    <x v="1"/>
    <x v="2"/>
    <x v="1"/>
    <x v="1"/>
    <x v="34"/>
    <x v="18"/>
    <x v="1"/>
    <x v="0"/>
    <x v="0"/>
    <x v="0"/>
    <x v="1"/>
    <n v="14"/>
    <x v="3"/>
    <x v="0"/>
    <s v="Weekday"/>
    <s v="Non-Fatal"/>
    <n v="0"/>
    <x v="3"/>
    <x v="1"/>
  </r>
  <r>
    <s v="A00355"/>
    <n v="1"/>
    <x v="16"/>
    <x v="16"/>
    <x v="8"/>
    <x v="0"/>
    <x v="0"/>
    <n v="5"/>
    <x v="0"/>
    <x v="5"/>
    <s v="14:10"/>
    <x v="1"/>
    <x v="0"/>
    <x v="1"/>
    <n v="5"/>
    <n v="4"/>
    <x v="2"/>
    <x v="1"/>
    <x v="2"/>
    <x v="3"/>
    <x v="1"/>
    <x v="88"/>
    <x v="32"/>
    <x v="2"/>
    <x v="0"/>
    <x v="0"/>
    <x v="0"/>
    <x v="2"/>
    <n v="14"/>
    <x v="3"/>
    <x v="0"/>
    <s v="Weekday"/>
    <s v="Fatal"/>
    <n v="0.8"/>
    <x v="4"/>
    <x v="3"/>
  </r>
  <r>
    <s v="A00356"/>
    <n v="1"/>
    <x v="26"/>
    <x v="26"/>
    <x v="0"/>
    <x v="3"/>
    <x v="9"/>
    <n v="9"/>
    <x v="71"/>
    <x v="4"/>
    <s v="17:31"/>
    <x v="2"/>
    <x v="2"/>
    <x v="0"/>
    <n v="8"/>
    <n v="5"/>
    <x v="2"/>
    <x v="0"/>
    <x v="2"/>
    <x v="3"/>
    <x v="2"/>
    <x v="71"/>
    <x v="16"/>
    <x v="2"/>
    <x v="1"/>
    <x v="2"/>
    <x v="0"/>
    <x v="1"/>
    <n v="17"/>
    <x v="2"/>
    <x v="0"/>
    <s v="Weekday"/>
    <s v="Fatal"/>
    <n v="0.62"/>
    <x v="4"/>
    <x v="1"/>
  </r>
  <r>
    <s v="A00357"/>
    <n v="1"/>
    <x v="31"/>
    <x v="31"/>
    <x v="0"/>
    <x v="2"/>
    <x v="10"/>
    <n v="2"/>
    <x v="26"/>
    <x v="3"/>
    <s v="22:5"/>
    <x v="2"/>
    <x v="2"/>
    <x v="1"/>
    <n v="6"/>
    <n v="3"/>
    <x v="1"/>
    <x v="2"/>
    <x v="2"/>
    <x v="3"/>
    <x v="3"/>
    <x v="73"/>
    <x v="47"/>
    <x v="0"/>
    <x v="1"/>
    <x v="2"/>
    <x v="1"/>
    <x v="0"/>
    <n v="22"/>
    <x v="0"/>
    <x v="2"/>
    <s v="Weekday"/>
    <s v="Fatal"/>
    <n v="0.5"/>
    <x v="0"/>
    <x v="0"/>
  </r>
  <r>
    <s v="A00358"/>
    <n v="1"/>
    <x v="28"/>
    <x v="28"/>
    <x v="23"/>
    <x v="3"/>
    <x v="4"/>
    <n v="11"/>
    <x v="5"/>
    <x v="2"/>
    <s v="20:51"/>
    <x v="0"/>
    <x v="4"/>
    <x v="4"/>
    <n v="3"/>
    <n v="4"/>
    <x v="0"/>
    <x v="2"/>
    <x v="3"/>
    <x v="1"/>
    <x v="1"/>
    <x v="59"/>
    <x v="14"/>
    <x v="1"/>
    <x v="0"/>
    <x v="0"/>
    <x v="0"/>
    <x v="2"/>
    <n v="20"/>
    <x v="2"/>
    <x v="0"/>
    <s v="Weekend"/>
    <s v="Fatal"/>
    <n v="1.33"/>
    <x v="1"/>
    <x v="0"/>
  </r>
  <r>
    <s v="A00359"/>
    <n v="1"/>
    <x v="3"/>
    <x v="3"/>
    <x v="0"/>
    <x v="1"/>
    <x v="2"/>
    <n v="6"/>
    <x v="16"/>
    <x v="1"/>
    <s v="1:5"/>
    <x v="0"/>
    <x v="0"/>
    <x v="4"/>
    <n v="5"/>
    <n v="2"/>
    <x v="1"/>
    <x v="0"/>
    <x v="1"/>
    <x v="2"/>
    <x v="0"/>
    <x v="49"/>
    <x v="2"/>
    <x v="1"/>
    <x v="1"/>
    <x v="0"/>
    <x v="0"/>
    <x v="2"/>
    <n v="1"/>
    <x v="0"/>
    <x v="1"/>
    <s v="Weekday"/>
    <s v="Fatal"/>
    <n v="0.4"/>
    <x v="2"/>
    <x v="1"/>
  </r>
  <r>
    <s v="A00360"/>
    <n v="1"/>
    <x v="12"/>
    <x v="12"/>
    <x v="5"/>
    <x v="0"/>
    <x v="9"/>
    <n v="9"/>
    <x v="11"/>
    <x v="2"/>
    <s v="11:4"/>
    <x v="1"/>
    <x v="4"/>
    <x v="6"/>
    <n v="10"/>
    <n v="3"/>
    <x v="4"/>
    <x v="3"/>
    <x v="1"/>
    <x v="0"/>
    <x v="2"/>
    <x v="72"/>
    <x v="31"/>
    <x v="1"/>
    <x v="1"/>
    <x v="1"/>
    <x v="0"/>
    <x v="2"/>
    <n v="11"/>
    <x v="1"/>
    <x v="0"/>
    <s v="Weekend"/>
    <s v="Fatal"/>
    <n v="0.3"/>
    <x v="3"/>
    <x v="0"/>
  </r>
  <r>
    <s v="A00361"/>
    <n v="1"/>
    <x v="15"/>
    <x v="15"/>
    <x v="7"/>
    <x v="5"/>
    <x v="8"/>
    <n v="4"/>
    <x v="19"/>
    <x v="1"/>
    <s v="2:30"/>
    <x v="2"/>
    <x v="0"/>
    <x v="2"/>
    <n v="0"/>
    <n v="4"/>
    <x v="2"/>
    <x v="3"/>
    <x v="3"/>
    <x v="3"/>
    <x v="3"/>
    <x v="47"/>
    <x v="9"/>
    <x v="1"/>
    <x v="0"/>
    <x v="1"/>
    <x v="1"/>
    <x v="0"/>
    <n v="2"/>
    <x v="0"/>
    <x v="1"/>
    <s v="Weekday"/>
    <s v="Fatal"/>
    <n v="0"/>
    <x v="1"/>
    <x v="1"/>
  </r>
  <r>
    <s v="A00362"/>
    <n v="1"/>
    <x v="28"/>
    <x v="28"/>
    <x v="23"/>
    <x v="1"/>
    <x v="6"/>
    <n v="12"/>
    <x v="28"/>
    <x v="3"/>
    <s v="0:2"/>
    <x v="1"/>
    <x v="4"/>
    <x v="3"/>
    <n v="8"/>
    <n v="3"/>
    <x v="0"/>
    <x v="2"/>
    <x v="3"/>
    <x v="3"/>
    <x v="3"/>
    <x v="5"/>
    <x v="30"/>
    <x v="1"/>
    <x v="0"/>
    <x v="0"/>
    <x v="0"/>
    <x v="0"/>
    <n v="0"/>
    <x v="0"/>
    <x v="1"/>
    <s v="Weekday"/>
    <s v="Fatal"/>
    <n v="0.38"/>
    <x v="3"/>
    <x v="4"/>
  </r>
  <r>
    <s v="A00363"/>
    <n v="1"/>
    <x v="25"/>
    <x v="25"/>
    <x v="0"/>
    <x v="5"/>
    <x v="8"/>
    <n v="4"/>
    <x v="19"/>
    <x v="5"/>
    <s v="23:24"/>
    <x v="1"/>
    <x v="0"/>
    <x v="4"/>
    <n v="5"/>
    <n v="3"/>
    <x v="2"/>
    <x v="1"/>
    <x v="3"/>
    <x v="2"/>
    <x v="0"/>
    <x v="31"/>
    <x v="27"/>
    <x v="1"/>
    <x v="1"/>
    <x v="0"/>
    <x v="0"/>
    <x v="2"/>
    <n v="23"/>
    <x v="0"/>
    <x v="1"/>
    <s v="Weekday"/>
    <s v="Fatal"/>
    <n v="0.6"/>
    <x v="2"/>
    <x v="0"/>
  </r>
  <r>
    <s v="A00364"/>
    <n v="1"/>
    <x v="7"/>
    <x v="7"/>
    <x v="0"/>
    <x v="1"/>
    <x v="9"/>
    <n v="9"/>
    <x v="69"/>
    <x v="5"/>
    <s v="5:4"/>
    <x v="0"/>
    <x v="1"/>
    <x v="1"/>
    <n v="9"/>
    <n v="5"/>
    <x v="1"/>
    <x v="2"/>
    <x v="0"/>
    <x v="0"/>
    <x v="0"/>
    <x v="84"/>
    <x v="36"/>
    <x v="1"/>
    <x v="1"/>
    <x v="1"/>
    <x v="1"/>
    <x v="0"/>
    <n v="5"/>
    <x v="1"/>
    <x v="1"/>
    <s v="Weekday"/>
    <s v="Fatal"/>
    <n v="0.56000000000000005"/>
    <x v="3"/>
    <x v="0"/>
  </r>
  <r>
    <s v="A00365"/>
    <n v="1"/>
    <x v="29"/>
    <x v="29"/>
    <x v="0"/>
    <x v="5"/>
    <x v="6"/>
    <n v="12"/>
    <x v="32"/>
    <x v="2"/>
    <s v="14:33"/>
    <x v="1"/>
    <x v="4"/>
    <x v="0"/>
    <n v="2"/>
    <n v="1"/>
    <x v="2"/>
    <x v="3"/>
    <x v="2"/>
    <x v="0"/>
    <x v="1"/>
    <x v="4"/>
    <x v="6"/>
    <x v="1"/>
    <x v="0"/>
    <x v="2"/>
    <x v="1"/>
    <x v="1"/>
    <n v="14"/>
    <x v="3"/>
    <x v="1"/>
    <s v="Weekend"/>
    <s v="Fatal"/>
    <n v="0.5"/>
    <x v="3"/>
    <x v="2"/>
  </r>
  <r>
    <s v="A00366"/>
    <n v="1"/>
    <x v="22"/>
    <x v="22"/>
    <x v="0"/>
    <x v="5"/>
    <x v="10"/>
    <n v="2"/>
    <x v="66"/>
    <x v="0"/>
    <s v="13:27"/>
    <x v="2"/>
    <x v="3"/>
    <x v="3"/>
    <n v="8"/>
    <n v="5"/>
    <x v="3"/>
    <x v="0"/>
    <x v="1"/>
    <x v="0"/>
    <x v="1"/>
    <x v="10"/>
    <x v="18"/>
    <x v="1"/>
    <x v="1"/>
    <x v="2"/>
    <x v="1"/>
    <x v="2"/>
    <n v="13"/>
    <x v="3"/>
    <x v="1"/>
    <s v="Weekday"/>
    <s v="Fatal"/>
    <n v="0.62"/>
    <x v="3"/>
    <x v="4"/>
  </r>
  <r>
    <s v="A00367"/>
    <n v="1"/>
    <x v="28"/>
    <x v="28"/>
    <x v="21"/>
    <x v="1"/>
    <x v="2"/>
    <n v="6"/>
    <x v="16"/>
    <x v="3"/>
    <s v="3:42"/>
    <x v="1"/>
    <x v="3"/>
    <x v="6"/>
    <n v="5"/>
    <n v="3"/>
    <x v="2"/>
    <x v="1"/>
    <x v="2"/>
    <x v="1"/>
    <x v="0"/>
    <x v="25"/>
    <x v="20"/>
    <x v="0"/>
    <x v="0"/>
    <x v="1"/>
    <x v="1"/>
    <x v="0"/>
    <n v="3"/>
    <x v="0"/>
    <x v="1"/>
    <s v="Weekday"/>
    <s v="Fatal"/>
    <n v="0.6"/>
    <x v="1"/>
    <x v="0"/>
  </r>
  <r>
    <s v="A00368"/>
    <n v="1"/>
    <x v="15"/>
    <x v="15"/>
    <x v="10"/>
    <x v="4"/>
    <x v="4"/>
    <n v="11"/>
    <x v="23"/>
    <x v="1"/>
    <s v="2:40"/>
    <x v="0"/>
    <x v="4"/>
    <x v="4"/>
    <n v="1"/>
    <n v="0"/>
    <x v="0"/>
    <x v="1"/>
    <x v="2"/>
    <x v="0"/>
    <x v="0"/>
    <x v="69"/>
    <x v="31"/>
    <x v="1"/>
    <x v="1"/>
    <x v="1"/>
    <x v="0"/>
    <x v="1"/>
    <n v="2"/>
    <x v="0"/>
    <x v="2"/>
    <s v="Weekday"/>
    <s v="Non-Fatal"/>
    <n v="0"/>
    <x v="3"/>
    <x v="2"/>
  </r>
  <r>
    <s v="A00369"/>
    <n v="1"/>
    <x v="5"/>
    <x v="5"/>
    <x v="0"/>
    <x v="5"/>
    <x v="7"/>
    <n v="7"/>
    <x v="57"/>
    <x v="1"/>
    <s v="6:56"/>
    <x v="0"/>
    <x v="0"/>
    <x v="6"/>
    <n v="2"/>
    <n v="1"/>
    <x v="2"/>
    <x v="0"/>
    <x v="1"/>
    <x v="3"/>
    <x v="0"/>
    <x v="13"/>
    <x v="7"/>
    <x v="1"/>
    <x v="1"/>
    <x v="1"/>
    <x v="1"/>
    <x v="2"/>
    <n v="6"/>
    <x v="1"/>
    <x v="1"/>
    <s v="Weekday"/>
    <s v="Fatal"/>
    <n v="0.5"/>
    <x v="3"/>
    <x v="0"/>
  </r>
  <r>
    <s v="A00370"/>
    <n v="1"/>
    <x v="18"/>
    <x v="18"/>
    <x v="17"/>
    <x v="5"/>
    <x v="1"/>
    <n v="1"/>
    <x v="27"/>
    <x v="3"/>
    <s v="17:33"/>
    <x v="2"/>
    <x v="3"/>
    <x v="1"/>
    <n v="4"/>
    <n v="1"/>
    <x v="0"/>
    <x v="0"/>
    <x v="0"/>
    <x v="0"/>
    <x v="0"/>
    <x v="10"/>
    <x v="17"/>
    <x v="2"/>
    <x v="1"/>
    <x v="1"/>
    <x v="1"/>
    <x v="0"/>
    <n v="17"/>
    <x v="2"/>
    <x v="1"/>
    <s v="Weekday"/>
    <s v="Fatal"/>
    <n v="0.25"/>
    <x v="4"/>
    <x v="4"/>
  </r>
  <r>
    <s v="A00371"/>
    <n v="1"/>
    <x v="16"/>
    <x v="16"/>
    <x v="25"/>
    <x v="1"/>
    <x v="4"/>
    <n v="11"/>
    <x v="67"/>
    <x v="6"/>
    <s v="15:36"/>
    <x v="1"/>
    <x v="2"/>
    <x v="6"/>
    <n v="8"/>
    <n v="0"/>
    <x v="0"/>
    <x v="2"/>
    <x v="2"/>
    <x v="2"/>
    <x v="3"/>
    <x v="68"/>
    <x v="30"/>
    <x v="1"/>
    <x v="0"/>
    <x v="2"/>
    <x v="0"/>
    <x v="1"/>
    <n v="15"/>
    <x v="3"/>
    <x v="1"/>
    <s v="Weekend"/>
    <s v="Non-Fatal"/>
    <n v="0"/>
    <x v="3"/>
    <x v="1"/>
  </r>
  <r>
    <s v="A00372"/>
    <n v="1"/>
    <x v="7"/>
    <x v="7"/>
    <x v="0"/>
    <x v="3"/>
    <x v="0"/>
    <n v="5"/>
    <x v="47"/>
    <x v="2"/>
    <s v="20:2"/>
    <x v="2"/>
    <x v="4"/>
    <x v="0"/>
    <n v="7"/>
    <n v="2"/>
    <x v="4"/>
    <x v="2"/>
    <x v="0"/>
    <x v="2"/>
    <x v="0"/>
    <x v="76"/>
    <x v="12"/>
    <x v="1"/>
    <x v="1"/>
    <x v="0"/>
    <x v="0"/>
    <x v="2"/>
    <n v="20"/>
    <x v="2"/>
    <x v="0"/>
    <s v="Weekend"/>
    <s v="Fatal"/>
    <n v="0.28999999999999998"/>
    <x v="1"/>
    <x v="3"/>
  </r>
  <r>
    <s v="A00373"/>
    <n v="1"/>
    <x v="21"/>
    <x v="21"/>
    <x v="0"/>
    <x v="5"/>
    <x v="5"/>
    <n v="10"/>
    <x v="12"/>
    <x v="5"/>
    <s v="12:24"/>
    <x v="0"/>
    <x v="0"/>
    <x v="3"/>
    <n v="1"/>
    <n v="4"/>
    <x v="3"/>
    <x v="1"/>
    <x v="1"/>
    <x v="0"/>
    <x v="0"/>
    <x v="76"/>
    <x v="45"/>
    <x v="1"/>
    <x v="0"/>
    <x v="2"/>
    <x v="1"/>
    <x v="3"/>
    <n v="12"/>
    <x v="3"/>
    <x v="1"/>
    <s v="Weekday"/>
    <s v="Fatal"/>
    <n v="4"/>
    <x v="3"/>
    <x v="3"/>
  </r>
  <r>
    <s v="A00374"/>
    <n v="1"/>
    <x v="6"/>
    <x v="6"/>
    <x v="24"/>
    <x v="3"/>
    <x v="0"/>
    <n v="5"/>
    <x v="47"/>
    <x v="6"/>
    <s v="14:39"/>
    <x v="0"/>
    <x v="1"/>
    <x v="5"/>
    <n v="10"/>
    <n v="4"/>
    <x v="2"/>
    <x v="0"/>
    <x v="3"/>
    <x v="0"/>
    <x v="3"/>
    <x v="72"/>
    <x v="45"/>
    <x v="1"/>
    <x v="1"/>
    <x v="0"/>
    <x v="0"/>
    <x v="2"/>
    <n v="14"/>
    <x v="3"/>
    <x v="0"/>
    <s v="Weekend"/>
    <s v="Fatal"/>
    <n v="0.4"/>
    <x v="3"/>
    <x v="0"/>
  </r>
  <r>
    <s v="A00375"/>
    <n v="1"/>
    <x v="11"/>
    <x v="11"/>
    <x v="4"/>
    <x v="3"/>
    <x v="10"/>
    <n v="2"/>
    <x v="49"/>
    <x v="4"/>
    <s v="18:24"/>
    <x v="1"/>
    <x v="1"/>
    <x v="2"/>
    <n v="9"/>
    <n v="3"/>
    <x v="3"/>
    <x v="1"/>
    <x v="1"/>
    <x v="1"/>
    <x v="3"/>
    <x v="59"/>
    <x v="33"/>
    <x v="1"/>
    <x v="0"/>
    <x v="0"/>
    <x v="0"/>
    <x v="2"/>
    <n v="18"/>
    <x v="2"/>
    <x v="0"/>
    <s v="Weekday"/>
    <s v="Fatal"/>
    <n v="0.33"/>
    <x v="1"/>
    <x v="0"/>
  </r>
  <r>
    <s v="A00376"/>
    <n v="1"/>
    <x v="28"/>
    <x v="28"/>
    <x v="21"/>
    <x v="1"/>
    <x v="1"/>
    <n v="1"/>
    <x v="1"/>
    <x v="5"/>
    <s v="13:21"/>
    <x v="2"/>
    <x v="0"/>
    <x v="2"/>
    <n v="9"/>
    <n v="5"/>
    <x v="1"/>
    <x v="2"/>
    <x v="3"/>
    <x v="0"/>
    <x v="3"/>
    <x v="43"/>
    <x v="43"/>
    <x v="1"/>
    <x v="1"/>
    <x v="2"/>
    <x v="0"/>
    <x v="1"/>
    <n v="13"/>
    <x v="3"/>
    <x v="1"/>
    <s v="Weekday"/>
    <s v="Fatal"/>
    <n v="0.56000000000000005"/>
    <x v="1"/>
    <x v="4"/>
  </r>
  <r>
    <s v="A00377"/>
    <n v="1"/>
    <x v="14"/>
    <x v="14"/>
    <x v="0"/>
    <x v="1"/>
    <x v="3"/>
    <n v="8"/>
    <x v="9"/>
    <x v="6"/>
    <s v="10:45"/>
    <x v="1"/>
    <x v="4"/>
    <x v="6"/>
    <n v="3"/>
    <n v="0"/>
    <x v="1"/>
    <x v="0"/>
    <x v="3"/>
    <x v="0"/>
    <x v="2"/>
    <x v="32"/>
    <x v="28"/>
    <x v="0"/>
    <x v="1"/>
    <x v="1"/>
    <x v="0"/>
    <x v="3"/>
    <n v="10"/>
    <x v="1"/>
    <x v="1"/>
    <s v="Weekend"/>
    <s v="Non-Fatal"/>
    <n v="0"/>
    <x v="0"/>
    <x v="3"/>
  </r>
  <r>
    <s v="A00378"/>
    <n v="1"/>
    <x v="18"/>
    <x v="18"/>
    <x v="13"/>
    <x v="3"/>
    <x v="8"/>
    <n v="4"/>
    <x v="10"/>
    <x v="0"/>
    <s v="2:24"/>
    <x v="0"/>
    <x v="2"/>
    <x v="0"/>
    <n v="10"/>
    <n v="4"/>
    <x v="2"/>
    <x v="3"/>
    <x v="1"/>
    <x v="0"/>
    <x v="0"/>
    <x v="15"/>
    <x v="7"/>
    <x v="1"/>
    <x v="0"/>
    <x v="0"/>
    <x v="0"/>
    <x v="0"/>
    <n v="2"/>
    <x v="0"/>
    <x v="0"/>
    <s v="Weekday"/>
    <s v="Fatal"/>
    <n v="0.4"/>
    <x v="3"/>
    <x v="2"/>
  </r>
  <r>
    <s v="A00379"/>
    <n v="1"/>
    <x v="24"/>
    <x v="24"/>
    <x v="0"/>
    <x v="2"/>
    <x v="7"/>
    <n v="7"/>
    <x v="55"/>
    <x v="1"/>
    <s v="10:24"/>
    <x v="1"/>
    <x v="2"/>
    <x v="4"/>
    <n v="7"/>
    <n v="1"/>
    <x v="1"/>
    <x v="1"/>
    <x v="3"/>
    <x v="1"/>
    <x v="1"/>
    <x v="30"/>
    <x v="51"/>
    <x v="2"/>
    <x v="1"/>
    <x v="1"/>
    <x v="1"/>
    <x v="0"/>
    <n v="10"/>
    <x v="1"/>
    <x v="2"/>
    <s v="Weekday"/>
    <s v="Fatal"/>
    <n v="0.14000000000000001"/>
    <x v="4"/>
    <x v="4"/>
  </r>
  <r>
    <s v="A00380"/>
    <n v="1"/>
    <x v="19"/>
    <x v="19"/>
    <x v="0"/>
    <x v="5"/>
    <x v="4"/>
    <n v="11"/>
    <x v="61"/>
    <x v="5"/>
    <s v="11:43"/>
    <x v="0"/>
    <x v="1"/>
    <x v="5"/>
    <n v="0"/>
    <n v="5"/>
    <x v="2"/>
    <x v="1"/>
    <x v="2"/>
    <x v="1"/>
    <x v="1"/>
    <x v="49"/>
    <x v="45"/>
    <x v="1"/>
    <x v="0"/>
    <x v="0"/>
    <x v="1"/>
    <x v="2"/>
    <n v="11"/>
    <x v="1"/>
    <x v="1"/>
    <s v="Weekday"/>
    <s v="Fatal"/>
    <n v="0"/>
    <x v="3"/>
    <x v="1"/>
  </r>
  <r>
    <s v="A00381"/>
    <n v="1"/>
    <x v="28"/>
    <x v="28"/>
    <x v="21"/>
    <x v="3"/>
    <x v="5"/>
    <n v="10"/>
    <x v="36"/>
    <x v="4"/>
    <s v="23:18"/>
    <x v="2"/>
    <x v="0"/>
    <x v="4"/>
    <n v="7"/>
    <n v="1"/>
    <x v="3"/>
    <x v="0"/>
    <x v="1"/>
    <x v="0"/>
    <x v="0"/>
    <x v="86"/>
    <x v="38"/>
    <x v="2"/>
    <x v="0"/>
    <x v="2"/>
    <x v="1"/>
    <x v="0"/>
    <n v="23"/>
    <x v="0"/>
    <x v="0"/>
    <s v="Weekday"/>
    <s v="Fatal"/>
    <n v="0.14000000000000001"/>
    <x v="4"/>
    <x v="2"/>
  </r>
  <r>
    <s v="A00382"/>
    <n v="1"/>
    <x v="10"/>
    <x v="10"/>
    <x v="0"/>
    <x v="2"/>
    <x v="6"/>
    <n v="12"/>
    <x v="46"/>
    <x v="1"/>
    <s v="10:34"/>
    <x v="1"/>
    <x v="3"/>
    <x v="4"/>
    <n v="9"/>
    <n v="5"/>
    <x v="2"/>
    <x v="3"/>
    <x v="3"/>
    <x v="0"/>
    <x v="0"/>
    <x v="29"/>
    <x v="36"/>
    <x v="1"/>
    <x v="1"/>
    <x v="1"/>
    <x v="0"/>
    <x v="0"/>
    <n v="10"/>
    <x v="1"/>
    <x v="2"/>
    <s v="Weekday"/>
    <s v="Fatal"/>
    <n v="0.56000000000000005"/>
    <x v="3"/>
    <x v="1"/>
  </r>
  <r>
    <s v="A00383"/>
    <n v="1"/>
    <x v="1"/>
    <x v="1"/>
    <x v="6"/>
    <x v="0"/>
    <x v="2"/>
    <n v="6"/>
    <x v="53"/>
    <x v="0"/>
    <s v="20:31"/>
    <x v="2"/>
    <x v="2"/>
    <x v="0"/>
    <n v="10"/>
    <n v="2"/>
    <x v="3"/>
    <x v="3"/>
    <x v="1"/>
    <x v="1"/>
    <x v="2"/>
    <x v="83"/>
    <x v="41"/>
    <x v="1"/>
    <x v="0"/>
    <x v="2"/>
    <x v="1"/>
    <x v="3"/>
    <n v="20"/>
    <x v="2"/>
    <x v="0"/>
    <s v="Weekday"/>
    <s v="Fatal"/>
    <n v="0.2"/>
    <x v="2"/>
    <x v="3"/>
  </r>
  <r>
    <s v="A00384"/>
    <n v="1"/>
    <x v="2"/>
    <x v="2"/>
    <x v="0"/>
    <x v="2"/>
    <x v="11"/>
    <n v="3"/>
    <x v="45"/>
    <x v="0"/>
    <s v="12:48"/>
    <x v="2"/>
    <x v="1"/>
    <x v="3"/>
    <n v="9"/>
    <n v="3"/>
    <x v="2"/>
    <x v="0"/>
    <x v="2"/>
    <x v="2"/>
    <x v="3"/>
    <x v="22"/>
    <x v="7"/>
    <x v="1"/>
    <x v="1"/>
    <x v="1"/>
    <x v="0"/>
    <x v="2"/>
    <n v="12"/>
    <x v="3"/>
    <x v="2"/>
    <s v="Weekday"/>
    <s v="Fatal"/>
    <n v="0.33"/>
    <x v="3"/>
    <x v="3"/>
  </r>
  <r>
    <s v="A00385"/>
    <n v="1"/>
    <x v="7"/>
    <x v="7"/>
    <x v="0"/>
    <x v="5"/>
    <x v="11"/>
    <n v="3"/>
    <x v="21"/>
    <x v="3"/>
    <s v="22:42"/>
    <x v="2"/>
    <x v="1"/>
    <x v="1"/>
    <n v="3"/>
    <n v="5"/>
    <x v="3"/>
    <x v="0"/>
    <x v="1"/>
    <x v="0"/>
    <x v="0"/>
    <x v="12"/>
    <x v="16"/>
    <x v="2"/>
    <x v="0"/>
    <x v="1"/>
    <x v="0"/>
    <x v="2"/>
    <n v="22"/>
    <x v="0"/>
    <x v="1"/>
    <s v="Weekday"/>
    <s v="Fatal"/>
    <n v="1.67"/>
    <x v="4"/>
    <x v="4"/>
  </r>
  <r>
    <s v="A00386"/>
    <n v="1"/>
    <x v="31"/>
    <x v="31"/>
    <x v="0"/>
    <x v="1"/>
    <x v="6"/>
    <n v="12"/>
    <x v="28"/>
    <x v="3"/>
    <s v="22:52"/>
    <x v="0"/>
    <x v="3"/>
    <x v="2"/>
    <n v="5"/>
    <n v="0"/>
    <x v="2"/>
    <x v="3"/>
    <x v="2"/>
    <x v="0"/>
    <x v="3"/>
    <x v="87"/>
    <x v="49"/>
    <x v="1"/>
    <x v="0"/>
    <x v="0"/>
    <x v="1"/>
    <x v="2"/>
    <n v="22"/>
    <x v="0"/>
    <x v="1"/>
    <s v="Weekday"/>
    <s v="Non-Fatal"/>
    <n v="0"/>
    <x v="3"/>
    <x v="4"/>
  </r>
  <r>
    <s v="A00387"/>
    <n v="1"/>
    <x v="21"/>
    <x v="21"/>
    <x v="0"/>
    <x v="2"/>
    <x v="3"/>
    <n v="8"/>
    <x v="20"/>
    <x v="6"/>
    <s v="9:21"/>
    <x v="1"/>
    <x v="4"/>
    <x v="3"/>
    <n v="10"/>
    <n v="1"/>
    <x v="1"/>
    <x v="1"/>
    <x v="0"/>
    <x v="3"/>
    <x v="0"/>
    <x v="39"/>
    <x v="50"/>
    <x v="1"/>
    <x v="1"/>
    <x v="2"/>
    <x v="0"/>
    <x v="1"/>
    <n v="9"/>
    <x v="1"/>
    <x v="2"/>
    <s v="Weekend"/>
    <s v="Fatal"/>
    <n v="0.1"/>
    <x v="2"/>
    <x v="4"/>
  </r>
  <r>
    <s v="A00388"/>
    <n v="1"/>
    <x v="11"/>
    <x v="11"/>
    <x v="22"/>
    <x v="0"/>
    <x v="0"/>
    <n v="5"/>
    <x v="0"/>
    <x v="2"/>
    <s v="15:12"/>
    <x v="1"/>
    <x v="2"/>
    <x v="0"/>
    <n v="3"/>
    <n v="0"/>
    <x v="4"/>
    <x v="2"/>
    <x v="1"/>
    <x v="3"/>
    <x v="2"/>
    <x v="66"/>
    <x v="17"/>
    <x v="2"/>
    <x v="0"/>
    <x v="1"/>
    <x v="1"/>
    <x v="1"/>
    <n v="15"/>
    <x v="3"/>
    <x v="0"/>
    <s v="Weekend"/>
    <s v="Non-Fatal"/>
    <n v="0"/>
    <x v="4"/>
    <x v="3"/>
  </r>
  <r>
    <s v="A00389"/>
    <n v="1"/>
    <x v="26"/>
    <x v="26"/>
    <x v="0"/>
    <x v="2"/>
    <x v="11"/>
    <n v="3"/>
    <x v="45"/>
    <x v="2"/>
    <s v="1:12"/>
    <x v="1"/>
    <x v="4"/>
    <x v="1"/>
    <n v="6"/>
    <n v="2"/>
    <x v="4"/>
    <x v="0"/>
    <x v="0"/>
    <x v="1"/>
    <x v="0"/>
    <x v="82"/>
    <x v="25"/>
    <x v="1"/>
    <x v="1"/>
    <x v="1"/>
    <x v="0"/>
    <x v="0"/>
    <n v="1"/>
    <x v="0"/>
    <x v="2"/>
    <s v="Weekend"/>
    <s v="Fatal"/>
    <n v="0.33"/>
    <x v="3"/>
    <x v="0"/>
  </r>
  <r>
    <s v="A00390"/>
    <n v="1"/>
    <x v="28"/>
    <x v="28"/>
    <x v="19"/>
    <x v="0"/>
    <x v="2"/>
    <n v="6"/>
    <x v="53"/>
    <x v="4"/>
    <s v="15:28"/>
    <x v="0"/>
    <x v="1"/>
    <x v="4"/>
    <n v="7"/>
    <n v="5"/>
    <x v="0"/>
    <x v="3"/>
    <x v="2"/>
    <x v="3"/>
    <x v="0"/>
    <x v="45"/>
    <x v="22"/>
    <x v="2"/>
    <x v="1"/>
    <x v="0"/>
    <x v="1"/>
    <x v="3"/>
    <n v="15"/>
    <x v="3"/>
    <x v="0"/>
    <s v="Weekday"/>
    <s v="Fatal"/>
    <n v="0.71"/>
    <x v="4"/>
    <x v="1"/>
  </r>
  <r>
    <s v="A00391"/>
    <n v="1"/>
    <x v="16"/>
    <x v="16"/>
    <x v="8"/>
    <x v="2"/>
    <x v="10"/>
    <n v="2"/>
    <x v="26"/>
    <x v="5"/>
    <s v="13:19"/>
    <x v="2"/>
    <x v="0"/>
    <x v="0"/>
    <n v="7"/>
    <n v="5"/>
    <x v="0"/>
    <x v="2"/>
    <x v="0"/>
    <x v="3"/>
    <x v="2"/>
    <x v="85"/>
    <x v="12"/>
    <x v="1"/>
    <x v="1"/>
    <x v="1"/>
    <x v="0"/>
    <x v="2"/>
    <n v="13"/>
    <x v="3"/>
    <x v="2"/>
    <s v="Weekday"/>
    <s v="Fatal"/>
    <n v="0.71"/>
    <x v="1"/>
    <x v="4"/>
  </r>
  <r>
    <s v="A00392"/>
    <n v="1"/>
    <x v="1"/>
    <x v="1"/>
    <x v="1"/>
    <x v="3"/>
    <x v="9"/>
    <n v="9"/>
    <x v="71"/>
    <x v="0"/>
    <s v="17:45"/>
    <x v="2"/>
    <x v="2"/>
    <x v="2"/>
    <n v="7"/>
    <n v="5"/>
    <x v="2"/>
    <x v="2"/>
    <x v="2"/>
    <x v="2"/>
    <x v="2"/>
    <x v="3"/>
    <x v="39"/>
    <x v="2"/>
    <x v="1"/>
    <x v="0"/>
    <x v="0"/>
    <x v="3"/>
    <n v="17"/>
    <x v="2"/>
    <x v="0"/>
    <s v="Weekday"/>
    <s v="Fatal"/>
    <n v="0.71"/>
    <x v="4"/>
    <x v="3"/>
  </r>
  <r>
    <s v="A00393"/>
    <n v="1"/>
    <x v="27"/>
    <x v="27"/>
    <x v="0"/>
    <x v="2"/>
    <x v="6"/>
    <n v="12"/>
    <x v="46"/>
    <x v="0"/>
    <s v="15:54"/>
    <x v="0"/>
    <x v="0"/>
    <x v="2"/>
    <n v="2"/>
    <n v="0"/>
    <x v="0"/>
    <x v="2"/>
    <x v="2"/>
    <x v="0"/>
    <x v="2"/>
    <x v="54"/>
    <x v="0"/>
    <x v="0"/>
    <x v="0"/>
    <x v="1"/>
    <x v="1"/>
    <x v="1"/>
    <n v="15"/>
    <x v="3"/>
    <x v="2"/>
    <s v="Weekday"/>
    <s v="Non-Fatal"/>
    <n v="0"/>
    <x v="0"/>
    <x v="4"/>
  </r>
  <r>
    <s v="A00394"/>
    <n v="1"/>
    <x v="16"/>
    <x v="16"/>
    <x v="20"/>
    <x v="2"/>
    <x v="2"/>
    <n v="6"/>
    <x v="39"/>
    <x v="2"/>
    <s v="9:34"/>
    <x v="0"/>
    <x v="0"/>
    <x v="6"/>
    <n v="0"/>
    <n v="5"/>
    <x v="0"/>
    <x v="0"/>
    <x v="0"/>
    <x v="3"/>
    <x v="1"/>
    <x v="39"/>
    <x v="9"/>
    <x v="1"/>
    <x v="1"/>
    <x v="1"/>
    <x v="1"/>
    <x v="2"/>
    <n v="9"/>
    <x v="1"/>
    <x v="2"/>
    <s v="Weekend"/>
    <s v="Fatal"/>
    <n v="0"/>
    <x v="1"/>
    <x v="4"/>
  </r>
  <r>
    <s v="A00395"/>
    <n v="1"/>
    <x v="23"/>
    <x v="23"/>
    <x v="0"/>
    <x v="2"/>
    <x v="0"/>
    <n v="5"/>
    <x v="2"/>
    <x v="3"/>
    <s v="7:8"/>
    <x v="2"/>
    <x v="1"/>
    <x v="6"/>
    <n v="8"/>
    <n v="3"/>
    <x v="3"/>
    <x v="0"/>
    <x v="0"/>
    <x v="2"/>
    <x v="2"/>
    <x v="63"/>
    <x v="29"/>
    <x v="1"/>
    <x v="0"/>
    <x v="1"/>
    <x v="1"/>
    <x v="2"/>
    <n v="7"/>
    <x v="1"/>
    <x v="2"/>
    <s v="Weekday"/>
    <s v="Fatal"/>
    <n v="0.38"/>
    <x v="1"/>
    <x v="4"/>
  </r>
  <r>
    <s v="A00396"/>
    <n v="1"/>
    <x v="19"/>
    <x v="19"/>
    <x v="0"/>
    <x v="5"/>
    <x v="0"/>
    <n v="5"/>
    <x v="56"/>
    <x v="2"/>
    <s v="19:44"/>
    <x v="0"/>
    <x v="2"/>
    <x v="3"/>
    <n v="10"/>
    <n v="3"/>
    <x v="2"/>
    <x v="1"/>
    <x v="3"/>
    <x v="1"/>
    <x v="3"/>
    <x v="34"/>
    <x v="8"/>
    <x v="1"/>
    <x v="1"/>
    <x v="1"/>
    <x v="1"/>
    <x v="2"/>
    <n v="19"/>
    <x v="2"/>
    <x v="1"/>
    <s v="Weekend"/>
    <s v="Fatal"/>
    <n v="0.3"/>
    <x v="1"/>
    <x v="1"/>
  </r>
  <r>
    <s v="A00397"/>
    <n v="1"/>
    <x v="9"/>
    <x v="9"/>
    <x v="0"/>
    <x v="0"/>
    <x v="0"/>
    <n v="5"/>
    <x v="0"/>
    <x v="2"/>
    <s v="21:19"/>
    <x v="0"/>
    <x v="2"/>
    <x v="4"/>
    <n v="4"/>
    <n v="1"/>
    <x v="4"/>
    <x v="2"/>
    <x v="2"/>
    <x v="3"/>
    <x v="0"/>
    <x v="19"/>
    <x v="51"/>
    <x v="2"/>
    <x v="1"/>
    <x v="0"/>
    <x v="0"/>
    <x v="1"/>
    <n v="21"/>
    <x v="0"/>
    <x v="0"/>
    <s v="Weekend"/>
    <s v="Fatal"/>
    <n v="0.25"/>
    <x v="4"/>
    <x v="4"/>
  </r>
  <r>
    <s v="A00398"/>
    <n v="1"/>
    <x v="4"/>
    <x v="4"/>
    <x v="0"/>
    <x v="1"/>
    <x v="7"/>
    <n v="7"/>
    <x v="25"/>
    <x v="5"/>
    <s v="6:57"/>
    <x v="1"/>
    <x v="2"/>
    <x v="3"/>
    <n v="2"/>
    <n v="5"/>
    <x v="4"/>
    <x v="3"/>
    <x v="2"/>
    <x v="1"/>
    <x v="2"/>
    <x v="25"/>
    <x v="21"/>
    <x v="1"/>
    <x v="1"/>
    <x v="1"/>
    <x v="1"/>
    <x v="2"/>
    <n v="6"/>
    <x v="1"/>
    <x v="1"/>
    <s v="Weekday"/>
    <s v="Fatal"/>
    <n v="2.5"/>
    <x v="2"/>
    <x v="0"/>
  </r>
  <r>
    <s v="A00399"/>
    <n v="1"/>
    <x v="22"/>
    <x v="22"/>
    <x v="0"/>
    <x v="5"/>
    <x v="8"/>
    <n v="4"/>
    <x v="19"/>
    <x v="6"/>
    <s v="16:46"/>
    <x v="0"/>
    <x v="1"/>
    <x v="5"/>
    <n v="2"/>
    <n v="4"/>
    <x v="0"/>
    <x v="2"/>
    <x v="3"/>
    <x v="3"/>
    <x v="0"/>
    <x v="49"/>
    <x v="7"/>
    <x v="1"/>
    <x v="0"/>
    <x v="0"/>
    <x v="1"/>
    <x v="3"/>
    <n v="16"/>
    <x v="3"/>
    <x v="1"/>
    <s v="Weekend"/>
    <s v="Fatal"/>
    <n v="2"/>
    <x v="3"/>
    <x v="1"/>
  </r>
  <r>
    <s v="A00400"/>
    <n v="1"/>
    <x v="12"/>
    <x v="12"/>
    <x v="18"/>
    <x v="3"/>
    <x v="9"/>
    <n v="9"/>
    <x v="71"/>
    <x v="3"/>
    <s v="22:1"/>
    <x v="1"/>
    <x v="0"/>
    <x v="1"/>
    <n v="0"/>
    <n v="3"/>
    <x v="1"/>
    <x v="1"/>
    <x v="1"/>
    <x v="0"/>
    <x v="0"/>
    <x v="16"/>
    <x v="14"/>
    <x v="1"/>
    <x v="1"/>
    <x v="0"/>
    <x v="0"/>
    <x v="3"/>
    <n v="22"/>
    <x v="0"/>
    <x v="0"/>
    <s v="Weekday"/>
    <s v="Fatal"/>
    <n v="0"/>
    <x v="1"/>
    <x v="3"/>
  </r>
  <r>
    <s v="A00401"/>
    <n v="1"/>
    <x v="23"/>
    <x v="23"/>
    <x v="0"/>
    <x v="5"/>
    <x v="11"/>
    <n v="3"/>
    <x v="21"/>
    <x v="6"/>
    <s v="7:9"/>
    <x v="2"/>
    <x v="3"/>
    <x v="3"/>
    <n v="8"/>
    <n v="0"/>
    <x v="2"/>
    <x v="2"/>
    <x v="0"/>
    <x v="3"/>
    <x v="0"/>
    <x v="22"/>
    <x v="21"/>
    <x v="1"/>
    <x v="0"/>
    <x v="1"/>
    <x v="0"/>
    <x v="0"/>
    <n v="7"/>
    <x v="1"/>
    <x v="1"/>
    <s v="Weekend"/>
    <s v="Non-Fatal"/>
    <n v="0"/>
    <x v="2"/>
    <x v="3"/>
  </r>
  <r>
    <s v="A00402"/>
    <n v="1"/>
    <x v="29"/>
    <x v="29"/>
    <x v="0"/>
    <x v="5"/>
    <x v="5"/>
    <n v="10"/>
    <x v="12"/>
    <x v="1"/>
    <s v="2:18"/>
    <x v="0"/>
    <x v="0"/>
    <x v="4"/>
    <n v="6"/>
    <n v="5"/>
    <x v="4"/>
    <x v="2"/>
    <x v="2"/>
    <x v="1"/>
    <x v="3"/>
    <x v="79"/>
    <x v="44"/>
    <x v="1"/>
    <x v="0"/>
    <x v="2"/>
    <x v="1"/>
    <x v="2"/>
    <n v="2"/>
    <x v="0"/>
    <x v="1"/>
    <s v="Weekday"/>
    <s v="Fatal"/>
    <n v="0.83"/>
    <x v="2"/>
    <x v="0"/>
  </r>
  <r>
    <s v="A00403"/>
    <n v="1"/>
    <x v="2"/>
    <x v="2"/>
    <x v="0"/>
    <x v="4"/>
    <x v="8"/>
    <n v="4"/>
    <x v="15"/>
    <x v="4"/>
    <s v="8:58"/>
    <x v="1"/>
    <x v="4"/>
    <x v="3"/>
    <n v="3"/>
    <n v="2"/>
    <x v="3"/>
    <x v="0"/>
    <x v="3"/>
    <x v="3"/>
    <x v="0"/>
    <x v="4"/>
    <x v="47"/>
    <x v="0"/>
    <x v="0"/>
    <x v="0"/>
    <x v="1"/>
    <x v="0"/>
    <n v="8"/>
    <x v="1"/>
    <x v="2"/>
    <s v="Weekday"/>
    <s v="Fatal"/>
    <n v="0.67"/>
    <x v="0"/>
    <x v="2"/>
  </r>
  <r>
    <s v="A00404"/>
    <n v="1"/>
    <x v="24"/>
    <x v="24"/>
    <x v="0"/>
    <x v="5"/>
    <x v="2"/>
    <n v="6"/>
    <x v="41"/>
    <x v="0"/>
    <s v="16:15"/>
    <x v="1"/>
    <x v="1"/>
    <x v="5"/>
    <n v="3"/>
    <n v="0"/>
    <x v="3"/>
    <x v="2"/>
    <x v="1"/>
    <x v="1"/>
    <x v="1"/>
    <x v="39"/>
    <x v="42"/>
    <x v="1"/>
    <x v="1"/>
    <x v="0"/>
    <x v="1"/>
    <x v="0"/>
    <n v="16"/>
    <x v="3"/>
    <x v="1"/>
    <s v="Weekday"/>
    <s v="Non-Fatal"/>
    <n v="0"/>
    <x v="1"/>
    <x v="4"/>
  </r>
  <r>
    <s v="A00405"/>
    <n v="1"/>
    <x v="26"/>
    <x v="26"/>
    <x v="0"/>
    <x v="2"/>
    <x v="9"/>
    <n v="9"/>
    <x v="51"/>
    <x v="3"/>
    <s v="14:29"/>
    <x v="1"/>
    <x v="1"/>
    <x v="3"/>
    <n v="0"/>
    <n v="1"/>
    <x v="1"/>
    <x v="2"/>
    <x v="3"/>
    <x v="2"/>
    <x v="3"/>
    <x v="79"/>
    <x v="51"/>
    <x v="2"/>
    <x v="0"/>
    <x v="0"/>
    <x v="1"/>
    <x v="1"/>
    <n v="14"/>
    <x v="3"/>
    <x v="2"/>
    <s v="Weekday"/>
    <s v="Fatal"/>
    <n v="0"/>
    <x v="4"/>
    <x v="0"/>
  </r>
  <r>
    <s v="A00406"/>
    <n v="1"/>
    <x v="11"/>
    <x v="11"/>
    <x v="16"/>
    <x v="5"/>
    <x v="4"/>
    <n v="11"/>
    <x v="61"/>
    <x v="1"/>
    <s v="5:52"/>
    <x v="0"/>
    <x v="4"/>
    <x v="0"/>
    <n v="4"/>
    <n v="3"/>
    <x v="1"/>
    <x v="2"/>
    <x v="2"/>
    <x v="3"/>
    <x v="3"/>
    <x v="42"/>
    <x v="40"/>
    <x v="1"/>
    <x v="1"/>
    <x v="0"/>
    <x v="0"/>
    <x v="1"/>
    <n v="5"/>
    <x v="1"/>
    <x v="1"/>
    <s v="Weekday"/>
    <s v="Fatal"/>
    <n v="0.75"/>
    <x v="3"/>
    <x v="2"/>
  </r>
  <r>
    <s v="A00407"/>
    <n v="1"/>
    <x v="10"/>
    <x v="10"/>
    <x v="0"/>
    <x v="0"/>
    <x v="9"/>
    <n v="9"/>
    <x v="11"/>
    <x v="6"/>
    <s v="18:22"/>
    <x v="0"/>
    <x v="2"/>
    <x v="3"/>
    <n v="10"/>
    <n v="5"/>
    <x v="0"/>
    <x v="0"/>
    <x v="1"/>
    <x v="3"/>
    <x v="3"/>
    <x v="4"/>
    <x v="2"/>
    <x v="1"/>
    <x v="0"/>
    <x v="1"/>
    <x v="0"/>
    <x v="3"/>
    <n v="18"/>
    <x v="2"/>
    <x v="0"/>
    <s v="Weekend"/>
    <s v="Fatal"/>
    <n v="0.5"/>
    <x v="2"/>
    <x v="2"/>
  </r>
  <r>
    <s v="A00408"/>
    <n v="1"/>
    <x v="21"/>
    <x v="21"/>
    <x v="0"/>
    <x v="3"/>
    <x v="0"/>
    <n v="5"/>
    <x v="47"/>
    <x v="5"/>
    <s v="3:47"/>
    <x v="0"/>
    <x v="4"/>
    <x v="3"/>
    <n v="5"/>
    <n v="4"/>
    <x v="4"/>
    <x v="1"/>
    <x v="3"/>
    <x v="2"/>
    <x v="0"/>
    <x v="9"/>
    <x v="2"/>
    <x v="1"/>
    <x v="1"/>
    <x v="1"/>
    <x v="1"/>
    <x v="2"/>
    <n v="3"/>
    <x v="0"/>
    <x v="0"/>
    <s v="Weekday"/>
    <s v="Fatal"/>
    <n v="0.8"/>
    <x v="2"/>
    <x v="2"/>
  </r>
  <r>
    <s v="A00409"/>
    <n v="1"/>
    <x v="6"/>
    <x v="6"/>
    <x v="24"/>
    <x v="3"/>
    <x v="8"/>
    <n v="4"/>
    <x v="10"/>
    <x v="4"/>
    <s v="5:59"/>
    <x v="2"/>
    <x v="2"/>
    <x v="4"/>
    <n v="4"/>
    <n v="3"/>
    <x v="0"/>
    <x v="1"/>
    <x v="2"/>
    <x v="0"/>
    <x v="1"/>
    <x v="63"/>
    <x v="16"/>
    <x v="2"/>
    <x v="1"/>
    <x v="0"/>
    <x v="1"/>
    <x v="3"/>
    <n v="5"/>
    <x v="1"/>
    <x v="0"/>
    <s v="Weekday"/>
    <s v="Fatal"/>
    <n v="0.75"/>
    <x v="4"/>
    <x v="4"/>
  </r>
  <r>
    <s v="A00410"/>
    <n v="1"/>
    <x v="27"/>
    <x v="27"/>
    <x v="0"/>
    <x v="0"/>
    <x v="0"/>
    <n v="5"/>
    <x v="0"/>
    <x v="0"/>
    <s v="15:15"/>
    <x v="1"/>
    <x v="3"/>
    <x v="2"/>
    <n v="9"/>
    <n v="4"/>
    <x v="4"/>
    <x v="3"/>
    <x v="2"/>
    <x v="1"/>
    <x v="0"/>
    <x v="67"/>
    <x v="9"/>
    <x v="1"/>
    <x v="0"/>
    <x v="2"/>
    <x v="0"/>
    <x v="3"/>
    <n v="15"/>
    <x v="3"/>
    <x v="0"/>
    <s v="Weekday"/>
    <s v="Fatal"/>
    <n v="0.44"/>
    <x v="1"/>
    <x v="4"/>
  </r>
  <r>
    <s v="A00411"/>
    <n v="1"/>
    <x v="4"/>
    <x v="4"/>
    <x v="0"/>
    <x v="0"/>
    <x v="8"/>
    <n v="4"/>
    <x v="35"/>
    <x v="6"/>
    <s v="20:40"/>
    <x v="2"/>
    <x v="0"/>
    <x v="3"/>
    <n v="4"/>
    <n v="4"/>
    <x v="1"/>
    <x v="1"/>
    <x v="0"/>
    <x v="0"/>
    <x v="0"/>
    <x v="44"/>
    <x v="52"/>
    <x v="1"/>
    <x v="0"/>
    <x v="1"/>
    <x v="1"/>
    <x v="3"/>
    <n v="20"/>
    <x v="2"/>
    <x v="0"/>
    <s v="Weekend"/>
    <s v="Fatal"/>
    <n v="1"/>
    <x v="3"/>
    <x v="3"/>
  </r>
  <r>
    <s v="A00412"/>
    <n v="1"/>
    <x v="23"/>
    <x v="23"/>
    <x v="0"/>
    <x v="4"/>
    <x v="9"/>
    <n v="9"/>
    <x v="59"/>
    <x v="4"/>
    <s v="14:23"/>
    <x v="2"/>
    <x v="1"/>
    <x v="3"/>
    <n v="8"/>
    <n v="2"/>
    <x v="4"/>
    <x v="1"/>
    <x v="3"/>
    <x v="3"/>
    <x v="0"/>
    <x v="58"/>
    <x v="22"/>
    <x v="2"/>
    <x v="1"/>
    <x v="0"/>
    <x v="0"/>
    <x v="3"/>
    <n v="14"/>
    <x v="3"/>
    <x v="2"/>
    <s v="Weekday"/>
    <s v="Fatal"/>
    <n v="0.25"/>
    <x v="4"/>
    <x v="1"/>
  </r>
  <r>
    <s v="A00413"/>
    <n v="1"/>
    <x v="6"/>
    <x v="6"/>
    <x v="2"/>
    <x v="4"/>
    <x v="7"/>
    <n v="7"/>
    <x v="18"/>
    <x v="6"/>
    <s v="10:2"/>
    <x v="0"/>
    <x v="0"/>
    <x v="6"/>
    <n v="10"/>
    <n v="1"/>
    <x v="2"/>
    <x v="1"/>
    <x v="1"/>
    <x v="3"/>
    <x v="3"/>
    <x v="18"/>
    <x v="21"/>
    <x v="1"/>
    <x v="1"/>
    <x v="0"/>
    <x v="0"/>
    <x v="1"/>
    <n v="10"/>
    <x v="1"/>
    <x v="2"/>
    <s v="Weekend"/>
    <s v="Fatal"/>
    <n v="0.1"/>
    <x v="2"/>
    <x v="0"/>
  </r>
  <r>
    <s v="A00414"/>
    <n v="1"/>
    <x v="27"/>
    <x v="27"/>
    <x v="0"/>
    <x v="4"/>
    <x v="8"/>
    <n v="4"/>
    <x v="15"/>
    <x v="3"/>
    <s v="5:46"/>
    <x v="2"/>
    <x v="4"/>
    <x v="0"/>
    <n v="4"/>
    <n v="5"/>
    <x v="0"/>
    <x v="2"/>
    <x v="1"/>
    <x v="2"/>
    <x v="3"/>
    <x v="30"/>
    <x v="37"/>
    <x v="0"/>
    <x v="0"/>
    <x v="0"/>
    <x v="0"/>
    <x v="3"/>
    <n v="5"/>
    <x v="1"/>
    <x v="2"/>
    <s v="Weekday"/>
    <s v="Fatal"/>
    <n v="1.25"/>
    <x v="1"/>
    <x v="4"/>
  </r>
  <r>
    <s v="A00415"/>
    <n v="1"/>
    <x v="2"/>
    <x v="2"/>
    <x v="0"/>
    <x v="0"/>
    <x v="1"/>
    <n v="1"/>
    <x v="65"/>
    <x v="6"/>
    <s v="0:31"/>
    <x v="1"/>
    <x v="1"/>
    <x v="2"/>
    <n v="9"/>
    <n v="5"/>
    <x v="2"/>
    <x v="1"/>
    <x v="3"/>
    <x v="2"/>
    <x v="2"/>
    <x v="71"/>
    <x v="26"/>
    <x v="1"/>
    <x v="0"/>
    <x v="0"/>
    <x v="1"/>
    <x v="1"/>
    <n v="0"/>
    <x v="0"/>
    <x v="0"/>
    <s v="Weekend"/>
    <s v="Fatal"/>
    <n v="0.56000000000000005"/>
    <x v="2"/>
    <x v="1"/>
  </r>
  <r>
    <s v="A00416"/>
    <n v="1"/>
    <x v="27"/>
    <x v="27"/>
    <x v="0"/>
    <x v="4"/>
    <x v="2"/>
    <n v="6"/>
    <x v="54"/>
    <x v="6"/>
    <s v="19:47"/>
    <x v="0"/>
    <x v="4"/>
    <x v="6"/>
    <n v="9"/>
    <n v="2"/>
    <x v="0"/>
    <x v="3"/>
    <x v="3"/>
    <x v="0"/>
    <x v="0"/>
    <x v="58"/>
    <x v="32"/>
    <x v="2"/>
    <x v="0"/>
    <x v="0"/>
    <x v="0"/>
    <x v="0"/>
    <n v="19"/>
    <x v="2"/>
    <x v="2"/>
    <s v="Weekend"/>
    <s v="Fatal"/>
    <n v="0.22"/>
    <x v="4"/>
    <x v="1"/>
  </r>
  <r>
    <s v="A00417"/>
    <n v="1"/>
    <x v="25"/>
    <x v="25"/>
    <x v="0"/>
    <x v="3"/>
    <x v="7"/>
    <n v="7"/>
    <x v="24"/>
    <x v="6"/>
    <s v="22:36"/>
    <x v="0"/>
    <x v="3"/>
    <x v="4"/>
    <n v="10"/>
    <n v="3"/>
    <x v="4"/>
    <x v="1"/>
    <x v="3"/>
    <x v="0"/>
    <x v="3"/>
    <x v="0"/>
    <x v="52"/>
    <x v="1"/>
    <x v="1"/>
    <x v="1"/>
    <x v="1"/>
    <x v="2"/>
    <n v="22"/>
    <x v="0"/>
    <x v="0"/>
    <s v="Weekend"/>
    <s v="Fatal"/>
    <n v="0.3"/>
    <x v="3"/>
    <x v="0"/>
  </r>
  <r>
    <s v="A00418"/>
    <n v="1"/>
    <x v="8"/>
    <x v="8"/>
    <x v="0"/>
    <x v="0"/>
    <x v="11"/>
    <n v="3"/>
    <x v="70"/>
    <x v="0"/>
    <s v="17:14"/>
    <x v="2"/>
    <x v="3"/>
    <x v="0"/>
    <n v="8"/>
    <n v="4"/>
    <x v="2"/>
    <x v="0"/>
    <x v="3"/>
    <x v="3"/>
    <x v="3"/>
    <x v="71"/>
    <x v="47"/>
    <x v="0"/>
    <x v="0"/>
    <x v="0"/>
    <x v="1"/>
    <x v="3"/>
    <n v="17"/>
    <x v="2"/>
    <x v="0"/>
    <s v="Weekday"/>
    <s v="Fatal"/>
    <n v="0.5"/>
    <x v="0"/>
    <x v="1"/>
  </r>
  <r>
    <s v="A00419"/>
    <n v="1"/>
    <x v="20"/>
    <x v="20"/>
    <x v="12"/>
    <x v="1"/>
    <x v="3"/>
    <n v="8"/>
    <x v="9"/>
    <x v="3"/>
    <s v="21:29"/>
    <x v="1"/>
    <x v="4"/>
    <x v="0"/>
    <n v="5"/>
    <n v="4"/>
    <x v="3"/>
    <x v="2"/>
    <x v="2"/>
    <x v="2"/>
    <x v="0"/>
    <x v="31"/>
    <x v="44"/>
    <x v="1"/>
    <x v="0"/>
    <x v="0"/>
    <x v="0"/>
    <x v="1"/>
    <n v="21"/>
    <x v="0"/>
    <x v="1"/>
    <s v="Weekday"/>
    <s v="Fatal"/>
    <n v="0.8"/>
    <x v="2"/>
    <x v="0"/>
  </r>
  <r>
    <s v="A00420"/>
    <n v="1"/>
    <x v="29"/>
    <x v="29"/>
    <x v="0"/>
    <x v="0"/>
    <x v="9"/>
    <n v="9"/>
    <x v="11"/>
    <x v="6"/>
    <s v="20:49"/>
    <x v="2"/>
    <x v="3"/>
    <x v="3"/>
    <n v="3"/>
    <n v="3"/>
    <x v="4"/>
    <x v="2"/>
    <x v="2"/>
    <x v="1"/>
    <x v="0"/>
    <x v="7"/>
    <x v="47"/>
    <x v="0"/>
    <x v="1"/>
    <x v="0"/>
    <x v="1"/>
    <x v="3"/>
    <n v="20"/>
    <x v="2"/>
    <x v="0"/>
    <s v="Weekend"/>
    <s v="Fatal"/>
    <n v="1"/>
    <x v="0"/>
    <x v="0"/>
  </r>
  <r>
    <s v="A00421"/>
    <n v="1"/>
    <x v="0"/>
    <x v="0"/>
    <x v="0"/>
    <x v="2"/>
    <x v="11"/>
    <n v="3"/>
    <x v="45"/>
    <x v="5"/>
    <s v="16:13"/>
    <x v="2"/>
    <x v="4"/>
    <x v="3"/>
    <n v="9"/>
    <n v="4"/>
    <x v="0"/>
    <x v="2"/>
    <x v="1"/>
    <x v="0"/>
    <x v="3"/>
    <x v="29"/>
    <x v="33"/>
    <x v="1"/>
    <x v="1"/>
    <x v="1"/>
    <x v="0"/>
    <x v="0"/>
    <n v="16"/>
    <x v="3"/>
    <x v="2"/>
    <s v="Weekday"/>
    <s v="Fatal"/>
    <n v="0.44"/>
    <x v="1"/>
    <x v="1"/>
  </r>
  <r>
    <s v="A00422"/>
    <n v="1"/>
    <x v="10"/>
    <x v="10"/>
    <x v="0"/>
    <x v="0"/>
    <x v="8"/>
    <n v="4"/>
    <x v="35"/>
    <x v="4"/>
    <s v="11:37"/>
    <x v="2"/>
    <x v="2"/>
    <x v="6"/>
    <n v="6"/>
    <n v="1"/>
    <x v="4"/>
    <x v="0"/>
    <x v="2"/>
    <x v="2"/>
    <x v="0"/>
    <x v="24"/>
    <x v="48"/>
    <x v="1"/>
    <x v="1"/>
    <x v="2"/>
    <x v="1"/>
    <x v="2"/>
    <n v="11"/>
    <x v="1"/>
    <x v="0"/>
    <s v="Weekday"/>
    <s v="Fatal"/>
    <n v="0.17"/>
    <x v="2"/>
    <x v="4"/>
  </r>
  <r>
    <s v="A00423"/>
    <n v="1"/>
    <x v="19"/>
    <x v="19"/>
    <x v="0"/>
    <x v="4"/>
    <x v="4"/>
    <n v="11"/>
    <x v="23"/>
    <x v="1"/>
    <s v="23:3"/>
    <x v="1"/>
    <x v="1"/>
    <x v="5"/>
    <n v="2"/>
    <n v="5"/>
    <x v="2"/>
    <x v="3"/>
    <x v="1"/>
    <x v="3"/>
    <x v="1"/>
    <x v="21"/>
    <x v="50"/>
    <x v="1"/>
    <x v="0"/>
    <x v="2"/>
    <x v="1"/>
    <x v="0"/>
    <n v="23"/>
    <x v="0"/>
    <x v="2"/>
    <s v="Weekday"/>
    <s v="Fatal"/>
    <n v="2.5"/>
    <x v="2"/>
    <x v="4"/>
  </r>
  <r>
    <s v="A00424"/>
    <n v="1"/>
    <x v="4"/>
    <x v="4"/>
    <x v="0"/>
    <x v="5"/>
    <x v="9"/>
    <n v="9"/>
    <x v="52"/>
    <x v="0"/>
    <s v="18:32"/>
    <x v="1"/>
    <x v="0"/>
    <x v="3"/>
    <n v="8"/>
    <n v="2"/>
    <x v="1"/>
    <x v="0"/>
    <x v="2"/>
    <x v="1"/>
    <x v="3"/>
    <x v="33"/>
    <x v="51"/>
    <x v="2"/>
    <x v="1"/>
    <x v="1"/>
    <x v="1"/>
    <x v="1"/>
    <n v="18"/>
    <x v="2"/>
    <x v="1"/>
    <s v="Weekday"/>
    <s v="Fatal"/>
    <n v="0.25"/>
    <x v="4"/>
    <x v="0"/>
  </r>
  <r>
    <s v="A00425"/>
    <n v="1"/>
    <x v="2"/>
    <x v="2"/>
    <x v="0"/>
    <x v="0"/>
    <x v="4"/>
    <n v="11"/>
    <x v="30"/>
    <x v="1"/>
    <s v="9:16"/>
    <x v="2"/>
    <x v="2"/>
    <x v="0"/>
    <n v="8"/>
    <n v="2"/>
    <x v="3"/>
    <x v="3"/>
    <x v="1"/>
    <x v="3"/>
    <x v="1"/>
    <x v="47"/>
    <x v="29"/>
    <x v="1"/>
    <x v="0"/>
    <x v="2"/>
    <x v="1"/>
    <x v="2"/>
    <n v="9"/>
    <x v="1"/>
    <x v="0"/>
    <s v="Weekday"/>
    <s v="Fatal"/>
    <n v="0.25"/>
    <x v="1"/>
    <x v="1"/>
  </r>
  <r>
    <s v="A00426"/>
    <n v="1"/>
    <x v="0"/>
    <x v="0"/>
    <x v="0"/>
    <x v="4"/>
    <x v="5"/>
    <n v="10"/>
    <x v="58"/>
    <x v="6"/>
    <s v="16:42"/>
    <x v="2"/>
    <x v="2"/>
    <x v="4"/>
    <n v="8"/>
    <n v="5"/>
    <x v="3"/>
    <x v="3"/>
    <x v="1"/>
    <x v="3"/>
    <x v="1"/>
    <x v="32"/>
    <x v="1"/>
    <x v="1"/>
    <x v="1"/>
    <x v="0"/>
    <x v="0"/>
    <x v="2"/>
    <n v="16"/>
    <x v="3"/>
    <x v="2"/>
    <s v="Weekend"/>
    <s v="Fatal"/>
    <n v="0.62"/>
    <x v="1"/>
    <x v="3"/>
  </r>
  <r>
    <s v="A00427"/>
    <n v="1"/>
    <x v="4"/>
    <x v="4"/>
    <x v="0"/>
    <x v="4"/>
    <x v="5"/>
    <n v="10"/>
    <x v="58"/>
    <x v="3"/>
    <s v="0:51"/>
    <x v="1"/>
    <x v="1"/>
    <x v="0"/>
    <n v="8"/>
    <n v="0"/>
    <x v="1"/>
    <x v="3"/>
    <x v="3"/>
    <x v="0"/>
    <x v="0"/>
    <x v="43"/>
    <x v="17"/>
    <x v="2"/>
    <x v="0"/>
    <x v="2"/>
    <x v="0"/>
    <x v="1"/>
    <n v="0"/>
    <x v="0"/>
    <x v="2"/>
    <s v="Weekday"/>
    <s v="Non-Fatal"/>
    <n v="0"/>
    <x v="4"/>
    <x v="4"/>
  </r>
  <r>
    <s v="A00428"/>
    <n v="1"/>
    <x v="5"/>
    <x v="5"/>
    <x v="0"/>
    <x v="2"/>
    <x v="7"/>
    <n v="7"/>
    <x v="55"/>
    <x v="2"/>
    <s v="23:16"/>
    <x v="2"/>
    <x v="2"/>
    <x v="0"/>
    <n v="10"/>
    <n v="3"/>
    <x v="0"/>
    <x v="3"/>
    <x v="1"/>
    <x v="3"/>
    <x v="1"/>
    <x v="58"/>
    <x v="16"/>
    <x v="2"/>
    <x v="1"/>
    <x v="2"/>
    <x v="0"/>
    <x v="0"/>
    <n v="23"/>
    <x v="0"/>
    <x v="2"/>
    <s v="Weekend"/>
    <s v="Fatal"/>
    <n v="0.3"/>
    <x v="4"/>
    <x v="1"/>
  </r>
  <r>
    <s v="A00429"/>
    <n v="1"/>
    <x v="11"/>
    <x v="11"/>
    <x v="22"/>
    <x v="5"/>
    <x v="0"/>
    <n v="5"/>
    <x v="56"/>
    <x v="1"/>
    <s v="21:23"/>
    <x v="2"/>
    <x v="3"/>
    <x v="1"/>
    <n v="9"/>
    <n v="0"/>
    <x v="3"/>
    <x v="0"/>
    <x v="3"/>
    <x v="3"/>
    <x v="3"/>
    <x v="0"/>
    <x v="34"/>
    <x v="0"/>
    <x v="1"/>
    <x v="2"/>
    <x v="0"/>
    <x v="1"/>
    <n v="21"/>
    <x v="0"/>
    <x v="1"/>
    <s v="Weekday"/>
    <s v="Non-Fatal"/>
    <n v="0"/>
    <x v="1"/>
    <x v="0"/>
  </r>
  <r>
    <s v="A00430"/>
    <n v="1"/>
    <x v="20"/>
    <x v="20"/>
    <x v="15"/>
    <x v="3"/>
    <x v="11"/>
    <n v="3"/>
    <x v="64"/>
    <x v="5"/>
    <s v="23:4"/>
    <x v="2"/>
    <x v="1"/>
    <x v="4"/>
    <n v="10"/>
    <n v="5"/>
    <x v="0"/>
    <x v="0"/>
    <x v="1"/>
    <x v="1"/>
    <x v="2"/>
    <x v="34"/>
    <x v="46"/>
    <x v="0"/>
    <x v="1"/>
    <x v="2"/>
    <x v="1"/>
    <x v="2"/>
    <n v="23"/>
    <x v="0"/>
    <x v="0"/>
    <s v="Weekday"/>
    <s v="Fatal"/>
    <n v="0.5"/>
    <x v="0"/>
    <x v="1"/>
  </r>
  <r>
    <s v="A00431"/>
    <n v="1"/>
    <x v="29"/>
    <x v="29"/>
    <x v="0"/>
    <x v="3"/>
    <x v="6"/>
    <n v="12"/>
    <x v="50"/>
    <x v="3"/>
    <s v="13:3"/>
    <x v="1"/>
    <x v="3"/>
    <x v="5"/>
    <n v="10"/>
    <n v="4"/>
    <x v="1"/>
    <x v="0"/>
    <x v="3"/>
    <x v="0"/>
    <x v="0"/>
    <x v="86"/>
    <x v="31"/>
    <x v="1"/>
    <x v="1"/>
    <x v="1"/>
    <x v="1"/>
    <x v="0"/>
    <n v="13"/>
    <x v="3"/>
    <x v="0"/>
    <s v="Weekday"/>
    <s v="Fatal"/>
    <n v="0.4"/>
    <x v="3"/>
    <x v="2"/>
  </r>
  <r>
    <s v="A00432"/>
    <n v="1"/>
    <x v="17"/>
    <x v="17"/>
    <x v="0"/>
    <x v="5"/>
    <x v="2"/>
    <n v="6"/>
    <x v="41"/>
    <x v="2"/>
    <s v="21:18"/>
    <x v="2"/>
    <x v="1"/>
    <x v="5"/>
    <n v="5"/>
    <n v="4"/>
    <x v="2"/>
    <x v="0"/>
    <x v="0"/>
    <x v="1"/>
    <x v="0"/>
    <x v="16"/>
    <x v="51"/>
    <x v="2"/>
    <x v="1"/>
    <x v="2"/>
    <x v="1"/>
    <x v="3"/>
    <n v="21"/>
    <x v="0"/>
    <x v="1"/>
    <s v="Weekend"/>
    <s v="Fatal"/>
    <n v="0.8"/>
    <x v="4"/>
    <x v="3"/>
  </r>
  <r>
    <s v="A00433"/>
    <n v="1"/>
    <x v="0"/>
    <x v="0"/>
    <x v="0"/>
    <x v="2"/>
    <x v="0"/>
    <n v="5"/>
    <x v="2"/>
    <x v="2"/>
    <s v="23:1"/>
    <x v="0"/>
    <x v="4"/>
    <x v="3"/>
    <n v="3"/>
    <n v="3"/>
    <x v="4"/>
    <x v="0"/>
    <x v="1"/>
    <x v="1"/>
    <x v="3"/>
    <x v="77"/>
    <x v="48"/>
    <x v="1"/>
    <x v="0"/>
    <x v="2"/>
    <x v="0"/>
    <x v="2"/>
    <n v="23"/>
    <x v="0"/>
    <x v="2"/>
    <s v="Weekend"/>
    <s v="Fatal"/>
    <n v="1"/>
    <x v="2"/>
    <x v="2"/>
  </r>
  <r>
    <s v="A00434"/>
    <n v="1"/>
    <x v="9"/>
    <x v="9"/>
    <x v="0"/>
    <x v="0"/>
    <x v="4"/>
    <n v="11"/>
    <x v="30"/>
    <x v="0"/>
    <s v="12:45"/>
    <x v="0"/>
    <x v="1"/>
    <x v="0"/>
    <n v="5"/>
    <n v="4"/>
    <x v="2"/>
    <x v="3"/>
    <x v="2"/>
    <x v="0"/>
    <x v="3"/>
    <x v="88"/>
    <x v="28"/>
    <x v="0"/>
    <x v="1"/>
    <x v="0"/>
    <x v="1"/>
    <x v="0"/>
    <n v="12"/>
    <x v="3"/>
    <x v="0"/>
    <s v="Weekday"/>
    <s v="Fatal"/>
    <n v="0.8"/>
    <x v="0"/>
    <x v="3"/>
  </r>
  <r>
    <s v="A00435"/>
    <n v="1"/>
    <x v="13"/>
    <x v="13"/>
    <x v="0"/>
    <x v="3"/>
    <x v="8"/>
    <n v="4"/>
    <x v="10"/>
    <x v="4"/>
    <s v="9:16"/>
    <x v="1"/>
    <x v="4"/>
    <x v="6"/>
    <n v="2"/>
    <n v="1"/>
    <x v="2"/>
    <x v="2"/>
    <x v="3"/>
    <x v="0"/>
    <x v="1"/>
    <x v="31"/>
    <x v="43"/>
    <x v="1"/>
    <x v="0"/>
    <x v="1"/>
    <x v="0"/>
    <x v="3"/>
    <n v="9"/>
    <x v="1"/>
    <x v="0"/>
    <s v="Weekday"/>
    <s v="Fatal"/>
    <n v="0.5"/>
    <x v="1"/>
    <x v="0"/>
  </r>
  <r>
    <s v="A00436"/>
    <n v="1"/>
    <x v="27"/>
    <x v="27"/>
    <x v="0"/>
    <x v="4"/>
    <x v="5"/>
    <n v="10"/>
    <x v="58"/>
    <x v="5"/>
    <s v="11:30"/>
    <x v="1"/>
    <x v="3"/>
    <x v="5"/>
    <n v="0"/>
    <n v="2"/>
    <x v="2"/>
    <x v="3"/>
    <x v="0"/>
    <x v="1"/>
    <x v="0"/>
    <x v="78"/>
    <x v="7"/>
    <x v="1"/>
    <x v="1"/>
    <x v="2"/>
    <x v="0"/>
    <x v="1"/>
    <n v="11"/>
    <x v="1"/>
    <x v="2"/>
    <s v="Weekday"/>
    <s v="Fatal"/>
    <n v="0"/>
    <x v="3"/>
    <x v="4"/>
  </r>
  <r>
    <s v="A00437"/>
    <n v="1"/>
    <x v="21"/>
    <x v="21"/>
    <x v="0"/>
    <x v="4"/>
    <x v="7"/>
    <n v="7"/>
    <x v="18"/>
    <x v="2"/>
    <s v="14:16"/>
    <x v="1"/>
    <x v="0"/>
    <x v="2"/>
    <n v="9"/>
    <n v="3"/>
    <x v="3"/>
    <x v="3"/>
    <x v="2"/>
    <x v="3"/>
    <x v="1"/>
    <x v="71"/>
    <x v="25"/>
    <x v="1"/>
    <x v="0"/>
    <x v="0"/>
    <x v="0"/>
    <x v="2"/>
    <n v="14"/>
    <x v="3"/>
    <x v="2"/>
    <s v="Weekend"/>
    <s v="Fatal"/>
    <n v="0.33"/>
    <x v="3"/>
    <x v="1"/>
  </r>
  <r>
    <s v="A00438"/>
    <n v="1"/>
    <x v="3"/>
    <x v="3"/>
    <x v="0"/>
    <x v="0"/>
    <x v="8"/>
    <n v="4"/>
    <x v="35"/>
    <x v="2"/>
    <s v="1:24"/>
    <x v="2"/>
    <x v="2"/>
    <x v="2"/>
    <n v="5"/>
    <n v="2"/>
    <x v="2"/>
    <x v="3"/>
    <x v="0"/>
    <x v="1"/>
    <x v="2"/>
    <x v="58"/>
    <x v="24"/>
    <x v="0"/>
    <x v="1"/>
    <x v="1"/>
    <x v="1"/>
    <x v="1"/>
    <n v="1"/>
    <x v="0"/>
    <x v="0"/>
    <s v="Weekend"/>
    <s v="Fatal"/>
    <n v="0.4"/>
    <x v="0"/>
    <x v="1"/>
  </r>
  <r>
    <s v="A00439"/>
    <n v="1"/>
    <x v="6"/>
    <x v="6"/>
    <x v="24"/>
    <x v="3"/>
    <x v="10"/>
    <n v="2"/>
    <x v="49"/>
    <x v="4"/>
    <s v="4:58"/>
    <x v="0"/>
    <x v="2"/>
    <x v="0"/>
    <n v="8"/>
    <n v="1"/>
    <x v="2"/>
    <x v="0"/>
    <x v="1"/>
    <x v="2"/>
    <x v="0"/>
    <x v="28"/>
    <x v="34"/>
    <x v="0"/>
    <x v="0"/>
    <x v="2"/>
    <x v="1"/>
    <x v="3"/>
    <n v="4"/>
    <x v="0"/>
    <x v="0"/>
    <s v="Weekday"/>
    <s v="Fatal"/>
    <n v="0.12"/>
    <x v="1"/>
    <x v="3"/>
  </r>
  <r>
    <s v="A00440"/>
    <n v="1"/>
    <x v="30"/>
    <x v="30"/>
    <x v="0"/>
    <x v="0"/>
    <x v="11"/>
    <n v="3"/>
    <x v="70"/>
    <x v="3"/>
    <s v="22:6"/>
    <x v="0"/>
    <x v="0"/>
    <x v="1"/>
    <n v="5"/>
    <n v="3"/>
    <x v="0"/>
    <x v="0"/>
    <x v="3"/>
    <x v="3"/>
    <x v="3"/>
    <x v="40"/>
    <x v="36"/>
    <x v="1"/>
    <x v="1"/>
    <x v="2"/>
    <x v="0"/>
    <x v="3"/>
    <n v="22"/>
    <x v="0"/>
    <x v="0"/>
    <s v="Weekday"/>
    <s v="Fatal"/>
    <n v="0.6"/>
    <x v="3"/>
    <x v="0"/>
  </r>
  <r>
    <s v="A00441"/>
    <n v="1"/>
    <x v="17"/>
    <x v="17"/>
    <x v="0"/>
    <x v="5"/>
    <x v="1"/>
    <n v="1"/>
    <x v="27"/>
    <x v="0"/>
    <s v="22:47"/>
    <x v="1"/>
    <x v="0"/>
    <x v="0"/>
    <n v="8"/>
    <n v="3"/>
    <x v="1"/>
    <x v="2"/>
    <x v="2"/>
    <x v="2"/>
    <x v="0"/>
    <x v="41"/>
    <x v="28"/>
    <x v="0"/>
    <x v="0"/>
    <x v="0"/>
    <x v="0"/>
    <x v="0"/>
    <n v="22"/>
    <x v="0"/>
    <x v="1"/>
    <s v="Weekday"/>
    <s v="Fatal"/>
    <n v="0.38"/>
    <x v="0"/>
    <x v="3"/>
  </r>
  <r>
    <s v="A00442"/>
    <n v="1"/>
    <x v="0"/>
    <x v="0"/>
    <x v="0"/>
    <x v="0"/>
    <x v="2"/>
    <n v="6"/>
    <x v="53"/>
    <x v="6"/>
    <s v="22:15"/>
    <x v="0"/>
    <x v="4"/>
    <x v="4"/>
    <n v="9"/>
    <n v="5"/>
    <x v="3"/>
    <x v="2"/>
    <x v="2"/>
    <x v="1"/>
    <x v="2"/>
    <x v="19"/>
    <x v="11"/>
    <x v="1"/>
    <x v="1"/>
    <x v="0"/>
    <x v="0"/>
    <x v="0"/>
    <n v="22"/>
    <x v="0"/>
    <x v="0"/>
    <s v="Weekend"/>
    <s v="Fatal"/>
    <n v="0.56000000000000005"/>
    <x v="3"/>
    <x v="4"/>
  </r>
  <r>
    <s v="A00443"/>
    <n v="1"/>
    <x v="25"/>
    <x v="25"/>
    <x v="0"/>
    <x v="2"/>
    <x v="0"/>
    <n v="5"/>
    <x v="2"/>
    <x v="1"/>
    <s v="6:59"/>
    <x v="2"/>
    <x v="3"/>
    <x v="6"/>
    <n v="2"/>
    <n v="4"/>
    <x v="4"/>
    <x v="0"/>
    <x v="3"/>
    <x v="3"/>
    <x v="3"/>
    <x v="19"/>
    <x v="17"/>
    <x v="2"/>
    <x v="0"/>
    <x v="0"/>
    <x v="1"/>
    <x v="0"/>
    <n v="6"/>
    <x v="1"/>
    <x v="2"/>
    <s v="Weekday"/>
    <s v="Fatal"/>
    <n v="2"/>
    <x v="4"/>
    <x v="4"/>
  </r>
  <r>
    <s v="A00444"/>
    <n v="1"/>
    <x v="22"/>
    <x v="22"/>
    <x v="0"/>
    <x v="0"/>
    <x v="0"/>
    <n v="5"/>
    <x v="0"/>
    <x v="1"/>
    <s v="15:49"/>
    <x v="2"/>
    <x v="0"/>
    <x v="0"/>
    <n v="4"/>
    <n v="5"/>
    <x v="2"/>
    <x v="0"/>
    <x v="0"/>
    <x v="1"/>
    <x v="3"/>
    <x v="31"/>
    <x v="8"/>
    <x v="1"/>
    <x v="0"/>
    <x v="1"/>
    <x v="1"/>
    <x v="2"/>
    <n v="15"/>
    <x v="3"/>
    <x v="0"/>
    <s v="Weekday"/>
    <s v="Fatal"/>
    <n v="1.25"/>
    <x v="1"/>
    <x v="0"/>
  </r>
  <r>
    <s v="A00445"/>
    <n v="1"/>
    <x v="31"/>
    <x v="31"/>
    <x v="0"/>
    <x v="4"/>
    <x v="9"/>
    <n v="9"/>
    <x v="59"/>
    <x v="0"/>
    <s v="1:46"/>
    <x v="1"/>
    <x v="0"/>
    <x v="6"/>
    <n v="3"/>
    <n v="2"/>
    <x v="3"/>
    <x v="0"/>
    <x v="2"/>
    <x v="1"/>
    <x v="0"/>
    <x v="30"/>
    <x v="24"/>
    <x v="0"/>
    <x v="1"/>
    <x v="2"/>
    <x v="1"/>
    <x v="2"/>
    <n v="1"/>
    <x v="0"/>
    <x v="2"/>
    <s v="Weekday"/>
    <s v="Fatal"/>
    <n v="0.67"/>
    <x v="0"/>
    <x v="4"/>
  </r>
  <r>
    <s v="A00446"/>
    <n v="1"/>
    <x v="3"/>
    <x v="3"/>
    <x v="0"/>
    <x v="0"/>
    <x v="2"/>
    <n v="6"/>
    <x v="53"/>
    <x v="1"/>
    <s v="10:18"/>
    <x v="2"/>
    <x v="3"/>
    <x v="5"/>
    <n v="7"/>
    <n v="4"/>
    <x v="0"/>
    <x v="2"/>
    <x v="1"/>
    <x v="0"/>
    <x v="1"/>
    <x v="39"/>
    <x v="37"/>
    <x v="0"/>
    <x v="1"/>
    <x v="0"/>
    <x v="1"/>
    <x v="1"/>
    <n v="10"/>
    <x v="1"/>
    <x v="0"/>
    <s v="Weekday"/>
    <s v="Fatal"/>
    <n v="0.56999999999999995"/>
    <x v="1"/>
    <x v="4"/>
  </r>
  <r>
    <s v="A00447"/>
    <n v="1"/>
    <x v="31"/>
    <x v="31"/>
    <x v="0"/>
    <x v="1"/>
    <x v="9"/>
    <n v="9"/>
    <x v="69"/>
    <x v="5"/>
    <s v="12:45"/>
    <x v="0"/>
    <x v="1"/>
    <x v="2"/>
    <n v="5"/>
    <n v="0"/>
    <x v="1"/>
    <x v="3"/>
    <x v="1"/>
    <x v="2"/>
    <x v="1"/>
    <x v="2"/>
    <x v="8"/>
    <x v="1"/>
    <x v="1"/>
    <x v="2"/>
    <x v="0"/>
    <x v="1"/>
    <n v="12"/>
    <x v="3"/>
    <x v="1"/>
    <s v="Weekday"/>
    <s v="Non-Fatal"/>
    <n v="0"/>
    <x v="1"/>
    <x v="2"/>
  </r>
  <r>
    <s v="A00448"/>
    <n v="1"/>
    <x v="31"/>
    <x v="31"/>
    <x v="0"/>
    <x v="0"/>
    <x v="5"/>
    <n v="10"/>
    <x v="6"/>
    <x v="5"/>
    <s v="22:19"/>
    <x v="1"/>
    <x v="3"/>
    <x v="1"/>
    <n v="9"/>
    <n v="2"/>
    <x v="4"/>
    <x v="0"/>
    <x v="0"/>
    <x v="1"/>
    <x v="3"/>
    <x v="1"/>
    <x v="46"/>
    <x v="0"/>
    <x v="1"/>
    <x v="1"/>
    <x v="1"/>
    <x v="1"/>
    <n v="22"/>
    <x v="0"/>
    <x v="0"/>
    <s v="Weekday"/>
    <s v="Fatal"/>
    <n v="0.22"/>
    <x v="0"/>
    <x v="1"/>
  </r>
  <r>
    <s v="A00449"/>
    <n v="1"/>
    <x v="23"/>
    <x v="23"/>
    <x v="0"/>
    <x v="4"/>
    <x v="4"/>
    <n v="11"/>
    <x v="23"/>
    <x v="6"/>
    <s v="17:12"/>
    <x v="0"/>
    <x v="0"/>
    <x v="5"/>
    <n v="3"/>
    <n v="1"/>
    <x v="4"/>
    <x v="0"/>
    <x v="0"/>
    <x v="1"/>
    <x v="1"/>
    <x v="53"/>
    <x v="36"/>
    <x v="1"/>
    <x v="1"/>
    <x v="1"/>
    <x v="0"/>
    <x v="2"/>
    <n v="17"/>
    <x v="2"/>
    <x v="2"/>
    <s v="Weekend"/>
    <s v="Fatal"/>
    <n v="0.33"/>
    <x v="3"/>
    <x v="3"/>
  </r>
  <r>
    <s v="A00450"/>
    <n v="1"/>
    <x v="25"/>
    <x v="25"/>
    <x v="0"/>
    <x v="0"/>
    <x v="0"/>
    <n v="5"/>
    <x v="0"/>
    <x v="6"/>
    <s v="3:16"/>
    <x v="1"/>
    <x v="1"/>
    <x v="5"/>
    <n v="5"/>
    <n v="0"/>
    <x v="4"/>
    <x v="2"/>
    <x v="1"/>
    <x v="2"/>
    <x v="0"/>
    <x v="88"/>
    <x v="18"/>
    <x v="1"/>
    <x v="0"/>
    <x v="1"/>
    <x v="1"/>
    <x v="0"/>
    <n v="3"/>
    <x v="0"/>
    <x v="0"/>
    <s v="Weekend"/>
    <s v="Non-Fatal"/>
    <n v="0"/>
    <x v="3"/>
    <x v="3"/>
  </r>
  <r>
    <s v="A00451"/>
    <n v="1"/>
    <x v="17"/>
    <x v="17"/>
    <x v="0"/>
    <x v="3"/>
    <x v="7"/>
    <n v="7"/>
    <x v="24"/>
    <x v="4"/>
    <s v="15:10"/>
    <x v="1"/>
    <x v="4"/>
    <x v="5"/>
    <n v="0"/>
    <n v="3"/>
    <x v="2"/>
    <x v="0"/>
    <x v="0"/>
    <x v="3"/>
    <x v="3"/>
    <x v="33"/>
    <x v="39"/>
    <x v="2"/>
    <x v="1"/>
    <x v="0"/>
    <x v="1"/>
    <x v="1"/>
    <n v="15"/>
    <x v="3"/>
    <x v="0"/>
    <s v="Weekday"/>
    <s v="Fatal"/>
    <n v="0"/>
    <x v="4"/>
    <x v="0"/>
  </r>
  <r>
    <s v="A00452"/>
    <n v="1"/>
    <x v="14"/>
    <x v="14"/>
    <x v="0"/>
    <x v="3"/>
    <x v="4"/>
    <n v="11"/>
    <x v="5"/>
    <x v="3"/>
    <s v="9:30"/>
    <x v="0"/>
    <x v="4"/>
    <x v="4"/>
    <n v="1"/>
    <n v="3"/>
    <x v="4"/>
    <x v="2"/>
    <x v="1"/>
    <x v="0"/>
    <x v="3"/>
    <x v="44"/>
    <x v="19"/>
    <x v="0"/>
    <x v="1"/>
    <x v="2"/>
    <x v="0"/>
    <x v="3"/>
    <n v="9"/>
    <x v="1"/>
    <x v="0"/>
    <s v="Weekday"/>
    <s v="Fatal"/>
    <n v="3"/>
    <x v="0"/>
    <x v="3"/>
  </r>
  <r>
    <s v="A00453"/>
    <n v="1"/>
    <x v="12"/>
    <x v="12"/>
    <x v="5"/>
    <x v="3"/>
    <x v="10"/>
    <n v="2"/>
    <x v="49"/>
    <x v="1"/>
    <s v="9:44"/>
    <x v="1"/>
    <x v="1"/>
    <x v="6"/>
    <n v="2"/>
    <n v="4"/>
    <x v="2"/>
    <x v="2"/>
    <x v="3"/>
    <x v="2"/>
    <x v="2"/>
    <x v="48"/>
    <x v="27"/>
    <x v="1"/>
    <x v="1"/>
    <x v="1"/>
    <x v="0"/>
    <x v="2"/>
    <n v="9"/>
    <x v="1"/>
    <x v="0"/>
    <s v="Weekday"/>
    <s v="Fatal"/>
    <n v="2"/>
    <x v="2"/>
    <x v="1"/>
  </r>
  <r>
    <s v="A00454"/>
    <n v="1"/>
    <x v="7"/>
    <x v="7"/>
    <x v="0"/>
    <x v="1"/>
    <x v="9"/>
    <n v="9"/>
    <x v="69"/>
    <x v="0"/>
    <s v="14:15"/>
    <x v="2"/>
    <x v="3"/>
    <x v="0"/>
    <n v="7"/>
    <n v="1"/>
    <x v="1"/>
    <x v="1"/>
    <x v="0"/>
    <x v="1"/>
    <x v="2"/>
    <x v="75"/>
    <x v="12"/>
    <x v="1"/>
    <x v="0"/>
    <x v="0"/>
    <x v="0"/>
    <x v="2"/>
    <n v="14"/>
    <x v="3"/>
    <x v="1"/>
    <s v="Weekday"/>
    <s v="Fatal"/>
    <n v="0.14000000000000001"/>
    <x v="1"/>
    <x v="2"/>
  </r>
  <r>
    <s v="A00455"/>
    <n v="1"/>
    <x v="12"/>
    <x v="12"/>
    <x v="14"/>
    <x v="3"/>
    <x v="6"/>
    <n v="12"/>
    <x v="50"/>
    <x v="3"/>
    <s v="21:53"/>
    <x v="1"/>
    <x v="4"/>
    <x v="1"/>
    <n v="6"/>
    <n v="3"/>
    <x v="2"/>
    <x v="1"/>
    <x v="2"/>
    <x v="0"/>
    <x v="1"/>
    <x v="57"/>
    <x v="20"/>
    <x v="0"/>
    <x v="1"/>
    <x v="2"/>
    <x v="0"/>
    <x v="1"/>
    <n v="21"/>
    <x v="0"/>
    <x v="0"/>
    <s v="Weekday"/>
    <s v="Fatal"/>
    <n v="0.5"/>
    <x v="1"/>
    <x v="3"/>
  </r>
  <r>
    <s v="A00456"/>
    <n v="1"/>
    <x v="5"/>
    <x v="5"/>
    <x v="0"/>
    <x v="3"/>
    <x v="0"/>
    <n v="5"/>
    <x v="47"/>
    <x v="4"/>
    <s v="20:3"/>
    <x v="2"/>
    <x v="3"/>
    <x v="5"/>
    <n v="9"/>
    <n v="0"/>
    <x v="1"/>
    <x v="0"/>
    <x v="2"/>
    <x v="1"/>
    <x v="2"/>
    <x v="65"/>
    <x v="44"/>
    <x v="1"/>
    <x v="0"/>
    <x v="2"/>
    <x v="1"/>
    <x v="3"/>
    <n v="20"/>
    <x v="2"/>
    <x v="0"/>
    <s v="Weekday"/>
    <s v="Non-Fatal"/>
    <n v="0"/>
    <x v="2"/>
    <x v="1"/>
  </r>
  <r>
    <s v="A00457"/>
    <n v="1"/>
    <x v="28"/>
    <x v="28"/>
    <x v="19"/>
    <x v="0"/>
    <x v="11"/>
    <n v="3"/>
    <x v="70"/>
    <x v="3"/>
    <s v="14:16"/>
    <x v="0"/>
    <x v="3"/>
    <x v="6"/>
    <n v="3"/>
    <n v="0"/>
    <x v="4"/>
    <x v="3"/>
    <x v="1"/>
    <x v="3"/>
    <x v="0"/>
    <x v="3"/>
    <x v="21"/>
    <x v="1"/>
    <x v="1"/>
    <x v="1"/>
    <x v="1"/>
    <x v="3"/>
    <n v="14"/>
    <x v="3"/>
    <x v="0"/>
    <s v="Weekday"/>
    <s v="Non-Fatal"/>
    <n v="0"/>
    <x v="2"/>
    <x v="3"/>
  </r>
  <r>
    <s v="A00458"/>
    <n v="1"/>
    <x v="25"/>
    <x v="25"/>
    <x v="0"/>
    <x v="4"/>
    <x v="0"/>
    <n v="5"/>
    <x v="34"/>
    <x v="0"/>
    <s v="20:56"/>
    <x v="1"/>
    <x v="3"/>
    <x v="3"/>
    <n v="4"/>
    <n v="3"/>
    <x v="4"/>
    <x v="1"/>
    <x v="0"/>
    <x v="2"/>
    <x v="3"/>
    <x v="11"/>
    <x v="22"/>
    <x v="2"/>
    <x v="0"/>
    <x v="2"/>
    <x v="0"/>
    <x v="2"/>
    <n v="20"/>
    <x v="2"/>
    <x v="2"/>
    <s v="Weekday"/>
    <s v="Fatal"/>
    <n v="0.75"/>
    <x v="4"/>
    <x v="1"/>
  </r>
  <r>
    <s v="A00459"/>
    <n v="1"/>
    <x v="0"/>
    <x v="0"/>
    <x v="0"/>
    <x v="4"/>
    <x v="4"/>
    <n v="11"/>
    <x v="23"/>
    <x v="4"/>
    <s v="8:52"/>
    <x v="2"/>
    <x v="1"/>
    <x v="3"/>
    <n v="0"/>
    <n v="0"/>
    <x v="1"/>
    <x v="1"/>
    <x v="3"/>
    <x v="0"/>
    <x v="1"/>
    <x v="47"/>
    <x v="16"/>
    <x v="2"/>
    <x v="1"/>
    <x v="0"/>
    <x v="1"/>
    <x v="1"/>
    <n v="8"/>
    <x v="1"/>
    <x v="2"/>
    <s v="Weekday"/>
    <s v="Non-Fatal"/>
    <n v="0"/>
    <x v="4"/>
    <x v="1"/>
  </r>
  <r>
    <s v="A00460"/>
    <n v="1"/>
    <x v="23"/>
    <x v="23"/>
    <x v="0"/>
    <x v="1"/>
    <x v="8"/>
    <n v="4"/>
    <x v="37"/>
    <x v="5"/>
    <s v="21:57"/>
    <x v="0"/>
    <x v="4"/>
    <x v="4"/>
    <n v="10"/>
    <n v="2"/>
    <x v="4"/>
    <x v="3"/>
    <x v="3"/>
    <x v="2"/>
    <x v="1"/>
    <x v="21"/>
    <x v="21"/>
    <x v="1"/>
    <x v="0"/>
    <x v="0"/>
    <x v="1"/>
    <x v="2"/>
    <n v="21"/>
    <x v="0"/>
    <x v="1"/>
    <s v="Weekday"/>
    <s v="Fatal"/>
    <n v="0.2"/>
    <x v="2"/>
    <x v="4"/>
  </r>
  <r>
    <s v="A00461"/>
    <n v="1"/>
    <x v="27"/>
    <x v="27"/>
    <x v="0"/>
    <x v="0"/>
    <x v="0"/>
    <n v="5"/>
    <x v="0"/>
    <x v="0"/>
    <s v="0:9"/>
    <x v="0"/>
    <x v="1"/>
    <x v="0"/>
    <n v="6"/>
    <n v="5"/>
    <x v="4"/>
    <x v="2"/>
    <x v="0"/>
    <x v="2"/>
    <x v="1"/>
    <x v="36"/>
    <x v="41"/>
    <x v="1"/>
    <x v="1"/>
    <x v="2"/>
    <x v="1"/>
    <x v="2"/>
    <n v="0"/>
    <x v="0"/>
    <x v="0"/>
    <s v="Weekday"/>
    <s v="Fatal"/>
    <n v="0.83"/>
    <x v="2"/>
    <x v="1"/>
  </r>
  <r>
    <s v="A00462"/>
    <n v="1"/>
    <x v="25"/>
    <x v="25"/>
    <x v="0"/>
    <x v="2"/>
    <x v="2"/>
    <n v="6"/>
    <x v="39"/>
    <x v="0"/>
    <s v="19:15"/>
    <x v="1"/>
    <x v="1"/>
    <x v="6"/>
    <n v="4"/>
    <n v="1"/>
    <x v="2"/>
    <x v="2"/>
    <x v="0"/>
    <x v="1"/>
    <x v="1"/>
    <x v="74"/>
    <x v="51"/>
    <x v="2"/>
    <x v="0"/>
    <x v="2"/>
    <x v="0"/>
    <x v="1"/>
    <n v="19"/>
    <x v="2"/>
    <x v="2"/>
    <s v="Weekday"/>
    <s v="Fatal"/>
    <n v="0.25"/>
    <x v="4"/>
    <x v="0"/>
  </r>
  <r>
    <s v="A00463"/>
    <n v="1"/>
    <x v="0"/>
    <x v="0"/>
    <x v="0"/>
    <x v="2"/>
    <x v="10"/>
    <n v="2"/>
    <x v="26"/>
    <x v="1"/>
    <s v="9:48"/>
    <x v="0"/>
    <x v="1"/>
    <x v="1"/>
    <n v="0"/>
    <n v="3"/>
    <x v="3"/>
    <x v="3"/>
    <x v="0"/>
    <x v="1"/>
    <x v="0"/>
    <x v="0"/>
    <x v="37"/>
    <x v="0"/>
    <x v="0"/>
    <x v="1"/>
    <x v="1"/>
    <x v="1"/>
    <n v="9"/>
    <x v="1"/>
    <x v="2"/>
    <s v="Weekday"/>
    <s v="Fatal"/>
    <n v="0"/>
    <x v="1"/>
    <x v="0"/>
  </r>
  <r>
    <s v="A00464"/>
    <n v="1"/>
    <x v="21"/>
    <x v="21"/>
    <x v="0"/>
    <x v="0"/>
    <x v="2"/>
    <n v="6"/>
    <x v="53"/>
    <x v="4"/>
    <s v="10:38"/>
    <x v="2"/>
    <x v="4"/>
    <x v="6"/>
    <n v="2"/>
    <n v="5"/>
    <x v="2"/>
    <x v="1"/>
    <x v="1"/>
    <x v="0"/>
    <x v="0"/>
    <x v="21"/>
    <x v="26"/>
    <x v="1"/>
    <x v="0"/>
    <x v="0"/>
    <x v="1"/>
    <x v="1"/>
    <n v="10"/>
    <x v="1"/>
    <x v="0"/>
    <s v="Weekday"/>
    <s v="Fatal"/>
    <n v="2.5"/>
    <x v="2"/>
    <x v="4"/>
  </r>
  <r>
    <s v="A00465"/>
    <n v="1"/>
    <x v="29"/>
    <x v="29"/>
    <x v="0"/>
    <x v="0"/>
    <x v="9"/>
    <n v="9"/>
    <x v="11"/>
    <x v="5"/>
    <s v="2:46"/>
    <x v="1"/>
    <x v="3"/>
    <x v="6"/>
    <n v="2"/>
    <n v="4"/>
    <x v="4"/>
    <x v="1"/>
    <x v="0"/>
    <x v="2"/>
    <x v="3"/>
    <x v="61"/>
    <x v="35"/>
    <x v="1"/>
    <x v="0"/>
    <x v="2"/>
    <x v="1"/>
    <x v="3"/>
    <n v="2"/>
    <x v="0"/>
    <x v="0"/>
    <s v="Weekday"/>
    <s v="Fatal"/>
    <n v="2"/>
    <x v="3"/>
    <x v="0"/>
  </r>
  <r>
    <s v="A00466"/>
    <n v="1"/>
    <x v="0"/>
    <x v="0"/>
    <x v="0"/>
    <x v="1"/>
    <x v="6"/>
    <n v="12"/>
    <x v="28"/>
    <x v="2"/>
    <s v="17:17"/>
    <x v="1"/>
    <x v="2"/>
    <x v="4"/>
    <n v="3"/>
    <n v="4"/>
    <x v="0"/>
    <x v="2"/>
    <x v="1"/>
    <x v="0"/>
    <x v="1"/>
    <x v="86"/>
    <x v="27"/>
    <x v="1"/>
    <x v="1"/>
    <x v="0"/>
    <x v="0"/>
    <x v="1"/>
    <n v="17"/>
    <x v="2"/>
    <x v="1"/>
    <s v="Weekend"/>
    <s v="Fatal"/>
    <n v="1.33"/>
    <x v="2"/>
    <x v="2"/>
  </r>
  <r>
    <s v="A00467"/>
    <n v="1"/>
    <x v="0"/>
    <x v="0"/>
    <x v="0"/>
    <x v="4"/>
    <x v="5"/>
    <n v="10"/>
    <x v="58"/>
    <x v="1"/>
    <s v="14:14"/>
    <x v="1"/>
    <x v="2"/>
    <x v="1"/>
    <n v="1"/>
    <n v="5"/>
    <x v="3"/>
    <x v="3"/>
    <x v="2"/>
    <x v="1"/>
    <x v="3"/>
    <x v="0"/>
    <x v="33"/>
    <x v="1"/>
    <x v="0"/>
    <x v="1"/>
    <x v="0"/>
    <x v="0"/>
    <n v="14"/>
    <x v="3"/>
    <x v="2"/>
    <s v="Weekday"/>
    <s v="Fatal"/>
    <n v="5"/>
    <x v="1"/>
    <x v="0"/>
  </r>
  <r>
    <s v="A00468"/>
    <n v="1"/>
    <x v="22"/>
    <x v="22"/>
    <x v="0"/>
    <x v="3"/>
    <x v="2"/>
    <n v="6"/>
    <x v="3"/>
    <x v="4"/>
    <s v="18:22"/>
    <x v="1"/>
    <x v="2"/>
    <x v="4"/>
    <n v="3"/>
    <n v="1"/>
    <x v="0"/>
    <x v="0"/>
    <x v="1"/>
    <x v="1"/>
    <x v="2"/>
    <x v="81"/>
    <x v="3"/>
    <x v="1"/>
    <x v="1"/>
    <x v="2"/>
    <x v="1"/>
    <x v="1"/>
    <n v="18"/>
    <x v="2"/>
    <x v="0"/>
    <s v="Weekday"/>
    <s v="Fatal"/>
    <n v="0.33"/>
    <x v="2"/>
    <x v="1"/>
  </r>
  <r>
    <s v="A00469"/>
    <n v="1"/>
    <x v="0"/>
    <x v="0"/>
    <x v="0"/>
    <x v="3"/>
    <x v="9"/>
    <n v="9"/>
    <x v="71"/>
    <x v="3"/>
    <s v="10:46"/>
    <x v="1"/>
    <x v="0"/>
    <x v="2"/>
    <n v="10"/>
    <n v="2"/>
    <x v="4"/>
    <x v="2"/>
    <x v="0"/>
    <x v="1"/>
    <x v="1"/>
    <x v="6"/>
    <x v="40"/>
    <x v="1"/>
    <x v="0"/>
    <x v="1"/>
    <x v="1"/>
    <x v="2"/>
    <n v="10"/>
    <x v="1"/>
    <x v="0"/>
    <s v="Weekday"/>
    <s v="Fatal"/>
    <n v="0.2"/>
    <x v="3"/>
    <x v="2"/>
  </r>
  <r>
    <s v="A00470"/>
    <n v="1"/>
    <x v="6"/>
    <x v="6"/>
    <x v="24"/>
    <x v="0"/>
    <x v="9"/>
    <n v="9"/>
    <x v="11"/>
    <x v="5"/>
    <s v="12:0"/>
    <x v="2"/>
    <x v="0"/>
    <x v="4"/>
    <n v="10"/>
    <n v="0"/>
    <x v="1"/>
    <x v="1"/>
    <x v="1"/>
    <x v="1"/>
    <x v="3"/>
    <x v="29"/>
    <x v="3"/>
    <x v="1"/>
    <x v="1"/>
    <x v="1"/>
    <x v="0"/>
    <x v="3"/>
    <n v="12"/>
    <x v="3"/>
    <x v="0"/>
    <s v="Weekday"/>
    <s v="Non-Fatal"/>
    <n v="0"/>
    <x v="2"/>
    <x v="1"/>
  </r>
  <r>
    <s v="A00471"/>
    <n v="1"/>
    <x v="21"/>
    <x v="21"/>
    <x v="0"/>
    <x v="4"/>
    <x v="9"/>
    <n v="9"/>
    <x v="59"/>
    <x v="0"/>
    <s v="3:56"/>
    <x v="2"/>
    <x v="0"/>
    <x v="2"/>
    <n v="6"/>
    <n v="0"/>
    <x v="1"/>
    <x v="1"/>
    <x v="2"/>
    <x v="2"/>
    <x v="1"/>
    <x v="18"/>
    <x v="17"/>
    <x v="2"/>
    <x v="1"/>
    <x v="0"/>
    <x v="1"/>
    <x v="1"/>
    <n v="3"/>
    <x v="0"/>
    <x v="2"/>
    <s v="Weekday"/>
    <s v="Non-Fatal"/>
    <n v="0"/>
    <x v="4"/>
    <x v="0"/>
  </r>
  <r>
    <s v="A00472"/>
    <n v="1"/>
    <x v="29"/>
    <x v="29"/>
    <x v="0"/>
    <x v="0"/>
    <x v="4"/>
    <n v="11"/>
    <x v="30"/>
    <x v="5"/>
    <s v="4:30"/>
    <x v="2"/>
    <x v="2"/>
    <x v="5"/>
    <n v="2"/>
    <n v="0"/>
    <x v="3"/>
    <x v="2"/>
    <x v="2"/>
    <x v="0"/>
    <x v="2"/>
    <x v="19"/>
    <x v="4"/>
    <x v="1"/>
    <x v="0"/>
    <x v="2"/>
    <x v="0"/>
    <x v="2"/>
    <n v="4"/>
    <x v="0"/>
    <x v="0"/>
    <s v="Weekday"/>
    <s v="Non-Fatal"/>
    <n v="0"/>
    <x v="2"/>
    <x v="4"/>
  </r>
  <r>
    <s v="A00473"/>
    <n v="1"/>
    <x v="30"/>
    <x v="30"/>
    <x v="0"/>
    <x v="4"/>
    <x v="11"/>
    <n v="3"/>
    <x v="68"/>
    <x v="4"/>
    <s v="20:13"/>
    <x v="1"/>
    <x v="4"/>
    <x v="6"/>
    <n v="8"/>
    <n v="3"/>
    <x v="2"/>
    <x v="3"/>
    <x v="3"/>
    <x v="2"/>
    <x v="1"/>
    <x v="30"/>
    <x v="22"/>
    <x v="2"/>
    <x v="1"/>
    <x v="2"/>
    <x v="1"/>
    <x v="0"/>
    <n v="20"/>
    <x v="2"/>
    <x v="2"/>
    <s v="Weekday"/>
    <s v="Fatal"/>
    <n v="0.38"/>
    <x v="4"/>
    <x v="4"/>
  </r>
  <r>
    <s v="A00474"/>
    <n v="1"/>
    <x v="1"/>
    <x v="1"/>
    <x v="6"/>
    <x v="0"/>
    <x v="6"/>
    <n v="12"/>
    <x v="60"/>
    <x v="1"/>
    <s v="14:20"/>
    <x v="1"/>
    <x v="2"/>
    <x v="1"/>
    <n v="3"/>
    <n v="4"/>
    <x v="2"/>
    <x v="0"/>
    <x v="3"/>
    <x v="1"/>
    <x v="2"/>
    <x v="6"/>
    <x v="7"/>
    <x v="1"/>
    <x v="0"/>
    <x v="0"/>
    <x v="0"/>
    <x v="2"/>
    <n v="14"/>
    <x v="3"/>
    <x v="0"/>
    <s v="Weekday"/>
    <s v="Fatal"/>
    <n v="1.33"/>
    <x v="3"/>
    <x v="2"/>
  </r>
  <r>
    <s v="A00475"/>
    <n v="1"/>
    <x v="3"/>
    <x v="3"/>
    <x v="0"/>
    <x v="4"/>
    <x v="11"/>
    <n v="3"/>
    <x v="68"/>
    <x v="0"/>
    <s v="20:19"/>
    <x v="1"/>
    <x v="2"/>
    <x v="4"/>
    <n v="7"/>
    <n v="1"/>
    <x v="0"/>
    <x v="3"/>
    <x v="2"/>
    <x v="3"/>
    <x v="3"/>
    <x v="75"/>
    <x v="49"/>
    <x v="1"/>
    <x v="1"/>
    <x v="0"/>
    <x v="1"/>
    <x v="0"/>
    <n v="20"/>
    <x v="2"/>
    <x v="2"/>
    <s v="Weekday"/>
    <s v="Fatal"/>
    <n v="0.14000000000000001"/>
    <x v="3"/>
    <x v="2"/>
  </r>
  <r>
    <s v="A00476"/>
    <n v="1"/>
    <x v="30"/>
    <x v="30"/>
    <x v="0"/>
    <x v="0"/>
    <x v="2"/>
    <n v="6"/>
    <x v="53"/>
    <x v="0"/>
    <s v="1:3"/>
    <x v="0"/>
    <x v="3"/>
    <x v="5"/>
    <n v="1"/>
    <n v="0"/>
    <x v="1"/>
    <x v="2"/>
    <x v="0"/>
    <x v="0"/>
    <x v="2"/>
    <x v="78"/>
    <x v="35"/>
    <x v="1"/>
    <x v="0"/>
    <x v="0"/>
    <x v="1"/>
    <x v="1"/>
    <n v="1"/>
    <x v="0"/>
    <x v="0"/>
    <s v="Weekday"/>
    <s v="Non-Fatal"/>
    <n v="0"/>
    <x v="3"/>
    <x v="4"/>
  </r>
  <r>
    <s v="A00477"/>
    <n v="1"/>
    <x v="15"/>
    <x v="15"/>
    <x v="10"/>
    <x v="1"/>
    <x v="6"/>
    <n v="12"/>
    <x v="28"/>
    <x v="0"/>
    <s v="13:5"/>
    <x v="0"/>
    <x v="2"/>
    <x v="3"/>
    <n v="8"/>
    <n v="1"/>
    <x v="3"/>
    <x v="0"/>
    <x v="3"/>
    <x v="3"/>
    <x v="0"/>
    <x v="18"/>
    <x v="36"/>
    <x v="1"/>
    <x v="0"/>
    <x v="0"/>
    <x v="0"/>
    <x v="0"/>
    <n v="13"/>
    <x v="3"/>
    <x v="1"/>
    <s v="Weekday"/>
    <s v="Fatal"/>
    <n v="0.12"/>
    <x v="3"/>
    <x v="0"/>
  </r>
  <r>
    <s v="A00478"/>
    <n v="1"/>
    <x v="7"/>
    <x v="7"/>
    <x v="0"/>
    <x v="5"/>
    <x v="2"/>
    <n v="6"/>
    <x v="41"/>
    <x v="5"/>
    <s v="9:7"/>
    <x v="1"/>
    <x v="1"/>
    <x v="1"/>
    <n v="8"/>
    <n v="2"/>
    <x v="4"/>
    <x v="1"/>
    <x v="3"/>
    <x v="0"/>
    <x v="0"/>
    <x v="57"/>
    <x v="20"/>
    <x v="0"/>
    <x v="1"/>
    <x v="1"/>
    <x v="0"/>
    <x v="3"/>
    <n v="9"/>
    <x v="1"/>
    <x v="1"/>
    <s v="Weekday"/>
    <s v="Fatal"/>
    <n v="0.25"/>
    <x v="1"/>
    <x v="3"/>
  </r>
  <r>
    <s v="A00479"/>
    <n v="1"/>
    <x v="0"/>
    <x v="0"/>
    <x v="0"/>
    <x v="1"/>
    <x v="3"/>
    <n v="8"/>
    <x v="9"/>
    <x v="1"/>
    <s v="7:2"/>
    <x v="0"/>
    <x v="4"/>
    <x v="3"/>
    <n v="10"/>
    <n v="2"/>
    <x v="0"/>
    <x v="0"/>
    <x v="0"/>
    <x v="3"/>
    <x v="3"/>
    <x v="43"/>
    <x v="20"/>
    <x v="0"/>
    <x v="1"/>
    <x v="2"/>
    <x v="1"/>
    <x v="2"/>
    <n v="7"/>
    <x v="1"/>
    <x v="1"/>
    <s v="Weekday"/>
    <s v="Fatal"/>
    <n v="0.2"/>
    <x v="1"/>
    <x v="4"/>
  </r>
  <r>
    <s v="A00480"/>
    <n v="1"/>
    <x v="3"/>
    <x v="3"/>
    <x v="0"/>
    <x v="4"/>
    <x v="1"/>
    <n v="1"/>
    <x v="38"/>
    <x v="3"/>
    <s v="9:31"/>
    <x v="2"/>
    <x v="0"/>
    <x v="2"/>
    <n v="1"/>
    <n v="3"/>
    <x v="3"/>
    <x v="3"/>
    <x v="3"/>
    <x v="2"/>
    <x v="0"/>
    <x v="31"/>
    <x v="40"/>
    <x v="1"/>
    <x v="0"/>
    <x v="2"/>
    <x v="1"/>
    <x v="3"/>
    <n v="9"/>
    <x v="1"/>
    <x v="2"/>
    <s v="Weekday"/>
    <s v="Fatal"/>
    <n v="3"/>
    <x v="3"/>
    <x v="0"/>
  </r>
  <r>
    <s v="A00481"/>
    <n v="1"/>
    <x v="1"/>
    <x v="1"/>
    <x v="6"/>
    <x v="4"/>
    <x v="8"/>
    <n v="4"/>
    <x v="15"/>
    <x v="5"/>
    <s v="5:38"/>
    <x v="2"/>
    <x v="4"/>
    <x v="1"/>
    <n v="8"/>
    <n v="5"/>
    <x v="2"/>
    <x v="3"/>
    <x v="2"/>
    <x v="2"/>
    <x v="2"/>
    <x v="6"/>
    <x v="38"/>
    <x v="2"/>
    <x v="0"/>
    <x v="0"/>
    <x v="1"/>
    <x v="2"/>
    <n v="5"/>
    <x v="1"/>
    <x v="2"/>
    <s v="Weekday"/>
    <s v="Fatal"/>
    <n v="0.62"/>
    <x v="4"/>
    <x v="2"/>
  </r>
  <r>
    <s v="A00482"/>
    <n v="1"/>
    <x v="27"/>
    <x v="27"/>
    <x v="0"/>
    <x v="0"/>
    <x v="2"/>
    <n v="6"/>
    <x v="53"/>
    <x v="1"/>
    <s v="21:12"/>
    <x v="0"/>
    <x v="1"/>
    <x v="4"/>
    <n v="1"/>
    <n v="5"/>
    <x v="3"/>
    <x v="0"/>
    <x v="2"/>
    <x v="2"/>
    <x v="0"/>
    <x v="6"/>
    <x v="18"/>
    <x v="1"/>
    <x v="1"/>
    <x v="2"/>
    <x v="0"/>
    <x v="3"/>
    <n v="21"/>
    <x v="0"/>
    <x v="0"/>
    <s v="Weekday"/>
    <s v="Fatal"/>
    <n v="5"/>
    <x v="3"/>
    <x v="2"/>
  </r>
  <r>
    <s v="A00483"/>
    <n v="1"/>
    <x v="2"/>
    <x v="2"/>
    <x v="0"/>
    <x v="3"/>
    <x v="5"/>
    <n v="10"/>
    <x v="36"/>
    <x v="3"/>
    <s v="3:27"/>
    <x v="0"/>
    <x v="3"/>
    <x v="6"/>
    <n v="1"/>
    <n v="2"/>
    <x v="2"/>
    <x v="1"/>
    <x v="2"/>
    <x v="1"/>
    <x v="1"/>
    <x v="78"/>
    <x v="29"/>
    <x v="1"/>
    <x v="1"/>
    <x v="1"/>
    <x v="0"/>
    <x v="3"/>
    <n v="3"/>
    <x v="0"/>
    <x v="0"/>
    <s v="Weekday"/>
    <s v="Fatal"/>
    <n v="2"/>
    <x v="1"/>
    <x v="4"/>
  </r>
  <r>
    <s v="A00484"/>
    <n v="1"/>
    <x v="31"/>
    <x v="31"/>
    <x v="0"/>
    <x v="1"/>
    <x v="10"/>
    <n v="2"/>
    <x v="43"/>
    <x v="2"/>
    <s v="18:33"/>
    <x v="2"/>
    <x v="0"/>
    <x v="4"/>
    <n v="3"/>
    <n v="3"/>
    <x v="3"/>
    <x v="2"/>
    <x v="2"/>
    <x v="3"/>
    <x v="1"/>
    <x v="81"/>
    <x v="25"/>
    <x v="1"/>
    <x v="0"/>
    <x v="0"/>
    <x v="1"/>
    <x v="1"/>
    <n v="18"/>
    <x v="2"/>
    <x v="1"/>
    <s v="Weekend"/>
    <s v="Fatal"/>
    <n v="1"/>
    <x v="3"/>
    <x v="1"/>
  </r>
  <r>
    <s v="A00485"/>
    <n v="1"/>
    <x v="26"/>
    <x v="26"/>
    <x v="0"/>
    <x v="3"/>
    <x v="9"/>
    <n v="9"/>
    <x v="71"/>
    <x v="0"/>
    <s v="21:0"/>
    <x v="1"/>
    <x v="3"/>
    <x v="1"/>
    <n v="7"/>
    <n v="1"/>
    <x v="0"/>
    <x v="1"/>
    <x v="2"/>
    <x v="0"/>
    <x v="2"/>
    <x v="88"/>
    <x v="47"/>
    <x v="0"/>
    <x v="1"/>
    <x v="2"/>
    <x v="1"/>
    <x v="1"/>
    <n v="21"/>
    <x v="0"/>
    <x v="0"/>
    <s v="Weekday"/>
    <s v="Fatal"/>
    <n v="0.14000000000000001"/>
    <x v="0"/>
    <x v="3"/>
  </r>
  <r>
    <s v="A00486"/>
    <n v="1"/>
    <x v="3"/>
    <x v="3"/>
    <x v="0"/>
    <x v="0"/>
    <x v="5"/>
    <n v="10"/>
    <x v="6"/>
    <x v="0"/>
    <s v="13:22"/>
    <x v="1"/>
    <x v="3"/>
    <x v="2"/>
    <n v="4"/>
    <n v="2"/>
    <x v="4"/>
    <x v="0"/>
    <x v="0"/>
    <x v="3"/>
    <x v="2"/>
    <x v="84"/>
    <x v="40"/>
    <x v="1"/>
    <x v="0"/>
    <x v="0"/>
    <x v="0"/>
    <x v="2"/>
    <n v="13"/>
    <x v="3"/>
    <x v="0"/>
    <s v="Weekday"/>
    <s v="Fatal"/>
    <n v="0.5"/>
    <x v="3"/>
    <x v="0"/>
  </r>
  <r>
    <s v="A00487"/>
    <n v="1"/>
    <x v="29"/>
    <x v="29"/>
    <x v="0"/>
    <x v="2"/>
    <x v="9"/>
    <n v="9"/>
    <x v="51"/>
    <x v="3"/>
    <s v="17:41"/>
    <x v="2"/>
    <x v="1"/>
    <x v="5"/>
    <n v="2"/>
    <n v="4"/>
    <x v="4"/>
    <x v="1"/>
    <x v="0"/>
    <x v="2"/>
    <x v="1"/>
    <x v="29"/>
    <x v="20"/>
    <x v="0"/>
    <x v="0"/>
    <x v="1"/>
    <x v="0"/>
    <x v="0"/>
    <n v="17"/>
    <x v="2"/>
    <x v="2"/>
    <s v="Weekday"/>
    <s v="Fatal"/>
    <n v="2"/>
    <x v="1"/>
    <x v="1"/>
  </r>
  <r>
    <s v="A00488"/>
    <n v="1"/>
    <x v="8"/>
    <x v="8"/>
    <x v="0"/>
    <x v="2"/>
    <x v="3"/>
    <n v="8"/>
    <x v="20"/>
    <x v="1"/>
    <s v="19:58"/>
    <x v="0"/>
    <x v="1"/>
    <x v="1"/>
    <n v="5"/>
    <n v="3"/>
    <x v="4"/>
    <x v="0"/>
    <x v="1"/>
    <x v="0"/>
    <x v="3"/>
    <x v="17"/>
    <x v="9"/>
    <x v="1"/>
    <x v="0"/>
    <x v="1"/>
    <x v="0"/>
    <x v="0"/>
    <n v="19"/>
    <x v="2"/>
    <x v="2"/>
    <s v="Weekday"/>
    <s v="Fatal"/>
    <n v="0.6"/>
    <x v="1"/>
    <x v="4"/>
  </r>
  <r>
    <s v="A00489"/>
    <n v="1"/>
    <x v="2"/>
    <x v="2"/>
    <x v="0"/>
    <x v="1"/>
    <x v="5"/>
    <n v="10"/>
    <x v="40"/>
    <x v="0"/>
    <s v="0:2"/>
    <x v="1"/>
    <x v="3"/>
    <x v="6"/>
    <n v="3"/>
    <n v="0"/>
    <x v="3"/>
    <x v="0"/>
    <x v="2"/>
    <x v="1"/>
    <x v="0"/>
    <x v="86"/>
    <x v="47"/>
    <x v="0"/>
    <x v="0"/>
    <x v="1"/>
    <x v="1"/>
    <x v="3"/>
    <n v="0"/>
    <x v="0"/>
    <x v="1"/>
    <s v="Weekday"/>
    <s v="Non-Fatal"/>
    <n v="0"/>
    <x v="0"/>
    <x v="2"/>
  </r>
  <r>
    <s v="A00490"/>
    <n v="1"/>
    <x v="24"/>
    <x v="24"/>
    <x v="0"/>
    <x v="3"/>
    <x v="3"/>
    <n v="8"/>
    <x v="48"/>
    <x v="6"/>
    <s v="4:35"/>
    <x v="1"/>
    <x v="3"/>
    <x v="3"/>
    <n v="10"/>
    <n v="1"/>
    <x v="4"/>
    <x v="2"/>
    <x v="1"/>
    <x v="2"/>
    <x v="0"/>
    <x v="26"/>
    <x v="15"/>
    <x v="1"/>
    <x v="0"/>
    <x v="1"/>
    <x v="1"/>
    <x v="2"/>
    <n v="4"/>
    <x v="0"/>
    <x v="0"/>
    <s v="Weekend"/>
    <s v="Fatal"/>
    <n v="0.1"/>
    <x v="1"/>
    <x v="0"/>
  </r>
  <r>
    <s v="A00491"/>
    <n v="1"/>
    <x v="4"/>
    <x v="4"/>
    <x v="0"/>
    <x v="2"/>
    <x v="10"/>
    <n v="2"/>
    <x v="26"/>
    <x v="5"/>
    <s v="20:36"/>
    <x v="2"/>
    <x v="4"/>
    <x v="2"/>
    <n v="2"/>
    <n v="3"/>
    <x v="2"/>
    <x v="2"/>
    <x v="1"/>
    <x v="2"/>
    <x v="0"/>
    <x v="43"/>
    <x v="10"/>
    <x v="1"/>
    <x v="1"/>
    <x v="1"/>
    <x v="0"/>
    <x v="3"/>
    <n v="20"/>
    <x v="2"/>
    <x v="2"/>
    <s v="Weekday"/>
    <s v="Fatal"/>
    <n v="1.5"/>
    <x v="3"/>
    <x v="4"/>
  </r>
  <r>
    <s v="A00492"/>
    <n v="1"/>
    <x v="15"/>
    <x v="15"/>
    <x v="7"/>
    <x v="3"/>
    <x v="8"/>
    <n v="4"/>
    <x v="10"/>
    <x v="4"/>
    <s v="2:5"/>
    <x v="0"/>
    <x v="3"/>
    <x v="2"/>
    <n v="0"/>
    <n v="4"/>
    <x v="2"/>
    <x v="3"/>
    <x v="0"/>
    <x v="0"/>
    <x v="0"/>
    <x v="20"/>
    <x v="52"/>
    <x v="1"/>
    <x v="1"/>
    <x v="2"/>
    <x v="1"/>
    <x v="1"/>
    <n v="2"/>
    <x v="0"/>
    <x v="0"/>
    <s v="Weekday"/>
    <s v="Fatal"/>
    <n v="0"/>
    <x v="3"/>
    <x v="1"/>
  </r>
  <r>
    <s v="A00493"/>
    <n v="1"/>
    <x v="21"/>
    <x v="21"/>
    <x v="0"/>
    <x v="0"/>
    <x v="0"/>
    <n v="5"/>
    <x v="0"/>
    <x v="3"/>
    <s v="8:14"/>
    <x v="0"/>
    <x v="4"/>
    <x v="4"/>
    <n v="8"/>
    <n v="0"/>
    <x v="4"/>
    <x v="2"/>
    <x v="2"/>
    <x v="1"/>
    <x v="2"/>
    <x v="3"/>
    <x v="2"/>
    <x v="1"/>
    <x v="1"/>
    <x v="1"/>
    <x v="0"/>
    <x v="0"/>
    <n v="8"/>
    <x v="1"/>
    <x v="0"/>
    <s v="Weekday"/>
    <s v="Non-Fatal"/>
    <n v="0"/>
    <x v="2"/>
    <x v="3"/>
  </r>
  <r>
    <s v="A00494"/>
    <n v="1"/>
    <x v="21"/>
    <x v="21"/>
    <x v="0"/>
    <x v="2"/>
    <x v="6"/>
    <n v="12"/>
    <x v="46"/>
    <x v="0"/>
    <s v="22:10"/>
    <x v="1"/>
    <x v="2"/>
    <x v="0"/>
    <n v="2"/>
    <n v="4"/>
    <x v="3"/>
    <x v="0"/>
    <x v="3"/>
    <x v="1"/>
    <x v="0"/>
    <x v="3"/>
    <x v="13"/>
    <x v="1"/>
    <x v="0"/>
    <x v="1"/>
    <x v="1"/>
    <x v="0"/>
    <n v="22"/>
    <x v="0"/>
    <x v="2"/>
    <s v="Weekday"/>
    <s v="Fatal"/>
    <n v="2"/>
    <x v="1"/>
    <x v="3"/>
  </r>
  <r>
    <s v="A00495"/>
    <n v="1"/>
    <x v="7"/>
    <x v="7"/>
    <x v="0"/>
    <x v="5"/>
    <x v="6"/>
    <n v="12"/>
    <x v="32"/>
    <x v="0"/>
    <s v="14:0"/>
    <x v="0"/>
    <x v="0"/>
    <x v="6"/>
    <n v="4"/>
    <n v="3"/>
    <x v="1"/>
    <x v="3"/>
    <x v="3"/>
    <x v="2"/>
    <x v="0"/>
    <x v="60"/>
    <x v="9"/>
    <x v="1"/>
    <x v="1"/>
    <x v="1"/>
    <x v="0"/>
    <x v="1"/>
    <n v="14"/>
    <x v="3"/>
    <x v="1"/>
    <s v="Weekday"/>
    <s v="Fatal"/>
    <n v="0.75"/>
    <x v="1"/>
    <x v="3"/>
  </r>
  <r>
    <s v="A00496"/>
    <n v="1"/>
    <x v="11"/>
    <x v="11"/>
    <x v="22"/>
    <x v="4"/>
    <x v="8"/>
    <n v="4"/>
    <x v="15"/>
    <x v="2"/>
    <s v="5:8"/>
    <x v="0"/>
    <x v="3"/>
    <x v="1"/>
    <n v="8"/>
    <n v="3"/>
    <x v="0"/>
    <x v="2"/>
    <x v="3"/>
    <x v="3"/>
    <x v="0"/>
    <x v="84"/>
    <x v="5"/>
    <x v="1"/>
    <x v="0"/>
    <x v="0"/>
    <x v="1"/>
    <x v="2"/>
    <n v="5"/>
    <x v="1"/>
    <x v="2"/>
    <s v="Weekend"/>
    <s v="Fatal"/>
    <n v="0.38"/>
    <x v="3"/>
    <x v="0"/>
  </r>
  <r>
    <s v="A00497"/>
    <n v="1"/>
    <x v="15"/>
    <x v="15"/>
    <x v="26"/>
    <x v="5"/>
    <x v="7"/>
    <n v="7"/>
    <x v="57"/>
    <x v="4"/>
    <s v="15:5"/>
    <x v="0"/>
    <x v="2"/>
    <x v="1"/>
    <n v="2"/>
    <n v="4"/>
    <x v="2"/>
    <x v="0"/>
    <x v="2"/>
    <x v="2"/>
    <x v="3"/>
    <x v="30"/>
    <x v="41"/>
    <x v="1"/>
    <x v="1"/>
    <x v="0"/>
    <x v="1"/>
    <x v="0"/>
    <n v="15"/>
    <x v="3"/>
    <x v="1"/>
    <s v="Weekday"/>
    <s v="Fatal"/>
    <n v="2"/>
    <x v="2"/>
    <x v="4"/>
  </r>
  <r>
    <s v="A00498"/>
    <n v="1"/>
    <x v="18"/>
    <x v="18"/>
    <x v="9"/>
    <x v="2"/>
    <x v="1"/>
    <n v="1"/>
    <x v="63"/>
    <x v="0"/>
    <s v="21:28"/>
    <x v="1"/>
    <x v="3"/>
    <x v="4"/>
    <n v="10"/>
    <n v="5"/>
    <x v="4"/>
    <x v="2"/>
    <x v="2"/>
    <x v="3"/>
    <x v="0"/>
    <x v="81"/>
    <x v="26"/>
    <x v="1"/>
    <x v="0"/>
    <x v="0"/>
    <x v="1"/>
    <x v="2"/>
    <n v="21"/>
    <x v="0"/>
    <x v="2"/>
    <s v="Weekday"/>
    <s v="Fatal"/>
    <n v="0.5"/>
    <x v="2"/>
    <x v="1"/>
  </r>
  <r>
    <s v="A00499"/>
    <n v="1"/>
    <x v="10"/>
    <x v="10"/>
    <x v="0"/>
    <x v="2"/>
    <x v="11"/>
    <n v="3"/>
    <x v="45"/>
    <x v="4"/>
    <s v="17:37"/>
    <x v="1"/>
    <x v="1"/>
    <x v="3"/>
    <n v="0"/>
    <n v="2"/>
    <x v="2"/>
    <x v="0"/>
    <x v="1"/>
    <x v="3"/>
    <x v="0"/>
    <x v="27"/>
    <x v="9"/>
    <x v="1"/>
    <x v="0"/>
    <x v="2"/>
    <x v="1"/>
    <x v="2"/>
    <n v="17"/>
    <x v="2"/>
    <x v="2"/>
    <s v="Weekday"/>
    <s v="Fatal"/>
    <n v="0"/>
    <x v="1"/>
    <x v="3"/>
  </r>
  <r>
    <s v="A00500"/>
    <n v="1"/>
    <x v="27"/>
    <x v="27"/>
    <x v="0"/>
    <x v="4"/>
    <x v="11"/>
    <n v="3"/>
    <x v="68"/>
    <x v="5"/>
    <s v="4:27"/>
    <x v="0"/>
    <x v="3"/>
    <x v="5"/>
    <n v="7"/>
    <n v="4"/>
    <x v="2"/>
    <x v="1"/>
    <x v="3"/>
    <x v="1"/>
    <x v="3"/>
    <x v="66"/>
    <x v="18"/>
    <x v="1"/>
    <x v="0"/>
    <x v="0"/>
    <x v="1"/>
    <x v="3"/>
    <n v="4"/>
    <x v="0"/>
    <x v="2"/>
    <s v="Weekday"/>
    <s v="Fatal"/>
    <n v="0.56999999999999995"/>
    <x v="3"/>
    <x v="3"/>
  </r>
  <r>
    <s v="A00501"/>
    <n v="1"/>
    <x v="18"/>
    <x v="18"/>
    <x v="9"/>
    <x v="4"/>
    <x v="11"/>
    <n v="3"/>
    <x v="68"/>
    <x v="3"/>
    <s v="4:27"/>
    <x v="1"/>
    <x v="2"/>
    <x v="4"/>
    <n v="4"/>
    <n v="1"/>
    <x v="3"/>
    <x v="1"/>
    <x v="0"/>
    <x v="2"/>
    <x v="3"/>
    <x v="60"/>
    <x v="2"/>
    <x v="1"/>
    <x v="1"/>
    <x v="1"/>
    <x v="0"/>
    <x v="1"/>
    <n v="4"/>
    <x v="0"/>
    <x v="2"/>
    <s v="Weekday"/>
    <s v="Fatal"/>
    <n v="0.25"/>
    <x v="2"/>
    <x v="3"/>
  </r>
  <r>
    <s v="A00502"/>
    <n v="1"/>
    <x v="4"/>
    <x v="4"/>
    <x v="0"/>
    <x v="3"/>
    <x v="3"/>
    <n v="8"/>
    <x v="48"/>
    <x v="5"/>
    <s v="2:10"/>
    <x v="1"/>
    <x v="0"/>
    <x v="4"/>
    <n v="6"/>
    <n v="5"/>
    <x v="4"/>
    <x v="1"/>
    <x v="3"/>
    <x v="2"/>
    <x v="0"/>
    <x v="31"/>
    <x v="50"/>
    <x v="1"/>
    <x v="0"/>
    <x v="2"/>
    <x v="0"/>
    <x v="3"/>
    <n v="2"/>
    <x v="0"/>
    <x v="0"/>
    <s v="Weekday"/>
    <s v="Fatal"/>
    <n v="0.83"/>
    <x v="2"/>
    <x v="0"/>
  </r>
  <r>
    <s v="A00503"/>
    <n v="1"/>
    <x v="20"/>
    <x v="20"/>
    <x v="15"/>
    <x v="5"/>
    <x v="8"/>
    <n v="4"/>
    <x v="19"/>
    <x v="0"/>
    <s v="18:32"/>
    <x v="0"/>
    <x v="2"/>
    <x v="3"/>
    <n v="8"/>
    <n v="1"/>
    <x v="1"/>
    <x v="3"/>
    <x v="3"/>
    <x v="2"/>
    <x v="0"/>
    <x v="86"/>
    <x v="10"/>
    <x v="1"/>
    <x v="0"/>
    <x v="0"/>
    <x v="1"/>
    <x v="2"/>
    <n v="18"/>
    <x v="2"/>
    <x v="1"/>
    <s v="Weekday"/>
    <s v="Fatal"/>
    <n v="0.12"/>
    <x v="3"/>
    <x v="2"/>
  </r>
  <r>
    <s v="A00504"/>
    <n v="1"/>
    <x v="24"/>
    <x v="24"/>
    <x v="0"/>
    <x v="0"/>
    <x v="2"/>
    <n v="6"/>
    <x v="53"/>
    <x v="6"/>
    <s v="8:25"/>
    <x v="0"/>
    <x v="3"/>
    <x v="1"/>
    <n v="0"/>
    <n v="4"/>
    <x v="0"/>
    <x v="0"/>
    <x v="1"/>
    <x v="3"/>
    <x v="3"/>
    <x v="17"/>
    <x v="3"/>
    <x v="1"/>
    <x v="0"/>
    <x v="1"/>
    <x v="0"/>
    <x v="2"/>
    <n v="8"/>
    <x v="1"/>
    <x v="0"/>
    <s v="Weekend"/>
    <s v="Fatal"/>
    <n v="0"/>
    <x v="2"/>
    <x v="4"/>
  </r>
  <r>
    <s v="A00505"/>
    <n v="1"/>
    <x v="18"/>
    <x v="18"/>
    <x v="9"/>
    <x v="0"/>
    <x v="4"/>
    <n v="11"/>
    <x v="30"/>
    <x v="6"/>
    <s v="11:41"/>
    <x v="0"/>
    <x v="0"/>
    <x v="5"/>
    <n v="0"/>
    <n v="1"/>
    <x v="3"/>
    <x v="0"/>
    <x v="0"/>
    <x v="2"/>
    <x v="1"/>
    <x v="38"/>
    <x v="21"/>
    <x v="1"/>
    <x v="1"/>
    <x v="2"/>
    <x v="1"/>
    <x v="3"/>
    <n v="11"/>
    <x v="1"/>
    <x v="0"/>
    <s v="Weekend"/>
    <s v="Fatal"/>
    <n v="0"/>
    <x v="2"/>
    <x v="1"/>
  </r>
  <r>
    <s v="A00506"/>
    <n v="1"/>
    <x v="7"/>
    <x v="7"/>
    <x v="0"/>
    <x v="2"/>
    <x v="7"/>
    <n v="7"/>
    <x v="55"/>
    <x v="2"/>
    <s v="1:28"/>
    <x v="1"/>
    <x v="0"/>
    <x v="3"/>
    <n v="6"/>
    <n v="4"/>
    <x v="3"/>
    <x v="3"/>
    <x v="0"/>
    <x v="2"/>
    <x v="3"/>
    <x v="64"/>
    <x v="15"/>
    <x v="1"/>
    <x v="0"/>
    <x v="1"/>
    <x v="0"/>
    <x v="1"/>
    <n v="1"/>
    <x v="0"/>
    <x v="2"/>
    <s v="Weekend"/>
    <s v="Fatal"/>
    <n v="0.67"/>
    <x v="1"/>
    <x v="3"/>
  </r>
  <r>
    <s v="A00507"/>
    <n v="1"/>
    <x v="17"/>
    <x v="17"/>
    <x v="0"/>
    <x v="5"/>
    <x v="2"/>
    <n v="6"/>
    <x v="41"/>
    <x v="3"/>
    <s v="3:23"/>
    <x v="0"/>
    <x v="4"/>
    <x v="3"/>
    <n v="6"/>
    <n v="4"/>
    <x v="2"/>
    <x v="1"/>
    <x v="3"/>
    <x v="3"/>
    <x v="1"/>
    <x v="61"/>
    <x v="24"/>
    <x v="0"/>
    <x v="1"/>
    <x v="0"/>
    <x v="0"/>
    <x v="1"/>
    <n v="3"/>
    <x v="0"/>
    <x v="1"/>
    <s v="Weekday"/>
    <s v="Fatal"/>
    <n v="0.67"/>
    <x v="0"/>
    <x v="0"/>
  </r>
  <r>
    <s v="A00508"/>
    <n v="1"/>
    <x v="19"/>
    <x v="19"/>
    <x v="0"/>
    <x v="1"/>
    <x v="3"/>
    <n v="8"/>
    <x v="9"/>
    <x v="3"/>
    <s v="19:30"/>
    <x v="2"/>
    <x v="3"/>
    <x v="4"/>
    <n v="3"/>
    <n v="5"/>
    <x v="2"/>
    <x v="0"/>
    <x v="0"/>
    <x v="3"/>
    <x v="2"/>
    <x v="31"/>
    <x v="41"/>
    <x v="1"/>
    <x v="0"/>
    <x v="1"/>
    <x v="0"/>
    <x v="1"/>
    <n v="19"/>
    <x v="2"/>
    <x v="1"/>
    <s v="Weekday"/>
    <s v="Fatal"/>
    <n v="1.67"/>
    <x v="2"/>
    <x v="0"/>
  </r>
  <r>
    <s v="A00509"/>
    <n v="1"/>
    <x v="9"/>
    <x v="9"/>
    <x v="0"/>
    <x v="3"/>
    <x v="9"/>
    <n v="9"/>
    <x v="71"/>
    <x v="6"/>
    <s v="21:6"/>
    <x v="2"/>
    <x v="2"/>
    <x v="1"/>
    <n v="5"/>
    <n v="0"/>
    <x v="1"/>
    <x v="3"/>
    <x v="3"/>
    <x v="3"/>
    <x v="0"/>
    <x v="21"/>
    <x v="1"/>
    <x v="1"/>
    <x v="1"/>
    <x v="2"/>
    <x v="0"/>
    <x v="1"/>
    <n v="21"/>
    <x v="0"/>
    <x v="0"/>
    <s v="Weekend"/>
    <s v="Non-Fatal"/>
    <n v="0"/>
    <x v="1"/>
    <x v="4"/>
  </r>
  <r>
    <s v="A00510"/>
    <n v="1"/>
    <x v="7"/>
    <x v="7"/>
    <x v="0"/>
    <x v="5"/>
    <x v="5"/>
    <n v="10"/>
    <x v="12"/>
    <x v="0"/>
    <s v="16:38"/>
    <x v="0"/>
    <x v="0"/>
    <x v="5"/>
    <n v="0"/>
    <n v="5"/>
    <x v="2"/>
    <x v="1"/>
    <x v="2"/>
    <x v="3"/>
    <x v="1"/>
    <x v="12"/>
    <x v="2"/>
    <x v="1"/>
    <x v="0"/>
    <x v="1"/>
    <x v="0"/>
    <x v="2"/>
    <n v="16"/>
    <x v="3"/>
    <x v="1"/>
    <s v="Weekday"/>
    <s v="Fatal"/>
    <n v="0"/>
    <x v="2"/>
    <x v="4"/>
  </r>
  <r>
    <s v="A00511"/>
    <n v="1"/>
    <x v="17"/>
    <x v="17"/>
    <x v="0"/>
    <x v="5"/>
    <x v="1"/>
    <n v="1"/>
    <x v="27"/>
    <x v="2"/>
    <s v="0:13"/>
    <x v="1"/>
    <x v="4"/>
    <x v="1"/>
    <n v="5"/>
    <n v="1"/>
    <x v="0"/>
    <x v="2"/>
    <x v="3"/>
    <x v="1"/>
    <x v="3"/>
    <x v="14"/>
    <x v="3"/>
    <x v="1"/>
    <x v="1"/>
    <x v="1"/>
    <x v="0"/>
    <x v="2"/>
    <n v="0"/>
    <x v="0"/>
    <x v="1"/>
    <s v="Weekend"/>
    <s v="Fatal"/>
    <n v="0.2"/>
    <x v="2"/>
    <x v="1"/>
  </r>
  <r>
    <s v="A00512"/>
    <n v="1"/>
    <x v="14"/>
    <x v="14"/>
    <x v="0"/>
    <x v="2"/>
    <x v="5"/>
    <n v="10"/>
    <x v="13"/>
    <x v="5"/>
    <s v="23:17"/>
    <x v="1"/>
    <x v="2"/>
    <x v="2"/>
    <n v="0"/>
    <n v="1"/>
    <x v="2"/>
    <x v="2"/>
    <x v="3"/>
    <x v="1"/>
    <x v="2"/>
    <x v="83"/>
    <x v="3"/>
    <x v="1"/>
    <x v="0"/>
    <x v="2"/>
    <x v="1"/>
    <x v="0"/>
    <n v="23"/>
    <x v="0"/>
    <x v="2"/>
    <s v="Weekday"/>
    <s v="Fatal"/>
    <n v="0"/>
    <x v="2"/>
    <x v="3"/>
  </r>
  <r>
    <s v="A00513"/>
    <n v="1"/>
    <x v="6"/>
    <x v="6"/>
    <x v="24"/>
    <x v="4"/>
    <x v="1"/>
    <n v="1"/>
    <x v="38"/>
    <x v="4"/>
    <s v="1:1"/>
    <x v="0"/>
    <x v="2"/>
    <x v="2"/>
    <n v="4"/>
    <n v="2"/>
    <x v="0"/>
    <x v="3"/>
    <x v="0"/>
    <x v="1"/>
    <x v="0"/>
    <x v="66"/>
    <x v="24"/>
    <x v="0"/>
    <x v="1"/>
    <x v="1"/>
    <x v="1"/>
    <x v="1"/>
    <n v="1"/>
    <x v="0"/>
    <x v="2"/>
    <s v="Weekday"/>
    <s v="Fatal"/>
    <n v="0.5"/>
    <x v="0"/>
    <x v="3"/>
  </r>
  <r>
    <s v="A00514"/>
    <n v="1"/>
    <x v="1"/>
    <x v="1"/>
    <x v="3"/>
    <x v="0"/>
    <x v="11"/>
    <n v="3"/>
    <x v="70"/>
    <x v="5"/>
    <s v="20:36"/>
    <x v="2"/>
    <x v="0"/>
    <x v="2"/>
    <n v="8"/>
    <n v="1"/>
    <x v="3"/>
    <x v="0"/>
    <x v="2"/>
    <x v="3"/>
    <x v="2"/>
    <x v="48"/>
    <x v="6"/>
    <x v="1"/>
    <x v="0"/>
    <x v="0"/>
    <x v="0"/>
    <x v="3"/>
    <n v="20"/>
    <x v="2"/>
    <x v="0"/>
    <s v="Weekday"/>
    <s v="Fatal"/>
    <n v="0.12"/>
    <x v="3"/>
    <x v="1"/>
  </r>
  <r>
    <s v="A00515"/>
    <n v="1"/>
    <x v="11"/>
    <x v="11"/>
    <x v="22"/>
    <x v="4"/>
    <x v="9"/>
    <n v="9"/>
    <x v="59"/>
    <x v="4"/>
    <s v="8:35"/>
    <x v="1"/>
    <x v="0"/>
    <x v="1"/>
    <n v="7"/>
    <n v="3"/>
    <x v="0"/>
    <x v="2"/>
    <x v="2"/>
    <x v="1"/>
    <x v="1"/>
    <x v="71"/>
    <x v="23"/>
    <x v="0"/>
    <x v="0"/>
    <x v="2"/>
    <x v="1"/>
    <x v="1"/>
    <n v="8"/>
    <x v="1"/>
    <x v="2"/>
    <s v="Weekday"/>
    <s v="Fatal"/>
    <n v="0.43"/>
    <x v="1"/>
    <x v="1"/>
  </r>
  <r>
    <s v="A00516"/>
    <n v="1"/>
    <x v="15"/>
    <x v="15"/>
    <x v="26"/>
    <x v="5"/>
    <x v="6"/>
    <n v="12"/>
    <x v="32"/>
    <x v="0"/>
    <s v="13:41"/>
    <x v="2"/>
    <x v="4"/>
    <x v="5"/>
    <n v="5"/>
    <n v="1"/>
    <x v="1"/>
    <x v="2"/>
    <x v="2"/>
    <x v="2"/>
    <x v="2"/>
    <x v="30"/>
    <x v="30"/>
    <x v="1"/>
    <x v="1"/>
    <x v="1"/>
    <x v="1"/>
    <x v="2"/>
    <n v="13"/>
    <x v="3"/>
    <x v="1"/>
    <s v="Weekday"/>
    <s v="Fatal"/>
    <n v="0.2"/>
    <x v="3"/>
    <x v="4"/>
  </r>
  <r>
    <s v="A00517"/>
    <n v="1"/>
    <x v="1"/>
    <x v="1"/>
    <x v="1"/>
    <x v="4"/>
    <x v="10"/>
    <n v="2"/>
    <x v="17"/>
    <x v="0"/>
    <s v="12:37"/>
    <x v="0"/>
    <x v="3"/>
    <x v="1"/>
    <n v="4"/>
    <n v="1"/>
    <x v="1"/>
    <x v="2"/>
    <x v="0"/>
    <x v="0"/>
    <x v="2"/>
    <x v="24"/>
    <x v="39"/>
    <x v="2"/>
    <x v="1"/>
    <x v="2"/>
    <x v="0"/>
    <x v="1"/>
    <n v="12"/>
    <x v="3"/>
    <x v="2"/>
    <s v="Weekday"/>
    <s v="Fatal"/>
    <n v="0.25"/>
    <x v="4"/>
    <x v="4"/>
  </r>
  <r>
    <s v="A00518"/>
    <n v="1"/>
    <x v="4"/>
    <x v="4"/>
    <x v="0"/>
    <x v="4"/>
    <x v="2"/>
    <n v="6"/>
    <x v="54"/>
    <x v="6"/>
    <s v="21:55"/>
    <x v="1"/>
    <x v="0"/>
    <x v="4"/>
    <n v="9"/>
    <n v="2"/>
    <x v="0"/>
    <x v="2"/>
    <x v="3"/>
    <x v="2"/>
    <x v="3"/>
    <x v="76"/>
    <x v="38"/>
    <x v="2"/>
    <x v="0"/>
    <x v="1"/>
    <x v="0"/>
    <x v="0"/>
    <n v="21"/>
    <x v="0"/>
    <x v="2"/>
    <s v="Weekend"/>
    <s v="Fatal"/>
    <n v="0.22"/>
    <x v="4"/>
    <x v="3"/>
  </r>
  <r>
    <s v="A00519"/>
    <n v="1"/>
    <x v="5"/>
    <x v="5"/>
    <x v="0"/>
    <x v="0"/>
    <x v="5"/>
    <n v="10"/>
    <x v="6"/>
    <x v="0"/>
    <s v="22:17"/>
    <x v="2"/>
    <x v="2"/>
    <x v="0"/>
    <n v="6"/>
    <n v="3"/>
    <x v="3"/>
    <x v="3"/>
    <x v="1"/>
    <x v="0"/>
    <x v="2"/>
    <x v="85"/>
    <x v="22"/>
    <x v="2"/>
    <x v="0"/>
    <x v="1"/>
    <x v="1"/>
    <x v="3"/>
    <n v="22"/>
    <x v="0"/>
    <x v="0"/>
    <s v="Weekday"/>
    <s v="Fatal"/>
    <n v="0.5"/>
    <x v="4"/>
    <x v="4"/>
  </r>
  <r>
    <s v="A00520"/>
    <n v="1"/>
    <x v="14"/>
    <x v="14"/>
    <x v="0"/>
    <x v="1"/>
    <x v="5"/>
    <n v="10"/>
    <x v="40"/>
    <x v="6"/>
    <s v="15:45"/>
    <x v="2"/>
    <x v="2"/>
    <x v="1"/>
    <n v="6"/>
    <n v="2"/>
    <x v="2"/>
    <x v="2"/>
    <x v="3"/>
    <x v="0"/>
    <x v="0"/>
    <x v="88"/>
    <x v="35"/>
    <x v="1"/>
    <x v="1"/>
    <x v="2"/>
    <x v="1"/>
    <x v="3"/>
    <n v="15"/>
    <x v="3"/>
    <x v="1"/>
    <s v="Weekend"/>
    <s v="Fatal"/>
    <n v="0.33"/>
    <x v="3"/>
    <x v="3"/>
  </r>
  <r>
    <s v="A00521"/>
    <n v="1"/>
    <x v="26"/>
    <x v="26"/>
    <x v="0"/>
    <x v="2"/>
    <x v="6"/>
    <n v="12"/>
    <x v="46"/>
    <x v="3"/>
    <s v="0:45"/>
    <x v="1"/>
    <x v="2"/>
    <x v="3"/>
    <n v="2"/>
    <n v="3"/>
    <x v="3"/>
    <x v="2"/>
    <x v="1"/>
    <x v="2"/>
    <x v="2"/>
    <x v="35"/>
    <x v="1"/>
    <x v="1"/>
    <x v="1"/>
    <x v="0"/>
    <x v="0"/>
    <x v="2"/>
    <n v="0"/>
    <x v="0"/>
    <x v="2"/>
    <s v="Weekday"/>
    <s v="Fatal"/>
    <n v="1.5"/>
    <x v="1"/>
    <x v="1"/>
  </r>
  <r>
    <s v="A00522"/>
    <n v="1"/>
    <x v="3"/>
    <x v="3"/>
    <x v="0"/>
    <x v="2"/>
    <x v="2"/>
    <n v="6"/>
    <x v="39"/>
    <x v="3"/>
    <s v="20:10"/>
    <x v="0"/>
    <x v="3"/>
    <x v="1"/>
    <n v="10"/>
    <n v="5"/>
    <x v="1"/>
    <x v="1"/>
    <x v="1"/>
    <x v="3"/>
    <x v="0"/>
    <x v="25"/>
    <x v="18"/>
    <x v="1"/>
    <x v="1"/>
    <x v="2"/>
    <x v="0"/>
    <x v="1"/>
    <n v="20"/>
    <x v="2"/>
    <x v="2"/>
    <s v="Weekday"/>
    <s v="Fatal"/>
    <n v="0.5"/>
    <x v="3"/>
    <x v="0"/>
  </r>
  <r>
    <s v="A00523"/>
    <n v="1"/>
    <x v="5"/>
    <x v="5"/>
    <x v="0"/>
    <x v="3"/>
    <x v="4"/>
    <n v="11"/>
    <x v="5"/>
    <x v="2"/>
    <s v="9:51"/>
    <x v="0"/>
    <x v="4"/>
    <x v="2"/>
    <n v="0"/>
    <n v="0"/>
    <x v="0"/>
    <x v="1"/>
    <x v="0"/>
    <x v="3"/>
    <x v="3"/>
    <x v="78"/>
    <x v="39"/>
    <x v="2"/>
    <x v="1"/>
    <x v="0"/>
    <x v="0"/>
    <x v="1"/>
    <n v="9"/>
    <x v="1"/>
    <x v="0"/>
    <s v="Weekend"/>
    <s v="Non-Fatal"/>
    <n v="0"/>
    <x v="4"/>
    <x v="4"/>
  </r>
  <r>
    <s v="A00524"/>
    <n v="1"/>
    <x v="20"/>
    <x v="20"/>
    <x v="15"/>
    <x v="0"/>
    <x v="4"/>
    <n v="11"/>
    <x v="30"/>
    <x v="6"/>
    <s v="11:38"/>
    <x v="2"/>
    <x v="0"/>
    <x v="6"/>
    <n v="5"/>
    <n v="0"/>
    <x v="3"/>
    <x v="2"/>
    <x v="3"/>
    <x v="2"/>
    <x v="2"/>
    <x v="36"/>
    <x v="20"/>
    <x v="0"/>
    <x v="0"/>
    <x v="1"/>
    <x v="0"/>
    <x v="1"/>
    <n v="11"/>
    <x v="1"/>
    <x v="0"/>
    <s v="Weekend"/>
    <s v="Non-Fatal"/>
    <n v="0"/>
    <x v="1"/>
    <x v="1"/>
  </r>
  <r>
    <s v="A00525"/>
    <n v="1"/>
    <x v="18"/>
    <x v="18"/>
    <x v="9"/>
    <x v="0"/>
    <x v="0"/>
    <n v="5"/>
    <x v="0"/>
    <x v="4"/>
    <s v="17:53"/>
    <x v="0"/>
    <x v="2"/>
    <x v="3"/>
    <n v="0"/>
    <n v="2"/>
    <x v="4"/>
    <x v="0"/>
    <x v="3"/>
    <x v="3"/>
    <x v="0"/>
    <x v="20"/>
    <x v="32"/>
    <x v="2"/>
    <x v="0"/>
    <x v="0"/>
    <x v="0"/>
    <x v="0"/>
    <n v="17"/>
    <x v="2"/>
    <x v="0"/>
    <s v="Weekday"/>
    <s v="Fatal"/>
    <n v="0"/>
    <x v="4"/>
    <x v="1"/>
  </r>
  <r>
    <s v="A00526"/>
    <n v="1"/>
    <x v="16"/>
    <x v="16"/>
    <x v="25"/>
    <x v="1"/>
    <x v="9"/>
    <n v="9"/>
    <x v="69"/>
    <x v="3"/>
    <s v="11:46"/>
    <x v="0"/>
    <x v="4"/>
    <x v="6"/>
    <n v="7"/>
    <n v="3"/>
    <x v="3"/>
    <x v="2"/>
    <x v="3"/>
    <x v="0"/>
    <x v="2"/>
    <x v="20"/>
    <x v="31"/>
    <x v="1"/>
    <x v="0"/>
    <x v="0"/>
    <x v="1"/>
    <x v="3"/>
    <n v="11"/>
    <x v="1"/>
    <x v="1"/>
    <s v="Weekday"/>
    <s v="Fatal"/>
    <n v="0.43"/>
    <x v="3"/>
    <x v="1"/>
  </r>
  <r>
    <s v="A00527"/>
    <n v="1"/>
    <x v="0"/>
    <x v="0"/>
    <x v="0"/>
    <x v="2"/>
    <x v="10"/>
    <n v="2"/>
    <x v="26"/>
    <x v="1"/>
    <s v="18:37"/>
    <x v="0"/>
    <x v="4"/>
    <x v="3"/>
    <n v="9"/>
    <n v="3"/>
    <x v="3"/>
    <x v="2"/>
    <x v="1"/>
    <x v="0"/>
    <x v="3"/>
    <x v="33"/>
    <x v="49"/>
    <x v="1"/>
    <x v="1"/>
    <x v="0"/>
    <x v="1"/>
    <x v="2"/>
    <n v="18"/>
    <x v="2"/>
    <x v="2"/>
    <s v="Weekday"/>
    <s v="Fatal"/>
    <n v="0.33"/>
    <x v="3"/>
    <x v="0"/>
  </r>
  <r>
    <s v="A00528"/>
    <n v="1"/>
    <x v="3"/>
    <x v="3"/>
    <x v="0"/>
    <x v="2"/>
    <x v="2"/>
    <n v="6"/>
    <x v="39"/>
    <x v="0"/>
    <s v="7:57"/>
    <x v="1"/>
    <x v="4"/>
    <x v="5"/>
    <n v="2"/>
    <n v="2"/>
    <x v="4"/>
    <x v="3"/>
    <x v="2"/>
    <x v="1"/>
    <x v="1"/>
    <x v="35"/>
    <x v="15"/>
    <x v="1"/>
    <x v="0"/>
    <x v="1"/>
    <x v="1"/>
    <x v="0"/>
    <n v="7"/>
    <x v="1"/>
    <x v="2"/>
    <s v="Weekday"/>
    <s v="Fatal"/>
    <n v="1"/>
    <x v="1"/>
    <x v="1"/>
  </r>
  <r>
    <s v="A00529"/>
    <n v="1"/>
    <x v="9"/>
    <x v="9"/>
    <x v="0"/>
    <x v="4"/>
    <x v="0"/>
    <n v="5"/>
    <x v="34"/>
    <x v="4"/>
    <s v="0:34"/>
    <x v="2"/>
    <x v="0"/>
    <x v="3"/>
    <n v="8"/>
    <n v="0"/>
    <x v="3"/>
    <x v="2"/>
    <x v="1"/>
    <x v="2"/>
    <x v="0"/>
    <x v="67"/>
    <x v="10"/>
    <x v="1"/>
    <x v="0"/>
    <x v="1"/>
    <x v="1"/>
    <x v="2"/>
    <n v="0"/>
    <x v="0"/>
    <x v="2"/>
    <s v="Weekday"/>
    <s v="Non-Fatal"/>
    <n v="0"/>
    <x v="3"/>
    <x v="4"/>
  </r>
  <r>
    <s v="A00530"/>
    <n v="1"/>
    <x v="19"/>
    <x v="19"/>
    <x v="0"/>
    <x v="3"/>
    <x v="0"/>
    <n v="5"/>
    <x v="47"/>
    <x v="1"/>
    <s v="5:28"/>
    <x v="1"/>
    <x v="0"/>
    <x v="6"/>
    <n v="8"/>
    <n v="5"/>
    <x v="2"/>
    <x v="2"/>
    <x v="2"/>
    <x v="2"/>
    <x v="3"/>
    <x v="23"/>
    <x v="49"/>
    <x v="1"/>
    <x v="0"/>
    <x v="2"/>
    <x v="1"/>
    <x v="2"/>
    <n v="5"/>
    <x v="1"/>
    <x v="0"/>
    <s v="Weekday"/>
    <s v="Fatal"/>
    <n v="0.62"/>
    <x v="3"/>
    <x v="3"/>
  </r>
  <r>
    <s v="A00531"/>
    <n v="1"/>
    <x v="17"/>
    <x v="17"/>
    <x v="0"/>
    <x v="5"/>
    <x v="7"/>
    <n v="7"/>
    <x v="57"/>
    <x v="3"/>
    <s v="1:37"/>
    <x v="2"/>
    <x v="4"/>
    <x v="4"/>
    <n v="1"/>
    <n v="0"/>
    <x v="2"/>
    <x v="1"/>
    <x v="3"/>
    <x v="1"/>
    <x v="3"/>
    <x v="31"/>
    <x v="35"/>
    <x v="1"/>
    <x v="0"/>
    <x v="0"/>
    <x v="1"/>
    <x v="3"/>
    <n v="1"/>
    <x v="0"/>
    <x v="1"/>
    <s v="Weekday"/>
    <s v="Non-Fatal"/>
    <n v="0"/>
    <x v="3"/>
    <x v="0"/>
  </r>
  <r>
    <s v="A00532"/>
    <n v="1"/>
    <x v="29"/>
    <x v="29"/>
    <x v="0"/>
    <x v="3"/>
    <x v="5"/>
    <n v="10"/>
    <x v="36"/>
    <x v="3"/>
    <s v="4:23"/>
    <x v="0"/>
    <x v="2"/>
    <x v="3"/>
    <n v="9"/>
    <n v="5"/>
    <x v="1"/>
    <x v="0"/>
    <x v="3"/>
    <x v="1"/>
    <x v="2"/>
    <x v="36"/>
    <x v="25"/>
    <x v="1"/>
    <x v="0"/>
    <x v="2"/>
    <x v="0"/>
    <x v="1"/>
    <n v="4"/>
    <x v="0"/>
    <x v="0"/>
    <s v="Weekday"/>
    <s v="Fatal"/>
    <n v="0.56000000000000005"/>
    <x v="3"/>
    <x v="1"/>
  </r>
  <r>
    <s v="A00533"/>
    <n v="1"/>
    <x v="19"/>
    <x v="19"/>
    <x v="0"/>
    <x v="5"/>
    <x v="11"/>
    <n v="3"/>
    <x v="21"/>
    <x v="5"/>
    <s v="4:31"/>
    <x v="0"/>
    <x v="1"/>
    <x v="0"/>
    <n v="8"/>
    <n v="2"/>
    <x v="2"/>
    <x v="2"/>
    <x v="1"/>
    <x v="3"/>
    <x v="1"/>
    <x v="40"/>
    <x v="13"/>
    <x v="1"/>
    <x v="0"/>
    <x v="0"/>
    <x v="0"/>
    <x v="0"/>
    <n v="4"/>
    <x v="0"/>
    <x v="1"/>
    <s v="Weekday"/>
    <s v="Fatal"/>
    <n v="0.25"/>
    <x v="1"/>
    <x v="0"/>
  </r>
  <r>
    <s v="A00534"/>
    <n v="1"/>
    <x v="30"/>
    <x v="30"/>
    <x v="0"/>
    <x v="1"/>
    <x v="2"/>
    <n v="6"/>
    <x v="16"/>
    <x v="3"/>
    <s v="1:2"/>
    <x v="2"/>
    <x v="2"/>
    <x v="6"/>
    <n v="6"/>
    <n v="4"/>
    <x v="1"/>
    <x v="1"/>
    <x v="0"/>
    <x v="0"/>
    <x v="1"/>
    <x v="63"/>
    <x v="7"/>
    <x v="1"/>
    <x v="0"/>
    <x v="2"/>
    <x v="1"/>
    <x v="0"/>
    <n v="1"/>
    <x v="0"/>
    <x v="1"/>
    <s v="Weekday"/>
    <s v="Fatal"/>
    <n v="0.67"/>
    <x v="3"/>
    <x v="4"/>
  </r>
  <r>
    <s v="A00535"/>
    <n v="1"/>
    <x v="16"/>
    <x v="16"/>
    <x v="8"/>
    <x v="4"/>
    <x v="1"/>
    <n v="1"/>
    <x v="38"/>
    <x v="0"/>
    <s v="2:8"/>
    <x v="2"/>
    <x v="3"/>
    <x v="6"/>
    <n v="2"/>
    <n v="2"/>
    <x v="4"/>
    <x v="2"/>
    <x v="3"/>
    <x v="2"/>
    <x v="2"/>
    <x v="49"/>
    <x v="17"/>
    <x v="2"/>
    <x v="1"/>
    <x v="2"/>
    <x v="0"/>
    <x v="2"/>
    <n v="2"/>
    <x v="0"/>
    <x v="2"/>
    <s v="Weekday"/>
    <s v="Fatal"/>
    <n v="1"/>
    <x v="4"/>
    <x v="1"/>
  </r>
  <r>
    <s v="A00536"/>
    <n v="1"/>
    <x v="18"/>
    <x v="18"/>
    <x v="13"/>
    <x v="1"/>
    <x v="9"/>
    <n v="9"/>
    <x v="69"/>
    <x v="3"/>
    <s v="10:10"/>
    <x v="1"/>
    <x v="3"/>
    <x v="6"/>
    <n v="4"/>
    <n v="4"/>
    <x v="3"/>
    <x v="3"/>
    <x v="2"/>
    <x v="0"/>
    <x v="2"/>
    <x v="66"/>
    <x v="34"/>
    <x v="0"/>
    <x v="1"/>
    <x v="2"/>
    <x v="1"/>
    <x v="1"/>
    <n v="10"/>
    <x v="1"/>
    <x v="1"/>
    <s v="Weekday"/>
    <s v="Fatal"/>
    <n v="1"/>
    <x v="1"/>
    <x v="3"/>
  </r>
  <r>
    <s v="A00537"/>
    <n v="1"/>
    <x v="26"/>
    <x v="26"/>
    <x v="0"/>
    <x v="2"/>
    <x v="9"/>
    <n v="9"/>
    <x v="51"/>
    <x v="1"/>
    <s v="12:5"/>
    <x v="0"/>
    <x v="2"/>
    <x v="6"/>
    <n v="8"/>
    <n v="1"/>
    <x v="2"/>
    <x v="3"/>
    <x v="3"/>
    <x v="0"/>
    <x v="3"/>
    <x v="16"/>
    <x v="16"/>
    <x v="2"/>
    <x v="0"/>
    <x v="2"/>
    <x v="1"/>
    <x v="2"/>
    <n v="12"/>
    <x v="3"/>
    <x v="2"/>
    <s v="Weekday"/>
    <s v="Fatal"/>
    <n v="0.12"/>
    <x v="4"/>
    <x v="3"/>
  </r>
  <r>
    <s v="A00538"/>
    <n v="1"/>
    <x v="28"/>
    <x v="28"/>
    <x v="19"/>
    <x v="1"/>
    <x v="8"/>
    <n v="4"/>
    <x v="37"/>
    <x v="6"/>
    <s v="13:6"/>
    <x v="0"/>
    <x v="1"/>
    <x v="2"/>
    <n v="7"/>
    <n v="5"/>
    <x v="2"/>
    <x v="0"/>
    <x v="1"/>
    <x v="0"/>
    <x v="3"/>
    <x v="15"/>
    <x v="47"/>
    <x v="0"/>
    <x v="1"/>
    <x v="0"/>
    <x v="1"/>
    <x v="0"/>
    <n v="13"/>
    <x v="3"/>
    <x v="1"/>
    <s v="Weekend"/>
    <s v="Fatal"/>
    <n v="0.71"/>
    <x v="0"/>
    <x v="2"/>
  </r>
  <r>
    <s v="A00539"/>
    <n v="1"/>
    <x v="26"/>
    <x v="26"/>
    <x v="0"/>
    <x v="4"/>
    <x v="8"/>
    <n v="4"/>
    <x v="15"/>
    <x v="5"/>
    <s v="5:29"/>
    <x v="0"/>
    <x v="2"/>
    <x v="1"/>
    <n v="10"/>
    <n v="1"/>
    <x v="4"/>
    <x v="2"/>
    <x v="0"/>
    <x v="1"/>
    <x v="0"/>
    <x v="19"/>
    <x v="26"/>
    <x v="1"/>
    <x v="1"/>
    <x v="0"/>
    <x v="1"/>
    <x v="3"/>
    <n v="5"/>
    <x v="1"/>
    <x v="2"/>
    <s v="Weekday"/>
    <s v="Fatal"/>
    <n v="0.1"/>
    <x v="2"/>
    <x v="4"/>
  </r>
  <r>
    <s v="A00540"/>
    <n v="1"/>
    <x v="7"/>
    <x v="7"/>
    <x v="0"/>
    <x v="4"/>
    <x v="5"/>
    <n v="10"/>
    <x v="58"/>
    <x v="5"/>
    <s v="9:29"/>
    <x v="0"/>
    <x v="2"/>
    <x v="4"/>
    <n v="8"/>
    <n v="1"/>
    <x v="4"/>
    <x v="1"/>
    <x v="2"/>
    <x v="3"/>
    <x v="0"/>
    <x v="61"/>
    <x v="38"/>
    <x v="2"/>
    <x v="1"/>
    <x v="1"/>
    <x v="1"/>
    <x v="1"/>
    <n v="9"/>
    <x v="1"/>
    <x v="2"/>
    <s v="Weekday"/>
    <s v="Fatal"/>
    <n v="0.12"/>
    <x v="4"/>
    <x v="0"/>
  </r>
  <r>
    <s v="A00541"/>
    <n v="1"/>
    <x v="21"/>
    <x v="21"/>
    <x v="0"/>
    <x v="1"/>
    <x v="6"/>
    <n v="12"/>
    <x v="28"/>
    <x v="0"/>
    <s v="1:56"/>
    <x v="0"/>
    <x v="4"/>
    <x v="0"/>
    <n v="2"/>
    <n v="1"/>
    <x v="4"/>
    <x v="3"/>
    <x v="1"/>
    <x v="0"/>
    <x v="3"/>
    <x v="83"/>
    <x v="24"/>
    <x v="0"/>
    <x v="0"/>
    <x v="1"/>
    <x v="1"/>
    <x v="1"/>
    <n v="1"/>
    <x v="0"/>
    <x v="1"/>
    <s v="Weekday"/>
    <s v="Fatal"/>
    <n v="0.5"/>
    <x v="0"/>
    <x v="3"/>
  </r>
  <r>
    <s v="A00542"/>
    <n v="1"/>
    <x v="6"/>
    <x v="6"/>
    <x v="2"/>
    <x v="3"/>
    <x v="0"/>
    <n v="5"/>
    <x v="47"/>
    <x v="3"/>
    <s v="16:17"/>
    <x v="1"/>
    <x v="4"/>
    <x v="4"/>
    <n v="4"/>
    <n v="5"/>
    <x v="1"/>
    <x v="0"/>
    <x v="3"/>
    <x v="3"/>
    <x v="0"/>
    <x v="76"/>
    <x v="46"/>
    <x v="0"/>
    <x v="1"/>
    <x v="0"/>
    <x v="1"/>
    <x v="0"/>
    <n v="16"/>
    <x v="3"/>
    <x v="0"/>
    <s v="Weekday"/>
    <s v="Fatal"/>
    <n v="1.25"/>
    <x v="0"/>
    <x v="3"/>
  </r>
  <r>
    <s v="A00543"/>
    <n v="1"/>
    <x v="7"/>
    <x v="7"/>
    <x v="0"/>
    <x v="5"/>
    <x v="8"/>
    <n v="4"/>
    <x v="19"/>
    <x v="1"/>
    <s v="13:37"/>
    <x v="2"/>
    <x v="1"/>
    <x v="6"/>
    <n v="3"/>
    <n v="3"/>
    <x v="4"/>
    <x v="2"/>
    <x v="0"/>
    <x v="1"/>
    <x v="1"/>
    <x v="34"/>
    <x v="51"/>
    <x v="2"/>
    <x v="1"/>
    <x v="1"/>
    <x v="0"/>
    <x v="2"/>
    <n v="13"/>
    <x v="3"/>
    <x v="1"/>
    <s v="Weekday"/>
    <s v="Fatal"/>
    <n v="1"/>
    <x v="4"/>
    <x v="1"/>
  </r>
  <r>
    <s v="A00544"/>
    <n v="1"/>
    <x v="31"/>
    <x v="31"/>
    <x v="0"/>
    <x v="4"/>
    <x v="11"/>
    <n v="3"/>
    <x v="68"/>
    <x v="6"/>
    <s v="3:56"/>
    <x v="0"/>
    <x v="3"/>
    <x v="5"/>
    <n v="4"/>
    <n v="4"/>
    <x v="3"/>
    <x v="1"/>
    <x v="0"/>
    <x v="0"/>
    <x v="1"/>
    <x v="67"/>
    <x v="3"/>
    <x v="1"/>
    <x v="0"/>
    <x v="2"/>
    <x v="1"/>
    <x v="3"/>
    <n v="3"/>
    <x v="0"/>
    <x v="2"/>
    <s v="Weekend"/>
    <s v="Fatal"/>
    <n v="1"/>
    <x v="2"/>
    <x v="4"/>
  </r>
  <r>
    <s v="A00545"/>
    <n v="1"/>
    <x v="19"/>
    <x v="19"/>
    <x v="0"/>
    <x v="2"/>
    <x v="4"/>
    <n v="11"/>
    <x v="14"/>
    <x v="1"/>
    <s v="2:57"/>
    <x v="1"/>
    <x v="3"/>
    <x v="0"/>
    <n v="0"/>
    <n v="1"/>
    <x v="4"/>
    <x v="2"/>
    <x v="2"/>
    <x v="3"/>
    <x v="0"/>
    <x v="9"/>
    <x v="0"/>
    <x v="0"/>
    <x v="1"/>
    <x v="1"/>
    <x v="0"/>
    <x v="0"/>
    <n v="2"/>
    <x v="0"/>
    <x v="2"/>
    <s v="Weekday"/>
    <s v="Fatal"/>
    <n v="0"/>
    <x v="0"/>
    <x v="2"/>
  </r>
  <r>
    <s v="A00546"/>
    <n v="1"/>
    <x v="7"/>
    <x v="7"/>
    <x v="0"/>
    <x v="1"/>
    <x v="8"/>
    <n v="4"/>
    <x v="37"/>
    <x v="2"/>
    <s v="2:27"/>
    <x v="1"/>
    <x v="1"/>
    <x v="5"/>
    <n v="8"/>
    <n v="0"/>
    <x v="1"/>
    <x v="1"/>
    <x v="1"/>
    <x v="0"/>
    <x v="2"/>
    <x v="63"/>
    <x v="39"/>
    <x v="2"/>
    <x v="1"/>
    <x v="0"/>
    <x v="0"/>
    <x v="1"/>
    <n v="2"/>
    <x v="0"/>
    <x v="1"/>
    <s v="Weekend"/>
    <s v="Non-Fatal"/>
    <n v="0"/>
    <x v="4"/>
    <x v="4"/>
  </r>
  <r>
    <s v="A00547"/>
    <n v="1"/>
    <x v="4"/>
    <x v="4"/>
    <x v="0"/>
    <x v="1"/>
    <x v="4"/>
    <n v="11"/>
    <x v="67"/>
    <x v="0"/>
    <s v="3:33"/>
    <x v="0"/>
    <x v="0"/>
    <x v="5"/>
    <n v="8"/>
    <n v="5"/>
    <x v="2"/>
    <x v="2"/>
    <x v="3"/>
    <x v="1"/>
    <x v="1"/>
    <x v="54"/>
    <x v="36"/>
    <x v="1"/>
    <x v="1"/>
    <x v="2"/>
    <x v="0"/>
    <x v="0"/>
    <n v="3"/>
    <x v="0"/>
    <x v="1"/>
    <s v="Weekday"/>
    <s v="Fatal"/>
    <n v="0.62"/>
    <x v="3"/>
    <x v="4"/>
  </r>
  <r>
    <s v="A00548"/>
    <n v="1"/>
    <x v="8"/>
    <x v="8"/>
    <x v="0"/>
    <x v="5"/>
    <x v="11"/>
    <n v="3"/>
    <x v="21"/>
    <x v="0"/>
    <s v="6:58"/>
    <x v="1"/>
    <x v="0"/>
    <x v="5"/>
    <n v="4"/>
    <n v="2"/>
    <x v="4"/>
    <x v="3"/>
    <x v="1"/>
    <x v="3"/>
    <x v="3"/>
    <x v="42"/>
    <x v="29"/>
    <x v="1"/>
    <x v="0"/>
    <x v="2"/>
    <x v="1"/>
    <x v="1"/>
    <n v="6"/>
    <x v="1"/>
    <x v="1"/>
    <s v="Weekday"/>
    <s v="Fatal"/>
    <n v="0.5"/>
    <x v="1"/>
    <x v="2"/>
  </r>
  <r>
    <s v="A00549"/>
    <n v="1"/>
    <x v="20"/>
    <x v="20"/>
    <x v="15"/>
    <x v="0"/>
    <x v="0"/>
    <n v="5"/>
    <x v="0"/>
    <x v="6"/>
    <s v="9:8"/>
    <x v="2"/>
    <x v="2"/>
    <x v="3"/>
    <n v="2"/>
    <n v="2"/>
    <x v="3"/>
    <x v="3"/>
    <x v="3"/>
    <x v="2"/>
    <x v="0"/>
    <x v="82"/>
    <x v="7"/>
    <x v="1"/>
    <x v="0"/>
    <x v="2"/>
    <x v="1"/>
    <x v="2"/>
    <n v="9"/>
    <x v="1"/>
    <x v="0"/>
    <s v="Weekend"/>
    <s v="Fatal"/>
    <n v="1"/>
    <x v="3"/>
    <x v="0"/>
  </r>
  <r>
    <s v="A00550"/>
    <n v="1"/>
    <x v="16"/>
    <x v="16"/>
    <x v="20"/>
    <x v="2"/>
    <x v="11"/>
    <n v="3"/>
    <x v="45"/>
    <x v="3"/>
    <s v="2:32"/>
    <x v="1"/>
    <x v="0"/>
    <x v="4"/>
    <n v="5"/>
    <n v="4"/>
    <x v="0"/>
    <x v="2"/>
    <x v="3"/>
    <x v="0"/>
    <x v="1"/>
    <x v="33"/>
    <x v="16"/>
    <x v="2"/>
    <x v="0"/>
    <x v="0"/>
    <x v="1"/>
    <x v="1"/>
    <n v="2"/>
    <x v="0"/>
    <x v="2"/>
    <s v="Weekday"/>
    <s v="Fatal"/>
    <n v="0.8"/>
    <x v="4"/>
    <x v="0"/>
  </r>
  <r>
    <s v="A00551"/>
    <n v="1"/>
    <x v="6"/>
    <x v="6"/>
    <x v="24"/>
    <x v="1"/>
    <x v="2"/>
    <n v="6"/>
    <x v="16"/>
    <x v="2"/>
    <s v="18:41"/>
    <x v="2"/>
    <x v="3"/>
    <x v="6"/>
    <n v="7"/>
    <n v="4"/>
    <x v="0"/>
    <x v="1"/>
    <x v="3"/>
    <x v="2"/>
    <x v="0"/>
    <x v="50"/>
    <x v="5"/>
    <x v="1"/>
    <x v="1"/>
    <x v="1"/>
    <x v="0"/>
    <x v="3"/>
    <n v="18"/>
    <x v="2"/>
    <x v="1"/>
    <s v="Weekend"/>
    <s v="Fatal"/>
    <n v="0.56999999999999995"/>
    <x v="3"/>
    <x v="1"/>
  </r>
  <r>
    <s v="A00552"/>
    <n v="1"/>
    <x v="15"/>
    <x v="15"/>
    <x v="26"/>
    <x v="1"/>
    <x v="9"/>
    <n v="9"/>
    <x v="69"/>
    <x v="1"/>
    <s v="12:26"/>
    <x v="1"/>
    <x v="4"/>
    <x v="4"/>
    <n v="6"/>
    <n v="0"/>
    <x v="4"/>
    <x v="1"/>
    <x v="2"/>
    <x v="1"/>
    <x v="3"/>
    <x v="71"/>
    <x v="32"/>
    <x v="2"/>
    <x v="0"/>
    <x v="2"/>
    <x v="0"/>
    <x v="3"/>
    <n v="12"/>
    <x v="3"/>
    <x v="1"/>
    <s v="Weekday"/>
    <s v="Non-Fatal"/>
    <n v="0"/>
    <x v="4"/>
    <x v="1"/>
  </r>
  <r>
    <s v="A00553"/>
    <n v="1"/>
    <x v="25"/>
    <x v="25"/>
    <x v="0"/>
    <x v="1"/>
    <x v="6"/>
    <n v="12"/>
    <x v="28"/>
    <x v="1"/>
    <s v="21:11"/>
    <x v="0"/>
    <x v="0"/>
    <x v="4"/>
    <n v="4"/>
    <n v="2"/>
    <x v="1"/>
    <x v="0"/>
    <x v="1"/>
    <x v="1"/>
    <x v="1"/>
    <x v="85"/>
    <x v="14"/>
    <x v="1"/>
    <x v="1"/>
    <x v="0"/>
    <x v="0"/>
    <x v="1"/>
    <n v="21"/>
    <x v="0"/>
    <x v="1"/>
    <s v="Weekday"/>
    <s v="Fatal"/>
    <n v="0.5"/>
    <x v="1"/>
    <x v="4"/>
  </r>
  <r>
    <s v="A00554"/>
    <n v="1"/>
    <x v="22"/>
    <x v="22"/>
    <x v="0"/>
    <x v="2"/>
    <x v="11"/>
    <n v="3"/>
    <x v="45"/>
    <x v="2"/>
    <s v="19:11"/>
    <x v="0"/>
    <x v="2"/>
    <x v="1"/>
    <n v="8"/>
    <n v="2"/>
    <x v="4"/>
    <x v="1"/>
    <x v="3"/>
    <x v="3"/>
    <x v="3"/>
    <x v="43"/>
    <x v="6"/>
    <x v="1"/>
    <x v="1"/>
    <x v="1"/>
    <x v="1"/>
    <x v="0"/>
    <n v="19"/>
    <x v="2"/>
    <x v="2"/>
    <s v="Weekend"/>
    <s v="Fatal"/>
    <n v="0.25"/>
    <x v="3"/>
    <x v="4"/>
  </r>
  <r>
    <s v="A00555"/>
    <n v="1"/>
    <x v="6"/>
    <x v="6"/>
    <x v="27"/>
    <x v="1"/>
    <x v="9"/>
    <n v="9"/>
    <x v="69"/>
    <x v="3"/>
    <s v="0:18"/>
    <x v="0"/>
    <x v="1"/>
    <x v="5"/>
    <n v="10"/>
    <n v="1"/>
    <x v="2"/>
    <x v="2"/>
    <x v="1"/>
    <x v="0"/>
    <x v="2"/>
    <x v="74"/>
    <x v="36"/>
    <x v="1"/>
    <x v="1"/>
    <x v="1"/>
    <x v="1"/>
    <x v="1"/>
    <n v="0"/>
    <x v="0"/>
    <x v="1"/>
    <s v="Weekday"/>
    <s v="Fatal"/>
    <n v="0.1"/>
    <x v="3"/>
    <x v="0"/>
  </r>
  <r>
    <s v="A00556"/>
    <n v="1"/>
    <x v="17"/>
    <x v="17"/>
    <x v="0"/>
    <x v="5"/>
    <x v="6"/>
    <n v="12"/>
    <x v="32"/>
    <x v="3"/>
    <s v="1:26"/>
    <x v="0"/>
    <x v="0"/>
    <x v="5"/>
    <n v="5"/>
    <n v="2"/>
    <x v="4"/>
    <x v="0"/>
    <x v="2"/>
    <x v="1"/>
    <x v="0"/>
    <x v="88"/>
    <x v="4"/>
    <x v="1"/>
    <x v="0"/>
    <x v="1"/>
    <x v="1"/>
    <x v="2"/>
    <n v="1"/>
    <x v="0"/>
    <x v="1"/>
    <s v="Weekday"/>
    <s v="Fatal"/>
    <n v="0.4"/>
    <x v="2"/>
    <x v="3"/>
  </r>
  <r>
    <s v="A00557"/>
    <n v="1"/>
    <x v="14"/>
    <x v="14"/>
    <x v="0"/>
    <x v="0"/>
    <x v="9"/>
    <n v="9"/>
    <x v="11"/>
    <x v="1"/>
    <s v="17:18"/>
    <x v="0"/>
    <x v="4"/>
    <x v="3"/>
    <n v="9"/>
    <n v="2"/>
    <x v="2"/>
    <x v="0"/>
    <x v="1"/>
    <x v="2"/>
    <x v="3"/>
    <x v="43"/>
    <x v="9"/>
    <x v="1"/>
    <x v="0"/>
    <x v="2"/>
    <x v="0"/>
    <x v="2"/>
    <n v="17"/>
    <x v="2"/>
    <x v="0"/>
    <s v="Weekday"/>
    <s v="Fatal"/>
    <n v="0.22"/>
    <x v="1"/>
    <x v="4"/>
  </r>
  <r>
    <s v="A00558"/>
    <n v="1"/>
    <x v="13"/>
    <x v="13"/>
    <x v="0"/>
    <x v="1"/>
    <x v="11"/>
    <n v="3"/>
    <x v="62"/>
    <x v="1"/>
    <s v="1:25"/>
    <x v="0"/>
    <x v="2"/>
    <x v="1"/>
    <n v="1"/>
    <n v="4"/>
    <x v="4"/>
    <x v="2"/>
    <x v="1"/>
    <x v="1"/>
    <x v="2"/>
    <x v="68"/>
    <x v="38"/>
    <x v="2"/>
    <x v="1"/>
    <x v="0"/>
    <x v="1"/>
    <x v="2"/>
    <n v="1"/>
    <x v="0"/>
    <x v="1"/>
    <s v="Weekday"/>
    <s v="Fatal"/>
    <n v="4"/>
    <x v="4"/>
    <x v="1"/>
  </r>
  <r>
    <s v="A00559"/>
    <n v="1"/>
    <x v="25"/>
    <x v="25"/>
    <x v="0"/>
    <x v="2"/>
    <x v="8"/>
    <n v="4"/>
    <x v="44"/>
    <x v="2"/>
    <s v="21:45"/>
    <x v="0"/>
    <x v="2"/>
    <x v="4"/>
    <n v="9"/>
    <n v="1"/>
    <x v="4"/>
    <x v="1"/>
    <x v="0"/>
    <x v="2"/>
    <x v="3"/>
    <x v="9"/>
    <x v="8"/>
    <x v="1"/>
    <x v="1"/>
    <x v="1"/>
    <x v="1"/>
    <x v="1"/>
    <n v="21"/>
    <x v="0"/>
    <x v="2"/>
    <s v="Weekend"/>
    <s v="Fatal"/>
    <n v="0.11"/>
    <x v="1"/>
    <x v="2"/>
  </r>
  <r>
    <s v="A00560"/>
    <n v="1"/>
    <x v="28"/>
    <x v="28"/>
    <x v="19"/>
    <x v="3"/>
    <x v="9"/>
    <n v="9"/>
    <x v="71"/>
    <x v="3"/>
    <s v="23:37"/>
    <x v="0"/>
    <x v="2"/>
    <x v="0"/>
    <n v="3"/>
    <n v="1"/>
    <x v="3"/>
    <x v="0"/>
    <x v="1"/>
    <x v="3"/>
    <x v="1"/>
    <x v="29"/>
    <x v="22"/>
    <x v="2"/>
    <x v="0"/>
    <x v="0"/>
    <x v="1"/>
    <x v="0"/>
    <n v="23"/>
    <x v="0"/>
    <x v="0"/>
    <s v="Weekday"/>
    <s v="Fatal"/>
    <n v="0.33"/>
    <x v="4"/>
    <x v="1"/>
  </r>
  <r>
    <s v="A00561"/>
    <n v="1"/>
    <x v="10"/>
    <x v="10"/>
    <x v="0"/>
    <x v="5"/>
    <x v="9"/>
    <n v="9"/>
    <x v="52"/>
    <x v="1"/>
    <s v="12:12"/>
    <x v="2"/>
    <x v="1"/>
    <x v="0"/>
    <n v="7"/>
    <n v="1"/>
    <x v="1"/>
    <x v="0"/>
    <x v="1"/>
    <x v="1"/>
    <x v="3"/>
    <x v="45"/>
    <x v="48"/>
    <x v="1"/>
    <x v="1"/>
    <x v="2"/>
    <x v="1"/>
    <x v="3"/>
    <n v="12"/>
    <x v="3"/>
    <x v="1"/>
    <s v="Weekday"/>
    <s v="Fatal"/>
    <n v="0.14000000000000001"/>
    <x v="2"/>
    <x v="1"/>
  </r>
  <r>
    <s v="A00562"/>
    <n v="1"/>
    <x v="10"/>
    <x v="10"/>
    <x v="0"/>
    <x v="1"/>
    <x v="5"/>
    <n v="10"/>
    <x v="40"/>
    <x v="0"/>
    <s v="16:54"/>
    <x v="1"/>
    <x v="3"/>
    <x v="3"/>
    <n v="4"/>
    <n v="3"/>
    <x v="4"/>
    <x v="1"/>
    <x v="3"/>
    <x v="0"/>
    <x v="2"/>
    <x v="10"/>
    <x v="8"/>
    <x v="1"/>
    <x v="1"/>
    <x v="0"/>
    <x v="0"/>
    <x v="3"/>
    <n v="16"/>
    <x v="3"/>
    <x v="1"/>
    <s v="Weekday"/>
    <s v="Fatal"/>
    <n v="0.75"/>
    <x v="1"/>
    <x v="4"/>
  </r>
  <r>
    <s v="A00563"/>
    <n v="1"/>
    <x v="4"/>
    <x v="4"/>
    <x v="0"/>
    <x v="3"/>
    <x v="6"/>
    <n v="12"/>
    <x v="50"/>
    <x v="2"/>
    <s v="14:23"/>
    <x v="0"/>
    <x v="1"/>
    <x v="3"/>
    <n v="10"/>
    <n v="5"/>
    <x v="4"/>
    <x v="1"/>
    <x v="2"/>
    <x v="0"/>
    <x v="2"/>
    <x v="64"/>
    <x v="40"/>
    <x v="1"/>
    <x v="0"/>
    <x v="0"/>
    <x v="1"/>
    <x v="1"/>
    <n v="14"/>
    <x v="3"/>
    <x v="0"/>
    <s v="Weekend"/>
    <s v="Fatal"/>
    <n v="0.5"/>
    <x v="3"/>
    <x v="3"/>
  </r>
  <r>
    <s v="A00564"/>
    <n v="1"/>
    <x v="10"/>
    <x v="10"/>
    <x v="0"/>
    <x v="2"/>
    <x v="10"/>
    <n v="2"/>
    <x v="26"/>
    <x v="2"/>
    <s v="10:19"/>
    <x v="0"/>
    <x v="2"/>
    <x v="5"/>
    <n v="8"/>
    <n v="3"/>
    <x v="2"/>
    <x v="2"/>
    <x v="0"/>
    <x v="2"/>
    <x v="3"/>
    <x v="46"/>
    <x v="33"/>
    <x v="1"/>
    <x v="1"/>
    <x v="0"/>
    <x v="1"/>
    <x v="1"/>
    <n v="10"/>
    <x v="1"/>
    <x v="2"/>
    <s v="Weekend"/>
    <s v="Fatal"/>
    <n v="0.38"/>
    <x v="1"/>
    <x v="3"/>
  </r>
  <r>
    <s v="A00565"/>
    <n v="1"/>
    <x v="24"/>
    <x v="24"/>
    <x v="0"/>
    <x v="1"/>
    <x v="6"/>
    <n v="12"/>
    <x v="28"/>
    <x v="5"/>
    <s v="3:6"/>
    <x v="1"/>
    <x v="2"/>
    <x v="4"/>
    <n v="1"/>
    <n v="0"/>
    <x v="2"/>
    <x v="3"/>
    <x v="3"/>
    <x v="0"/>
    <x v="1"/>
    <x v="64"/>
    <x v="2"/>
    <x v="1"/>
    <x v="0"/>
    <x v="1"/>
    <x v="0"/>
    <x v="2"/>
    <n v="3"/>
    <x v="0"/>
    <x v="1"/>
    <s v="Weekday"/>
    <s v="Non-Fatal"/>
    <n v="0"/>
    <x v="2"/>
    <x v="3"/>
  </r>
  <r>
    <s v="A00566"/>
    <n v="1"/>
    <x v="29"/>
    <x v="29"/>
    <x v="0"/>
    <x v="0"/>
    <x v="9"/>
    <n v="9"/>
    <x v="11"/>
    <x v="1"/>
    <s v="0:41"/>
    <x v="2"/>
    <x v="3"/>
    <x v="3"/>
    <n v="7"/>
    <n v="3"/>
    <x v="2"/>
    <x v="0"/>
    <x v="3"/>
    <x v="2"/>
    <x v="0"/>
    <x v="67"/>
    <x v="3"/>
    <x v="1"/>
    <x v="0"/>
    <x v="1"/>
    <x v="0"/>
    <x v="0"/>
    <n v="0"/>
    <x v="0"/>
    <x v="0"/>
    <s v="Weekday"/>
    <s v="Fatal"/>
    <n v="0.43"/>
    <x v="2"/>
    <x v="4"/>
  </r>
  <r>
    <s v="A00567"/>
    <n v="1"/>
    <x v="27"/>
    <x v="27"/>
    <x v="0"/>
    <x v="2"/>
    <x v="4"/>
    <n v="11"/>
    <x v="14"/>
    <x v="6"/>
    <s v="4:25"/>
    <x v="0"/>
    <x v="3"/>
    <x v="1"/>
    <n v="2"/>
    <n v="3"/>
    <x v="3"/>
    <x v="2"/>
    <x v="1"/>
    <x v="2"/>
    <x v="3"/>
    <x v="20"/>
    <x v="40"/>
    <x v="1"/>
    <x v="0"/>
    <x v="2"/>
    <x v="1"/>
    <x v="1"/>
    <n v="4"/>
    <x v="0"/>
    <x v="2"/>
    <s v="Weekend"/>
    <s v="Fatal"/>
    <n v="1.5"/>
    <x v="3"/>
    <x v="1"/>
  </r>
  <r>
    <s v="A00568"/>
    <n v="1"/>
    <x v="31"/>
    <x v="31"/>
    <x v="0"/>
    <x v="0"/>
    <x v="11"/>
    <n v="3"/>
    <x v="70"/>
    <x v="6"/>
    <s v="17:45"/>
    <x v="1"/>
    <x v="3"/>
    <x v="2"/>
    <n v="9"/>
    <n v="3"/>
    <x v="3"/>
    <x v="1"/>
    <x v="3"/>
    <x v="3"/>
    <x v="1"/>
    <x v="7"/>
    <x v="48"/>
    <x v="1"/>
    <x v="0"/>
    <x v="0"/>
    <x v="0"/>
    <x v="2"/>
    <n v="17"/>
    <x v="2"/>
    <x v="0"/>
    <s v="Weekend"/>
    <s v="Fatal"/>
    <n v="0.33"/>
    <x v="2"/>
    <x v="0"/>
  </r>
  <r>
    <s v="A00569"/>
    <n v="1"/>
    <x v="4"/>
    <x v="4"/>
    <x v="0"/>
    <x v="1"/>
    <x v="2"/>
    <n v="6"/>
    <x v="16"/>
    <x v="1"/>
    <s v="6:22"/>
    <x v="2"/>
    <x v="1"/>
    <x v="0"/>
    <n v="10"/>
    <n v="2"/>
    <x v="4"/>
    <x v="0"/>
    <x v="3"/>
    <x v="0"/>
    <x v="3"/>
    <x v="7"/>
    <x v="12"/>
    <x v="1"/>
    <x v="0"/>
    <x v="0"/>
    <x v="0"/>
    <x v="3"/>
    <n v="6"/>
    <x v="1"/>
    <x v="1"/>
    <s v="Weekday"/>
    <s v="Fatal"/>
    <n v="0.2"/>
    <x v="1"/>
    <x v="0"/>
  </r>
  <r>
    <s v="A00570"/>
    <n v="1"/>
    <x v="16"/>
    <x v="16"/>
    <x v="25"/>
    <x v="2"/>
    <x v="1"/>
    <n v="1"/>
    <x v="63"/>
    <x v="2"/>
    <s v="22:7"/>
    <x v="0"/>
    <x v="1"/>
    <x v="6"/>
    <n v="9"/>
    <n v="3"/>
    <x v="4"/>
    <x v="3"/>
    <x v="3"/>
    <x v="2"/>
    <x v="0"/>
    <x v="69"/>
    <x v="23"/>
    <x v="0"/>
    <x v="1"/>
    <x v="0"/>
    <x v="1"/>
    <x v="1"/>
    <n v="22"/>
    <x v="0"/>
    <x v="2"/>
    <s v="Weekend"/>
    <s v="Fatal"/>
    <n v="0.33"/>
    <x v="1"/>
    <x v="2"/>
  </r>
  <r>
    <s v="A00571"/>
    <n v="1"/>
    <x v="30"/>
    <x v="30"/>
    <x v="0"/>
    <x v="4"/>
    <x v="1"/>
    <n v="1"/>
    <x v="38"/>
    <x v="2"/>
    <s v="22:41"/>
    <x v="2"/>
    <x v="4"/>
    <x v="2"/>
    <n v="10"/>
    <n v="3"/>
    <x v="2"/>
    <x v="0"/>
    <x v="2"/>
    <x v="0"/>
    <x v="0"/>
    <x v="15"/>
    <x v="32"/>
    <x v="2"/>
    <x v="0"/>
    <x v="0"/>
    <x v="1"/>
    <x v="3"/>
    <n v="22"/>
    <x v="0"/>
    <x v="2"/>
    <s v="Weekend"/>
    <s v="Fatal"/>
    <n v="0.3"/>
    <x v="4"/>
    <x v="2"/>
  </r>
  <r>
    <s v="A00572"/>
    <n v="1"/>
    <x v="5"/>
    <x v="5"/>
    <x v="0"/>
    <x v="5"/>
    <x v="6"/>
    <n v="12"/>
    <x v="32"/>
    <x v="1"/>
    <s v="9:38"/>
    <x v="1"/>
    <x v="0"/>
    <x v="6"/>
    <n v="6"/>
    <n v="3"/>
    <x v="0"/>
    <x v="1"/>
    <x v="0"/>
    <x v="3"/>
    <x v="2"/>
    <x v="31"/>
    <x v="28"/>
    <x v="0"/>
    <x v="0"/>
    <x v="2"/>
    <x v="0"/>
    <x v="3"/>
    <n v="9"/>
    <x v="1"/>
    <x v="1"/>
    <s v="Weekday"/>
    <s v="Fatal"/>
    <n v="0.5"/>
    <x v="0"/>
    <x v="0"/>
  </r>
  <r>
    <s v="A00573"/>
    <n v="1"/>
    <x v="29"/>
    <x v="29"/>
    <x v="0"/>
    <x v="3"/>
    <x v="3"/>
    <n v="8"/>
    <x v="48"/>
    <x v="3"/>
    <s v="3:11"/>
    <x v="2"/>
    <x v="1"/>
    <x v="5"/>
    <n v="10"/>
    <n v="2"/>
    <x v="1"/>
    <x v="3"/>
    <x v="1"/>
    <x v="1"/>
    <x v="1"/>
    <x v="2"/>
    <x v="39"/>
    <x v="2"/>
    <x v="1"/>
    <x v="0"/>
    <x v="0"/>
    <x v="1"/>
    <n v="3"/>
    <x v="0"/>
    <x v="0"/>
    <s v="Weekday"/>
    <s v="Fatal"/>
    <n v="0.2"/>
    <x v="4"/>
    <x v="2"/>
  </r>
  <r>
    <s v="A00574"/>
    <n v="1"/>
    <x v="18"/>
    <x v="18"/>
    <x v="13"/>
    <x v="3"/>
    <x v="5"/>
    <n v="10"/>
    <x v="36"/>
    <x v="0"/>
    <s v="21:45"/>
    <x v="0"/>
    <x v="2"/>
    <x v="3"/>
    <n v="2"/>
    <n v="0"/>
    <x v="1"/>
    <x v="2"/>
    <x v="1"/>
    <x v="3"/>
    <x v="3"/>
    <x v="50"/>
    <x v="11"/>
    <x v="1"/>
    <x v="1"/>
    <x v="1"/>
    <x v="1"/>
    <x v="0"/>
    <n v="21"/>
    <x v="0"/>
    <x v="0"/>
    <s v="Weekday"/>
    <s v="Non-Fatal"/>
    <n v="0"/>
    <x v="3"/>
    <x v="1"/>
  </r>
  <r>
    <s v="A00575"/>
    <n v="1"/>
    <x v="10"/>
    <x v="10"/>
    <x v="0"/>
    <x v="2"/>
    <x v="8"/>
    <n v="4"/>
    <x v="44"/>
    <x v="2"/>
    <s v="22:30"/>
    <x v="0"/>
    <x v="4"/>
    <x v="2"/>
    <n v="5"/>
    <n v="4"/>
    <x v="0"/>
    <x v="3"/>
    <x v="2"/>
    <x v="3"/>
    <x v="0"/>
    <x v="10"/>
    <x v="45"/>
    <x v="1"/>
    <x v="0"/>
    <x v="0"/>
    <x v="0"/>
    <x v="3"/>
    <n v="22"/>
    <x v="0"/>
    <x v="2"/>
    <s v="Weekend"/>
    <s v="Fatal"/>
    <n v="0.8"/>
    <x v="3"/>
    <x v="4"/>
  </r>
  <r>
    <s v="A00576"/>
    <n v="1"/>
    <x v="21"/>
    <x v="21"/>
    <x v="0"/>
    <x v="2"/>
    <x v="8"/>
    <n v="4"/>
    <x v="44"/>
    <x v="0"/>
    <s v="2:2"/>
    <x v="0"/>
    <x v="2"/>
    <x v="1"/>
    <n v="4"/>
    <n v="3"/>
    <x v="0"/>
    <x v="0"/>
    <x v="1"/>
    <x v="1"/>
    <x v="0"/>
    <x v="13"/>
    <x v="35"/>
    <x v="1"/>
    <x v="0"/>
    <x v="2"/>
    <x v="0"/>
    <x v="1"/>
    <n v="2"/>
    <x v="0"/>
    <x v="2"/>
    <s v="Weekday"/>
    <s v="Fatal"/>
    <n v="0.75"/>
    <x v="3"/>
    <x v="0"/>
  </r>
  <r>
    <s v="A00577"/>
    <n v="1"/>
    <x v="16"/>
    <x v="16"/>
    <x v="8"/>
    <x v="2"/>
    <x v="8"/>
    <n v="4"/>
    <x v="44"/>
    <x v="4"/>
    <s v="8:52"/>
    <x v="1"/>
    <x v="4"/>
    <x v="6"/>
    <n v="9"/>
    <n v="2"/>
    <x v="2"/>
    <x v="1"/>
    <x v="0"/>
    <x v="2"/>
    <x v="2"/>
    <x v="53"/>
    <x v="14"/>
    <x v="1"/>
    <x v="0"/>
    <x v="1"/>
    <x v="0"/>
    <x v="1"/>
    <n v="8"/>
    <x v="1"/>
    <x v="2"/>
    <s v="Weekday"/>
    <s v="Fatal"/>
    <n v="0.22"/>
    <x v="1"/>
    <x v="3"/>
  </r>
  <r>
    <s v="A00578"/>
    <n v="1"/>
    <x v="29"/>
    <x v="29"/>
    <x v="0"/>
    <x v="4"/>
    <x v="2"/>
    <n v="6"/>
    <x v="54"/>
    <x v="1"/>
    <s v="2:8"/>
    <x v="2"/>
    <x v="0"/>
    <x v="1"/>
    <n v="9"/>
    <n v="5"/>
    <x v="3"/>
    <x v="1"/>
    <x v="1"/>
    <x v="3"/>
    <x v="3"/>
    <x v="77"/>
    <x v="7"/>
    <x v="1"/>
    <x v="0"/>
    <x v="2"/>
    <x v="0"/>
    <x v="0"/>
    <n v="2"/>
    <x v="0"/>
    <x v="2"/>
    <s v="Weekday"/>
    <s v="Fatal"/>
    <n v="0.56000000000000005"/>
    <x v="3"/>
    <x v="2"/>
  </r>
  <r>
    <s v="A00579"/>
    <n v="1"/>
    <x v="4"/>
    <x v="4"/>
    <x v="0"/>
    <x v="4"/>
    <x v="4"/>
    <n v="11"/>
    <x v="23"/>
    <x v="3"/>
    <s v="14:39"/>
    <x v="0"/>
    <x v="2"/>
    <x v="2"/>
    <n v="8"/>
    <n v="4"/>
    <x v="2"/>
    <x v="0"/>
    <x v="0"/>
    <x v="2"/>
    <x v="0"/>
    <x v="52"/>
    <x v="22"/>
    <x v="2"/>
    <x v="1"/>
    <x v="2"/>
    <x v="0"/>
    <x v="1"/>
    <n v="14"/>
    <x v="3"/>
    <x v="2"/>
    <s v="Weekday"/>
    <s v="Fatal"/>
    <n v="0.5"/>
    <x v="4"/>
    <x v="0"/>
  </r>
  <r>
    <s v="A00580"/>
    <n v="1"/>
    <x v="7"/>
    <x v="7"/>
    <x v="0"/>
    <x v="3"/>
    <x v="1"/>
    <n v="1"/>
    <x v="31"/>
    <x v="3"/>
    <s v="18:36"/>
    <x v="1"/>
    <x v="3"/>
    <x v="3"/>
    <n v="6"/>
    <n v="4"/>
    <x v="1"/>
    <x v="0"/>
    <x v="2"/>
    <x v="2"/>
    <x v="0"/>
    <x v="7"/>
    <x v="50"/>
    <x v="1"/>
    <x v="0"/>
    <x v="2"/>
    <x v="1"/>
    <x v="3"/>
    <n v="18"/>
    <x v="2"/>
    <x v="0"/>
    <s v="Weekday"/>
    <s v="Fatal"/>
    <n v="0.67"/>
    <x v="2"/>
    <x v="0"/>
  </r>
  <r>
    <s v="A00581"/>
    <n v="1"/>
    <x v="15"/>
    <x v="15"/>
    <x v="10"/>
    <x v="3"/>
    <x v="10"/>
    <n v="2"/>
    <x v="49"/>
    <x v="0"/>
    <s v="3:26"/>
    <x v="1"/>
    <x v="0"/>
    <x v="4"/>
    <n v="0"/>
    <n v="5"/>
    <x v="3"/>
    <x v="3"/>
    <x v="0"/>
    <x v="0"/>
    <x v="1"/>
    <x v="55"/>
    <x v="28"/>
    <x v="0"/>
    <x v="0"/>
    <x v="0"/>
    <x v="1"/>
    <x v="3"/>
    <n v="3"/>
    <x v="0"/>
    <x v="0"/>
    <s v="Weekday"/>
    <s v="Fatal"/>
    <n v="0"/>
    <x v="0"/>
    <x v="4"/>
  </r>
  <r>
    <s v="A00582"/>
    <n v="1"/>
    <x v="12"/>
    <x v="12"/>
    <x v="14"/>
    <x v="2"/>
    <x v="6"/>
    <n v="12"/>
    <x v="46"/>
    <x v="1"/>
    <s v="2:16"/>
    <x v="1"/>
    <x v="2"/>
    <x v="1"/>
    <n v="0"/>
    <n v="4"/>
    <x v="2"/>
    <x v="1"/>
    <x v="3"/>
    <x v="2"/>
    <x v="0"/>
    <x v="13"/>
    <x v="24"/>
    <x v="0"/>
    <x v="1"/>
    <x v="2"/>
    <x v="0"/>
    <x v="1"/>
    <n v="2"/>
    <x v="0"/>
    <x v="2"/>
    <s v="Weekday"/>
    <s v="Fatal"/>
    <n v="0"/>
    <x v="0"/>
    <x v="0"/>
  </r>
  <r>
    <s v="A00583"/>
    <n v="1"/>
    <x v="1"/>
    <x v="1"/>
    <x v="1"/>
    <x v="3"/>
    <x v="0"/>
    <n v="5"/>
    <x v="47"/>
    <x v="4"/>
    <s v="19:55"/>
    <x v="1"/>
    <x v="1"/>
    <x v="2"/>
    <n v="8"/>
    <n v="2"/>
    <x v="0"/>
    <x v="0"/>
    <x v="1"/>
    <x v="2"/>
    <x v="0"/>
    <x v="35"/>
    <x v="51"/>
    <x v="2"/>
    <x v="1"/>
    <x v="2"/>
    <x v="0"/>
    <x v="2"/>
    <n v="19"/>
    <x v="2"/>
    <x v="0"/>
    <s v="Weekday"/>
    <s v="Fatal"/>
    <n v="0.25"/>
    <x v="4"/>
    <x v="1"/>
  </r>
  <r>
    <s v="A00584"/>
    <n v="1"/>
    <x v="25"/>
    <x v="25"/>
    <x v="0"/>
    <x v="1"/>
    <x v="8"/>
    <n v="4"/>
    <x v="37"/>
    <x v="2"/>
    <s v="15:19"/>
    <x v="2"/>
    <x v="2"/>
    <x v="6"/>
    <n v="2"/>
    <n v="4"/>
    <x v="0"/>
    <x v="2"/>
    <x v="3"/>
    <x v="1"/>
    <x v="2"/>
    <x v="28"/>
    <x v="12"/>
    <x v="1"/>
    <x v="1"/>
    <x v="2"/>
    <x v="0"/>
    <x v="1"/>
    <n v="15"/>
    <x v="3"/>
    <x v="1"/>
    <s v="Weekend"/>
    <s v="Fatal"/>
    <n v="2"/>
    <x v="1"/>
    <x v="3"/>
  </r>
  <r>
    <s v="A00585"/>
    <n v="1"/>
    <x v="9"/>
    <x v="9"/>
    <x v="0"/>
    <x v="1"/>
    <x v="1"/>
    <n v="1"/>
    <x v="1"/>
    <x v="2"/>
    <s v="9:12"/>
    <x v="2"/>
    <x v="0"/>
    <x v="0"/>
    <n v="6"/>
    <n v="3"/>
    <x v="2"/>
    <x v="0"/>
    <x v="1"/>
    <x v="1"/>
    <x v="0"/>
    <x v="55"/>
    <x v="20"/>
    <x v="0"/>
    <x v="0"/>
    <x v="1"/>
    <x v="1"/>
    <x v="1"/>
    <n v="9"/>
    <x v="1"/>
    <x v="1"/>
    <s v="Weekend"/>
    <s v="Fatal"/>
    <n v="0.5"/>
    <x v="1"/>
    <x v="4"/>
  </r>
  <r>
    <s v="A00586"/>
    <n v="1"/>
    <x v="9"/>
    <x v="9"/>
    <x v="0"/>
    <x v="4"/>
    <x v="2"/>
    <n v="6"/>
    <x v="54"/>
    <x v="5"/>
    <s v="2:12"/>
    <x v="0"/>
    <x v="3"/>
    <x v="0"/>
    <n v="9"/>
    <n v="4"/>
    <x v="1"/>
    <x v="0"/>
    <x v="1"/>
    <x v="2"/>
    <x v="1"/>
    <x v="68"/>
    <x v="6"/>
    <x v="1"/>
    <x v="0"/>
    <x v="1"/>
    <x v="0"/>
    <x v="3"/>
    <n v="2"/>
    <x v="0"/>
    <x v="2"/>
    <s v="Weekday"/>
    <s v="Fatal"/>
    <n v="0.44"/>
    <x v="3"/>
    <x v="1"/>
  </r>
  <r>
    <s v="A00587"/>
    <n v="1"/>
    <x v="3"/>
    <x v="3"/>
    <x v="0"/>
    <x v="3"/>
    <x v="0"/>
    <n v="5"/>
    <x v="47"/>
    <x v="1"/>
    <s v="9:22"/>
    <x v="1"/>
    <x v="4"/>
    <x v="4"/>
    <n v="1"/>
    <n v="3"/>
    <x v="2"/>
    <x v="2"/>
    <x v="0"/>
    <x v="0"/>
    <x v="3"/>
    <x v="53"/>
    <x v="32"/>
    <x v="2"/>
    <x v="0"/>
    <x v="1"/>
    <x v="0"/>
    <x v="2"/>
    <n v="9"/>
    <x v="1"/>
    <x v="0"/>
    <s v="Weekday"/>
    <s v="Fatal"/>
    <n v="3"/>
    <x v="4"/>
    <x v="3"/>
  </r>
  <r>
    <s v="A00588"/>
    <n v="1"/>
    <x v="20"/>
    <x v="20"/>
    <x v="12"/>
    <x v="0"/>
    <x v="8"/>
    <n v="4"/>
    <x v="35"/>
    <x v="3"/>
    <s v="4:56"/>
    <x v="1"/>
    <x v="1"/>
    <x v="3"/>
    <n v="7"/>
    <n v="1"/>
    <x v="2"/>
    <x v="3"/>
    <x v="0"/>
    <x v="0"/>
    <x v="2"/>
    <x v="43"/>
    <x v="22"/>
    <x v="2"/>
    <x v="1"/>
    <x v="1"/>
    <x v="1"/>
    <x v="2"/>
    <n v="4"/>
    <x v="0"/>
    <x v="0"/>
    <s v="Weekday"/>
    <s v="Fatal"/>
    <n v="0.14000000000000001"/>
    <x v="4"/>
    <x v="4"/>
  </r>
  <r>
    <s v="A00589"/>
    <n v="1"/>
    <x v="7"/>
    <x v="7"/>
    <x v="0"/>
    <x v="2"/>
    <x v="9"/>
    <n v="9"/>
    <x v="51"/>
    <x v="2"/>
    <s v="4:13"/>
    <x v="1"/>
    <x v="4"/>
    <x v="5"/>
    <n v="4"/>
    <n v="2"/>
    <x v="1"/>
    <x v="1"/>
    <x v="1"/>
    <x v="0"/>
    <x v="1"/>
    <x v="51"/>
    <x v="52"/>
    <x v="1"/>
    <x v="0"/>
    <x v="0"/>
    <x v="0"/>
    <x v="1"/>
    <n v="4"/>
    <x v="0"/>
    <x v="2"/>
    <s v="Weekend"/>
    <s v="Fatal"/>
    <n v="0.5"/>
    <x v="3"/>
    <x v="4"/>
  </r>
  <r>
    <s v="A00590"/>
    <n v="1"/>
    <x v="22"/>
    <x v="22"/>
    <x v="0"/>
    <x v="3"/>
    <x v="4"/>
    <n v="11"/>
    <x v="5"/>
    <x v="2"/>
    <s v="0:37"/>
    <x v="1"/>
    <x v="2"/>
    <x v="2"/>
    <n v="5"/>
    <n v="4"/>
    <x v="1"/>
    <x v="1"/>
    <x v="2"/>
    <x v="2"/>
    <x v="1"/>
    <x v="20"/>
    <x v="37"/>
    <x v="0"/>
    <x v="1"/>
    <x v="1"/>
    <x v="0"/>
    <x v="2"/>
    <n v="0"/>
    <x v="0"/>
    <x v="0"/>
    <s v="Weekend"/>
    <s v="Fatal"/>
    <n v="0.8"/>
    <x v="1"/>
    <x v="1"/>
  </r>
  <r>
    <s v="A00591"/>
    <n v="1"/>
    <x v="5"/>
    <x v="5"/>
    <x v="0"/>
    <x v="1"/>
    <x v="10"/>
    <n v="2"/>
    <x v="43"/>
    <x v="2"/>
    <s v="9:57"/>
    <x v="0"/>
    <x v="1"/>
    <x v="6"/>
    <n v="8"/>
    <n v="0"/>
    <x v="1"/>
    <x v="1"/>
    <x v="2"/>
    <x v="2"/>
    <x v="0"/>
    <x v="84"/>
    <x v="3"/>
    <x v="1"/>
    <x v="1"/>
    <x v="0"/>
    <x v="0"/>
    <x v="1"/>
    <n v="9"/>
    <x v="1"/>
    <x v="1"/>
    <s v="Weekend"/>
    <s v="Non-Fatal"/>
    <n v="0"/>
    <x v="2"/>
    <x v="0"/>
  </r>
  <r>
    <s v="A00592"/>
    <n v="1"/>
    <x v="16"/>
    <x v="16"/>
    <x v="8"/>
    <x v="4"/>
    <x v="3"/>
    <n v="8"/>
    <x v="33"/>
    <x v="2"/>
    <s v="11:28"/>
    <x v="0"/>
    <x v="2"/>
    <x v="4"/>
    <n v="8"/>
    <n v="1"/>
    <x v="0"/>
    <x v="2"/>
    <x v="0"/>
    <x v="3"/>
    <x v="0"/>
    <x v="69"/>
    <x v="24"/>
    <x v="0"/>
    <x v="1"/>
    <x v="0"/>
    <x v="1"/>
    <x v="1"/>
    <n v="11"/>
    <x v="1"/>
    <x v="2"/>
    <s v="Weekend"/>
    <s v="Fatal"/>
    <n v="0.12"/>
    <x v="0"/>
    <x v="2"/>
  </r>
  <r>
    <s v="A00593"/>
    <n v="1"/>
    <x v="22"/>
    <x v="22"/>
    <x v="0"/>
    <x v="5"/>
    <x v="3"/>
    <n v="8"/>
    <x v="42"/>
    <x v="6"/>
    <s v="22:38"/>
    <x v="2"/>
    <x v="3"/>
    <x v="4"/>
    <n v="2"/>
    <n v="2"/>
    <x v="0"/>
    <x v="1"/>
    <x v="2"/>
    <x v="0"/>
    <x v="3"/>
    <x v="30"/>
    <x v="23"/>
    <x v="0"/>
    <x v="1"/>
    <x v="2"/>
    <x v="0"/>
    <x v="0"/>
    <n v="22"/>
    <x v="0"/>
    <x v="1"/>
    <s v="Weekend"/>
    <s v="Fatal"/>
    <n v="1"/>
    <x v="1"/>
    <x v="4"/>
  </r>
  <r>
    <s v="A00594"/>
    <n v="1"/>
    <x v="26"/>
    <x v="26"/>
    <x v="0"/>
    <x v="1"/>
    <x v="2"/>
    <n v="6"/>
    <x v="16"/>
    <x v="5"/>
    <s v="3:36"/>
    <x v="2"/>
    <x v="3"/>
    <x v="0"/>
    <n v="9"/>
    <n v="1"/>
    <x v="2"/>
    <x v="2"/>
    <x v="0"/>
    <x v="0"/>
    <x v="1"/>
    <x v="11"/>
    <x v="9"/>
    <x v="1"/>
    <x v="1"/>
    <x v="0"/>
    <x v="1"/>
    <x v="2"/>
    <n v="3"/>
    <x v="0"/>
    <x v="1"/>
    <s v="Weekday"/>
    <s v="Fatal"/>
    <n v="0.11"/>
    <x v="1"/>
    <x v="1"/>
  </r>
  <r>
    <s v="A00595"/>
    <n v="1"/>
    <x v="6"/>
    <x v="6"/>
    <x v="2"/>
    <x v="4"/>
    <x v="3"/>
    <n v="8"/>
    <x v="33"/>
    <x v="1"/>
    <s v="0:42"/>
    <x v="0"/>
    <x v="4"/>
    <x v="1"/>
    <n v="6"/>
    <n v="4"/>
    <x v="3"/>
    <x v="3"/>
    <x v="3"/>
    <x v="1"/>
    <x v="2"/>
    <x v="4"/>
    <x v="6"/>
    <x v="1"/>
    <x v="1"/>
    <x v="2"/>
    <x v="1"/>
    <x v="0"/>
    <n v="0"/>
    <x v="0"/>
    <x v="2"/>
    <s v="Weekday"/>
    <s v="Fatal"/>
    <n v="0.67"/>
    <x v="3"/>
    <x v="2"/>
  </r>
  <r>
    <s v="A00596"/>
    <n v="1"/>
    <x v="18"/>
    <x v="18"/>
    <x v="9"/>
    <x v="4"/>
    <x v="4"/>
    <n v="11"/>
    <x v="23"/>
    <x v="6"/>
    <s v="10:37"/>
    <x v="0"/>
    <x v="0"/>
    <x v="3"/>
    <n v="6"/>
    <n v="0"/>
    <x v="3"/>
    <x v="2"/>
    <x v="0"/>
    <x v="1"/>
    <x v="2"/>
    <x v="74"/>
    <x v="18"/>
    <x v="1"/>
    <x v="1"/>
    <x v="2"/>
    <x v="1"/>
    <x v="1"/>
    <n v="10"/>
    <x v="1"/>
    <x v="2"/>
    <s v="Weekend"/>
    <s v="Non-Fatal"/>
    <n v="0"/>
    <x v="3"/>
    <x v="0"/>
  </r>
  <r>
    <s v="A00597"/>
    <n v="1"/>
    <x v="19"/>
    <x v="19"/>
    <x v="0"/>
    <x v="1"/>
    <x v="0"/>
    <n v="5"/>
    <x v="22"/>
    <x v="1"/>
    <s v="6:42"/>
    <x v="1"/>
    <x v="3"/>
    <x v="1"/>
    <n v="9"/>
    <n v="4"/>
    <x v="3"/>
    <x v="0"/>
    <x v="1"/>
    <x v="2"/>
    <x v="2"/>
    <x v="76"/>
    <x v="29"/>
    <x v="1"/>
    <x v="0"/>
    <x v="0"/>
    <x v="1"/>
    <x v="3"/>
    <n v="6"/>
    <x v="1"/>
    <x v="1"/>
    <s v="Weekday"/>
    <s v="Fatal"/>
    <n v="0.44"/>
    <x v="1"/>
    <x v="3"/>
  </r>
  <r>
    <s v="A00598"/>
    <n v="1"/>
    <x v="10"/>
    <x v="10"/>
    <x v="0"/>
    <x v="3"/>
    <x v="6"/>
    <n v="12"/>
    <x v="50"/>
    <x v="0"/>
    <s v="15:14"/>
    <x v="0"/>
    <x v="1"/>
    <x v="5"/>
    <n v="0"/>
    <n v="4"/>
    <x v="0"/>
    <x v="1"/>
    <x v="1"/>
    <x v="0"/>
    <x v="3"/>
    <x v="11"/>
    <x v="7"/>
    <x v="1"/>
    <x v="0"/>
    <x v="1"/>
    <x v="0"/>
    <x v="3"/>
    <n v="15"/>
    <x v="3"/>
    <x v="0"/>
    <s v="Weekday"/>
    <s v="Fatal"/>
    <n v="0"/>
    <x v="3"/>
    <x v="1"/>
  </r>
  <r>
    <s v="A00599"/>
    <n v="1"/>
    <x v="5"/>
    <x v="5"/>
    <x v="0"/>
    <x v="5"/>
    <x v="0"/>
    <n v="5"/>
    <x v="56"/>
    <x v="6"/>
    <s v="11:10"/>
    <x v="2"/>
    <x v="1"/>
    <x v="4"/>
    <n v="2"/>
    <n v="0"/>
    <x v="3"/>
    <x v="1"/>
    <x v="0"/>
    <x v="0"/>
    <x v="3"/>
    <x v="75"/>
    <x v="20"/>
    <x v="0"/>
    <x v="1"/>
    <x v="2"/>
    <x v="0"/>
    <x v="1"/>
    <n v="11"/>
    <x v="1"/>
    <x v="1"/>
    <s v="Weekend"/>
    <s v="Non-Fatal"/>
    <n v="0"/>
    <x v="1"/>
    <x v="2"/>
  </r>
  <r>
    <s v="A00600"/>
    <n v="1"/>
    <x v="0"/>
    <x v="0"/>
    <x v="0"/>
    <x v="2"/>
    <x v="1"/>
    <n v="1"/>
    <x v="63"/>
    <x v="6"/>
    <s v="1:18"/>
    <x v="1"/>
    <x v="2"/>
    <x v="4"/>
    <n v="8"/>
    <n v="2"/>
    <x v="3"/>
    <x v="2"/>
    <x v="3"/>
    <x v="0"/>
    <x v="3"/>
    <x v="30"/>
    <x v="4"/>
    <x v="1"/>
    <x v="0"/>
    <x v="1"/>
    <x v="0"/>
    <x v="1"/>
    <n v="1"/>
    <x v="0"/>
    <x v="2"/>
    <s v="Weekend"/>
    <s v="Fatal"/>
    <n v="0.25"/>
    <x v="2"/>
    <x v="4"/>
  </r>
  <r>
    <s v="A00601"/>
    <n v="1"/>
    <x v="13"/>
    <x v="13"/>
    <x v="0"/>
    <x v="4"/>
    <x v="0"/>
    <n v="5"/>
    <x v="34"/>
    <x v="6"/>
    <s v="10:42"/>
    <x v="0"/>
    <x v="1"/>
    <x v="5"/>
    <n v="8"/>
    <n v="2"/>
    <x v="0"/>
    <x v="0"/>
    <x v="1"/>
    <x v="3"/>
    <x v="3"/>
    <x v="25"/>
    <x v="13"/>
    <x v="1"/>
    <x v="1"/>
    <x v="2"/>
    <x v="0"/>
    <x v="0"/>
    <n v="10"/>
    <x v="1"/>
    <x v="2"/>
    <s v="Weekend"/>
    <s v="Fatal"/>
    <n v="0.25"/>
    <x v="1"/>
    <x v="0"/>
  </r>
  <r>
    <s v="A00602"/>
    <n v="1"/>
    <x v="19"/>
    <x v="19"/>
    <x v="0"/>
    <x v="1"/>
    <x v="10"/>
    <n v="2"/>
    <x v="43"/>
    <x v="3"/>
    <s v="11:2"/>
    <x v="1"/>
    <x v="2"/>
    <x v="5"/>
    <n v="0"/>
    <n v="2"/>
    <x v="2"/>
    <x v="2"/>
    <x v="1"/>
    <x v="3"/>
    <x v="3"/>
    <x v="49"/>
    <x v="50"/>
    <x v="1"/>
    <x v="0"/>
    <x v="1"/>
    <x v="0"/>
    <x v="2"/>
    <n v="11"/>
    <x v="1"/>
    <x v="1"/>
    <s v="Weekday"/>
    <s v="Fatal"/>
    <n v="0"/>
    <x v="2"/>
    <x v="1"/>
  </r>
  <r>
    <s v="A00603"/>
    <n v="1"/>
    <x v="16"/>
    <x v="16"/>
    <x v="8"/>
    <x v="4"/>
    <x v="0"/>
    <n v="5"/>
    <x v="34"/>
    <x v="6"/>
    <s v="0:39"/>
    <x v="1"/>
    <x v="1"/>
    <x v="4"/>
    <n v="1"/>
    <n v="4"/>
    <x v="1"/>
    <x v="3"/>
    <x v="1"/>
    <x v="0"/>
    <x v="1"/>
    <x v="10"/>
    <x v="23"/>
    <x v="0"/>
    <x v="1"/>
    <x v="0"/>
    <x v="1"/>
    <x v="2"/>
    <n v="0"/>
    <x v="0"/>
    <x v="2"/>
    <s v="Weekend"/>
    <s v="Fatal"/>
    <n v="4"/>
    <x v="1"/>
    <x v="4"/>
  </r>
  <r>
    <s v="A00604"/>
    <n v="1"/>
    <x v="26"/>
    <x v="26"/>
    <x v="0"/>
    <x v="2"/>
    <x v="2"/>
    <n v="6"/>
    <x v="39"/>
    <x v="5"/>
    <s v="7:24"/>
    <x v="0"/>
    <x v="3"/>
    <x v="1"/>
    <n v="2"/>
    <n v="5"/>
    <x v="3"/>
    <x v="0"/>
    <x v="0"/>
    <x v="0"/>
    <x v="0"/>
    <x v="6"/>
    <x v="18"/>
    <x v="1"/>
    <x v="1"/>
    <x v="1"/>
    <x v="0"/>
    <x v="1"/>
    <n v="7"/>
    <x v="1"/>
    <x v="2"/>
    <s v="Weekday"/>
    <s v="Fatal"/>
    <n v="2.5"/>
    <x v="3"/>
    <x v="2"/>
  </r>
  <r>
    <s v="A00605"/>
    <n v="1"/>
    <x v="28"/>
    <x v="28"/>
    <x v="19"/>
    <x v="3"/>
    <x v="10"/>
    <n v="2"/>
    <x v="49"/>
    <x v="3"/>
    <s v="13:39"/>
    <x v="0"/>
    <x v="0"/>
    <x v="1"/>
    <n v="0"/>
    <n v="0"/>
    <x v="1"/>
    <x v="3"/>
    <x v="2"/>
    <x v="3"/>
    <x v="3"/>
    <x v="13"/>
    <x v="5"/>
    <x v="1"/>
    <x v="0"/>
    <x v="0"/>
    <x v="0"/>
    <x v="3"/>
    <n v="13"/>
    <x v="3"/>
    <x v="0"/>
    <s v="Weekday"/>
    <s v="Non-Fatal"/>
    <n v="0"/>
    <x v="3"/>
    <x v="0"/>
  </r>
  <r>
    <s v="A00606"/>
    <n v="1"/>
    <x v="26"/>
    <x v="26"/>
    <x v="0"/>
    <x v="5"/>
    <x v="2"/>
    <n v="6"/>
    <x v="41"/>
    <x v="4"/>
    <s v="16:44"/>
    <x v="2"/>
    <x v="4"/>
    <x v="4"/>
    <n v="0"/>
    <n v="1"/>
    <x v="4"/>
    <x v="3"/>
    <x v="3"/>
    <x v="1"/>
    <x v="1"/>
    <x v="12"/>
    <x v="36"/>
    <x v="1"/>
    <x v="0"/>
    <x v="2"/>
    <x v="1"/>
    <x v="0"/>
    <n v="16"/>
    <x v="3"/>
    <x v="1"/>
    <s v="Weekday"/>
    <s v="Fatal"/>
    <n v="0"/>
    <x v="3"/>
    <x v="4"/>
  </r>
  <r>
    <s v="A00607"/>
    <n v="1"/>
    <x v="27"/>
    <x v="27"/>
    <x v="0"/>
    <x v="2"/>
    <x v="10"/>
    <n v="2"/>
    <x v="26"/>
    <x v="1"/>
    <s v="1:6"/>
    <x v="1"/>
    <x v="4"/>
    <x v="6"/>
    <n v="5"/>
    <n v="5"/>
    <x v="1"/>
    <x v="2"/>
    <x v="1"/>
    <x v="0"/>
    <x v="1"/>
    <x v="82"/>
    <x v="15"/>
    <x v="1"/>
    <x v="0"/>
    <x v="0"/>
    <x v="0"/>
    <x v="1"/>
    <n v="1"/>
    <x v="0"/>
    <x v="2"/>
    <s v="Weekday"/>
    <s v="Fatal"/>
    <n v="1"/>
    <x v="1"/>
    <x v="0"/>
  </r>
  <r>
    <s v="A00608"/>
    <n v="1"/>
    <x v="25"/>
    <x v="25"/>
    <x v="0"/>
    <x v="3"/>
    <x v="5"/>
    <n v="10"/>
    <x v="36"/>
    <x v="6"/>
    <s v="0:43"/>
    <x v="1"/>
    <x v="0"/>
    <x v="2"/>
    <n v="7"/>
    <n v="5"/>
    <x v="2"/>
    <x v="2"/>
    <x v="1"/>
    <x v="3"/>
    <x v="1"/>
    <x v="83"/>
    <x v="41"/>
    <x v="1"/>
    <x v="0"/>
    <x v="1"/>
    <x v="0"/>
    <x v="2"/>
    <n v="0"/>
    <x v="0"/>
    <x v="0"/>
    <s v="Weekend"/>
    <s v="Fatal"/>
    <n v="0.71"/>
    <x v="2"/>
    <x v="3"/>
  </r>
  <r>
    <s v="A00609"/>
    <n v="1"/>
    <x v="1"/>
    <x v="1"/>
    <x v="3"/>
    <x v="4"/>
    <x v="9"/>
    <n v="9"/>
    <x v="59"/>
    <x v="6"/>
    <s v="21:31"/>
    <x v="2"/>
    <x v="1"/>
    <x v="4"/>
    <n v="4"/>
    <n v="0"/>
    <x v="0"/>
    <x v="2"/>
    <x v="1"/>
    <x v="2"/>
    <x v="0"/>
    <x v="15"/>
    <x v="43"/>
    <x v="1"/>
    <x v="1"/>
    <x v="1"/>
    <x v="0"/>
    <x v="3"/>
    <n v="21"/>
    <x v="0"/>
    <x v="2"/>
    <s v="Weekend"/>
    <s v="Non-Fatal"/>
    <n v="0"/>
    <x v="1"/>
    <x v="2"/>
  </r>
  <r>
    <s v="A00610"/>
    <n v="1"/>
    <x v="14"/>
    <x v="14"/>
    <x v="0"/>
    <x v="1"/>
    <x v="7"/>
    <n v="7"/>
    <x v="25"/>
    <x v="3"/>
    <s v="0:52"/>
    <x v="2"/>
    <x v="1"/>
    <x v="6"/>
    <n v="8"/>
    <n v="0"/>
    <x v="4"/>
    <x v="3"/>
    <x v="1"/>
    <x v="0"/>
    <x v="0"/>
    <x v="21"/>
    <x v="3"/>
    <x v="1"/>
    <x v="0"/>
    <x v="1"/>
    <x v="1"/>
    <x v="2"/>
    <n v="0"/>
    <x v="0"/>
    <x v="1"/>
    <s v="Weekday"/>
    <s v="Non-Fatal"/>
    <n v="0"/>
    <x v="2"/>
    <x v="4"/>
  </r>
  <r>
    <s v="A00611"/>
    <n v="1"/>
    <x v="27"/>
    <x v="27"/>
    <x v="0"/>
    <x v="5"/>
    <x v="3"/>
    <n v="8"/>
    <x v="42"/>
    <x v="6"/>
    <s v="17:49"/>
    <x v="0"/>
    <x v="4"/>
    <x v="6"/>
    <n v="7"/>
    <n v="3"/>
    <x v="2"/>
    <x v="2"/>
    <x v="0"/>
    <x v="1"/>
    <x v="0"/>
    <x v="75"/>
    <x v="49"/>
    <x v="1"/>
    <x v="1"/>
    <x v="2"/>
    <x v="0"/>
    <x v="3"/>
    <n v="17"/>
    <x v="2"/>
    <x v="1"/>
    <s v="Weekend"/>
    <s v="Fatal"/>
    <n v="0.43"/>
    <x v="3"/>
    <x v="2"/>
  </r>
  <r>
    <s v="A00612"/>
    <n v="1"/>
    <x v="10"/>
    <x v="10"/>
    <x v="0"/>
    <x v="5"/>
    <x v="4"/>
    <n v="11"/>
    <x v="61"/>
    <x v="4"/>
    <s v="5:7"/>
    <x v="1"/>
    <x v="2"/>
    <x v="1"/>
    <n v="9"/>
    <n v="5"/>
    <x v="0"/>
    <x v="0"/>
    <x v="1"/>
    <x v="2"/>
    <x v="1"/>
    <x v="19"/>
    <x v="50"/>
    <x v="1"/>
    <x v="0"/>
    <x v="0"/>
    <x v="1"/>
    <x v="0"/>
    <n v="5"/>
    <x v="1"/>
    <x v="1"/>
    <s v="Weekday"/>
    <s v="Fatal"/>
    <n v="0.56000000000000005"/>
    <x v="2"/>
    <x v="4"/>
  </r>
  <r>
    <s v="A00613"/>
    <n v="1"/>
    <x v="2"/>
    <x v="2"/>
    <x v="0"/>
    <x v="0"/>
    <x v="0"/>
    <n v="5"/>
    <x v="0"/>
    <x v="3"/>
    <s v="11:36"/>
    <x v="2"/>
    <x v="2"/>
    <x v="6"/>
    <n v="8"/>
    <n v="4"/>
    <x v="4"/>
    <x v="0"/>
    <x v="0"/>
    <x v="0"/>
    <x v="3"/>
    <x v="37"/>
    <x v="52"/>
    <x v="1"/>
    <x v="1"/>
    <x v="2"/>
    <x v="1"/>
    <x v="1"/>
    <n v="11"/>
    <x v="1"/>
    <x v="0"/>
    <s v="Weekday"/>
    <s v="Fatal"/>
    <n v="0.5"/>
    <x v="3"/>
    <x v="4"/>
  </r>
  <r>
    <s v="A00614"/>
    <n v="1"/>
    <x v="27"/>
    <x v="27"/>
    <x v="0"/>
    <x v="3"/>
    <x v="9"/>
    <n v="9"/>
    <x v="71"/>
    <x v="1"/>
    <s v="10:24"/>
    <x v="0"/>
    <x v="4"/>
    <x v="1"/>
    <n v="0"/>
    <n v="0"/>
    <x v="1"/>
    <x v="3"/>
    <x v="2"/>
    <x v="0"/>
    <x v="0"/>
    <x v="9"/>
    <x v="0"/>
    <x v="0"/>
    <x v="1"/>
    <x v="0"/>
    <x v="1"/>
    <x v="1"/>
    <n v="10"/>
    <x v="1"/>
    <x v="0"/>
    <s v="Weekday"/>
    <s v="Non-Fatal"/>
    <n v="0"/>
    <x v="0"/>
    <x v="2"/>
  </r>
  <r>
    <s v="A00615"/>
    <n v="1"/>
    <x v="28"/>
    <x v="28"/>
    <x v="19"/>
    <x v="0"/>
    <x v="8"/>
    <n v="4"/>
    <x v="35"/>
    <x v="4"/>
    <s v="8:34"/>
    <x v="2"/>
    <x v="1"/>
    <x v="2"/>
    <n v="10"/>
    <n v="3"/>
    <x v="3"/>
    <x v="1"/>
    <x v="0"/>
    <x v="2"/>
    <x v="0"/>
    <x v="65"/>
    <x v="28"/>
    <x v="0"/>
    <x v="1"/>
    <x v="1"/>
    <x v="0"/>
    <x v="1"/>
    <n v="8"/>
    <x v="1"/>
    <x v="0"/>
    <s v="Weekday"/>
    <s v="Fatal"/>
    <n v="0.3"/>
    <x v="0"/>
    <x v="1"/>
  </r>
  <r>
    <s v="A00616"/>
    <n v="1"/>
    <x v="3"/>
    <x v="3"/>
    <x v="0"/>
    <x v="4"/>
    <x v="7"/>
    <n v="7"/>
    <x v="18"/>
    <x v="3"/>
    <s v="4:53"/>
    <x v="1"/>
    <x v="4"/>
    <x v="5"/>
    <n v="8"/>
    <n v="1"/>
    <x v="2"/>
    <x v="2"/>
    <x v="0"/>
    <x v="3"/>
    <x v="3"/>
    <x v="5"/>
    <x v="25"/>
    <x v="1"/>
    <x v="1"/>
    <x v="1"/>
    <x v="0"/>
    <x v="3"/>
    <n v="4"/>
    <x v="0"/>
    <x v="2"/>
    <s v="Weekday"/>
    <s v="Fatal"/>
    <n v="0.12"/>
    <x v="3"/>
    <x v="4"/>
  </r>
  <r>
    <s v="A00617"/>
    <n v="1"/>
    <x v="18"/>
    <x v="18"/>
    <x v="13"/>
    <x v="4"/>
    <x v="11"/>
    <n v="3"/>
    <x v="68"/>
    <x v="1"/>
    <s v="11:5"/>
    <x v="2"/>
    <x v="2"/>
    <x v="5"/>
    <n v="10"/>
    <n v="5"/>
    <x v="1"/>
    <x v="3"/>
    <x v="1"/>
    <x v="0"/>
    <x v="1"/>
    <x v="17"/>
    <x v="39"/>
    <x v="2"/>
    <x v="0"/>
    <x v="1"/>
    <x v="1"/>
    <x v="2"/>
    <n v="11"/>
    <x v="1"/>
    <x v="2"/>
    <s v="Weekday"/>
    <s v="Fatal"/>
    <n v="0.5"/>
    <x v="4"/>
    <x v="4"/>
  </r>
  <r>
    <s v="A00618"/>
    <n v="1"/>
    <x v="27"/>
    <x v="27"/>
    <x v="0"/>
    <x v="2"/>
    <x v="2"/>
    <n v="6"/>
    <x v="39"/>
    <x v="3"/>
    <s v="19:53"/>
    <x v="2"/>
    <x v="4"/>
    <x v="2"/>
    <n v="8"/>
    <n v="0"/>
    <x v="3"/>
    <x v="3"/>
    <x v="3"/>
    <x v="2"/>
    <x v="2"/>
    <x v="80"/>
    <x v="21"/>
    <x v="1"/>
    <x v="1"/>
    <x v="0"/>
    <x v="0"/>
    <x v="2"/>
    <n v="19"/>
    <x v="2"/>
    <x v="2"/>
    <s v="Weekday"/>
    <s v="Non-Fatal"/>
    <n v="0"/>
    <x v="2"/>
    <x v="3"/>
  </r>
  <r>
    <s v="A00619"/>
    <n v="1"/>
    <x v="24"/>
    <x v="24"/>
    <x v="0"/>
    <x v="4"/>
    <x v="10"/>
    <n v="2"/>
    <x v="17"/>
    <x v="5"/>
    <s v="18:39"/>
    <x v="0"/>
    <x v="2"/>
    <x v="2"/>
    <n v="5"/>
    <n v="1"/>
    <x v="0"/>
    <x v="1"/>
    <x v="2"/>
    <x v="1"/>
    <x v="1"/>
    <x v="57"/>
    <x v="9"/>
    <x v="1"/>
    <x v="0"/>
    <x v="2"/>
    <x v="1"/>
    <x v="0"/>
    <n v="18"/>
    <x v="2"/>
    <x v="2"/>
    <s v="Weekday"/>
    <s v="Fatal"/>
    <n v="0.2"/>
    <x v="1"/>
    <x v="3"/>
  </r>
  <r>
    <s v="A00620"/>
    <n v="1"/>
    <x v="24"/>
    <x v="24"/>
    <x v="0"/>
    <x v="0"/>
    <x v="0"/>
    <n v="5"/>
    <x v="0"/>
    <x v="0"/>
    <s v="8:36"/>
    <x v="0"/>
    <x v="3"/>
    <x v="5"/>
    <n v="9"/>
    <n v="3"/>
    <x v="3"/>
    <x v="2"/>
    <x v="2"/>
    <x v="3"/>
    <x v="0"/>
    <x v="37"/>
    <x v="52"/>
    <x v="1"/>
    <x v="1"/>
    <x v="1"/>
    <x v="0"/>
    <x v="3"/>
    <n v="8"/>
    <x v="1"/>
    <x v="0"/>
    <s v="Weekday"/>
    <s v="Fatal"/>
    <n v="0.33"/>
    <x v="3"/>
    <x v="4"/>
  </r>
  <r>
    <s v="A00621"/>
    <n v="1"/>
    <x v="27"/>
    <x v="27"/>
    <x v="0"/>
    <x v="0"/>
    <x v="6"/>
    <n v="12"/>
    <x v="60"/>
    <x v="5"/>
    <s v="21:47"/>
    <x v="1"/>
    <x v="3"/>
    <x v="1"/>
    <n v="4"/>
    <n v="4"/>
    <x v="4"/>
    <x v="3"/>
    <x v="2"/>
    <x v="1"/>
    <x v="2"/>
    <x v="76"/>
    <x v="29"/>
    <x v="1"/>
    <x v="0"/>
    <x v="1"/>
    <x v="0"/>
    <x v="0"/>
    <n v="21"/>
    <x v="0"/>
    <x v="0"/>
    <s v="Weekday"/>
    <s v="Fatal"/>
    <n v="1"/>
    <x v="1"/>
    <x v="3"/>
  </r>
  <r>
    <s v="A00622"/>
    <n v="1"/>
    <x v="8"/>
    <x v="8"/>
    <x v="0"/>
    <x v="1"/>
    <x v="4"/>
    <n v="11"/>
    <x v="67"/>
    <x v="0"/>
    <s v="0:5"/>
    <x v="1"/>
    <x v="3"/>
    <x v="6"/>
    <n v="5"/>
    <n v="0"/>
    <x v="0"/>
    <x v="2"/>
    <x v="2"/>
    <x v="0"/>
    <x v="0"/>
    <x v="60"/>
    <x v="16"/>
    <x v="2"/>
    <x v="0"/>
    <x v="2"/>
    <x v="0"/>
    <x v="2"/>
    <n v="0"/>
    <x v="0"/>
    <x v="1"/>
    <s v="Weekday"/>
    <s v="Non-Fatal"/>
    <n v="0"/>
    <x v="4"/>
    <x v="3"/>
  </r>
  <r>
    <s v="A00623"/>
    <n v="1"/>
    <x v="3"/>
    <x v="3"/>
    <x v="0"/>
    <x v="0"/>
    <x v="9"/>
    <n v="9"/>
    <x v="11"/>
    <x v="1"/>
    <s v="12:58"/>
    <x v="2"/>
    <x v="2"/>
    <x v="6"/>
    <n v="9"/>
    <n v="3"/>
    <x v="3"/>
    <x v="1"/>
    <x v="0"/>
    <x v="2"/>
    <x v="2"/>
    <x v="41"/>
    <x v="30"/>
    <x v="1"/>
    <x v="1"/>
    <x v="1"/>
    <x v="0"/>
    <x v="0"/>
    <n v="12"/>
    <x v="3"/>
    <x v="0"/>
    <s v="Weekday"/>
    <s v="Fatal"/>
    <n v="0.33"/>
    <x v="3"/>
    <x v="3"/>
  </r>
  <r>
    <s v="A00624"/>
    <n v="1"/>
    <x v="7"/>
    <x v="7"/>
    <x v="0"/>
    <x v="1"/>
    <x v="6"/>
    <n v="12"/>
    <x v="28"/>
    <x v="0"/>
    <s v="8:12"/>
    <x v="0"/>
    <x v="2"/>
    <x v="4"/>
    <n v="4"/>
    <n v="2"/>
    <x v="3"/>
    <x v="3"/>
    <x v="3"/>
    <x v="2"/>
    <x v="3"/>
    <x v="10"/>
    <x v="4"/>
    <x v="1"/>
    <x v="1"/>
    <x v="0"/>
    <x v="0"/>
    <x v="1"/>
    <n v="8"/>
    <x v="1"/>
    <x v="1"/>
    <s v="Weekday"/>
    <s v="Fatal"/>
    <n v="0.5"/>
    <x v="2"/>
    <x v="4"/>
  </r>
  <r>
    <s v="A00625"/>
    <n v="1"/>
    <x v="27"/>
    <x v="27"/>
    <x v="0"/>
    <x v="4"/>
    <x v="4"/>
    <n v="11"/>
    <x v="23"/>
    <x v="6"/>
    <s v="21:1"/>
    <x v="2"/>
    <x v="3"/>
    <x v="3"/>
    <n v="6"/>
    <n v="1"/>
    <x v="3"/>
    <x v="2"/>
    <x v="2"/>
    <x v="1"/>
    <x v="3"/>
    <x v="34"/>
    <x v="5"/>
    <x v="1"/>
    <x v="1"/>
    <x v="1"/>
    <x v="0"/>
    <x v="2"/>
    <n v="21"/>
    <x v="0"/>
    <x v="2"/>
    <s v="Weekend"/>
    <s v="Fatal"/>
    <n v="0.17"/>
    <x v="3"/>
    <x v="1"/>
  </r>
  <r>
    <s v="A00626"/>
    <n v="1"/>
    <x v="14"/>
    <x v="14"/>
    <x v="0"/>
    <x v="2"/>
    <x v="4"/>
    <n v="11"/>
    <x v="14"/>
    <x v="1"/>
    <s v="0:29"/>
    <x v="0"/>
    <x v="1"/>
    <x v="1"/>
    <n v="1"/>
    <n v="1"/>
    <x v="2"/>
    <x v="1"/>
    <x v="2"/>
    <x v="1"/>
    <x v="1"/>
    <x v="1"/>
    <x v="48"/>
    <x v="1"/>
    <x v="0"/>
    <x v="0"/>
    <x v="0"/>
    <x v="2"/>
    <n v="0"/>
    <x v="0"/>
    <x v="2"/>
    <s v="Weekday"/>
    <s v="Fatal"/>
    <n v="1"/>
    <x v="2"/>
    <x v="1"/>
  </r>
  <r>
    <s v="A00627"/>
    <n v="1"/>
    <x v="10"/>
    <x v="10"/>
    <x v="0"/>
    <x v="0"/>
    <x v="7"/>
    <n v="7"/>
    <x v="8"/>
    <x v="1"/>
    <s v="22:43"/>
    <x v="2"/>
    <x v="0"/>
    <x v="0"/>
    <n v="3"/>
    <n v="5"/>
    <x v="2"/>
    <x v="2"/>
    <x v="0"/>
    <x v="3"/>
    <x v="0"/>
    <x v="78"/>
    <x v="9"/>
    <x v="1"/>
    <x v="1"/>
    <x v="1"/>
    <x v="1"/>
    <x v="0"/>
    <n v="22"/>
    <x v="0"/>
    <x v="0"/>
    <s v="Weekday"/>
    <s v="Fatal"/>
    <n v="1.67"/>
    <x v="1"/>
    <x v="4"/>
  </r>
  <r>
    <s v="A00628"/>
    <n v="1"/>
    <x v="6"/>
    <x v="6"/>
    <x v="2"/>
    <x v="1"/>
    <x v="1"/>
    <n v="1"/>
    <x v="1"/>
    <x v="0"/>
    <s v="12:47"/>
    <x v="2"/>
    <x v="3"/>
    <x v="0"/>
    <n v="0"/>
    <n v="2"/>
    <x v="0"/>
    <x v="2"/>
    <x v="2"/>
    <x v="0"/>
    <x v="3"/>
    <x v="41"/>
    <x v="37"/>
    <x v="0"/>
    <x v="0"/>
    <x v="2"/>
    <x v="1"/>
    <x v="2"/>
    <n v="12"/>
    <x v="3"/>
    <x v="1"/>
    <s v="Weekday"/>
    <s v="Fatal"/>
    <n v="0"/>
    <x v="1"/>
    <x v="3"/>
  </r>
  <r>
    <s v="A00629"/>
    <n v="1"/>
    <x v="9"/>
    <x v="9"/>
    <x v="0"/>
    <x v="5"/>
    <x v="0"/>
    <n v="5"/>
    <x v="56"/>
    <x v="3"/>
    <s v="13:55"/>
    <x v="1"/>
    <x v="2"/>
    <x v="6"/>
    <n v="1"/>
    <n v="2"/>
    <x v="3"/>
    <x v="1"/>
    <x v="1"/>
    <x v="3"/>
    <x v="0"/>
    <x v="21"/>
    <x v="6"/>
    <x v="1"/>
    <x v="1"/>
    <x v="1"/>
    <x v="0"/>
    <x v="3"/>
    <n v="13"/>
    <x v="3"/>
    <x v="1"/>
    <s v="Weekday"/>
    <s v="Fatal"/>
    <n v="2"/>
    <x v="3"/>
    <x v="4"/>
  </r>
  <r>
    <s v="A00630"/>
    <n v="1"/>
    <x v="11"/>
    <x v="11"/>
    <x v="4"/>
    <x v="5"/>
    <x v="8"/>
    <n v="4"/>
    <x v="19"/>
    <x v="4"/>
    <s v="18:7"/>
    <x v="0"/>
    <x v="2"/>
    <x v="5"/>
    <n v="10"/>
    <n v="5"/>
    <x v="0"/>
    <x v="3"/>
    <x v="2"/>
    <x v="2"/>
    <x v="1"/>
    <x v="39"/>
    <x v="52"/>
    <x v="1"/>
    <x v="0"/>
    <x v="2"/>
    <x v="0"/>
    <x v="3"/>
    <n v="18"/>
    <x v="2"/>
    <x v="1"/>
    <s v="Weekday"/>
    <s v="Fatal"/>
    <n v="0.5"/>
    <x v="3"/>
    <x v="4"/>
  </r>
  <r>
    <s v="A00631"/>
    <n v="1"/>
    <x v="29"/>
    <x v="29"/>
    <x v="0"/>
    <x v="5"/>
    <x v="1"/>
    <n v="1"/>
    <x v="27"/>
    <x v="4"/>
    <s v="8:49"/>
    <x v="0"/>
    <x v="4"/>
    <x v="4"/>
    <n v="5"/>
    <n v="4"/>
    <x v="3"/>
    <x v="3"/>
    <x v="0"/>
    <x v="1"/>
    <x v="1"/>
    <x v="89"/>
    <x v="19"/>
    <x v="0"/>
    <x v="0"/>
    <x v="1"/>
    <x v="1"/>
    <x v="2"/>
    <n v="8"/>
    <x v="1"/>
    <x v="1"/>
    <s v="Weekday"/>
    <s v="Fatal"/>
    <n v="0.8"/>
    <x v="0"/>
    <x v="0"/>
  </r>
  <r>
    <s v="A00632"/>
    <n v="1"/>
    <x v="18"/>
    <x v="18"/>
    <x v="17"/>
    <x v="1"/>
    <x v="4"/>
    <n v="11"/>
    <x v="67"/>
    <x v="2"/>
    <s v="17:9"/>
    <x v="1"/>
    <x v="3"/>
    <x v="4"/>
    <n v="0"/>
    <n v="3"/>
    <x v="4"/>
    <x v="3"/>
    <x v="2"/>
    <x v="0"/>
    <x v="1"/>
    <x v="32"/>
    <x v="1"/>
    <x v="1"/>
    <x v="1"/>
    <x v="0"/>
    <x v="1"/>
    <x v="2"/>
    <n v="17"/>
    <x v="2"/>
    <x v="1"/>
    <s v="Weekend"/>
    <s v="Fatal"/>
    <n v="0"/>
    <x v="1"/>
    <x v="3"/>
  </r>
  <r>
    <s v="A00633"/>
    <n v="1"/>
    <x v="20"/>
    <x v="20"/>
    <x v="11"/>
    <x v="1"/>
    <x v="5"/>
    <n v="10"/>
    <x v="40"/>
    <x v="6"/>
    <s v="10:57"/>
    <x v="2"/>
    <x v="3"/>
    <x v="3"/>
    <n v="4"/>
    <n v="4"/>
    <x v="1"/>
    <x v="2"/>
    <x v="0"/>
    <x v="0"/>
    <x v="0"/>
    <x v="15"/>
    <x v="42"/>
    <x v="1"/>
    <x v="0"/>
    <x v="1"/>
    <x v="0"/>
    <x v="1"/>
    <n v="10"/>
    <x v="1"/>
    <x v="1"/>
    <s v="Weekend"/>
    <s v="Fatal"/>
    <n v="1"/>
    <x v="1"/>
    <x v="2"/>
  </r>
  <r>
    <s v="A00634"/>
    <n v="1"/>
    <x v="11"/>
    <x v="11"/>
    <x v="16"/>
    <x v="0"/>
    <x v="7"/>
    <n v="7"/>
    <x v="8"/>
    <x v="5"/>
    <s v="3:55"/>
    <x v="2"/>
    <x v="0"/>
    <x v="5"/>
    <n v="0"/>
    <n v="4"/>
    <x v="3"/>
    <x v="3"/>
    <x v="0"/>
    <x v="0"/>
    <x v="0"/>
    <x v="90"/>
    <x v="46"/>
    <x v="0"/>
    <x v="1"/>
    <x v="1"/>
    <x v="0"/>
    <x v="2"/>
    <n v="3"/>
    <x v="0"/>
    <x v="0"/>
    <s v="Weekday"/>
    <s v="Fatal"/>
    <n v="0"/>
    <x v="0"/>
    <x v="2"/>
  </r>
  <r>
    <s v="A00635"/>
    <n v="1"/>
    <x v="3"/>
    <x v="3"/>
    <x v="0"/>
    <x v="1"/>
    <x v="11"/>
    <n v="3"/>
    <x v="62"/>
    <x v="6"/>
    <s v="3:33"/>
    <x v="2"/>
    <x v="0"/>
    <x v="5"/>
    <n v="4"/>
    <n v="0"/>
    <x v="1"/>
    <x v="2"/>
    <x v="0"/>
    <x v="3"/>
    <x v="3"/>
    <x v="23"/>
    <x v="44"/>
    <x v="1"/>
    <x v="1"/>
    <x v="2"/>
    <x v="0"/>
    <x v="1"/>
    <n v="3"/>
    <x v="0"/>
    <x v="1"/>
    <s v="Weekend"/>
    <s v="Non-Fatal"/>
    <n v="0"/>
    <x v="2"/>
    <x v="3"/>
  </r>
  <r>
    <s v="A00636"/>
    <n v="1"/>
    <x v="4"/>
    <x v="4"/>
    <x v="0"/>
    <x v="3"/>
    <x v="6"/>
    <n v="12"/>
    <x v="50"/>
    <x v="4"/>
    <s v="16:35"/>
    <x v="1"/>
    <x v="4"/>
    <x v="4"/>
    <n v="2"/>
    <n v="5"/>
    <x v="0"/>
    <x v="2"/>
    <x v="0"/>
    <x v="2"/>
    <x v="0"/>
    <x v="59"/>
    <x v="39"/>
    <x v="2"/>
    <x v="1"/>
    <x v="0"/>
    <x v="1"/>
    <x v="2"/>
    <n v="16"/>
    <x v="3"/>
    <x v="0"/>
    <s v="Weekday"/>
    <s v="Fatal"/>
    <n v="2.5"/>
    <x v="4"/>
    <x v="0"/>
  </r>
  <r>
    <s v="A00637"/>
    <n v="1"/>
    <x v="11"/>
    <x v="11"/>
    <x v="4"/>
    <x v="1"/>
    <x v="0"/>
    <n v="5"/>
    <x v="22"/>
    <x v="4"/>
    <s v="2:14"/>
    <x v="2"/>
    <x v="0"/>
    <x v="0"/>
    <n v="5"/>
    <n v="0"/>
    <x v="0"/>
    <x v="0"/>
    <x v="2"/>
    <x v="2"/>
    <x v="0"/>
    <x v="41"/>
    <x v="17"/>
    <x v="2"/>
    <x v="1"/>
    <x v="0"/>
    <x v="0"/>
    <x v="0"/>
    <n v="2"/>
    <x v="0"/>
    <x v="1"/>
    <s v="Weekday"/>
    <s v="Non-Fatal"/>
    <n v="0"/>
    <x v="4"/>
    <x v="3"/>
  </r>
  <r>
    <s v="A00638"/>
    <n v="1"/>
    <x v="11"/>
    <x v="11"/>
    <x v="22"/>
    <x v="0"/>
    <x v="9"/>
    <n v="9"/>
    <x v="11"/>
    <x v="4"/>
    <s v="18:56"/>
    <x v="2"/>
    <x v="1"/>
    <x v="1"/>
    <n v="8"/>
    <n v="2"/>
    <x v="2"/>
    <x v="2"/>
    <x v="2"/>
    <x v="2"/>
    <x v="2"/>
    <x v="61"/>
    <x v="33"/>
    <x v="1"/>
    <x v="0"/>
    <x v="0"/>
    <x v="1"/>
    <x v="2"/>
    <n v="18"/>
    <x v="2"/>
    <x v="0"/>
    <s v="Weekday"/>
    <s v="Fatal"/>
    <n v="0.25"/>
    <x v="1"/>
    <x v="0"/>
  </r>
  <r>
    <s v="A00639"/>
    <n v="1"/>
    <x v="9"/>
    <x v="9"/>
    <x v="0"/>
    <x v="4"/>
    <x v="5"/>
    <n v="10"/>
    <x v="58"/>
    <x v="5"/>
    <s v="15:25"/>
    <x v="1"/>
    <x v="1"/>
    <x v="4"/>
    <n v="10"/>
    <n v="0"/>
    <x v="4"/>
    <x v="0"/>
    <x v="2"/>
    <x v="3"/>
    <x v="2"/>
    <x v="43"/>
    <x v="6"/>
    <x v="1"/>
    <x v="1"/>
    <x v="1"/>
    <x v="0"/>
    <x v="0"/>
    <n v="15"/>
    <x v="3"/>
    <x v="2"/>
    <s v="Weekday"/>
    <s v="Non-Fatal"/>
    <n v="0"/>
    <x v="3"/>
    <x v="4"/>
  </r>
  <r>
    <s v="A00640"/>
    <n v="1"/>
    <x v="17"/>
    <x v="17"/>
    <x v="0"/>
    <x v="2"/>
    <x v="0"/>
    <n v="5"/>
    <x v="2"/>
    <x v="0"/>
    <s v="4:24"/>
    <x v="0"/>
    <x v="0"/>
    <x v="5"/>
    <n v="0"/>
    <n v="3"/>
    <x v="3"/>
    <x v="0"/>
    <x v="3"/>
    <x v="2"/>
    <x v="0"/>
    <x v="61"/>
    <x v="39"/>
    <x v="2"/>
    <x v="1"/>
    <x v="1"/>
    <x v="0"/>
    <x v="1"/>
    <n v="4"/>
    <x v="0"/>
    <x v="2"/>
    <s v="Weekday"/>
    <s v="Fatal"/>
    <n v="0"/>
    <x v="4"/>
    <x v="0"/>
  </r>
  <r>
    <s v="A00641"/>
    <n v="1"/>
    <x v="12"/>
    <x v="12"/>
    <x v="18"/>
    <x v="2"/>
    <x v="4"/>
    <n v="11"/>
    <x v="14"/>
    <x v="1"/>
    <s v="8:7"/>
    <x v="0"/>
    <x v="1"/>
    <x v="1"/>
    <n v="3"/>
    <n v="3"/>
    <x v="0"/>
    <x v="3"/>
    <x v="2"/>
    <x v="3"/>
    <x v="0"/>
    <x v="39"/>
    <x v="27"/>
    <x v="1"/>
    <x v="1"/>
    <x v="2"/>
    <x v="1"/>
    <x v="2"/>
    <n v="8"/>
    <x v="1"/>
    <x v="2"/>
    <s v="Weekday"/>
    <s v="Fatal"/>
    <n v="1"/>
    <x v="2"/>
    <x v="4"/>
  </r>
  <r>
    <s v="A00642"/>
    <n v="1"/>
    <x v="1"/>
    <x v="1"/>
    <x v="6"/>
    <x v="3"/>
    <x v="2"/>
    <n v="6"/>
    <x v="3"/>
    <x v="1"/>
    <s v="4:1"/>
    <x v="2"/>
    <x v="1"/>
    <x v="1"/>
    <n v="10"/>
    <n v="3"/>
    <x v="3"/>
    <x v="1"/>
    <x v="3"/>
    <x v="1"/>
    <x v="0"/>
    <x v="8"/>
    <x v="22"/>
    <x v="2"/>
    <x v="1"/>
    <x v="1"/>
    <x v="1"/>
    <x v="3"/>
    <n v="4"/>
    <x v="0"/>
    <x v="0"/>
    <s v="Weekday"/>
    <s v="Fatal"/>
    <n v="0.3"/>
    <x v="4"/>
    <x v="4"/>
  </r>
  <r>
    <s v="A00643"/>
    <n v="1"/>
    <x v="27"/>
    <x v="27"/>
    <x v="0"/>
    <x v="1"/>
    <x v="0"/>
    <n v="5"/>
    <x v="22"/>
    <x v="5"/>
    <s v="14:33"/>
    <x v="0"/>
    <x v="3"/>
    <x v="1"/>
    <n v="4"/>
    <n v="4"/>
    <x v="0"/>
    <x v="1"/>
    <x v="3"/>
    <x v="1"/>
    <x v="3"/>
    <x v="49"/>
    <x v="34"/>
    <x v="0"/>
    <x v="1"/>
    <x v="0"/>
    <x v="1"/>
    <x v="3"/>
    <n v="14"/>
    <x v="3"/>
    <x v="1"/>
    <s v="Weekday"/>
    <s v="Fatal"/>
    <n v="1"/>
    <x v="1"/>
    <x v="1"/>
  </r>
  <r>
    <s v="A00644"/>
    <n v="1"/>
    <x v="3"/>
    <x v="3"/>
    <x v="0"/>
    <x v="0"/>
    <x v="5"/>
    <n v="10"/>
    <x v="6"/>
    <x v="3"/>
    <s v="18:15"/>
    <x v="0"/>
    <x v="3"/>
    <x v="0"/>
    <n v="5"/>
    <n v="4"/>
    <x v="3"/>
    <x v="0"/>
    <x v="0"/>
    <x v="2"/>
    <x v="2"/>
    <x v="63"/>
    <x v="46"/>
    <x v="0"/>
    <x v="0"/>
    <x v="1"/>
    <x v="0"/>
    <x v="1"/>
    <n v="18"/>
    <x v="2"/>
    <x v="0"/>
    <s v="Weekday"/>
    <s v="Fatal"/>
    <n v="0.8"/>
    <x v="0"/>
    <x v="4"/>
  </r>
  <r>
    <s v="A00645"/>
    <n v="1"/>
    <x v="22"/>
    <x v="22"/>
    <x v="0"/>
    <x v="0"/>
    <x v="3"/>
    <n v="8"/>
    <x v="4"/>
    <x v="4"/>
    <s v="4:8"/>
    <x v="0"/>
    <x v="3"/>
    <x v="1"/>
    <n v="6"/>
    <n v="5"/>
    <x v="0"/>
    <x v="3"/>
    <x v="1"/>
    <x v="0"/>
    <x v="3"/>
    <x v="35"/>
    <x v="21"/>
    <x v="1"/>
    <x v="0"/>
    <x v="2"/>
    <x v="0"/>
    <x v="3"/>
    <n v="4"/>
    <x v="0"/>
    <x v="0"/>
    <s v="Weekday"/>
    <s v="Fatal"/>
    <n v="0.83"/>
    <x v="2"/>
    <x v="1"/>
  </r>
  <r>
    <s v="A00646"/>
    <n v="1"/>
    <x v="30"/>
    <x v="30"/>
    <x v="0"/>
    <x v="1"/>
    <x v="6"/>
    <n v="12"/>
    <x v="28"/>
    <x v="6"/>
    <s v="12:31"/>
    <x v="1"/>
    <x v="3"/>
    <x v="4"/>
    <n v="4"/>
    <n v="4"/>
    <x v="0"/>
    <x v="2"/>
    <x v="0"/>
    <x v="2"/>
    <x v="0"/>
    <x v="47"/>
    <x v="1"/>
    <x v="1"/>
    <x v="1"/>
    <x v="2"/>
    <x v="1"/>
    <x v="2"/>
    <n v="12"/>
    <x v="3"/>
    <x v="1"/>
    <s v="Weekend"/>
    <s v="Fatal"/>
    <n v="1"/>
    <x v="1"/>
    <x v="1"/>
  </r>
  <r>
    <s v="A00647"/>
    <n v="1"/>
    <x v="4"/>
    <x v="4"/>
    <x v="0"/>
    <x v="4"/>
    <x v="8"/>
    <n v="4"/>
    <x v="15"/>
    <x v="3"/>
    <s v="16:29"/>
    <x v="1"/>
    <x v="0"/>
    <x v="5"/>
    <n v="7"/>
    <n v="2"/>
    <x v="4"/>
    <x v="2"/>
    <x v="2"/>
    <x v="2"/>
    <x v="0"/>
    <x v="0"/>
    <x v="2"/>
    <x v="1"/>
    <x v="1"/>
    <x v="2"/>
    <x v="1"/>
    <x v="3"/>
    <n v="16"/>
    <x v="3"/>
    <x v="2"/>
    <s v="Weekday"/>
    <s v="Fatal"/>
    <n v="0.28999999999999998"/>
    <x v="2"/>
    <x v="0"/>
  </r>
  <r>
    <s v="A00648"/>
    <n v="1"/>
    <x v="10"/>
    <x v="10"/>
    <x v="0"/>
    <x v="4"/>
    <x v="5"/>
    <n v="10"/>
    <x v="58"/>
    <x v="2"/>
    <s v="20:53"/>
    <x v="0"/>
    <x v="2"/>
    <x v="0"/>
    <n v="1"/>
    <n v="4"/>
    <x v="1"/>
    <x v="2"/>
    <x v="1"/>
    <x v="0"/>
    <x v="2"/>
    <x v="76"/>
    <x v="52"/>
    <x v="1"/>
    <x v="1"/>
    <x v="1"/>
    <x v="0"/>
    <x v="0"/>
    <n v="20"/>
    <x v="2"/>
    <x v="2"/>
    <s v="Weekend"/>
    <s v="Fatal"/>
    <n v="4"/>
    <x v="3"/>
    <x v="3"/>
  </r>
  <r>
    <s v="A00649"/>
    <n v="1"/>
    <x v="6"/>
    <x v="6"/>
    <x v="27"/>
    <x v="2"/>
    <x v="4"/>
    <n v="11"/>
    <x v="14"/>
    <x v="2"/>
    <s v="9:17"/>
    <x v="1"/>
    <x v="4"/>
    <x v="5"/>
    <n v="1"/>
    <n v="0"/>
    <x v="3"/>
    <x v="3"/>
    <x v="2"/>
    <x v="1"/>
    <x v="0"/>
    <x v="41"/>
    <x v="17"/>
    <x v="2"/>
    <x v="0"/>
    <x v="0"/>
    <x v="0"/>
    <x v="2"/>
    <n v="9"/>
    <x v="1"/>
    <x v="2"/>
    <s v="Weekend"/>
    <s v="Non-Fatal"/>
    <n v="0"/>
    <x v="4"/>
    <x v="3"/>
  </r>
  <r>
    <s v="A00650"/>
    <n v="1"/>
    <x v="5"/>
    <x v="5"/>
    <x v="0"/>
    <x v="5"/>
    <x v="3"/>
    <n v="8"/>
    <x v="42"/>
    <x v="4"/>
    <s v="10:55"/>
    <x v="0"/>
    <x v="4"/>
    <x v="0"/>
    <n v="5"/>
    <n v="3"/>
    <x v="3"/>
    <x v="2"/>
    <x v="1"/>
    <x v="1"/>
    <x v="1"/>
    <x v="82"/>
    <x v="10"/>
    <x v="1"/>
    <x v="1"/>
    <x v="2"/>
    <x v="0"/>
    <x v="3"/>
    <n v="10"/>
    <x v="1"/>
    <x v="1"/>
    <s v="Weekday"/>
    <s v="Fatal"/>
    <n v="0.6"/>
    <x v="3"/>
    <x v="0"/>
  </r>
  <r>
    <s v="A00651"/>
    <n v="1"/>
    <x v="29"/>
    <x v="29"/>
    <x v="0"/>
    <x v="2"/>
    <x v="1"/>
    <n v="1"/>
    <x v="63"/>
    <x v="2"/>
    <s v="12:32"/>
    <x v="2"/>
    <x v="2"/>
    <x v="3"/>
    <n v="9"/>
    <n v="5"/>
    <x v="1"/>
    <x v="2"/>
    <x v="2"/>
    <x v="2"/>
    <x v="1"/>
    <x v="20"/>
    <x v="49"/>
    <x v="1"/>
    <x v="1"/>
    <x v="0"/>
    <x v="0"/>
    <x v="1"/>
    <n v="12"/>
    <x v="3"/>
    <x v="2"/>
    <s v="Weekend"/>
    <s v="Fatal"/>
    <n v="0.56000000000000005"/>
    <x v="3"/>
    <x v="1"/>
  </r>
  <r>
    <s v="A00652"/>
    <n v="1"/>
    <x v="0"/>
    <x v="0"/>
    <x v="0"/>
    <x v="0"/>
    <x v="7"/>
    <n v="7"/>
    <x v="8"/>
    <x v="5"/>
    <s v="15:19"/>
    <x v="2"/>
    <x v="0"/>
    <x v="0"/>
    <n v="2"/>
    <n v="2"/>
    <x v="2"/>
    <x v="3"/>
    <x v="1"/>
    <x v="0"/>
    <x v="1"/>
    <x v="35"/>
    <x v="18"/>
    <x v="1"/>
    <x v="0"/>
    <x v="2"/>
    <x v="0"/>
    <x v="3"/>
    <n v="15"/>
    <x v="3"/>
    <x v="0"/>
    <s v="Weekday"/>
    <s v="Fatal"/>
    <n v="1"/>
    <x v="3"/>
    <x v="1"/>
  </r>
  <r>
    <s v="A00653"/>
    <n v="1"/>
    <x v="14"/>
    <x v="14"/>
    <x v="0"/>
    <x v="2"/>
    <x v="2"/>
    <n v="6"/>
    <x v="39"/>
    <x v="1"/>
    <s v="14:23"/>
    <x v="1"/>
    <x v="2"/>
    <x v="1"/>
    <n v="1"/>
    <n v="1"/>
    <x v="2"/>
    <x v="3"/>
    <x v="0"/>
    <x v="1"/>
    <x v="3"/>
    <x v="76"/>
    <x v="34"/>
    <x v="0"/>
    <x v="0"/>
    <x v="1"/>
    <x v="1"/>
    <x v="2"/>
    <n v="14"/>
    <x v="3"/>
    <x v="2"/>
    <s v="Weekday"/>
    <s v="Fatal"/>
    <n v="1"/>
    <x v="1"/>
    <x v="3"/>
  </r>
  <r>
    <s v="A00654"/>
    <n v="1"/>
    <x v="12"/>
    <x v="12"/>
    <x v="18"/>
    <x v="5"/>
    <x v="7"/>
    <n v="7"/>
    <x v="57"/>
    <x v="1"/>
    <s v="17:40"/>
    <x v="1"/>
    <x v="1"/>
    <x v="0"/>
    <n v="7"/>
    <n v="0"/>
    <x v="4"/>
    <x v="0"/>
    <x v="0"/>
    <x v="1"/>
    <x v="0"/>
    <x v="12"/>
    <x v="37"/>
    <x v="0"/>
    <x v="1"/>
    <x v="0"/>
    <x v="1"/>
    <x v="2"/>
    <n v="17"/>
    <x v="2"/>
    <x v="1"/>
    <s v="Weekday"/>
    <s v="Non-Fatal"/>
    <n v="0"/>
    <x v="1"/>
    <x v="4"/>
  </r>
  <r>
    <s v="A00655"/>
    <n v="1"/>
    <x v="8"/>
    <x v="8"/>
    <x v="0"/>
    <x v="1"/>
    <x v="6"/>
    <n v="12"/>
    <x v="28"/>
    <x v="5"/>
    <s v="1:19"/>
    <x v="0"/>
    <x v="0"/>
    <x v="2"/>
    <n v="10"/>
    <n v="4"/>
    <x v="0"/>
    <x v="1"/>
    <x v="1"/>
    <x v="0"/>
    <x v="3"/>
    <x v="28"/>
    <x v="43"/>
    <x v="1"/>
    <x v="0"/>
    <x v="0"/>
    <x v="1"/>
    <x v="3"/>
    <n v="1"/>
    <x v="0"/>
    <x v="1"/>
    <s v="Weekday"/>
    <s v="Fatal"/>
    <n v="0.4"/>
    <x v="1"/>
    <x v="3"/>
  </r>
  <r>
    <s v="A00656"/>
    <n v="1"/>
    <x v="26"/>
    <x v="26"/>
    <x v="0"/>
    <x v="4"/>
    <x v="9"/>
    <n v="9"/>
    <x v="59"/>
    <x v="0"/>
    <s v="14:6"/>
    <x v="2"/>
    <x v="2"/>
    <x v="2"/>
    <n v="8"/>
    <n v="0"/>
    <x v="4"/>
    <x v="3"/>
    <x v="1"/>
    <x v="1"/>
    <x v="1"/>
    <x v="64"/>
    <x v="27"/>
    <x v="1"/>
    <x v="1"/>
    <x v="1"/>
    <x v="1"/>
    <x v="0"/>
    <n v="14"/>
    <x v="3"/>
    <x v="2"/>
    <s v="Weekday"/>
    <s v="Non-Fatal"/>
    <n v="0"/>
    <x v="2"/>
    <x v="3"/>
  </r>
  <r>
    <s v="A00657"/>
    <n v="1"/>
    <x v="9"/>
    <x v="9"/>
    <x v="0"/>
    <x v="2"/>
    <x v="11"/>
    <n v="3"/>
    <x v="45"/>
    <x v="6"/>
    <s v="14:30"/>
    <x v="1"/>
    <x v="3"/>
    <x v="3"/>
    <n v="0"/>
    <n v="0"/>
    <x v="4"/>
    <x v="1"/>
    <x v="3"/>
    <x v="1"/>
    <x v="0"/>
    <x v="36"/>
    <x v="36"/>
    <x v="1"/>
    <x v="0"/>
    <x v="1"/>
    <x v="1"/>
    <x v="2"/>
    <n v="14"/>
    <x v="3"/>
    <x v="2"/>
    <s v="Weekend"/>
    <s v="Non-Fatal"/>
    <n v="0"/>
    <x v="3"/>
    <x v="1"/>
  </r>
  <r>
    <s v="A00658"/>
    <n v="1"/>
    <x v="1"/>
    <x v="1"/>
    <x v="1"/>
    <x v="2"/>
    <x v="4"/>
    <n v="11"/>
    <x v="14"/>
    <x v="1"/>
    <s v="11:56"/>
    <x v="0"/>
    <x v="4"/>
    <x v="1"/>
    <n v="1"/>
    <n v="0"/>
    <x v="4"/>
    <x v="1"/>
    <x v="0"/>
    <x v="3"/>
    <x v="3"/>
    <x v="52"/>
    <x v="10"/>
    <x v="1"/>
    <x v="0"/>
    <x v="0"/>
    <x v="0"/>
    <x v="1"/>
    <n v="11"/>
    <x v="1"/>
    <x v="2"/>
    <s v="Weekday"/>
    <s v="Non-Fatal"/>
    <n v="0"/>
    <x v="3"/>
    <x v="0"/>
  </r>
  <r>
    <s v="A00659"/>
    <n v="1"/>
    <x v="17"/>
    <x v="17"/>
    <x v="0"/>
    <x v="3"/>
    <x v="3"/>
    <n v="8"/>
    <x v="48"/>
    <x v="5"/>
    <s v="14:56"/>
    <x v="1"/>
    <x v="2"/>
    <x v="1"/>
    <n v="7"/>
    <n v="5"/>
    <x v="4"/>
    <x v="1"/>
    <x v="1"/>
    <x v="0"/>
    <x v="1"/>
    <x v="50"/>
    <x v="21"/>
    <x v="1"/>
    <x v="0"/>
    <x v="2"/>
    <x v="0"/>
    <x v="3"/>
    <n v="14"/>
    <x v="3"/>
    <x v="0"/>
    <s v="Weekday"/>
    <s v="Fatal"/>
    <n v="0.71"/>
    <x v="2"/>
    <x v="1"/>
  </r>
  <r>
    <s v="A00660"/>
    <n v="1"/>
    <x v="29"/>
    <x v="29"/>
    <x v="0"/>
    <x v="3"/>
    <x v="10"/>
    <n v="2"/>
    <x v="49"/>
    <x v="4"/>
    <s v="22:38"/>
    <x v="2"/>
    <x v="0"/>
    <x v="2"/>
    <n v="4"/>
    <n v="1"/>
    <x v="0"/>
    <x v="0"/>
    <x v="2"/>
    <x v="3"/>
    <x v="2"/>
    <x v="9"/>
    <x v="15"/>
    <x v="1"/>
    <x v="0"/>
    <x v="0"/>
    <x v="1"/>
    <x v="0"/>
    <n v="22"/>
    <x v="0"/>
    <x v="0"/>
    <s v="Weekday"/>
    <s v="Fatal"/>
    <n v="0.25"/>
    <x v="1"/>
    <x v="2"/>
  </r>
  <r>
    <s v="A00661"/>
    <n v="1"/>
    <x v="31"/>
    <x v="31"/>
    <x v="0"/>
    <x v="4"/>
    <x v="10"/>
    <n v="2"/>
    <x v="17"/>
    <x v="3"/>
    <s v="8:2"/>
    <x v="2"/>
    <x v="4"/>
    <x v="5"/>
    <n v="10"/>
    <n v="3"/>
    <x v="2"/>
    <x v="0"/>
    <x v="1"/>
    <x v="2"/>
    <x v="3"/>
    <x v="34"/>
    <x v="46"/>
    <x v="0"/>
    <x v="0"/>
    <x v="1"/>
    <x v="0"/>
    <x v="3"/>
    <n v="8"/>
    <x v="1"/>
    <x v="2"/>
    <s v="Weekday"/>
    <s v="Fatal"/>
    <n v="0.3"/>
    <x v="0"/>
    <x v="1"/>
  </r>
  <r>
    <s v="A00662"/>
    <n v="1"/>
    <x v="24"/>
    <x v="24"/>
    <x v="0"/>
    <x v="0"/>
    <x v="3"/>
    <n v="8"/>
    <x v="4"/>
    <x v="4"/>
    <s v="4:25"/>
    <x v="0"/>
    <x v="0"/>
    <x v="4"/>
    <n v="8"/>
    <n v="3"/>
    <x v="3"/>
    <x v="3"/>
    <x v="0"/>
    <x v="1"/>
    <x v="2"/>
    <x v="77"/>
    <x v="46"/>
    <x v="0"/>
    <x v="0"/>
    <x v="2"/>
    <x v="1"/>
    <x v="1"/>
    <n v="4"/>
    <x v="0"/>
    <x v="0"/>
    <s v="Weekday"/>
    <s v="Fatal"/>
    <n v="0.38"/>
    <x v="0"/>
    <x v="2"/>
  </r>
  <r>
    <s v="A00663"/>
    <n v="1"/>
    <x v="5"/>
    <x v="5"/>
    <x v="0"/>
    <x v="2"/>
    <x v="7"/>
    <n v="7"/>
    <x v="55"/>
    <x v="0"/>
    <s v="21:28"/>
    <x v="1"/>
    <x v="1"/>
    <x v="0"/>
    <n v="1"/>
    <n v="4"/>
    <x v="0"/>
    <x v="1"/>
    <x v="2"/>
    <x v="2"/>
    <x v="2"/>
    <x v="8"/>
    <x v="14"/>
    <x v="1"/>
    <x v="1"/>
    <x v="2"/>
    <x v="0"/>
    <x v="1"/>
    <n v="21"/>
    <x v="0"/>
    <x v="2"/>
    <s v="Weekday"/>
    <s v="Fatal"/>
    <n v="4"/>
    <x v="1"/>
    <x v="4"/>
  </r>
  <r>
    <s v="A00664"/>
    <n v="1"/>
    <x v="10"/>
    <x v="10"/>
    <x v="0"/>
    <x v="0"/>
    <x v="6"/>
    <n v="12"/>
    <x v="60"/>
    <x v="3"/>
    <s v="17:5"/>
    <x v="0"/>
    <x v="2"/>
    <x v="6"/>
    <n v="9"/>
    <n v="2"/>
    <x v="0"/>
    <x v="3"/>
    <x v="2"/>
    <x v="3"/>
    <x v="2"/>
    <x v="0"/>
    <x v="27"/>
    <x v="1"/>
    <x v="0"/>
    <x v="2"/>
    <x v="0"/>
    <x v="1"/>
    <n v="17"/>
    <x v="2"/>
    <x v="0"/>
    <s v="Weekday"/>
    <s v="Fatal"/>
    <n v="0.22"/>
    <x v="2"/>
    <x v="0"/>
  </r>
  <r>
    <s v="A00665"/>
    <n v="1"/>
    <x v="29"/>
    <x v="29"/>
    <x v="0"/>
    <x v="5"/>
    <x v="7"/>
    <n v="7"/>
    <x v="57"/>
    <x v="1"/>
    <s v="13:12"/>
    <x v="2"/>
    <x v="4"/>
    <x v="2"/>
    <n v="3"/>
    <n v="0"/>
    <x v="4"/>
    <x v="0"/>
    <x v="2"/>
    <x v="0"/>
    <x v="1"/>
    <x v="7"/>
    <x v="23"/>
    <x v="0"/>
    <x v="1"/>
    <x v="2"/>
    <x v="0"/>
    <x v="0"/>
    <n v="13"/>
    <x v="3"/>
    <x v="1"/>
    <s v="Weekday"/>
    <s v="Non-Fatal"/>
    <n v="0"/>
    <x v="1"/>
    <x v="0"/>
  </r>
  <r>
    <s v="A00666"/>
    <n v="1"/>
    <x v="13"/>
    <x v="13"/>
    <x v="0"/>
    <x v="2"/>
    <x v="8"/>
    <n v="4"/>
    <x v="44"/>
    <x v="1"/>
    <s v="20:45"/>
    <x v="0"/>
    <x v="2"/>
    <x v="1"/>
    <n v="9"/>
    <n v="1"/>
    <x v="2"/>
    <x v="3"/>
    <x v="0"/>
    <x v="1"/>
    <x v="2"/>
    <x v="14"/>
    <x v="51"/>
    <x v="2"/>
    <x v="0"/>
    <x v="1"/>
    <x v="1"/>
    <x v="3"/>
    <n v="20"/>
    <x v="2"/>
    <x v="2"/>
    <s v="Weekday"/>
    <s v="Fatal"/>
    <n v="0.11"/>
    <x v="4"/>
    <x v="1"/>
  </r>
  <r>
    <s v="A00667"/>
    <n v="1"/>
    <x v="30"/>
    <x v="30"/>
    <x v="0"/>
    <x v="4"/>
    <x v="7"/>
    <n v="7"/>
    <x v="18"/>
    <x v="4"/>
    <s v="13:50"/>
    <x v="1"/>
    <x v="1"/>
    <x v="6"/>
    <n v="5"/>
    <n v="5"/>
    <x v="2"/>
    <x v="3"/>
    <x v="1"/>
    <x v="1"/>
    <x v="0"/>
    <x v="62"/>
    <x v="14"/>
    <x v="1"/>
    <x v="1"/>
    <x v="1"/>
    <x v="1"/>
    <x v="0"/>
    <n v="13"/>
    <x v="3"/>
    <x v="2"/>
    <s v="Weekday"/>
    <s v="Fatal"/>
    <n v="1"/>
    <x v="1"/>
    <x v="3"/>
  </r>
  <r>
    <s v="A00668"/>
    <n v="1"/>
    <x v="2"/>
    <x v="2"/>
    <x v="0"/>
    <x v="2"/>
    <x v="4"/>
    <n v="11"/>
    <x v="14"/>
    <x v="1"/>
    <s v="21:56"/>
    <x v="2"/>
    <x v="3"/>
    <x v="3"/>
    <n v="3"/>
    <n v="5"/>
    <x v="3"/>
    <x v="0"/>
    <x v="1"/>
    <x v="3"/>
    <x v="0"/>
    <x v="76"/>
    <x v="2"/>
    <x v="1"/>
    <x v="0"/>
    <x v="2"/>
    <x v="1"/>
    <x v="0"/>
    <n v="21"/>
    <x v="0"/>
    <x v="2"/>
    <s v="Weekday"/>
    <s v="Fatal"/>
    <n v="1.67"/>
    <x v="2"/>
    <x v="3"/>
  </r>
  <r>
    <s v="A00669"/>
    <n v="1"/>
    <x v="13"/>
    <x v="13"/>
    <x v="0"/>
    <x v="4"/>
    <x v="10"/>
    <n v="2"/>
    <x v="17"/>
    <x v="6"/>
    <s v="15:38"/>
    <x v="0"/>
    <x v="4"/>
    <x v="3"/>
    <n v="10"/>
    <n v="4"/>
    <x v="0"/>
    <x v="0"/>
    <x v="3"/>
    <x v="2"/>
    <x v="0"/>
    <x v="2"/>
    <x v="35"/>
    <x v="1"/>
    <x v="0"/>
    <x v="2"/>
    <x v="1"/>
    <x v="3"/>
    <n v="15"/>
    <x v="3"/>
    <x v="2"/>
    <s v="Weekend"/>
    <s v="Fatal"/>
    <n v="0.4"/>
    <x v="3"/>
    <x v="2"/>
  </r>
  <r>
    <s v="A00670"/>
    <n v="1"/>
    <x v="14"/>
    <x v="14"/>
    <x v="0"/>
    <x v="0"/>
    <x v="7"/>
    <n v="7"/>
    <x v="8"/>
    <x v="2"/>
    <s v="11:17"/>
    <x v="2"/>
    <x v="3"/>
    <x v="1"/>
    <n v="8"/>
    <n v="0"/>
    <x v="1"/>
    <x v="3"/>
    <x v="0"/>
    <x v="1"/>
    <x v="3"/>
    <x v="25"/>
    <x v="49"/>
    <x v="1"/>
    <x v="1"/>
    <x v="0"/>
    <x v="1"/>
    <x v="1"/>
    <n v="11"/>
    <x v="1"/>
    <x v="0"/>
    <s v="Weekend"/>
    <s v="Non-Fatal"/>
    <n v="0"/>
    <x v="3"/>
    <x v="0"/>
  </r>
  <r>
    <s v="A00671"/>
    <n v="1"/>
    <x v="3"/>
    <x v="3"/>
    <x v="0"/>
    <x v="0"/>
    <x v="10"/>
    <n v="2"/>
    <x v="29"/>
    <x v="1"/>
    <s v="19:49"/>
    <x v="1"/>
    <x v="4"/>
    <x v="6"/>
    <n v="6"/>
    <n v="4"/>
    <x v="0"/>
    <x v="3"/>
    <x v="3"/>
    <x v="3"/>
    <x v="3"/>
    <x v="84"/>
    <x v="24"/>
    <x v="0"/>
    <x v="1"/>
    <x v="0"/>
    <x v="1"/>
    <x v="3"/>
    <n v="19"/>
    <x v="2"/>
    <x v="0"/>
    <s v="Weekday"/>
    <s v="Fatal"/>
    <n v="0.67"/>
    <x v="0"/>
    <x v="0"/>
  </r>
  <r>
    <s v="A00672"/>
    <n v="1"/>
    <x v="17"/>
    <x v="17"/>
    <x v="0"/>
    <x v="3"/>
    <x v="2"/>
    <n v="6"/>
    <x v="3"/>
    <x v="3"/>
    <s v="9:33"/>
    <x v="1"/>
    <x v="3"/>
    <x v="4"/>
    <n v="1"/>
    <n v="3"/>
    <x v="0"/>
    <x v="2"/>
    <x v="0"/>
    <x v="3"/>
    <x v="1"/>
    <x v="24"/>
    <x v="5"/>
    <x v="1"/>
    <x v="1"/>
    <x v="1"/>
    <x v="0"/>
    <x v="1"/>
    <n v="9"/>
    <x v="1"/>
    <x v="0"/>
    <s v="Weekday"/>
    <s v="Fatal"/>
    <n v="3"/>
    <x v="3"/>
    <x v="4"/>
  </r>
  <r>
    <s v="A00673"/>
    <n v="1"/>
    <x v="3"/>
    <x v="3"/>
    <x v="0"/>
    <x v="3"/>
    <x v="3"/>
    <n v="8"/>
    <x v="48"/>
    <x v="0"/>
    <s v="4:33"/>
    <x v="0"/>
    <x v="3"/>
    <x v="6"/>
    <n v="9"/>
    <n v="1"/>
    <x v="4"/>
    <x v="0"/>
    <x v="3"/>
    <x v="1"/>
    <x v="0"/>
    <x v="84"/>
    <x v="26"/>
    <x v="1"/>
    <x v="0"/>
    <x v="2"/>
    <x v="1"/>
    <x v="0"/>
    <n v="4"/>
    <x v="0"/>
    <x v="0"/>
    <s v="Weekday"/>
    <s v="Fatal"/>
    <n v="0.11"/>
    <x v="2"/>
    <x v="0"/>
  </r>
  <r>
    <s v="A00674"/>
    <n v="1"/>
    <x v="25"/>
    <x v="25"/>
    <x v="0"/>
    <x v="4"/>
    <x v="4"/>
    <n v="11"/>
    <x v="23"/>
    <x v="5"/>
    <s v="17:15"/>
    <x v="0"/>
    <x v="3"/>
    <x v="0"/>
    <n v="2"/>
    <n v="4"/>
    <x v="2"/>
    <x v="2"/>
    <x v="1"/>
    <x v="3"/>
    <x v="1"/>
    <x v="72"/>
    <x v="32"/>
    <x v="2"/>
    <x v="0"/>
    <x v="2"/>
    <x v="0"/>
    <x v="2"/>
    <n v="17"/>
    <x v="2"/>
    <x v="2"/>
    <s v="Weekday"/>
    <s v="Fatal"/>
    <n v="2"/>
    <x v="4"/>
    <x v="0"/>
  </r>
  <r>
    <s v="A00675"/>
    <n v="1"/>
    <x v="5"/>
    <x v="5"/>
    <x v="0"/>
    <x v="0"/>
    <x v="2"/>
    <n v="6"/>
    <x v="53"/>
    <x v="3"/>
    <s v="20:32"/>
    <x v="1"/>
    <x v="3"/>
    <x v="6"/>
    <n v="1"/>
    <n v="0"/>
    <x v="2"/>
    <x v="3"/>
    <x v="2"/>
    <x v="1"/>
    <x v="0"/>
    <x v="74"/>
    <x v="51"/>
    <x v="2"/>
    <x v="1"/>
    <x v="0"/>
    <x v="0"/>
    <x v="2"/>
    <n v="20"/>
    <x v="2"/>
    <x v="0"/>
    <s v="Weekday"/>
    <s v="Non-Fatal"/>
    <n v="0"/>
    <x v="4"/>
    <x v="0"/>
  </r>
  <r>
    <s v="A00676"/>
    <n v="1"/>
    <x v="1"/>
    <x v="1"/>
    <x v="1"/>
    <x v="2"/>
    <x v="0"/>
    <n v="5"/>
    <x v="2"/>
    <x v="4"/>
    <s v="5:18"/>
    <x v="0"/>
    <x v="1"/>
    <x v="2"/>
    <n v="0"/>
    <n v="2"/>
    <x v="4"/>
    <x v="2"/>
    <x v="0"/>
    <x v="0"/>
    <x v="1"/>
    <x v="41"/>
    <x v="41"/>
    <x v="1"/>
    <x v="0"/>
    <x v="2"/>
    <x v="1"/>
    <x v="2"/>
    <n v="5"/>
    <x v="1"/>
    <x v="2"/>
    <s v="Weekday"/>
    <s v="Fatal"/>
    <n v="0"/>
    <x v="2"/>
    <x v="3"/>
  </r>
  <r>
    <s v="A00677"/>
    <n v="1"/>
    <x v="7"/>
    <x v="7"/>
    <x v="0"/>
    <x v="1"/>
    <x v="4"/>
    <n v="11"/>
    <x v="67"/>
    <x v="5"/>
    <s v="9:58"/>
    <x v="0"/>
    <x v="2"/>
    <x v="5"/>
    <n v="8"/>
    <n v="0"/>
    <x v="1"/>
    <x v="2"/>
    <x v="2"/>
    <x v="1"/>
    <x v="3"/>
    <x v="29"/>
    <x v="37"/>
    <x v="0"/>
    <x v="1"/>
    <x v="1"/>
    <x v="0"/>
    <x v="3"/>
    <n v="9"/>
    <x v="1"/>
    <x v="1"/>
    <s v="Weekday"/>
    <s v="Non-Fatal"/>
    <n v="0"/>
    <x v="1"/>
    <x v="1"/>
  </r>
  <r>
    <s v="A00678"/>
    <n v="1"/>
    <x v="19"/>
    <x v="19"/>
    <x v="0"/>
    <x v="3"/>
    <x v="11"/>
    <n v="3"/>
    <x v="64"/>
    <x v="1"/>
    <s v="11:36"/>
    <x v="1"/>
    <x v="2"/>
    <x v="2"/>
    <n v="1"/>
    <n v="2"/>
    <x v="4"/>
    <x v="3"/>
    <x v="1"/>
    <x v="2"/>
    <x v="1"/>
    <x v="9"/>
    <x v="26"/>
    <x v="1"/>
    <x v="1"/>
    <x v="2"/>
    <x v="0"/>
    <x v="1"/>
    <n v="11"/>
    <x v="1"/>
    <x v="0"/>
    <s v="Weekday"/>
    <s v="Fatal"/>
    <n v="2"/>
    <x v="2"/>
    <x v="2"/>
  </r>
  <r>
    <s v="A00679"/>
    <n v="1"/>
    <x v="14"/>
    <x v="14"/>
    <x v="0"/>
    <x v="4"/>
    <x v="8"/>
    <n v="4"/>
    <x v="15"/>
    <x v="1"/>
    <s v="3:5"/>
    <x v="1"/>
    <x v="0"/>
    <x v="5"/>
    <n v="5"/>
    <n v="3"/>
    <x v="1"/>
    <x v="3"/>
    <x v="0"/>
    <x v="0"/>
    <x v="2"/>
    <x v="77"/>
    <x v="5"/>
    <x v="1"/>
    <x v="0"/>
    <x v="1"/>
    <x v="0"/>
    <x v="0"/>
    <n v="3"/>
    <x v="0"/>
    <x v="2"/>
    <s v="Weekday"/>
    <s v="Fatal"/>
    <n v="0.6"/>
    <x v="3"/>
    <x v="2"/>
  </r>
  <r>
    <s v="A00680"/>
    <n v="1"/>
    <x v="12"/>
    <x v="12"/>
    <x v="14"/>
    <x v="3"/>
    <x v="10"/>
    <n v="2"/>
    <x v="49"/>
    <x v="1"/>
    <s v="2:54"/>
    <x v="0"/>
    <x v="4"/>
    <x v="0"/>
    <n v="2"/>
    <n v="2"/>
    <x v="0"/>
    <x v="1"/>
    <x v="2"/>
    <x v="2"/>
    <x v="2"/>
    <x v="13"/>
    <x v="49"/>
    <x v="1"/>
    <x v="1"/>
    <x v="1"/>
    <x v="0"/>
    <x v="2"/>
    <n v="2"/>
    <x v="0"/>
    <x v="0"/>
    <s v="Weekday"/>
    <s v="Fatal"/>
    <n v="1"/>
    <x v="3"/>
    <x v="0"/>
  </r>
  <r>
    <s v="A00681"/>
    <n v="1"/>
    <x v="18"/>
    <x v="18"/>
    <x v="13"/>
    <x v="4"/>
    <x v="1"/>
    <n v="1"/>
    <x v="38"/>
    <x v="5"/>
    <s v="13:46"/>
    <x v="2"/>
    <x v="4"/>
    <x v="4"/>
    <n v="8"/>
    <n v="5"/>
    <x v="1"/>
    <x v="1"/>
    <x v="2"/>
    <x v="0"/>
    <x v="2"/>
    <x v="65"/>
    <x v="18"/>
    <x v="1"/>
    <x v="0"/>
    <x v="0"/>
    <x v="0"/>
    <x v="1"/>
    <n v="13"/>
    <x v="3"/>
    <x v="2"/>
    <s v="Weekday"/>
    <s v="Fatal"/>
    <n v="0.62"/>
    <x v="3"/>
    <x v="1"/>
  </r>
  <r>
    <s v="A00682"/>
    <n v="1"/>
    <x v="14"/>
    <x v="14"/>
    <x v="0"/>
    <x v="4"/>
    <x v="8"/>
    <n v="4"/>
    <x v="15"/>
    <x v="0"/>
    <s v="15:32"/>
    <x v="1"/>
    <x v="4"/>
    <x v="4"/>
    <n v="0"/>
    <n v="3"/>
    <x v="2"/>
    <x v="2"/>
    <x v="2"/>
    <x v="2"/>
    <x v="2"/>
    <x v="75"/>
    <x v="34"/>
    <x v="0"/>
    <x v="0"/>
    <x v="2"/>
    <x v="1"/>
    <x v="2"/>
    <n v="15"/>
    <x v="3"/>
    <x v="2"/>
    <s v="Weekday"/>
    <s v="Fatal"/>
    <n v="0"/>
    <x v="1"/>
    <x v="2"/>
  </r>
  <r>
    <s v="A00683"/>
    <n v="1"/>
    <x v="3"/>
    <x v="3"/>
    <x v="0"/>
    <x v="3"/>
    <x v="11"/>
    <n v="3"/>
    <x v="64"/>
    <x v="0"/>
    <s v="6:39"/>
    <x v="1"/>
    <x v="1"/>
    <x v="2"/>
    <n v="4"/>
    <n v="1"/>
    <x v="3"/>
    <x v="2"/>
    <x v="0"/>
    <x v="3"/>
    <x v="1"/>
    <x v="55"/>
    <x v="26"/>
    <x v="1"/>
    <x v="0"/>
    <x v="0"/>
    <x v="1"/>
    <x v="1"/>
    <n v="6"/>
    <x v="1"/>
    <x v="0"/>
    <s v="Weekday"/>
    <s v="Fatal"/>
    <n v="0.25"/>
    <x v="2"/>
    <x v="4"/>
  </r>
  <r>
    <s v="A00684"/>
    <n v="1"/>
    <x v="16"/>
    <x v="16"/>
    <x v="25"/>
    <x v="0"/>
    <x v="3"/>
    <n v="8"/>
    <x v="4"/>
    <x v="6"/>
    <s v="16:25"/>
    <x v="2"/>
    <x v="3"/>
    <x v="0"/>
    <n v="1"/>
    <n v="1"/>
    <x v="4"/>
    <x v="0"/>
    <x v="1"/>
    <x v="2"/>
    <x v="2"/>
    <x v="78"/>
    <x v="24"/>
    <x v="0"/>
    <x v="0"/>
    <x v="0"/>
    <x v="1"/>
    <x v="0"/>
    <n v="16"/>
    <x v="3"/>
    <x v="0"/>
    <s v="Weekend"/>
    <s v="Fatal"/>
    <n v="1"/>
    <x v="0"/>
    <x v="4"/>
  </r>
  <r>
    <s v="A00685"/>
    <n v="1"/>
    <x v="17"/>
    <x v="17"/>
    <x v="0"/>
    <x v="0"/>
    <x v="1"/>
    <n v="1"/>
    <x v="65"/>
    <x v="4"/>
    <s v="23:8"/>
    <x v="0"/>
    <x v="0"/>
    <x v="6"/>
    <n v="5"/>
    <n v="3"/>
    <x v="3"/>
    <x v="0"/>
    <x v="3"/>
    <x v="1"/>
    <x v="2"/>
    <x v="7"/>
    <x v="40"/>
    <x v="1"/>
    <x v="0"/>
    <x v="1"/>
    <x v="1"/>
    <x v="3"/>
    <n v="23"/>
    <x v="0"/>
    <x v="0"/>
    <s v="Weekday"/>
    <s v="Fatal"/>
    <n v="0.6"/>
    <x v="3"/>
    <x v="0"/>
  </r>
  <r>
    <s v="A00686"/>
    <n v="1"/>
    <x v="22"/>
    <x v="22"/>
    <x v="0"/>
    <x v="0"/>
    <x v="3"/>
    <n v="8"/>
    <x v="4"/>
    <x v="5"/>
    <s v="8:52"/>
    <x v="1"/>
    <x v="3"/>
    <x v="3"/>
    <n v="0"/>
    <n v="3"/>
    <x v="2"/>
    <x v="1"/>
    <x v="0"/>
    <x v="0"/>
    <x v="0"/>
    <x v="30"/>
    <x v="18"/>
    <x v="1"/>
    <x v="1"/>
    <x v="1"/>
    <x v="0"/>
    <x v="2"/>
    <n v="8"/>
    <x v="1"/>
    <x v="0"/>
    <s v="Weekday"/>
    <s v="Fatal"/>
    <n v="0"/>
    <x v="3"/>
    <x v="4"/>
  </r>
  <r>
    <s v="A00687"/>
    <n v="1"/>
    <x v="24"/>
    <x v="24"/>
    <x v="0"/>
    <x v="0"/>
    <x v="9"/>
    <n v="9"/>
    <x v="11"/>
    <x v="4"/>
    <s v="20:38"/>
    <x v="1"/>
    <x v="1"/>
    <x v="5"/>
    <n v="10"/>
    <n v="1"/>
    <x v="3"/>
    <x v="1"/>
    <x v="3"/>
    <x v="0"/>
    <x v="3"/>
    <x v="6"/>
    <x v="48"/>
    <x v="1"/>
    <x v="1"/>
    <x v="1"/>
    <x v="0"/>
    <x v="0"/>
    <n v="20"/>
    <x v="2"/>
    <x v="0"/>
    <s v="Weekday"/>
    <s v="Fatal"/>
    <n v="0.1"/>
    <x v="2"/>
    <x v="2"/>
  </r>
  <r>
    <s v="A00688"/>
    <n v="1"/>
    <x v="17"/>
    <x v="17"/>
    <x v="0"/>
    <x v="4"/>
    <x v="0"/>
    <n v="5"/>
    <x v="34"/>
    <x v="5"/>
    <s v="21:29"/>
    <x v="1"/>
    <x v="2"/>
    <x v="2"/>
    <n v="8"/>
    <n v="4"/>
    <x v="0"/>
    <x v="1"/>
    <x v="1"/>
    <x v="3"/>
    <x v="0"/>
    <x v="84"/>
    <x v="4"/>
    <x v="1"/>
    <x v="0"/>
    <x v="0"/>
    <x v="1"/>
    <x v="2"/>
    <n v="21"/>
    <x v="0"/>
    <x v="2"/>
    <s v="Weekday"/>
    <s v="Fatal"/>
    <n v="0.5"/>
    <x v="2"/>
    <x v="0"/>
  </r>
  <r>
    <s v="A00689"/>
    <n v="1"/>
    <x v="0"/>
    <x v="0"/>
    <x v="0"/>
    <x v="0"/>
    <x v="1"/>
    <n v="1"/>
    <x v="65"/>
    <x v="5"/>
    <s v="23:27"/>
    <x v="0"/>
    <x v="2"/>
    <x v="6"/>
    <n v="1"/>
    <n v="4"/>
    <x v="1"/>
    <x v="0"/>
    <x v="1"/>
    <x v="2"/>
    <x v="1"/>
    <x v="78"/>
    <x v="7"/>
    <x v="1"/>
    <x v="1"/>
    <x v="0"/>
    <x v="1"/>
    <x v="2"/>
    <n v="23"/>
    <x v="0"/>
    <x v="0"/>
    <s v="Weekday"/>
    <s v="Fatal"/>
    <n v="4"/>
    <x v="3"/>
    <x v="4"/>
  </r>
  <r>
    <s v="A00690"/>
    <n v="1"/>
    <x v="11"/>
    <x v="11"/>
    <x v="4"/>
    <x v="4"/>
    <x v="0"/>
    <n v="5"/>
    <x v="34"/>
    <x v="0"/>
    <s v="6:51"/>
    <x v="2"/>
    <x v="2"/>
    <x v="0"/>
    <n v="0"/>
    <n v="2"/>
    <x v="0"/>
    <x v="3"/>
    <x v="1"/>
    <x v="1"/>
    <x v="1"/>
    <x v="64"/>
    <x v="41"/>
    <x v="1"/>
    <x v="0"/>
    <x v="0"/>
    <x v="1"/>
    <x v="1"/>
    <n v="6"/>
    <x v="1"/>
    <x v="2"/>
    <s v="Weekday"/>
    <s v="Fatal"/>
    <n v="0"/>
    <x v="2"/>
    <x v="3"/>
  </r>
  <r>
    <s v="A00691"/>
    <n v="1"/>
    <x v="13"/>
    <x v="13"/>
    <x v="0"/>
    <x v="4"/>
    <x v="8"/>
    <n v="4"/>
    <x v="15"/>
    <x v="0"/>
    <s v="14:43"/>
    <x v="0"/>
    <x v="3"/>
    <x v="5"/>
    <n v="1"/>
    <n v="1"/>
    <x v="4"/>
    <x v="3"/>
    <x v="3"/>
    <x v="2"/>
    <x v="2"/>
    <x v="67"/>
    <x v="10"/>
    <x v="1"/>
    <x v="0"/>
    <x v="1"/>
    <x v="0"/>
    <x v="2"/>
    <n v="14"/>
    <x v="3"/>
    <x v="2"/>
    <s v="Weekday"/>
    <s v="Fatal"/>
    <n v="1"/>
    <x v="3"/>
    <x v="4"/>
  </r>
  <r>
    <s v="A00692"/>
    <n v="1"/>
    <x v="17"/>
    <x v="17"/>
    <x v="0"/>
    <x v="1"/>
    <x v="2"/>
    <n v="6"/>
    <x v="16"/>
    <x v="0"/>
    <s v="2:57"/>
    <x v="0"/>
    <x v="1"/>
    <x v="3"/>
    <n v="5"/>
    <n v="5"/>
    <x v="3"/>
    <x v="2"/>
    <x v="1"/>
    <x v="0"/>
    <x v="3"/>
    <x v="13"/>
    <x v="29"/>
    <x v="1"/>
    <x v="1"/>
    <x v="2"/>
    <x v="1"/>
    <x v="2"/>
    <n v="2"/>
    <x v="0"/>
    <x v="1"/>
    <s v="Weekday"/>
    <s v="Fatal"/>
    <n v="1"/>
    <x v="1"/>
    <x v="0"/>
  </r>
  <r>
    <s v="A00693"/>
    <n v="1"/>
    <x v="1"/>
    <x v="1"/>
    <x v="6"/>
    <x v="3"/>
    <x v="10"/>
    <n v="2"/>
    <x v="49"/>
    <x v="1"/>
    <s v="23:57"/>
    <x v="2"/>
    <x v="1"/>
    <x v="1"/>
    <n v="3"/>
    <n v="5"/>
    <x v="1"/>
    <x v="3"/>
    <x v="3"/>
    <x v="2"/>
    <x v="0"/>
    <x v="44"/>
    <x v="26"/>
    <x v="1"/>
    <x v="1"/>
    <x v="1"/>
    <x v="0"/>
    <x v="1"/>
    <n v="23"/>
    <x v="0"/>
    <x v="0"/>
    <s v="Weekday"/>
    <s v="Fatal"/>
    <n v="1.67"/>
    <x v="2"/>
    <x v="3"/>
  </r>
  <r>
    <s v="A00694"/>
    <n v="1"/>
    <x v="20"/>
    <x v="20"/>
    <x v="11"/>
    <x v="0"/>
    <x v="9"/>
    <n v="9"/>
    <x v="11"/>
    <x v="0"/>
    <s v="14:41"/>
    <x v="2"/>
    <x v="3"/>
    <x v="2"/>
    <n v="3"/>
    <n v="5"/>
    <x v="3"/>
    <x v="0"/>
    <x v="1"/>
    <x v="1"/>
    <x v="2"/>
    <x v="37"/>
    <x v="37"/>
    <x v="0"/>
    <x v="0"/>
    <x v="2"/>
    <x v="0"/>
    <x v="1"/>
    <n v="14"/>
    <x v="3"/>
    <x v="0"/>
    <s v="Weekday"/>
    <s v="Fatal"/>
    <n v="1.67"/>
    <x v="1"/>
    <x v="4"/>
  </r>
  <r>
    <s v="A00695"/>
    <n v="1"/>
    <x v="2"/>
    <x v="2"/>
    <x v="0"/>
    <x v="2"/>
    <x v="0"/>
    <n v="5"/>
    <x v="2"/>
    <x v="0"/>
    <s v="3:14"/>
    <x v="0"/>
    <x v="3"/>
    <x v="5"/>
    <n v="3"/>
    <n v="0"/>
    <x v="4"/>
    <x v="2"/>
    <x v="3"/>
    <x v="3"/>
    <x v="2"/>
    <x v="12"/>
    <x v="3"/>
    <x v="1"/>
    <x v="1"/>
    <x v="0"/>
    <x v="0"/>
    <x v="3"/>
    <n v="3"/>
    <x v="0"/>
    <x v="2"/>
    <s v="Weekday"/>
    <s v="Non-Fatal"/>
    <n v="0"/>
    <x v="2"/>
    <x v="4"/>
  </r>
  <r>
    <s v="A00696"/>
    <n v="1"/>
    <x v="20"/>
    <x v="20"/>
    <x v="15"/>
    <x v="0"/>
    <x v="1"/>
    <n v="1"/>
    <x v="65"/>
    <x v="4"/>
    <s v="4:32"/>
    <x v="2"/>
    <x v="2"/>
    <x v="5"/>
    <n v="10"/>
    <n v="3"/>
    <x v="2"/>
    <x v="3"/>
    <x v="2"/>
    <x v="3"/>
    <x v="2"/>
    <x v="20"/>
    <x v="3"/>
    <x v="1"/>
    <x v="0"/>
    <x v="1"/>
    <x v="0"/>
    <x v="1"/>
    <n v="4"/>
    <x v="0"/>
    <x v="0"/>
    <s v="Weekday"/>
    <s v="Fatal"/>
    <n v="0.3"/>
    <x v="2"/>
    <x v="1"/>
  </r>
  <r>
    <s v="A00697"/>
    <n v="1"/>
    <x v="28"/>
    <x v="28"/>
    <x v="21"/>
    <x v="0"/>
    <x v="1"/>
    <n v="1"/>
    <x v="65"/>
    <x v="1"/>
    <s v="1:38"/>
    <x v="2"/>
    <x v="4"/>
    <x v="0"/>
    <n v="8"/>
    <n v="3"/>
    <x v="3"/>
    <x v="2"/>
    <x v="2"/>
    <x v="0"/>
    <x v="1"/>
    <x v="53"/>
    <x v="46"/>
    <x v="0"/>
    <x v="0"/>
    <x v="1"/>
    <x v="1"/>
    <x v="3"/>
    <n v="1"/>
    <x v="0"/>
    <x v="0"/>
    <s v="Weekday"/>
    <s v="Fatal"/>
    <n v="0.38"/>
    <x v="0"/>
    <x v="3"/>
  </r>
  <r>
    <s v="A00698"/>
    <n v="1"/>
    <x v="18"/>
    <x v="18"/>
    <x v="13"/>
    <x v="5"/>
    <x v="2"/>
    <n v="6"/>
    <x v="41"/>
    <x v="6"/>
    <s v="18:24"/>
    <x v="0"/>
    <x v="1"/>
    <x v="1"/>
    <n v="10"/>
    <n v="3"/>
    <x v="2"/>
    <x v="0"/>
    <x v="2"/>
    <x v="3"/>
    <x v="3"/>
    <x v="52"/>
    <x v="30"/>
    <x v="1"/>
    <x v="1"/>
    <x v="0"/>
    <x v="1"/>
    <x v="1"/>
    <n v="18"/>
    <x v="2"/>
    <x v="1"/>
    <s v="Weekend"/>
    <s v="Fatal"/>
    <n v="0.3"/>
    <x v="3"/>
    <x v="0"/>
  </r>
  <r>
    <s v="A00699"/>
    <n v="1"/>
    <x v="26"/>
    <x v="26"/>
    <x v="0"/>
    <x v="4"/>
    <x v="1"/>
    <n v="1"/>
    <x v="38"/>
    <x v="3"/>
    <s v="10:48"/>
    <x v="0"/>
    <x v="3"/>
    <x v="3"/>
    <n v="1"/>
    <n v="2"/>
    <x v="2"/>
    <x v="1"/>
    <x v="2"/>
    <x v="1"/>
    <x v="2"/>
    <x v="14"/>
    <x v="51"/>
    <x v="2"/>
    <x v="0"/>
    <x v="1"/>
    <x v="1"/>
    <x v="2"/>
    <n v="10"/>
    <x v="1"/>
    <x v="2"/>
    <s v="Weekday"/>
    <s v="Fatal"/>
    <n v="2"/>
    <x v="4"/>
    <x v="1"/>
  </r>
  <r>
    <s v="A00700"/>
    <n v="1"/>
    <x v="26"/>
    <x v="26"/>
    <x v="0"/>
    <x v="1"/>
    <x v="6"/>
    <n v="12"/>
    <x v="28"/>
    <x v="0"/>
    <s v="4:38"/>
    <x v="1"/>
    <x v="3"/>
    <x v="1"/>
    <n v="1"/>
    <n v="0"/>
    <x v="0"/>
    <x v="1"/>
    <x v="2"/>
    <x v="3"/>
    <x v="1"/>
    <x v="61"/>
    <x v="47"/>
    <x v="0"/>
    <x v="1"/>
    <x v="1"/>
    <x v="1"/>
    <x v="3"/>
    <n v="4"/>
    <x v="0"/>
    <x v="1"/>
    <s v="Weekday"/>
    <s v="Non-Fatal"/>
    <n v="0"/>
    <x v="0"/>
    <x v="0"/>
  </r>
  <r>
    <s v="A00701"/>
    <n v="1"/>
    <x v="7"/>
    <x v="7"/>
    <x v="0"/>
    <x v="5"/>
    <x v="4"/>
    <n v="11"/>
    <x v="61"/>
    <x v="1"/>
    <s v="13:2"/>
    <x v="0"/>
    <x v="4"/>
    <x v="0"/>
    <n v="5"/>
    <n v="3"/>
    <x v="0"/>
    <x v="0"/>
    <x v="1"/>
    <x v="1"/>
    <x v="2"/>
    <x v="82"/>
    <x v="39"/>
    <x v="2"/>
    <x v="0"/>
    <x v="1"/>
    <x v="1"/>
    <x v="2"/>
    <n v="13"/>
    <x v="3"/>
    <x v="1"/>
    <s v="Weekday"/>
    <s v="Fatal"/>
    <n v="0.6"/>
    <x v="4"/>
    <x v="0"/>
  </r>
  <r>
    <s v="A00702"/>
    <n v="1"/>
    <x v="30"/>
    <x v="30"/>
    <x v="0"/>
    <x v="4"/>
    <x v="0"/>
    <n v="5"/>
    <x v="34"/>
    <x v="1"/>
    <s v="9:3"/>
    <x v="2"/>
    <x v="3"/>
    <x v="3"/>
    <n v="6"/>
    <n v="3"/>
    <x v="1"/>
    <x v="0"/>
    <x v="1"/>
    <x v="3"/>
    <x v="0"/>
    <x v="26"/>
    <x v="5"/>
    <x v="1"/>
    <x v="1"/>
    <x v="0"/>
    <x v="0"/>
    <x v="2"/>
    <n v="9"/>
    <x v="1"/>
    <x v="2"/>
    <s v="Weekday"/>
    <s v="Fatal"/>
    <n v="0.5"/>
    <x v="3"/>
    <x v="0"/>
  </r>
  <r>
    <s v="A00703"/>
    <n v="1"/>
    <x v="19"/>
    <x v="19"/>
    <x v="0"/>
    <x v="3"/>
    <x v="9"/>
    <n v="9"/>
    <x v="71"/>
    <x v="4"/>
    <s v="3:54"/>
    <x v="1"/>
    <x v="1"/>
    <x v="2"/>
    <n v="0"/>
    <n v="4"/>
    <x v="0"/>
    <x v="1"/>
    <x v="0"/>
    <x v="1"/>
    <x v="0"/>
    <x v="25"/>
    <x v="44"/>
    <x v="1"/>
    <x v="1"/>
    <x v="1"/>
    <x v="0"/>
    <x v="0"/>
    <n v="3"/>
    <x v="0"/>
    <x v="0"/>
    <s v="Weekday"/>
    <s v="Fatal"/>
    <n v="0"/>
    <x v="2"/>
    <x v="0"/>
  </r>
  <r>
    <s v="A00704"/>
    <n v="1"/>
    <x v="24"/>
    <x v="24"/>
    <x v="0"/>
    <x v="2"/>
    <x v="3"/>
    <n v="8"/>
    <x v="20"/>
    <x v="5"/>
    <s v="2:55"/>
    <x v="2"/>
    <x v="2"/>
    <x v="0"/>
    <n v="8"/>
    <n v="5"/>
    <x v="1"/>
    <x v="1"/>
    <x v="2"/>
    <x v="2"/>
    <x v="0"/>
    <x v="64"/>
    <x v="28"/>
    <x v="0"/>
    <x v="0"/>
    <x v="1"/>
    <x v="1"/>
    <x v="3"/>
    <n v="2"/>
    <x v="0"/>
    <x v="2"/>
    <s v="Weekday"/>
    <s v="Fatal"/>
    <n v="0.62"/>
    <x v="0"/>
    <x v="3"/>
  </r>
  <r>
    <s v="A00705"/>
    <n v="1"/>
    <x v="13"/>
    <x v="13"/>
    <x v="0"/>
    <x v="4"/>
    <x v="4"/>
    <n v="11"/>
    <x v="23"/>
    <x v="3"/>
    <s v="14:12"/>
    <x v="0"/>
    <x v="3"/>
    <x v="3"/>
    <n v="1"/>
    <n v="0"/>
    <x v="2"/>
    <x v="2"/>
    <x v="2"/>
    <x v="2"/>
    <x v="3"/>
    <x v="37"/>
    <x v="48"/>
    <x v="1"/>
    <x v="1"/>
    <x v="1"/>
    <x v="0"/>
    <x v="0"/>
    <n v="14"/>
    <x v="3"/>
    <x v="2"/>
    <s v="Weekday"/>
    <s v="Non-Fatal"/>
    <n v="0"/>
    <x v="2"/>
    <x v="4"/>
  </r>
  <r>
    <s v="A00706"/>
    <n v="1"/>
    <x v="12"/>
    <x v="12"/>
    <x v="18"/>
    <x v="2"/>
    <x v="2"/>
    <n v="6"/>
    <x v="39"/>
    <x v="6"/>
    <s v="16:49"/>
    <x v="1"/>
    <x v="3"/>
    <x v="1"/>
    <n v="8"/>
    <n v="0"/>
    <x v="3"/>
    <x v="3"/>
    <x v="1"/>
    <x v="1"/>
    <x v="2"/>
    <x v="5"/>
    <x v="46"/>
    <x v="0"/>
    <x v="1"/>
    <x v="1"/>
    <x v="1"/>
    <x v="1"/>
    <n v="16"/>
    <x v="3"/>
    <x v="2"/>
    <s v="Weekend"/>
    <s v="Non-Fatal"/>
    <n v="0"/>
    <x v="0"/>
    <x v="4"/>
  </r>
  <r>
    <s v="A00707"/>
    <n v="1"/>
    <x v="9"/>
    <x v="9"/>
    <x v="0"/>
    <x v="5"/>
    <x v="7"/>
    <n v="7"/>
    <x v="57"/>
    <x v="2"/>
    <s v="15:48"/>
    <x v="0"/>
    <x v="1"/>
    <x v="4"/>
    <n v="7"/>
    <n v="3"/>
    <x v="3"/>
    <x v="0"/>
    <x v="3"/>
    <x v="3"/>
    <x v="3"/>
    <x v="38"/>
    <x v="24"/>
    <x v="0"/>
    <x v="0"/>
    <x v="1"/>
    <x v="1"/>
    <x v="2"/>
    <n v="15"/>
    <x v="3"/>
    <x v="1"/>
    <s v="Weekend"/>
    <s v="Fatal"/>
    <n v="0.43"/>
    <x v="0"/>
    <x v="1"/>
  </r>
  <r>
    <s v="A00708"/>
    <n v="1"/>
    <x v="8"/>
    <x v="8"/>
    <x v="0"/>
    <x v="4"/>
    <x v="0"/>
    <n v="5"/>
    <x v="34"/>
    <x v="4"/>
    <s v="1:45"/>
    <x v="1"/>
    <x v="4"/>
    <x v="5"/>
    <n v="1"/>
    <n v="5"/>
    <x v="3"/>
    <x v="3"/>
    <x v="1"/>
    <x v="0"/>
    <x v="1"/>
    <x v="88"/>
    <x v="25"/>
    <x v="1"/>
    <x v="1"/>
    <x v="1"/>
    <x v="0"/>
    <x v="1"/>
    <n v="1"/>
    <x v="0"/>
    <x v="2"/>
    <s v="Weekday"/>
    <s v="Fatal"/>
    <n v="5"/>
    <x v="3"/>
    <x v="3"/>
  </r>
  <r>
    <s v="A00709"/>
    <n v="1"/>
    <x v="2"/>
    <x v="2"/>
    <x v="0"/>
    <x v="4"/>
    <x v="7"/>
    <n v="7"/>
    <x v="18"/>
    <x v="0"/>
    <s v="16:40"/>
    <x v="0"/>
    <x v="3"/>
    <x v="1"/>
    <n v="4"/>
    <n v="2"/>
    <x v="0"/>
    <x v="0"/>
    <x v="0"/>
    <x v="3"/>
    <x v="3"/>
    <x v="50"/>
    <x v="24"/>
    <x v="0"/>
    <x v="1"/>
    <x v="1"/>
    <x v="1"/>
    <x v="0"/>
    <n v="16"/>
    <x v="3"/>
    <x v="2"/>
    <s v="Weekday"/>
    <s v="Fatal"/>
    <n v="0.5"/>
    <x v="0"/>
    <x v="1"/>
  </r>
  <r>
    <s v="A00710"/>
    <n v="1"/>
    <x v="6"/>
    <x v="6"/>
    <x v="2"/>
    <x v="3"/>
    <x v="9"/>
    <n v="9"/>
    <x v="71"/>
    <x v="4"/>
    <s v="4:30"/>
    <x v="0"/>
    <x v="2"/>
    <x v="0"/>
    <n v="0"/>
    <n v="2"/>
    <x v="3"/>
    <x v="3"/>
    <x v="1"/>
    <x v="2"/>
    <x v="1"/>
    <x v="40"/>
    <x v="27"/>
    <x v="1"/>
    <x v="1"/>
    <x v="2"/>
    <x v="1"/>
    <x v="3"/>
    <n v="4"/>
    <x v="0"/>
    <x v="0"/>
    <s v="Weekday"/>
    <s v="Fatal"/>
    <n v="0"/>
    <x v="2"/>
    <x v="0"/>
  </r>
  <r>
    <s v="A00711"/>
    <n v="1"/>
    <x v="26"/>
    <x v="26"/>
    <x v="0"/>
    <x v="3"/>
    <x v="5"/>
    <n v="10"/>
    <x v="36"/>
    <x v="2"/>
    <s v="3:32"/>
    <x v="2"/>
    <x v="3"/>
    <x v="3"/>
    <n v="9"/>
    <n v="4"/>
    <x v="2"/>
    <x v="3"/>
    <x v="1"/>
    <x v="3"/>
    <x v="2"/>
    <x v="8"/>
    <x v="39"/>
    <x v="2"/>
    <x v="0"/>
    <x v="2"/>
    <x v="1"/>
    <x v="0"/>
    <n v="3"/>
    <x v="0"/>
    <x v="0"/>
    <s v="Weekend"/>
    <s v="Fatal"/>
    <n v="0.44"/>
    <x v="4"/>
    <x v="4"/>
  </r>
  <r>
    <s v="A00712"/>
    <n v="1"/>
    <x v="29"/>
    <x v="29"/>
    <x v="0"/>
    <x v="1"/>
    <x v="5"/>
    <n v="10"/>
    <x v="40"/>
    <x v="4"/>
    <s v="16:43"/>
    <x v="0"/>
    <x v="2"/>
    <x v="4"/>
    <n v="8"/>
    <n v="4"/>
    <x v="4"/>
    <x v="1"/>
    <x v="3"/>
    <x v="2"/>
    <x v="3"/>
    <x v="87"/>
    <x v="42"/>
    <x v="1"/>
    <x v="0"/>
    <x v="1"/>
    <x v="0"/>
    <x v="3"/>
    <n v="16"/>
    <x v="3"/>
    <x v="1"/>
    <s v="Weekday"/>
    <s v="Fatal"/>
    <n v="0.5"/>
    <x v="1"/>
    <x v="4"/>
  </r>
  <r>
    <s v="A00713"/>
    <n v="1"/>
    <x v="14"/>
    <x v="14"/>
    <x v="0"/>
    <x v="1"/>
    <x v="4"/>
    <n v="11"/>
    <x v="67"/>
    <x v="5"/>
    <s v="5:23"/>
    <x v="2"/>
    <x v="0"/>
    <x v="1"/>
    <n v="9"/>
    <n v="2"/>
    <x v="3"/>
    <x v="2"/>
    <x v="2"/>
    <x v="3"/>
    <x v="2"/>
    <x v="20"/>
    <x v="30"/>
    <x v="1"/>
    <x v="0"/>
    <x v="0"/>
    <x v="0"/>
    <x v="0"/>
    <n v="5"/>
    <x v="1"/>
    <x v="1"/>
    <s v="Weekday"/>
    <s v="Fatal"/>
    <n v="0.22"/>
    <x v="3"/>
    <x v="1"/>
  </r>
  <r>
    <s v="A00714"/>
    <n v="1"/>
    <x v="21"/>
    <x v="21"/>
    <x v="0"/>
    <x v="2"/>
    <x v="2"/>
    <n v="6"/>
    <x v="39"/>
    <x v="0"/>
    <s v="18:51"/>
    <x v="1"/>
    <x v="0"/>
    <x v="6"/>
    <n v="5"/>
    <n v="1"/>
    <x v="4"/>
    <x v="3"/>
    <x v="2"/>
    <x v="2"/>
    <x v="1"/>
    <x v="90"/>
    <x v="8"/>
    <x v="1"/>
    <x v="1"/>
    <x v="1"/>
    <x v="0"/>
    <x v="2"/>
    <n v="18"/>
    <x v="2"/>
    <x v="2"/>
    <s v="Weekday"/>
    <s v="Fatal"/>
    <n v="0.2"/>
    <x v="1"/>
    <x v="2"/>
  </r>
  <r>
    <s v="A00715"/>
    <n v="1"/>
    <x v="8"/>
    <x v="8"/>
    <x v="0"/>
    <x v="3"/>
    <x v="11"/>
    <n v="3"/>
    <x v="64"/>
    <x v="5"/>
    <s v="11:4"/>
    <x v="0"/>
    <x v="3"/>
    <x v="6"/>
    <n v="3"/>
    <n v="2"/>
    <x v="0"/>
    <x v="0"/>
    <x v="3"/>
    <x v="3"/>
    <x v="3"/>
    <x v="79"/>
    <x v="18"/>
    <x v="1"/>
    <x v="0"/>
    <x v="1"/>
    <x v="0"/>
    <x v="3"/>
    <n v="11"/>
    <x v="1"/>
    <x v="0"/>
    <s v="Weekday"/>
    <s v="Fatal"/>
    <n v="0.67"/>
    <x v="3"/>
    <x v="0"/>
  </r>
  <r>
    <s v="A00716"/>
    <n v="1"/>
    <x v="19"/>
    <x v="19"/>
    <x v="0"/>
    <x v="5"/>
    <x v="5"/>
    <n v="10"/>
    <x v="12"/>
    <x v="4"/>
    <s v="9:19"/>
    <x v="0"/>
    <x v="4"/>
    <x v="6"/>
    <n v="7"/>
    <n v="4"/>
    <x v="1"/>
    <x v="0"/>
    <x v="3"/>
    <x v="3"/>
    <x v="3"/>
    <x v="36"/>
    <x v="21"/>
    <x v="1"/>
    <x v="1"/>
    <x v="1"/>
    <x v="1"/>
    <x v="3"/>
    <n v="9"/>
    <x v="1"/>
    <x v="1"/>
    <s v="Weekday"/>
    <s v="Fatal"/>
    <n v="0.56999999999999995"/>
    <x v="2"/>
    <x v="1"/>
  </r>
  <r>
    <s v="A00717"/>
    <n v="1"/>
    <x v="22"/>
    <x v="22"/>
    <x v="0"/>
    <x v="1"/>
    <x v="6"/>
    <n v="12"/>
    <x v="28"/>
    <x v="0"/>
    <s v="8:53"/>
    <x v="2"/>
    <x v="2"/>
    <x v="6"/>
    <n v="10"/>
    <n v="4"/>
    <x v="0"/>
    <x v="3"/>
    <x v="1"/>
    <x v="3"/>
    <x v="2"/>
    <x v="50"/>
    <x v="47"/>
    <x v="0"/>
    <x v="0"/>
    <x v="2"/>
    <x v="1"/>
    <x v="1"/>
    <n v="8"/>
    <x v="1"/>
    <x v="1"/>
    <s v="Weekday"/>
    <s v="Fatal"/>
    <n v="0.4"/>
    <x v="0"/>
    <x v="1"/>
  </r>
  <r>
    <s v="A00718"/>
    <n v="1"/>
    <x v="11"/>
    <x v="11"/>
    <x v="4"/>
    <x v="0"/>
    <x v="8"/>
    <n v="4"/>
    <x v="35"/>
    <x v="3"/>
    <s v="20:35"/>
    <x v="1"/>
    <x v="0"/>
    <x v="4"/>
    <n v="6"/>
    <n v="4"/>
    <x v="4"/>
    <x v="2"/>
    <x v="0"/>
    <x v="1"/>
    <x v="3"/>
    <x v="4"/>
    <x v="6"/>
    <x v="1"/>
    <x v="1"/>
    <x v="1"/>
    <x v="0"/>
    <x v="3"/>
    <n v="20"/>
    <x v="2"/>
    <x v="0"/>
    <s v="Weekday"/>
    <s v="Fatal"/>
    <n v="0.67"/>
    <x v="3"/>
    <x v="2"/>
  </r>
  <r>
    <s v="A00719"/>
    <n v="1"/>
    <x v="22"/>
    <x v="22"/>
    <x v="0"/>
    <x v="2"/>
    <x v="11"/>
    <n v="3"/>
    <x v="45"/>
    <x v="5"/>
    <s v="2:21"/>
    <x v="2"/>
    <x v="1"/>
    <x v="5"/>
    <n v="2"/>
    <n v="4"/>
    <x v="0"/>
    <x v="0"/>
    <x v="2"/>
    <x v="3"/>
    <x v="0"/>
    <x v="21"/>
    <x v="41"/>
    <x v="1"/>
    <x v="0"/>
    <x v="0"/>
    <x v="0"/>
    <x v="1"/>
    <n v="2"/>
    <x v="0"/>
    <x v="2"/>
    <s v="Weekday"/>
    <s v="Fatal"/>
    <n v="2"/>
    <x v="2"/>
    <x v="4"/>
  </r>
  <r>
    <s v="A00720"/>
    <n v="1"/>
    <x v="16"/>
    <x v="16"/>
    <x v="25"/>
    <x v="4"/>
    <x v="11"/>
    <n v="3"/>
    <x v="68"/>
    <x v="1"/>
    <s v="6:32"/>
    <x v="0"/>
    <x v="2"/>
    <x v="6"/>
    <n v="2"/>
    <n v="3"/>
    <x v="0"/>
    <x v="0"/>
    <x v="0"/>
    <x v="1"/>
    <x v="1"/>
    <x v="16"/>
    <x v="6"/>
    <x v="1"/>
    <x v="1"/>
    <x v="0"/>
    <x v="0"/>
    <x v="1"/>
    <n v="6"/>
    <x v="1"/>
    <x v="2"/>
    <s v="Weekday"/>
    <s v="Fatal"/>
    <n v="1.5"/>
    <x v="3"/>
    <x v="3"/>
  </r>
  <r>
    <s v="A00721"/>
    <n v="1"/>
    <x v="2"/>
    <x v="2"/>
    <x v="0"/>
    <x v="1"/>
    <x v="11"/>
    <n v="3"/>
    <x v="62"/>
    <x v="4"/>
    <s v="6:7"/>
    <x v="2"/>
    <x v="3"/>
    <x v="6"/>
    <n v="10"/>
    <n v="0"/>
    <x v="3"/>
    <x v="3"/>
    <x v="2"/>
    <x v="2"/>
    <x v="3"/>
    <x v="70"/>
    <x v="48"/>
    <x v="1"/>
    <x v="1"/>
    <x v="0"/>
    <x v="1"/>
    <x v="1"/>
    <n v="6"/>
    <x v="1"/>
    <x v="1"/>
    <s v="Weekday"/>
    <s v="Non-Fatal"/>
    <n v="0"/>
    <x v="2"/>
    <x v="1"/>
  </r>
  <r>
    <s v="A00722"/>
    <n v="1"/>
    <x v="23"/>
    <x v="23"/>
    <x v="0"/>
    <x v="5"/>
    <x v="11"/>
    <n v="3"/>
    <x v="21"/>
    <x v="1"/>
    <s v="7:27"/>
    <x v="1"/>
    <x v="3"/>
    <x v="4"/>
    <n v="4"/>
    <n v="0"/>
    <x v="2"/>
    <x v="1"/>
    <x v="0"/>
    <x v="3"/>
    <x v="3"/>
    <x v="22"/>
    <x v="16"/>
    <x v="2"/>
    <x v="0"/>
    <x v="0"/>
    <x v="0"/>
    <x v="3"/>
    <n v="7"/>
    <x v="1"/>
    <x v="1"/>
    <s v="Weekday"/>
    <s v="Non-Fatal"/>
    <n v="0"/>
    <x v="4"/>
    <x v="3"/>
  </r>
  <r>
    <s v="A00723"/>
    <n v="1"/>
    <x v="15"/>
    <x v="15"/>
    <x v="26"/>
    <x v="5"/>
    <x v="2"/>
    <n v="6"/>
    <x v="41"/>
    <x v="5"/>
    <s v="8:34"/>
    <x v="0"/>
    <x v="3"/>
    <x v="0"/>
    <n v="3"/>
    <n v="1"/>
    <x v="2"/>
    <x v="1"/>
    <x v="0"/>
    <x v="3"/>
    <x v="0"/>
    <x v="81"/>
    <x v="30"/>
    <x v="1"/>
    <x v="1"/>
    <x v="2"/>
    <x v="0"/>
    <x v="0"/>
    <n v="8"/>
    <x v="1"/>
    <x v="1"/>
    <s v="Weekday"/>
    <s v="Fatal"/>
    <n v="0.33"/>
    <x v="3"/>
    <x v="1"/>
  </r>
  <r>
    <s v="A00724"/>
    <n v="1"/>
    <x v="12"/>
    <x v="12"/>
    <x v="14"/>
    <x v="3"/>
    <x v="10"/>
    <n v="2"/>
    <x v="49"/>
    <x v="0"/>
    <s v="10:7"/>
    <x v="0"/>
    <x v="1"/>
    <x v="3"/>
    <n v="2"/>
    <n v="0"/>
    <x v="1"/>
    <x v="0"/>
    <x v="0"/>
    <x v="1"/>
    <x v="3"/>
    <x v="18"/>
    <x v="31"/>
    <x v="1"/>
    <x v="1"/>
    <x v="2"/>
    <x v="0"/>
    <x v="2"/>
    <n v="10"/>
    <x v="1"/>
    <x v="0"/>
    <s v="Weekday"/>
    <s v="Non-Fatal"/>
    <n v="0"/>
    <x v="3"/>
    <x v="0"/>
  </r>
  <r>
    <s v="A00725"/>
    <n v="1"/>
    <x v="11"/>
    <x v="11"/>
    <x v="16"/>
    <x v="0"/>
    <x v="0"/>
    <n v="5"/>
    <x v="0"/>
    <x v="3"/>
    <s v="20:27"/>
    <x v="1"/>
    <x v="1"/>
    <x v="6"/>
    <n v="5"/>
    <n v="4"/>
    <x v="1"/>
    <x v="0"/>
    <x v="0"/>
    <x v="1"/>
    <x v="0"/>
    <x v="46"/>
    <x v="44"/>
    <x v="1"/>
    <x v="1"/>
    <x v="2"/>
    <x v="0"/>
    <x v="3"/>
    <n v="20"/>
    <x v="2"/>
    <x v="0"/>
    <s v="Weekday"/>
    <s v="Fatal"/>
    <n v="0.8"/>
    <x v="2"/>
    <x v="3"/>
  </r>
  <r>
    <s v="A00726"/>
    <n v="1"/>
    <x v="8"/>
    <x v="8"/>
    <x v="0"/>
    <x v="3"/>
    <x v="1"/>
    <n v="1"/>
    <x v="31"/>
    <x v="1"/>
    <s v="5:22"/>
    <x v="1"/>
    <x v="3"/>
    <x v="3"/>
    <n v="7"/>
    <n v="0"/>
    <x v="4"/>
    <x v="1"/>
    <x v="2"/>
    <x v="3"/>
    <x v="0"/>
    <x v="7"/>
    <x v="47"/>
    <x v="0"/>
    <x v="0"/>
    <x v="2"/>
    <x v="1"/>
    <x v="3"/>
    <n v="5"/>
    <x v="1"/>
    <x v="0"/>
    <s v="Weekday"/>
    <s v="Non-Fatal"/>
    <n v="0"/>
    <x v="0"/>
    <x v="0"/>
  </r>
  <r>
    <s v="A00727"/>
    <n v="1"/>
    <x v="17"/>
    <x v="17"/>
    <x v="0"/>
    <x v="4"/>
    <x v="0"/>
    <n v="5"/>
    <x v="34"/>
    <x v="3"/>
    <s v="5:22"/>
    <x v="1"/>
    <x v="2"/>
    <x v="6"/>
    <n v="3"/>
    <n v="3"/>
    <x v="2"/>
    <x v="1"/>
    <x v="2"/>
    <x v="3"/>
    <x v="0"/>
    <x v="23"/>
    <x v="47"/>
    <x v="0"/>
    <x v="0"/>
    <x v="1"/>
    <x v="1"/>
    <x v="1"/>
    <n v="5"/>
    <x v="1"/>
    <x v="2"/>
    <s v="Weekday"/>
    <s v="Fatal"/>
    <n v="1"/>
    <x v="0"/>
    <x v="3"/>
  </r>
  <r>
    <s v="A00728"/>
    <n v="1"/>
    <x v="7"/>
    <x v="7"/>
    <x v="0"/>
    <x v="1"/>
    <x v="1"/>
    <n v="1"/>
    <x v="1"/>
    <x v="2"/>
    <s v="19:20"/>
    <x v="0"/>
    <x v="1"/>
    <x v="4"/>
    <n v="9"/>
    <n v="4"/>
    <x v="0"/>
    <x v="1"/>
    <x v="2"/>
    <x v="1"/>
    <x v="1"/>
    <x v="21"/>
    <x v="18"/>
    <x v="1"/>
    <x v="1"/>
    <x v="0"/>
    <x v="1"/>
    <x v="3"/>
    <n v="19"/>
    <x v="2"/>
    <x v="1"/>
    <s v="Weekend"/>
    <s v="Fatal"/>
    <n v="0.44"/>
    <x v="3"/>
    <x v="4"/>
  </r>
  <r>
    <s v="A00729"/>
    <n v="1"/>
    <x v="24"/>
    <x v="24"/>
    <x v="0"/>
    <x v="0"/>
    <x v="2"/>
    <n v="6"/>
    <x v="53"/>
    <x v="3"/>
    <s v="9:35"/>
    <x v="1"/>
    <x v="4"/>
    <x v="4"/>
    <n v="3"/>
    <n v="0"/>
    <x v="4"/>
    <x v="3"/>
    <x v="3"/>
    <x v="1"/>
    <x v="2"/>
    <x v="69"/>
    <x v="0"/>
    <x v="0"/>
    <x v="0"/>
    <x v="1"/>
    <x v="0"/>
    <x v="1"/>
    <n v="9"/>
    <x v="1"/>
    <x v="0"/>
    <s v="Weekday"/>
    <s v="Non-Fatal"/>
    <n v="0"/>
    <x v="0"/>
    <x v="2"/>
  </r>
  <r>
    <s v="A00730"/>
    <n v="1"/>
    <x v="30"/>
    <x v="30"/>
    <x v="0"/>
    <x v="4"/>
    <x v="5"/>
    <n v="10"/>
    <x v="58"/>
    <x v="6"/>
    <s v="10:4"/>
    <x v="1"/>
    <x v="1"/>
    <x v="3"/>
    <n v="1"/>
    <n v="0"/>
    <x v="0"/>
    <x v="0"/>
    <x v="1"/>
    <x v="1"/>
    <x v="0"/>
    <x v="18"/>
    <x v="14"/>
    <x v="1"/>
    <x v="0"/>
    <x v="1"/>
    <x v="1"/>
    <x v="2"/>
    <n v="10"/>
    <x v="1"/>
    <x v="2"/>
    <s v="Weekend"/>
    <s v="Non-Fatal"/>
    <n v="0"/>
    <x v="1"/>
    <x v="0"/>
  </r>
  <r>
    <s v="A00731"/>
    <n v="1"/>
    <x v="19"/>
    <x v="19"/>
    <x v="0"/>
    <x v="3"/>
    <x v="7"/>
    <n v="7"/>
    <x v="24"/>
    <x v="6"/>
    <s v="14:45"/>
    <x v="0"/>
    <x v="3"/>
    <x v="4"/>
    <n v="3"/>
    <n v="5"/>
    <x v="0"/>
    <x v="3"/>
    <x v="3"/>
    <x v="1"/>
    <x v="2"/>
    <x v="61"/>
    <x v="33"/>
    <x v="1"/>
    <x v="1"/>
    <x v="1"/>
    <x v="0"/>
    <x v="3"/>
    <n v="14"/>
    <x v="3"/>
    <x v="0"/>
    <s v="Weekend"/>
    <s v="Fatal"/>
    <n v="1.67"/>
    <x v="1"/>
    <x v="0"/>
  </r>
  <r>
    <s v="A00732"/>
    <n v="1"/>
    <x v="24"/>
    <x v="24"/>
    <x v="0"/>
    <x v="2"/>
    <x v="9"/>
    <n v="9"/>
    <x v="51"/>
    <x v="4"/>
    <s v="6:46"/>
    <x v="2"/>
    <x v="4"/>
    <x v="2"/>
    <n v="6"/>
    <n v="0"/>
    <x v="2"/>
    <x v="1"/>
    <x v="3"/>
    <x v="3"/>
    <x v="0"/>
    <x v="49"/>
    <x v="36"/>
    <x v="1"/>
    <x v="1"/>
    <x v="0"/>
    <x v="0"/>
    <x v="1"/>
    <n v="6"/>
    <x v="1"/>
    <x v="2"/>
    <s v="Weekday"/>
    <s v="Non-Fatal"/>
    <n v="0"/>
    <x v="3"/>
    <x v="1"/>
  </r>
  <r>
    <s v="A00733"/>
    <n v="1"/>
    <x v="6"/>
    <x v="6"/>
    <x v="27"/>
    <x v="5"/>
    <x v="2"/>
    <n v="6"/>
    <x v="41"/>
    <x v="5"/>
    <s v="12:25"/>
    <x v="1"/>
    <x v="0"/>
    <x v="5"/>
    <n v="7"/>
    <n v="0"/>
    <x v="2"/>
    <x v="0"/>
    <x v="1"/>
    <x v="1"/>
    <x v="1"/>
    <x v="47"/>
    <x v="38"/>
    <x v="2"/>
    <x v="0"/>
    <x v="1"/>
    <x v="1"/>
    <x v="0"/>
    <n v="12"/>
    <x v="3"/>
    <x v="1"/>
    <s v="Weekday"/>
    <s v="Non-Fatal"/>
    <n v="0"/>
    <x v="4"/>
    <x v="1"/>
  </r>
  <r>
    <s v="A00734"/>
    <n v="1"/>
    <x v="18"/>
    <x v="18"/>
    <x v="9"/>
    <x v="4"/>
    <x v="11"/>
    <n v="3"/>
    <x v="68"/>
    <x v="0"/>
    <s v="15:39"/>
    <x v="2"/>
    <x v="1"/>
    <x v="0"/>
    <n v="9"/>
    <n v="3"/>
    <x v="2"/>
    <x v="3"/>
    <x v="2"/>
    <x v="1"/>
    <x v="2"/>
    <x v="5"/>
    <x v="36"/>
    <x v="1"/>
    <x v="1"/>
    <x v="2"/>
    <x v="1"/>
    <x v="1"/>
    <n v="15"/>
    <x v="3"/>
    <x v="2"/>
    <s v="Weekday"/>
    <s v="Fatal"/>
    <n v="0.33"/>
    <x v="3"/>
    <x v="4"/>
  </r>
  <r>
    <s v="A00735"/>
    <n v="1"/>
    <x v="12"/>
    <x v="12"/>
    <x v="18"/>
    <x v="0"/>
    <x v="3"/>
    <n v="8"/>
    <x v="4"/>
    <x v="3"/>
    <s v="16:45"/>
    <x v="2"/>
    <x v="0"/>
    <x v="4"/>
    <n v="6"/>
    <n v="4"/>
    <x v="1"/>
    <x v="2"/>
    <x v="1"/>
    <x v="3"/>
    <x v="3"/>
    <x v="70"/>
    <x v="41"/>
    <x v="1"/>
    <x v="0"/>
    <x v="0"/>
    <x v="1"/>
    <x v="3"/>
    <n v="16"/>
    <x v="3"/>
    <x v="0"/>
    <s v="Weekday"/>
    <s v="Fatal"/>
    <n v="0.67"/>
    <x v="2"/>
    <x v="1"/>
  </r>
  <r>
    <s v="A00736"/>
    <n v="1"/>
    <x v="3"/>
    <x v="3"/>
    <x v="0"/>
    <x v="0"/>
    <x v="4"/>
    <n v="11"/>
    <x v="30"/>
    <x v="0"/>
    <s v="11:33"/>
    <x v="2"/>
    <x v="0"/>
    <x v="2"/>
    <n v="5"/>
    <n v="1"/>
    <x v="2"/>
    <x v="1"/>
    <x v="1"/>
    <x v="3"/>
    <x v="3"/>
    <x v="68"/>
    <x v="14"/>
    <x v="1"/>
    <x v="1"/>
    <x v="1"/>
    <x v="1"/>
    <x v="3"/>
    <n v="11"/>
    <x v="1"/>
    <x v="0"/>
    <s v="Weekday"/>
    <s v="Fatal"/>
    <n v="0.2"/>
    <x v="1"/>
    <x v="1"/>
  </r>
  <r>
    <s v="A00737"/>
    <n v="1"/>
    <x v="29"/>
    <x v="29"/>
    <x v="0"/>
    <x v="5"/>
    <x v="11"/>
    <n v="3"/>
    <x v="21"/>
    <x v="5"/>
    <s v="17:16"/>
    <x v="0"/>
    <x v="3"/>
    <x v="2"/>
    <n v="9"/>
    <n v="3"/>
    <x v="3"/>
    <x v="3"/>
    <x v="2"/>
    <x v="3"/>
    <x v="3"/>
    <x v="18"/>
    <x v="40"/>
    <x v="1"/>
    <x v="1"/>
    <x v="2"/>
    <x v="1"/>
    <x v="1"/>
    <n v="17"/>
    <x v="2"/>
    <x v="1"/>
    <s v="Weekday"/>
    <s v="Fatal"/>
    <n v="0.33"/>
    <x v="3"/>
    <x v="0"/>
  </r>
  <r>
    <s v="A00738"/>
    <n v="1"/>
    <x v="27"/>
    <x v="27"/>
    <x v="0"/>
    <x v="3"/>
    <x v="8"/>
    <n v="4"/>
    <x v="10"/>
    <x v="5"/>
    <s v="17:47"/>
    <x v="2"/>
    <x v="0"/>
    <x v="3"/>
    <n v="8"/>
    <n v="3"/>
    <x v="1"/>
    <x v="0"/>
    <x v="3"/>
    <x v="1"/>
    <x v="3"/>
    <x v="56"/>
    <x v="15"/>
    <x v="1"/>
    <x v="1"/>
    <x v="1"/>
    <x v="1"/>
    <x v="1"/>
    <n v="17"/>
    <x v="2"/>
    <x v="0"/>
    <s v="Weekday"/>
    <s v="Fatal"/>
    <n v="0.38"/>
    <x v="1"/>
    <x v="0"/>
  </r>
  <r>
    <s v="A00739"/>
    <n v="1"/>
    <x v="2"/>
    <x v="2"/>
    <x v="0"/>
    <x v="1"/>
    <x v="9"/>
    <n v="9"/>
    <x v="69"/>
    <x v="0"/>
    <s v="13:50"/>
    <x v="0"/>
    <x v="1"/>
    <x v="2"/>
    <n v="1"/>
    <n v="0"/>
    <x v="1"/>
    <x v="0"/>
    <x v="3"/>
    <x v="0"/>
    <x v="1"/>
    <x v="52"/>
    <x v="50"/>
    <x v="1"/>
    <x v="0"/>
    <x v="1"/>
    <x v="1"/>
    <x v="0"/>
    <n v="13"/>
    <x v="3"/>
    <x v="1"/>
    <s v="Weekday"/>
    <s v="Non-Fatal"/>
    <n v="0"/>
    <x v="2"/>
    <x v="0"/>
  </r>
  <r>
    <s v="A00740"/>
    <n v="1"/>
    <x v="13"/>
    <x v="13"/>
    <x v="0"/>
    <x v="0"/>
    <x v="4"/>
    <n v="11"/>
    <x v="30"/>
    <x v="0"/>
    <s v="8:11"/>
    <x v="2"/>
    <x v="3"/>
    <x v="3"/>
    <n v="7"/>
    <n v="1"/>
    <x v="4"/>
    <x v="3"/>
    <x v="0"/>
    <x v="2"/>
    <x v="0"/>
    <x v="44"/>
    <x v="28"/>
    <x v="0"/>
    <x v="0"/>
    <x v="0"/>
    <x v="1"/>
    <x v="2"/>
    <n v="8"/>
    <x v="1"/>
    <x v="0"/>
    <s v="Weekday"/>
    <s v="Fatal"/>
    <n v="0.14000000000000001"/>
    <x v="0"/>
    <x v="3"/>
  </r>
  <r>
    <s v="A00741"/>
    <n v="1"/>
    <x v="20"/>
    <x v="20"/>
    <x v="12"/>
    <x v="0"/>
    <x v="6"/>
    <n v="12"/>
    <x v="60"/>
    <x v="2"/>
    <s v="11:11"/>
    <x v="0"/>
    <x v="0"/>
    <x v="4"/>
    <n v="3"/>
    <n v="3"/>
    <x v="1"/>
    <x v="0"/>
    <x v="3"/>
    <x v="3"/>
    <x v="1"/>
    <x v="29"/>
    <x v="8"/>
    <x v="1"/>
    <x v="1"/>
    <x v="1"/>
    <x v="1"/>
    <x v="2"/>
    <n v="11"/>
    <x v="1"/>
    <x v="0"/>
    <s v="Weekend"/>
    <s v="Fatal"/>
    <n v="1"/>
    <x v="1"/>
    <x v="1"/>
  </r>
  <r>
    <s v="A00742"/>
    <n v="1"/>
    <x v="5"/>
    <x v="5"/>
    <x v="0"/>
    <x v="0"/>
    <x v="4"/>
    <n v="11"/>
    <x v="30"/>
    <x v="1"/>
    <s v="1:57"/>
    <x v="1"/>
    <x v="2"/>
    <x v="4"/>
    <n v="1"/>
    <n v="3"/>
    <x v="3"/>
    <x v="1"/>
    <x v="3"/>
    <x v="0"/>
    <x v="3"/>
    <x v="71"/>
    <x v="34"/>
    <x v="0"/>
    <x v="1"/>
    <x v="2"/>
    <x v="0"/>
    <x v="1"/>
    <n v="1"/>
    <x v="0"/>
    <x v="0"/>
    <s v="Weekday"/>
    <s v="Fatal"/>
    <n v="3"/>
    <x v="1"/>
    <x v="1"/>
  </r>
  <r>
    <s v="A00743"/>
    <n v="1"/>
    <x v="21"/>
    <x v="21"/>
    <x v="0"/>
    <x v="0"/>
    <x v="6"/>
    <n v="12"/>
    <x v="60"/>
    <x v="0"/>
    <s v="0:51"/>
    <x v="2"/>
    <x v="2"/>
    <x v="4"/>
    <n v="4"/>
    <n v="4"/>
    <x v="0"/>
    <x v="2"/>
    <x v="2"/>
    <x v="3"/>
    <x v="3"/>
    <x v="83"/>
    <x v="8"/>
    <x v="1"/>
    <x v="1"/>
    <x v="0"/>
    <x v="1"/>
    <x v="3"/>
    <n v="0"/>
    <x v="0"/>
    <x v="0"/>
    <s v="Weekday"/>
    <s v="Fatal"/>
    <n v="1"/>
    <x v="1"/>
    <x v="3"/>
  </r>
  <r>
    <s v="A00744"/>
    <n v="1"/>
    <x v="8"/>
    <x v="8"/>
    <x v="0"/>
    <x v="0"/>
    <x v="0"/>
    <n v="5"/>
    <x v="0"/>
    <x v="1"/>
    <s v="5:2"/>
    <x v="2"/>
    <x v="3"/>
    <x v="5"/>
    <n v="9"/>
    <n v="2"/>
    <x v="1"/>
    <x v="1"/>
    <x v="2"/>
    <x v="2"/>
    <x v="0"/>
    <x v="14"/>
    <x v="45"/>
    <x v="1"/>
    <x v="1"/>
    <x v="0"/>
    <x v="1"/>
    <x v="3"/>
    <n v="5"/>
    <x v="1"/>
    <x v="0"/>
    <s v="Weekday"/>
    <s v="Fatal"/>
    <n v="0.22"/>
    <x v="3"/>
    <x v="1"/>
  </r>
  <r>
    <s v="A00745"/>
    <n v="1"/>
    <x v="17"/>
    <x v="17"/>
    <x v="0"/>
    <x v="0"/>
    <x v="6"/>
    <n v="12"/>
    <x v="60"/>
    <x v="6"/>
    <s v="15:44"/>
    <x v="0"/>
    <x v="3"/>
    <x v="4"/>
    <n v="1"/>
    <n v="0"/>
    <x v="1"/>
    <x v="2"/>
    <x v="1"/>
    <x v="2"/>
    <x v="0"/>
    <x v="33"/>
    <x v="35"/>
    <x v="1"/>
    <x v="0"/>
    <x v="0"/>
    <x v="1"/>
    <x v="0"/>
    <n v="15"/>
    <x v="3"/>
    <x v="0"/>
    <s v="Weekend"/>
    <s v="Non-Fatal"/>
    <n v="0"/>
    <x v="3"/>
    <x v="0"/>
  </r>
  <r>
    <s v="A00746"/>
    <n v="1"/>
    <x v="23"/>
    <x v="23"/>
    <x v="0"/>
    <x v="3"/>
    <x v="11"/>
    <n v="3"/>
    <x v="64"/>
    <x v="3"/>
    <s v="13:11"/>
    <x v="0"/>
    <x v="0"/>
    <x v="6"/>
    <n v="6"/>
    <n v="5"/>
    <x v="4"/>
    <x v="2"/>
    <x v="0"/>
    <x v="0"/>
    <x v="3"/>
    <x v="45"/>
    <x v="30"/>
    <x v="1"/>
    <x v="1"/>
    <x v="0"/>
    <x v="1"/>
    <x v="0"/>
    <n v="13"/>
    <x v="3"/>
    <x v="0"/>
    <s v="Weekday"/>
    <s v="Fatal"/>
    <n v="0.83"/>
    <x v="3"/>
    <x v="1"/>
  </r>
  <r>
    <s v="A00747"/>
    <n v="1"/>
    <x v="21"/>
    <x v="21"/>
    <x v="0"/>
    <x v="3"/>
    <x v="11"/>
    <n v="3"/>
    <x v="64"/>
    <x v="1"/>
    <s v="5:10"/>
    <x v="2"/>
    <x v="0"/>
    <x v="5"/>
    <n v="5"/>
    <n v="5"/>
    <x v="4"/>
    <x v="3"/>
    <x v="0"/>
    <x v="1"/>
    <x v="3"/>
    <x v="33"/>
    <x v="35"/>
    <x v="1"/>
    <x v="1"/>
    <x v="0"/>
    <x v="0"/>
    <x v="0"/>
    <n v="5"/>
    <x v="1"/>
    <x v="0"/>
    <s v="Weekday"/>
    <s v="Fatal"/>
    <n v="1"/>
    <x v="3"/>
    <x v="0"/>
  </r>
  <r>
    <s v="A00748"/>
    <n v="1"/>
    <x v="13"/>
    <x v="13"/>
    <x v="0"/>
    <x v="2"/>
    <x v="8"/>
    <n v="4"/>
    <x v="44"/>
    <x v="0"/>
    <s v="8:20"/>
    <x v="0"/>
    <x v="3"/>
    <x v="0"/>
    <n v="10"/>
    <n v="1"/>
    <x v="1"/>
    <x v="1"/>
    <x v="2"/>
    <x v="1"/>
    <x v="3"/>
    <x v="11"/>
    <x v="5"/>
    <x v="1"/>
    <x v="1"/>
    <x v="0"/>
    <x v="1"/>
    <x v="2"/>
    <n v="8"/>
    <x v="1"/>
    <x v="2"/>
    <s v="Weekday"/>
    <s v="Fatal"/>
    <n v="0.1"/>
    <x v="3"/>
    <x v="1"/>
  </r>
  <r>
    <s v="A00749"/>
    <n v="1"/>
    <x v="28"/>
    <x v="28"/>
    <x v="23"/>
    <x v="4"/>
    <x v="8"/>
    <n v="4"/>
    <x v="15"/>
    <x v="0"/>
    <s v="16:22"/>
    <x v="2"/>
    <x v="1"/>
    <x v="0"/>
    <n v="2"/>
    <n v="2"/>
    <x v="3"/>
    <x v="0"/>
    <x v="1"/>
    <x v="0"/>
    <x v="1"/>
    <x v="16"/>
    <x v="16"/>
    <x v="2"/>
    <x v="0"/>
    <x v="1"/>
    <x v="0"/>
    <x v="0"/>
    <n v="16"/>
    <x v="3"/>
    <x v="2"/>
    <s v="Weekday"/>
    <s v="Fatal"/>
    <n v="1"/>
    <x v="4"/>
    <x v="3"/>
  </r>
  <r>
    <s v="A00750"/>
    <n v="1"/>
    <x v="5"/>
    <x v="5"/>
    <x v="0"/>
    <x v="0"/>
    <x v="11"/>
    <n v="3"/>
    <x v="70"/>
    <x v="4"/>
    <s v="20:13"/>
    <x v="1"/>
    <x v="2"/>
    <x v="1"/>
    <n v="9"/>
    <n v="3"/>
    <x v="2"/>
    <x v="3"/>
    <x v="3"/>
    <x v="0"/>
    <x v="2"/>
    <x v="70"/>
    <x v="48"/>
    <x v="1"/>
    <x v="0"/>
    <x v="1"/>
    <x v="0"/>
    <x v="1"/>
    <n v="20"/>
    <x v="2"/>
    <x v="0"/>
    <s v="Weekday"/>
    <s v="Fatal"/>
    <n v="0.33"/>
    <x v="2"/>
    <x v="1"/>
  </r>
  <r>
    <s v="A00751"/>
    <n v="1"/>
    <x v="22"/>
    <x v="22"/>
    <x v="0"/>
    <x v="2"/>
    <x v="6"/>
    <n v="12"/>
    <x v="46"/>
    <x v="0"/>
    <s v="11:7"/>
    <x v="2"/>
    <x v="4"/>
    <x v="4"/>
    <n v="4"/>
    <n v="4"/>
    <x v="2"/>
    <x v="2"/>
    <x v="0"/>
    <x v="0"/>
    <x v="1"/>
    <x v="87"/>
    <x v="41"/>
    <x v="1"/>
    <x v="0"/>
    <x v="2"/>
    <x v="0"/>
    <x v="0"/>
    <n v="11"/>
    <x v="1"/>
    <x v="2"/>
    <s v="Weekday"/>
    <s v="Fatal"/>
    <n v="1"/>
    <x v="2"/>
    <x v="4"/>
  </r>
  <r>
    <s v="A00752"/>
    <n v="1"/>
    <x v="20"/>
    <x v="20"/>
    <x v="15"/>
    <x v="1"/>
    <x v="8"/>
    <n v="4"/>
    <x v="37"/>
    <x v="4"/>
    <s v="4:23"/>
    <x v="1"/>
    <x v="4"/>
    <x v="2"/>
    <n v="0"/>
    <n v="5"/>
    <x v="1"/>
    <x v="0"/>
    <x v="3"/>
    <x v="0"/>
    <x v="3"/>
    <x v="84"/>
    <x v="13"/>
    <x v="1"/>
    <x v="1"/>
    <x v="1"/>
    <x v="0"/>
    <x v="2"/>
    <n v="4"/>
    <x v="0"/>
    <x v="1"/>
    <s v="Weekday"/>
    <s v="Fatal"/>
    <n v="0"/>
    <x v="1"/>
    <x v="0"/>
  </r>
  <r>
    <s v="A00753"/>
    <n v="1"/>
    <x v="23"/>
    <x v="23"/>
    <x v="0"/>
    <x v="3"/>
    <x v="1"/>
    <n v="1"/>
    <x v="31"/>
    <x v="1"/>
    <s v="11:42"/>
    <x v="0"/>
    <x v="1"/>
    <x v="3"/>
    <n v="2"/>
    <n v="5"/>
    <x v="2"/>
    <x v="3"/>
    <x v="1"/>
    <x v="1"/>
    <x v="1"/>
    <x v="10"/>
    <x v="18"/>
    <x v="1"/>
    <x v="0"/>
    <x v="2"/>
    <x v="1"/>
    <x v="1"/>
    <n v="11"/>
    <x v="1"/>
    <x v="0"/>
    <s v="Weekday"/>
    <s v="Fatal"/>
    <n v="2.5"/>
    <x v="3"/>
    <x v="4"/>
  </r>
  <r>
    <s v="A00754"/>
    <n v="1"/>
    <x v="27"/>
    <x v="27"/>
    <x v="0"/>
    <x v="5"/>
    <x v="5"/>
    <n v="10"/>
    <x v="12"/>
    <x v="4"/>
    <s v="0:6"/>
    <x v="2"/>
    <x v="2"/>
    <x v="1"/>
    <n v="3"/>
    <n v="0"/>
    <x v="4"/>
    <x v="0"/>
    <x v="1"/>
    <x v="1"/>
    <x v="0"/>
    <x v="76"/>
    <x v="29"/>
    <x v="1"/>
    <x v="0"/>
    <x v="1"/>
    <x v="1"/>
    <x v="3"/>
    <n v="0"/>
    <x v="0"/>
    <x v="1"/>
    <s v="Weekday"/>
    <s v="Non-Fatal"/>
    <n v="0"/>
    <x v="1"/>
    <x v="3"/>
  </r>
  <r>
    <s v="A00755"/>
    <n v="1"/>
    <x v="4"/>
    <x v="4"/>
    <x v="0"/>
    <x v="3"/>
    <x v="1"/>
    <n v="1"/>
    <x v="31"/>
    <x v="1"/>
    <s v="4:39"/>
    <x v="2"/>
    <x v="4"/>
    <x v="4"/>
    <n v="8"/>
    <n v="0"/>
    <x v="4"/>
    <x v="1"/>
    <x v="1"/>
    <x v="1"/>
    <x v="3"/>
    <x v="56"/>
    <x v="33"/>
    <x v="1"/>
    <x v="0"/>
    <x v="2"/>
    <x v="1"/>
    <x v="2"/>
    <n v="4"/>
    <x v="0"/>
    <x v="0"/>
    <s v="Weekday"/>
    <s v="Non-Fatal"/>
    <n v="0"/>
    <x v="1"/>
    <x v="0"/>
  </r>
  <r>
    <s v="A00756"/>
    <n v="1"/>
    <x v="27"/>
    <x v="27"/>
    <x v="0"/>
    <x v="1"/>
    <x v="10"/>
    <n v="2"/>
    <x v="43"/>
    <x v="3"/>
    <s v="1:52"/>
    <x v="1"/>
    <x v="0"/>
    <x v="5"/>
    <n v="9"/>
    <n v="5"/>
    <x v="2"/>
    <x v="2"/>
    <x v="3"/>
    <x v="2"/>
    <x v="0"/>
    <x v="71"/>
    <x v="6"/>
    <x v="1"/>
    <x v="0"/>
    <x v="0"/>
    <x v="1"/>
    <x v="1"/>
    <n v="1"/>
    <x v="0"/>
    <x v="1"/>
    <s v="Weekday"/>
    <s v="Fatal"/>
    <n v="0.56000000000000005"/>
    <x v="3"/>
    <x v="1"/>
  </r>
  <r>
    <s v="A00757"/>
    <n v="1"/>
    <x v="27"/>
    <x v="27"/>
    <x v="0"/>
    <x v="4"/>
    <x v="9"/>
    <n v="9"/>
    <x v="59"/>
    <x v="4"/>
    <s v="1:27"/>
    <x v="0"/>
    <x v="0"/>
    <x v="4"/>
    <n v="1"/>
    <n v="0"/>
    <x v="3"/>
    <x v="3"/>
    <x v="2"/>
    <x v="3"/>
    <x v="0"/>
    <x v="16"/>
    <x v="15"/>
    <x v="1"/>
    <x v="0"/>
    <x v="1"/>
    <x v="0"/>
    <x v="0"/>
    <n v="1"/>
    <x v="0"/>
    <x v="2"/>
    <s v="Weekday"/>
    <s v="Non-Fatal"/>
    <n v="0"/>
    <x v="1"/>
    <x v="3"/>
  </r>
  <r>
    <s v="A00758"/>
    <n v="1"/>
    <x v="3"/>
    <x v="3"/>
    <x v="0"/>
    <x v="4"/>
    <x v="8"/>
    <n v="4"/>
    <x v="15"/>
    <x v="2"/>
    <s v="22:16"/>
    <x v="1"/>
    <x v="4"/>
    <x v="3"/>
    <n v="9"/>
    <n v="4"/>
    <x v="1"/>
    <x v="1"/>
    <x v="2"/>
    <x v="3"/>
    <x v="3"/>
    <x v="4"/>
    <x v="32"/>
    <x v="2"/>
    <x v="0"/>
    <x v="2"/>
    <x v="1"/>
    <x v="3"/>
    <n v="22"/>
    <x v="0"/>
    <x v="2"/>
    <s v="Weekend"/>
    <s v="Fatal"/>
    <n v="0.44"/>
    <x v="4"/>
    <x v="2"/>
  </r>
  <r>
    <s v="A00759"/>
    <n v="1"/>
    <x v="30"/>
    <x v="30"/>
    <x v="0"/>
    <x v="0"/>
    <x v="11"/>
    <n v="3"/>
    <x v="70"/>
    <x v="6"/>
    <s v="17:57"/>
    <x v="0"/>
    <x v="3"/>
    <x v="1"/>
    <n v="2"/>
    <n v="0"/>
    <x v="0"/>
    <x v="2"/>
    <x v="3"/>
    <x v="1"/>
    <x v="3"/>
    <x v="51"/>
    <x v="13"/>
    <x v="1"/>
    <x v="0"/>
    <x v="0"/>
    <x v="1"/>
    <x v="0"/>
    <n v="17"/>
    <x v="2"/>
    <x v="0"/>
    <s v="Weekend"/>
    <s v="Non-Fatal"/>
    <n v="0"/>
    <x v="1"/>
    <x v="4"/>
  </r>
  <r>
    <s v="A00760"/>
    <n v="1"/>
    <x v="29"/>
    <x v="29"/>
    <x v="0"/>
    <x v="1"/>
    <x v="10"/>
    <n v="2"/>
    <x v="43"/>
    <x v="2"/>
    <s v="6:48"/>
    <x v="1"/>
    <x v="2"/>
    <x v="1"/>
    <n v="5"/>
    <n v="0"/>
    <x v="0"/>
    <x v="0"/>
    <x v="0"/>
    <x v="1"/>
    <x v="1"/>
    <x v="61"/>
    <x v="26"/>
    <x v="1"/>
    <x v="0"/>
    <x v="1"/>
    <x v="0"/>
    <x v="1"/>
    <n v="6"/>
    <x v="1"/>
    <x v="1"/>
    <s v="Weekend"/>
    <s v="Non-Fatal"/>
    <n v="0"/>
    <x v="2"/>
    <x v="0"/>
  </r>
  <r>
    <s v="A00761"/>
    <n v="1"/>
    <x v="17"/>
    <x v="17"/>
    <x v="0"/>
    <x v="5"/>
    <x v="0"/>
    <n v="5"/>
    <x v="56"/>
    <x v="4"/>
    <s v="21:59"/>
    <x v="0"/>
    <x v="2"/>
    <x v="1"/>
    <n v="5"/>
    <n v="5"/>
    <x v="4"/>
    <x v="3"/>
    <x v="2"/>
    <x v="3"/>
    <x v="1"/>
    <x v="48"/>
    <x v="12"/>
    <x v="1"/>
    <x v="1"/>
    <x v="1"/>
    <x v="0"/>
    <x v="0"/>
    <n v="21"/>
    <x v="0"/>
    <x v="1"/>
    <s v="Weekday"/>
    <s v="Fatal"/>
    <n v="1"/>
    <x v="1"/>
    <x v="1"/>
  </r>
  <r>
    <s v="A00762"/>
    <n v="1"/>
    <x v="14"/>
    <x v="14"/>
    <x v="0"/>
    <x v="5"/>
    <x v="6"/>
    <n v="12"/>
    <x v="32"/>
    <x v="6"/>
    <s v="16:18"/>
    <x v="0"/>
    <x v="0"/>
    <x v="3"/>
    <n v="6"/>
    <n v="5"/>
    <x v="0"/>
    <x v="1"/>
    <x v="1"/>
    <x v="2"/>
    <x v="0"/>
    <x v="28"/>
    <x v="19"/>
    <x v="0"/>
    <x v="1"/>
    <x v="0"/>
    <x v="0"/>
    <x v="0"/>
    <n v="16"/>
    <x v="3"/>
    <x v="1"/>
    <s v="Weekend"/>
    <s v="Fatal"/>
    <n v="0.83"/>
    <x v="0"/>
    <x v="3"/>
  </r>
  <r>
    <s v="A00763"/>
    <n v="1"/>
    <x v="20"/>
    <x v="20"/>
    <x v="12"/>
    <x v="3"/>
    <x v="5"/>
    <n v="10"/>
    <x v="36"/>
    <x v="3"/>
    <s v="3:43"/>
    <x v="1"/>
    <x v="1"/>
    <x v="5"/>
    <n v="10"/>
    <n v="4"/>
    <x v="0"/>
    <x v="2"/>
    <x v="1"/>
    <x v="0"/>
    <x v="3"/>
    <x v="89"/>
    <x v="41"/>
    <x v="1"/>
    <x v="1"/>
    <x v="2"/>
    <x v="1"/>
    <x v="1"/>
    <n v="3"/>
    <x v="0"/>
    <x v="0"/>
    <s v="Weekday"/>
    <s v="Fatal"/>
    <n v="0.4"/>
    <x v="2"/>
    <x v="0"/>
  </r>
  <r>
    <s v="A00764"/>
    <n v="1"/>
    <x v="30"/>
    <x v="30"/>
    <x v="0"/>
    <x v="4"/>
    <x v="1"/>
    <n v="1"/>
    <x v="38"/>
    <x v="4"/>
    <s v="7:41"/>
    <x v="2"/>
    <x v="0"/>
    <x v="4"/>
    <n v="9"/>
    <n v="2"/>
    <x v="1"/>
    <x v="1"/>
    <x v="1"/>
    <x v="0"/>
    <x v="1"/>
    <x v="64"/>
    <x v="45"/>
    <x v="1"/>
    <x v="0"/>
    <x v="1"/>
    <x v="0"/>
    <x v="2"/>
    <n v="7"/>
    <x v="1"/>
    <x v="2"/>
    <s v="Weekday"/>
    <s v="Fatal"/>
    <n v="0.22"/>
    <x v="3"/>
    <x v="3"/>
  </r>
  <r>
    <s v="A00765"/>
    <n v="1"/>
    <x v="19"/>
    <x v="19"/>
    <x v="0"/>
    <x v="4"/>
    <x v="8"/>
    <n v="4"/>
    <x v="15"/>
    <x v="3"/>
    <s v="3:40"/>
    <x v="0"/>
    <x v="1"/>
    <x v="3"/>
    <n v="1"/>
    <n v="3"/>
    <x v="1"/>
    <x v="0"/>
    <x v="1"/>
    <x v="1"/>
    <x v="0"/>
    <x v="55"/>
    <x v="19"/>
    <x v="0"/>
    <x v="0"/>
    <x v="1"/>
    <x v="1"/>
    <x v="3"/>
    <n v="3"/>
    <x v="0"/>
    <x v="2"/>
    <s v="Weekday"/>
    <s v="Fatal"/>
    <n v="3"/>
    <x v="0"/>
    <x v="4"/>
  </r>
  <r>
    <s v="A00766"/>
    <n v="1"/>
    <x v="9"/>
    <x v="9"/>
    <x v="0"/>
    <x v="2"/>
    <x v="7"/>
    <n v="7"/>
    <x v="55"/>
    <x v="4"/>
    <s v="16:57"/>
    <x v="2"/>
    <x v="3"/>
    <x v="5"/>
    <n v="9"/>
    <n v="4"/>
    <x v="0"/>
    <x v="2"/>
    <x v="1"/>
    <x v="1"/>
    <x v="2"/>
    <x v="87"/>
    <x v="41"/>
    <x v="1"/>
    <x v="1"/>
    <x v="2"/>
    <x v="0"/>
    <x v="2"/>
    <n v="16"/>
    <x v="3"/>
    <x v="2"/>
    <s v="Weekday"/>
    <s v="Fatal"/>
    <n v="0.44"/>
    <x v="2"/>
    <x v="4"/>
  </r>
  <r>
    <s v="A00767"/>
    <n v="1"/>
    <x v="5"/>
    <x v="5"/>
    <x v="0"/>
    <x v="3"/>
    <x v="1"/>
    <n v="1"/>
    <x v="31"/>
    <x v="1"/>
    <s v="8:47"/>
    <x v="2"/>
    <x v="1"/>
    <x v="0"/>
    <n v="4"/>
    <n v="4"/>
    <x v="4"/>
    <x v="3"/>
    <x v="1"/>
    <x v="0"/>
    <x v="1"/>
    <x v="8"/>
    <x v="34"/>
    <x v="0"/>
    <x v="0"/>
    <x v="1"/>
    <x v="1"/>
    <x v="2"/>
    <n v="8"/>
    <x v="1"/>
    <x v="0"/>
    <s v="Weekday"/>
    <s v="Fatal"/>
    <n v="1"/>
    <x v="1"/>
    <x v="4"/>
  </r>
  <r>
    <s v="A00768"/>
    <n v="1"/>
    <x v="30"/>
    <x v="30"/>
    <x v="0"/>
    <x v="5"/>
    <x v="5"/>
    <n v="10"/>
    <x v="12"/>
    <x v="0"/>
    <s v="22:10"/>
    <x v="1"/>
    <x v="4"/>
    <x v="1"/>
    <n v="2"/>
    <n v="3"/>
    <x v="2"/>
    <x v="2"/>
    <x v="3"/>
    <x v="3"/>
    <x v="3"/>
    <x v="30"/>
    <x v="22"/>
    <x v="2"/>
    <x v="1"/>
    <x v="2"/>
    <x v="0"/>
    <x v="0"/>
    <n v="22"/>
    <x v="0"/>
    <x v="1"/>
    <s v="Weekday"/>
    <s v="Fatal"/>
    <n v="1.5"/>
    <x v="4"/>
    <x v="4"/>
  </r>
  <r>
    <s v="A00769"/>
    <n v="1"/>
    <x v="10"/>
    <x v="10"/>
    <x v="0"/>
    <x v="1"/>
    <x v="2"/>
    <n v="6"/>
    <x v="16"/>
    <x v="2"/>
    <s v="9:44"/>
    <x v="1"/>
    <x v="4"/>
    <x v="1"/>
    <n v="9"/>
    <n v="1"/>
    <x v="0"/>
    <x v="3"/>
    <x v="0"/>
    <x v="1"/>
    <x v="1"/>
    <x v="45"/>
    <x v="39"/>
    <x v="2"/>
    <x v="1"/>
    <x v="2"/>
    <x v="1"/>
    <x v="3"/>
    <n v="9"/>
    <x v="1"/>
    <x v="1"/>
    <s v="Weekend"/>
    <s v="Fatal"/>
    <n v="0.11"/>
    <x v="4"/>
    <x v="1"/>
  </r>
  <r>
    <s v="A00770"/>
    <n v="1"/>
    <x v="27"/>
    <x v="27"/>
    <x v="0"/>
    <x v="5"/>
    <x v="9"/>
    <n v="9"/>
    <x v="52"/>
    <x v="3"/>
    <s v="11:47"/>
    <x v="1"/>
    <x v="1"/>
    <x v="4"/>
    <n v="4"/>
    <n v="2"/>
    <x v="3"/>
    <x v="0"/>
    <x v="0"/>
    <x v="0"/>
    <x v="2"/>
    <x v="27"/>
    <x v="13"/>
    <x v="1"/>
    <x v="0"/>
    <x v="1"/>
    <x v="1"/>
    <x v="1"/>
    <n v="11"/>
    <x v="1"/>
    <x v="1"/>
    <s v="Weekday"/>
    <s v="Fatal"/>
    <n v="0.5"/>
    <x v="1"/>
    <x v="3"/>
  </r>
  <r>
    <s v="A00771"/>
    <n v="1"/>
    <x v="9"/>
    <x v="9"/>
    <x v="0"/>
    <x v="1"/>
    <x v="1"/>
    <n v="1"/>
    <x v="1"/>
    <x v="4"/>
    <s v="23:21"/>
    <x v="1"/>
    <x v="0"/>
    <x v="0"/>
    <n v="6"/>
    <n v="5"/>
    <x v="3"/>
    <x v="1"/>
    <x v="0"/>
    <x v="1"/>
    <x v="0"/>
    <x v="58"/>
    <x v="26"/>
    <x v="1"/>
    <x v="0"/>
    <x v="0"/>
    <x v="0"/>
    <x v="2"/>
    <n v="23"/>
    <x v="0"/>
    <x v="1"/>
    <s v="Weekday"/>
    <s v="Fatal"/>
    <n v="0.83"/>
    <x v="2"/>
    <x v="1"/>
  </r>
  <r>
    <s v="A00772"/>
    <n v="1"/>
    <x v="0"/>
    <x v="0"/>
    <x v="0"/>
    <x v="2"/>
    <x v="8"/>
    <n v="4"/>
    <x v="44"/>
    <x v="6"/>
    <s v="23:55"/>
    <x v="0"/>
    <x v="3"/>
    <x v="2"/>
    <n v="8"/>
    <n v="5"/>
    <x v="1"/>
    <x v="1"/>
    <x v="1"/>
    <x v="3"/>
    <x v="2"/>
    <x v="84"/>
    <x v="25"/>
    <x v="1"/>
    <x v="1"/>
    <x v="0"/>
    <x v="1"/>
    <x v="3"/>
    <n v="23"/>
    <x v="0"/>
    <x v="2"/>
    <s v="Weekend"/>
    <s v="Fatal"/>
    <n v="0.62"/>
    <x v="3"/>
    <x v="0"/>
  </r>
  <r>
    <s v="A00773"/>
    <n v="1"/>
    <x v="7"/>
    <x v="7"/>
    <x v="0"/>
    <x v="0"/>
    <x v="10"/>
    <n v="2"/>
    <x v="29"/>
    <x v="5"/>
    <s v="5:46"/>
    <x v="0"/>
    <x v="2"/>
    <x v="4"/>
    <n v="0"/>
    <n v="3"/>
    <x v="3"/>
    <x v="0"/>
    <x v="0"/>
    <x v="1"/>
    <x v="3"/>
    <x v="32"/>
    <x v="46"/>
    <x v="0"/>
    <x v="0"/>
    <x v="2"/>
    <x v="0"/>
    <x v="2"/>
    <n v="5"/>
    <x v="1"/>
    <x v="0"/>
    <s v="Weekday"/>
    <s v="Fatal"/>
    <n v="0"/>
    <x v="0"/>
    <x v="3"/>
  </r>
  <r>
    <s v="A00774"/>
    <n v="1"/>
    <x v="2"/>
    <x v="2"/>
    <x v="0"/>
    <x v="4"/>
    <x v="10"/>
    <n v="2"/>
    <x v="17"/>
    <x v="0"/>
    <s v="20:21"/>
    <x v="0"/>
    <x v="2"/>
    <x v="4"/>
    <n v="8"/>
    <n v="0"/>
    <x v="3"/>
    <x v="0"/>
    <x v="0"/>
    <x v="0"/>
    <x v="2"/>
    <x v="71"/>
    <x v="46"/>
    <x v="0"/>
    <x v="1"/>
    <x v="0"/>
    <x v="0"/>
    <x v="1"/>
    <n v="20"/>
    <x v="2"/>
    <x v="2"/>
    <s v="Weekday"/>
    <s v="Non-Fatal"/>
    <n v="0"/>
    <x v="0"/>
    <x v="1"/>
  </r>
  <r>
    <s v="A00775"/>
    <n v="1"/>
    <x v="18"/>
    <x v="18"/>
    <x v="17"/>
    <x v="0"/>
    <x v="8"/>
    <n v="4"/>
    <x v="35"/>
    <x v="1"/>
    <s v="5:56"/>
    <x v="0"/>
    <x v="0"/>
    <x v="3"/>
    <n v="7"/>
    <n v="3"/>
    <x v="2"/>
    <x v="3"/>
    <x v="0"/>
    <x v="0"/>
    <x v="2"/>
    <x v="24"/>
    <x v="18"/>
    <x v="1"/>
    <x v="1"/>
    <x v="2"/>
    <x v="0"/>
    <x v="1"/>
    <n v="5"/>
    <x v="1"/>
    <x v="0"/>
    <s v="Weekday"/>
    <s v="Fatal"/>
    <n v="0.43"/>
    <x v="3"/>
    <x v="4"/>
  </r>
  <r>
    <s v="A00776"/>
    <n v="1"/>
    <x v="17"/>
    <x v="17"/>
    <x v="0"/>
    <x v="0"/>
    <x v="1"/>
    <n v="1"/>
    <x v="65"/>
    <x v="0"/>
    <s v="8:34"/>
    <x v="1"/>
    <x v="4"/>
    <x v="4"/>
    <n v="4"/>
    <n v="2"/>
    <x v="3"/>
    <x v="3"/>
    <x v="2"/>
    <x v="1"/>
    <x v="1"/>
    <x v="2"/>
    <x v="50"/>
    <x v="1"/>
    <x v="1"/>
    <x v="0"/>
    <x v="1"/>
    <x v="0"/>
    <n v="8"/>
    <x v="1"/>
    <x v="0"/>
    <s v="Weekday"/>
    <s v="Fatal"/>
    <n v="0.5"/>
    <x v="2"/>
    <x v="2"/>
  </r>
  <r>
    <s v="A00777"/>
    <n v="1"/>
    <x v="12"/>
    <x v="12"/>
    <x v="18"/>
    <x v="0"/>
    <x v="10"/>
    <n v="2"/>
    <x v="29"/>
    <x v="0"/>
    <s v="8:0"/>
    <x v="1"/>
    <x v="3"/>
    <x v="5"/>
    <n v="7"/>
    <n v="0"/>
    <x v="3"/>
    <x v="3"/>
    <x v="0"/>
    <x v="1"/>
    <x v="1"/>
    <x v="88"/>
    <x v="32"/>
    <x v="2"/>
    <x v="0"/>
    <x v="1"/>
    <x v="1"/>
    <x v="2"/>
    <n v="8"/>
    <x v="1"/>
    <x v="0"/>
    <s v="Weekday"/>
    <s v="Non-Fatal"/>
    <n v="0"/>
    <x v="4"/>
    <x v="3"/>
  </r>
  <r>
    <s v="A00778"/>
    <n v="1"/>
    <x v="18"/>
    <x v="18"/>
    <x v="17"/>
    <x v="1"/>
    <x v="1"/>
    <n v="1"/>
    <x v="1"/>
    <x v="3"/>
    <s v="23:43"/>
    <x v="2"/>
    <x v="3"/>
    <x v="3"/>
    <n v="4"/>
    <n v="3"/>
    <x v="0"/>
    <x v="1"/>
    <x v="3"/>
    <x v="2"/>
    <x v="1"/>
    <x v="1"/>
    <x v="23"/>
    <x v="0"/>
    <x v="0"/>
    <x v="1"/>
    <x v="1"/>
    <x v="3"/>
    <n v="23"/>
    <x v="0"/>
    <x v="1"/>
    <s v="Weekday"/>
    <s v="Fatal"/>
    <n v="0.75"/>
    <x v="1"/>
    <x v="1"/>
  </r>
  <r>
    <s v="A00779"/>
    <n v="1"/>
    <x v="25"/>
    <x v="25"/>
    <x v="0"/>
    <x v="3"/>
    <x v="6"/>
    <n v="12"/>
    <x v="50"/>
    <x v="4"/>
    <s v="8:14"/>
    <x v="0"/>
    <x v="2"/>
    <x v="6"/>
    <n v="8"/>
    <n v="4"/>
    <x v="3"/>
    <x v="1"/>
    <x v="0"/>
    <x v="3"/>
    <x v="3"/>
    <x v="89"/>
    <x v="21"/>
    <x v="1"/>
    <x v="0"/>
    <x v="0"/>
    <x v="1"/>
    <x v="1"/>
    <n v="8"/>
    <x v="1"/>
    <x v="0"/>
    <s v="Weekday"/>
    <s v="Fatal"/>
    <n v="0.5"/>
    <x v="2"/>
    <x v="0"/>
  </r>
  <r>
    <s v="A00780"/>
    <n v="1"/>
    <x v="28"/>
    <x v="28"/>
    <x v="19"/>
    <x v="0"/>
    <x v="0"/>
    <n v="5"/>
    <x v="0"/>
    <x v="5"/>
    <s v="18:55"/>
    <x v="0"/>
    <x v="1"/>
    <x v="1"/>
    <n v="8"/>
    <n v="2"/>
    <x v="0"/>
    <x v="3"/>
    <x v="2"/>
    <x v="1"/>
    <x v="0"/>
    <x v="52"/>
    <x v="32"/>
    <x v="2"/>
    <x v="1"/>
    <x v="1"/>
    <x v="1"/>
    <x v="3"/>
    <n v="18"/>
    <x v="2"/>
    <x v="0"/>
    <s v="Weekday"/>
    <s v="Fatal"/>
    <n v="0.25"/>
    <x v="4"/>
    <x v="0"/>
  </r>
  <r>
    <s v="A00781"/>
    <n v="1"/>
    <x v="13"/>
    <x v="13"/>
    <x v="0"/>
    <x v="0"/>
    <x v="6"/>
    <n v="12"/>
    <x v="60"/>
    <x v="3"/>
    <s v="15:1"/>
    <x v="2"/>
    <x v="2"/>
    <x v="6"/>
    <n v="9"/>
    <n v="3"/>
    <x v="2"/>
    <x v="1"/>
    <x v="2"/>
    <x v="1"/>
    <x v="1"/>
    <x v="25"/>
    <x v="4"/>
    <x v="1"/>
    <x v="0"/>
    <x v="0"/>
    <x v="1"/>
    <x v="0"/>
    <n v="15"/>
    <x v="3"/>
    <x v="0"/>
    <s v="Weekday"/>
    <s v="Fatal"/>
    <n v="0.33"/>
    <x v="2"/>
    <x v="0"/>
  </r>
  <r>
    <s v="A00782"/>
    <n v="1"/>
    <x v="26"/>
    <x v="26"/>
    <x v="0"/>
    <x v="0"/>
    <x v="6"/>
    <n v="12"/>
    <x v="60"/>
    <x v="3"/>
    <s v="15:7"/>
    <x v="1"/>
    <x v="4"/>
    <x v="2"/>
    <n v="5"/>
    <n v="3"/>
    <x v="3"/>
    <x v="3"/>
    <x v="0"/>
    <x v="0"/>
    <x v="0"/>
    <x v="31"/>
    <x v="20"/>
    <x v="0"/>
    <x v="0"/>
    <x v="0"/>
    <x v="1"/>
    <x v="1"/>
    <n v="15"/>
    <x v="3"/>
    <x v="0"/>
    <s v="Weekday"/>
    <s v="Fatal"/>
    <n v="0.6"/>
    <x v="1"/>
    <x v="0"/>
  </r>
  <r>
    <s v="A00783"/>
    <n v="1"/>
    <x v="31"/>
    <x v="31"/>
    <x v="0"/>
    <x v="5"/>
    <x v="1"/>
    <n v="1"/>
    <x v="27"/>
    <x v="3"/>
    <s v="2:34"/>
    <x v="0"/>
    <x v="0"/>
    <x v="2"/>
    <n v="6"/>
    <n v="0"/>
    <x v="1"/>
    <x v="3"/>
    <x v="1"/>
    <x v="3"/>
    <x v="1"/>
    <x v="17"/>
    <x v="33"/>
    <x v="1"/>
    <x v="0"/>
    <x v="2"/>
    <x v="1"/>
    <x v="1"/>
    <n v="2"/>
    <x v="0"/>
    <x v="1"/>
    <s v="Weekday"/>
    <s v="Non-Fatal"/>
    <n v="0"/>
    <x v="1"/>
    <x v="4"/>
  </r>
  <r>
    <s v="A00784"/>
    <n v="1"/>
    <x v="29"/>
    <x v="29"/>
    <x v="0"/>
    <x v="1"/>
    <x v="2"/>
    <n v="6"/>
    <x v="16"/>
    <x v="1"/>
    <s v="14:45"/>
    <x v="1"/>
    <x v="4"/>
    <x v="6"/>
    <n v="8"/>
    <n v="1"/>
    <x v="4"/>
    <x v="2"/>
    <x v="3"/>
    <x v="3"/>
    <x v="3"/>
    <x v="8"/>
    <x v="7"/>
    <x v="1"/>
    <x v="1"/>
    <x v="1"/>
    <x v="1"/>
    <x v="2"/>
    <n v="14"/>
    <x v="3"/>
    <x v="1"/>
    <s v="Weekday"/>
    <s v="Fatal"/>
    <n v="0.12"/>
    <x v="3"/>
    <x v="4"/>
  </r>
  <r>
    <s v="A00785"/>
    <n v="1"/>
    <x v="4"/>
    <x v="4"/>
    <x v="0"/>
    <x v="1"/>
    <x v="5"/>
    <n v="10"/>
    <x v="40"/>
    <x v="2"/>
    <s v="14:17"/>
    <x v="1"/>
    <x v="2"/>
    <x v="2"/>
    <n v="9"/>
    <n v="1"/>
    <x v="2"/>
    <x v="2"/>
    <x v="1"/>
    <x v="0"/>
    <x v="2"/>
    <x v="59"/>
    <x v="44"/>
    <x v="1"/>
    <x v="1"/>
    <x v="0"/>
    <x v="1"/>
    <x v="3"/>
    <n v="14"/>
    <x v="3"/>
    <x v="1"/>
    <s v="Weekend"/>
    <s v="Fatal"/>
    <n v="0.11"/>
    <x v="2"/>
    <x v="0"/>
  </r>
  <r>
    <s v="A00786"/>
    <n v="1"/>
    <x v="3"/>
    <x v="3"/>
    <x v="0"/>
    <x v="4"/>
    <x v="11"/>
    <n v="3"/>
    <x v="68"/>
    <x v="6"/>
    <s v="13:41"/>
    <x v="1"/>
    <x v="4"/>
    <x v="5"/>
    <n v="9"/>
    <n v="1"/>
    <x v="2"/>
    <x v="2"/>
    <x v="0"/>
    <x v="2"/>
    <x v="2"/>
    <x v="26"/>
    <x v="37"/>
    <x v="0"/>
    <x v="1"/>
    <x v="1"/>
    <x v="1"/>
    <x v="3"/>
    <n v="13"/>
    <x v="3"/>
    <x v="2"/>
    <s v="Weekend"/>
    <s v="Fatal"/>
    <n v="0.11"/>
    <x v="1"/>
    <x v="0"/>
  </r>
  <r>
    <s v="A00787"/>
    <n v="1"/>
    <x v="28"/>
    <x v="28"/>
    <x v="23"/>
    <x v="3"/>
    <x v="3"/>
    <n v="8"/>
    <x v="48"/>
    <x v="1"/>
    <s v="1:50"/>
    <x v="2"/>
    <x v="3"/>
    <x v="0"/>
    <n v="2"/>
    <n v="2"/>
    <x v="1"/>
    <x v="3"/>
    <x v="2"/>
    <x v="1"/>
    <x v="1"/>
    <x v="70"/>
    <x v="2"/>
    <x v="1"/>
    <x v="0"/>
    <x v="1"/>
    <x v="0"/>
    <x v="3"/>
    <n v="1"/>
    <x v="0"/>
    <x v="0"/>
    <s v="Weekday"/>
    <s v="Fatal"/>
    <n v="1"/>
    <x v="2"/>
    <x v="1"/>
  </r>
  <r>
    <s v="A00788"/>
    <n v="1"/>
    <x v="20"/>
    <x v="20"/>
    <x v="12"/>
    <x v="0"/>
    <x v="0"/>
    <n v="5"/>
    <x v="0"/>
    <x v="1"/>
    <s v="18:24"/>
    <x v="2"/>
    <x v="3"/>
    <x v="4"/>
    <n v="1"/>
    <n v="4"/>
    <x v="4"/>
    <x v="2"/>
    <x v="3"/>
    <x v="2"/>
    <x v="2"/>
    <x v="54"/>
    <x v="38"/>
    <x v="2"/>
    <x v="0"/>
    <x v="1"/>
    <x v="0"/>
    <x v="0"/>
    <n v="18"/>
    <x v="2"/>
    <x v="0"/>
    <s v="Weekday"/>
    <s v="Fatal"/>
    <n v="4"/>
    <x v="4"/>
    <x v="4"/>
  </r>
  <r>
    <s v="A00789"/>
    <n v="1"/>
    <x v="3"/>
    <x v="3"/>
    <x v="0"/>
    <x v="0"/>
    <x v="6"/>
    <n v="12"/>
    <x v="60"/>
    <x v="5"/>
    <s v="17:36"/>
    <x v="1"/>
    <x v="0"/>
    <x v="1"/>
    <n v="2"/>
    <n v="4"/>
    <x v="2"/>
    <x v="2"/>
    <x v="1"/>
    <x v="0"/>
    <x v="2"/>
    <x v="64"/>
    <x v="36"/>
    <x v="1"/>
    <x v="0"/>
    <x v="2"/>
    <x v="0"/>
    <x v="1"/>
    <n v="17"/>
    <x v="2"/>
    <x v="0"/>
    <s v="Weekday"/>
    <s v="Fatal"/>
    <n v="2"/>
    <x v="3"/>
    <x v="3"/>
  </r>
  <r>
    <s v="A00790"/>
    <n v="1"/>
    <x v="20"/>
    <x v="20"/>
    <x v="11"/>
    <x v="4"/>
    <x v="7"/>
    <n v="7"/>
    <x v="18"/>
    <x v="2"/>
    <s v="20:52"/>
    <x v="1"/>
    <x v="3"/>
    <x v="3"/>
    <n v="0"/>
    <n v="4"/>
    <x v="0"/>
    <x v="3"/>
    <x v="1"/>
    <x v="0"/>
    <x v="2"/>
    <x v="26"/>
    <x v="19"/>
    <x v="0"/>
    <x v="0"/>
    <x v="2"/>
    <x v="0"/>
    <x v="0"/>
    <n v="20"/>
    <x v="2"/>
    <x v="2"/>
    <s v="Weekend"/>
    <s v="Fatal"/>
    <n v="0"/>
    <x v="0"/>
    <x v="0"/>
  </r>
  <r>
    <s v="A00791"/>
    <n v="1"/>
    <x v="2"/>
    <x v="2"/>
    <x v="0"/>
    <x v="0"/>
    <x v="0"/>
    <n v="5"/>
    <x v="0"/>
    <x v="5"/>
    <s v="16:4"/>
    <x v="0"/>
    <x v="0"/>
    <x v="0"/>
    <n v="5"/>
    <n v="1"/>
    <x v="1"/>
    <x v="0"/>
    <x v="1"/>
    <x v="3"/>
    <x v="1"/>
    <x v="43"/>
    <x v="10"/>
    <x v="1"/>
    <x v="1"/>
    <x v="2"/>
    <x v="1"/>
    <x v="0"/>
    <n v="16"/>
    <x v="3"/>
    <x v="0"/>
    <s v="Weekday"/>
    <s v="Fatal"/>
    <n v="0.2"/>
    <x v="3"/>
    <x v="4"/>
  </r>
  <r>
    <s v="A00792"/>
    <n v="1"/>
    <x v="5"/>
    <x v="5"/>
    <x v="0"/>
    <x v="2"/>
    <x v="3"/>
    <n v="8"/>
    <x v="20"/>
    <x v="2"/>
    <s v="6:12"/>
    <x v="1"/>
    <x v="3"/>
    <x v="4"/>
    <n v="2"/>
    <n v="3"/>
    <x v="1"/>
    <x v="0"/>
    <x v="1"/>
    <x v="3"/>
    <x v="0"/>
    <x v="67"/>
    <x v="20"/>
    <x v="0"/>
    <x v="1"/>
    <x v="1"/>
    <x v="1"/>
    <x v="2"/>
    <n v="6"/>
    <x v="1"/>
    <x v="2"/>
    <s v="Weekend"/>
    <s v="Fatal"/>
    <n v="1.5"/>
    <x v="1"/>
    <x v="4"/>
  </r>
  <r>
    <s v="A00793"/>
    <n v="1"/>
    <x v="24"/>
    <x v="24"/>
    <x v="0"/>
    <x v="0"/>
    <x v="6"/>
    <n v="12"/>
    <x v="60"/>
    <x v="5"/>
    <s v="16:30"/>
    <x v="2"/>
    <x v="2"/>
    <x v="2"/>
    <n v="7"/>
    <n v="1"/>
    <x v="0"/>
    <x v="1"/>
    <x v="1"/>
    <x v="3"/>
    <x v="3"/>
    <x v="29"/>
    <x v="37"/>
    <x v="0"/>
    <x v="1"/>
    <x v="2"/>
    <x v="0"/>
    <x v="0"/>
    <n v="16"/>
    <x v="3"/>
    <x v="0"/>
    <s v="Weekday"/>
    <s v="Fatal"/>
    <n v="0.14000000000000001"/>
    <x v="1"/>
    <x v="1"/>
  </r>
  <r>
    <s v="A00794"/>
    <n v="1"/>
    <x v="28"/>
    <x v="28"/>
    <x v="23"/>
    <x v="1"/>
    <x v="5"/>
    <n v="10"/>
    <x v="40"/>
    <x v="1"/>
    <s v="1:9"/>
    <x v="0"/>
    <x v="1"/>
    <x v="0"/>
    <n v="4"/>
    <n v="4"/>
    <x v="0"/>
    <x v="2"/>
    <x v="3"/>
    <x v="1"/>
    <x v="1"/>
    <x v="6"/>
    <x v="32"/>
    <x v="2"/>
    <x v="0"/>
    <x v="0"/>
    <x v="0"/>
    <x v="2"/>
    <n v="1"/>
    <x v="0"/>
    <x v="1"/>
    <s v="Weekday"/>
    <s v="Fatal"/>
    <n v="1"/>
    <x v="4"/>
    <x v="2"/>
  </r>
  <r>
    <s v="A00795"/>
    <n v="1"/>
    <x v="16"/>
    <x v="16"/>
    <x v="8"/>
    <x v="3"/>
    <x v="6"/>
    <n v="12"/>
    <x v="50"/>
    <x v="1"/>
    <s v="10:20"/>
    <x v="0"/>
    <x v="1"/>
    <x v="4"/>
    <n v="10"/>
    <n v="2"/>
    <x v="3"/>
    <x v="1"/>
    <x v="3"/>
    <x v="0"/>
    <x v="1"/>
    <x v="14"/>
    <x v="13"/>
    <x v="1"/>
    <x v="0"/>
    <x v="1"/>
    <x v="1"/>
    <x v="0"/>
    <n v="10"/>
    <x v="1"/>
    <x v="0"/>
    <s v="Weekday"/>
    <s v="Fatal"/>
    <n v="0.2"/>
    <x v="1"/>
    <x v="1"/>
  </r>
  <r>
    <s v="A00796"/>
    <n v="1"/>
    <x v="3"/>
    <x v="3"/>
    <x v="0"/>
    <x v="4"/>
    <x v="1"/>
    <n v="1"/>
    <x v="38"/>
    <x v="6"/>
    <s v="17:3"/>
    <x v="0"/>
    <x v="4"/>
    <x v="2"/>
    <n v="9"/>
    <n v="5"/>
    <x v="0"/>
    <x v="2"/>
    <x v="0"/>
    <x v="0"/>
    <x v="3"/>
    <x v="14"/>
    <x v="7"/>
    <x v="1"/>
    <x v="1"/>
    <x v="0"/>
    <x v="1"/>
    <x v="1"/>
    <n v="17"/>
    <x v="2"/>
    <x v="2"/>
    <s v="Weekend"/>
    <s v="Fatal"/>
    <n v="0.56000000000000005"/>
    <x v="3"/>
    <x v="1"/>
  </r>
  <r>
    <s v="A00797"/>
    <n v="1"/>
    <x v="3"/>
    <x v="3"/>
    <x v="0"/>
    <x v="4"/>
    <x v="7"/>
    <n v="7"/>
    <x v="18"/>
    <x v="1"/>
    <s v="18:2"/>
    <x v="0"/>
    <x v="3"/>
    <x v="1"/>
    <n v="8"/>
    <n v="1"/>
    <x v="4"/>
    <x v="1"/>
    <x v="1"/>
    <x v="0"/>
    <x v="3"/>
    <x v="80"/>
    <x v="32"/>
    <x v="2"/>
    <x v="0"/>
    <x v="1"/>
    <x v="1"/>
    <x v="0"/>
    <n v="18"/>
    <x v="2"/>
    <x v="2"/>
    <s v="Weekday"/>
    <s v="Fatal"/>
    <n v="0.12"/>
    <x v="4"/>
    <x v="3"/>
  </r>
  <r>
    <s v="A00798"/>
    <n v="1"/>
    <x v="15"/>
    <x v="15"/>
    <x v="26"/>
    <x v="0"/>
    <x v="8"/>
    <n v="4"/>
    <x v="35"/>
    <x v="3"/>
    <s v="1:39"/>
    <x v="2"/>
    <x v="3"/>
    <x v="0"/>
    <n v="10"/>
    <n v="1"/>
    <x v="0"/>
    <x v="0"/>
    <x v="3"/>
    <x v="2"/>
    <x v="3"/>
    <x v="86"/>
    <x v="12"/>
    <x v="1"/>
    <x v="1"/>
    <x v="0"/>
    <x v="0"/>
    <x v="1"/>
    <n v="1"/>
    <x v="0"/>
    <x v="0"/>
    <s v="Weekday"/>
    <s v="Fatal"/>
    <n v="0.1"/>
    <x v="1"/>
    <x v="2"/>
  </r>
  <r>
    <s v="A00799"/>
    <n v="1"/>
    <x v="26"/>
    <x v="26"/>
    <x v="0"/>
    <x v="1"/>
    <x v="2"/>
    <n v="6"/>
    <x v="16"/>
    <x v="5"/>
    <s v="11:11"/>
    <x v="1"/>
    <x v="1"/>
    <x v="2"/>
    <n v="4"/>
    <n v="2"/>
    <x v="3"/>
    <x v="1"/>
    <x v="2"/>
    <x v="0"/>
    <x v="1"/>
    <x v="10"/>
    <x v="40"/>
    <x v="1"/>
    <x v="0"/>
    <x v="0"/>
    <x v="1"/>
    <x v="3"/>
    <n v="11"/>
    <x v="1"/>
    <x v="1"/>
    <s v="Weekday"/>
    <s v="Fatal"/>
    <n v="0.5"/>
    <x v="3"/>
    <x v="4"/>
  </r>
  <r>
    <s v="A00800"/>
    <n v="1"/>
    <x v="11"/>
    <x v="11"/>
    <x v="4"/>
    <x v="2"/>
    <x v="3"/>
    <n v="8"/>
    <x v="20"/>
    <x v="3"/>
    <s v="18:8"/>
    <x v="0"/>
    <x v="4"/>
    <x v="3"/>
    <n v="1"/>
    <n v="1"/>
    <x v="3"/>
    <x v="3"/>
    <x v="1"/>
    <x v="2"/>
    <x v="0"/>
    <x v="43"/>
    <x v="8"/>
    <x v="1"/>
    <x v="1"/>
    <x v="2"/>
    <x v="1"/>
    <x v="2"/>
    <n v="18"/>
    <x v="2"/>
    <x v="2"/>
    <s v="Weekday"/>
    <s v="Fatal"/>
    <n v="1"/>
    <x v="1"/>
    <x v="4"/>
  </r>
  <r>
    <s v="A00801"/>
    <n v="1"/>
    <x v="14"/>
    <x v="14"/>
    <x v="0"/>
    <x v="4"/>
    <x v="7"/>
    <n v="7"/>
    <x v="18"/>
    <x v="5"/>
    <s v="19:23"/>
    <x v="1"/>
    <x v="2"/>
    <x v="1"/>
    <n v="9"/>
    <n v="0"/>
    <x v="1"/>
    <x v="3"/>
    <x v="1"/>
    <x v="2"/>
    <x v="1"/>
    <x v="80"/>
    <x v="25"/>
    <x v="1"/>
    <x v="0"/>
    <x v="2"/>
    <x v="0"/>
    <x v="3"/>
    <n v="19"/>
    <x v="2"/>
    <x v="2"/>
    <s v="Weekday"/>
    <s v="Non-Fatal"/>
    <n v="0"/>
    <x v="3"/>
    <x v="3"/>
  </r>
  <r>
    <s v="A00802"/>
    <n v="1"/>
    <x v="4"/>
    <x v="4"/>
    <x v="0"/>
    <x v="3"/>
    <x v="11"/>
    <n v="3"/>
    <x v="64"/>
    <x v="3"/>
    <s v="19:29"/>
    <x v="0"/>
    <x v="2"/>
    <x v="4"/>
    <n v="10"/>
    <n v="2"/>
    <x v="1"/>
    <x v="2"/>
    <x v="2"/>
    <x v="0"/>
    <x v="3"/>
    <x v="69"/>
    <x v="41"/>
    <x v="1"/>
    <x v="1"/>
    <x v="2"/>
    <x v="0"/>
    <x v="0"/>
    <n v="19"/>
    <x v="2"/>
    <x v="0"/>
    <s v="Weekday"/>
    <s v="Fatal"/>
    <n v="0.2"/>
    <x v="2"/>
    <x v="2"/>
  </r>
  <r>
    <s v="A00803"/>
    <n v="1"/>
    <x v="9"/>
    <x v="9"/>
    <x v="0"/>
    <x v="2"/>
    <x v="4"/>
    <n v="11"/>
    <x v="14"/>
    <x v="3"/>
    <s v="0:7"/>
    <x v="0"/>
    <x v="0"/>
    <x v="2"/>
    <n v="6"/>
    <n v="3"/>
    <x v="2"/>
    <x v="1"/>
    <x v="0"/>
    <x v="1"/>
    <x v="2"/>
    <x v="39"/>
    <x v="1"/>
    <x v="1"/>
    <x v="1"/>
    <x v="0"/>
    <x v="0"/>
    <x v="0"/>
    <n v="0"/>
    <x v="0"/>
    <x v="2"/>
    <s v="Weekday"/>
    <s v="Fatal"/>
    <n v="0.5"/>
    <x v="1"/>
    <x v="4"/>
  </r>
  <r>
    <s v="A00804"/>
    <n v="1"/>
    <x v="16"/>
    <x v="16"/>
    <x v="8"/>
    <x v="3"/>
    <x v="2"/>
    <n v="6"/>
    <x v="3"/>
    <x v="2"/>
    <s v="21:55"/>
    <x v="0"/>
    <x v="2"/>
    <x v="1"/>
    <n v="3"/>
    <n v="1"/>
    <x v="1"/>
    <x v="1"/>
    <x v="0"/>
    <x v="3"/>
    <x v="3"/>
    <x v="33"/>
    <x v="47"/>
    <x v="0"/>
    <x v="0"/>
    <x v="0"/>
    <x v="0"/>
    <x v="1"/>
    <n v="21"/>
    <x v="0"/>
    <x v="0"/>
    <s v="Weekend"/>
    <s v="Fatal"/>
    <n v="0.33"/>
    <x v="0"/>
    <x v="0"/>
  </r>
  <r>
    <s v="A00805"/>
    <n v="1"/>
    <x v="27"/>
    <x v="27"/>
    <x v="0"/>
    <x v="3"/>
    <x v="7"/>
    <n v="7"/>
    <x v="24"/>
    <x v="1"/>
    <s v="23:44"/>
    <x v="0"/>
    <x v="2"/>
    <x v="0"/>
    <n v="7"/>
    <n v="4"/>
    <x v="2"/>
    <x v="2"/>
    <x v="0"/>
    <x v="0"/>
    <x v="1"/>
    <x v="38"/>
    <x v="1"/>
    <x v="1"/>
    <x v="0"/>
    <x v="1"/>
    <x v="1"/>
    <x v="0"/>
    <n v="23"/>
    <x v="0"/>
    <x v="0"/>
    <s v="Weekday"/>
    <s v="Fatal"/>
    <n v="0.56999999999999995"/>
    <x v="1"/>
    <x v="1"/>
  </r>
  <r>
    <s v="A00806"/>
    <n v="1"/>
    <x v="11"/>
    <x v="11"/>
    <x v="22"/>
    <x v="1"/>
    <x v="6"/>
    <n v="12"/>
    <x v="28"/>
    <x v="5"/>
    <s v="0:27"/>
    <x v="1"/>
    <x v="4"/>
    <x v="6"/>
    <n v="1"/>
    <n v="5"/>
    <x v="1"/>
    <x v="3"/>
    <x v="0"/>
    <x v="0"/>
    <x v="1"/>
    <x v="66"/>
    <x v="14"/>
    <x v="1"/>
    <x v="1"/>
    <x v="1"/>
    <x v="0"/>
    <x v="1"/>
    <n v="0"/>
    <x v="0"/>
    <x v="1"/>
    <s v="Weekday"/>
    <s v="Fatal"/>
    <n v="5"/>
    <x v="1"/>
    <x v="3"/>
  </r>
  <r>
    <s v="A00807"/>
    <n v="1"/>
    <x v="1"/>
    <x v="1"/>
    <x v="6"/>
    <x v="2"/>
    <x v="7"/>
    <n v="7"/>
    <x v="55"/>
    <x v="2"/>
    <s v="8:58"/>
    <x v="1"/>
    <x v="2"/>
    <x v="2"/>
    <n v="1"/>
    <n v="3"/>
    <x v="1"/>
    <x v="1"/>
    <x v="0"/>
    <x v="2"/>
    <x v="3"/>
    <x v="17"/>
    <x v="33"/>
    <x v="1"/>
    <x v="0"/>
    <x v="1"/>
    <x v="0"/>
    <x v="2"/>
    <n v="8"/>
    <x v="1"/>
    <x v="2"/>
    <s v="Weekend"/>
    <s v="Fatal"/>
    <n v="3"/>
    <x v="1"/>
    <x v="4"/>
  </r>
  <r>
    <s v="A00808"/>
    <n v="1"/>
    <x v="17"/>
    <x v="17"/>
    <x v="0"/>
    <x v="1"/>
    <x v="8"/>
    <n v="4"/>
    <x v="37"/>
    <x v="1"/>
    <s v="9:55"/>
    <x v="1"/>
    <x v="0"/>
    <x v="2"/>
    <n v="9"/>
    <n v="2"/>
    <x v="1"/>
    <x v="1"/>
    <x v="3"/>
    <x v="3"/>
    <x v="3"/>
    <x v="60"/>
    <x v="13"/>
    <x v="1"/>
    <x v="0"/>
    <x v="0"/>
    <x v="1"/>
    <x v="1"/>
    <n v="9"/>
    <x v="1"/>
    <x v="1"/>
    <s v="Weekday"/>
    <s v="Fatal"/>
    <n v="0.22"/>
    <x v="1"/>
    <x v="3"/>
  </r>
  <r>
    <s v="A00809"/>
    <n v="1"/>
    <x v="27"/>
    <x v="27"/>
    <x v="0"/>
    <x v="2"/>
    <x v="10"/>
    <n v="2"/>
    <x v="26"/>
    <x v="6"/>
    <s v="16:59"/>
    <x v="1"/>
    <x v="3"/>
    <x v="3"/>
    <n v="2"/>
    <n v="2"/>
    <x v="1"/>
    <x v="1"/>
    <x v="3"/>
    <x v="1"/>
    <x v="2"/>
    <x v="72"/>
    <x v="1"/>
    <x v="1"/>
    <x v="1"/>
    <x v="0"/>
    <x v="0"/>
    <x v="0"/>
    <n v="16"/>
    <x v="3"/>
    <x v="2"/>
    <s v="Weekend"/>
    <s v="Fatal"/>
    <n v="1"/>
    <x v="1"/>
    <x v="0"/>
  </r>
  <r>
    <s v="A00810"/>
    <n v="1"/>
    <x v="19"/>
    <x v="19"/>
    <x v="0"/>
    <x v="4"/>
    <x v="9"/>
    <n v="9"/>
    <x v="59"/>
    <x v="4"/>
    <s v="8:8"/>
    <x v="2"/>
    <x v="4"/>
    <x v="5"/>
    <n v="6"/>
    <n v="3"/>
    <x v="2"/>
    <x v="1"/>
    <x v="0"/>
    <x v="3"/>
    <x v="0"/>
    <x v="26"/>
    <x v="25"/>
    <x v="1"/>
    <x v="1"/>
    <x v="0"/>
    <x v="0"/>
    <x v="2"/>
    <n v="8"/>
    <x v="1"/>
    <x v="2"/>
    <s v="Weekday"/>
    <s v="Fatal"/>
    <n v="0.5"/>
    <x v="3"/>
    <x v="0"/>
  </r>
  <r>
    <s v="A00811"/>
    <n v="1"/>
    <x v="9"/>
    <x v="9"/>
    <x v="0"/>
    <x v="1"/>
    <x v="6"/>
    <n v="12"/>
    <x v="28"/>
    <x v="6"/>
    <s v="18:0"/>
    <x v="1"/>
    <x v="1"/>
    <x v="3"/>
    <n v="8"/>
    <n v="2"/>
    <x v="4"/>
    <x v="2"/>
    <x v="2"/>
    <x v="3"/>
    <x v="3"/>
    <x v="15"/>
    <x v="52"/>
    <x v="1"/>
    <x v="1"/>
    <x v="2"/>
    <x v="0"/>
    <x v="3"/>
    <n v="18"/>
    <x v="2"/>
    <x v="1"/>
    <s v="Weekend"/>
    <s v="Fatal"/>
    <n v="0.25"/>
    <x v="3"/>
    <x v="2"/>
  </r>
  <r>
    <s v="A00812"/>
    <n v="1"/>
    <x v="12"/>
    <x v="12"/>
    <x v="5"/>
    <x v="0"/>
    <x v="5"/>
    <n v="10"/>
    <x v="6"/>
    <x v="5"/>
    <s v="13:8"/>
    <x v="1"/>
    <x v="2"/>
    <x v="2"/>
    <n v="2"/>
    <n v="3"/>
    <x v="3"/>
    <x v="1"/>
    <x v="1"/>
    <x v="2"/>
    <x v="0"/>
    <x v="48"/>
    <x v="31"/>
    <x v="1"/>
    <x v="0"/>
    <x v="2"/>
    <x v="1"/>
    <x v="1"/>
    <n v="13"/>
    <x v="3"/>
    <x v="0"/>
    <s v="Weekday"/>
    <s v="Fatal"/>
    <n v="1.5"/>
    <x v="3"/>
    <x v="1"/>
  </r>
  <r>
    <s v="A00813"/>
    <n v="1"/>
    <x v="2"/>
    <x v="2"/>
    <x v="0"/>
    <x v="4"/>
    <x v="1"/>
    <n v="1"/>
    <x v="38"/>
    <x v="2"/>
    <s v="16:40"/>
    <x v="0"/>
    <x v="2"/>
    <x v="5"/>
    <n v="8"/>
    <n v="2"/>
    <x v="0"/>
    <x v="3"/>
    <x v="0"/>
    <x v="2"/>
    <x v="3"/>
    <x v="38"/>
    <x v="14"/>
    <x v="1"/>
    <x v="1"/>
    <x v="2"/>
    <x v="1"/>
    <x v="3"/>
    <n v="16"/>
    <x v="3"/>
    <x v="2"/>
    <s v="Weekend"/>
    <s v="Fatal"/>
    <n v="0.25"/>
    <x v="1"/>
    <x v="1"/>
  </r>
  <r>
    <s v="A00814"/>
    <n v="1"/>
    <x v="21"/>
    <x v="21"/>
    <x v="0"/>
    <x v="2"/>
    <x v="7"/>
    <n v="7"/>
    <x v="55"/>
    <x v="2"/>
    <s v="7:11"/>
    <x v="0"/>
    <x v="4"/>
    <x v="0"/>
    <n v="2"/>
    <n v="0"/>
    <x v="2"/>
    <x v="0"/>
    <x v="1"/>
    <x v="2"/>
    <x v="3"/>
    <x v="70"/>
    <x v="0"/>
    <x v="0"/>
    <x v="0"/>
    <x v="0"/>
    <x v="0"/>
    <x v="0"/>
    <n v="7"/>
    <x v="1"/>
    <x v="2"/>
    <s v="Weekend"/>
    <s v="Non-Fatal"/>
    <n v="0"/>
    <x v="0"/>
    <x v="1"/>
  </r>
  <r>
    <s v="A00815"/>
    <n v="1"/>
    <x v="13"/>
    <x v="13"/>
    <x v="0"/>
    <x v="1"/>
    <x v="3"/>
    <n v="8"/>
    <x v="9"/>
    <x v="3"/>
    <s v="11:19"/>
    <x v="1"/>
    <x v="4"/>
    <x v="0"/>
    <n v="0"/>
    <n v="4"/>
    <x v="0"/>
    <x v="1"/>
    <x v="1"/>
    <x v="3"/>
    <x v="1"/>
    <x v="10"/>
    <x v="23"/>
    <x v="0"/>
    <x v="1"/>
    <x v="1"/>
    <x v="0"/>
    <x v="2"/>
    <n v="11"/>
    <x v="1"/>
    <x v="1"/>
    <s v="Weekday"/>
    <s v="Fatal"/>
    <n v="0"/>
    <x v="1"/>
    <x v="4"/>
  </r>
  <r>
    <s v="A00816"/>
    <n v="1"/>
    <x v="28"/>
    <x v="28"/>
    <x v="21"/>
    <x v="1"/>
    <x v="0"/>
    <n v="5"/>
    <x v="22"/>
    <x v="2"/>
    <s v="19:26"/>
    <x v="0"/>
    <x v="4"/>
    <x v="3"/>
    <n v="0"/>
    <n v="1"/>
    <x v="2"/>
    <x v="2"/>
    <x v="0"/>
    <x v="3"/>
    <x v="0"/>
    <x v="17"/>
    <x v="43"/>
    <x v="1"/>
    <x v="1"/>
    <x v="0"/>
    <x v="0"/>
    <x v="2"/>
    <n v="19"/>
    <x v="2"/>
    <x v="1"/>
    <s v="Weekend"/>
    <s v="Fatal"/>
    <n v="0"/>
    <x v="1"/>
    <x v="4"/>
  </r>
  <r>
    <s v="A00817"/>
    <n v="1"/>
    <x v="14"/>
    <x v="14"/>
    <x v="0"/>
    <x v="2"/>
    <x v="10"/>
    <n v="2"/>
    <x v="26"/>
    <x v="2"/>
    <s v="23:48"/>
    <x v="1"/>
    <x v="1"/>
    <x v="4"/>
    <n v="6"/>
    <n v="5"/>
    <x v="3"/>
    <x v="3"/>
    <x v="2"/>
    <x v="1"/>
    <x v="2"/>
    <x v="18"/>
    <x v="24"/>
    <x v="0"/>
    <x v="1"/>
    <x v="1"/>
    <x v="1"/>
    <x v="2"/>
    <n v="23"/>
    <x v="0"/>
    <x v="2"/>
    <s v="Weekend"/>
    <s v="Fatal"/>
    <n v="0.83"/>
    <x v="0"/>
    <x v="0"/>
  </r>
  <r>
    <s v="A00818"/>
    <n v="1"/>
    <x v="18"/>
    <x v="18"/>
    <x v="17"/>
    <x v="0"/>
    <x v="8"/>
    <n v="4"/>
    <x v="35"/>
    <x v="6"/>
    <s v="21:9"/>
    <x v="2"/>
    <x v="1"/>
    <x v="0"/>
    <n v="3"/>
    <n v="1"/>
    <x v="3"/>
    <x v="1"/>
    <x v="1"/>
    <x v="3"/>
    <x v="2"/>
    <x v="12"/>
    <x v="10"/>
    <x v="1"/>
    <x v="1"/>
    <x v="0"/>
    <x v="0"/>
    <x v="1"/>
    <n v="21"/>
    <x v="0"/>
    <x v="0"/>
    <s v="Weekend"/>
    <s v="Fatal"/>
    <n v="0.33"/>
    <x v="3"/>
    <x v="4"/>
  </r>
  <r>
    <s v="A00819"/>
    <n v="1"/>
    <x v="28"/>
    <x v="28"/>
    <x v="19"/>
    <x v="0"/>
    <x v="5"/>
    <n v="10"/>
    <x v="6"/>
    <x v="1"/>
    <s v="5:12"/>
    <x v="0"/>
    <x v="0"/>
    <x v="4"/>
    <n v="8"/>
    <n v="4"/>
    <x v="1"/>
    <x v="3"/>
    <x v="3"/>
    <x v="3"/>
    <x v="3"/>
    <x v="88"/>
    <x v="51"/>
    <x v="2"/>
    <x v="1"/>
    <x v="2"/>
    <x v="1"/>
    <x v="3"/>
    <n v="5"/>
    <x v="1"/>
    <x v="0"/>
    <s v="Weekday"/>
    <s v="Fatal"/>
    <n v="0.5"/>
    <x v="4"/>
    <x v="3"/>
  </r>
  <r>
    <s v="A00820"/>
    <n v="1"/>
    <x v="20"/>
    <x v="20"/>
    <x v="15"/>
    <x v="4"/>
    <x v="11"/>
    <n v="3"/>
    <x v="68"/>
    <x v="6"/>
    <s v="7:43"/>
    <x v="1"/>
    <x v="0"/>
    <x v="2"/>
    <n v="6"/>
    <n v="0"/>
    <x v="2"/>
    <x v="3"/>
    <x v="2"/>
    <x v="0"/>
    <x v="1"/>
    <x v="37"/>
    <x v="18"/>
    <x v="1"/>
    <x v="0"/>
    <x v="2"/>
    <x v="0"/>
    <x v="0"/>
    <n v="7"/>
    <x v="1"/>
    <x v="2"/>
    <s v="Weekend"/>
    <s v="Non-Fatal"/>
    <n v="0"/>
    <x v="3"/>
    <x v="4"/>
  </r>
  <r>
    <s v="A00821"/>
    <n v="1"/>
    <x v="20"/>
    <x v="20"/>
    <x v="12"/>
    <x v="3"/>
    <x v="8"/>
    <n v="4"/>
    <x v="10"/>
    <x v="3"/>
    <s v="7:27"/>
    <x v="1"/>
    <x v="1"/>
    <x v="4"/>
    <n v="8"/>
    <n v="0"/>
    <x v="0"/>
    <x v="0"/>
    <x v="3"/>
    <x v="0"/>
    <x v="2"/>
    <x v="53"/>
    <x v="45"/>
    <x v="1"/>
    <x v="1"/>
    <x v="1"/>
    <x v="1"/>
    <x v="2"/>
    <n v="7"/>
    <x v="1"/>
    <x v="0"/>
    <s v="Weekday"/>
    <s v="Non-Fatal"/>
    <n v="0"/>
    <x v="3"/>
    <x v="3"/>
  </r>
  <r>
    <s v="A00822"/>
    <n v="1"/>
    <x v="8"/>
    <x v="8"/>
    <x v="0"/>
    <x v="2"/>
    <x v="6"/>
    <n v="12"/>
    <x v="46"/>
    <x v="0"/>
    <s v="1:50"/>
    <x v="0"/>
    <x v="3"/>
    <x v="3"/>
    <n v="10"/>
    <n v="1"/>
    <x v="0"/>
    <x v="2"/>
    <x v="0"/>
    <x v="1"/>
    <x v="0"/>
    <x v="77"/>
    <x v="12"/>
    <x v="1"/>
    <x v="0"/>
    <x v="0"/>
    <x v="1"/>
    <x v="3"/>
    <n v="1"/>
    <x v="0"/>
    <x v="2"/>
    <s v="Weekday"/>
    <s v="Fatal"/>
    <n v="0.1"/>
    <x v="1"/>
    <x v="2"/>
  </r>
  <r>
    <s v="A00823"/>
    <n v="1"/>
    <x v="15"/>
    <x v="15"/>
    <x v="26"/>
    <x v="4"/>
    <x v="8"/>
    <n v="4"/>
    <x v="15"/>
    <x v="0"/>
    <s v="17:33"/>
    <x v="1"/>
    <x v="1"/>
    <x v="2"/>
    <n v="7"/>
    <n v="1"/>
    <x v="2"/>
    <x v="2"/>
    <x v="0"/>
    <x v="0"/>
    <x v="2"/>
    <x v="80"/>
    <x v="7"/>
    <x v="1"/>
    <x v="0"/>
    <x v="1"/>
    <x v="0"/>
    <x v="3"/>
    <n v="17"/>
    <x v="2"/>
    <x v="2"/>
    <s v="Weekday"/>
    <s v="Fatal"/>
    <n v="0.14000000000000001"/>
    <x v="3"/>
    <x v="3"/>
  </r>
  <r>
    <s v="A00824"/>
    <n v="1"/>
    <x v="27"/>
    <x v="27"/>
    <x v="0"/>
    <x v="2"/>
    <x v="8"/>
    <n v="4"/>
    <x v="44"/>
    <x v="6"/>
    <s v="23:14"/>
    <x v="2"/>
    <x v="2"/>
    <x v="4"/>
    <n v="4"/>
    <n v="5"/>
    <x v="3"/>
    <x v="0"/>
    <x v="1"/>
    <x v="2"/>
    <x v="2"/>
    <x v="10"/>
    <x v="0"/>
    <x v="0"/>
    <x v="1"/>
    <x v="1"/>
    <x v="0"/>
    <x v="2"/>
    <n v="23"/>
    <x v="0"/>
    <x v="2"/>
    <s v="Weekend"/>
    <s v="Fatal"/>
    <n v="1.25"/>
    <x v="0"/>
    <x v="4"/>
  </r>
  <r>
    <s v="A00825"/>
    <n v="1"/>
    <x v="29"/>
    <x v="29"/>
    <x v="0"/>
    <x v="3"/>
    <x v="3"/>
    <n v="8"/>
    <x v="48"/>
    <x v="3"/>
    <s v="0:49"/>
    <x v="1"/>
    <x v="2"/>
    <x v="3"/>
    <n v="1"/>
    <n v="0"/>
    <x v="3"/>
    <x v="1"/>
    <x v="2"/>
    <x v="3"/>
    <x v="3"/>
    <x v="66"/>
    <x v="8"/>
    <x v="1"/>
    <x v="1"/>
    <x v="2"/>
    <x v="0"/>
    <x v="2"/>
    <n v="0"/>
    <x v="0"/>
    <x v="0"/>
    <s v="Weekday"/>
    <s v="Non-Fatal"/>
    <n v="0"/>
    <x v="1"/>
    <x v="3"/>
  </r>
  <r>
    <s v="A00826"/>
    <n v="1"/>
    <x v="0"/>
    <x v="0"/>
    <x v="0"/>
    <x v="3"/>
    <x v="11"/>
    <n v="3"/>
    <x v="64"/>
    <x v="0"/>
    <s v="6:1"/>
    <x v="1"/>
    <x v="1"/>
    <x v="3"/>
    <n v="2"/>
    <n v="1"/>
    <x v="0"/>
    <x v="0"/>
    <x v="1"/>
    <x v="3"/>
    <x v="1"/>
    <x v="83"/>
    <x v="37"/>
    <x v="0"/>
    <x v="1"/>
    <x v="0"/>
    <x v="0"/>
    <x v="3"/>
    <n v="6"/>
    <x v="1"/>
    <x v="0"/>
    <s v="Weekday"/>
    <s v="Fatal"/>
    <n v="0.5"/>
    <x v="1"/>
    <x v="3"/>
  </r>
  <r>
    <s v="A00827"/>
    <n v="1"/>
    <x v="10"/>
    <x v="10"/>
    <x v="0"/>
    <x v="3"/>
    <x v="7"/>
    <n v="7"/>
    <x v="24"/>
    <x v="5"/>
    <s v="13:31"/>
    <x v="1"/>
    <x v="4"/>
    <x v="5"/>
    <n v="8"/>
    <n v="2"/>
    <x v="4"/>
    <x v="1"/>
    <x v="3"/>
    <x v="2"/>
    <x v="1"/>
    <x v="9"/>
    <x v="47"/>
    <x v="0"/>
    <x v="0"/>
    <x v="1"/>
    <x v="1"/>
    <x v="3"/>
    <n v="13"/>
    <x v="3"/>
    <x v="0"/>
    <s v="Weekday"/>
    <s v="Fatal"/>
    <n v="0.25"/>
    <x v="0"/>
    <x v="2"/>
  </r>
  <r>
    <s v="A00828"/>
    <n v="1"/>
    <x v="8"/>
    <x v="8"/>
    <x v="0"/>
    <x v="3"/>
    <x v="6"/>
    <n v="12"/>
    <x v="50"/>
    <x v="0"/>
    <s v="5:34"/>
    <x v="0"/>
    <x v="0"/>
    <x v="0"/>
    <n v="4"/>
    <n v="2"/>
    <x v="0"/>
    <x v="1"/>
    <x v="0"/>
    <x v="3"/>
    <x v="2"/>
    <x v="55"/>
    <x v="25"/>
    <x v="1"/>
    <x v="1"/>
    <x v="2"/>
    <x v="1"/>
    <x v="0"/>
    <n v="5"/>
    <x v="1"/>
    <x v="0"/>
    <s v="Weekday"/>
    <s v="Fatal"/>
    <n v="0.5"/>
    <x v="3"/>
    <x v="4"/>
  </r>
  <r>
    <s v="A00829"/>
    <n v="1"/>
    <x v="6"/>
    <x v="6"/>
    <x v="24"/>
    <x v="2"/>
    <x v="2"/>
    <n v="6"/>
    <x v="39"/>
    <x v="4"/>
    <s v="7:25"/>
    <x v="2"/>
    <x v="4"/>
    <x v="0"/>
    <n v="5"/>
    <n v="2"/>
    <x v="1"/>
    <x v="1"/>
    <x v="1"/>
    <x v="2"/>
    <x v="3"/>
    <x v="79"/>
    <x v="46"/>
    <x v="0"/>
    <x v="0"/>
    <x v="1"/>
    <x v="1"/>
    <x v="2"/>
    <n v="7"/>
    <x v="1"/>
    <x v="2"/>
    <s v="Weekday"/>
    <s v="Fatal"/>
    <n v="0.4"/>
    <x v="0"/>
    <x v="0"/>
  </r>
  <r>
    <s v="A00830"/>
    <n v="1"/>
    <x v="18"/>
    <x v="18"/>
    <x v="13"/>
    <x v="4"/>
    <x v="6"/>
    <n v="12"/>
    <x v="7"/>
    <x v="5"/>
    <s v="11:41"/>
    <x v="2"/>
    <x v="1"/>
    <x v="6"/>
    <n v="3"/>
    <n v="2"/>
    <x v="1"/>
    <x v="1"/>
    <x v="3"/>
    <x v="0"/>
    <x v="1"/>
    <x v="42"/>
    <x v="15"/>
    <x v="1"/>
    <x v="1"/>
    <x v="2"/>
    <x v="0"/>
    <x v="0"/>
    <n v="11"/>
    <x v="1"/>
    <x v="2"/>
    <s v="Weekday"/>
    <s v="Fatal"/>
    <n v="0.67"/>
    <x v="1"/>
    <x v="2"/>
  </r>
  <r>
    <s v="A00831"/>
    <n v="1"/>
    <x v="15"/>
    <x v="15"/>
    <x v="26"/>
    <x v="5"/>
    <x v="10"/>
    <n v="2"/>
    <x v="66"/>
    <x v="2"/>
    <s v="17:31"/>
    <x v="1"/>
    <x v="0"/>
    <x v="5"/>
    <n v="10"/>
    <n v="2"/>
    <x v="2"/>
    <x v="0"/>
    <x v="2"/>
    <x v="3"/>
    <x v="3"/>
    <x v="13"/>
    <x v="49"/>
    <x v="1"/>
    <x v="1"/>
    <x v="2"/>
    <x v="1"/>
    <x v="3"/>
    <n v="17"/>
    <x v="2"/>
    <x v="1"/>
    <s v="Weekend"/>
    <s v="Fatal"/>
    <n v="0.2"/>
    <x v="3"/>
    <x v="0"/>
  </r>
  <r>
    <s v="A00832"/>
    <n v="1"/>
    <x v="18"/>
    <x v="18"/>
    <x v="9"/>
    <x v="0"/>
    <x v="2"/>
    <n v="6"/>
    <x v="53"/>
    <x v="2"/>
    <s v="1:42"/>
    <x v="2"/>
    <x v="1"/>
    <x v="4"/>
    <n v="9"/>
    <n v="0"/>
    <x v="4"/>
    <x v="1"/>
    <x v="0"/>
    <x v="2"/>
    <x v="3"/>
    <x v="39"/>
    <x v="23"/>
    <x v="0"/>
    <x v="1"/>
    <x v="2"/>
    <x v="1"/>
    <x v="2"/>
    <n v="1"/>
    <x v="0"/>
    <x v="0"/>
    <s v="Weekend"/>
    <s v="Non-Fatal"/>
    <n v="0"/>
    <x v="1"/>
    <x v="4"/>
  </r>
  <r>
    <s v="A00833"/>
    <n v="1"/>
    <x v="20"/>
    <x v="20"/>
    <x v="12"/>
    <x v="0"/>
    <x v="6"/>
    <n v="12"/>
    <x v="60"/>
    <x v="3"/>
    <s v="8:32"/>
    <x v="0"/>
    <x v="4"/>
    <x v="1"/>
    <n v="5"/>
    <n v="1"/>
    <x v="3"/>
    <x v="3"/>
    <x v="1"/>
    <x v="2"/>
    <x v="2"/>
    <x v="65"/>
    <x v="37"/>
    <x v="0"/>
    <x v="0"/>
    <x v="2"/>
    <x v="1"/>
    <x v="0"/>
    <n v="8"/>
    <x v="1"/>
    <x v="0"/>
    <s v="Weekday"/>
    <s v="Fatal"/>
    <n v="0.2"/>
    <x v="1"/>
    <x v="1"/>
  </r>
  <r>
    <s v="A00834"/>
    <n v="1"/>
    <x v="15"/>
    <x v="15"/>
    <x v="26"/>
    <x v="4"/>
    <x v="10"/>
    <n v="2"/>
    <x v="17"/>
    <x v="1"/>
    <s v="11:27"/>
    <x v="2"/>
    <x v="0"/>
    <x v="5"/>
    <n v="6"/>
    <n v="2"/>
    <x v="3"/>
    <x v="2"/>
    <x v="0"/>
    <x v="2"/>
    <x v="3"/>
    <x v="51"/>
    <x v="40"/>
    <x v="1"/>
    <x v="1"/>
    <x v="2"/>
    <x v="0"/>
    <x v="3"/>
    <n v="11"/>
    <x v="1"/>
    <x v="2"/>
    <s v="Weekday"/>
    <s v="Fatal"/>
    <n v="0.33"/>
    <x v="3"/>
    <x v="4"/>
  </r>
  <r>
    <s v="A00835"/>
    <n v="1"/>
    <x v="4"/>
    <x v="4"/>
    <x v="0"/>
    <x v="0"/>
    <x v="4"/>
    <n v="11"/>
    <x v="30"/>
    <x v="1"/>
    <s v="19:51"/>
    <x v="2"/>
    <x v="1"/>
    <x v="1"/>
    <n v="0"/>
    <n v="3"/>
    <x v="2"/>
    <x v="2"/>
    <x v="1"/>
    <x v="0"/>
    <x v="1"/>
    <x v="11"/>
    <x v="22"/>
    <x v="2"/>
    <x v="1"/>
    <x v="0"/>
    <x v="1"/>
    <x v="1"/>
    <n v="19"/>
    <x v="2"/>
    <x v="0"/>
    <s v="Weekday"/>
    <s v="Fatal"/>
    <n v="0"/>
    <x v="4"/>
    <x v="1"/>
  </r>
  <r>
    <s v="A00836"/>
    <n v="1"/>
    <x v="16"/>
    <x v="16"/>
    <x v="8"/>
    <x v="3"/>
    <x v="1"/>
    <n v="1"/>
    <x v="31"/>
    <x v="3"/>
    <s v="19:22"/>
    <x v="1"/>
    <x v="2"/>
    <x v="2"/>
    <n v="2"/>
    <n v="2"/>
    <x v="0"/>
    <x v="3"/>
    <x v="1"/>
    <x v="0"/>
    <x v="3"/>
    <x v="15"/>
    <x v="20"/>
    <x v="0"/>
    <x v="1"/>
    <x v="0"/>
    <x v="0"/>
    <x v="1"/>
    <n v="19"/>
    <x v="2"/>
    <x v="0"/>
    <s v="Weekday"/>
    <s v="Fatal"/>
    <n v="1"/>
    <x v="1"/>
    <x v="2"/>
  </r>
  <r>
    <s v="A00837"/>
    <n v="1"/>
    <x v="11"/>
    <x v="11"/>
    <x v="22"/>
    <x v="3"/>
    <x v="6"/>
    <n v="12"/>
    <x v="50"/>
    <x v="3"/>
    <s v="9:48"/>
    <x v="1"/>
    <x v="4"/>
    <x v="6"/>
    <n v="10"/>
    <n v="1"/>
    <x v="3"/>
    <x v="2"/>
    <x v="0"/>
    <x v="3"/>
    <x v="3"/>
    <x v="16"/>
    <x v="25"/>
    <x v="1"/>
    <x v="0"/>
    <x v="0"/>
    <x v="0"/>
    <x v="2"/>
    <n v="9"/>
    <x v="1"/>
    <x v="0"/>
    <s v="Weekday"/>
    <s v="Fatal"/>
    <n v="0.1"/>
    <x v="3"/>
    <x v="3"/>
  </r>
  <r>
    <s v="A00838"/>
    <n v="1"/>
    <x v="26"/>
    <x v="26"/>
    <x v="0"/>
    <x v="5"/>
    <x v="4"/>
    <n v="11"/>
    <x v="61"/>
    <x v="1"/>
    <s v="21:30"/>
    <x v="0"/>
    <x v="1"/>
    <x v="5"/>
    <n v="8"/>
    <n v="2"/>
    <x v="3"/>
    <x v="2"/>
    <x v="0"/>
    <x v="3"/>
    <x v="3"/>
    <x v="15"/>
    <x v="50"/>
    <x v="1"/>
    <x v="1"/>
    <x v="1"/>
    <x v="1"/>
    <x v="2"/>
    <n v="21"/>
    <x v="0"/>
    <x v="1"/>
    <s v="Weekday"/>
    <s v="Fatal"/>
    <n v="0.25"/>
    <x v="2"/>
    <x v="2"/>
  </r>
  <r>
    <s v="A00839"/>
    <n v="1"/>
    <x v="14"/>
    <x v="14"/>
    <x v="0"/>
    <x v="0"/>
    <x v="11"/>
    <n v="3"/>
    <x v="70"/>
    <x v="3"/>
    <s v="11:52"/>
    <x v="1"/>
    <x v="0"/>
    <x v="4"/>
    <n v="2"/>
    <n v="5"/>
    <x v="0"/>
    <x v="2"/>
    <x v="3"/>
    <x v="1"/>
    <x v="0"/>
    <x v="17"/>
    <x v="41"/>
    <x v="1"/>
    <x v="1"/>
    <x v="1"/>
    <x v="0"/>
    <x v="0"/>
    <n v="11"/>
    <x v="1"/>
    <x v="0"/>
    <s v="Weekday"/>
    <s v="Fatal"/>
    <n v="2.5"/>
    <x v="2"/>
    <x v="4"/>
  </r>
  <r>
    <s v="A00840"/>
    <n v="1"/>
    <x v="30"/>
    <x v="30"/>
    <x v="0"/>
    <x v="4"/>
    <x v="4"/>
    <n v="11"/>
    <x v="23"/>
    <x v="4"/>
    <s v="9:44"/>
    <x v="2"/>
    <x v="3"/>
    <x v="4"/>
    <n v="7"/>
    <n v="0"/>
    <x v="1"/>
    <x v="2"/>
    <x v="3"/>
    <x v="2"/>
    <x v="3"/>
    <x v="50"/>
    <x v="32"/>
    <x v="2"/>
    <x v="0"/>
    <x v="2"/>
    <x v="0"/>
    <x v="2"/>
    <n v="9"/>
    <x v="1"/>
    <x v="2"/>
    <s v="Weekday"/>
    <s v="Non-Fatal"/>
    <n v="0"/>
    <x v="4"/>
    <x v="1"/>
  </r>
  <r>
    <s v="A00841"/>
    <n v="1"/>
    <x v="29"/>
    <x v="29"/>
    <x v="0"/>
    <x v="3"/>
    <x v="2"/>
    <n v="6"/>
    <x v="3"/>
    <x v="3"/>
    <s v="22:16"/>
    <x v="0"/>
    <x v="2"/>
    <x v="3"/>
    <n v="8"/>
    <n v="2"/>
    <x v="1"/>
    <x v="3"/>
    <x v="1"/>
    <x v="0"/>
    <x v="3"/>
    <x v="2"/>
    <x v="29"/>
    <x v="1"/>
    <x v="0"/>
    <x v="1"/>
    <x v="1"/>
    <x v="1"/>
    <n v="22"/>
    <x v="0"/>
    <x v="0"/>
    <s v="Weekday"/>
    <s v="Fatal"/>
    <n v="0.25"/>
    <x v="1"/>
    <x v="2"/>
  </r>
  <r>
    <s v="A00842"/>
    <n v="1"/>
    <x v="19"/>
    <x v="19"/>
    <x v="0"/>
    <x v="5"/>
    <x v="9"/>
    <n v="9"/>
    <x v="52"/>
    <x v="0"/>
    <s v="16:12"/>
    <x v="0"/>
    <x v="4"/>
    <x v="3"/>
    <n v="6"/>
    <n v="5"/>
    <x v="0"/>
    <x v="1"/>
    <x v="2"/>
    <x v="3"/>
    <x v="0"/>
    <x v="51"/>
    <x v="24"/>
    <x v="0"/>
    <x v="1"/>
    <x v="2"/>
    <x v="0"/>
    <x v="1"/>
    <n v="16"/>
    <x v="3"/>
    <x v="1"/>
    <s v="Weekday"/>
    <s v="Fatal"/>
    <n v="0.83"/>
    <x v="0"/>
    <x v="4"/>
  </r>
  <r>
    <s v="A00843"/>
    <n v="1"/>
    <x v="9"/>
    <x v="9"/>
    <x v="0"/>
    <x v="4"/>
    <x v="11"/>
    <n v="3"/>
    <x v="68"/>
    <x v="6"/>
    <s v="9:30"/>
    <x v="0"/>
    <x v="1"/>
    <x v="6"/>
    <n v="10"/>
    <n v="2"/>
    <x v="3"/>
    <x v="3"/>
    <x v="1"/>
    <x v="2"/>
    <x v="0"/>
    <x v="27"/>
    <x v="1"/>
    <x v="1"/>
    <x v="0"/>
    <x v="0"/>
    <x v="1"/>
    <x v="2"/>
    <n v="9"/>
    <x v="1"/>
    <x v="2"/>
    <s v="Weekend"/>
    <s v="Fatal"/>
    <n v="0.2"/>
    <x v="1"/>
    <x v="3"/>
  </r>
  <r>
    <s v="A00844"/>
    <n v="1"/>
    <x v="26"/>
    <x v="26"/>
    <x v="0"/>
    <x v="5"/>
    <x v="8"/>
    <n v="4"/>
    <x v="19"/>
    <x v="3"/>
    <s v="5:36"/>
    <x v="2"/>
    <x v="2"/>
    <x v="2"/>
    <n v="0"/>
    <n v="1"/>
    <x v="0"/>
    <x v="0"/>
    <x v="0"/>
    <x v="1"/>
    <x v="1"/>
    <x v="20"/>
    <x v="40"/>
    <x v="1"/>
    <x v="1"/>
    <x v="1"/>
    <x v="0"/>
    <x v="2"/>
    <n v="5"/>
    <x v="1"/>
    <x v="1"/>
    <s v="Weekday"/>
    <s v="Fatal"/>
    <n v="0"/>
    <x v="3"/>
    <x v="1"/>
  </r>
  <r>
    <s v="A00845"/>
    <n v="1"/>
    <x v="21"/>
    <x v="21"/>
    <x v="0"/>
    <x v="5"/>
    <x v="11"/>
    <n v="3"/>
    <x v="21"/>
    <x v="5"/>
    <s v="15:33"/>
    <x v="1"/>
    <x v="3"/>
    <x v="2"/>
    <n v="7"/>
    <n v="5"/>
    <x v="2"/>
    <x v="0"/>
    <x v="1"/>
    <x v="1"/>
    <x v="3"/>
    <x v="54"/>
    <x v="52"/>
    <x v="1"/>
    <x v="1"/>
    <x v="0"/>
    <x v="0"/>
    <x v="2"/>
    <n v="15"/>
    <x v="3"/>
    <x v="1"/>
    <s v="Weekday"/>
    <s v="Fatal"/>
    <n v="0.71"/>
    <x v="3"/>
    <x v="4"/>
  </r>
  <r>
    <s v="A00846"/>
    <n v="1"/>
    <x v="19"/>
    <x v="19"/>
    <x v="0"/>
    <x v="1"/>
    <x v="11"/>
    <n v="3"/>
    <x v="62"/>
    <x v="0"/>
    <s v="5:31"/>
    <x v="1"/>
    <x v="1"/>
    <x v="5"/>
    <n v="1"/>
    <n v="1"/>
    <x v="4"/>
    <x v="1"/>
    <x v="2"/>
    <x v="3"/>
    <x v="1"/>
    <x v="24"/>
    <x v="34"/>
    <x v="0"/>
    <x v="0"/>
    <x v="1"/>
    <x v="1"/>
    <x v="2"/>
    <n v="5"/>
    <x v="1"/>
    <x v="1"/>
    <s v="Weekday"/>
    <s v="Fatal"/>
    <n v="1"/>
    <x v="1"/>
    <x v="4"/>
  </r>
  <r>
    <s v="A00847"/>
    <n v="1"/>
    <x v="16"/>
    <x v="16"/>
    <x v="25"/>
    <x v="3"/>
    <x v="6"/>
    <n v="12"/>
    <x v="50"/>
    <x v="2"/>
    <s v="13:54"/>
    <x v="2"/>
    <x v="1"/>
    <x v="3"/>
    <n v="8"/>
    <n v="4"/>
    <x v="0"/>
    <x v="3"/>
    <x v="3"/>
    <x v="1"/>
    <x v="3"/>
    <x v="16"/>
    <x v="24"/>
    <x v="0"/>
    <x v="0"/>
    <x v="1"/>
    <x v="0"/>
    <x v="0"/>
    <n v="13"/>
    <x v="3"/>
    <x v="0"/>
    <s v="Weekend"/>
    <s v="Fatal"/>
    <n v="0.5"/>
    <x v="0"/>
    <x v="3"/>
  </r>
  <r>
    <s v="A00848"/>
    <n v="1"/>
    <x v="11"/>
    <x v="11"/>
    <x v="22"/>
    <x v="4"/>
    <x v="4"/>
    <n v="11"/>
    <x v="23"/>
    <x v="4"/>
    <s v="13:7"/>
    <x v="2"/>
    <x v="0"/>
    <x v="6"/>
    <n v="10"/>
    <n v="5"/>
    <x v="3"/>
    <x v="2"/>
    <x v="2"/>
    <x v="0"/>
    <x v="0"/>
    <x v="49"/>
    <x v="35"/>
    <x v="1"/>
    <x v="1"/>
    <x v="1"/>
    <x v="1"/>
    <x v="3"/>
    <n v="13"/>
    <x v="3"/>
    <x v="2"/>
    <s v="Weekday"/>
    <s v="Fatal"/>
    <n v="0.5"/>
    <x v="3"/>
    <x v="1"/>
  </r>
  <r>
    <s v="A00849"/>
    <n v="1"/>
    <x v="21"/>
    <x v="21"/>
    <x v="0"/>
    <x v="1"/>
    <x v="5"/>
    <n v="10"/>
    <x v="40"/>
    <x v="1"/>
    <s v="14:56"/>
    <x v="0"/>
    <x v="3"/>
    <x v="1"/>
    <n v="8"/>
    <n v="2"/>
    <x v="1"/>
    <x v="3"/>
    <x v="1"/>
    <x v="1"/>
    <x v="3"/>
    <x v="58"/>
    <x v="34"/>
    <x v="0"/>
    <x v="0"/>
    <x v="0"/>
    <x v="0"/>
    <x v="0"/>
    <n v="14"/>
    <x v="3"/>
    <x v="1"/>
    <s v="Weekday"/>
    <s v="Fatal"/>
    <n v="0.25"/>
    <x v="1"/>
    <x v="1"/>
  </r>
  <r>
    <s v="A00850"/>
    <n v="1"/>
    <x v="11"/>
    <x v="11"/>
    <x v="4"/>
    <x v="0"/>
    <x v="8"/>
    <n v="4"/>
    <x v="35"/>
    <x v="0"/>
    <s v="6:26"/>
    <x v="1"/>
    <x v="0"/>
    <x v="2"/>
    <n v="4"/>
    <n v="4"/>
    <x v="3"/>
    <x v="3"/>
    <x v="2"/>
    <x v="3"/>
    <x v="0"/>
    <x v="20"/>
    <x v="40"/>
    <x v="1"/>
    <x v="1"/>
    <x v="2"/>
    <x v="1"/>
    <x v="3"/>
    <n v="6"/>
    <x v="1"/>
    <x v="0"/>
    <s v="Weekday"/>
    <s v="Fatal"/>
    <n v="1"/>
    <x v="3"/>
    <x v="1"/>
  </r>
  <r>
    <s v="A00851"/>
    <n v="1"/>
    <x v="22"/>
    <x v="22"/>
    <x v="0"/>
    <x v="0"/>
    <x v="3"/>
    <n v="8"/>
    <x v="4"/>
    <x v="6"/>
    <s v="16:13"/>
    <x v="1"/>
    <x v="0"/>
    <x v="3"/>
    <n v="1"/>
    <n v="2"/>
    <x v="0"/>
    <x v="2"/>
    <x v="3"/>
    <x v="0"/>
    <x v="0"/>
    <x v="18"/>
    <x v="22"/>
    <x v="2"/>
    <x v="0"/>
    <x v="0"/>
    <x v="1"/>
    <x v="1"/>
    <n v="16"/>
    <x v="3"/>
    <x v="0"/>
    <s v="Weekend"/>
    <s v="Fatal"/>
    <n v="2"/>
    <x v="4"/>
    <x v="0"/>
  </r>
  <r>
    <s v="A00852"/>
    <n v="1"/>
    <x v="26"/>
    <x v="26"/>
    <x v="0"/>
    <x v="0"/>
    <x v="9"/>
    <n v="9"/>
    <x v="11"/>
    <x v="6"/>
    <s v="7:29"/>
    <x v="1"/>
    <x v="0"/>
    <x v="6"/>
    <n v="8"/>
    <n v="5"/>
    <x v="4"/>
    <x v="2"/>
    <x v="0"/>
    <x v="0"/>
    <x v="1"/>
    <x v="63"/>
    <x v="50"/>
    <x v="1"/>
    <x v="0"/>
    <x v="0"/>
    <x v="1"/>
    <x v="0"/>
    <n v="7"/>
    <x v="1"/>
    <x v="0"/>
    <s v="Weekend"/>
    <s v="Fatal"/>
    <n v="0.62"/>
    <x v="2"/>
    <x v="4"/>
  </r>
  <r>
    <s v="A00853"/>
    <n v="1"/>
    <x v="16"/>
    <x v="16"/>
    <x v="25"/>
    <x v="0"/>
    <x v="8"/>
    <n v="4"/>
    <x v="35"/>
    <x v="0"/>
    <s v="11:23"/>
    <x v="1"/>
    <x v="3"/>
    <x v="1"/>
    <n v="7"/>
    <n v="0"/>
    <x v="3"/>
    <x v="1"/>
    <x v="0"/>
    <x v="1"/>
    <x v="3"/>
    <x v="17"/>
    <x v="45"/>
    <x v="1"/>
    <x v="1"/>
    <x v="1"/>
    <x v="1"/>
    <x v="1"/>
    <n v="11"/>
    <x v="1"/>
    <x v="0"/>
    <s v="Weekday"/>
    <s v="Non-Fatal"/>
    <n v="0"/>
    <x v="3"/>
    <x v="4"/>
  </r>
  <r>
    <s v="A00854"/>
    <n v="1"/>
    <x v="2"/>
    <x v="2"/>
    <x v="0"/>
    <x v="3"/>
    <x v="8"/>
    <n v="4"/>
    <x v="10"/>
    <x v="4"/>
    <s v="2:23"/>
    <x v="1"/>
    <x v="1"/>
    <x v="5"/>
    <n v="5"/>
    <n v="4"/>
    <x v="2"/>
    <x v="2"/>
    <x v="0"/>
    <x v="3"/>
    <x v="0"/>
    <x v="67"/>
    <x v="9"/>
    <x v="1"/>
    <x v="1"/>
    <x v="2"/>
    <x v="0"/>
    <x v="3"/>
    <n v="2"/>
    <x v="0"/>
    <x v="0"/>
    <s v="Weekday"/>
    <s v="Fatal"/>
    <n v="0.8"/>
    <x v="1"/>
    <x v="4"/>
  </r>
  <r>
    <s v="A00855"/>
    <n v="1"/>
    <x v="10"/>
    <x v="10"/>
    <x v="0"/>
    <x v="2"/>
    <x v="0"/>
    <n v="5"/>
    <x v="2"/>
    <x v="5"/>
    <s v="8:34"/>
    <x v="1"/>
    <x v="2"/>
    <x v="2"/>
    <n v="2"/>
    <n v="4"/>
    <x v="2"/>
    <x v="2"/>
    <x v="2"/>
    <x v="1"/>
    <x v="2"/>
    <x v="53"/>
    <x v="0"/>
    <x v="0"/>
    <x v="0"/>
    <x v="0"/>
    <x v="0"/>
    <x v="1"/>
    <n v="8"/>
    <x v="1"/>
    <x v="2"/>
    <s v="Weekday"/>
    <s v="Fatal"/>
    <n v="2"/>
    <x v="0"/>
    <x v="3"/>
  </r>
  <r>
    <s v="A00856"/>
    <n v="1"/>
    <x v="3"/>
    <x v="3"/>
    <x v="0"/>
    <x v="1"/>
    <x v="5"/>
    <n v="10"/>
    <x v="40"/>
    <x v="2"/>
    <s v="13:27"/>
    <x v="2"/>
    <x v="3"/>
    <x v="0"/>
    <n v="5"/>
    <n v="1"/>
    <x v="0"/>
    <x v="2"/>
    <x v="1"/>
    <x v="1"/>
    <x v="2"/>
    <x v="60"/>
    <x v="24"/>
    <x v="0"/>
    <x v="1"/>
    <x v="0"/>
    <x v="0"/>
    <x v="2"/>
    <n v="13"/>
    <x v="3"/>
    <x v="1"/>
    <s v="Weekend"/>
    <s v="Fatal"/>
    <n v="0.2"/>
    <x v="0"/>
    <x v="3"/>
  </r>
  <r>
    <s v="A00857"/>
    <n v="1"/>
    <x v="27"/>
    <x v="27"/>
    <x v="0"/>
    <x v="3"/>
    <x v="10"/>
    <n v="2"/>
    <x v="49"/>
    <x v="3"/>
    <s v="20:53"/>
    <x v="1"/>
    <x v="4"/>
    <x v="0"/>
    <n v="3"/>
    <n v="2"/>
    <x v="2"/>
    <x v="2"/>
    <x v="2"/>
    <x v="3"/>
    <x v="0"/>
    <x v="23"/>
    <x v="6"/>
    <x v="1"/>
    <x v="1"/>
    <x v="1"/>
    <x v="1"/>
    <x v="3"/>
    <n v="20"/>
    <x v="2"/>
    <x v="0"/>
    <s v="Weekday"/>
    <s v="Fatal"/>
    <n v="0.67"/>
    <x v="3"/>
    <x v="3"/>
  </r>
  <r>
    <s v="A00858"/>
    <n v="1"/>
    <x v="28"/>
    <x v="28"/>
    <x v="21"/>
    <x v="3"/>
    <x v="11"/>
    <n v="3"/>
    <x v="64"/>
    <x v="2"/>
    <s v="15:3"/>
    <x v="0"/>
    <x v="1"/>
    <x v="6"/>
    <n v="1"/>
    <n v="5"/>
    <x v="4"/>
    <x v="2"/>
    <x v="1"/>
    <x v="2"/>
    <x v="1"/>
    <x v="48"/>
    <x v="52"/>
    <x v="1"/>
    <x v="1"/>
    <x v="0"/>
    <x v="1"/>
    <x v="1"/>
    <n v="15"/>
    <x v="3"/>
    <x v="0"/>
    <s v="Weekend"/>
    <s v="Fatal"/>
    <n v="5"/>
    <x v="3"/>
    <x v="1"/>
  </r>
  <r>
    <s v="A00859"/>
    <n v="1"/>
    <x v="9"/>
    <x v="9"/>
    <x v="0"/>
    <x v="4"/>
    <x v="11"/>
    <n v="3"/>
    <x v="68"/>
    <x v="6"/>
    <s v="16:33"/>
    <x v="1"/>
    <x v="2"/>
    <x v="2"/>
    <n v="6"/>
    <n v="2"/>
    <x v="0"/>
    <x v="1"/>
    <x v="1"/>
    <x v="1"/>
    <x v="0"/>
    <x v="3"/>
    <x v="39"/>
    <x v="2"/>
    <x v="1"/>
    <x v="2"/>
    <x v="1"/>
    <x v="1"/>
    <n v="16"/>
    <x v="3"/>
    <x v="2"/>
    <s v="Weekend"/>
    <s v="Fatal"/>
    <n v="0.33"/>
    <x v="4"/>
    <x v="3"/>
  </r>
  <r>
    <s v="A00860"/>
    <n v="1"/>
    <x v="10"/>
    <x v="10"/>
    <x v="0"/>
    <x v="5"/>
    <x v="4"/>
    <n v="11"/>
    <x v="61"/>
    <x v="6"/>
    <s v="20:56"/>
    <x v="0"/>
    <x v="3"/>
    <x v="2"/>
    <n v="3"/>
    <n v="2"/>
    <x v="4"/>
    <x v="0"/>
    <x v="0"/>
    <x v="3"/>
    <x v="1"/>
    <x v="40"/>
    <x v="13"/>
    <x v="1"/>
    <x v="0"/>
    <x v="2"/>
    <x v="0"/>
    <x v="2"/>
    <n v="20"/>
    <x v="2"/>
    <x v="1"/>
    <s v="Weekend"/>
    <s v="Fatal"/>
    <n v="0.67"/>
    <x v="1"/>
    <x v="0"/>
  </r>
  <r>
    <s v="A00861"/>
    <n v="1"/>
    <x v="1"/>
    <x v="1"/>
    <x v="1"/>
    <x v="3"/>
    <x v="4"/>
    <n v="11"/>
    <x v="5"/>
    <x v="4"/>
    <s v="8:12"/>
    <x v="1"/>
    <x v="2"/>
    <x v="2"/>
    <n v="9"/>
    <n v="4"/>
    <x v="4"/>
    <x v="3"/>
    <x v="1"/>
    <x v="3"/>
    <x v="0"/>
    <x v="76"/>
    <x v="37"/>
    <x v="0"/>
    <x v="0"/>
    <x v="1"/>
    <x v="1"/>
    <x v="0"/>
    <n v="8"/>
    <x v="1"/>
    <x v="0"/>
    <s v="Weekday"/>
    <s v="Fatal"/>
    <n v="0.44"/>
    <x v="1"/>
    <x v="3"/>
  </r>
  <r>
    <s v="A00862"/>
    <n v="1"/>
    <x v="29"/>
    <x v="29"/>
    <x v="0"/>
    <x v="0"/>
    <x v="0"/>
    <n v="5"/>
    <x v="0"/>
    <x v="0"/>
    <s v="2:14"/>
    <x v="0"/>
    <x v="1"/>
    <x v="1"/>
    <n v="3"/>
    <n v="4"/>
    <x v="3"/>
    <x v="1"/>
    <x v="0"/>
    <x v="2"/>
    <x v="0"/>
    <x v="76"/>
    <x v="24"/>
    <x v="0"/>
    <x v="1"/>
    <x v="0"/>
    <x v="1"/>
    <x v="1"/>
    <n v="2"/>
    <x v="0"/>
    <x v="0"/>
    <s v="Weekday"/>
    <s v="Fatal"/>
    <n v="1.33"/>
    <x v="0"/>
    <x v="3"/>
  </r>
  <r>
    <s v="A00863"/>
    <n v="1"/>
    <x v="3"/>
    <x v="3"/>
    <x v="0"/>
    <x v="2"/>
    <x v="5"/>
    <n v="10"/>
    <x v="13"/>
    <x v="6"/>
    <s v="6:39"/>
    <x v="1"/>
    <x v="1"/>
    <x v="6"/>
    <n v="1"/>
    <n v="2"/>
    <x v="2"/>
    <x v="2"/>
    <x v="1"/>
    <x v="0"/>
    <x v="2"/>
    <x v="33"/>
    <x v="46"/>
    <x v="0"/>
    <x v="0"/>
    <x v="0"/>
    <x v="1"/>
    <x v="2"/>
    <n v="6"/>
    <x v="1"/>
    <x v="2"/>
    <s v="Weekend"/>
    <s v="Fatal"/>
    <n v="2"/>
    <x v="0"/>
    <x v="0"/>
  </r>
  <r>
    <s v="A00864"/>
    <n v="1"/>
    <x v="7"/>
    <x v="7"/>
    <x v="0"/>
    <x v="3"/>
    <x v="11"/>
    <n v="3"/>
    <x v="64"/>
    <x v="4"/>
    <s v="3:5"/>
    <x v="1"/>
    <x v="0"/>
    <x v="2"/>
    <n v="2"/>
    <n v="2"/>
    <x v="3"/>
    <x v="0"/>
    <x v="3"/>
    <x v="2"/>
    <x v="2"/>
    <x v="43"/>
    <x v="4"/>
    <x v="1"/>
    <x v="1"/>
    <x v="0"/>
    <x v="0"/>
    <x v="1"/>
    <n v="3"/>
    <x v="0"/>
    <x v="0"/>
    <s v="Weekday"/>
    <s v="Fatal"/>
    <n v="1"/>
    <x v="2"/>
    <x v="4"/>
  </r>
  <r>
    <s v="A00865"/>
    <n v="1"/>
    <x v="21"/>
    <x v="21"/>
    <x v="0"/>
    <x v="2"/>
    <x v="10"/>
    <n v="2"/>
    <x v="26"/>
    <x v="6"/>
    <s v="19:40"/>
    <x v="2"/>
    <x v="1"/>
    <x v="4"/>
    <n v="0"/>
    <n v="1"/>
    <x v="0"/>
    <x v="3"/>
    <x v="0"/>
    <x v="0"/>
    <x v="3"/>
    <x v="76"/>
    <x v="23"/>
    <x v="0"/>
    <x v="0"/>
    <x v="2"/>
    <x v="0"/>
    <x v="0"/>
    <n v="19"/>
    <x v="2"/>
    <x v="2"/>
    <s v="Weekend"/>
    <s v="Fatal"/>
    <n v="0"/>
    <x v="1"/>
    <x v="3"/>
  </r>
  <r>
    <s v="A00866"/>
    <n v="1"/>
    <x v="1"/>
    <x v="1"/>
    <x v="6"/>
    <x v="4"/>
    <x v="9"/>
    <n v="9"/>
    <x v="59"/>
    <x v="2"/>
    <s v="15:44"/>
    <x v="0"/>
    <x v="3"/>
    <x v="0"/>
    <n v="0"/>
    <n v="0"/>
    <x v="4"/>
    <x v="0"/>
    <x v="1"/>
    <x v="0"/>
    <x v="3"/>
    <x v="1"/>
    <x v="25"/>
    <x v="1"/>
    <x v="1"/>
    <x v="1"/>
    <x v="0"/>
    <x v="0"/>
    <n v="15"/>
    <x v="3"/>
    <x v="2"/>
    <s v="Weekend"/>
    <s v="Non-Fatal"/>
    <n v="0"/>
    <x v="3"/>
    <x v="1"/>
  </r>
  <r>
    <s v="A00867"/>
    <n v="1"/>
    <x v="12"/>
    <x v="12"/>
    <x v="5"/>
    <x v="4"/>
    <x v="6"/>
    <n v="12"/>
    <x v="7"/>
    <x v="3"/>
    <s v="20:14"/>
    <x v="1"/>
    <x v="2"/>
    <x v="4"/>
    <n v="5"/>
    <n v="3"/>
    <x v="3"/>
    <x v="3"/>
    <x v="0"/>
    <x v="1"/>
    <x v="3"/>
    <x v="3"/>
    <x v="7"/>
    <x v="1"/>
    <x v="0"/>
    <x v="0"/>
    <x v="1"/>
    <x v="2"/>
    <n v="20"/>
    <x v="2"/>
    <x v="2"/>
    <s v="Weekday"/>
    <s v="Fatal"/>
    <n v="0.6"/>
    <x v="3"/>
    <x v="3"/>
  </r>
  <r>
    <s v="A00868"/>
    <n v="1"/>
    <x v="14"/>
    <x v="14"/>
    <x v="0"/>
    <x v="0"/>
    <x v="3"/>
    <n v="8"/>
    <x v="4"/>
    <x v="2"/>
    <s v="11:52"/>
    <x v="1"/>
    <x v="0"/>
    <x v="2"/>
    <n v="4"/>
    <n v="4"/>
    <x v="3"/>
    <x v="3"/>
    <x v="0"/>
    <x v="2"/>
    <x v="0"/>
    <x v="65"/>
    <x v="25"/>
    <x v="1"/>
    <x v="1"/>
    <x v="2"/>
    <x v="0"/>
    <x v="2"/>
    <n v="11"/>
    <x v="1"/>
    <x v="0"/>
    <s v="Weekend"/>
    <s v="Fatal"/>
    <n v="1"/>
    <x v="3"/>
    <x v="1"/>
  </r>
  <r>
    <s v="A00869"/>
    <n v="1"/>
    <x v="9"/>
    <x v="9"/>
    <x v="0"/>
    <x v="2"/>
    <x v="0"/>
    <n v="5"/>
    <x v="2"/>
    <x v="0"/>
    <s v="13:6"/>
    <x v="0"/>
    <x v="2"/>
    <x v="6"/>
    <n v="3"/>
    <n v="5"/>
    <x v="2"/>
    <x v="3"/>
    <x v="3"/>
    <x v="0"/>
    <x v="2"/>
    <x v="18"/>
    <x v="36"/>
    <x v="1"/>
    <x v="1"/>
    <x v="2"/>
    <x v="0"/>
    <x v="2"/>
    <n v="13"/>
    <x v="3"/>
    <x v="2"/>
    <s v="Weekday"/>
    <s v="Fatal"/>
    <n v="1.67"/>
    <x v="3"/>
    <x v="0"/>
  </r>
  <r>
    <s v="A00870"/>
    <n v="1"/>
    <x v="21"/>
    <x v="21"/>
    <x v="0"/>
    <x v="3"/>
    <x v="10"/>
    <n v="2"/>
    <x v="49"/>
    <x v="0"/>
    <s v="8:52"/>
    <x v="2"/>
    <x v="3"/>
    <x v="3"/>
    <n v="2"/>
    <n v="2"/>
    <x v="3"/>
    <x v="0"/>
    <x v="2"/>
    <x v="2"/>
    <x v="3"/>
    <x v="49"/>
    <x v="27"/>
    <x v="1"/>
    <x v="1"/>
    <x v="1"/>
    <x v="1"/>
    <x v="3"/>
    <n v="8"/>
    <x v="1"/>
    <x v="0"/>
    <s v="Weekday"/>
    <s v="Fatal"/>
    <n v="1"/>
    <x v="2"/>
    <x v="1"/>
  </r>
  <r>
    <s v="A00871"/>
    <n v="1"/>
    <x v="18"/>
    <x v="18"/>
    <x v="9"/>
    <x v="4"/>
    <x v="11"/>
    <n v="3"/>
    <x v="68"/>
    <x v="0"/>
    <s v="16:36"/>
    <x v="1"/>
    <x v="0"/>
    <x v="4"/>
    <n v="6"/>
    <n v="2"/>
    <x v="0"/>
    <x v="0"/>
    <x v="0"/>
    <x v="0"/>
    <x v="1"/>
    <x v="65"/>
    <x v="2"/>
    <x v="1"/>
    <x v="1"/>
    <x v="2"/>
    <x v="1"/>
    <x v="1"/>
    <n v="16"/>
    <x v="3"/>
    <x v="2"/>
    <s v="Weekday"/>
    <s v="Fatal"/>
    <n v="0.33"/>
    <x v="2"/>
    <x v="1"/>
  </r>
  <r>
    <s v="A00872"/>
    <n v="1"/>
    <x v="19"/>
    <x v="19"/>
    <x v="0"/>
    <x v="0"/>
    <x v="2"/>
    <n v="6"/>
    <x v="53"/>
    <x v="3"/>
    <s v="16:41"/>
    <x v="0"/>
    <x v="0"/>
    <x v="3"/>
    <n v="5"/>
    <n v="2"/>
    <x v="2"/>
    <x v="1"/>
    <x v="2"/>
    <x v="3"/>
    <x v="3"/>
    <x v="27"/>
    <x v="47"/>
    <x v="0"/>
    <x v="1"/>
    <x v="2"/>
    <x v="0"/>
    <x v="0"/>
    <n v="16"/>
    <x v="3"/>
    <x v="0"/>
    <s v="Weekday"/>
    <s v="Fatal"/>
    <n v="0.4"/>
    <x v="0"/>
    <x v="3"/>
  </r>
  <r>
    <s v="A00873"/>
    <n v="1"/>
    <x v="28"/>
    <x v="28"/>
    <x v="19"/>
    <x v="2"/>
    <x v="5"/>
    <n v="10"/>
    <x v="13"/>
    <x v="4"/>
    <s v="0:28"/>
    <x v="0"/>
    <x v="2"/>
    <x v="5"/>
    <n v="10"/>
    <n v="5"/>
    <x v="0"/>
    <x v="3"/>
    <x v="3"/>
    <x v="3"/>
    <x v="2"/>
    <x v="4"/>
    <x v="29"/>
    <x v="1"/>
    <x v="1"/>
    <x v="0"/>
    <x v="0"/>
    <x v="3"/>
    <n v="0"/>
    <x v="0"/>
    <x v="2"/>
    <s v="Weekday"/>
    <s v="Fatal"/>
    <n v="0.5"/>
    <x v="1"/>
    <x v="2"/>
  </r>
  <r>
    <s v="A00874"/>
    <n v="1"/>
    <x v="26"/>
    <x v="26"/>
    <x v="0"/>
    <x v="3"/>
    <x v="10"/>
    <n v="2"/>
    <x v="49"/>
    <x v="2"/>
    <s v="8:30"/>
    <x v="2"/>
    <x v="0"/>
    <x v="6"/>
    <n v="9"/>
    <n v="3"/>
    <x v="2"/>
    <x v="1"/>
    <x v="1"/>
    <x v="2"/>
    <x v="0"/>
    <x v="15"/>
    <x v="15"/>
    <x v="1"/>
    <x v="1"/>
    <x v="1"/>
    <x v="1"/>
    <x v="1"/>
    <n v="8"/>
    <x v="1"/>
    <x v="0"/>
    <s v="Weekend"/>
    <s v="Fatal"/>
    <n v="0.33"/>
    <x v="1"/>
    <x v="2"/>
  </r>
  <r>
    <s v="A00875"/>
    <n v="1"/>
    <x v="18"/>
    <x v="18"/>
    <x v="9"/>
    <x v="1"/>
    <x v="8"/>
    <n v="4"/>
    <x v="37"/>
    <x v="2"/>
    <s v="6:18"/>
    <x v="1"/>
    <x v="1"/>
    <x v="3"/>
    <n v="1"/>
    <n v="5"/>
    <x v="3"/>
    <x v="2"/>
    <x v="2"/>
    <x v="0"/>
    <x v="0"/>
    <x v="21"/>
    <x v="25"/>
    <x v="1"/>
    <x v="0"/>
    <x v="1"/>
    <x v="0"/>
    <x v="0"/>
    <n v="6"/>
    <x v="1"/>
    <x v="1"/>
    <s v="Weekend"/>
    <s v="Fatal"/>
    <n v="5"/>
    <x v="3"/>
    <x v="4"/>
  </r>
  <r>
    <s v="A00876"/>
    <n v="1"/>
    <x v="22"/>
    <x v="22"/>
    <x v="0"/>
    <x v="5"/>
    <x v="11"/>
    <n v="3"/>
    <x v="21"/>
    <x v="2"/>
    <s v="2:10"/>
    <x v="2"/>
    <x v="1"/>
    <x v="0"/>
    <n v="8"/>
    <n v="0"/>
    <x v="3"/>
    <x v="3"/>
    <x v="0"/>
    <x v="0"/>
    <x v="2"/>
    <x v="10"/>
    <x v="34"/>
    <x v="0"/>
    <x v="0"/>
    <x v="2"/>
    <x v="1"/>
    <x v="0"/>
    <n v="2"/>
    <x v="0"/>
    <x v="1"/>
    <s v="Weekend"/>
    <s v="Non-Fatal"/>
    <n v="0"/>
    <x v="1"/>
    <x v="4"/>
  </r>
  <r>
    <s v="A00877"/>
    <n v="1"/>
    <x v="18"/>
    <x v="18"/>
    <x v="9"/>
    <x v="4"/>
    <x v="1"/>
    <n v="1"/>
    <x v="38"/>
    <x v="1"/>
    <s v="21:10"/>
    <x v="0"/>
    <x v="4"/>
    <x v="1"/>
    <n v="6"/>
    <n v="1"/>
    <x v="2"/>
    <x v="2"/>
    <x v="1"/>
    <x v="2"/>
    <x v="0"/>
    <x v="9"/>
    <x v="43"/>
    <x v="1"/>
    <x v="0"/>
    <x v="2"/>
    <x v="0"/>
    <x v="0"/>
    <n v="21"/>
    <x v="0"/>
    <x v="2"/>
    <s v="Weekday"/>
    <s v="Fatal"/>
    <n v="0.17"/>
    <x v="1"/>
    <x v="2"/>
  </r>
  <r>
    <s v="A00878"/>
    <n v="1"/>
    <x v="26"/>
    <x v="26"/>
    <x v="0"/>
    <x v="1"/>
    <x v="2"/>
    <n v="6"/>
    <x v="16"/>
    <x v="6"/>
    <s v="16:22"/>
    <x v="2"/>
    <x v="2"/>
    <x v="1"/>
    <n v="3"/>
    <n v="1"/>
    <x v="3"/>
    <x v="3"/>
    <x v="2"/>
    <x v="2"/>
    <x v="0"/>
    <x v="50"/>
    <x v="45"/>
    <x v="1"/>
    <x v="1"/>
    <x v="0"/>
    <x v="0"/>
    <x v="1"/>
    <n v="16"/>
    <x v="3"/>
    <x v="1"/>
    <s v="Weekend"/>
    <s v="Fatal"/>
    <n v="0.33"/>
    <x v="3"/>
    <x v="1"/>
  </r>
  <r>
    <s v="A00879"/>
    <n v="1"/>
    <x v="27"/>
    <x v="27"/>
    <x v="0"/>
    <x v="2"/>
    <x v="3"/>
    <n v="8"/>
    <x v="20"/>
    <x v="0"/>
    <s v="11:24"/>
    <x v="2"/>
    <x v="2"/>
    <x v="0"/>
    <n v="9"/>
    <n v="1"/>
    <x v="4"/>
    <x v="1"/>
    <x v="0"/>
    <x v="0"/>
    <x v="0"/>
    <x v="65"/>
    <x v="48"/>
    <x v="1"/>
    <x v="1"/>
    <x v="1"/>
    <x v="0"/>
    <x v="0"/>
    <n v="11"/>
    <x v="1"/>
    <x v="2"/>
    <s v="Weekday"/>
    <s v="Fatal"/>
    <n v="0.11"/>
    <x v="2"/>
    <x v="1"/>
  </r>
  <r>
    <s v="A00880"/>
    <n v="1"/>
    <x v="24"/>
    <x v="24"/>
    <x v="0"/>
    <x v="1"/>
    <x v="2"/>
    <n v="6"/>
    <x v="16"/>
    <x v="3"/>
    <s v="22:37"/>
    <x v="0"/>
    <x v="4"/>
    <x v="6"/>
    <n v="9"/>
    <n v="0"/>
    <x v="2"/>
    <x v="3"/>
    <x v="1"/>
    <x v="0"/>
    <x v="2"/>
    <x v="29"/>
    <x v="9"/>
    <x v="1"/>
    <x v="1"/>
    <x v="2"/>
    <x v="0"/>
    <x v="1"/>
    <n v="22"/>
    <x v="0"/>
    <x v="1"/>
    <s v="Weekday"/>
    <s v="Non-Fatal"/>
    <n v="0"/>
    <x v="1"/>
    <x v="1"/>
  </r>
  <r>
    <s v="A00881"/>
    <n v="1"/>
    <x v="13"/>
    <x v="13"/>
    <x v="0"/>
    <x v="3"/>
    <x v="2"/>
    <n v="6"/>
    <x v="3"/>
    <x v="4"/>
    <s v="12:6"/>
    <x v="0"/>
    <x v="4"/>
    <x v="0"/>
    <n v="10"/>
    <n v="2"/>
    <x v="1"/>
    <x v="2"/>
    <x v="0"/>
    <x v="0"/>
    <x v="2"/>
    <x v="48"/>
    <x v="7"/>
    <x v="1"/>
    <x v="0"/>
    <x v="1"/>
    <x v="0"/>
    <x v="0"/>
    <n v="12"/>
    <x v="3"/>
    <x v="0"/>
    <s v="Weekday"/>
    <s v="Fatal"/>
    <n v="0.2"/>
    <x v="3"/>
    <x v="1"/>
  </r>
  <r>
    <s v="A00882"/>
    <n v="1"/>
    <x v="4"/>
    <x v="4"/>
    <x v="0"/>
    <x v="4"/>
    <x v="5"/>
    <n v="10"/>
    <x v="58"/>
    <x v="0"/>
    <s v="11:32"/>
    <x v="1"/>
    <x v="0"/>
    <x v="4"/>
    <n v="2"/>
    <n v="0"/>
    <x v="3"/>
    <x v="1"/>
    <x v="2"/>
    <x v="3"/>
    <x v="2"/>
    <x v="3"/>
    <x v="21"/>
    <x v="1"/>
    <x v="1"/>
    <x v="1"/>
    <x v="0"/>
    <x v="0"/>
    <n v="11"/>
    <x v="1"/>
    <x v="2"/>
    <s v="Weekday"/>
    <s v="Non-Fatal"/>
    <n v="0"/>
    <x v="2"/>
    <x v="3"/>
  </r>
  <r>
    <s v="A00883"/>
    <n v="1"/>
    <x v="22"/>
    <x v="22"/>
    <x v="0"/>
    <x v="3"/>
    <x v="7"/>
    <n v="7"/>
    <x v="24"/>
    <x v="0"/>
    <s v="6:13"/>
    <x v="2"/>
    <x v="0"/>
    <x v="6"/>
    <n v="5"/>
    <n v="0"/>
    <x v="2"/>
    <x v="1"/>
    <x v="2"/>
    <x v="1"/>
    <x v="3"/>
    <x v="76"/>
    <x v="21"/>
    <x v="1"/>
    <x v="1"/>
    <x v="2"/>
    <x v="0"/>
    <x v="2"/>
    <n v="6"/>
    <x v="1"/>
    <x v="0"/>
    <s v="Weekday"/>
    <s v="Non-Fatal"/>
    <n v="0"/>
    <x v="2"/>
    <x v="3"/>
  </r>
  <r>
    <s v="A00884"/>
    <n v="1"/>
    <x v="28"/>
    <x v="28"/>
    <x v="19"/>
    <x v="0"/>
    <x v="1"/>
    <n v="1"/>
    <x v="65"/>
    <x v="5"/>
    <s v="5:0"/>
    <x v="1"/>
    <x v="1"/>
    <x v="2"/>
    <n v="8"/>
    <n v="5"/>
    <x v="3"/>
    <x v="3"/>
    <x v="1"/>
    <x v="0"/>
    <x v="0"/>
    <x v="67"/>
    <x v="20"/>
    <x v="0"/>
    <x v="0"/>
    <x v="1"/>
    <x v="0"/>
    <x v="1"/>
    <n v="5"/>
    <x v="1"/>
    <x v="0"/>
    <s v="Weekday"/>
    <s v="Fatal"/>
    <n v="0.62"/>
    <x v="1"/>
    <x v="4"/>
  </r>
  <r>
    <s v="A00885"/>
    <n v="1"/>
    <x v="28"/>
    <x v="28"/>
    <x v="19"/>
    <x v="2"/>
    <x v="9"/>
    <n v="9"/>
    <x v="51"/>
    <x v="2"/>
    <s v="14:20"/>
    <x v="1"/>
    <x v="1"/>
    <x v="1"/>
    <n v="10"/>
    <n v="0"/>
    <x v="2"/>
    <x v="1"/>
    <x v="1"/>
    <x v="2"/>
    <x v="1"/>
    <x v="90"/>
    <x v="19"/>
    <x v="0"/>
    <x v="1"/>
    <x v="2"/>
    <x v="1"/>
    <x v="1"/>
    <n v="14"/>
    <x v="3"/>
    <x v="2"/>
    <s v="Weekend"/>
    <s v="Non-Fatal"/>
    <n v="0"/>
    <x v="0"/>
    <x v="2"/>
  </r>
  <r>
    <s v="A00886"/>
    <n v="1"/>
    <x v="30"/>
    <x v="30"/>
    <x v="0"/>
    <x v="3"/>
    <x v="0"/>
    <n v="5"/>
    <x v="47"/>
    <x v="5"/>
    <s v="23:17"/>
    <x v="1"/>
    <x v="3"/>
    <x v="2"/>
    <n v="10"/>
    <n v="0"/>
    <x v="0"/>
    <x v="2"/>
    <x v="0"/>
    <x v="1"/>
    <x v="0"/>
    <x v="0"/>
    <x v="37"/>
    <x v="0"/>
    <x v="0"/>
    <x v="0"/>
    <x v="0"/>
    <x v="1"/>
    <n v="23"/>
    <x v="0"/>
    <x v="0"/>
    <s v="Weekday"/>
    <s v="Non-Fatal"/>
    <n v="0"/>
    <x v="1"/>
    <x v="0"/>
  </r>
  <r>
    <s v="A00887"/>
    <n v="1"/>
    <x v="1"/>
    <x v="1"/>
    <x v="3"/>
    <x v="2"/>
    <x v="4"/>
    <n v="11"/>
    <x v="14"/>
    <x v="1"/>
    <s v="19:28"/>
    <x v="1"/>
    <x v="0"/>
    <x v="1"/>
    <n v="8"/>
    <n v="0"/>
    <x v="2"/>
    <x v="3"/>
    <x v="0"/>
    <x v="2"/>
    <x v="3"/>
    <x v="55"/>
    <x v="29"/>
    <x v="1"/>
    <x v="0"/>
    <x v="0"/>
    <x v="0"/>
    <x v="1"/>
    <n v="19"/>
    <x v="2"/>
    <x v="2"/>
    <s v="Weekday"/>
    <s v="Non-Fatal"/>
    <n v="0"/>
    <x v="1"/>
    <x v="4"/>
  </r>
  <r>
    <s v="A00888"/>
    <n v="1"/>
    <x v="28"/>
    <x v="28"/>
    <x v="23"/>
    <x v="3"/>
    <x v="7"/>
    <n v="7"/>
    <x v="24"/>
    <x v="5"/>
    <s v="21:15"/>
    <x v="0"/>
    <x v="2"/>
    <x v="5"/>
    <n v="8"/>
    <n v="0"/>
    <x v="4"/>
    <x v="1"/>
    <x v="2"/>
    <x v="1"/>
    <x v="2"/>
    <x v="60"/>
    <x v="24"/>
    <x v="0"/>
    <x v="0"/>
    <x v="2"/>
    <x v="0"/>
    <x v="1"/>
    <n v="21"/>
    <x v="0"/>
    <x v="0"/>
    <s v="Weekday"/>
    <s v="Non-Fatal"/>
    <n v="0"/>
    <x v="0"/>
    <x v="3"/>
  </r>
  <r>
    <s v="A00889"/>
    <n v="1"/>
    <x v="13"/>
    <x v="13"/>
    <x v="0"/>
    <x v="1"/>
    <x v="4"/>
    <n v="11"/>
    <x v="67"/>
    <x v="5"/>
    <s v="21:37"/>
    <x v="2"/>
    <x v="3"/>
    <x v="4"/>
    <n v="1"/>
    <n v="2"/>
    <x v="0"/>
    <x v="2"/>
    <x v="0"/>
    <x v="2"/>
    <x v="0"/>
    <x v="37"/>
    <x v="49"/>
    <x v="1"/>
    <x v="0"/>
    <x v="1"/>
    <x v="1"/>
    <x v="3"/>
    <n v="21"/>
    <x v="0"/>
    <x v="1"/>
    <s v="Weekday"/>
    <s v="Fatal"/>
    <n v="2"/>
    <x v="3"/>
    <x v="4"/>
  </r>
  <r>
    <s v="A00890"/>
    <n v="1"/>
    <x v="15"/>
    <x v="15"/>
    <x v="7"/>
    <x v="4"/>
    <x v="11"/>
    <n v="3"/>
    <x v="68"/>
    <x v="6"/>
    <s v="6:30"/>
    <x v="0"/>
    <x v="3"/>
    <x v="1"/>
    <n v="10"/>
    <n v="3"/>
    <x v="4"/>
    <x v="0"/>
    <x v="3"/>
    <x v="1"/>
    <x v="2"/>
    <x v="66"/>
    <x v="42"/>
    <x v="1"/>
    <x v="0"/>
    <x v="1"/>
    <x v="1"/>
    <x v="0"/>
    <n v="6"/>
    <x v="1"/>
    <x v="2"/>
    <s v="Weekend"/>
    <s v="Fatal"/>
    <n v="0.3"/>
    <x v="1"/>
    <x v="3"/>
  </r>
  <r>
    <s v="A00891"/>
    <n v="1"/>
    <x v="7"/>
    <x v="7"/>
    <x v="0"/>
    <x v="5"/>
    <x v="9"/>
    <n v="9"/>
    <x v="52"/>
    <x v="4"/>
    <s v="22:38"/>
    <x v="0"/>
    <x v="1"/>
    <x v="3"/>
    <n v="6"/>
    <n v="5"/>
    <x v="2"/>
    <x v="2"/>
    <x v="1"/>
    <x v="3"/>
    <x v="2"/>
    <x v="85"/>
    <x v="28"/>
    <x v="0"/>
    <x v="0"/>
    <x v="0"/>
    <x v="0"/>
    <x v="3"/>
    <n v="22"/>
    <x v="0"/>
    <x v="1"/>
    <s v="Weekday"/>
    <s v="Fatal"/>
    <n v="0.83"/>
    <x v="0"/>
    <x v="4"/>
  </r>
  <r>
    <s v="A00892"/>
    <n v="1"/>
    <x v="29"/>
    <x v="29"/>
    <x v="0"/>
    <x v="4"/>
    <x v="1"/>
    <n v="1"/>
    <x v="38"/>
    <x v="5"/>
    <s v="18:51"/>
    <x v="1"/>
    <x v="0"/>
    <x v="2"/>
    <n v="10"/>
    <n v="4"/>
    <x v="3"/>
    <x v="3"/>
    <x v="3"/>
    <x v="2"/>
    <x v="3"/>
    <x v="66"/>
    <x v="51"/>
    <x v="2"/>
    <x v="0"/>
    <x v="0"/>
    <x v="1"/>
    <x v="2"/>
    <n v="18"/>
    <x v="2"/>
    <x v="2"/>
    <s v="Weekday"/>
    <s v="Fatal"/>
    <n v="0.4"/>
    <x v="4"/>
    <x v="3"/>
  </r>
  <r>
    <s v="A00893"/>
    <n v="1"/>
    <x v="16"/>
    <x v="16"/>
    <x v="8"/>
    <x v="2"/>
    <x v="5"/>
    <n v="10"/>
    <x v="13"/>
    <x v="0"/>
    <s v="3:27"/>
    <x v="2"/>
    <x v="0"/>
    <x v="2"/>
    <n v="5"/>
    <n v="5"/>
    <x v="1"/>
    <x v="3"/>
    <x v="0"/>
    <x v="1"/>
    <x v="0"/>
    <x v="47"/>
    <x v="16"/>
    <x v="2"/>
    <x v="0"/>
    <x v="1"/>
    <x v="1"/>
    <x v="3"/>
    <n v="3"/>
    <x v="0"/>
    <x v="2"/>
    <s v="Weekday"/>
    <s v="Fatal"/>
    <n v="1"/>
    <x v="4"/>
    <x v="1"/>
  </r>
  <r>
    <s v="A00894"/>
    <n v="1"/>
    <x v="30"/>
    <x v="30"/>
    <x v="0"/>
    <x v="3"/>
    <x v="1"/>
    <n v="1"/>
    <x v="31"/>
    <x v="4"/>
    <s v="1:14"/>
    <x v="1"/>
    <x v="4"/>
    <x v="1"/>
    <n v="10"/>
    <n v="2"/>
    <x v="4"/>
    <x v="3"/>
    <x v="2"/>
    <x v="1"/>
    <x v="2"/>
    <x v="41"/>
    <x v="42"/>
    <x v="1"/>
    <x v="1"/>
    <x v="2"/>
    <x v="1"/>
    <x v="1"/>
    <n v="1"/>
    <x v="0"/>
    <x v="0"/>
    <s v="Weekday"/>
    <s v="Fatal"/>
    <n v="0.2"/>
    <x v="1"/>
    <x v="3"/>
  </r>
  <r>
    <s v="A00895"/>
    <n v="1"/>
    <x v="3"/>
    <x v="3"/>
    <x v="0"/>
    <x v="3"/>
    <x v="1"/>
    <n v="1"/>
    <x v="31"/>
    <x v="1"/>
    <s v="17:33"/>
    <x v="1"/>
    <x v="2"/>
    <x v="0"/>
    <n v="2"/>
    <n v="1"/>
    <x v="3"/>
    <x v="2"/>
    <x v="2"/>
    <x v="3"/>
    <x v="0"/>
    <x v="41"/>
    <x v="13"/>
    <x v="1"/>
    <x v="0"/>
    <x v="2"/>
    <x v="1"/>
    <x v="1"/>
    <n v="17"/>
    <x v="2"/>
    <x v="0"/>
    <s v="Weekday"/>
    <s v="Fatal"/>
    <n v="0.5"/>
    <x v="1"/>
    <x v="3"/>
  </r>
  <r>
    <s v="A00896"/>
    <n v="1"/>
    <x v="16"/>
    <x v="16"/>
    <x v="8"/>
    <x v="2"/>
    <x v="4"/>
    <n v="11"/>
    <x v="14"/>
    <x v="2"/>
    <s v="5:54"/>
    <x v="1"/>
    <x v="2"/>
    <x v="6"/>
    <n v="10"/>
    <n v="1"/>
    <x v="4"/>
    <x v="2"/>
    <x v="3"/>
    <x v="3"/>
    <x v="1"/>
    <x v="21"/>
    <x v="20"/>
    <x v="0"/>
    <x v="0"/>
    <x v="1"/>
    <x v="0"/>
    <x v="2"/>
    <n v="5"/>
    <x v="1"/>
    <x v="2"/>
    <s v="Weekend"/>
    <s v="Fatal"/>
    <n v="0.1"/>
    <x v="1"/>
    <x v="4"/>
  </r>
  <r>
    <s v="A00897"/>
    <n v="1"/>
    <x v="28"/>
    <x v="28"/>
    <x v="23"/>
    <x v="3"/>
    <x v="1"/>
    <n v="1"/>
    <x v="31"/>
    <x v="1"/>
    <s v="10:56"/>
    <x v="2"/>
    <x v="4"/>
    <x v="5"/>
    <n v="1"/>
    <n v="1"/>
    <x v="2"/>
    <x v="3"/>
    <x v="0"/>
    <x v="1"/>
    <x v="3"/>
    <x v="76"/>
    <x v="28"/>
    <x v="0"/>
    <x v="1"/>
    <x v="1"/>
    <x v="1"/>
    <x v="3"/>
    <n v="10"/>
    <x v="1"/>
    <x v="0"/>
    <s v="Weekday"/>
    <s v="Fatal"/>
    <n v="1"/>
    <x v="0"/>
    <x v="3"/>
  </r>
  <r>
    <s v="A00898"/>
    <n v="1"/>
    <x v="4"/>
    <x v="4"/>
    <x v="0"/>
    <x v="5"/>
    <x v="5"/>
    <n v="10"/>
    <x v="12"/>
    <x v="0"/>
    <s v="19:31"/>
    <x v="1"/>
    <x v="1"/>
    <x v="1"/>
    <n v="10"/>
    <n v="0"/>
    <x v="0"/>
    <x v="2"/>
    <x v="2"/>
    <x v="2"/>
    <x v="0"/>
    <x v="68"/>
    <x v="44"/>
    <x v="1"/>
    <x v="1"/>
    <x v="2"/>
    <x v="1"/>
    <x v="2"/>
    <n v="19"/>
    <x v="2"/>
    <x v="1"/>
    <s v="Weekday"/>
    <s v="Non-Fatal"/>
    <n v="0"/>
    <x v="2"/>
    <x v="1"/>
  </r>
  <r>
    <s v="A00899"/>
    <n v="1"/>
    <x v="26"/>
    <x v="26"/>
    <x v="0"/>
    <x v="2"/>
    <x v="9"/>
    <n v="9"/>
    <x v="51"/>
    <x v="1"/>
    <s v="15:22"/>
    <x v="0"/>
    <x v="4"/>
    <x v="5"/>
    <n v="6"/>
    <n v="3"/>
    <x v="2"/>
    <x v="0"/>
    <x v="3"/>
    <x v="1"/>
    <x v="3"/>
    <x v="90"/>
    <x v="20"/>
    <x v="0"/>
    <x v="0"/>
    <x v="1"/>
    <x v="0"/>
    <x v="3"/>
    <n v="15"/>
    <x v="3"/>
    <x v="2"/>
    <s v="Weekday"/>
    <s v="Fatal"/>
    <n v="0.5"/>
    <x v="1"/>
    <x v="2"/>
  </r>
  <r>
    <s v="A00900"/>
    <n v="1"/>
    <x v="30"/>
    <x v="30"/>
    <x v="0"/>
    <x v="0"/>
    <x v="10"/>
    <n v="2"/>
    <x v="29"/>
    <x v="2"/>
    <s v="0:23"/>
    <x v="2"/>
    <x v="4"/>
    <x v="0"/>
    <n v="8"/>
    <n v="4"/>
    <x v="0"/>
    <x v="1"/>
    <x v="2"/>
    <x v="1"/>
    <x v="0"/>
    <x v="22"/>
    <x v="29"/>
    <x v="1"/>
    <x v="0"/>
    <x v="1"/>
    <x v="1"/>
    <x v="2"/>
    <n v="0"/>
    <x v="0"/>
    <x v="0"/>
    <s v="Weekend"/>
    <s v="Fatal"/>
    <n v="0.5"/>
    <x v="1"/>
    <x v="3"/>
  </r>
  <r>
    <s v="A00901"/>
    <n v="1"/>
    <x v="10"/>
    <x v="10"/>
    <x v="0"/>
    <x v="1"/>
    <x v="6"/>
    <n v="12"/>
    <x v="28"/>
    <x v="4"/>
    <s v="11:57"/>
    <x v="1"/>
    <x v="3"/>
    <x v="0"/>
    <n v="7"/>
    <n v="1"/>
    <x v="2"/>
    <x v="1"/>
    <x v="2"/>
    <x v="1"/>
    <x v="0"/>
    <x v="8"/>
    <x v="35"/>
    <x v="1"/>
    <x v="1"/>
    <x v="1"/>
    <x v="0"/>
    <x v="1"/>
    <n v="11"/>
    <x v="1"/>
    <x v="1"/>
    <s v="Weekday"/>
    <s v="Fatal"/>
    <n v="0.14000000000000001"/>
    <x v="3"/>
    <x v="4"/>
  </r>
  <r>
    <s v="A00902"/>
    <n v="1"/>
    <x v="24"/>
    <x v="24"/>
    <x v="0"/>
    <x v="2"/>
    <x v="3"/>
    <n v="8"/>
    <x v="20"/>
    <x v="3"/>
    <s v="12:40"/>
    <x v="1"/>
    <x v="0"/>
    <x v="2"/>
    <n v="0"/>
    <n v="5"/>
    <x v="4"/>
    <x v="2"/>
    <x v="2"/>
    <x v="0"/>
    <x v="0"/>
    <x v="28"/>
    <x v="18"/>
    <x v="1"/>
    <x v="0"/>
    <x v="0"/>
    <x v="1"/>
    <x v="1"/>
    <n v="12"/>
    <x v="3"/>
    <x v="2"/>
    <s v="Weekday"/>
    <s v="Fatal"/>
    <n v="0"/>
    <x v="3"/>
    <x v="3"/>
  </r>
  <r>
    <s v="A00903"/>
    <n v="1"/>
    <x v="27"/>
    <x v="27"/>
    <x v="0"/>
    <x v="3"/>
    <x v="6"/>
    <n v="12"/>
    <x v="50"/>
    <x v="4"/>
    <s v="4:51"/>
    <x v="2"/>
    <x v="1"/>
    <x v="6"/>
    <n v="7"/>
    <n v="1"/>
    <x v="0"/>
    <x v="2"/>
    <x v="3"/>
    <x v="3"/>
    <x v="2"/>
    <x v="74"/>
    <x v="9"/>
    <x v="1"/>
    <x v="1"/>
    <x v="2"/>
    <x v="0"/>
    <x v="2"/>
    <n v="4"/>
    <x v="0"/>
    <x v="0"/>
    <s v="Weekday"/>
    <s v="Fatal"/>
    <n v="0.14000000000000001"/>
    <x v="1"/>
    <x v="0"/>
  </r>
  <r>
    <s v="A00904"/>
    <n v="1"/>
    <x v="5"/>
    <x v="5"/>
    <x v="0"/>
    <x v="2"/>
    <x v="6"/>
    <n v="12"/>
    <x v="46"/>
    <x v="2"/>
    <s v="2:42"/>
    <x v="2"/>
    <x v="3"/>
    <x v="6"/>
    <n v="2"/>
    <n v="1"/>
    <x v="4"/>
    <x v="0"/>
    <x v="2"/>
    <x v="3"/>
    <x v="3"/>
    <x v="66"/>
    <x v="22"/>
    <x v="2"/>
    <x v="1"/>
    <x v="2"/>
    <x v="0"/>
    <x v="3"/>
    <n v="2"/>
    <x v="0"/>
    <x v="2"/>
    <s v="Weekend"/>
    <s v="Fatal"/>
    <n v="0.5"/>
    <x v="4"/>
    <x v="3"/>
  </r>
  <r>
    <s v="A00905"/>
    <n v="1"/>
    <x v="20"/>
    <x v="20"/>
    <x v="12"/>
    <x v="0"/>
    <x v="11"/>
    <n v="3"/>
    <x v="70"/>
    <x v="2"/>
    <s v="4:35"/>
    <x v="1"/>
    <x v="4"/>
    <x v="0"/>
    <n v="10"/>
    <n v="2"/>
    <x v="0"/>
    <x v="3"/>
    <x v="1"/>
    <x v="3"/>
    <x v="3"/>
    <x v="30"/>
    <x v="24"/>
    <x v="0"/>
    <x v="0"/>
    <x v="2"/>
    <x v="0"/>
    <x v="0"/>
    <n v="4"/>
    <x v="0"/>
    <x v="0"/>
    <s v="Weekend"/>
    <s v="Fatal"/>
    <n v="0.2"/>
    <x v="0"/>
    <x v="4"/>
  </r>
  <r>
    <s v="A00906"/>
    <n v="1"/>
    <x v="22"/>
    <x v="22"/>
    <x v="0"/>
    <x v="4"/>
    <x v="10"/>
    <n v="2"/>
    <x v="17"/>
    <x v="0"/>
    <s v="4:41"/>
    <x v="1"/>
    <x v="2"/>
    <x v="0"/>
    <n v="8"/>
    <n v="0"/>
    <x v="3"/>
    <x v="1"/>
    <x v="3"/>
    <x v="3"/>
    <x v="1"/>
    <x v="59"/>
    <x v="13"/>
    <x v="1"/>
    <x v="0"/>
    <x v="1"/>
    <x v="0"/>
    <x v="3"/>
    <n v="4"/>
    <x v="0"/>
    <x v="2"/>
    <s v="Weekday"/>
    <s v="Non-Fatal"/>
    <n v="0"/>
    <x v="1"/>
    <x v="0"/>
  </r>
  <r>
    <s v="A00907"/>
    <n v="1"/>
    <x v="14"/>
    <x v="14"/>
    <x v="0"/>
    <x v="2"/>
    <x v="6"/>
    <n v="12"/>
    <x v="46"/>
    <x v="0"/>
    <s v="12:51"/>
    <x v="1"/>
    <x v="1"/>
    <x v="0"/>
    <n v="7"/>
    <n v="0"/>
    <x v="2"/>
    <x v="0"/>
    <x v="0"/>
    <x v="3"/>
    <x v="2"/>
    <x v="34"/>
    <x v="20"/>
    <x v="0"/>
    <x v="1"/>
    <x v="2"/>
    <x v="1"/>
    <x v="0"/>
    <n v="12"/>
    <x v="3"/>
    <x v="2"/>
    <s v="Weekday"/>
    <s v="Non-Fatal"/>
    <n v="0"/>
    <x v="1"/>
    <x v="1"/>
  </r>
  <r>
    <s v="A00908"/>
    <n v="1"/>
    <x v="11"/>
    <x v="11"/>
    <x v="22"/>
    <x v="1"/>
    <x v="0"/>
    <n v="5"/>
    <x v="22"/>
    <x v="4"/>
    <s v="0:25"/>
    <x v="1"/>
    <x v="3"/>
    <x v="3"/>
    <n v="6"/>
    <n v="0"/>
    <x v="1"/>
    <x v="1"/>
    <x v="0"/>
    <x v="0"/>
    <x v="3"/>
    <x v="66"/>
    <x v="22"/>
    <x v="2"/>
    <x v="1"/>
    <x v="0"/>
    <x v="0"/>
    <x v="1"/>
    <n v="0"/>
    <x v="0"/>
    <x v="1"/>
    <s v="Weekday"/>
    <s v="Non-Fatal"/>
    <n v="0"/>
    <x v="4"/>
    <x v="3"/>
  </r>
  <r>
    <s v="A00909"/>
    <n v="1"/>
    <x v="7"/>
    <x v="7"/>
    <x v="0"/>
    <x v="1"/>
    <x v="8"/>
    <n v="4"/>
    <x v="37"/>
    <x v="5"/>
    <s v="15:50"/>
    <x v="0"/>
    <x v="1"/>
    <x v="2"/>
    <n v="4"/>
    <n v="0"/>
    <x v="4"/>
    <x v="3"/>
    <x v="2"/>
    <x v="1"/>
    <x v="3"/>
    <x v="69"/>
    <x v="47"/>
    <x v="0"/>
    <x v="0"/>
    <x v="1"/>
    <x v="0"/>
    <x v="2"/>
    <n v="15"/>
    <x v="3"/>
    <x v="1"/>
    <s v="Weekday"/>
    <s v="Non-Fatal"/>
    <n v="0"/>
    <x v="0"/>
    <x v="2"/>
  </r>
  <r>
    <s v="A00910"/>
    <n v="1"/>
    <x v="13"/>
    <x v="13"/>
    <x v="0"/>
    <x v="4"/>
    <x v="1"/>
    <n v="1"/>
    <x v="38"/>
    <x v="6"/>
    <s v="6:48"/>
    <x v="0"/>
    <x v="1"/>
    <x v="0"/>
    <n v="3"/>
    <n v="1"/>
    <x v="0"/>
    <x v="3"/>
    <x v="3"/>
    <x v="1"/>
    <x v="1"/>
    <x v="9"/>
    <x v="22"/>
    <x v="2"/>
    <x v="0"/>
    <x v="1"/>
    <x v="1"/>
    <x v="1"/>
    <n v="6"/>
    <x v="1"/>
    <x v="2"/>
    <s v="Weekend"/>
    <s v="Fatal"/>
    <n v="0.33"/>
    <x v="4"/>
    <x v="2"/>
  </r>
  <r>
    <s v="A00911"/>
    <n v="1"/>
    <x v="5"/>
    <x v="5"/>
    <x v="0"/>
    <x v="0"/>
    <x v="0"/>
    <n v="5"/>
    <x v="0"/>
    <x v="2"/>
    <s v="0:14"/>
    <x v="0"/>
    <x v="0"/>
    <x v="6"/>
    <n v="5"/>
    <n v="3"/>
    <x v="4"/>
    <x v="0"/>
    <x v="3"/>
    <x v="2"/>
    <x v="1"/>
    <x v="47"/>
    <x v="41"/>
    <x v="1"/>
    <x v="0"/>
    <x v="1"/>
    <x v="0"/>
    <x v="2"/>
    <n v="0"/>
    <x v="0"/>
    <x v="0"/>
    <s v="Weekend"/>
    <s v="Fatal"/>
    <n v="0.6"/>
    <x v="2"/>
    <x v="1"/>
  </r>
  <r>
    <s v="A00912"/>
    <n v="1"/>
    <x v="29"/>
    <x v="29"/>
    <x v="0"/>
    <x v="3"/>
    <x v="3"/>
    <n v="8"/>
    <x v="48"/>
    <x v="4"/>
    <s v="19:14"/>
    <x v="1"/>
    <x v="1"/>
    <x v="1"/>
    <n v="10"/>
    <n v="2"/>
    <x v="2"/>
    <x v="1"/>
    <x v="3"/>
    <x v="0"/>
    <x v="0"/>
    <x v="28"/>
    <x v="31"/>
    <x v="1"/>
    <x v="0"/>
    <x v="0"/>
    <x v="0"/>
    <x v="3"/>
    <n v="19"/>
    <x v="2"/>
    <x v="0"/>
    <s v="Weekday"/>
    <s v="Fatal"/>
    <n v="0.2"/>
    <x v="3"/>
    <x v="3"/>
  </r>
  <r>
    <s v="A00913"/>
    <n v="1"/>
    <x v="19"/>
    <x v="19"/>
    <x v="0"/>
    <x v="5"/>
    <x v="0"/>
    <n v="5"/>
    <x v="56"/>
    <x v="6"/>
    <s v="10:35"/>
    <x v="1"/>
    <x v="0"/>
    <x v="0"/>
    <n v="5"/>
    <n v="1"/>
    <x v="0"/>
    <x v="2"/>
    <x v="1"/>
    <x v="1"/>
    <x v="2"/>
    <x v="43"/>
    <x v="29"/>
    <x v="1"/>
    <x v="0"/>
    <x v="2"/>
    <x v="0"/>
    <x v="2"/>
    <n v="10"/>
    <x v="1"/>
    <x v="1"/>
    <s v="Weekend"/>
    <s v="Fatal"/>
    <n v="0.2"/>
    <x v="1"/>
    <x v="4"/>
  </r>
  <r>
    <s v="A00914"/>
    <n v="1"/>
    <x v="19"/>
    <x v="19"/>
    <x v="0"/>
    <x v="1"/>
    <x v="1"/>
    <n v="1"/>
    <x v="1"/>
    <x v="3"/>
    <s v="8:38"/>
    <x v="2"/>
    <x v="4"/>
    <x v="5"/>
    <n v="9"/>
    <n v="3"/>
    <x v="2"/>
    <x v="2"/>
    <x v="3"/>
    <x v="2"/>
    <x v="0"/>
    <x v="32"/>
    <x v="7"/>
    <x v="1"/>
    <x v="1"/>
    <x v="0"/>
    <x v="1"/>
    <x v="2"/>
    <n v="8"/>
    <x v="1"/>
    <x v="1"/>
    <s v="Weekday"/>
    <s v="Fatal"/>
    <n v="0.33"/>
    <x v="3"/>
    <x v="3"/>
  </r>
  <r>
    <s v="A00915"/>
    <n v="1"/>
    <x v="9"/>
    <x v="9"/>
    <x v="0"/>
    <x v="0"/>
    <x v="7"/>
    <n v="7"/>
    <x v="8"/>
    <x v="1"/>
    <s v="21:54"/>
    <x v="0"/>
    <x v="1"/>
    <x v="6"/>
    <n v="2"/>
    <n v="4"/>
    <x v="1"/>
    <x v="3"/>
    <x v="3"/>
    <x v="2"/>
    <x v="2"/>
    <x v="3"/>
    <x v="17"/>
    <x v="2"/>
    <x v="0"/>
    <x v="0"/>
    <x v="1"/>
    <x v="3"/>
    <n v="21"/>
    <x v="0"/>
    <x v="0"/>
    <s v="Weekday"/>
    <s v="Fatal"/>
    <n v="2"/>
    <x v="4"/>
    <x v="3"/>
  </r>
  <r>
    <s v="A00916"/>
    <n v="1"/>
    <x v="23"/>
    <x v="23"/>
    <x v="0"/>
    <x v="0"/>
    <x v="8"/>
    <n v="4"/>
    <x v="35"/>
    <x v="1"/>
    <s v="1:39"/>
    <x v="1"/>
    <x v="1"/>
    <x v="1"/>
    <n v="7"/>
    <n v="5"/>
    <x v="2"/>
    <x v="2"/>
    <x v="0"/>
    <x v="0"/>
    <x v="2"/>
    <x v="60"/>
    <x v="42"/>
    <x v="1"/>
    <x v="0"/>
    <x v="2"/>
    <x v="1"/>
    <x v="1"/>
    <n v="1"/>
    <x v="0"/>
    <x v="0"/>
    <s v="Weekday"/>
    <s v="Fatal"/>
    <n v="0.71"/>
    <x v="1"/>
    <x v="3"/>
  </r>
  <r>
    <s v="A00917"/>
    <n v="1"/>
    <x v="26"/>
    <x v="26"/>
    <x v="0"/>
    <x v="1"/>
    <x v="7"/>
    <n v="7"/>
    <x v="25"/>
    <x v="4"/>
    <s v="12:16"/>
    <x v="2"/>
    <x v="2"/>
    <x v="3"/>
    <n v="1"/>
    <n v="1"/>
    <x v="0"/>
    <x v="1"/>
    <x v="3"/>
    <x v="3"/>
    <x v="2"/>
    <x v="11"/>
    <x v="43"/>
    <x v="1"/>
    <x v="0"/>
    <x v="2"/>
    <x v="0"/>
    <x v="3"/>
    <n v="12"/>
    <x v="3"/>
    <x v="1"/>
    <s v="Weekday"/>
    <s v="Fatal"/>
    <n v="1"/>
    <x v="1"/>
    <x v="1"/>
  </r>
  <r>
    <s v="A00918"/>
    <n v="1"/>
    <x v="2"/>
    <x v="2"/>
    <x v="0"/>
    <x v="2"/>
    <x v="4"/>
    <n v="11"/>
    <x v="14"/>
    <x v="3"/>
    <s v="11:52"/>
    <x v="2"/>
    <x v="3"/>
    <x v="5"/>
    <n v="3"/>
    <n v="3"/>
    <x v="2"/>
    <x v="1"/>
    <x v="2"/>
    <x v="2"/>
    <x v="3"/>
    <x v="82"/>
    <x v="43"/>
    <x v="1"/>
    <x v="0"/>
    <x v="2"/>
    <x v="0"/>
    <x v="1"/>
    <n v="11"/>
    <x v="1"/>
    <x v="2"/>
    <s v="Weekday"/>
    <s v="Fatal"/>
    <n v="1"/>
    <x v="1"/>
    <x v="0"/>
  </r>
  <r>
    <s v="A00919"/>
    <n v="1"/>
    <x v="30"/>
    <x v="30"/>
    <x v="0"/>
    <x v="5"/>
    <x v="3"/>
    <n v="8"/>
    <x v="42"/>
    <x v="1"/>
    <s v="11:43"/>
    <x v="2"/>
    <x v="3"/>
    <x v="2"/>
    <n v="0"/>
    <n v="3"/>
    <x v="2"/>
    <x v="3"/>
    <x v="0"/>
    <x v="0"/>
    <x v="2"/>
    <x v="36"/>
    <x v="50"/>
    <x v="1"/>
    <x v="1"/>
    <x v="1"/>
    <x v="0"/>
    <x v="0"/>
    <n v="11"/>
    <x v="1"/>
    <x v="1"/>
    <s v="Weekday"/>
    <s v="Fatal"/>
    <n v="0"/>
    <x v="2"/>
    <x v="1"/>
  </r>
  <r>
    <s v="A00920"/>
    <n v="1"/>
    <x v="1"/>
    <x v="1"/>
    <x v="1"/>
    <x v="4"/>
    <x v="5"/>
    <n v="10"/>
    <x v="58"/>
    <x v="1"/>
    <s v="4:58"/>
    <x v="0"/>
    <x v="1"/>
    <x v="4"/>
    <n v="8"/>
    <n v="5"/>
    <x v="2"/>
    <x v="3"/>
    <x v="2"/>
    <x v="1"/>
    <x v="3"/>
    <x v="86"/>
    <x v="22"/>
    <x v="2"/>
    <x v="0"/>
    <x v="1"/>
    <x v="1"/>
    <x v="0"/>
    <n v="4"/>
    <x v="0"/>
    <x v="2"/>
    <s v="Weekday"/>
    <s v="Fatal"/>
    <n v="0.62"/>
    <x v="4"/>
    <x v="2"/>
  </r>
  <r>
    <s v="A00921"/>
    <n v="1"/>
    <x v="9"/>
    <x v="9"/>
    <x v="0"/>
    <x v="4"/>
    <x v="8"/>
    <n v="4"/>
    <x v="15"/>
    <x v="6"/>
    <s v="19:7"/>
    <x v="2"/>
    <x v="3"/>
    <x v="0"/>
    <n v="0"/>
    <n v="3"/>
    <x v="4"/>
    <x v="3"/>
    <x v="3"/>
    <x v="1"/>
    <x v="3"/>
    <x v="75"/>
    <x v="26"/>
    <x v="1"/>
    <x v="1"/>
    <x v="1"/>
    <x v="0"/>
    <x v="1"/>
    <n v="19"/>
    <x v="2"/>
    <x v="2"/>
    <s v="Weekend"/>
    <s v="Fatal"/>
    <n v="0"/>
    <x v="2"/>
    <x v="2"/>
  </r>
  <r>
    <s v="A00922"/>
    <n v="1"/>
    <x v="22"/>
    <x v="22"/>
    <x v="0"/>
    <x v="2"/>
    <x v="10"/>
    <n v="2"/>
    <x v="26"/>
    <x v="3"/>
    <s v="4:25"/>
    <x v="0"/>
    <x v="2"/>
    <x v="3"/>
    <n v="9"/>
    <n v="5"/>
    <x v="4"/>
    <x v="2"/>
    <x v="1"/>
    <x v="0"/>
    <x v="1"/>
    <x v="60"/>
    <x v="52"/>
    <x v="1"/>
    <x v="0"/>
    <x v="2"/>
    <x v="0"/>
    <x v="0"/>
    <n v="4"/>
    <x v="0"/>
    <x v="2"/>
    <s v="Weekday"/>
    <s v="Fatal"/>
    <n v="0.56000000000000005"/>
    <x v="3"/>
    <x v="3"/>
  </r>
  <r>
    <s v="A00923"/>
    <n v="1"/>
    <x v="21"/>
    <x v="21"/>
    <x v="0"/>
    <x v="5"/>
    <x v="1"/>
    <n v="1"/>
    <x v="27"/>
    <x v="0"/>
    <s v="17:2"/>
    <x v="1"/>
    <x v="4"/>
    <x v="2"/>
    <n v="6"/>
    <n v="2"/>
    <x v="3"/>
    <x v="1"/>
    <x v="0"/>
    <x v="1"/>
    <x v="1"/>
    <x v="81"/>
    <x v="9"/>
    <x v="1"/>
    <x v="1"/>
    <x v="0"/>
    <x v="1"/>
    <x v="2"/>
    <n v="17"/>
    <x v="2"/>
    <x v="1"/>
    <s v="Weekday"/>
    <s v="Fatal"/>
    <n v="0.33"/>
    <x v="1"/>
    <x v="1"/>
  </r>
  <r>
    <s v="A00924"/>
    <n v="1"/>
    <x v="0"/>
    <x v="0"/>
    <x v="0"/>
    <x v="4"/>
    <x v="5"/>
    <n v="10"/>
    <x v="58"/>
    <x v="4"/>
    <s v="0:22"/>
    <x v="0"/>
    <x v="1"/>
    <x v="3"/>
    <n v="0"/>
    <n v="1"/>
    <x v="2"/>
    <x v="1"/>
    <x v="1"/>
    <x v="1"/>
    <x v="0"/>
    <x v="45"/>
    <x v="44"/>
    <x v="1"/>
    <x v="0"/>
    <x v="1"/>
    <x v="1"/>
    <x v="3"/>
    <n v="0"/>
    <x v="0"/>
    <x v="2"/>
    <s v="Weekday"/>
    <s v="Fatal"/>
    <n v="0"/>
    <x v="2"/>
    <x v="1"/>
  </r>
  <r>
    <s v="A00925"/>
    <n v="1"/>
    <x v="5"/>
    <x v="5"/>
    <x v="0"/>
    <x v="5"/>
    <x v="0"/>
    <n v="5"/>
    <x v="56"/>
    <x v="4"/>
    <s v="22:55"/>
    <x v="2"/>
    <x v="2"/>
    <x v="5"/>
    <n v="0"/>
    <n v="1"/>
    <x v="2"/>
    <x v="2"/>
    <x v="3"/>
    <x v="3"/>
    <x v="1"/>
    <x v="39"/>
    <x v="46"/>
    <x v="0"/>
    <x v="1"/>
    <x v="2"/>
    <x v="1"/>
    <x v="2"/>
    <n v="22"/>
    <x v="0"/>
    <x v="1"/>
    <s v="Weekday"/>
    <s v="Fatal"/>
    <n v="0"/>
    <x v="0"/>
    <x v="4"/>
  </r>
  <r>
    <s v="A00926"/>
    <n v="1"/>
    <x v="28"/>
    <x v="28"/>
    <x v="21"/>
    <x v="1"/>
    <x v="10"/>
    <n v="2"/>
    <x v="43"/>
    <x v="4"/>
    <s v="15:58"/>
    <x v="0"/>
    <x v="3"/>
    <x v="3"/>
    <n v="3"/>
    <n v="3"/>
    <x v="2"/>
    <x v="1"/>
    <x v="1"/>
    <x v="3"/>
    <x v="1"/>
    <x v="60"/>
    <x v="28"/>
    <x v="0"/>
    <x v="1"/>
    <x v="1"/>
    <x v="1"/>
    <x v="3"/>
    <n v="15"/>
    <x v="3"/>
    <x v="1"/>
    <s v="Weekday"/>
    <s v="Fatal"/>
    <n v="1"/>
    <x v="0"/>
    <x v="3"/>
  </r>
  <r>
    <s v="A00927"/>
    <n v="1"/>
    <x v="12"/>
    <x v="12"/>
    <x v="14"/>
    <x v="1"/>
    <x v="11"/>
    <n v="3"/>
    <x v="62"/>
    <x v="5"/>
    <s v="15:42"/>
    <x v="2"/>
    <x v="4"/>
    <x v="3"/>
    <n v="2"/>
    <n v="2"/>
    <x v="4"/>
    <x v="2"/>
    <x v="3"/>
    <x v="3"/>
    <x v="0"/>
    <x v="41"/>
    <x v="15"/>
    <x v="1"/>
    <x v="1"/>
    <x v="1"/>
    <x v="1"/>
    <x v="3"/>
    <n v="15"/>
    <x v="3"/>
    <x v="1"/>
    <s v="Weekday"/>
    <s v="Fatal"/>
    <n v="1"/>
    <x v="1"/>
    <x v="3"/>
  </r>
  <r>
    <s v="A00928"/>
    <n v="1"/>
    <x v="12"/>
    <x v="12"/>
    <x v="14"/>
    <x v="5"/>
    <x v="3"/>
    <n v="8"/>
    <x v="42"/>
    <x v="4"/>
    <s v="5:26"/>
    <x v="0"/>
    <x v="3"/>
    <x v="4"/>
    <n v="3"/>
    <n v="5"/>
    <x v="4"/>
    <x v="0"/>
    <x v="3"/>
    <x v="1"/>
    <x v="2"/>
    <x v="3"/>
    <x v="30"/>
    <x v="1"/>
    <x v="0"/>
    <x v="1"/>
    <x v="0"/>
    <x v="3"/>
    <n v="5"/>
    <x v="1"/>
    <x v="1"/>
    <s v="Weekday"/>
    <s v="Fatal"/>
    <n v="1.67"/>
    <x v="3"/>
    <x v="3"/>
  </r>
  <r>
    <s v="A00929"/>
    <n v="1"/>
    <x v="13"/>
    <x v="13"/>
    <x v="0"/>
    <x v="4"/>
    <x v="2"/>
    <n v="6"/>
    <x v="54"/>
    <x v="0"/>
    <s v="1:3"/>
    <x v="1"/>
    <x v="4"/>
    <x v="5"/>
    <n v="7"/>
    <n v="3"/>
    <x v="1"/>
    <x v="1"/>
    <x v="1"/>
    <x v="1"/>
    <x v="1"/>
    <x v="30"/>
    <x v="28"/>
    <x v="0"/>
    <x v="0"/>
    <x v="2"/>
    <x v="0"/>
    <x v="2"/>
    <n v="1"/>
    <x v="0"/>
    <x v="2"/>
    <s v="Weekday"/>
    <s v="Fatal"/>
    <n v="0.43"/>
    <x v="0"/>
    <x v="4"/>
  </r>
  <r>
    <s v="A00930"/>
    <n v="1"/>
    <x v="31"/>
    <x v="31"/>
    <x v="0"/>
    <x v="0"/>
    <x v="4"/>
    <n v="11"/>
    <x v="30"/>
    <x v="3"/>
    <s v="19:25"/>
    <x v="2"/>
    <x v="0"/>
    <x v="3"/>
    <n v="6"/>
    <n v="1"/>
    <x v="1"/>
    <x v="3"/>
    <x v="0"/>
    <x v="0"/>
    <x v="1"/>
    <x v="34"/>
    <x v="49"/>
    <x v="1"/>
    <x v="0"/>
    <x v="1"/>
    <x v="0"/>
    <x v="3"/>
    <n v="19"/>
    <x v="2"/>
    <x v="0"/>
    <s v="Weekday"/>
    <s v="Fatal"/>
    <n v="0.17"/>
    <x v="3"/>
    <x v="1"/>
  </r>
  <r>
    <s v="A00931"/>
    <n v="1"/>
    <x v="18"/>
    <x v="18"/>
    <x v="9"/>
    <x v="5"/>
    <x v="5"/>
    <n v="10"/>
    <x v="12"/>
    <x v="5"/>
    <s v="10:23"/>
    <x v="0"/>
    <x v="1"/>
    <x v="2"/>
    <n v="4"/>
    <n v="0"/>
    <x v="2"/>
    <x v="2"/>
    <x v="1"/>
    <x v="3"/>
    <x v="1"/>
    <x v="71"/>
    <x v="17"/>
    <x v="2"/>
    <x v="1"/>
    <x v="1"/>
    <x v="0"/>
    <x v="1"/>
    <n v="10"/>
    <x v="1"/>
    <x v="1"/>
    <s v="Weekday"/>
    <s v="Non-Fatal"/>
    <n v="0"/>
    <x v="4"/>
    <x v="1"/>
  </r>
  <r>
    <s v="A00932"/>
    <n v="1"/>
    <x v="6"/>
    <x v="6"/>
    <x v="27"/>
    <x v="1"/>
    <x v="5"/>
    <n v="10"/>
    <x v="40"/>
    <x v="2"/>
    <s v="4:24"/>
    <x v="1"/>
    <x v="2"/>
    <x v="3"/>
    <n v="9"/>
    <n v="2"/>
    <x v="2"/>
    <x v="1"/>
    <x v="0"/>
    <x v="1"/>
    <x v="0"/>
    <x v="28"/>
    <x v="20"/>
    <x v="0"/>
    <x v="0"/>
    <x v="2"/>
    <x v="1"/>
    <x v="3"/>
    <n v="4"/>
    <x v="0"/>
    <x v="1"/>
    <s v="Weekend"/>
    <s v="Fatal"/>
    <n v="0.22"/>
    <x v="1"/>
    <x v="3"/>
  </r>
  <r>
    <s v="A00933"/>
    <n v="1"/>
    <x v="16"/>
    <x v="16"/>
    <x v="8"/>
    <x v="0"/>
    <x v="8"/>
    <n v="4"/>
    <x v="35"/>
    <x v="3"/>
    <s v="5:29"/>
    <x v="1"/>
    <x v="3"/>
    <x v="6"/>
    <n v="1"/>
    <n v="5"/>
    <x v="4"/>
    <x v="0"/>
    <x v="2"/>
    <x v="1"/>
    <x v="2"/>
    <x v="64"/>
    <x v="4"/>
    <x v="1"/>
    <x v="0"/>
    <x v="1"/>
    <x v="0"/>
    <x v="3"/>
    <n v="5"/>
    <x v="1"/>
    <x v="0"/>
    <s v="Weekday"/>
    <s v="Fatal"/>
    <n v="5"/>
    <x v="2"/>
    <x v="3"/>
  </r>
  <r>
    <s v="A00934"/>
    <n v="1"/>
    <x v="12"/>
    <x v="12"/>
    <x v="18"/>
    <x v="1"/>
    <x v="8"/>
    <n v="4"/>
    <x v="37"/>
    <x v="2"/>
    <s v="6:45"/>
    <x v="2"/>
    <x v="1"/>
    <x v="5"/>
    <n v="0"/>
    <n v="3"/>
    <x v="0"/>
    <x v="1"/>
    <x v="1"/>
    <x v="0"/>
    <x v="3"/>
    <x v="11"/>
    <x v="13"/>
    <x v="1"/>
    <x v="1"/>
    <x v="1"/>
    <x v="1"/>
    <x v="1"/>
    <n v="6"/>
    <x v="1"/>
    <x v="1"/>
    <s v="Weekend"/>
    <s v="Fatal"/>
    <n v="0"/>
    <x v="1"/>
    <x v="1"/>
  </r>
  <r>
    <s v="A00935"/>
    <n v="1"/>
    <x v="10"/>
    <x v="10"/>
    <x v="0"/>
    <x v="0"/>
    <x v="1"/>
    <n v="1"/>
    <x v="65"/>
    <x v="5"/>
    <s v="2:56"/>
    <x v="0"/>
    <x v="1"/>
    <x v="1"/>
    <n v="1"/>
    <n v="4"/>
    <x v="1"/>
    <x v="2"/>
    <x v="1"/>
    <x v="0"/>
    <x v="2"/>
    <x v="84"/>
    <x v="38"/>
    <x v="2"/>
    <x v="1"/>
    <x v="2"/>
    <x v="1"/>
    <x v="3"/>
    <n v="2"/>
    <x v="0"/>
    <x v="0"/>
    <s v="Weekday"/>
    <s v="Fatal"/>
    <n v="4"/>
    <x v="4"/>
    <x v="0"/>
  </r>
  <r>
    <s v="A00936"/>
    <n v="1"/>
    <x v="24"/>
    <x v="24"/>
    <x v="0"/>
    <x v="2"/>
    <x v="10"/>
    <n v="2"/>
    <x v="26"/>
    <x v="2"/>
    <s v="12:5"/>
    <x v="1"/>
    <x v="3"/>
    <x v="2"/>
    <n v="9"/>
    <n v="4"/>
    <x v="3"/>
    <x v="3"/>
    <x v="0"/>
    <x v="1"/>
    <x v="3"/>
    <x v="52"/>
    <x v="19"/>
    <x v="0"/>
    <x v="0"/>
    <x v="0"/>
    <x v="1"/>
    <x v="0"/>
    <n v="12"/>
    <x v="3"/>
    <x v="2"/>
    <s v="Weekend"/>
    <s v="Fatal"/>
    <n v="0.44"/>
    <x v="0"/>
    <x v="0"/>
  </r>
  <r>
    <s v="A00937"/>
    <n v="1"/>
    <x v="30"/>
    <x v="30"/>
    <x v="0"/>
    <x v="1"/>
    <x v="2"/>
    <n v="6"/>
    <x v="16"/>
    <x v="2"/>
    <s v="3:58"/>
    <x v="1"/>
    <x v="2"/>
    <x v="1"/>
    <n v="8"/>
    <n v="1"/>
    <x v="2"/>
    <x v="0"/>
    <x v="2"/>
    <x v="1"/>
    <x v="1"/>
    <x v="57"/>
    <x v="10"/>
    <x v="1"/>
    <x v="0"/>
    <x v="0"/>
    <x v="1"/>
    <x v="2"/>
    <n v="3"/>
    <x v="0"/>
    <x v="1"/>
    <s v="Weekend"/>
    <s v="Fatal"/>
    <n v="0.12"/>
    <x v="3"/>
    <x v="3"/>
  </r>
  <r>
    <s v="A00938"/>
    <n v="1"/>
    <x v="2"/>
    <x v="2"/>
    <x v="0"/>
    <x v="5"/>
    <x v="5"/>
    <n v="10"/>
    <x v="12"/>
    <x v="4"/>
    <s v="16:0"/>
    <x v="2"/>
    <x v="0"/>
    <x v="0"/>
    <n v="0"/>
    <n v="1"/>
    <x v="4"/>
    <x v="0"/>
    <x v="3"/>
    <x v="3"/>
    <x v="1"/>
    <x v="24"/>
    <x v="31"/>
    <x v="1"/>
    <x v="0"/>
    <x v="1"/>
    <x v="1"/>
    <x v="3"/>
    <n v="16"/>
    <x v="3"/>
    <x v="1"/>
    <s v="Weekday"/>
    <s v="Fatal"/>
    <n v="0"/>
    <x v="3"/>
    <x v="4"/>
  </r>
  <r>
    <s v="A00939"/>
    <n v="1"/>
    <x v="3"/>
    <x v="3"/>
    <x v="0"/>
    <x v="2"/>
    <x v="3"/>
    <n v="8"/>
    <x v="20"/>
    <x v="6"/>
    <s v="7:19"/>
    <x v="0"/>
    <x v="4"/>
    <x v="5"/>
    <n v="0"/>
    <n v="1"/>
    <x v="3"/>
    <x v="2"/>
    <x v="0"/>
    <x v="1"/>
    <x v="0"/>
    <x v="31"/>
    <x v="17"/>
    <x v="2"/>
    <x v="0"/>
    <x v="2"/>
    <x v="0"/>
    <x v="3"/>
    <n v="7"/>
    <x v="1"/>
    <x v="2"/>
    <s v="Weekend"/>
    <s v="Fatal"/>
    <n v="0"/>
    <x v="4"/>
    <x v="0"/>
  </r>
  <r>
    <s v="A00940"/>
    <n v="1"/>
    <x v="17"/>
    <x v="17"/>
    <x v="0"/>
    <x v="4"/>
    <x v="6"/>
    <n v="12"/>
    <x v="7"/>
    <x v="2"/>
    <s v="17:58"/>
    <x v="0"/>
    <x v="4"/>
    <x v="6"/>
    <n v="7"/>
    <n v="2"/>
    <x v="4"/>
    <x v="1"/>
    <x v="1"/>
    <x v="3"/>
    <x v="2"/>
    <x v="79"/>
    <x v="46"/>
    <x v="0"/>
    <x v="0"/>
    <x v="2"/>
    <x v="1"/>
    <x v="1"/>
    <n v="17"/>
    <x v="2"/>
    <x v="2"/>
    <s v="Weekend"/>
    <s v="Fatal"/>
    <n v="0.28999999999999998"/>
    <x v="0"/>
    <x v="0"/>
  </r>
  <r>
    <s v="A00941"/>
    <n v="1"/>
    <x v="28"/>
    <x v="28"/>
    <x v="19"/>
    <x v="2"/>
    <x v="10"/>
    <n v="2"/>
    <x v="26"/>
    <x v="4"/>
    <s v="10:44"/>
    <x v="2"/>
    <x v="0"/>
    <x v="4"/>
    <n v="7"/>
    <n v="2"/>
    <x v="2"/>
    <x v="1"/>
    <x v="3"/>
    <x v="2"/>
    <x v="1"/>
    <x v="7"/>
    <x v="26"/>
    <x v="1"/>
    <x v="0"/>
    <x v="1"/>
    <x v="0"/>
    <x v="2"/>
    <n v="10"/>
    <x v="1"/>
    <x v="2"/>
    <s v="Weekday"/>
    <s v="Fatal"/>
    <n v="0.28999999999999998"/>
    <x v="2"/>
    <x v="0"/>
  </r>
  <r>
    <s v="A00942"/>
    <n v="1"/>
    <x v="20"/>
    <x v="20"/>
    <x v="15"/>
    <x v="0"/>
    <x v="5"/>
    <n v="10"/>
    <x v="6"/>
    <x v="6"/>
    <s v="3:52"/>
    <x v="1"/>
    <x v="2"/>
    <x v="4"/>
    <n v="7"/>
    <n v="4"/>
    <x v="0"/>
    <x v="0"/>
    <x v="0"/>
    <x v="3"/>
    <x v="1"/>
    <x v="84"/>
    <x v="13"/>
    <x v="1"/>
    <x v="0"/>
    <x v="1"/>
    <x v="0"/>
    <x v="3"/>
    <n v="3"/>
    <x v="0"/>
    <x v="0"/>
    <s v="Weekend"/>
    <s v="Fatal"/>
    <n v="0.56999999999999995"/>
    <x v="1"/>
    <x v="0"/>
  </r>
  <r>
    <s v="A00943"/>
    <n v="1"/>
    <x v="2"/>
    <x v="2"/>
    <x v="0"/>
    <x v="1"/>
    <x v="3"/>
    <n v="8"/>
    <x v="9"/>
    <x v="3"/>
    <s v="7:49"/>
    <x v="1"/>
    <x v="4"/>
    <x v="6"/>
    <n v="9"/>
    <n v="3"/>
    <x v="4"/>
    <x v="2"/>
    <x v="1"/>
    <x v="0"/>
    <x v="1"/>
    <x v="78"/>
    <x v="40"/>
    <x v="1"/>
    <x v="0"/>
    <x v="0"/>
    <x v="1"/>
    <x v="2"/>
    <n v="7"/>
    <x v="1"/>
    <x v="1"/>
    <s v="Weekday"/>
    <s v="Fatal"/>
    <n v="0.33"/>
    <x v="3"/>
    <x v="4"/>
  </r>
  <r>
    <s v="A00944"/>
    <n v="1"/>
    <x v="24"/>
    <x v="24"/>
    <x v="0"/>
    <x v="1"/>
    <x v="3"/>
    <n v="8"/>
    <x v="9"/>
    <x v="2"/>
    <s v="1:43"/>
    <x v="1"/>
    <x v="4"/>
    <x v="2"/>
    <n v="1"/>
    <n v="4"/>
    <x v="0"/>
    <x v="3"/>
    <x v="1"/>
    <x v="2"/>
    <x v="2"/>
    <x v="51"/>
    <x v="8"/>
    <x v="1"/>
    <x v="1"/>
    <x v="2"/>
    <x v="1"/>
    <x v="3"/>
    <n v="1"/>
    <x v="0"/>
    <x v="1"/>
    <s v="Weekend"/>
    <s v="Fatal"/>
    <n v="4"/>
    <x v="1"/>
    <x v="4"/>
  </r>
  <r>
    <s v="A00945"/>
    <n v="1"/>
    <x v="15"/>
    <x v="15"/>
    <x v="26"/>
    <x v="0"/>
    <x v="0"/>
    <n v="5"/>
    <x v="0"/>
    <x v="2"/>
    <s v="19:55"/>
    <x v="2"/>
    <x v="0"/>
    <x v="6"/>
    <n v="9"/>
    <n v="4"/>
    <x v="3"/>
    <x v="1"/>
    <x v="1"/>
    <x v="0"/>
    <x v="1"/>
    <x v="46"/>
    <x v="38"/>
    <x v="2"/>
    <x v="0"/>
    <x v="2"/>
    <x v="0"/>
    <x v="3"/>
    <n v="19"/>
    <x v="2"/>
    <x v="0"/>
    <s v="Weekend"/>
    <s v="Fatal"/>
    <n v="0.44"/>
    <x v="4"/>
    <x v="3"/>
  </r>
  <r>
    <s v="A00946"/>
    <n v="1"/>
    <x v="31"/>
    <x v="31"/>
    <x v="0"/>
    <x v="4"/>
    <x v="10"/>
    <n v="2"/>
    <x v="17"/>
    <x v="1"/>
    <s v="3:53"/>
    <x v="2"/>
    <x v="1"/>
    <x v="5"/>
    <n v="10"/>
    <n v="3"/>
    <x v="1"/>
    <x v="0"/>
    <x v="2"/>
    <x v="3"/>
    <x v="0"/>
    <x v="15"/>
    <x v="39"/>
    <x v="2"/>
    <x v="1"/>
    <x v="0"/>
    <x v="1"/>
    <x v="3"/>
    <n v="3"/>
    <x v="0"/>
    <x v="2"/>
    <s v="Weekday"/>
    <s v="Fatal"/>
    <n v="0.3"/>
    <x v="4"/>
    <x v="2"/>
  </r>
  <r>
    <s v="A00947"/>
    <n v="1"/>
    <x v="26"/>
    <x v="26"/>
    <x v="0"/>
    <x v="3"/>
    <x v="11"/>
    <n v="3"/>
    <x v="64"/>
    <x v="3"/>
    <s v="16:29"/>
    <x v="2"/>
    <x v="3"/>
    <x v="4"/>
    <n v="3"/>
    <n v="1"/>
    <x v="1"/>
    <x v="2"/>
    <x v="1"/>
    <x v="1"/>
    <x v="2"/>
    <x v="60"/>
    <x v="7"/>
    <x v="1"/>
    <x v="1"/>
    <x v="2"/>
    <x v="0"/>
    <x v="0"/>
    <n v="16"/>
    <x v="3"/>
    <x v="0"/>
    <s v="Weekday"/>
    <s v="Fatal"/>
    <n v="0.33"/>
    <x v="3"/>
    <x v="3"/>
  </r>
  <r>
    <s v="A00948"/>
    <n v="1"/>
    <x v="25"/>
    <x v="25"/>
    <x v="0"/>
    <x v="4"/>
    <x v="7"/>
    <n v="7"/>
    <x v="18"/>
    <x v="6"/>
    <s v="5:35"/>
    <x v="1"/>
    <x v="1"/>
    <x v="4"/>
    <n v="9"/>
    <n v="2"/>
    <x v="0"/>
    <x v="2"/>
    <x v="2"/>
    <x v="1"/>
    <x v="3"/>
    <x v="24"/>
    <x v="52"/>
    <x v="1"/>
    <x v="0"/>
    <x v="2"/>
    <x v="0"/>
    <x v="0"/>
    <n v="5"/>
    <x v="1"/>
    <x v="2"/>
    <s v="Weekend"/>
    <s v="Fatal"/>
    <n v="0.22"/>
    <x v="3"/>
    <x v="4"/>
  </r>
  <r>
    <s v="A00949"/>
    <n v="1"/>
    <x v="1"/>
    <x v="1"/>
    <x v="3"/>
    <x v="4"/>
    <x v="4"/>
    <n v="11"/>
    <x v="23"/>
    <x v="5"/>
    <s v="0:13"/>
    <x v="2"/>
    <x v="2"/>
    <x v="5"/>
    <n v="5"/>
    <n v="2"/>
    <x v="3"/>
    <x v="2"/>
    <x v="3"/>
    <x v="1"/>
    <x v="3"/>
    <x v="88"/>
    <x v="8"/>
    <x v="1"/>
    <x v="0"/>
    <x v="1"/>
    <x v="1"/>
    <x v="3"/>
    <n v="0"/>
    <x v="0"/>
    <x v="2"/>
    <s v="Weekday"/>
    <s v="Fatal"/>
    <n v="0.4"/>
    <x v="1"/>
    <x v="3"/>
  </r>
  <r>
    <s v="A00950"/>
    <n v="1"/>
    <x v="0"/>
    <x v="0"/>
    <x v="0"/>
    <x v="3"/>
    <x v="11"/>
    <n v="3"/>
    <x v="64"/>
    <x v="3"/>
    <s v="5:53"/>
    <x v="1"/>
    <x v="1"/>
    <x v="1"/>
    <n v="10"/>
    <n v="2"/>
    <x v="2"/>
    <x v="2"/>
    <x v="3"/>
    <x v="0"/>
    <x v="2"/>
    <x v="86"/>
    <x v="13"/>
    <x v="1"/>
    <x v="1"/>
    <x v="1"/>
    <x v="1"/>
    <x v="2"/>
    <n v="5"/>
    <x v="1"/>
    <x v="0"/>
    <s v="Weekday"/>
    <s v="Fatal"/>
    <n v="0.2"/>
    <x v="1"/>
    <x v="2"/>
  </r>
  <r>
    <s v="A00951"/>
    <n v="1"/>
    <x v="7"/>
    <x v="7"/>
    <x v="0"/>
    <x v="3"/>
    <x v="11"/>
    <n v="3"/>
    <x v="64"/>
    <x v="3"/>
    <s v="7:38"/>
    <x v="2"/>
    <x v="4"/>
    <x v="4"/>
    <n v="9"/>
    <n v="3"/>
    <x v="3"/>
    <x v="3"/>
    <x v="2"/>
    <x v="1"/>
    <x v="3"/>
    <x v="54"/>
    <x v="42"/>
    <x v="1"/>
    <x v="0"/>
    <x v="1"/>
    <x v="0"/>
    <x v="3"/>
    <n v="7"/>
    <x v="1"/>
    <x v="0"/>
    <s v="Weekday"/>
    <s v="Fatal"/>
    <n v="0.33"/>
    <x v="1"/>
    <x v="4"/>
  </r>
  <r>
    <s v="A00952"/>
    <n v="1"/>
    <x v="22"/>
    <x v="22"/>
    <x v="0"/>
    <x v="1"/>
    <x v="1"/>
    <n v="1"/>
    <x v="1"/>
    <x v="3"/>
    <s v="13:18"/>
    <x v="2"/>
    <x v="1"/>
    <x v="6"/>
    <n v="1"/>
    <n v="3"/>
    <x v="1"/>
    <x v="3"/>
    <x v="3"/>
    <x v="1"/>
    <x v="0"/>
    <x v="51"/>
    <x v="19"/>
    <x v="0"/>
    <x v="0"/>
    <x v="0"/>
    <x v="1"/>
    <x v="3"/>
    <n v="13"/>
    <x v="3"/>
    <x v="1"/>
    <s v="Weekday"/>
    <s v="Fatal"/>
    <n v="3"/>
    <x v="0"/>
    <x v="4"/>
  </r>
  <r>
    <s v="A00953"/>
    <n v="1"/>
    <x v="18"/>
    <x v="18"/>
    <x v="13"/>
    <x v="4"/>
    <x v="4"/>
    <n v="11"/>
    <x v="23"/>
    <x v="1"/>
    <s v="7:41"/>
    <x v="1"/>
    <x v="3"/>
    <x v="3"/>
    <n v="9"/>
    <n v="4"/>
    <x v="2"/>
    <x v="0"/>
    <x v="3"/>
    <x v="2"/>
    <x v="2"/>
    <x v="42"/>
    <x v="13"/>
    <x v="1"/>
    <x v="1"/>
    <x v="1"/>
    <x v="1"/>
    <x v="2"/>
    <n v="7"/>
    <x v="1"/>
    <x v="2"/>
    <s v="Weekday"/>
    <s v="Fatal"/>
    <n v="0.44"/>
    <x v="1"/>
    <x v="2"/>
  </r>
  <r>
    <s v="A00954"/>
    <n v="1"/>
    <x v="1"/>
    <x v="1"/>
    <x v="6"/>
    <x v="2"/>
    <x v="7"/>
    <n v="7"/>
    <x v="55"/>
    <x v="3"/>
    <s v="21:57"/>
    <x v="1"/>
    <x v="1"/>
    <x v="4"/>
    <n v="4"/>
    <n v="5"/>
    <x v="2"/>
    <x v="1"/>
    <x v="0"/>
    <x v="3"/>
    <x v="0"/>
    <x v="51"/>
    <x v="22"/>
    <x v="2"/>
    <x v="0"/>
    <x v="0"/>
    <x v="0"/>
    <x v="1"/>
    <n v="21"/>
    <x v="0"/>
    <x v="2"/>
    <s v="Weekday"/>
    <s v="Fatal"/>
    <n v="1.25"/>
    <x v="4"/>
    <x v="4"/>
  </r>
  <r>
    <s v="A00955"/>
    <n v="1"/>
    <x v="21"/>
    <x v="21"/>
    <x v="0"/>
    <x v="0"/>
    <x v="1"/>
    <n v="1"/>
    <x v="65"/>
    <x v="3"/>
    <s v="0:49"/>
    <x v="2"/>
    <x v="2"/>
    <x v="1"/>
    <n v="1"/>
    <n v="4"/>
    <x v="4"/>
    <x v="2"/>
    <x v="2"/>
    <x v="3"/>
    <x v="3"/>
    <x v="20"/>
    <x v="11"/>
    <x v="1"/>
    <x v="1"/>
    <x v="0"/>
    <x v="0"/>
    <x v="2"/>
    <n v="0"/>
    <x v="0"/>
    <x v="0"/>
    <s v="Weekday"/>
    <s v="Fatal"/>
    <n v="4"/>
    <x v="3"/>
    <x v="1"/>
  </r>
  <r>
    <s v="A00956"/>
    <n v="1"/>
    <x v="0"/>
    <x v="0"/>
    <x v="0"/>
    <x v="3"/>
    <x v="0"/>
    <n v="5"/>
    <x v="47"/>
    <x v="6"/>
    <s v="7:19"/>
    <x v="0"/>
    <x v="1"/>
    <x v="0"/>
    <n v="3"/>
    <n v="1"/>
    <x v="3"/>
    <x v="1"/>
    <x v="0"/>
    <x v="0"/>
    <x v="2"/>
    <x v="50"/>
    <x v="47"/>
    <x v="0"/>
    <x v="1"/>
    <x v="0"/>
    <x v="1"/>
    <x v="2"/>
    <n v="7"/>
    <x v="1"/>
    <x v="0"/>
    <s v="Weekend"/>
    <s v="Fatal"/>
    <n v="0.33"/>
    <x v="0"/>
    <x v="1"/>
  </r>
  <r>
    <s v="A00957"/>
    <n v="1"/>
    <x v="15"/>
    <x v="15"/>
    <x v="7"/>
    <x v="2"/>
    <x v="3"/>
    <n v="8"/>
    <x v="20"/>
    <x v="4"/>
    <s v="4:9"/>
    <x v="1"/>
    <x v="2"/>
    <x v="1"/>
    <n v="1"/>
    <n v="2"/>
    <x v="4"/>
    <x v="0"/>
    <x v="0"/>
    <x v="0"/>
    <x v="2"/>
    <x v="10"/>
    <x v="44"/>
    <x v="1"/>
    <x v="0"/>
    <x v="1"/>
    <x v="0"/>
    <x v="2"/>
    <n v="4"/>
    <x v="0"/>
    <x v="2"/>
    <s v="Weekday"/>
    <s v="Fatal"/>
    <n v="2"/>
    <x v="2"/>
    <x v="4"/>
  </r>
  <r>
    <s v="A00958"/>
    <n v="1"/>
    <x v="1"/>
    <x v="1"/>
    <x v="3"/>
    <x v="1"/>
    <x v="7"/>
    <n v="7"/>
    <x v="25"/>
    <x v="4"/>
    <s v="22:52"/>
    <x v="2"/>
    <x v="1"/>
    <x v="2"/>
    <n v="0"/>
    <n v="0"/>
    <x v="3"/>
    <x v="0"/>
    <x v="1"/>
    <x v="0"/>
    <x v="1"/>
    <x v="26"/>
    <x v="12"/>
    <x v="1"/>
    <x v="0"/>
    <x v="1"/>
    <x v="0"/>
    <x v="1"/>
    <n v="22"/>
    <x v="0"/>
    <x v="1"/>
    <s v="Weekday"/>
    <s v="Non-Fatal"/>
    <n v="0"/>
    <x v="1"/>
    <x v="0"/>
  </r>
  <r>
    <s v="A00959"/>
    <n v="1"/>
    <x v="30"/>
    <x v="30"/>
    <x v="0"/>
    <x v="5"/>
    <x v="9"/>
    <n v="9"/>
    <x v="52"/>
    <x v="6"/>
    <s v="17:29"/>
    <x v="1"/>
    <x v="2"/>
    <x v="0"/>
    <n v="3"/>
    <n v="4"/>
    <x v="3"/>
    <x v="2"/>
    <x v="3"/>
    <x v="2"/>
    <x v="3"/>
    <x v="63"/>
    <x v="14"/>
    <x v="1"/>
    <x v="1"/>
    <x v="2"/>
    <x v="0"/>
    <x v="3"/>
    <n v="17"/>
    <x v="2"/>
    <x v="1"/>
    <s v="Weekend"/>
    <s v="Fatal"/>
    <n v="1.33"/>
    <x v="1"/>
    <x v="4"/>
  </r>
  <r>
    <s v="A00960"/>
    <n v="1"/>
    <x v="6"/>
    <x v="6"/>
    <x v="2"/>
    <x v="3"/>
    <x v="0"/>
    <n v="5"/>
    <x v="47"/>
    <x v="5"/>
    <s v="4:44"/>
    <x v="2"/>
    <x v="0"/>
    <x v="1"/>
    <n v="6"/>
    <n v="1"/>
    <x v="1"/>
    <x v="1"/>
    <x v="3"/>
    <x v="0"/>
    <x v="3"/>
    <x v="90"/>
    <x v="42"/>
    <x v="1"/>
    <x v="1"/>
    <x v="0"/>
    <x v="1"/>
    <x v="1"/>
    <n v="4"/>
    <x v="0"/>
    <x v="0"/>
    <s v="Weekday"/>
    <s v="Fatal"/>
    <n v="0.17"/>
    <x v="1"/>
    <x v="2"/>
  </r>
  <r>
    <s v="A00961"/>
    <n v="1"/>
    <x v="18"/>
    <x v="18"/>
    <x v="9"/>
    <x v="0"/>
    <x v="5"/>
    <n v="10"/>
    <x v="6"/>
    <x v="6"/>
    <s v="22:53"/>
    <x v="1"/>
    <x v="0"/>
    <x v="6"/>
    <n v="8"/>
    <n v="1"/>
    <x v="0"/>
    <x v="1"/>
    <x v="2"/>
    <x v="1"/>
    <x v="2"/>
    <x v="52"/>
    <x v="1"/>
    <x v="1"/>
    <x v="1"/>
    <x v="1"/>
    <x v="0"/>
    <x v="0"/>
    <n v="22"/>
    <x v="0"/>
    <x v="0"/>
    <s v="Weekend"/>
    <s v="Fatal"/>
    <n v="0.12"/>
    <x v="1"/>
    <x v="0"/>
  </r>
  <r>
    <s v="A00962"/>
    <n v="1"/>
    <x v="27"/>
    <x v="27"/>
    <x v="0"/>
    <x v="3"/>
    <x v="4"/>
    <n v="11"/>
    <x v="5"/>
    <x v="2"/>
    <s v="17:57"/>
    <x v="1"/>
    <x v="1"/>
    <x v="3"/>
    <n v="10"/>
    <n v="2"/>
    <x v="1"/>
    <x v="2"/>
    <x v="2"/>
    <x v="0"/>
    <x v="1"/>
    <x v="41"/>
    <x v="10"/>
    <x v="1"/>
    <x v="1"/>
    <x v="2"/>
    <x v="1"/>
    <x v="2"/>
    <n v="17"/>
    <x v="2"/>
    <x v="0"/>
    <s v="Weekend"/>
    <s v="Fatal"/>
    <n v="0.2"/>
    <x v="3"/>
    <x v="3"/>
  </r>
  <r>
    <s v="A00963"/>
    <n v="1"/>
    <x v="21"/>
    <x v="21"/>
    <x v="0"/>
    <x v="5"/>
    <x v="6"/>
    <n v="12"/>
    <x v="32"/>
    <x v="4"/>
    <s v="8:22"/>
    <x v="2"/>
    <x v="3"/>
    <x v="0"/>
    <n v="4"/>
    <n v="1"/>
    <x v="0"/>
    <x v="2"/>
    <x v="2"/>
    <x v="0"/>
    <x v="0"/>
    <x v="89"/>
    <x v="33"/>
    <x v="1"/>
    <x v="0"/>
    <x v="0"/>
    <x v="1"/>
    <x v="1"/>
    <n v="8"/>
    <x v="1"/>
    <x v="1"/>
    <s v="Weekday"/>
    <s v="Fatal"/>
    <n v="0.25"/>
    <x v="1"/>
    <x v="0"/>
  </r>
  <r>
    <s v="A00964"/>
    <n v="1"/>
    <x v="1"/>
    <x v="1"/>
    <x v="3"/>
    <x v="1"/>
    <x v="11"/>
    <n v="3"/>
    <x v="62"/>
    <x v="2"/>
    <s v="8:51"/>
    <x v="2"/>
    <x v="2"/>
    <x v="0"/>
    <n v="7"/>
    <n v="5"/>
    <x v="4"/>
    <x v="1"/>
    <x v="2"/>
    <x v="3"/>
    <x v="0"/>
    <x v="60"/>
    <x v="45"/>
    <x v="1"/>
    <x v="0"/>
    <x v="2"/>
    <x v="1"/>
    <x v="1"/>
    <n v="8"/>
    <x v="1"/>
    <x v="1"/>
    <s v="Weekend"/>
    <s v="Fatal"/>
    <n v="0.71"/>
    <x v="3"/>
    <x v="3"/>
  </r>
  <r>
    <s v="A00965"/>
    <n v="1"/>
    <x v="19"/>
    <x v="19"/>
    <x v="0"/>
    <x v="5"/>
    <x v="10"/>
    <n v="2"/>
    <x v="66"/>
    <x v="1"/>
    <s v="21:37"/>
    <x v="2"/>
    <x v="2"/>
    <x v="6"/>
    <n v="2"/>
    <n v="3"/>
    <x v="0"/>
    <x v="0"/>
    <x v="3"/>
    <x v="3"/>
    <x v="3"/>
    <x v="39"/>
    <x v="20"/>
    <x v="0"/>
    <x v="1"/>
    <x v="1"/>
    <x v="0"/>
    <x v="2"/>
    <n v="21"/>
    <x v="0"/>
    <x v="1"/>
    <s v="Weekday"/>
    <s v="Fatal"/>
    <n v="1.5"/>
    <x v="1"/>
    <x v="4"/>
  </r>
  <r>
    <s v="A00966"/>
    <n v="1"/>
    <x v="24"/>
    <x v="24"/>
    <x v="0"/>
    <x v="3"/>
    <x v="6"/>
    <n v="12"/>
    <x v="50"/>
    <x v="5"/>
    <s v="21:29"/>
    <x v="2"/>
    <x v="1"/>
    <x v="3"/>
    <n v="6"/>
    <n v="0"/>
    <x v="4"/>
    <x v="3"/>
    <x v="3"/>
    <x v="0"/>
    <x v="0"/>
    <x v="87"/>
    <x v="13"/>
    <x v="1"/>
    <x v="0"/>
    <x v="0"/>
    <x v="1"/>
    <x v="0"/>
    <n v="21"/>
    <x v="0"/>
    <x v="0"/>
    <s v="Weekday"/>
    <s v="Non-Fatal"/>
    <n v="0"/>
    <x v="1"/>
    <x v="4"/>
  </r>
  <r>
    <s v="A00967"/>
    <n v="1"/>
    <x v="15"/>
    <x v="15"/>
    <x v="10"/>
    <x v="0"/>
    <x v="1"/>
    <n v="1"/>
    <x v="65"/>
    <x v="6"/>
    <s v="10:25"/>
    <x v="0"/>
    <x v="3"/>
    <x v="5"/>
    <n v="4"/>
    <n v="4"/>
    <x v="1"/>
    <x v="1"/>
    <x v="1"/>
    <x v="1"/>
    <x v="1"/>
    <x v="88"/>
    <x v="22"/>
    <x v="2"/>
    <x v="1"/>
    <x v="1"/>
    <x v="0"/>
    <x v="3"/>
    <n v="10"/>
    <x v="1"/>
    <x v="0"/>
    <s v="Weekend"/>
    <s v="Fatal"/>
    <n v="1"/>
    <x v="4"/>
    <x v="3"/>
  </r>
  <r>
    <s v="A00968"/>
    <n v="1"/>
    <x v="13"/>
    <x v="13"/>
    <x v="0"/>
    <x v="0"/>
    <x v="3"/>
    <n v="8"/>
    <x v="4"/>
    <x v="6"/>
    <s v="6:36"/>
    <x v="2"/>
    <x v="4"/>
    <x v="4"/>
    <n v="4"/>
    <n v="2"/>
    <x v="2"/>
    <x v="1"/>
    <x v="2"/>
    <x v="2"/>
    <x v="3"/>
    <x v="74"/>
    <x v="48"/>
    <x v="1"/>
    <x v="0"/>
    <x v="0"/>
    <x v="0"/>
    <x v="3"/>
    <n v="6"/>
    <x v="1"/>
    <x v="0"/>
    <s v="Weekend"/>
    <s v="Fatal"/>
    <n v="0.5"/>
    <x v="2"/>
    <x v="0"/>
  </r>
  <r>
    <s v="A00969"/>
    <n v="1"/>
    <x v="22"/>
    <x v="22"/>
    <x v="0"/>
    <x v="2"/>
    <x v="6"/>
    <n v="12"/>
    <x v="46"/>
    <x v="2"/>
    <s v="13:40"/>
    <x v="1"/>
    <x v="4"/>
    <x v="5"/>
    <n v="1"/>
    <n v="5"/>
    <x v="3"/>
    <x v="3"/>
    <x v="3"/>
    <x v="1"/>
    <x v="0"/>
    <x v="45"/>
    <x v="39"/>
    <x v="2"/>
    <x v="0"/>
    <x v="2"/>
    <x v="1"/>
    <x v="0"/>
    <n v="13"/>
    <x v="3"/>
    <x v="2"/>
    <s v="Weekend"/>
    <s v="Fatal"/>
    <n v="5"/>
    <x v="4"/>
    <x v="1"/>
  </r>
  <r>
    <s v="A00970"/>
    <n v="1"/>
    <x v="26"/>
    <x v="26"/>
    <x v="0"/>
    <x v="3"/>
    <x v="1"/>
    <n v="1"/>
    <x v="31"/>
    <x v="0"/>
    <s v="19:51"/>
    <x v="1"/>
    <x v="3"/>
    <x v="6"/>
    <n v="9"/>
    <n v="1"/>
    <x v="3"/>
    <x v="3"/>
    <x v="2"/>
    <x v="3"/>
    <x v="2"/>
    <x v="15"/>
    <x v="32"/>
    <x v="2"/>
    <x v="1"/>
    <x v="2"/>
    <x v="1"/>
    <x v="0"/>
    <n v="19"/>
    <x v="2"/>
    <x v="0"/>
    <s v="Weekday"/>
    <s v="Fatal"/>
    <n v="0.11"/>
    <x v="4"/>
    <x v="2"/>
  </r>
  <r>
    <s v="A00971"/>
    <n v="1"/>
    <x v="0"/>
    <x v="0"/>
    <x v="0"/>
    <x v="3"/>
    <x v="0"/>
    <n v="5"/>
    <x v="47"/>
    <x v="5"/>
    <s v="12:27"/>
    <x v="0"/>
    <x v="0"/>
    <x v="3"/>
    <n v="6"/>
    <n v="0"/>
    <x v="2"/>
    <x v="3"/>
    <x v="1"/>
    <x v="0"/>
    <x v="2"/>
    <x v="86"/>
    <x v="3"/>
    <x v="1"/>
    <x v="1"/>
    <x v="0"/>
    <x v="1"/>
    <x v="1"/>
    <n v="12"/>
    <x v="3"/>
    <x v="0"/>
    <s v="Weekday"/>
    <s v="Non-Fatal"/>
    <n v="0"/>
    <x v="2"/>
    <x v="2"/>
  </r>
  <r>
    <s v="A00972"/>
    <n v="1"/>
    <x v="21"/>
    <x v="21"/>
    <x v="0"/>
    <x v="3"/>
    <x v="10"/>
    <n v="2"/>
    <x v="49"/>
    <x v="1"/>
    <s v="13:13"/>
    <x v="1"/>
    <x v="3"/>
    <x v="3"/>
    <n v="3"/>
    <n v="0"/>
    <x v="2"/>
    <x v="2"/>
    <x v="2"/>
    <x v="1"/>
    <x v="1"/>
    <x v="59"/>
    <x v="44"/>
    <x v="1"/>
    <x v="1"/>
    <x v="0"/>
    <x v="1"/>
    <x v="2"/>
    <n v="13"/>
    <x v="3"/>
    <x v="0"/>
    <s v="Weekday"/>
    <s v="Non-Fatal"/>
    <n v="0"/>
    <x v="2"/>
    <x v="0"/>
  </r>
  <r>
    <s v="A00973"/>
    <n v="1"/>
    <x v="12"/>
    <x v="12"/>
    <x v="14"/>
    <x v="1"/>
    <x v="1"/>
    <n v="1"/>
    <x v="1"/>
    <x v="1"/>
    <s v="6:3"/>
    <x v="1"/>
    <x v="0"/>
    <x v="0"/>
    <n v="9"/>
    <n v="0"/>
    <x v="1"/>
    <x v="3"/>
    <x v="0"/>
    <x v="2"/>
    <x v="0"/>
    <x v="65"/>
    <x v="36"/>
    <x v="1"/>
    <x v="0"/>
    <x v="0"/>
    <x v="0"/>
    <x v="0"/>
    <n v="6"/>
    <x v="1"/>
    <x v="1"/>
    <s v="Weekday"/>
    <s v="Non-Fatal"/>
    <n v="0"/>
    <x v="3"/>
    <x v="1"/>
  </r>
  <r>
    <s v="A00974"/>
    <n v="1"/>
    <x v="28"/>
    <x v="28"/>
    <x v="23"/>
    <x v="3"/>
    <x v="7"/>
    <n v="7"/>
    <x v="24"/>
    <x v="2"/>
    <s v="9:22"/>
    <x v="2"/>
    <x v="1"/>
    <x v="1"/>
    <n v="1"/>
    <n v="2"/>
    <x v="2"/>
    <x v="2"/>
    <x v="2"/>
    <x v="2"/>
    <x v="1"/>
    <x v="83"/>
    <x v="15"/>
    <x v="1"/>
    <x v="1"/>
    <x v="1"/>
    <x v="1"/>
    <x v="3"/>
    <n v="9"/>
    <x v="1"/>
    <x v="0"/>
    <s v="Weekend"/>
    <s v="Fatal"/>
    <n v="2"/>
    <x v="1"/>
    <x v="3"/>
  </r>
  <r>
    <s v="A00975"/>
    <n v="1"/>
    <x v="30"/>
    <x v="30"/>
    <x v="0"/>
    <x v="4"/>
    <x v="4"/>
    <n v="11"/>
    <x v="23"/>
    <x v="0"/>
    <s v="19:32"/>
    <x v="2"/>
    <x v="1"/>
    <x v="1"/>
    <n v="3"/>
    <n v="0"/>
    <x v="3"/>
    <x v="3"/>
    <x v="2"/>
    <x v="2"/>
    <x v="0"/>
    <x v="30"/>
    <x v="6"/>
    <x v="1"/>
    <x v="0"/>
    <x v="1"/>
    <x v="0"/>
    <x v="2"/>
    <n v="19"/>
    <x v="2"/>
    <x v="2"/>
    <s v="Weekday"/>
    <s v="Non-Fatal"/>
    <n v="0"/>
    <x v="3"/>
    <x v="4"/>
  </r>
  <r>
    <s v="A00976"/>
    <n v="1"/>
    <x v="23"/>
    <x v="23"/>
    <x v="0"/>
    <x v="2"/>
    <x v="0"/>
    <n v="5"/>
    <x v="2"/>
    <x v="2"/>
    <s v="5:8"/>
    <x v="2"/>
    <x v="0"/>
    <x v="0"/>
    <n v="7"/>
    <n v="2"/>
    <x v="4"/>
    <x v="1"/>
    <x v="1"/>
    <x v="0"/>
    <x v="0"/>
    <x v="60"/>
    <x v="18"/>
    <x v="1"/>
    <x v="0"/>
    <x v="0"/>
    <x v="0"/>
    <x v="0"/>
    <n v="5"/>
    <x v="1"/>
    <x v="2"/>
    <s v="Weekend"/>
    <s v="Fatal"/>
    <n v="0.28999999999999998"/>
    <x v="3"/>
    <x v="3"/>
  </r>
  <r>
    <s v="A00977"/>
    <n v="1"/>
    <x v="6"/>
    <x v="6"/>
    <x v="2"/>
    <x v="5"/>
    <x v="5"/>
    <n v="10"/>
    <x v="12"/>
    <x v="2"/>
    <s v="15:16"/>
    <x v="0"/>
    <x v="3"/>
    <x v="3"/>
    <n v="8"/>
    <n v="3"/>
    <x v="0"/>
    <x v="3"/>
    <x v="1"/>
    <x v="0"/>
    <x v="1"/>
    <x v="87"/>
    <x v="24"/>
    <x v="0"/>
    <x v="1"/>
    <x v="0"/>
    <x v="1"/>
    <x v="3"/>
    <n v="15"/>
    <x v="3"/>
    <x v="1"/>
    <s v="Weekend"/>
    <s v="Fatal"/>
    <n v="0.38"/>
    <x v="0"/>
    <x v="4"/>
  </r>
  <r>
    <s v="A00978"/>
    <n v="1"/>
    <x v="1"/>
    <x v="1"/>
    <x v="3"/>
    <x v="0"/>
    <x v="7"/>
    <n v="7"/>
    <x v="8"/>
    <x v="3"/>
    <s v="20:34"/>
    <x v="0"/>
    <x v="3"/>
    <x v="2"/>
    <n v="6"/>
    <n v="1"/>
    <x v="2"/>
    <x v="0"/>
    <x v="0"/>
    <x v="0"/>
    <x v="1"/>
    <x v="74"/>
    <x v="30"/>
    <x v="1"/>
    <x v="1"/>
    <x v="0"/>
    <x v="0"/>
    <x v="0"/>
    <n v="20"/>
    <x v="2"/>
    <x v="0"/>
    <s v="Weekday"/>
    <s v="Fatal"/>
    <n v="0.17"/>
    <x v="3"/>
    <x v="0"/>
  </r>
  <r>
    <s v="A00979"/>
    <n v="1"/>
    <x v="14"/>
    <x v="14"/>
    <x v="0"/>
    <x v="3"/>
    <x v="3"/>
    <n v="8"/>
    <x v="48"/>
    <x v="3"/>
    <s v="14:50"/>
    <x v="1"/>
    <x v="2"/>
    <x v="4"/>
    <n v="6"/>
    <n v="5"/>
    <x v="4"/>
    <x v="1"/>
    <x v="2"/>
    <x v="1"/>
    <x v="1"/>
    <x v="37"/>
    <x v="42"/>
    <x v="1"/>
    <x v="0"/>
    <x v="2"/>
    <x v="1"/>
    <x v="3"/>
    <n v="14"/>
    <x v="3"/>
    <x v="0"/>
    <s v="Weekday"/>
    <s v="Fatal"/>
    <n v="0.83"/>
    <x v="1"/>
    <x v="4"/>
  </r>
  <r>
    <s v="A00980"/>
    <n v="1"/>
    <x v="6"/>
    <x v="6"/>
    <x v="2"/>
    <x v="0"/>
    <x v="3"/>
    <n v="8"/>
    <x v="4"/>
    <x v="6"/>
    <s v="2:4"/>
    <x v="2"/>
    <x v="2"/>
    <x v="2"/>
    <n v="5"/>
    <n v="1"/>
    <x v="3"/>
    <x v="0"/>
    <x v="0"/>
    <x v="2"/>
    <x v="0"/>
    <x v="20"/>
    <x v="14"/>
    <x v="1"/>
    <x v="1"/>
    <x v="0"/>
    <x v="1"/>
    <x v="3"/>
    <n v="2"/>
    <x v="0"/>
    <x v="0"/>
    <s v="Weekend"/>
    <s v="Fatal"/>
    <n v="0.2"/>
    <x v="1"/>
    <x v="1"/>
  </r>
  <r>
    <s v="A00981"/>
    <n v="1"/>
    <x v="17"/>
    <x v="17"/>
    <x v="0"/>
    <x v="5"/>
    <x v="11"/>
    <n v="3"/>
    <x v="21"/>
    <x v="5"/>
    <s v="13:38"/>
    <x v="0"/>
    <x v="4"/>
    <x v="4"/>
    <n v="1"/>
    <n v="4"/>
    <x v="3"/>
    <x v="3"/>
    <x v="0"/>
    <x v="0"/>
    <x v="1"/>
    <x v="87"/>
    <x v="8"/>
    <x v="1"/>
    <x v="0"/>
    <x v="2"/>
    <x v="1"/>
    <x v="1"/>
    <n v="13"/>
    <x v="3"/>
    <x v="1"/>
    <s v="Weekday"/>
    <s v="Fatal"/>
    <n v="4"/>
    <x v="1"/>
    <x v="4"/>
  </r>
  <r>
    <s v="A00982"/>
    <n v="1"/>
    <x v="7"/>
    <x v="7"/>
    <x v="0"/>
    <x v="4"/>
    <x v="11"/>
    <n v="3"/>
    <x v="68"/>
    <x v="2"/>
    <s v="23:32"/>
    <x v="1"/>
    <x v="0"/>
    <x v="0"/>
    <n v="2"/>
    <n v="4"/>
    <x v="3"/>
    <x v="3"/>
    <x v="3"/>
    <x v="2"/>
    <x v="0"/>
    <x v="63"/>
    <x v="31"/>
    <x v="1"/>
    <x v="1"/>
    <x v="0"/>
    <x v="0"/>
    <x v="0"/>
    <n v="23"/>
    <x v="0"/>
    <x v="2"/>
    <s v="Weekend"/>
    <s v="Fatal"/>
    <n v="2"/>
    <x v="3"/>
    <x v="4"/>
  </r>
  <r>
    <s v="A00983"/>
    <n v="1"/>
    <x v="4"/>
    <x v="4"/>
    <x v="0"/>
    <x v="4"/>
    <x v="3"/>
    <n v="8"/>
    <x v="33"/>
    <x v="6"/>
    <s v="4:46"/>
    <x v="2"/>
    <x v="0"/>
    <x v="0"/>
    <n v="1"/>
    <n v="5"/>
    <x v="1"/>
    <x v="1"/>
    <x v="1"/>
    <x v="0"/>
    <x v="3"/>
    <x v="68"/>
    <x v="19"/>
    <x v="0"/>
    <x v="1"/>
    <x v="2"/>
    <x v="0"/>
    <x v="1"/>
    <n v="4"/>
    <x v="0"/>
    <x v="2"/>
    <s v="Weekend"/>
    <s v="Fatal"/>
    <n v="5"/>
    <x v="0"/>
    <x v="1"/>
  </r>
  <r>
    <s v="A00984"/>
    <n v="1"/>
    <x v="1"/>
    <x v="1"/>
    <x v="1"/>
    <x v="2"/>
    <x v="11"/>
    <n v="3"/>
    <x v="45"/>
    <x v="4"/>
    <s v="7:34"/>
    <x v="0"/>
    <x v="2"/>
    <x v="5"/>
    <n v="6"/>
    <n v="2"/>
    <x v="2"/>
    <x v="2"/>
    <x v="1"/>
    <x v="1"/>
    <x v="0"/>
    <x v="16"/>
    <x v="11"/>
    <x v="1"/>
    <x v="1"/>
    <x v="0"/>
    <x v="1"/>
    <x v="0"/>
    <n v="7"/>
    <x v="1"/>
    <x v="2"/>
    <s v="Weekday"/>
    <s v="Fatal"/>
    <n v="0.33"/>
    <x v="3"/>
    <x v="3"/>
  </r>
  <r>
    <s v="A00985"/>
    <n v="1"/>
    <x v="1"/>
    <x v="1"/>
    <x v="1"/>
    <x v="3"/>
    <x v="0"/>
    <n v="5"/>
    <x v="47"/>
    <x v="3"/>
    <s v="3:23"/>
    <x v="1"/>
    <x v="0"/>
    <x v="4"/>
    <n v="5"/>
    <n v="0"/>
    <x v="1"/>
    <x v="3"/>
    <x v="0"/>
    <x v="3"/>
    <x v="0"/>
    <x v="51"/>
    <x v="10"/>
    <x v="1"/>
    <x v="1"/>
    <x v="2"/>
    <x v="1"/>
    <x v="2"/>
    <n v="3"/>
    <x v="0"/>
    <x v="0"/>
    <s v="Weekday"/>
    <s v="Non-Fatal"/>
    <n v="0"/>
    <x v="3"/>
    <x v="4"/>
  </r>
  <r>
    <s v="A00986"/>
    <n v="1"/>
    <x v="21"/>
    <x v="21"/>
    <x v="0"/>
    <x v="3"/>
    <x v="2"/>
    <n v="6"/>
    <x v="3"/>
    <x v="3"/>
    <s v="12:50"/>
    <x v="2"/>
    <x v="4"/>
    <x v="2"/>
    <n v="2"/>
    <n v="1"/>
    <x v="3"/>
    <x v="1"/>
    <x v="0"/>
    <x v="1"/>
    <x v="1"/>
    <x v="89"/>
    <x v="22"/>
    <x v="2"/>
    <x v="1"/>
    <x v="0"/>
    <x v="0"/>
    <x v="0"/>
    <n v="12"/>
    <x v="3"/>
    <x v="0"/>
    <s v="Weekday"/>
    <s v="Fatal"/>
    <n v="0.5"/>
    <x v="4"/>
    <x v="0"/>
  </r>
  <r>
    <s v="A00987"/>
    <n v="1"/>
    <x v="9"/>
    <x v="9"/>
    <x v="0"/>
    <x v="0"/>
    <x v="10"/>
    <n v="2"/>
    <x v="29"/>
    <x v="0"/>
    <s v="5:0"/>
    <x v="1"/>
    <x v="1"/>
    <x v="5"/>
    <n v="4"/>
    <n v="0"/>
    <x v="4"/>
    <x v="3"/>
    <x v="0"/>
    <x v="0"/>
    <x v="2"/>
    <x v="26"/>
    <x v="34"/>
    <x v="0"/>
    <x v="1"/>
    <x v="0"/>
    <x v="1"/>
    <x v="0"/>
    <n v="5"/>
    <x v="1"/>
    <x v="0"/>
    <s v="Weekday"/>
    <s v="Non-Fatal"/>
    <n v="0"/>
    <x v="1"/>
    <x v="0"/>
  </r>
  <r>
    <s v="A00988"/>
    <n v="1"/>
    <x v="13"/>
    <x v="13"/>
    <x v="0"/>
    <x v="3"/>
    <x v="3"/>
    <n v="8"/>
    <x v="48"/>
    <x v="1"/>
    <s v="19:46"/>
    <x v="2"/>
    <x v="4"/>
    <x v="6"/>
    <n v="5"/>
    <n v="4"/>
    <x v="4"/>
    <x v="3"/>
    <x v="0"/>
    <x v="0"/>
    <x v="0"/>
    <x v="13"/>
    <x v="44"/>
    <x v="1"/>
    <x v="1"/>
    <x v="2"/>
    <x v="0"/>
    <x v="0"/>
    <n v="19"/>
    <x v="2"/>
    <x v="0"/>
    <s v="Weekday"/>
    <s v="Fatal"/>
    <n v="0.8"/>
    <x v="2"/>
    <x v="0"/>
  </r>
  <r>
    <s v="A00989"/>
    <n v="1"/>
    <x v="5"/>
    <x v="5"/>
    <x v="0"/>
    <x v="5"/>
    <x v="7"/>
    <n v="7"/>
    <x v="57"/>
    <x v="5"/>
    <s v="21:19"/>
    <x v="1"/>
    <x v="2"/>
    <x v="1"/>
    <n v="9"/>
    <n v="0"/>
    <x v="3"/>
    <x v="0"/>
    <x v="1"/>
    <x v="0"/>
    <x v="0"/>
    <x v="36"/>
    <x v="5"/>
    <x v="1"/>
    <x v="1"/>
    <x v="0"/>
    <x v="1"/>
    <x v="2"/>
    <n v="21"/>
    <x v="0"/>
    <x v="1"/>
    <s v="Weekday"/>
    <s v="Non-Fatal"/>
    <n v="0"/>
    <x v="3"/>
    <x v="1"/>
  </r>
  <r>
    <s v="A00990"/>
    <n v="1"/>
    <x v="7"/>
    <x v="7"/>
    <x v="0"/>
    <x v="5"/>
    <x v="2"/>
    <n v="6"/>
    <x v="41"/>
    <x v="5"/>
    <s v="1:48"/>
    <x v="0"/>
    <x v="4"/>
    <x v="1"/>
    <n v="0"/>
    <n v="4"/>
    <x v="1"/>
    <x v="0"/>
    <x v="3"/>
    <x v="1"/>
    <x v="1"/>
    <x v="63"/>
    <x v="26"/>
    <x v="1"/>
    <x v="0"/>
    <x v="2"/>
    <x v="1"/>
    <x v="0"/>
    <n v="1"/>
    <x v="0"/>
    <x v="1"/>
    <s v="Weekday"/>
    <s v="Fatal"/>
    <n v="0"/>
    <x v="2"/>
    <x v="4"/>
  </r>
  <r>
    <s v="A00991"/>
    <n v="1"/>
    <x v="4"/>
    <x v="4"/>
    <x v="0"/>
    <x v="2"/>
    <x v="6"/>
    <n v="12"/>
    <x v="46"/>
    <x v="5"/>
    <s v="2:51"/>
    <x v="2"/>
    <x v="0"/>
    <x v="0"/>
    <n v="0"/>
    <n v="4"/>
    <x v="4"/>
    <x v="1"/>
    <x v="3"/>
    <x v="3"/>
    <x v="2"/>
    <x v="54"/>
    <x v="4"/>
    <x v="1"/>
    <x v="1"/>
    <x v="1"/>
    <x v="1"/>
    <x v="1"/>
    <n v="2"/>
    <x v="0"/>
    <x v="2"/>
    <s v="Weekday"/>
    <s v="Fatal"/>
    <n v="0"/>
    <x v="2"/>
    <x v="4"/>
  </r>
  <r>
    <s v="A00992"/>
    <n v="1"/>
    <x v="12"/>
    <x v="12"/>
    <x v="18"/>
    <x v="2"/>
    <x v="7"/>
    <n v="7"/>
    <x v="55"/>
    <x v="6"/>
    <s v="1:5"/>
    <x v="2"/>
    <x v="3"/>
    <x v="4"/>
    <n v="1"/>
    <n v="4"/>
    <x v="1"/>
    <x v="1"/>
    <x v="1"/>
    <x v="2"/>
    <x v="2"/>
    <x v="5"/>
    <x v="29"/>
    <x v="1"/>
    <x v="0"/>
    <x v="0"/>
    <x v="0"/>
    <x v="0"/>
    <n v="1"/>
    <x v="0"/>
    <x v="2"/>
    <s v="Weekend"/>
    <s v="Fatal"/>
    <n v="4"/>
    <x v="1"/>
    <x v="4"/>
  </r>
  <r>
    <s v="A00993"/>
    <n v="1"/>
    <x v="18"/>
    <x v="18"/>
    <x v="9"/>
    <x v="0"/>
    <x v="5"/>
    <n v="10"/>
    <x v="6"/>
    <x v="1"/>
    <s v="8:6"/>
    <x v="2"/>
    <x v="3"/>
    <x v="1"/>
    <n v="2"/>
    <n v="3"/>
    <x v="2"/>
    <x v="3"/>
    <x v="3"/>
    <x v="0"/>
    <x v="2"/>
    <x v="29"/>
    <x v="24"/>
    <x v="0"/>
    <x v="0"/>
    <x v="1"/>
    <x v="1"/>
    <x v="2"/>
    <n v="8"/>
    <x v="1"/>
    <x v="0"/>
    <s v="Weekday"/>
    <s v="Fatal"/>
    <n v="1.5"/>
    <x v="0"/>
    <x v="1"/>
  </r>
  <r>
    <s v="A00994"/>
    <n v="1"/>
    <x v="28"/>
    <x v="28"/>
    <x v="19"/>
    <x v="3"/>
    <x v="4"/>
    <n v="11"/>
    <x v="5"/>
    <x v="1"/>
    <s v="20:42"/>
    <x v="0"/>
    <x v="2"/>
    <x v="2"/>
    <n v="7"/>
    <n v="5"/>
    <x v="2"/>
    <x v="1"/>
    <x v="0"/>
    <x v="0"/>
    <x v="0"/>
    <x v="36"/>
    <x v="31"/>
    <x v="1"/>
    <x v="1"/>
    <x v="0"/>
    <x v="0"/>
    <x v="1"/>
    <n v="20"/>
    <x v="2"/>
    <x v="0"/>
    <s v="Weekday"/>
    <s v="Fatal"/>
    <n v="0.71"/>
    <x v="3"/>
    <x v="1"/>
  </r>
  <r>
    <s v="A00995"/>
    <n v="1"/>
    <x v="27"/>
    <x v="27"/>
    <x v="0"/>
    <x v="0"/>
    <x v="10"/>
    <n v="2"/>
    <x v="29"/>
    <x v="0"/>
    <s v="19:41"/>
    <x v="0"/>
    <x v="0"/>
    <x v="6"/>
    <n v="7"/>
    <n v="3"/>
    <x v="1"/>
    <x v="0"/>
    <x v="0"/>
    <x v="3"/>
    <x v="0"/>
    <x v="24"/>
    <x v="29"/>
    <x v="1"/>
    <x v="0"/>
    <x v="0"/>
    <x v="1"/>
    <x v="0"/>
    <n v="19"/>
    <x v="2"/>
    <x v="0"/>
    <s v="Weekday"/>
    <s v="Fatal"/>
    <n v="0.43"/>
    <x v="1"/>
    <x v="4"/>
  </r>
  <r>
    <s v="A00996"/>
    <n v="1"/>
    <x v="16"/>
    <x v="16"/>
    <x v="8"/>
    <x v="3"/>
    <x v="9"/>
    <n v="9"/>
    <x v="71"/>
    <x v="6"/>
    <s v="5:29"/>
    <x v="2"/>
    <x v="4"/>
    <x v="4"/>
    <n v="1"/>
    <n v="3"/>
    <x v="2"/>
    <x v="3"/>
    <x v="3"/>
    <x v="1"/>
    <x v="2"/>
    <x v="76"/>
    <x v="4"/>
    <x v="1"/>
    <x v="0"/>
    <x v="1"/>
    <x v="1"/>
    <x v="1"/>
    <n v="5"/>
    <x v="1"/>
    <x v="0"/>
    <s v="Weekend"/>
    <s v="Fatal"/>
    <n v="3"/>
    <x v="2"/>
    <x v="3"/>
  </r>
  <r>
    <s v="A00997"/>
    <n v="1"/>
    <x v="0"/>
    <x v="0"/>
    <x v="0"/>
    <x v="3"/>
    <x v="10"/>
    <n v="2"/>
    <x v="49"/>
    <x v="0"/>
    <s v="12:47"/>
    <x v="0"/>
    <x v="3"/>
    <x v="1"/>
    <n v="9"/>
    <n v="1"/>
    <x v="4"/>
    <x v="3"/>
    <x v="2"/>
    <x v="1"/>
    <x v="3"/>
    <x v="37"/>
    <x v="32"/>
    <x v="2"/>
    <x v="0"/>
    <x v="2"/>
    <x v="1"/>
    <x v="3"/>
    <n v="12"/>
    <x v="3"/>
    <x v="0"/>
    <s v="Weekday"/>
    <s v="Fatal"/>
    <n v="0.11"/>
    <x v="4"/>
    <x v="4"/>
  </r>
  <r>
    <s v="A00998"/>
    <n v="1"/>
    <x v="0"/>
    <x v="0"/>
    <x v="0"/>
    <x v="2"/>
    <x v="2"/>
    <n v="6"/>
    <x v="39"/>
    <x v="6"/>
    <s v="23:53"/>
    <x v="2"/>
    <x v="1"/>
    <x v="6"/>
    <n v="5"/>
    <n v="1"/>
    <x v="1"/>
    <x v="0"/>
    <x v="2"/>
    <x v="0"/>
    <x v="3"/>
    <x v="44"/>
    <x v="29"/>
    <x v="1"/>
    <x v="0"/>
    <x v="0"/>
    <x v="0"/>
    <x v="2"/>
    <n v="23"/>
    <x v="0"/>
    <x v="2"/>
    <s v="Weekend"/>
    <s v="Fatal"/>
    <n v="0.2"/>
    <x v="1"/>
    <x v="3"/>
  </r>
  <r>
    <s v="A00999"/>
    <n v="1"/>
    <x v="28"/>
    <x v="28"/>
    <x v="19"/>
    <x v="1"/>
    <x v="2"/>
    <n v="6"/>
    <x v="16"/>
    <x v="2"/>
    <s v="10:49"/>
    <x v="2"/>
    <x v="0"/>
    <x v="3"/>
    <n v="7"/>
    <n v="1"/>
    <x v="3"/>
    <x v="0"/>
    <x v="3"/>
    <x v="0"/>
    <x v="0"/>
    <x v="38"/>
    <x v="22"/>
    <x v="2"/>
    <x v="1"/>
    <x v="2"/>
    <x v="1"/>
    <x v="2"/>
    <n v="10"/>
    <x v="1"/>
    <x v="1"/>
    <s v="Weekend"/>
    <s v="Fatal"/>
    <n v="0.14000000000000001"/>
    <x v="4"/>
    <x v="1"/>
  </r>
  <r>
    <s v="A01000"/>
    <n v="1"/>
    <x v="0"/>
    <x v="0"/>
    <x v="0"/>
    <x v="3"/>
    <x v="4"/>
    <n v="11"/>
    <x v="5"/>
    <x v="3"/>
    <s v="3:10"/>
    <x v="0"/>
    <x v="0"/>
    <x v="6"/>
    <n v="7"/>
    <n v="2"/>
    <x v="2"/>
    <x v="1"/>
    <x v="2"/>
    <x v="0"/>
    <x v="0"/>
    <x v="27"/>
    <x v="12"/>
    <x v="1"/>
    <x v="0"/>
    <x v="0"/>
    <x v="0"/>
    <x v="1"/>
    <n v="3"/>
    <x v="0"/>
    <x v="0"/>
    <s v="Weekday"/>
    <s v="Fatal"/>
    <n v="0.28999999999999998"/>
    <x v="1"/>
    <x v="3"/>
  </r>
  <r>
    <s v="A01001"/>
    <n v="1"/>
    <x v="28"/>
    <x v="28"/>
    <x v="19"/>
    <x v="0"/>
    <x v="5"/>
    <n v="10"/>
    <x v="6"/>
    <x v="3"/>
    <s v="22:47"/>
    <x v="2"/>
    <x v="4"/>
    <x v="5"/>
    <n v="0"/>
    <n v="2"/>
    <x v="1"/>
    <x v="3"/>
    <x v="0"/>
    <x v="2"/>
    <x v="0"/>
    <x v="39"/>
    <x v="16"/>
    <x v="2"/>
    <x v="1"/>
    <x v="1"/>
    <x v="1"/>
    <x v="1"/>
    <n v="22"/>
    <x v="0"/>
    <x v="0"/>
    <s v="Weekday"/>
    <s v="Fatal"/>
    <n v="0"/>
    <x v="4"/>
    <x v="4"/>
  </r>
  <r>
    <s v="A01002"/>
    <n v="1"/>
    <x v="22"/>
    <x v="22"/>
    <x v="0"/>
    <x v="5"/>
    <x v="1"/>
    <n v="1"/>
    <x v="27"/>
    <x v="1"/>
    <s v="10:50"/>
    <x v="2"/>
    <x v="1"/>
    <x v="1"/>
    <n v="1"/>
    <n v="5"/>
    <x v="3"/>
    <x v="2"/>
    <x v="2"/>
    <x v="0"/>
    <x v="3"/>
    <x v="84"/>
    <x v="2"/>
    <x v="1"/>
    <x v="1"/>
    <x v="2"/>
    <x v="0"/>
    <x v="1"/>
    <n v="10"/>
    <x v="1"/>
    <x v="1"/>
    <s v="Weekday"/>
    <s v="Fatal"/>
    <n v="5"/>
    <x v="2"/>
    <x v="0"/>
  </r>
  <r>
    <s v="A01003"/>
    <n v="1"/>
    <x v="9"/>
    <x v="9"/>
    <x v="0"/>
    <x v="2"/>
    <x v="1"/>
    <n v="1"/>
    <x v="63"/>
    <x v="5"/>
    <s v="19:19"/>
    <x v="1"/>
    <x v="1"/>
    <x v="4"/>
    <n v="0"/>
    <n v="3"/>
    <x v="4"/>
    <x v="1"/>
    <x v="1"/>
    <x v="2"/>
    <x v="1"/>
    <x v="67"/>
    <x v="38"/>
    <x v="2"/>
    <x v="0"/>
    <x v="0"/>
    <x v="1"/>
    <x v="3"/>
    <n v="19"/>
    <x v="2"/>
    <x v="2"/>
    <s v="Weekday"/>
    <s v="Fatal"/>
    <n v="0"/>
    <x v="4"/>
    <x v="4"/>
  </r>
  <r>
    <s v="A01004"/>
    <n v="1"/>
    <x v="16"/>
    <x v="16"/>
    <x v="25"/>
    <x v="3"/>
    <x v="10"/>
    <n v="2"/>
    <x v="49"/>
    <x v="1"/>
    <s v="22:9"/>
    <x v="2"/>
    <x v="0"/>
    <x v="3"/>
    <n v="2"/>
    <n v="0"/>
    <x v="2"/>
    <x v="1"/>
    <x v="1"/>
    <x v="3"/>
    <x v="3"/>
    <x v="26"/>
    <x v="25"/>
    <x v="1"/>
    <x v="0"/>
    <x v="0"/>
    <x v="0"/>
    <x v="1"/>
    <n v="22"/>
    <x v="0"/>
    <x v="0"/>
    <s v="Weekday"/>
    <s v="Non-Fatal"/>
    <n v="0"/>
    <x v="3"/>
    <x v="0"/>
  </r>
  <r>
    <s v="A01005"/>
    <n v="1"/>
    <x v="17"/>
    <x v="17"/>
    <x v="0"/>
    <x v="1"/>
    <x v="7"/>
    <n v="7"/>
    <x v="25"/>
    <x v="1"/>
    <s v="3:33"/>
    <x v="2"/>
    <x v="0"/>
    <x v="3"/>
    <n v="9"/>
    <n v="3"/>
    <x v="4"/>
    <x v="1"/>
    <x v="2"/>
    <x v="3"/>
    <x v="1"/>
    <x v="62"/>
    <x v="15"/>
    <x v="1"/>
    <x v="1"/>
    <x v="2"/>
    <x v="0"/>
    <x v="2"/>
    <n v="3"/>
    <x v="0"/>
    <x v="1"/>
    <s v="Weekday"/>
    <s v="Fatal"/>
    <n v="0.33"/>
    <x v="1"/>
    <x v="3"/>
  </r>
  <r>
    <s v="A01006"/>
    <n v="1"/>
    <x v="26"/>
    <x v="26"/>
    <x v="0"/>
    <x v="0"/>
    <x v="5"/>
    <n v="10"/>
    <x v="6"/>
    <x v="5"/>
    <s v="6:45"/>
    <x v="2"/>
    <x v="4"/>
    <x v="3"/>
    <n v="8"/>
    <n v="5"/>
    <x v="0"/>
    <x v="2"/>
    <x v="2"/>
    <x v="1"/>
    <x v="2"/>
    <x v="1"/>
    <x v="43"/>
    <x v="1"/>
    <x v="1"/>
    <x v="0"/>
    <x v="0"/>
    <x v="1"/>
    <n v="6"/>
    <x v="1"/>
    <x v="0"/>
    <s v="Weekday"/>
    <s v="Fatal"/>
    <n v="0.62"/>
    <x v="1"/>
    <x v="1"/>
  </r>
  <r>
    <s v="A01007"/>
    <n v="1"/>
    <x v="19"/>
    <x v="19"/>
    <x v="0"/>
    <x v="4"/>
    <x v="11"/>
    <n v="3"/>
    <x v="68"/>
    <x v="5"/>
    <s v="17:14"/>
    <x v="2"/>
    <x v="1"/>
    <x v="5"/>
    <n v="5"/>
    <n v="1"/>
    <x v="0"/>
    <x v="1"/>
    <x v="3"/>
    <x v="2"/>
    <x v="2"/>
    <x v="84"/>
    <x v="29"/>
    <x v="1"/>
    <x v="1"/>
    <x v="0"/>
    <x v="0"/>
    <x v="2"/>
    <n v="17"/>
    <x v="2"/>
    <x v="2"/>
    <s v="Weekday"/>
    <s v="Fatal"/>
    <n v="0.2"/>
    <x v="1"/>
    <x v="0"/>
  </r>
  <r>
    <s v="A01008"/>
    <n v="1"/>
    <x v="22"/>
    <x v="22"/>
    <x v="0"/>
    <x v="5"/>
    <x v="10"/>
    <n v="2"/>
    <x v="66"/>
    <x v="1"/>
    <s v="22:46"/>
    <x v="1"/>
    <x v="3"/>
    <x v="4"/>
    <n v="9"/>
    <n v="3"/>
    <x v="4"/>
    <x v="1"/>
    <x v="1"/>
    <x v="2"/>
    <x v="2"/>
    <x v="20"/>
    <x v="47"/>
    <x v="0"/>
    <x v="1"/>
    <x v="1"/>
    <x v="0"/>
    <x v="1"/>
    <n v="22"/>
    <x v="0"/>
    <x v="1"/>
    <s v="Weekday"/>
    <s v="Fatal"/>
    <n v="0.33"/>
    <x v="0"/>
    <x v="1"/>
  </r>
  <r>
    <s v="A01009"/>
    <n v="1"/>
    <x v="11"/>
    <x v="11"/>
    <x v="16"/>
    <x v="1"/>
    <x v="5"/>
    <n v="10"/>
    <x v="40"/>
    <x v="3"/>
    <s v="11:28"/>
    <x v="2"/>
    <x v="4"/>
    <x v="0"/>
    <n v="3"/>
    <n v="3"/>
    <x v="1"/>
    <x v="1"/>
    <x v="2"/>
    <x v="0"/>
    <x v="1"/>
    <x v="19"/>
    <x v="18"/>
    <x v="1"/>
    <x v="0"/>
    <x v="1"/>
    <x v="0"/>
    <x v="3"/>
    <n v="11"/>
    <x v="1"/>
    <x v="1"/>
    <s v="Weekday"/>
    <s v="Fatal"/>
    <n v="1"/>
    <x v="3"/>
    <x v="4"/>
  </r>
  <r>
    <s v="A01010"/>
    <n v="1"/>
    <x v="18"/>
    <x v="18"/>
    <x v="9"/>
    <x v="3"/>
    <x v="3"/>
    <n v="8"/>
    <x v="48"/>
    <x v="2"/>
    <s v="0:25"/>
    <x v="1"/>
    <x v="3"/>
    <x v="3"/>
    <n v="4"/>
    <n v="2"/>
    <x v="0"/>
    <x v="0"/>
    <x v="3"/>
    <x v="0"/>
    <x v="1"/>
    <x v="3"/>
    <x v="12"/>
    <x v="1"/>
    <x v="1"/>
    <x v="2"/>
    <x v="0"/>
    <x v="2"/>
    <n v="0"/>
    <x v="0"/>
    <x v="0"/>
    <s v="Weekend"/>
    <s v="Fatal"/>
    <n v="0.5"/>
    <x v="1"/>
    <x v="3"/>
  </r>
  <r>
    <s v="A01011"/>
    <n v="1"/>
    <x v="15"/>
    <x v="15"/>
    <x v="26"/>
    <x v="0"/>
    <x v="6"/>
    <n v="12"/>
    <x v="60"/>
    <x v="1"/>
    <s v="7:21"/>
    <x v="2"/>
    <x v="1"/>
    <x v="1"/>
    <n v="5"/>
    <n v="2"/>
    <x v="2"/>
    <x v="0"/>
    <x v="0"/>
    <x v="1"/>
    <x v="0"/>
    <x v="70"/>
    <x v="45"/>
    <x v="1"/>
    <x v="1"/>
    <x v="2"/>
    <x v="0"/>
    <x v="0"/>
    <n v="7"/>
    <x v="1"/>
    <x v="0"/>
    <s v="Weekday"/>
    <s v="Fatal"/>
    <n v="0.4"/>
    <x v="3"/>
    <x v="1"/>
  </r>
  <r>
    <s v="A01012"/>
    <n v="1"/>
    <x v="5"/>
    <x v="5"/>
    <x v="0"/>
    <x v="3"/>
    <x v="11"/>
    <n v="3"/>
    <x v="64"/>
    <x v="1"/>
    <s v="0:43"/>
    <x v="2"/>
    <x v="1"/>
    <x v="0"/>
    <n v="6"/>
    <n v="3"/>
    <x v="1"/>
    <x v="0"/>
    <x v="3"/>
    <x v="0"/>
    <x v="3"/>
    <x v="38"/>
    <x v="42"/>
    <x v="1"/>
    <x v="0"/>
    <x v="1"/>
    <x v="0"/>
    <x v="3"/>
    <n v="0"/>
    <x v="0"/>
    <x v="0"/>
    <s v="Weekday"/>
    <s v="Fatal"/>
    <n v="0.5"/>
    <x v="1"/>
    <x v="1"/>
  </r>
  <r>
    <s v="A01013"/>
    <n v="1"/>
    <x v="25"/>
    <x v="25"/>
    <x v="0"/>
    <x v="3"/>
    <x v="11"/>
    <n v="3"/>
    <x v="64"/>
    <x v="6"/>
    <s v="8:10"/>
    <x v="0"/>
    <x v="4"/>
    <x v="3"/>
    <n v="5"/>
    <n v="2"/>
    <x v="3"/>
    <x v="2"/>
    <x v="1"/>
    <x v="3"/>
    <x v="3"/>
    <x v="20"/>
    <x v="5"/>
    <x v="1"/>
    <x v="1"/>
    <x v="1"/>
    <x v="0"/>
    <x v="0"/>
    <n v="8"/>
    <x v="1"/>
    <x v="0"/>
    <s v="Weekend"/>
    <s v="Fatal"/>
    <n v="0.4"/>
    <x v="3"/>
    <x v="1"/>
  </r>
  <r>
    <s v="A01014"/>
    <n v="1"/>
    <x v="8"/>
    <x v="8"/>
    <x v="0"/>
    <x v="2"/>
    <x v="5"/>
    <n v="10"/>
    <x v="13"/>
    <x v="4"/>
    <s v="9:18"/>
    <x v="2"/>
    <x v="2"/>
    <x v="4"/>
    <n v="1"/>
    <n v="4"/>
    <x v="0"/>
    <x v="1"/>
    <x v="3"/>
    <x v="3"/>
    <x v="1"/>
    <x v="40"/>
    <x v="22"/>
    <x v="2"/>
    <x v="0"/>
    <x v="0"/>
    <x v="0"/>
    <x v="1"/>
    <n v="9"/>
    <x v="1"/>
    <x v="2"/>
    <s v="Weekday"/>
    <s v="Fatal"/>
    <n v="4"/>
    <x v="4"/>
    <x v="0"/>
  </r>
  <r>
    <s v="A01015"/>
    <n v="1"/>
    <x v="0"/>
    <x v="0"/>
    <x v="0"/>
    <x v="4"/>
    <x v="6"/>
    <n v="12"/>
    <x v="7"/>
    <x v="0"/>
    <s v="23:7"/>
    <x v="2"/>
    <x v="0"/>
    <x v="3"/>
    <n v="5"/>
    <n v="1"/>
    <x v="3"/>
    <x v="0"/>
    <x v="0"/>
    <x v="3"/>
    <x v="3"/>
    <x v="27"/>
    <x v="5"/>
    <x v="1"/>
    <x v="1"/>
    <x v="1"/>
    <x v="1"/>
    <x v="0"/>
    <n v="23"/>
    <x v="0"/>
    <x v="2"/>
    <s v="Weekday"/>
    <s v="Fatal"/>
    <n v="0.2"/>
    <x v="3"/>
    <x v="3"/>
  </r>
  <r>
    <s v="A01016"/>
    <n v="1"/>
    <x v="30"/>
    <x v="30"/>
    <x v="0"/>
    <x v="0"/>
    <x v="3"/>
    <n v="8"/>
    <x v="4"/>
    <x v="6"/>
    <s v="4:0"/>
    <x v="2"/>
    <x v="1"/>
    <x v="6"/>
    <n v="8"/>
    <n v="5"/>
    <x v="0"/>
    <x v="2"/>
    <x v="2"/>
    <x v="3"/>
    <x v="3"/>
    <x v="86"/>
    <x v="51"/>
    <x v="2"/>
    <x v="1"/>
    <x v="2"/>
    <x v="0"/>
    <x v="3"/>
    <n v="4"/>
    <x v="0"/>
    <x v="0"/>
    <s v="Weekend"/>
    <s v="Fatal"/>
    <n v="0.62"/>
    <x v="4"/>
    <x v="2"/>
  </r>
  <r>
    <s v="A01017"/>
    <n v="1"/>
    <x v="21"/>
    <x v="21"/>
    <x v="0"/>
    <x v="5"/>
    <x v="5"/>
    <n v="10"/>
    <x v="12"/>
    <x v="4"/>
    <s v="16:4"/>
    <x v="2"/>
    <x v="1"/>
    <x v="2"/>
    <n v="6"/>
    <n v="3"/>
    <x v="0"/>
    <x v="1"/>
    <x v="0"/>
    <x v="2"/>
    <x v="1"/>
    <x v="37"/>
    <x v="9"/>
    <x v="1"/>
    <x v="1"/>
    <x v="0"/>
    <x v="0"/>
    <x v="3"/>
    <n v="16"/>
    <x v="3"/>
    <x v="1"/>
    <s v="Weekday"/>
    <s v="Fatal"/>
    <n v="0.5"/>
    <x v="1"/>
    <x v="4"/>
  </r>
  <r>
    <s v="A01018"/>
    <n v="1"/>
    <x v="27"/>
    <x v="27"/>
    <x v="0"/>
    <x v="0"/>
    <x v="7"/>
    <n v="7"/>
    <x v="8"/>
    <x v="0"/>
    <s v="1:10"/>
    <x v="2"/>
    <x v="2"/>
    <x v="4"/>
    <n v="3"/>
    <n v="1"/>
    <x v="2"/>
    <x v="1"/>
    <x v="0"/>
    <x v="2"/>
    <x v="1"/>
    <x v="9"/>
    <x v="6"/>
    <x v="1"/>
    <x v="1"/>
    <x v="2"/>
    <x v="0"/>
    <x v="3"/>
    <n v="1"/>
    <x v="0"/>
    <x v="0"/>
    <s v="Weekday"/>
    <s v="Fatal"/>
    <n v="0.33"/>
    <x v="3"/>
    <x v="2"/>
  </r>
  <r>
    <s v="A01019"/>
    <n v="1"/>
    <x v="26"/>
    <x v="26"/>
    <x v="0"/>
    <x v="5"/>
    <x v="0"/>
    <n v="5"/>
    <x v="56"/>
    <x v="2"/>
    <s v="17:55"/>
    <x v="2"/>
    <x v="2"/>
    <x v="4"/>
    <n v="7"/>
    <n v="2"/>
    <x v="1"/>
    <x v="3"/>
    <x v="1"/>
    <x v="1"/>
    <x v="1"/>
    <x v="74"/>
    <x v="5"/>
    <x v="1"/>
    <x v="1"/>
    <x v="0"/>
    <x v="0"/>
    <x v="2"/>
    <n v="17"/>
    <x v="2"/>
    <x v="1"/>
    <s v="Weekend"/>
    <s v="Fatal"/>
    <n v="0.28999999999999998"/>
    <x v="3"/>
    <x v="0"/>
  </r>
  <r>
    <s v="A01020"/>
    <n v="1"/>
    <x v="8"/>
    <x v="8"/>
    <x v="0"/>
    <x v="2"/>
    <x v="10"/>
    <n v="2"/>
    <x v="26"/>
    <x v="1"/>
    <s v="2:50"/>
    <x v="0"/>
    <x v="2"/>
    <x v="6"/>
    <n v="9"/>
    <n v="5"/>
    <x v="4"/>
    <x v="2"/>
    <x v="1"/>
    <x v="0"/>
    <x v="3"/>
    <x v="75"/>
    <x v="22"/>
    <x v="2"/>
    <x v="1"/>
    <x v="0"/>
    <x v="0"/>
    <x v="1"/>
    <n v="2"/>
    <x v="0"/>
    <x v="2"/>
    <s v="Weekday"/>
    <s v="Fatal"/>
    <n v="0.56000000000000005"/>
    <x v="4"/>
    <x v="2"/>
  </r>
  <r>
    <s v="A01021"/>
    <n v="1"/>
    <x v="11"/>
    <x v="11"/>
    <x v="16"/>
    <x v="1"/>
    <x v="7"/>
    <n v="7"/>
    <x v="25"/>
    <x v="2"/>
    <s v="19:4"/>
    <x v="2"/>
    <x v="2"/>
    <x v="2"/>
    <n v="7"/>
    <n v="1"/>
    <x v="2"/>
    <x v="2"/>
    <x v="3"/>
    <x v="0"/>
    <x v="0"/>
    <x v="67"/>
    <x v="11"/>
    <x v="1"/>
    <x v="0"/>
    <x v="1"/>
    <x v="1"/>
    <x v="1"/>
    <n v="19"/>
    <x v="2"/>
    <x v="1"/>
    <s v="Weekend"/>
    <s v="Fatal"/>
    <n v="0.14000000000000001"/>
    <x v="3"/>
    <x v="4"/>
  </r>
  <r>
    <s v="A01022"/>
    <n v="1"/>
    <x v="12"/>
    <x v="12"/>
    <x v="18"/>
    <x v="3"/>
    <x v="3"/>
    <n v="8"/>
    <x v="48"/>
    <x v="2"/>
    <s v="7:13"/>
    <x v="2"/>
    <x v="4"/>
    <x v="4"/>
    <n v="0"/>
    <n v="1"/>
    <x v="4"/>
    <x v="2"/>
    <x v="3"/>
    <x v="0"/>
    <x v="1"/>
    <x v="70"/>
    <x v="39"/>
    <x v="2"/>
    <x v="0"/>
    <x v="2"/>
    <x v="0"/>
    <x v="0"/>
    <n v="7"/>
    <x v="1"/>
    <x v="0"/>
    <s v="Weekend"/>
    <s v="Fatal"/>
    <n v="0"/>
    <x v="4"/>
    <x v="1"/>
  </r>
  <r>
    <s v="A01023"/>
    <n v="1"/>
    <x v="20"/>
    <x v="20"/>
    <x v="11"/>
    <x v="0"/>
    <x v="11"/>
    <n v="3"/>
    <x v="70"/>
    <x v="5"/>
    <s v="10:31"/>
    <x v="2"/>
    <x v="3"/>
    <x v="3"/>
    <n v="10"/>
    <n v="1"/>
    <x v="3"/>
    <x v="2"/>
    <x v="0"/>
    <x v="0"/>
    <x v="3"/>
    <x v="60"/>
    <x v="51"/>
    <x v="2"/>
    <x v="0"/>
    <x v="0"/>
    <x v="1"/>
    <x v="3"/>
    <n v="10"/>
    <x v="1"/>
    <x v="0"/>
    <s v="Weekday"/>
    <s v="Fatal"/>
    <n v="0.1"/>
    <x v="4"/>
    <x v="3"/>
  </r>
  <r>
    <s v="A01024"/>
    <n v="1"/>
    <x v="2"/>
    <x v="2"/>
    <x v="0"/>
    <x v="1"/>
    <x v="5"/>
    <n v="10"/>
    <x v="40"/>
    <x v="4"/>
    <s v="15:6"/>
    <x v="1"/>
    <x v="1"/>
    <x v="4"/>
    <n v="1"/>
    <n v="1"/>
    <x v="4"/>
    <x v="3"/>
    <x v="2"/>
    <x v="2"/>
    <x v="2"/>
    <x v="76"/>
    <x v="4"/>
    <x v="1"/>
    <x v="1"/>
    <x v="2"/>
    <x v="1"/>
    <x v="0"/>
    <n v="15"/>
    <x v="3"/>
    <x v="1"/>
    <s v="Weekday"/>
    <s v="Fatal"/>
    <n v="1"/>
    <x v="2"/>
    <x v="3"/>
  </r>
  <r>
    <s v="A01025"/>
    <n v="1"/>
    <x v="12"/>
    <x v="12"/>
    <x v="18"/>
    <x v="5"/>
    <x v="1"/>
    <n v="1"/>
    <x v="27"/>
    <x v="1"/>
    <s v="5:29"/>
    <x v="0"/>
    <x v="1"/>
    <x v="0"/>
    <n v="7"/>
    <n v="5"/>
    <x v="1"/>
    <x v="0"/>
    <x v="3"/>
    <x v="1"/>
    <x v="2"/>
    <x v="27"/>
    <x v="22"/>
    <x v="2"/>
    <x v="1"/>
    <x v="1"/>
    <x v="0"/>
    <x v="2"/>
    <n v="5"/>
    <x v="1"/>
    <x v="1"/>
    <s v="Weekday"/>
    <s v="Fatal"/>
    <n v="0.71"/>
    <x v="4"/>
    <x v="3"/>
  </r>
  <r>
    <s v="A01026"/>
    <n v="1"/>
    <x v="22"/>
    <x v="22"/>
    <x v="0"/>
    <x v="1"/>
    <x v="3"/>
    <n v="8"/>
    <x v="9"/>
    <x v="1"/>
    <s v="17:27"/>
    <x v="0"/>
    <x v="1"/>
    <x v="2"/>
    <n v="3"/>
    <n v="3"/>
    <x v="3"/>
    <x v="3"/>
    <x v="3"/>
    <x v="1"/>
    <x v="0"/>
    <x v="89"/>
    <x v="24"/>
    <x v="0"/>
    <x v="1"/>
    <x v="0"/>
    <x v="1"/>
    <x v="2"/>
    <n v="17"/>
    <x v="2"/>
    <x v="1"/>
    <s v="Weekday"/>
    <s v="Fatal"/>
    <n v="1"/>
    <x v="0"/>
    <x v="0"/>
  </r>
  <r>
    <s v="A01027"/>
    <n v="1"/>
    <x v="0"/>
    <x v="0"/>
    <x v="0"/>
    <x v="4"/>
    <x v="4"/>
    <n v="11"/>
    <x v="23"/>
    <x v="4"/>
    <s v="13:26"/>
    <x v="2"/>
    <x v="0"/>
    <x v="6"/>
    <n v="4"/>
    <n v="5"/>
    <x v="3"/>
    <x v="2"/>
    <x v="1"/>
    <x v="1"/>
    <x v="2"/>
    <x v="56"/>
    <x v="14"/>
    <x v="1"/>
    <x v="1"/>
    <x v="0"/>
    <x v="0"/>
    <x v="0"/>
    <n v="13"/>
    <x v="3"/>
    <x v="2"/>
    <s v="Weekday"/>
    <s v="Fatal"/>
    <n v="1.25"/>
    <x v="1"/>
    <x v="0"/>
  </r>
  <r>
    <s v="A01028"/>
    <n v="1"/>
    <x v="13"/>
    <x v="13"/>
    <x v="0"/>
    <x v="3"/>
    <x v="10"/>
    <n v="2"/>
    <x v="49"/>
    <x v="4"/>
    <s v="19:39"/>
    <x v="2"/>
    <x v="1"/>
    <x v="1"/>
    <n v="2"/>
    <n v="4"/>
    <x v="2"/>
    <x v="3"/>
    <x v="0"/>
    <x v="0"/>
    <x v="2"/>
    <x v="37"/>
    <x v="47"/>
    <x v="0"/>
    <x v="1"/>
    <x v="0"/>
    <x v="0"/>
    <x v="3"/>
    <n v="19"/>
    <x v="2"/>
    <x v="0"/>
    <s v="Weekday"/>
    <s v="Fatal"/>
    <n v="2"/>
    <x v="0"/>
    <x v="4"/>
  </r>
  <r>
    <s v="A01029"/>
    <n v="1"/>
    <x v="4"/>
    <x v="4"/>
    <x v="0"/>
    <x v="1"/>
    <x v="7"/>
    <n v="7"/>
    <x v="25"/>
    <x v="3"/>
    <s v="5:44"/>
    <x v="1"/>
    <x v="2"/>
    <x v="6"/>
    <n v="2"/>
    <n v="1"/>
    <x v="0"/>
    <x v="1"/>
    <x v="0"/>
    <x v="3"/>
    <x v="0"/>
    <x v="15"/>
    <x v="33"/>
    <x v="1"/>
    <x v="1"/>
    <x v="1"/>
    <x v="0"/>
    <x v="0"/>
    <n v="5"/>
    <x v="1"/>
    <x v="1"/>
    <s v="Weekday"/>
    <s v="Fatal"/>
    <n v="0.5"/>
    <x v="1"/>
    <x v="2"/>
  </r>
  <r>
    <s v="A01030"/>
    <n v="1"/>
    <x v="14"/>
    <x v="14"/>
    <x v="0"/>
    <x v="2"/>
    <x v="1"/>
    <n v="1"/>
    <x v="63"/>
    <x v="3"/>
    <s v="8:53"/>
    <x v="2"/>
    <x v="0"/>
    <x v="4"/>
    <n v="9"/>
    <n v="4"/>
    <x v="2"/>
    <x v="3"/>
    <x v="3"/>
    <x v="3"/>
    <x v="2"/>
    <x v="3"/>
    <x v="2"/>
    <x v="1"/>
    <x v="0"/>
    <x v="0"/>
    <x v="1"/>
    <x v="2"/>
    <n v="8"/>
    <x v="1"/>
    <x v="2"/>
    <s v="Weekday"/>
    <s v="Fatal"/>
    <n v="0.44"/>
    <x v="2"/>
    <x v="3"/>
  </r>
  <r>
    <s v="A01031"/>
    <n v="1"/>
    <x v="16"/>
    <x v="16"/>
    <x v="20"/>
    <x v="0"/>
    <x v="11"/>
    <n v="3"/>
    <x v="70"/>
    <x v="6"/>
    <s v="22:37"/>
    <x v="2"/>
    <x v="2"/>
    <x v="1"/>
    <n v="10"/>
    <n v="2"/>
    <x v="2"/>
    <x v="0"/>
    <x v="0"/>
    <x v="3"/>
    <x v="2"/>
    <x v="14"/>
    <x v="13"/>
    <x v="1"/>
    <x v="0"/>
    <x v="1"/>
    <x v="1"/>
    <x v="0"/>
    <n v="22"/>
    <x v="0"/>
    <x v="0"/>
    <s v="Weekend"/>
    <s v="Fatal"/>
    <n v="0.2"/>
    <x v="1"/>
    <x v="1"/>
  </r>
  <r>
    <s v="A01032"/>
    <n v="1"/>
    <x v="4"/>
    <x v="4"/>
    <x v="0"/>
    <x v="4"/>
    <x v="6"/>
    <n v="12"/>
    <x v="7"/>
    <x v="3"/>
    <s v="9:50"/>
    <x v="2"/>
    <x v="1"/>
    <x v="2"/>
    <n v="8"/>
    <n v="1"/>
    <x v="1"/>
    <x v="0"/>
    <x v="2"/>
    <x v="1"/>
    <x v="3"/>
    <x v="32"/>
    <x v="6"/>
    <x v="1"/>
    <x v="0"/>
    <x v="0"/>
    <x v="1"/>
    <x v="2"/>
    <n v="9"/>
    <x v="1"/>
    <x v="2"/>
    <s v="Weekday"/>
    <s v="Fatal"/>
    <n v="0.12"/>
    <x v="3"/>
    <x v="3"/>
  </r>
  <r>
    <s v="A01033"/>
    <n v="1"/>
    <x v="26"/>
    <x v="26"/>
    <x v="0"/>
    <x v="4"/>
    <x v="5"/>
    <n v="10"/>
    <x v="58"/>
    <x v="3"/>
    <s v="13:37"/>
    <x v="0"/>
    <x v="0"/>
    <x v="5"/>
    <n v="8"/>
    <n v="5"/>
    <x v="2"/>
    <x v="1"/>
    <x v="2"/>
    <x v="3"/>
    <x v="2"/>
    <x v="90"/>
    <x v="36"/>
    <x v="1"/>
    <x v="1"/>
    <x v="0"/>
    <x v="1"/>
    <x v="3"/>
    <n v="13"/>
    <x v="3"/>
    <x v="2"/>
    <s v="Weekday"/>
    <s v="Fatal"/>
    <n v="0.62"/>
    <x v="3"/>
    <x v="2"/>
  </r>
  <r>
    <s v="A01034"/>
    <n v="1"/>
    <x v="28"/>
    <x v="28"/>
    <x v="21"/>
    <x v="0"/>
    <x v="4"/>
    <n v="11"/>
    <x v="30"/>
    <x v="2"/>
    <s v="19:51"/>
    <x v="0"/>
    <x v="2"/>
    <x v="5"/>
    <n v="10"/>
    <n v="3"/>
    <x v="0"/>
    <x v="0"/>
    <x v="0"/>
    <x v="3"/>
    <x v="2"/>
    <x v="17"/>
    <x v="14"/>
    <x v="1"/>
    <x v="1"/>
    <x v="1"/>
    <x v="0"/>
    <x v="1"/>
    <n v="19"/>
    <x v="2"/>
    <x v="0"/>
    <s v="Weekend"/>
    <s v="Fatal"/>
    <n v="0.3"/>
    <x v="1"/>
    <x v="4"/>
  </r>
  <r>
    <s v="A01035"/>
    <n v="1"/>
    <x v="11"/>
    <x v="11"/>
    <x v="22"/>
    <x v="3"/>
    <x v="5"/>
    <n v="10"/>
    <x v="36"/>
    <x v="5"/>
    <s v="6:9"/>
    <x v="1"/>
    <x v="1"/>
    <x v="5"/>
    <n v="2"/>
    <n v="3"/>
    <x v="4"/>
    <x v="0"/>
    <x v="2"/>
    <x v="0"/>
    <x v="2"/>
    <x v="17"/>
    <x v="28"/>
    <x v="0"/>
    <x v="0"/>
    <x v="0"/>
    <x v="1"/>
    <x v="1"/>
    <n v="6"/>
    <x v="1"/>
    <x v="0"/>
    <s v="Weekday"/>
    <s v="Fatal"/>
    <n v="1.5"/>
    <x v="0"/>
    <x v="4"/>
  </r>
  <r>
    <s v="A01036"/>
    <n v="1"/>
    <x v="10"/>
    <x v="10"/>
    <x v="0"/>
    <x v="1"/>
    <x v="6"/>
    <n v="12"/>
    <x v="28"/>
    <x v="1"/>
    <s v="12:36"/>
    <x v="1"/>
    <x v="3"/>
    <x v="0"/>
    <n v="9"/>
    <n v="3"/>
    <x v="2"/>
    <x v="2"/>
    <x v="2"/>
    <x v="2"/>
    <x v="0"/>
    <x v="67"/>
    <x v="13"/>
    <x v="1"/>
    <x v="1"/>
    <x v="2"/>
    <x v="1"/>
    <x v="3"/>
    <n v="12"/>
    <x v="3"/>
    <x v="1"/>
    <s v="Weekday"/>
    <s v="Fatal"/>
    <n v="0.33"/>
    <x v="1"/>
    <x v="4"/>
  </r>
  <r>
    <s v="A01037"/>
    <n v="1"/>
    <x v="28"/>
    <x v="28"/>
    <x v="21"/>
    <x v="3"/>
    <x v="1"/>
    <n v="1"/>
    <x v="31"/>
    <x v="5"/>
    <s v="3:25"/>
    <x v="1"/>
    <x v="0"/>
    <x v="0"/>
    <n v="8"/>
    <n v="2"/>
    <x v="4"/>
    <x v="3"/>
    <x v="0"/>
    <x v="0"/>
    <x v="3"/>
    <x v="41"/>
    <x v="11"/>
    <x v="1"/>
    <x v="1"/>
    <x v="2"/>
    <x v="1"/>
    <x v="0"/>
    <n v="3"/>
    <x v="0"/>
    <x v="0"/>
    <s v="Weekday"/>
    <s v="Fatal"/>
    <n v="0.25"/>
    <x v="3"/>
    <x v="3"/>
  </r>
  <r>
    <s v="A01038"/>
    <n v="1"/>
    <x v="17"/>
    <x v="17"/>
    <x v="0"/>
    <x v="2"/>
    <x v="11"/>
    <n v="3"/>
    <x v="45"/>
    <x v="5"/>
    <s v="9:16"/>
    <x v="0"/>
    <x v="4"/>
    <x v="5"/>
    <n v="6"/>
    <n v="5"/>
    <x v="1"/>
    <x v="3"/>
    <x v="1"/>
    <x v="1"/>
    <x v="2"/>
    <x v="66"/>
    <x v="46"/>
    <x v="0"/>
    <x v="0"/>
    <x v="0"/>
    <x v="0"/>
    <x v="1"/>
    <n v="9"/>
    <x v="1"/>
    <x v="2"/>
    <s v="Weekday"/>
    <s v="Fatal"/>
    <n v="0.83"/>
    <x v="0"/>
    <x v="3"/>
  </r>
  <r>
    <s v="A01039"/>
    <n v="1"/>
    <x v="25"/>
    <x v="25"/>
    <x v="0"/>
    <x v="3"/>
    <x v="11"/>
    <n v="3"/>
    <x v="64"/>
    <x v="1"/>
    <s v="18:50"/>
    <x v="1"/>
    <x v="4"/>
    <x v="2"/>
    <n v="6"/>
    <n v="3"/>
    <x v="2"/>
    <x v="3"/>
    <x v="2"/>
    <x v="1"/>
    <x v="1"/>
    <x v="20"/>
    <x v="5"/>
    <x v="1"/>
    <x v="1"/>
    <x v="2"/>
    <x v="1"/>
    <x v="3"/>
    <n v="18"/>
    <x v="2"/>
    <x v="0"/>
    <s v="Weekday"/>
    <s v="Fatal"/>
    <n v="0.5"/>
    <x v="3"/>
    <x v="1"/>
  </r>
  <r>
    <s v="A01040"/>
    <n v="1"/>
    <x v="11"/>
    <x v="11"/>
    <x v="22"/>
    <x v="5"/>
    <x v="2"/>
    <n v="6"/>
    <x v="41"/>
    <x v="2"/>
    <s v="19:12"/>
    <x v="1"/>
    <x v="0"/>
    <x v="6"/>
    <n v="4"/>
    <n v="3"/>
    <x v="4"/>
    <x v="1"/>
    <x v="3"/>
    <x v="3"/>
    <x v="3"/>
    <x v="68"/>
    <x v="46"/>
    <x v="0"/>
    <x v="0"/>
    <x v="2"/>
    <x v="0"/>
    <x v="2"/>
    <n v="19"/>
    <x v="2"/>
    <x v="1"/>
    <s v="Weekend"/>
    <s v="Fatal"/>
    <n v="0.75"/>
    <x v="0"/>
    <x v="1"/>
  </r>
  <r>
    <s v="A01041"/>
    <n v="1"/>
    <x v="7"/>
    <x v="7"/>
    <x v="0"/>
    <x v="3"/>
    <x v="9"/>
    <n v="9"/>
    <x v="71"/>
    <x v="4"/>
    <s v="11:24"/>
    <x v="2"/>
    <x v="1"/>
    <x v="2"/>
    <n v="0"/>
    <n v="2"/>
    <x v="1"/>
    <x v="1"/>
    <x v="2"/>
    <x v="1"/>
    <x v="1"/>
    <x v="68"/>
    <x v="11"/>
    <x v="1"/>
    <x v="1"/>
    <x v="1"/>
    <x v="0"/>
    <x v="2"/>
    <n v="11"/>
    <x v="1"/>
    <x v="0"/>
    <s v="Weekday"/>
    <s v="Fatal"/>
    <n v="0"/>
    <x v="3"/>
    <x v="1"/>
  </r>
  <r>
    <s v="A01042"/>
    <n v="1"/>
    <x v="0"/>
    <x v="0"/>
    <x v="0"/>
    <x v="5"/>
    <x v="1"/>
    <n v="1"/>
    <x v="27"/>
    <x v="4"/>
    <s v="1:32"/>
    <x v="0"/>
    <x v="4"/>
    <x v="2"/>
    <n v="7"/>
    <n v="0"/>
    <x v="1"/>
    <x v="0"/>
    <x v="2"/>
    <x v="1"/>
    <x v="0"/>
    <x v="86"/>
    <x v="51"/>
    <x v="2"/>
    <x v="0"/>
    <x v="1"/>
    <x v="0"/>
    <x v="3"/>
    <n v="1"/>
    <x v="0"/>
    <x v="1"/>
    <s v="Weekday"/>
    <s v="Non-Fatal"/>
    <n v="0"/>
    <x v="4"/>
    <x v="2"/>
  </r>
  <r>
    <s v="A01043"/>
    <n v="1"/>
    <x v="2"/>
    <x v="2"/>
    <x v="0"/>
    <x v="3"/>
    <x v="1"/>
    <n v="1"/>
    <x v="31"/>
    <x v="5"/>
    <s v="7:33"/>
    <x v="1"/>
    <x v="1"/>
    <x v="6"/>
    <n v="10"/>
    <n v="5"/>
    <x v="2"/>
    <x v="1"/>
    <x v="0"/>
    <x v="2"/>
    <x v="3"/>
    <x v="47"/>
    <x v="8"/>
    <x v="1"/>
    <x v="1"/>
    <x v="1"/>
    <x v="0"/>
    <x v="0"/>
    <n v="7"/>
    <x v="1"/>
    <x v="0"/>
    <s v="Weekday"/>
    <s v="Fatal"/>
    <n v="0.5"/>
    <x v="1"/>
    <x v="1"/>
  </r>
  <r>
    <s v="A01044"/>
    <n v="1"/>
    <x v="27"/>
    <x v="27"/>
    <x v="0"/>
    <x v="3"/>
    <x v="4"/>
    <n v="11"/>
    <x v="5"/>
    <x v="4"/>
    <s v="1:52"/>
    <x v="2"/>
    <x v="1"/>
    <x v="4"/>
    <n v="6"/>
    <n v="2"/>
    <x v="2"/>
    <x v="2"/>
    <x v="2"/>
    <x v="0"/>
    <x v="0"/>
    <x v="77"/>
    <x v="40"/>
    <x v="1"/>
    <x v="0"/>
    <x v="0"/>
    <x v="0"/>
    <x v="2"/>
    <n v="1"/>
    <x v="0"/>
    <x v="0"/>
    <s v="Weekday"/>
    <s v="Fatal"/>
    <n v="0.33"/>
    <x v="3"/>
    <x v="2"/>
  </r>
  <r>
    <s v="A01045"/>
    <n v="1"/>
    <x v="15"/>
    <x v="15"/>
    <x v="7"/>
    <x v="1"/>
    <x v="2"/>
    <n v="6"/>
    <x v="16"/>
    <x v="0"/>
    <s v="1:9"/>
    <x v="0"/>
    <x v="4"/>
    <x v="0"/>
    <n v="0"/>
    <n v="3"/>
    <x v="1"/>
    <x v="2"/>
    <x v="2"/>
    <x v="2"/>
    <x v="1"/>
    <x v="88"/>
    <x v="36"/>
    <x v="1"/>
    <x v="0"/>
    <x v="1"/>
    <x v="1"/>
    <x v="1"/>
    <n v="1"/>
    <x v="0"/>
    <x v="1"/>
    <s v="Weekday"/>
    <s v="Fatal"/>
    <n v="0"/>
    <x v="3"/>
    <x v="3"/>
  </r>
  <r>
    <s v="A01046"/>
    <n v="1"/>
    <x v="11"/>
    <x v="11"/>
    <x v="22"/>
    <x v="3"/>
    <x v="5"/>
    <n v="10"/>
    <x v="36"/>
    <x v="0"/>
    <s v="20:9"/>
    <x v="0"/>
    <x v="1"/>
    <x v="1"/>
    <n v="6"/>
    <n v="5"/>
    <x v="0"/>
    <x v="3"/>
    <x v="0"/>
    <x v="3"/>
    <x v="3"/>
    <x v="75"/>
    <x v="41"/>
    <x v="1"/>
    <x v="1"/>
    <x v="0"/>
    <x v="0"/>
    <x v="1"/>
    <n v="20"/>
    <x v="2"/>
    <x v="0"/>
    <s v="Weekday"/>
    <s v="Fatal"/>
    <n v="0.83"/>
    <x v="2"/>
    <x v="2"/>
  </r>
  <r>
    <s v="A01047"/>
    <n v="1"/>
    <x v="17"/>
    <x v="17"/>
    <x v="0"/>
    <x v="4"/>
    <x v="11"/>
    <n v="3"/>
    <x v="68"/>
    <x v="6"/>
    <s v="10:4"/>
    <x v="0"/>
    <x v="4"/>
    <x v="3"/>
    <n v="6"/>
    <n v="1"/>
    <x v="3"/>
    <x v="3"/>
    <x v="0"/>
    <x v="3"/>
    <x v="0"/>
    <x v="11"/>
    <x v="6"/>
    <x v="1"/>
    <x v="1"/>
    <x v="0"/>
    <x v="0"/>
    <x v="0"/>
    <n v="10"/>
    <x v="1"/>
    <x v="2"/>
    <s v="Weekend"/>
    <s v="Fatal"/>
    <n v="0.17"/>
    <x v="3"/>
    <x v="1"/>
  </r>
  <r>
    <s v="A01048"/>
    <n v="1"/>
    <x v="23"/>
    <x v="23"/>
    <x v="0"/>
    <x v="4"/>
    <x v="7"/>
    <n v="7"/>
    <x v="18"/>
    <x v="0"/>
    <s v="13:6"/>
    <x v="0"/>
    <x v="4"/>
    <x v="6"/>
    <n v="9"/>
    <n v="1"/>
    <x v="1"/>
    <x v="0"/>
    <x v="0"/>
    <x v="1"/>
    <x v="2"/>
    <x v="69"/>
    <x v="1"/>
    <x v="1"/>
    <x v="0"/>
    <x v="2"/>
    <x v="1"/>
    <x v="2"/>
    <n v="13"/>
    <x v="3"/>
    <x v="2"/>
    <s v="Weekday"/>
    <s v="Fatal"/>
    <n v="0.11"/>
    <x v="1"/>
    <x v="2"/>
  </r>
  <r>
    <s v="A01049"/>
    <n v="1"/>
    <x v="9"/>
    <x v="9"/>
    <x v="0"/>
    <x v="3"/>
    <x v="1"/>
    <n v="1"/>
    <x v="31"/>
    <x v="3"/>
    <s v="19:8"/>
    <x v="1"/>
    <x v="4"/>
    <x v="1"/>
    <n v="0"/>
    <n v="3"/>
    <x v="3"/>
    <x v="1"/>
    <x v="0"/>
    <x v="2"/>
    <x v="0"/>
    <x v="33"/>
    <x v="6"/>
    <x v="1"/>
    <x v="1"/>
    <x v="2"/>
    <x v="0"/>
    <x v="1"/>
    <n v="19"/>
    <x v="2"/>
    <x v="0"/>
    <s v="Weekday"/>
    <s v="Fatal"/>
    <n v="0"/>
    <x v="3"/>
    <x v="0"/>
  </r>
  <r>
    <s v="A01050"/>
    <n v="1"/>
    <x v="19"/>
    <x v="19"/>
    <x v="0"/>
    <x v="4"/>
    <x v="4"/>
    <n v="11"/>
    <x v="23"/>
    <x v="3"/>
    <s v="5:31"/>
    <x v="0"/>
    <x v="3"/>
    <x v="5"/>
    <n v="8"/>
    <n v="4"/>
    <x v="1"/>
    <x v="2"/>
    <x v="1"/>
    <x v="2"/>
    <x v="0"/>
    <x v="89"/>
    <x v="52"/>
    <x v="1"/>
    <x v="0"/>
    <x v="1"/>
    <x v="0"/>
    <x v="0"/>
    <n v="5"/>
    <x v="1"/>
    <x v="2"/>
    <s v="Weekday"/>
    <s v="Fatal"/>
    <n v="0.5"/>
    <x v="3"/>
    <x v="0"/>
  </r>
  <r>
    <s v="A01051"/>
    <n v="1"/>
    <x v="11"/>
    <x v="11"/>
    <x v="16"/>
    <x v="1"/>
    <x v="3"/>
    <n v="8"/>
    <x v="9"/>
    <x v="3"/>
    <s v="6:1"/>
    <x v="0"/>
    <x v="1"/>
    <x v="0"/>
    <n v="8"/>
    <n v="4"/>
    <x v="0"/>
    <x v="0"/>
    <x v="0"/>
    <x v="3"/>
    <x v="2"/>
    <x v="76"/>
    <x v="40"/>
    <x v="1"/>
    <x v="0"/>
    <x v="2"/>
    <x v="0"/>
    <x v="0"/>
    <n v="6"/>
    <x v="1"/>
    <x v="1"/>
    <s v="Weekday"/>
    <s v="Fatal"/>
    <n v="0.5"/>
    <x v="3"/>
    <x v="3"/>
  </r>
  <r>
    <s v="A01052"/>
    <n v="1"/>
    <x v="21"/>
    <x v="21"/>
    <x v="0"/>
    <x v="3"/>
    <x v="9"/>
    <n v="9"/>
    <x v="71"/>
    <x v="5"/>
    <s v="13:56"/>
    <x v="2"/>
    <x v="2"/>
    <x v="5"/>
    <n v="2"/>
    <n v="4"/>
    <x v="2"/>
    <x v="3"/>
    <x v="2"/>
    <x v="2"/>
    <x v="1"/>
    <x v="10"/>
    <x v="14"/>
    <x v="1"/>
    <x v="0"/>
    <x v="2"/>
    <x v="0"/>
    <x v="0"/>
    <n v="13"/>
    <x v="3"/>
    <x v="0"/>
    <s v="Weekday"/>
    <s v="Fatal"/>
    <n v="2"/>
    <x v="1"/>
    <x v="4"/>
  </r>
  <r>
    <s v="A01053"/>
    <n v="1"/>
    <x v="2"/>
    <x v="2"/>
    <x v="0"/>
    <x v="1"/>
    <x v="7"/>
    <n v="7"/>
    <x v="25"/>
    <x v="2"/>
    <s v="13:38"/>
    <x v="0"/>
    <x v="3"/>
    <x v="4"/>
    <n v="8"/>
    <n v="5"/>
    <x v="4"/>
    <x v="2"/>
    <x v="2"/>
    <x v="3"/>
    <x v="1"/>
    <x v="82"/>
    <x v="43"/>
    <x v="1"/>
    <x v="1"/>
    <x v="0"/>
    <x v="1"/>
    <x v="0"/>
    <n v="13"/>
    <x v="3"/>
    <x v="1"/>
    <s v="Weekend"/>
    <s v="Fatal"/>
    <n v="0.62"/>
    <x v="1"/>
    <x v="0"/>
  </r>
  <r>
    <s v="A01054"/>
    <n v="1"/>
    <x v="31"/>
    <x v="31"/>
    <x v="0"/>
    <x v="1"/>
    <x v="0"/>
    <n v="5"/>
    <x v="22"/>
    <x v="2"/>
    <s v="13:38"/>
    <x v="0"/>
    <x v="1"/>
    <x v="6"/>
    <n v="5"/>
    <n v="1"/>
    <x v="1"/>
    <x v="2"/>
    <x v="3"/>
    <x v="0"/>
    <x v="2"/>
    <x v="38"/>
    <x v="17"/>
    <x v="2"/>
    <x v="0"/>
    <x v="1"/>
    <x v="1"/>
    <x v="3"/>
    <n v="13"/>
    <x v="3"/>
    <x v="1"/>
    <s v="Weekend"/>
    <s v="Fatal"/>
    <n v="0.2"/>
    <x v="4"/>
    <x v="1"/>
  </r>
  <r>
    <s v="A01055"/>
    <n v="1"/>
    <x v="24"/>
    <x v="24"/>
    <x v="0"/>
    <x v="0"/>
    <x v="8"/>
    <n v="4"/>
    <x v="35"/>
    <x v="4"/>
    <s v="19:33"/>
    <x v="1"/>
    <x v="1"/>
    <x v="0"/>
    <n v="9"/>
    <n v="5"/>
    <x v="2"/>
    <x v="3"/>
    <x v="1"/>
    <x v="1"/>
    <x v="3"/>
    <x v="81"/>
    <x v="31"/>
    <x v="1"/>
    <x v="0"/>
    <x v="1"/>
    <x v="0"/>
    <x v="0"/>
    <n v="19"/>
    <x v="2"/>
    <x v="0"/>
    <s v="Weekday"/>
    <s v="Fatal"/>
    <n v="0.56000000000000005"/>
    <x v="3"/>
    <x v="1"/>
  </r>
  <r>
    <s v="A01056"/>
    <n v="1"/>
    <x v="4"/>
    <x v="4"/>
    <x v="0"/>
    <x v="3"/>
    <x v="3"/>
    <n v="8"/>
    <x v="48"/>
    <x v="1"/>
    <s v="4:14"/>
    <x v="1"/>
    <x v="0"/>
    <x v="1"/>
    <n v="8"/>
    <n v="3"/>
    <x v="2"/>
    <x v="3"/>
    <x v="1"/>
    <x v="2"/>
    <x v="2"/>
    <x v="48"/>
    <x v="33"/>
    <x v="1"/>
    <x v="1"/>
    <x v="2"/>
    <x v="1"/>
    <x v="1"/>
    <n v="4"/>
    <x v="0"/>
    <x v="0"/>
    <s v="Weekday"/>
    <s v="Fatal"/>
    <n v="0.38"/>
    <x v="1"/>
    <x v="1"/>
  </r>
  <r>
    <s v="A01057"/>
    <n v="1"/>
    <x v="31"/>
    <x v="31"/>
    <x v="0"/>
    <x v="1"/>
    <x v="5"/>
    <n v="10"/>
    <x v="40"/>
    <x v="1"/>
    <s v="22:50"/>
    <x v="1"/>
    <x v="4"/>
    <x v="6"/>
    <n v="1"/>
    <n v="3"/>
    <x v="4"/>
    <x v="2"/>
    <x v="1"/>
    <x v="1"/>
    <x v="3"/>
    <x v="69"/>
    <x v="17"/>
    <x v="2"/>
    <x v="0"/>
    <x v="2"/>
    <x v="0"/>
    <x v="2"/>
    <n v="22"/>
    <x v="0"/>
    <x v="1"/>
    <s v="Weekday"/>
    <s v="Fatal"/>
    <n v="3"/>
    <x v="4"/>
    <x v="2"/>
  </r>
  <r>
    <s v="A01058"/>
    <n v="1"/>
    <x v="1"/>
    <x v="1"/>
    <x v="3"/>
    <x v="1"/>
    <x v="6"/>
    <n v="12"/>
    <x v="28"/>
    <x v="6"/>
    <s v="21:40"/>
    <x v="0"/>
    <x v="2"/>
    <x v="6"/>
    <n v="10"/>
    <n v="0"/>
    <x v="3"/>
    <x v="1"/>
    <x v="1"/>
    <x v="0"/>
    <x v="0"/>
    <x v="41"/>
    <x v="7"/>
    <x v="1"/>
    <x v="1"/>
    <x v="2"/>
    <x v="0"/>
    <x v="2"/>
    <n v="21"/>
    <x v="0"/>
    <x v="1"/>
    <s v="Weekend"/>
    <s v="Non-Fatal"/>
    <n v="0"/>
    <x v="3"/>
    <x v="3"/>
  </r>
  <r>
    <s v="A01059"/>
    <n v="1"/>
    <x v="19"/>
    <x v="19"/>
    <x v="0"/>
    <x v="1"/>
    <x v="5"/>
    <n v="10"/>
    <x v="40"/>
    <x v="6"/>
    <s v="22:40"/>
    <x v="0"/>
    <x v="4"/>
    <x v="5"/>
    <n v="7"/>
    <n v="1"/>
    <x v="0"/>
    <x v="3"/>
    <x v="3"/>
    <x v="2"/>
    <x v="2"/>
    <x v="62"/>
    <x v="20"/>
    <x v="0"/>
    <x v="1"/>
    <x v="1"/>
    <x v="0"/>
    <x v="2"/>
    <n v="22"/>
    <x v="0"/>
    <x v="1"/>
    <s v="Weekend"/>
    <s v="Fatal"/>
    <n v="0.14000000000000001"/>
    <x v="1"/>
    <x v="3"/>
  </r>
  <r>
    <s v="A01060"/>
    <n v="1"/>
    <x v="31"/>
    <x v="31"/>
    <x v="0"/>
    <x v="2"/>
    <x v="10"/>
    <n v="2"/>
    <x v="26"/>
    <x v="1"/>
    <s v="3:47"/>
    <x v="2"/>
    <x v="4"/>
    <x v="2"/>
    <n v="7"/>
    <n v="3"/>
    <x v="4"/>
    <x v="3"/>
    <x v="3"/>
    <x v="3"/>
    <x v="1"/>
    <x v="42"/>
    <x v="19"/>
    <x v="0"/>
    <x v="1"/>
    <x v="0"/>
    <x v="1"/>
    <x v="0"/>
    <n v="3"/>
    <x v="0"/>
    <x v="2"/>
    <s v="Weekday"/>
    <s v="Fatal"/>
    <n v="0.43"/>
    <x v="0"/>
    <x v="2"/>
  </r>
  <r>
    <s v="A01061"/>
    <n v="1"/>
    <x v="17"/>
    <x v="17"/>
    <x v="0"/>
    <x v="5"/>
    <x v="3"/>
    <n v="8"/>
    <x v="42"/>
    <x v="4"/>
    <s v="4:2"/>
    <x v="1"/>
    <x v="2"/>
    <x v="6"/>
    <n v="1"/>
    <n v="5"/>
    <x v="2"/>
    <x v="3"/>
    <x v="0"/>
    <x v="0"/>
    <x v="3"/>
    <x v="88"/>
    <x v="32"/>
    <x v="2"/>
    <x v="1"/>
    <x v="0"/>
    <x v="1"/>
    <x v="2"/>
    <n v="4"/>
    <x v="0"/>
    <x v="1"/>
    <s v="Weekday"/>
    <s v="Fatal"/>
    <n v="5"/>
    <x v="4"/>
    <x v="3"/>
  </r>
  <r>
    <s v="A01062"/>
    <n v="1"/>
    <x v="6"/>
    <x v="6"/>
    <x v="27"/>
    <x v="3"/>
    <x v="5"/>
    <n v="10"/>
    <x v="36"/>
    <x v="0"/>
    <s v="12:36"/>
    <x v="2"/>
    <x v="1"/>
    <x v="4"/>
    <n v="7"/>
    <n v="0"/>
    <x v="0"/>
    <x v="0"/>
    <x v="2"/>
    <x v="1"/>
    <x v="0"/>
    <x v="33"/>
    <x v="37"/>
    <x v="0"/>
    <x v="1"/>
    <x v="1"/>
    <x v="0"/>
    <x v="3"/>
    <n v="12"/>
    <x v="3"/>
    <x v="0"/>
    <s v="Weekday"/>
    <s v="Non-Fatal"/>
    <n v="0"/>
    <x v="1"/>
    <x v="0"/>
  </r>
  <r>
    <s v="A01063"/>
    <n v="1"/>
    <x v="24"/>
    <x v="24"/>
    <x v="0"/>
    <x v="0"/>
    <x v="11"/>
    <n v="3"/>
    <x v="70"/>
    <x v="4"/>
    <s v="23:10"/>
    <x v="2"/>
    <x v="4"/>
    <x v="4"/>
    <n v="7"/>
    <n v="3"/>
    <x v="2"/>
    <x v="2"/>
    <x v="0"/>
    <x v="3"/>
    <x v="0"/>
    <x v="49"/>
    <x v="20"/>
    <x v="0"/>
    <x v="0"/>
    <x v="1"/>
    <x v="1"/>
    <x v="3"/>
    <n v="23"/>
    <x v="0"/>
    <x v="0"/>
    <s v="Weekday"/>
    <s v="Fatal"/>
    <n v="0.43"/>
    <x v="1"/>
    <x v="1"/>
  </r>
  <r>
    <s v="A01064"/>
    <n v="1"/>
    <x v="30"/>
    <x v="30"/>
    <x v="0"/>
    <x v="1"/>
    <x v="9"/>
    <n v="9"/>
    <x v="69"/>
    <x v="0"/>
    <s v="10:31"/>
    <x v="1"/>
    <x v="0"/>
    <x v="0"/>
    <n v="2"/>
    <n v="5"/>
    <x v="3"/>
    <x v="1"/>
    <x v="0"/>
    <x v="1"/>
    <x v="3"/>
    <x v="36"/>
    <x v="45"/>
    <x v="1"/>
    <x v="0"/>
    <x v="2"/>
    <x v="0"/>
    <x v="2"/>
    <n v="10"/>
    <x v="1"/>
    <x v="1"/>
    <s v="Weekday"/>
    <s v="Fatal"/>
    <n v="2.5"/>
    <x v="3"/>
    <x v="1"/>
  </r>
  <r>
    <s v="A01065"/>
    <n v="1"/>
    <x v="23"/>
    <x v="23"/>
    <x v="0"/>
    <x v="5"/>
    <x v="3"/>
    <n v="8"/>
    <x v="42"/>
    <x v="2"/>
    <s v="21:50"/>
    <x v="0"/>
    <x v="0"/>
    <x v="1"/>
    <n v="3"/>
    <n v="4"/>
    <x v="3"/>
    <x v="2"/>
    <x v="3"/>
    <x v="1"/>
    <x v="3"/>
    <x v="61"/>
    <x v="6"/>
    <x v="1"/>
    <x v="1"/>
    <x v="1"/>
    <x v="1"/>
    <x v="0"/>
    <n v="21"/>
    <x v="0"/>
    <x v="1"/>
    <s v="Weekend"/>
    <s v="Fatal"/>
    <n v="1.33"/>
    <x v="3"/>
    <x v="0"/>
  </r>
  <r>
    <s v="A01066"/>
    <n v="1"/>
    <x v="10"/>
    <x v="10"/>
    <x v="0"/>
    <x v="3"/>
    <x v="0"/>
    <n v="5"/>
    <x v="47"/>
    <x v="5"/>
    <s v="7:42"/>
    <x v="0"/>
    <x v="2"/>
    <x v="1"/>
    <n v="10"/>
    <n v="3"/>
    <x v="2"/>
    <x v="1"/>
    <x v="0"/>
    <x v="2"/>
    <x v="2"/>
    <x v="73"/>
    <x v="27"/>
    <x v="1"/>
    <x v="1"/>
    <x v="2"/>
    <x v="1"/>
    <x v="3"/>
    <n v="7"/>
    <x v="1"/>
    <x v="0"/>
    <s v="Weekday"/>
    <s v="Fatal"/>
    <n v="0.3"/>
    <x v="2"/>
    <x v="0"/>
  </r>
  <r>
    <s v="A01067"/>
    <n v="1"/>
    <x v="28"/>
    <x v="28"/>
    <x v="19"/>
    <x v="3"/>
    <x v="0"/>
    <n v="5"/>
    <x v="47"/>
    <x v="4"/>
    <s v="17:36"/>
    <x v="0"/>
    <x v="4"/>
    <x v="3"/>
    <n v="4"/>
    <n v="0"/>
    <x v="3"/>
    <x v="2"/>
    <x v="0"/>
    <x v="3"/>
    <x v="1"/>
    <x v="63"/>
    <x v="22"/>
    <x v="2"/>
    <x v="1"/>
    <x v="1"/>
    <x v="0"/>
    <x v="3"/>
    <n v="17"/>
    <x v="2"/>
    <x v="0"/>
    <s v="Weekday"/>
    <s v="Non-Fatal"/>
    <n v="0"/>
    <x v="4"/>
    <x v="4"/>
  </r>
  <r>
    <s v="A01068"/>
    <n v="1"/>
    <x v="9"/>
    <x v="9"/>
    <x v="0"/>
    <x v="0"/>
    <x v="9"/>
    <n v="9"/>
    <x v="11"/>
    <x v="3"/>
    <s v="21:57"/>
    <x v="2"/>
    <x v="3"/>
    <x v="6"/>
    <n v="5"/>
    <n v="5"/>
    <x v="4"/>
    <x v="0"/>
    <x v="1"/>
    <x v="1"/>
    <x v="1"/>
    <x v="2"/>
    <x v="18"/>
    <x v="1"/>
    <x v="0"/>
    <x v="0"/>
    <x v="1"/>
    <x v="1"/>
    <n v="21"/>
    <x v="0"/>
    <x v="0"/>
    <s v="Weekday"/>
    <s v="Fatal"/>
    <n v="1"/>
    <x v="3"/>
    <x v="2"/>
  </r>
  <r>
    <s v="A01069"/>
    <n v="1"/>
    <x v="17"/>
    <x v="17"/>
    <x v="0"/>
    <x v="3"/>
    <x v="11"/>
    <n v="3"/>
    <x v="64"/>
    <x v="1"/>
    <s v="6:11"/>
    <x v="0"/>
    <x v="2"/>
    <x v="4"/>
    <n v="1"/>
    <n v="4"/>
    <x v="3"/>
    <x v="0"/>
    <x v="3"/>
    <x v="1"/>
    <x v="0"/>
    <x v="52"/>
    <x v="4"/>
    <x v="1"/>
    <x v="1"/>
    <x v="2"/>
    <x v="1"/>
    <x v="1"/>
    <n v="6"/>
    <x v="1"/>
    <x v="0"/>
    <s v="Weekday"/>
    <s v="Fatal"/>
    <n v="4"/>
    <x v="2"/>
    <x v="0"/>
  </r>
  <r>
    <s v="A01070"/>
    <n v="1"/>
    <x v="15"/>
    <x v="15"/>
    <x v="26"/>
    <x v="1"/>
    <x v="7"/>
    <n v="7"/>
    <x v="25"/>
    <x v="6"/>
    <s v="1:49"/>
    <x v="0"/>
    <x v="4"/>
    <x v="5"/>
    <n v="3"/>
    <n v="3"/>
    <x v="3"/>
    <x v="1"/>
    <x v="3"/>
    <x v="3"/>
    <x v="0"/>
    <x v="89"/>
    <x v="45"/>
    <x v="1"/>
    <x v="0"/>
    <x v="2"/>
    <x v="0"/>
    <x v="2"/>
    <n v="1"/>
    <x v="0"/>
    <x v="1"/>
    <s v="Weekend"/>
    <s v="Fatal"/>
    <n v="1"/>
    <x v="3"/>
    <x v="0"/>
  </r>
  <r>
    <s v="A01071"/>
    <n v="1"/>
    <x v="29"/>
    <x v="29"/>
    <x v="0"/>
    <x v="3"/>
    <x v="11"/>
    <n v="3"/>
    <x v="64"/>
    <x v="3"/>
    <s v="6:53"/>
    <x v="0"/>
    <x v="0"/>
    <x v="2"/>
    <n v="6"/>
    <n v="3"/>
    <x v="4"/>
    <x v="2"/>
    <x v="1"/>
    <x v="2"/>
    <x v="2"/>
    <x v="75"/>
    <x v="24"/>
    <x v="0"/>
    <x v="1"/>
    <x v="2"/>
    <x v="1"/>
    <x v="3"/>
    <n v="6"/>
    <x v="1"/>
    <x v="0"/>
    <s v="Weekday"/>
    <s v="Fatal"/>
    <n v="0.5"/>
    <x v="0"/>
    <x v="2"/>
  </r>
  <r>
    <s v="A01072"/>
    <n v="1"/>
    <x v="3"/>
    <x v="3"/>
    <x v="0"/>
    <x v="0"/>
    <x v="1"/>
    <n v="1"/>
    <x v="65"/>
    <x v="0"/>
    <s v="1:11"/>
    <x v="1"/>
    <x v="1"/>
    <x v="5"/>
    <n v="6"/>
    <n v="4"/>
    <x v="2"/>
    <x v="0"/>
    <x v="3"/>
    <x v="1"/>
    <x v="1"/>
    <x v="54"/>
    <x v="16"/>
    <x v="2"/>
    <x v="0"/>
    <x v="1"/>
    <x v="1"/>
    <x v="3"/>
    <n v="1"/>
    <x v="0"/>
    <x v="0"/>
    <s v="Weekday"/>
    <s v="Fatal"/>
    <n v="0.67"/>
    <x v="4"/>
    <x v="4"/>
  </r>
  <r>
    <s v="A01073"/>
    <n v="1"/>
    <x v="2"/>
    <x v="2"/>
    <x v="0"/>
    <x v="2"/>
    <x v="4"/>
    <n v="11"/>
    <x v="14"/>
    <x v="4"/>
    <s v="1:27"/>
    <x v="2"/>
    <x v="0"/>
    <x v="3"/>
    <n v="1"/>
    <n v="4"/>
    <x v="1"/>
    <x v="3"/>
    <x v="2"/>
    <x v="0"/>
    <x v="1"/>
    <x v="90"/>
    <x v="0"/>
    <x v="0"/>
    <x v="1"/>
    <x v="1"/>
    <x v="1"/>
    <x v="2"/>
    <n v="1"/>
    <x v="0"/>
    <x v="2"/>
    <s v="Weekday"/>
    <s v="Fatal"/>
    <n v="4"/>
    <x v="0"/>
    <x v="2"/>
  </r>
  <r>
    <s v="A01074"/>
    <n v="1"/>
    <x v="22"/>
    <x v="22"/>
    <x v="0"/>
    <x v="0"/>
    <x v="5"/>
    <n v="10"/>
    <x v="6"/>
    <x v="3"/>
    <s v="6:36"/>
    <x v="0"/>
    <x v="1"/>
    <x v="4"/>
    <n v="7"/>
    <n v="4"/>
    <x v="0"/>
    <x v="0"/>
    <x v="2"/>
    <x v="1"/>
    <x v="3"/>
    <x v="78"/>
    <x v="8"/>
    <x v="1"/>
    <x v="1"/>
    <x v="1"/>
    <x v="1"/>
    <x v="1"/>
    <n v="6"/>
    <x v="1"/>
    <x v="0"/>
    <s v="Weekday"/>
    <s v="Fatal"/>
    <n v="0.56999999999999995"/>
    <x v="1"/>
    <x v="4"/>
  </r>
  <r>
    <s v="A01075"/>
    <n v="1"/>
    <x v="21"/>
    <x v="21"/>
    <x v="0"/>
    <x v="3"/>
    <x v="9"/>
    <n v="9"/>
    <x v="71"/>
    <x v="0"/>
    <s v="12:59"/>
    <x v="1"/>
    <x v="0"/>
    <x v="1"/>
    <n v="10"/>
    <n v="3"/>
    <x v="0"/>
    <x v="0"/>
    <x v="3"/>
    <x v="2"/>
    <x v="3"/>
    <x v="79"/>
    <x v="24"/>
    <x v="0"/>
    <x v="1"/>
    <x v="0"/>
    <x v="0"/>
    <x v="0"/>
    <n v="12"/>
    <x v="3"/>
    <x v="0"/>
    <s v="Weekday"/>
    <s v="Fatal"/>
    <n v="0.3"/>
    <x v="0"/>
    <x v="0"/>
  </r>
  <r>
    <s v="A01076"/>
    <n v="1"/>
    <x v="28"/>
    <x v="28"/>
    <x v="19"/>
    <x v="3"/>
    <x v="4"/>
    <n v="11"/>
    <x v="5"/>
    <x v="6"/>
    <s v="5:49"/>
    <x v="1"/>
    <x v="4"/>
    <x v="4"/>
    <n v="1"/>
    <n v="3"/>
    <x v="2"/>
    <x v="2"/>
    <x v="2"/>
    <x v="3"/>
    <x v="3"/>
    <x v="1"/>
    <x v="28"/>
    <x v="0"/>
    <x v="1"/>
    <x v="0"/>
    <x v="1"/>
    <x v="1"/>
    <n v="5"/>
    <x v="1"/>
    <x v="0"/>
    <s v="Weekend"/>
    <s v="Fatal"/>
    <n v="3"/>
    <x v="0"/>
    <x v="1"/>
  </r>
  <r>
    <s v="A01077"/>
    <n v="1"/>
    <x v="25"/>
    <x v="25"/>
    <x v="0"/>
    <x v="1"/>
    <x v="0"/>
    <n v="5"/>
    <x v="22"/>
    <x v="1"/>
    <s v="1:14"/>
    <x v="1"/>
    <x v="3"/>
    <x v="5"/>
    <n v="0"/>
    <n v="0"/>
    <x v="2"/>
    <x v="1"/>
    <x v="3"/>
    <x v="0"/>
    <x v="2"/>
    <x v="33"/>
    <x v="36"/>
    <x v="1"/>
    <x v="0"/>
    <x v="2"/>
    <x v="0"/>
    <x v="1"/>
    <n v="1"/>
    <x v="0"/>
    <x v="1"/>
    <s v="Weekday"/>
    <s v="Non-Fatal"/>
    <n v="0"/>
    <x v="3"/>
    <x v="0"/>
  </r>
  <r>
    <s v="A01078"/>
    <n v="1"/>
    <x v="10"/>
    <x v="10"/>
    <x v="0"/>
    <x v="4"/>
    <x v="2"/>
    <n v="6"/>
    <x v="54"/>
    <x v="6"/>
    <s v="12:0"/>
    <x v="1"/>
    <x v="3"/>
    <x v="6"/>
    <n v="0"/>
    <n v="0"/>
    <x v="1"/>
    <x v="3"/>
    <x v="0"/>
    <x v="2"/>
    <x v="2"/>
    <x v="71"/>
    <x v="49"/>
    <x v="1"/>
    <x v="1"/>
    <x v="1"/>
    <x v="1"/>
    <x v="0"/>
    <n v="12"/>
    <x v="3"/>
    <x v="2"/>
    <s v="Weekend"/>
    <s v="Non-Fatal"/>
    <n v="0"/>
    <x v="3"/>
    <x v="1"/>
  </r>
  <r>
    <s v="A01079"/>
    <n v="1"/>
    <x v="15"/>
    <x v="15"/>
    <x v="10"/>
    <x v="3"/>
    <x v="0"/>
    <n v="5"/>
    <x v="47"/>
    <x v="1"/>
    <s v="1:51"/>
    <x v="0"/>
    <x v="1"/>
    <x v="5"/>
    <n v="5"/>
    <n v="2"/>
    <x v="4"/>
    <x v="2"/>
    <x v="0"/>
    <x v="3"/>
    <x v="2"/>
    <x v="56"/>
    <x v="12"/>
    <x v="1"/>
    <x v="0"/>
    <x v="1"/>
    <x v="0"/>
    <x v="0"/>
    <n v="1"/>
    <x v="0"/>
    <x v="0"/>
    <s v="Weekday"/>
    <s v="Fatal"/>
    <n v="0.4"/>
    <x v="1"/>
    <x v="0"/>
  </r>
  <r>
    <s v="A01080"/>
    <n v="1"/>
    <x v="20"/>
    <x v="20"/>
    <x v="15"/>
    <x v="0"/>
    <x v="7"/>
    <n v="7"/>
    <x v="8"/>
    <x v="3"/>
    <s v="18:12"/>
    <x v="0"/>
    <x v="1"/>
    <x v="3"/>
    <n v="8"/>
    <n v="2"/>
    <x v="3"/>
    <x v="0"/>
    <x v="1"/>
    <x v="2"/>
    <x v="0"/>
    <x v="26"/>
    <x v="24"/>
    <x v="0"/>
    <x v="1"/>
    <x v="2"/>
    <x v="0"/>
    <x v="1"/>
    <n v="18"/>
    <x v="2"/>
    <x v="0"/>
    <s v="Weekday"/>
    <s v="Fatal"/>
    <n v="0.25"/>
    <x v="0"/>
    <x v="0"/>
  </r>
  <r>
    <s v="A01081"/>
    <n v="1"/>
    <x v="12"/>
    <x v="12"/>
    <x v="5"/>
    <x v="3"/>
    <x v="11"/>
    <n v="3"/>
    <x v="64"/>
    <x v="5"/>
    <s v="16:30"/>
    <x v="2"/>
    <x v="0"/>
    <x v="2"/>
    <n v="9"/>
    <n v="3"/>
    <x v="4"/>
    <x v="1"/>
    <x v="0"/>
    <x v="3"/>
    <x v="1"/>
    <x v="10"/>
    <x v="41"/>
    <x v="1"/>
    <x v="1"/>
    <x v="2"/>
    <x v="0"/>
    <x v="0"/>
    <n v="16"/>
    <x v="3"/>
    <x v="0"/>
    <s v="Weekday"/>
    <s v="Fatal"/>
    <n v="0.33"/>
    <x v="2"/>
    <x v="4"/>
  </r>
  <r>
    <s v="A01082"/>
    <n v="1"/>
    <x v="19"/>
    <x v="19"/>
    <x v="0"/>
    <x v="0"/>
    <x v="1"/>
    <n v="1"/>
    <x v="65"/>
    <x v="6"/>
    <s v="16:28"/>
    <x v="2"/>
    <x v="2"/>
    <x v="0"/>
    <n v="10"/>
    <n v="4"/>
    <x v="0"/>
    <x v="2"/>
    <x v="1"/>
    <x v="3"/>
    <x v="2"/>
    <x v="52"/>
    <x v="9"/>
    <x v="1"/>
    <x v="1"/>
    <x v="2"/>
    <x v="1"/>
    <x v="3"/>
    <n v="16"/>
    <x v="3"/>
    <x v="0"/>
    <s v="Weekend"/>
    <s v="Fatal"/>
    <n v="0.4"/>
    <x v="1"/>
    <x v="0"/>
  </r>
  <r>
    <s v="A01083"/>
    <n v="1"/>
    <x v="26"/>
    <x v="26"/>
    <x v="0"/>
    <x v="1"/>
    <x v="4"/>
    <n v="11"/>
    <x v="67"/>
    <x v="0"/>
    <s v="22:45"/>
    <x v="0"/>
    <x v="1"/>
    <x v="2"/>
    <n v="7"/>
    <n v="0"/>
    <x v="0"/>
    <x v="3"/>
    <x v="2"/>
    <x v="0"/>
    <x v="0"/>
    <x v="12"/>
    <x v="19"/>
    <x v="0"/>
    <x v="1"/>
    <x v="0"/>
    <x v="1"/>
    <x v="2"/>
    <n v="22"/>
    <x v="0"/>
    <x v="1"/>
    <s v="Weekday"/>
    <s v="Non-Fatal"/>
    <n v="0"/>
    <x v="0"/>
    <x v="4"/>
  </r>
  <r>
    <s v="A01084"/>
    <n v="1"/>
    <x v="29"/>
    <x v="29"/>
    <x v="0"/>
    <x v="4"/>
    <x v="0"/>
    <n v="5"/>
    <x v="34"/>
    <x v="6"/>
    <s v="4:34"/>
    <x v="1"/>
    <x v="1"/>
    <x v="1"/>
    <n v="3"/>
    <n v="4"/>
    <x v="2"/>
    <x v="1"/>
    <x v="3"/>
    <x v="2"/>
    <x v="0"/>
    <x v="41"/>
    <x v="34"/>
    <x v="0"/>
    <x v="1"/>
    <x v="1"/>
    <x v="1"/>
    <x v="0"/>
    <n v="4"/>
    <x v="0"/>
    <x v="2"/>
    <s v="Weekend"/>
    <s v="Fatal"/>
    <n v="1.33"/>
    <x v="1"/>
    <x v="3"/>
  </r>
  <r>
    <s v="A01085"/>
    <n v="1"/>
    <x v="7"/>
    <x v="7"/>
    <x v="0"/>
    <x v="4"/>
    <x v="7"/>
    <n v="7"/>
    <x v="18"/>
    <x v="6"/>
    <s v="1:49"/>
    <x v="1"/>
    <x v="1"/>
    <x v="3"/>
    <n v="4"/>
    <n v="5"/>
    <x v="2"/>
    <x v="2"/>
    <x v="2"/>
    <x v="3"/>
    <x v="1"/>
    <x v="90"/>
    <x v="39"/>
    <x v="2"/>
    <x v="0"/>
    <x v="1"/>
    <x v="0"/>
    <x v="3"/>
    <n v="1"/>
    <x v="0"/>
    <x v="2"/>
    <s v="Weekend"/>
    <s v="Fatal"/>
    <n v="1.25"/>
    <x v="4"/>
    <x v="2"/>
  </r>
  <r>
    <s v="A01086"/>
    <n v="1"/>
    <x v="20"/>
    <x v="20"/>
    <x v="11"/>
    <x v="2"/>
    <x v="3"/>
    <n v="8"/>
    <x v="20"/>
    <x v="4"/>
    <s v="1:8"/>
    <x v="1"/>
    <x v="1"/>
    <x v="3"/>
    <n v="3"/>
    <n v="0"/>
    <x v="3"/>
    <x v="1"/>
    <x v="3"/>
    <x v="2"/>
    <x v="2"/>
    <x v="27"/>
    <x v="8"/>
    <x v="1"/>
    <x v="0"/>
    <x v="1"/>
    <x v="0"/>
    <x v="0"/>
    <n v="1"/>
    <x v="0"/>
    <x v="2"/>
    <s v="Weekday"/>
    <s v="Non-Fatal"/>
    <n v="0"/>
    <x v="1"/>
    <x v="3"/>
  </r>
  <r>
    <s v="A01087"/>
    <n v="1"/>
    <x v="17"/>
    <x v="17"/>
    <x v="0"/>
    <x v="0"/>
    <x v="7"/>
    <n v="7"/>
    <x v="8"/>
    <x v="6"/>
    <s v="3:29"/>
    <x v="1"/>
    <x v="2"/>
    <x v="5"/>
    <n v="6"/>
    <n v="1"/>
    <x v="3"/>
    <x v="1"/>
    <x v="3"/>
    <x v="3"/>
    <x v="3"/>
    <x v="89"/>
    <x v="41"/>
    <x v="1"/>
    <x v="0"/>
    <x v="1"/>
    <x v="0"/>
    <x v="3"/>
    <n v="3"/>
    <x v="0"/>
    <x v="0"/>
    <s v="Weekend"/>
    <s v="Fatal"/>
    <n v="0.17"/>
    <x v="2"/>
    <x v="0"/>
  </r>
  <r>
    <s v="A01088"/>
    <n v="1"/>
    <x v="10"/>
    <x v="10"/>
    <x v="0"/>
    <x v="3"/>
    <x v="7"/>
    <n v="7"/>
    <x v="24"/>
    <x v="4"/>
    <s v="12:46"/>
    <x v="0"/>
    <x v="2"/>
    <x v="4"/>
    <n v="9"/>
    <n v="1"/>
    <x v="1"/>
    <x v="0"/>
    <x v="0"/>
    <x v="3"/>
    <x v="2"/>
    <x v="88"/>
    <x v="44"/>
    <x v="1"/>
    <x v="0"/>
    <x v="0"/>
    <x v="1"/>
    <x v="2"/>
    <n v="12"/>
    <x v="3"/>
    <x v="0"/>
    <s v="Weekday"/>
    <s v="Fatal"/>
    <n v="0.11"/>
    <x v="2"/>
    <x v="3"/>
  </r>
  <r>
    <s v="A01089"/>
    <n v="1"/>
    <x v="21"/>
    <x v="21"/>
    <x v="0"/>
    <x v="2"/>
    <x v="2"/>
    <n v="6"/>
    <x v="39"/>
    <x v="2"/>
    <s v="23:12"/>
    <x v="1"/>
    <x v="1"/>
    <x v="3"/>
    <n v="2"/>
    <n v="2"/>
    <x v="0"/>
    <x v="2"/>
    <x v="0"/>
    <x v="3"/>
    <x v="3"/>
    <x v="82"/>
    <x v="43"/>
    <x v="1"/>
    <x v="0"/>
    <x v="2"/>
    <x v="1"/>
    <x v="1"/>
    <n v="23"/>
    <x v="0"/>
    <x v="2"/>
    <s v="Weekend"/>
    <s v="Fatal"/>
    <n v="1"/>
    <x v="1"/>
    <x v="0"/>
  </r>
  <r>
    <s v="A01090"/>
    <n v="1"/>
    <x v="27"/>
    <x v="27"/>
    <x v="0"/>
    <x v="1"/>
    <x v="0"/>
    <n v="5"/>
    <x v="22"/>
    <x v="2"/>
    <s v="11:35"/>
    <x v="2"/>
    <x v="1"/>
    <x v="5"/>
    <n v="6"/>
    <n v="4"/>
    <x v="2"/>
    <x v="0"/>
    <x v="3"/>
    <x v="3"/>
    <x v="2"/>
    <x v="68"/>
    <x v="43"/>
    <x v="1"/>
    <x v="1"/>
    <x v="0"/>
    <x v="0"/>
    <x v="2"/>
    <n v="11"/>
    <x v="1"/>
    <x v="1"/>
    <s v="Weekend"/>
    <s v="Fatal"/>
    <n v="0.67"/>
    <x v="1"/>
    <x v="1"/>
  </r>
  <r>
    <s v="A01091"/>
    <n v="1"/>
    <x v="0"/>
    <x v="0"/>
    <x v="0"/>
    <x v="5"/>
    <x v="0"/>
    <n v="5"/>
    <x v="56"/>
    <x v="6"/>
    <s v="17:10"/>
    <x v="0"/>
    <x v="3"/>
    <x v="4"/>
    <n v="7"/>
    <n v="4"/>
    <x v="1"/>
    <x v="3"/>
    <x v="2"/>
    <x v="2"/>
    <x v="2"/>
    <x v="36"/>
    <x v="36"/>
    <x v="1"/>
    <x v="1"/>
    <x v="1"/>
    <x v="1"/>
    <x v="2"/>
    <n v="17"/>
    <x v="2"/>
    <x v="1"/>
    <s v="Weekend"/>
    <s v="Fatal"/>
    <n v="0.56999999999999995"/>
    <x v="3"/>
    <x v="1"/>
  </r>
  <r>
    <s v="A01092"/>
    <n v="1"/>
    <x v="2"/>
    <x v="2"/>
    <x v="0"/>
    <x v="0"/>
    <x v="7"/>
    <n v="7"/>
    <x v="8"/>
    <x v="6"/>
    <s v="11:50"/>
    <x v="2"/>
    <x v="0"/>
    <x v="4"/>
    <n v="2"/>
    <n v="2"/>
    <x v="1"/>
    <x v="3"/>
    <x v="2"/>
    <x v="3"/>
    <x v="1"/>
    <x v="66"/>
    <x v="38"/>
    <x v="2"/>
    <x v="1"/>
    <x v="1"/>
    <x v="1"/>
    <x v="3"/>
    <n v="11"/>
    <x v="1"/>
    <x v="0"/>
    <s v="Weekend"/>
    <s v="Fatal"/>
    <n v="1"/>
    <x v="4"/>
    <x v="3"/>
  </r>
  <r>
    <s v="A01093"/>
    <n v="1"/>
    <x v="21"/>
    <x v="21"/>
    <x v="0"/>
    <x v="5"/>
    <x v="11"/>
    <n v="3"/>
    <x v="21"/>
    <x v="1"/>
    <s v="10:44"/>
    <x v="2"/>
    <x v="4"/>
    <x v="1"/>
    <n v="10"/>
    <n v="2"/>
    <x v="2"/>
    <x v="0"/>
    <x v="1"/>
    <x v="2"/>
    <x v="3"/>
    <x v="73"/>
    <x v="23"/>
    <x v="0"/>
    <x v="1"/>
    <x v="2"/>
    <x v="0"/>
    <x v="2"/>
    <n v="10"/>
    <x v="1"/>
    <x v="1"/>
    <s v="Weekday"/>
    <s v="Fatal"/>
    <n v="0.2"/>
    <x v="1"/>
    <x v="0"/>
  </r>
  <r>
    <s v="A01094"/>
    <n v="1"/>
    <x v="0"/>
    <x v="0"/>
    <x v="0"/>
    <x v="0"/>
    <x v="2"/>
    <n v="6"/>
    <x v="53"/>
    <x v="5"/>
    <s v="3:25"/>
    <x v="0"/>
    <x v="1"/>
    <x v="5"/>
    <n v="0"/>
    <n v="3"/>
    <x v="3"/>
    <x v="2"/>
    <x v="2"/>
    <x v="1"/>
    <x v="0"/>
    <x v="71"/>
    <x v="0"/>
    <x v="0"/>
    <x v="0"/>
    <x v="2"/>
    <x v="1"/>
    <x v="3"/>
    <n v="3"/>
    <x v="0"/>
    <x v="0"/>
    <s v="Weekday"/>
    <s v="Fatal"/>
    <n v="0"/>
    <x v="0"/>
    <x v="1"/>
  </r>
  <r>
    <s v="A01095"/>
    <n v="1"/>
    <x v="21"/>
    <x v="21"/>
    <x v="0"/>
    <x v="2"/>
    <x v="4"/>
    <n v="11"/>
    <x v="14"/>
    <x v="1"/>
    <s v="21:38"/>
    <x v="0"/>
    <x v="0"/>
    <x v="1"/>
    <n v="7"/>
    <n v="3"/>
    <x v="2"/>
    <x v="1"/>
    <x v="2"/>
    <x v="2"/>
    <x v="2"/>
    <x v="35"/>
    <x v="26"/>
    <x v="1"/>
    <x v="0"/>
    <x v="1"/>
    <x v="0"/>
    <x v="1"/>
    <n v="21"/>
    <x v="0"/>
    <x v="2"/>
    <s v="Weekday"/>
    <s v="Fatal"/>
    <n v="0.43"/>
    <x v="2"/>
    <x v="1"/>
  </r>
  <r>
    <s v="A01096"/>
    <n v="1"/>
    <x v="25"/>
    <x v="25"/>
    <x v="0"/>
    <x v="3"/>
    <x v="3"/>
    <n v="8"/>
    <x v="48"/>
    <x v="3"/>
    <s v="21:45"/>
    <x v="1"/>
    <x v="1"/>
    <x v="3"/>
    <n v="5"/>
    <n v="4"/>
    <x v="3"/>
    <x v="2"/>
    <x v="1"/>
    <x v="0"/>
    <x v="2"/>
    <x v="53"/>
    <x v="35"/>
    <x v="1"/>
    <x v="1"/>
    <x v="1"/>
    <x v="1"/>
    <x v="3"/>
    <n v="21"/>
    <x v="0"/>
    <x v="0"/>
    <s v="Weekday"/>
    <s v="Fatal"/>
    <n v="0.8"/>
    <x v="3"/>
    <x v="3"/>
  </r>
  <r>
    <s v="A01097"/>
    <n v="1"/>
    <x v="14"/>
    <x v="14"/>
    <x v="0"/>
    <x v="4"/>
    <x v="1"/>
    <n v="1"/>
    <x v="38"/>
    <x v="2"/>
    <s v="16:13"/>
    <x v="1"/>
    <x v="2"/>
    <x v="0"/>
    <n v="3"/>
    <n v="3"/>
    <x v="4"/>
    <x v="2"/>
    <x v="3"/>
    <x v="3"/>
    <x v="0"/>
    <x v="76"/>
    <x v="49"/>
    <x v="1"/>
    <x v="0"/>
    <x v="1"/>
    <x v="1"/>
    <x v="0"/>
    <n v="16"/>
    <x v="3"/>
    <x v="2"/>
    <s v="Weekend"/>
    <s v="Fatal"/>
    <n v="1"/>
    <x v="3"/>
    <x v="3"/>
  </r>
  <r>
    <s v="A01098"/>
    <n v="1"/>
    <x v="19"/>
    <x v="19"/>
    <x v="0"/>
    <x v="0"/>
    <x v="11"/>
    <n v="3"/>
    <x v="70"/>
    <x v="0"/>
    <s v="9:13"/>
    <x v="1"/>
    <x v="3"/>
    <x v="0"/>
    <n v="8"/>
    <n v="0"/>
    <x v="1"/>
    <x v="3"/>
    <x v="3"/>
    <x v="3"/>
    <x v="2"/>
    <x v="27"/>
    <x v="15"/>
    <x v="1"/>
    <x v="0"/>
    <x v="2"/>
    <x v="0"/>
    <x v="2"/>
    <n v="9"/>
    <x v="1"/>
    <x v="0"/>
    <s v="Weekday"/>
    <s v="Non-Fatal"/>
    <n v="0"/>
    <x v="1"/>
    <x v="3"/>
  </r>
  <r>
    <s v="A01099"/>
    <n v="1"/>
    <x v="20"/>
    <x v="20"/>
    <x v="15"/>
    <x v="2"/>
    <x v="5"/>
    <n v="10"/>
    <x v="13"/>
    <x v="0"/>
    <s v="2:23"/>
    <x v="0"/>
    <x v="1"/>
    <x v="0"/>
    <n v="0"/>
    <n v="5"/>
    <x v="2"/>
    <x v="1"/>
    <x v="0"/>
    <x v="1"/>
    <x v="1"/>
    <x v="32"/>
    <x v="28"/>
    <x v="0"/>
    <x v="1"/>
    <x v="2"/>
    <x v="0"/>
    <x v="2"/>
    <n v="2"/>
    <x v="0"/>
    <x v="2"/>
    <s v="Weekday"/>
    <s v="Fatal"/>
    <n v="0"/>
    <x v="0"/>
    <x v="3"/>
  </r>
  <r>
    <s v="A01100"/>
    <n v="1"/>
    <x v="27"/>
    <x v="27"/>
    <x v="0"/>
    <x v="0"/>
    <x v="2"/>
    <n v="6"/>
    <x v="53"/>
    <x v="2"/>
    <s v="23:16"/>
    <x v="2"/>
    <x v="0"/>
    <x v="6"/>
    <n v="9"/>
    <n v="0"/>
    <x v="0"/>
    <x v="1"/>
    <x v="1"/>
    <x v="3"/>
    <x v="1"/>
    <x v="70"/>
    <x v="34"/>
    <x v="0"/>
    <x v="0"/>
    <x v="2"/>
    <x v="0"/>
    <x v="1"/>
    <n v="23"/>
    <x v="0"/>
    <x v="0"/>
    <s v="Weekend"/>
    <s v="Non-Fatal"/>
    <n v="0"/>
    <x v="1"/>
    <x v="1"/>
  </r>
  <r>
    <s v="A01101"/>
    <n v="1"/>
    <x v="22"/>
    <x v="22"/>
    <x v="0"/>
    <x v="5"/>
    <x v="3"/>
    <n v="8"/>
    <x v="42"/>
    <x v="3"/>
    <s v="3:6"/>
    <x v="0"/>
    <x v="4"/>
    <x v="2"/>
    <n v="1"/>
    <n v="2"/>
    <x v="0"/>
    <x v="1"/>
    <x v="1"/>
    <x v="0"/>
    <x v="3"/>
    <x v="2"/>
    <x v="37"/>
    <x v="0"/>
    <x v="1"/>
    <x v="0"/>
    <x v="0"/>
    <x v="0"/>
    <n v="3"/>
    <x v="0"/>
    <x v="1"/>
    <s v="Weekday"/>
    <s v="Fatal"/>
    <n v="2"/>
    <x v="1"/>
    <x v="2"/>
  </r>
  <r>
    <s v="A01102"/>
    <n v="1"/>
    <x v="12"/>
    <x v="12"/>
    <x v="18"/>
    <x v="3"/>
    <x v="10"/>
    <n v="2"/>
    <x v="49"/>
    <x v="5"/>
    <s v="23:22"/>
    <x v="1"/>
    <x v="0"/>
    <x v="5"/>
    <n v="1"/>
    <n v="3"/>
    <x v="1"/>
    <x v="3"/>
    <x v="0"/>
    <x v="2"/>
    <x v="1"/>
    <x v="43"/>
    <x v="0"/>
    <x v="0"/>
    <x v="1"/>
    <x v="2"/>
    <x v="1"/>
    <x v="1"/>
    <n v="23"/>
    <x v="0"/>
    <x v="0"/>
    <s v="Weekday"/>
    <s v="Fatal"/>
    <n v="3"/>
    <x v="0"/>
    <x v="4"/>
  </r>
  <r>
    <s v="A01103"/>
    <n v="1"/>
    <x v="28"/>
    <x v="28"/>
    <x v="21"/>
    <x v="3"/>
    <x v="0"/>
    <n v="5"/>
    <x v="47"/>
    <x v="5"/>
    <s v="18:3"/>
    <x v="1"/>
    <x v="0"/>
    <x v="3"/>
    <n v="0"/>
    <n v="1"/>
    <x v="3"/>
    <x v="3"/>
    <x v="2"/>
    <x v="1"/>
    <x v="3"/>
    <x v="23"/>
    <x v="25"/>
    <x v="1"/>
    <x v="0"/>
    <x v="2"/>
    <x v="0"/>
    <x v="1"/>
    <n v="18"/>
    <x v="2"/>
    <x v="0"/>
    <s v="Weekday"/>
    <s v="Fatal"/>
    <n v="0"/>
    <x v="3"/>
    <x v="3"/>
  </r>
  <r>
    <s v="A01104"/>
    <n v="1"/>
    <x v="0"/>
    <x v="0"/>
    <x v="0"/>
    <x v="2"/>
    <x v="3"/>
    <n v="8"/>
    <x v="20"/>
    <x v="4"/>
    <s v="1:36"/>
    <x v="1"/>
    <x v="0"/>
    <x v="1"/>
    <n v="9"/>
    <n v="0"/>
    <x v="4"/>
    <x v="3"/>
    <x v="3"/>
    <x v="0"/>
    <x v="0"/>
    <x v="8"/>
    <x v="41"/>
    <x v="1"/>
    <x v="0"/>
    <x v="2"/>
    <x v="1"/>
    <x v="0"/>
    <n v="1"/>
    <x v="0"/>
    <x v="2"/>
    <s v="Weekday"/>
    <s v="Non-Fatal"/>
    <n v="0"/>
    <x v="2"/>
    <x v="4"/>
  </r>
  <r>
    <s v="A01105"/>
    <n v="1"/>
    <x v="12"/>
    <x v="12"/>
    <x v="18"/>
    <x v="0"/>
    <x v="10"/>
    <n v="2"/>
    <x v="29"/>
    <x v="6"/>
    <s v="0:52"/>
    <x v="1"/>
    <x v="4"/>
    <x v="3"/>
    <n v="8"/>
    <n v="1"/>
    <x v="3"/>
    <x v="3"/>
    <x v="2"/>
    <x v="3"/>
    <x v="2"/>
    <x v="51"/>
    <x v="44"/>
    <x v="1"/>
    <x v="1"/>
    <x v="2"/>
    <x v="0"/>
    <x v="3"/>
    <n v="0"/>
    <x v="0"/>
    <x v="0"/>
    <s v="Weekend"/>
    <s v="Fatal"/>
    <n v="0.12"/>
    <x v="2"/>
    <x v="4"/>
  </r>
  <r>
    <s v="A01106"/>
    <n v="1"/>
    <x v="18"/>
    <x v="18"/>
    <x v="13"/>
    <x v="5"/>
    <x v="9"/>
    <n v="9"/>
    <x v="52"/>
    <x v="2"/>
    <s v="5:18"/>
    <x v="1"/>
    <x v="4"/>
    <x v="0"/>
    <n v="6"/>
    <n v="3"/>
    <x v="0"/>
    <x v="3"/>
    <x v="2"/>
    <x v="2"/>
    <x v="2"/>
    <x v="14"/>
    <x v="2"/>
    <x v="1"/>
    <x v="1"/>
    <x v="2"/>
    <x v="1"/>
    <x v="3"/>
    <n v="5"/>
    <x v="1"/>
    <x v="1"/>
    <s v="Weekend"/>
    <s v="Fatal"/>
    <n v="0.5"/>
    <x v="2"/>
    <x v="1"/>
  </r>
  <r>
    <s v="A01107"/>
    <n v="1"/>
    <x v="20"/>
    <x v="20"/>
    <x v="15"/>
    <x v="1"/>
    <x v="9"/>
    <n v="9"/>
    <x v="69"/>
    <x v="5"/>
    <s v="18:23"/>
    <x v="0"/>
    <x v="4"/>
    <x v="6"/>
    <n v="8"/>
    <n v="0"/>
    <x v="2"/>
    <x v="2"/>
    <x v="1"/>
    <x v="0"/>
    <x v="1"/>
    <x v="13"/>
    <x v="10"/>
    <x v="1"/>
    <x v="0"/>
    <x v="0"/>
    <x v="0"/>
    <x v="0"/>
    <n v="18"/>
    <x v="2"/>
    <x v="1"/>
    <s v="Weekday"/>
    <s v="Non-Fatal"/>
    <n v="0"/>
    <x v="3"/>
    <x v="0"/>
  </r>
  <r>
    <s v="A01108"/>
    <n v="1"/>
    <x v="8"/>
    <x v="8"/>
    <x v="0"/>
    <x v="5"/>
    <x v="0"/>
    <n v="5"/>
    <x v="56"/>
    <x v="3"/>
    <s v="22:35"/>
    <x v="0"/>
    <x v="2"/>
    <x v="0"/>
    <n v="8"/>
    <n v="3"/>
    <x v="0"/>
    <x v="0"/>
    <x v="1"/>
    <x v="0"/>
    <x v="0"/>
    <x v="61"/>
    <x v="37"/>
    <x v="0"/>
    <x v="1"/>
    <x v="0"/>
    <x v="1"/>
    <x v="1"/>
    <n v="22"/>
    <x v="0"/>
    <x v="1"/>
    <s v="Weekday"/>
    <s v="Fatal"/>
    <n v="0.38"/>
    <x v="1"/>
    <x v="0"/>
  </r>
  <r>
    <s v="A01109"/>
    <n v="1"/>
    <x v="25"/>
    <x v="25"/>
    <x v="0"/>
    <x v="1"/>
    <x v="2"/>
    <n v="6"/>
    <x v="16"/>
    <x v="0"/>
    <s v="5:18"/>
    <x v="1"/>
    <x v="2"/>
    <x v="3"/>
    <n v="5"/>
    <n v="1"/>
    <x v="0"/>
    <x v="2"/>
    <x v="0"/>
    <x v="0"/>
    <x v="1"/>
    <x v="70"/>
    <x v="42"/>
    <x v="1"/>
    <x v="0"/>
    <x v="1"/>
    <x v="0"/>
    <x v="1"/>
    <n v="5"/>
    <x v="1"/>
    <x v="1"/>
    <s v="Weekday"/>
    <s v="Fatal"/>
    <n v="0.2"/>
    <x v="1"/>
    <x v="1"/>
  </r>
  <r>
    <s v="A01110"/>
    <n v="1"/>
    <x v="5"/>
    <x v="5"/>
    <x v="0"/>
    <x v="1"/>
    <x v="6"/>
    <n v="12"/>
    <x v="28"/>
    <x v="1"/>
    <s v="4:22"/>
    <x v="2"/>
    <x v="2"/>
    <x v="5"/>
    <n v="10"/>
    <n v="5"/>
    <x v="3"/>
    <x v="1"/>
    <x v="2"/>
    <x v="2"/>
    <x v="0"/>
    <x v="12"/>
    <x v="23"/>
    <x v="0"/>
    <x v="0"/>
    <x v="2"/>
    <x v="0"/>
    <x v="1"/>
    <n v="4"/>
    <x v="0"/>
    <x v="1"/>
    <s v="Weekday"/>
    <s v="Fatal"/>
    <n v="0.5"/>
    <x v="1"/>
    <x v="4"/>
  </r>
  <r>
    <s v="A01111"/>
    <n v="1"/>
    <x v="9"/>
    <x v="9"/>
    <x v="0"/>
    <x v="1"/>
    <x v="3"/>
    <n v="8"/>
    <x v="9"/>
    <x v="5"/>
    <s v="1:9"/>
    <x v="1"/>
    <x v="4"/>
    <x v="2"/>
    <n v="9"/>
    <n v="4"/>
    <x v="0"/>
    <x v="0"/>
    <x v="3"/>
    <x v="2"/>
    <x v="2"/>
    <x v="50"/>
    <x v="38"/>
    <x v="2"/>
    <x v="1"/>
    <x v="1"/>
    <x v="0"/>
    <x v="2"/>
    <n v="1"/>
    <x v="0"/>
    <x v="1"/>
    <s v="Weekday"/>
    <s v="Fatal"/>
    <n v="0.44"/>
    <x v="4"/>
    <x v="1"/>
  </r>
  <r>
    <s v="A01112"/>
    <n v="1"/>
    <x v="9"/>
    <x v="9"/>
    <x v="0"/>
    <x v="2"/>
    <x v="2"/>
    <n v="6"/>
    <x v="39"/>
    <x v="6"/>
    <s v="12:46"/>
    <x v="2"/>
    <x v="1"/>
    <x v="6"/>
    <n v="2"/>
    <n v="5"/>
    <x v="4"/>
    <x v="1"/>
    <x v="0"/>
    <x v="2"/>
    <x v="0"/>
    <x v="74"/>
    <x v="17"/>
    <x v="2"/>
    <x v="1"/>
    <x v="2"/>
    <x v="0"/>
    <x v="3"/>
    <n v="12"/>
    <x v="3"/>
    <x v="2"/>
    <s v="Weekend"/>
    <s v="Fatal"/>
    <n v="2.5"/>
    <x v="4"/>
    <x v="0"/>
  </r>
  <r>
    <s v="A01113"/>
    <n v="1"/>
    <x v="11"/>
    <x v="11"/>
    <x v="4"/>
    <x v="2"/>
    <x v="6"/>
    <n v="12"/>
    <x v="46"/>
    <x v="5"/>
    <s v="14:33"/>
    <x v="2"/>
    <x v="3"/>
    <x v="1"/>
    <n v="1"/>
    <n v="2"/>
    <x v="4"/>
    <x v="3"/>
    <x v="1"/>
    <x v="1"/>
    <x v="3"/>
    <x v="74"/>
    <x v="22"/>
    <x v="2"/>
    <x v="1"/>
    <x v="2"/>
    <x v="1"/>
    <x v="0"/>
    <n v="14"/>
    <x v="3"/>
    <x v="2"/>
    <s v="Weekday"/>
    <s v="Fatal"/>
    <n v="2"/>
    <x v="4"/>
    <x v="0"/>
  </r>
  <r>
    <s v="A01114"/>
    <n v="1"/>
    <x v="2"/>
    <x v="2"/>
    <x v="0"/>
    <x v="2"/>
    <x v="1"/>
    <n v="1"/>
    <x v="63"/>
    <x v="0"/>
    <s v="18:17"/>
    <x v="0"/>
    <x v="2"/>
    <x v="5"/>
    <n v="7"/>
    <n v="0"/>
    <x v="0"/>
    <x v="2"/>
    <x v="3"/>
    <x v="2"/>
    <x v="2"/>
    <x v="6"/>
    <x v="50"/>
    <x v="1"/>
    <x v="0"/>
    <x v="0"/>
    <x v="0"/>
    <x v="2"/>
    <n v="18"/>
    <x v="2"/>
    <x v="2"/>
    <s v="Weekday"/>
    <s v="Non-Fatal"/>
    <n v="0"/>
    <x v="2"/>
    <x v="2"/>
  </r>
  <r>
    <s v="A01115"/>
    <n v="1"/>
    <x v="11"/>
    <x v="11"/>
    <x v="22"/>
    <x v="2"/>
    <x v="4"/>
    <n v="11"/>
    <x v="14"/>
    <x v="1"/>
    <s v="23:5"/>
    <x v="2"/>
    <x v="0"/>
    <x v="5"/>
    <n v="1"/>
    <n v="1"/>
    <x v="0"/>
    <x v="2"/>
    <x v="0"/>
    <x v="3"/>
    <x v="2"/>
    <x v="13"/>
    <x v="7"/>
    <x v="1"/>
    <x v="0"/>
    <x v="0"/>
    <x v="0"/>
    <x v="1"/>
    <n v="23"/>
    <x v="0"/>
    <x v="2"/>
    <s v="Weekday"/>
    <s v="Fatal"/>
    <n v="1"/>
    <x v="3"/>
    <x v="0"/>
  </r>
  <r>
    <s v="A01116"/>
    <n v="1"/>
    <x v="1"/>
    <x v="1"/>
    <x v="1"/>
    <x v="5"/>
    <x v="7"/>
    <n v="7"/>
    <x v="57"/>
    <x v="6"/>
    <s v="8:10"/>
    <x v="2"/>
    <x v="1"/>
    <x v="1"/>
    <n v="10"/>
    <n v="0"/>
    <x v="1"/>
    <x v="1"/>
    <x v="2"/>
    <x v="3"/>
    <x v="1"/>
    <x v="90"/>
    <x v="16"/>
    <x v="2"/>
    <x v="1"/>
    <x v="0"/>
    <x v="0"/>
    <x v="1"/>
    <n v="8"/>
    <x v="1"/>
    <x v="1"/>
    <s v="Weekend"/>
    <s v="Non-Fatal"/>
    <n v="0"/>
    <x v="4"/>
    <x v="2"/>
  </r>
  <r>
    <s v="A01117"/>
    <n v="1"/>
    <x v="22"/>
    <x v="22"/>
    <x v="0"/>
    <x v="5"/>
    <x v="6"/>
    <n v="12"/>
    <x v="32"/>
    <x v="0"/>
    <s v="17:25"/>
    <x v="1"/>
    <x v="0"/>
    <x v="0"/>
    <n v="2"/>
    <n v="5"/>
    <x v="4"/>
    <x v="0"/>
    <x v="2"/>
    <x v="1"/>
    <x v="1"/>
    <x v="56"/>
    <x v="28"/>
    <x v="0"/>
    <x v="0"/>
    <x v="1"/>
    <x v="0"/>
    <x v="1"/>
    <n v="17"/>
    <x v="2"/>
    <x v="1"/>
    <s v="Weekday"/>
    <s v="Fatal"/>
    <n v="2.5"/>
    <x v="0"/>
    <x v="0"/>
  </r>
  <r>
    <s v="A01118"/>
    <n v="1"/>
    <x v="14"/>
    <x v="14"/>
    <x v="0"/>
    <x v="3"/>
    <x v="7"/>
    <n v="7"/>
    <x v="24"/>
    <x v="3"/>
    <s v="0:32"/>
    <x v="2"/>
    <x v="3"/>
    <x v="1"/>
    <n v="6"/>
    <n v="2"/>
    <x v="1"/>
    <x v="3"/>
    <x v="3"/>
    <x v="2"/>
    <x v="3"/>
    <x v="11"/>
    <x v="26"/>
    <x v="1"/>
    <x v="0"/>
    <x v="0"/>
    <x v="1"/>
    <x v="3"/>
    <n v="0"/>
    <x v="0"/>
    <x v="0"/>
    <s v="Weekday"/>
    <s v="Fatal"/>
    <n v="0.33"/>
    <x v="2"/>
    <x v="1"/>
  </r>
  <r>
    <s v="A01119"/>
    <n v="1"/>
    <x v="16"/>
    <x v="16"/>
    <x v="25"/>
    <x v="1"/>
    <x v="3"/>
    <n v="8"/>
    <x v="9"/>
    <x v="3"/>
    <s v="12:45"/>
    <x v="0"/>
    <x v="0"/>
    <x v="2"/>
    <n v="8"/>
    <n v="2"/>
    <x v="2"/>
    <x v="0"/>
    <x v="0"/>
    <x v="2"/>
    <x v="0"/>
    <x v="13"/>
    <x v="42"/>
    <x v="1"/>
    <x v="1"/>
    <x v="2"/>
    <x v="1"/>
    <x v="0"/>
    <n v="12"/>
    <x v="3"/>
    <x v="1"/>
    <s v="Weekday"/>
    <s v="Fatal"/>
    <n v="0.25"/>
    <x v="1"/>
    <x v="0"/>
  </r>
  <r>
    <s v="A01120"/>
    <n v="1"/>
    <x v="15"/>
    <x v="15"/>
    <x v="7"/>
    <x v="2"/>
    <x v="0"/>
    <n v="5"/>
    <x v="2"/>
    <x v="1"/>
    <s v="21:7"/>
    <x v="0"/>
    <x v="2"/>
    <x v="3"/>
    <n v="8"/>
    <n v="5"/>
    <x v="2"/>
    <x v="0"/>
    <x v="3"/>
    <x v="3"/>
    <x v="1"/>
    <x v="28"/>
    <x v="1"/>
    <x v="1"/>
    <x v="1"/>
    <x v="1"/>
    <x v="0"/>
    <x v="0"/>
    <n v="21"/>
    <x v="0"/>
    <x v="2"/>
    <s v="Weekday"/>
    <s v="Fatal"/>
    <n v="0.62"/>
    <x v="1"/>
    <x v="3"/>
  </r>
  <r>
    <s v="A01121"/>
    <n v="1"/>
    <x v="8"/>
    <x v="8"/>
    <x v="0"/>
    <x v="3"/>
    <x v="5"/>
    <n v="10"/>
    <x v="36"/>
    <x v="1"/>
    <s v="5:12"/>
    <x v="2"/>
    <x v="2"/>
    <x v="0"/>
    <n v="9"/>
    <n v="5"/>
    <x v="0"/>
    <x v="1"/>
    <x v="1"/>
    <x v="0"/>
    <x v="3"/>
    <x v="40"/>
    <x v="30"/>
    <x v="1"/>
    <x v="1"/>
    <x v="1"/>
    <x v="1"/>
    <x v="3"/>
    <n v="5"/>
    <x v="1"/>
    <x v="0"/>
    <s v="Weekday"/>
    <s v="Fatal"/>
    <n v="0.56000000000000005"/>
    <x v="3"/>
    <x v="0"/>
  </r>
  <r>
    <s v="A01122"/>
    <n v="1"/>
    <x v="15"/>
    <x v="15"/>
    <x v="26"/>
    <x v="2"/>
    <x v="10"/>
    <n v="2"/>
    <x v="26"/>
    <x v="1"/>
    <s v="7:8"/>
    <x v="1"/>
    <x v="0"/>
    <x v="3"/>
    <n v="2"/>
    <n v="4"/>
    <x v="4"/>
    <x v="3"/>
    <x v="0"/>
    <x v="2"/>
    <x v="1"/>
    <x v="69"/>
    <x v="28"/>
    <x v="0"/>
    <x v="1"/>
    <x v="1"/>
    <x v="1"/>
    <x v="3"/>
    <n v="7"/>
    <x v="1"/>
    <x v="2"/>
    <s v="Weekday"/>
    <s v="Fatal"/>
    <n v="2"/>
    <x v="0"/>
    <x v="2"/>
  </r>
  <r>
    <s v="A01123"/>
    <n v="1"/>
    <x v="6"/>
    <x v="6"/>
    <x v="2"/>
    <x v="1"/>
    <x v="1"/>
    <n v="1"/>
    <x v="1"/>
    <x v="6"/>
    <s v="16:10"/>
    <x v="0"/>
    <x v="2"/>
    <x v="2"/>
    <n v="0"/>
    <n v="4"/>
    <x v="2"/>
    <x v="2"/>
    <x v="3"/>
    <x v="2"/>
    <x v="3"/>
    <x v="8"/>
    <x v="15"/>
    <x v="1"/>
    <x v="1"/>
    <x v="1"/>
    <x v="0"/>
    <x v="1"/>
    <n v="16"/>
    <x v="3"/>
    <x v="1"/>
    <s v="Weekend"/>
    <s v="Fatal"/>
    <n v="0"/>
    <x v="1"/>
    <x v="4"/>
  </r>
  <r>
    <s v="A01124"/>
    <n v="1"/>
    <x v="20"/>
    <x v="20"/>
    <x v="11"/>
    <x v="2"/>
    <x v="4"/>
    <n v="11"/>
    <x v="14"/>
    <x v="4"/>
    <s v="6:31"/>
    <x v="0"/>
    <x v="4"/>
    <x v="1"/>
    <n v="0"/>
    <n v="3"/>
    <x v="0"/>
    <x v="1"/>
    <x v="3"/>
    <x v="2"/>
    <x v="3"/>
    <x v="27"/>
    <x v="41"/>
    <x v="1"/>
    <x v="0"/>
    <x v="2"/>
    <x v="1"/>
    <x v="3"/>
    <n v="6"/>
    <x v="1"/>
    <x v="2"/>
    <s v="Weekday"/>
    <s v="Fatal"/>
    <n v="0"/>
    <x v="2"/>
    <x v="3"/>
  </r>
  <r>
    <s v="A01125"/>
    <n v="1"/>
    <x v="7"/>
    <x v="7"/>
    <x v="0"/>
    <x v="1"/>
    <x v="7"/>
    <n v="7"/>
    <x v="25"/>
    <x v="0"/>
    <s v="16:18"/>
    <x v="1"/>
    <x v="1"/>
    <x v="2"/>
    <n v="9"/>
    <n v="3"/>
    <x v="0"/>
    <x v="3"/>
    <x v="2"/>
    <x v="2"/>
    <x v="2"/>
    <x v="75"/>
    <x v="47"/>
    <x v="0"/>
    <x v="1"/>
    <x v="0"/>
    <x v="0"/>
    <x v="3"/>
    <n v="16"/>
    <x v="3"/>
    <x v="1"/>
    <s v="Weekday"/>
    <s v="Fatal"/>
    <n v="0.33"/>
    <x v="0"/>
    <x v="2"/>
  </r>
  <r>
    <s v="A01126"/>
    <n v="1"/>
    <x v="29"/>
    <x v="29"/>
    <x v="0"/>
    <x v="4"/>
    <x v="5"/>
    <n v="10"/>
    <x v="58"/>
    <x v="5"/>
    <s v="8:7"/>
    <x v="0"/>
    <x v="0"/>
    <x v="6"/>
    <n v="5"/>
    <n v="2"/>
    <x v="3"/>
    <x v="0"/>
    <x v="1"/>
    <x v="1"/>
    <x v="3"/>
    <x v="67"/>
    <x v="13"/>
    <x v="1"/>
    <x v="0"/>
    <x v="1"/>
    <x v="1"/>
    <x v="0"/>
    <n v="8"/>
    <x v="1"/>
    <x v="2"/>
    <s v="Weekday"/>
    <s v="Fatal"/>
    <n v="0.4"/>
    <x v="1"/>
    <x v="4"/>
  </r>
  <r>
    <s v="A01127"/>
    <n v="1"/>
    <x v="2"/>
    <x v="2"/>
    <x v="0"/>
    <x v="0"/>
    <x v="1"/>
    <n v="1"/>
    <x v="65"/>
    <x v="3"/>
    <s v="7:10"/>
    <x v="0"/>
    <x v="0"/>
    <x v="3"/>
    <n v="3"/>
    <n v="2"/>
    <x v="0"/>
    <x v="2"/>
    <x v="0"/>
    <x v="2"/>
    <x v="2"/>
    <x v="52"/>
    <x v="35"/>
    <x v="1"/>
    <x v="1"/>
    <x v="0"/>
    <x v="0"/>
    <x v="0"/>
    <n v="7"/>
    <x v="1"/>
    <x v="0"/>
    <s v="Weekday"/>
    <s v="Fatal"/>
    <n v="0.67"/>
    <x v="3"/>
    <x v="0"/>
  </r>
  <r>
    <s v="A01128"/>
    <n v="1"/>
    <x v="31"/>
    <x v="31"/>
    <x v="0"/>
    <x v="4"/>
    <x v="6"/>
    <n v="12"/>
    <x v="7"/>
    <x v="1"/>
    <s v="2:14"/>
    <x v="1"/>
    <x v="2"/>
    <x v="5"/>
    <n v="0"/>
    <n v="1"/>
    <x v="4"/>
    <x v="0"/>
    <x v="2"/>
    <x v="2"/>
    <x v="0"/>
    <x v="80"/>
    <x v="41"/>
    <x v="1"/>
    <x v="1"/>
    <x v="2"/>
    <x v="0"/>
    <x v="0"/>
    <n v="2"/>
    <x v="0"/>
    <x v="2"/>
    <s v="Weekday"/>
    <s v="Fatal"/>
    <n v="0"/>
    <x v="2"/>
    <x v="3"/>
  </r>
  <r>
    <s v="A01129"/>
    <n v="1"/>
    <x v="22"/>
    <x v="22"/>
    <x v="0"/>
    <x v="0"/>
    <x v="4"/>
    <n v="11"/>
    <x v="30"/>
    <x v="3"/>
    <s v="6:37"/>
    <x v="2"/>
    <x v="1"/>
    <x v="2"/>
    <n v="4"/>
    <n v="4"/>
    <x v="1"/>
    <x v="1"/>
    <x v="3"/>
    <x v="1"/>
    <x v="0"/>
    <x v="18"/>
    <x v="12"/>
    <x v="1"/>
    <x v="1"/>
    <x v="2"/>
    <x v="1"/>
    <x v="0"/>
    <n v="6"/>
    <x v="1"/>
    <x v="0"/>
    <s v="Weekday"/>
    <s v="Fatal"/>
    <n v="1"/>
    <x v="1"/>
    <x v="0"/>
  </r>
  <r>
    <s v="A01130"/>
    <n v="1"/>
    <x v="28"/>
    <x v="28"/>
    <x v="19"/>
    <x v="2"/>
    <x v="9"/>
    <n v="9"/>
    <x v="51"/>
    <x v="6"/>
    <s v="16:38"/>
    <x v="2"/>
    <x v="2"/>
    <x v="3"/>
    <n v="3"/>
    <n v="3"/>
    <x v="4"/>
    <x v="3"/>
    <x v="1"/>
    <x v="0"/>
    <x v="3"/>
    <x v="46"/>
    <x v="37"/>
    <x v="0"/>
    <x v="0"/>
    <x v="0"/>
    <x v="1"/>
    <x v="3"/>
    <n v="16"/>
    <x v="3"/>
    <x v="2"/>
    <s v="Weekend"/>
    <s v="Fatal"/>
    <n v="1"/>
    <x v="1"/>
    <x v="3"/>
  </r>
  <r>
    <s v="A01131"/>
    <n v="1"/>
    <x v="15"/>
    <x v="15"/>
    <x v="7"/>
    <x v="0"/>
    <x v="10"/>
    <n v="2"/>
    <x v="29"/>
    <x v="0"/>
    <s v="9:21"/>
    <x v="2"/>
    <x v="3"/>
    <x v="3"/>
    <n v="7"/>
    <n v="5"/>
    <x v="3"/>
    <x v="0"/>
    <x v="0"/>
    <x v="1"/>
    <x v="0"/>
    <x v="73"/>
    <x v="4"/>
    <x v="1"/>
    <x v="1"/>
    <x v="0"/>
    <x v="1"/>
    <x v="2"/>
    <n v="9"/>
    <x v="1"/>
    <x v="0"/>
    <s v="Weekday"/>
    <s v="Fatal"/>
    <n v="0.71"/>
    <x v="2"/>
    <x v="0"/>
  </r>
  <r>
    <s v="A01132"/>
    <n v="1"/>
    <x v="21"/>
    <x v="21"/>
    <x v="0"/>
    <x v="0"/>
    <x v="7"/>
    <n v="7"/>
    <x v="8"/>
    <x v="5"/>
    <s v="23:32"/>
    <x v="0"/>
    <x v="1"/>
    <x v="4"/>
    <n v="9"/>
    <n v="5"/>
    <x v="4"/>
    <x v="3"/>
    <x v="0"/>
    <x v="3"/>
    <x v="3"/>
    <x v="77"/>
    <x v="34"/>
    <x v="0"/>
    <x v="1"/>
    <x v="1"/>
    <x v="1"/>
    <x v="3"/>
    <n v="23"/>
    <x v="0"/>
    <x v="0"/>
    <s v="Weekday"/>
    <s v="Fatal"/>
    <n v="0.56000000000000005"/>
    <x v="1"/>
    <x v="2"/>
  </r>
  <r>
    <s v="A01133"/>
    <n v="1"/>
    <x v="15"/>
    <x v="15"/>
    <x v="7"/>
    <x v="5"/>
    <x v="11"/>
    <n v="3"/>
    <x v="21"/>
    <x v="0"/>
    <s v="11:29"/>
    <x v="2"/>
    <x v="2"/>
    <x v="5"/>
    <n v="2"/>
    <n v="4"/>
    <x v="2"/>
    <x v="1"/>
    <x v="3"/>
    <x v="0"/>
    <x v="2"/>
    <x v="36"/>
    <x v="33"/>
    <x v="1"/>
    <x v="1"/>
    <x v="2"/>
    <x v="1"/>
    <x v="0"/>
    <n v="11"/>
    <x v="1"/>
    <x v="1"/>
    <s v="Weekday"/>
    <s v="Fatal"/>
    <n v="2"/>
    <x v="1"/>
    <x v="1"/>
  </r>
  <r>
    <s v="A01134"/>
    <n v="1"/>
    <x v="21"/>
    <x v="21"/>
    <x v="0"/>
    <x v="5"/>
    <x v="0"/>
    <n v="5"/>
    <x v="56"/>
    <x v="6"/>
    <s v="7:21"/>
    <x v="1"/>
    <x v="1"/>
    <x v="2"/>
    <n v="8"/>
    <n v="0"/>
    <x v="1"/>
    <x v="1"/>
    <x v="0"/>
    <x v="0"/>
    <x v="3"/>
    <x v="29"/>
    <x v="46"/>
    <x v="0"/>
    <x v="0"/>
    <x v="2"/>
    <x v="1"/>
    <x v="0"/>
    <n v="7"/>
    <x v="1"/>
    <x v="1"/>
    <s v="Weekend"/>
    <s v="Non-Fatal"/>
    <n v="0"/>
    <x v="0"/>
    <x v="1"/>
  </r>
  <r>
    <s v="A01135"/>
    <n v="1"/>
    <x v="24"/>
    <x v="24"/>
    <x v="0"/>
    <x v="2"/>
    <x v="1"/>
    <n v="1"/>
    <x v="63"/>
    <x v="5"/>
    <s v="0:28"/>
    <x v="2"/>
    <x v="3"/>
    <x v="6"/>
    <n v="2"/>
    <n v="2"/>
    <x v="1"/>
    <x v="1"/>
    <x v="2"/>
    <x v="3"/>
    <x v="0"/>
    <x v="22"/>
    <x v="49"/>
    <x v="1"/>
    <x v="0"/>
    <x v="2"/>
    <x v="0"/>
    <x v="3"/>
    <n v="0"/>
    <x v="0"/>
    <x v="2"/>
    <s v="Weekday"/>
    <s v="Fatal"/>
    <n v="1"/>
    <x v="3"/>
    <x v="3"/>
  </r>
  <r>
    <s v="A01136"/>
    <n v="1"/>
    <x v="31"/>
    <x v="31"/>
    <x v="0"/>
    <x v="2"/>
    <x v="1"/>
    <n v="1"/>
    <x v="63"/>
    <x v="3"/>
    <s v="20:21"/>
    <x v="2"/>
    <x v="0"/>
    <x v="3"/>
    <n v="10"/>
    <n v="0"/>
    <x v="4"/>
    <x v="0"/>
    <x v="3"/>
    <x v="3"/>
    <x v="2"/>
    <x v="68"/>
    <x v="51"/>
    <x v="2"/>
    <x v="1"/>
    <x v="2"/>
    <x v="0"/>
    <x v="2"/>
    <n v="20"/>
    <x v="2"/>
    <x v="2"/>
    <s v="Weekday"/>
    <s v="Non-Fatal"/>
    <n v="0"/>
    <x v="4"/>
    <x v="1"/>
  </r>
  <r>
    <s v="A01137"/>
    <n v="1"/>
    <x v="18"/>
    <x v="18"/>
    <x v="9"/>
    <x v="5"/>
    <x v="7"/>
    <n v="7"/>
    <x v="57"/>
    <x v="0"/>
    <s v="3:9"/>
    <x v="0"/>
    <x v="1"/>
    <x v="2"/>
    <n v="1"/>
    <n v="1"/>
    <x v="3"/>
    <x v="2"/>
    <x v="0"/>
    <x v="2"/>
    <x v="0"/>
    <x v="42"/>
    <x v="52"/>
    <x v="1"/>
    <x v="1"/>
    <x v="0"/>
    <x v="1"/>
    <x v="2"/>
    <n v="3"/>
    <x v="0"/>
    <x v="1"/>
    <s v="Weekday"/>
    <s v="Fatal"/>
    <n v="1"/>
    <x v="3"/>
    <x v="2"/>
  </r>
  <r>
    <s v="A01138"/>
    <n v="1"/>
    <x v="20"/>
    <x v="20"/>
    <x v="12"/>
    <x v="4"/>
    <x v="6"/>
    <n v="12"/>
    <x v="7"/>
    <x v="4"/>
    <s v="21:11"/>
    <x v="2"/>
    <x v="0"/>
    <x v="0"/>
    <n v="6"/>
    <n v="3"/>
    <x v="2"/>
    <x v="2"/>
    <x v="3"/>
    <x v="3"/>
    <x v="0"/>
    <x v="80"/>
    <x v="5"/>
    <x v="1"/>
    <x v="1"/>
    <x v="1"/>
    <x v="1"/>
    <x v="2"/>
    <n v="21"/>
    <x v="0"/>
    <x v="2"/>
    <s v="Weekday"/>
    <s v="Fatal"/>
    <n v="0.5"/>
    <x v="3"/>
    <x v="3"/>
  </r>
  <r>
    <s v="A01139"/>
    <n v="1"/>
    <x v="28"/>
    <x v="28"/>
    <x v="23"/>
    <x v="4"/>
    <x v="11"/>
    <n v="3"/>
    <x v="68"/>
    <x v="6"/>
    <s v="13:56"/>
    <x v="2"/>
    <x v="1"/>
    <x v="4"/>
    <n v="5"/>
    <n v="0"/>
    <x v="1"/>
    <x v="1"/>
    <x v="0"/>
    <x v="1"/>
    <x v="1"/>
    <x v="80"/>
    <x v="48"/>
    <x v="1"/>
    <x v="0"/>
    <x v="2"/>
    <x v="1"/>
    <x v="2"/>
    <n v="13"/>
    <x v="3"/>
    <x v="2"/>
    <s v="Weekend"/>
    <s v="Non-Fatal"/>
    <n v="0"/>
    <x v="2"/>
    <x v="3"/>
  </r>
  <r>
    <s v="A01140"/>
    <n v="1"/>
    <x v="23"/>
    <x v="23"/>
    <x v="0"/>
    <x v="2"/>
    <x v="5"/>
    <n v="10"/>
    <x v="13"/>
    <x v="5"/>
    <s v="0:17"/>
    <x v="2"/>
    <x v="1"/>
    <x v="2"/>
    <n v="6"/>
    <n v="5"/>
    <x v="1"/>
    <x v="2"/>
    <x v="2"/>
    <x v="2"/>
    <x v="0"/>
    <x v="33"/>
    <x v="46"/>
    <x v="0"/>
    <x v="0"/>
    <x v="1"/>
    <x v="1"/>
    <x v="3"/>
    <n v="0"/>
    <x v="0"/>
    <x v="2"/>
    <s v="Weekday"/>
    <s v="Fatal"/>
    <n v="0.83"/>
    <x v="0"/>
    <x v="0"/>
  </r>
  <r>
    <s v="A01141"/>
    <n v="1"/>
    <x v="16"/>
    <x v="16"/>
    <x v="20"/>
    <x v="3"/>
    <x v="0"/>
    <n v="5"/>
    <x v="47"/>
    <x v="1"/>
    <s v="20:59"/>
    <x v="1"/>
    <x v="4"/>
    <x v="6"/>
    <n v="1"/>
    <n v="4"/>
    <x v="2"/>
    <x v="3"/>
    <x v="3"/>
    <x v="1"/>
    <x v="0"/>
    <x v="76"/>
    <x v="32"/>
    <x v="2"/>
    <x v="0"/>
    <x v="0"/>
    <x v="1"/>
    <x v="0"/>
    <n v="20"/>
    <x v="2"/>
    <x v="0"/>
    <s v="Weekday"/>
    <s v="Fatal"/>
    <n v="4"/>
    <x v="4"/>
    <x v="3"/>
  </r>
  <r>
    <s v="A01142"/>
    <n v="1"/>
    <x v="5"/>
    <x v="5"/>
    <x v="0"/>
    <x v="5"/>
    <x v="0"/>
    <n v="5"/>
    <x v="56"/>
    <x v="3"/>
    <s v="8:29"/>
    <x v="0"/>
    <x v="4"/>
    <x v="2"/>
    <n v="10"/>
    <n v="0"/>
    <x v="2"/>
    <x v="0"/>
    <x v="0"/>
    <x v="2"/>
    <x v="3"/>
    <x v="67"/>
    <x v="29"/>
    <x v="1"/>
    <x v="1"/>
    <x v="2"/>
    <x v="1"/>
    <x v="3"/>
    <n v="8"/>
    <x v="1"/>
    <x v="1"/>
    <s v="Weekday"/>
    <s v="Non-Fatal"/>
    <n v="0"/>
    <x v="1"/>
    <x v="4"/>
  </r>
  <r>
    <s v="A01143"/>
    <n v="1"/>
    <x v="30"/>
    <x v="30"/>
    <x v="0"/>
    <x v="5"/>
    <x v="6"/>
    <n v="12"/>
    <x v="32"/>
    <x v="0"/>
    <s v="16:30"/>
    <x v="0"/>
    <x v="4"/>
    <x v="6"/>
    <n v="5"/>
    <n v="2"/>
    <x v="4"/>
    <x v="2"/>
    <x v="0"/>
    <x v="3"/>
    <x v="1"/>
    <x v="65"/>
    <x v="33"/>
    <x v="1"/>
    <x v="1"/>
    <x v="2"/>
    <x v="0"/>
    <x v="3"/>
    <n v="16"/>
    <x v="3"/>
    <x v="1"/>
    <s v="Weekday"/>
    <s v="Fatal"/>
    <n v="0.4"/>
    <x v="1"/>
    <x v="1"/>
  </r>
  <r>
    <s v="A01144"/>
    <n v="1"/>
    <x v="22"/>
    <x v="22"/>
    <x v="0"/>
    <x v="5"/>
    <x v="4"/>
    <n v="11"/>
    <x v="61"/>
    <x v="2"/>
    <s v="3:13"/>
    <x v="1"/>
    <x v="0"/>
    <x v="2"/>
    <n v="1"/>
    <n v="2"/>
    <x v="4"/>
    <x v="0"/>
    <x v="2"/>
    <x v="2"/>
    <x v="3"/>
    <x v="10"/>
    <x v="31"/>
    <x v="1"/>
    <x v="0"/>
    <x v="1"/>
    <x v="0"/>
    <x v="2"/>
    <n v="3"/>
    <x v="0"/>
    <x v="1"/>
    <s v="Weekend"/>
    <s v="Fatal"/>
    <n v="2"/>
    <x v="3"/>
    <x v="4"/>
  </r>
  <r>
    <s v="A01145"/>
    <n v="1"/>
    <x v="7"/>
    <x v="7"/>
    <x v="0"/>
    <x v="4"/>
    <x v="9"/>
    <n v="9"/>
    <x v="59"/>
    <x v="2"/>
    <s v="10:26"/>
    <x v="2"/>
    <x v="0"/>
    <x v="5"/>
    <n v="10"/>
    <n v="0"/>
    <x v="2"/>
    <x v="2"/>
    <x v="0"/>
    <x v="1"/>
    <x v="1"/>
    <x v="2"/>
    <x v="32"/>
    <x v="2"/>
    <x v="1"/>
    <x v="2"/>
    <x v="0"/>
    <x v="1"/>
    <n v="10"/>
    <x v="1"/>
    <x v="2"/>
    <s v="Weekend"/>
    <s v="Non-Fatal"/>
    <n v="0"/>
    <x v="4"/>
    <x v="2"/>
  </r>
  <r>
    <s v="A01146"/>
    <n v="1"/>
    <x v="21"/>
    <x v="21"/>
    <x v="0"/>
    <x v="0"/>
    <x v="0"/>
    <n v="5"/>
    <x v="0"/>
    <x v="0"/>
    <s v="9:54"/>
    <x v="0"/>
    <x v="3"/>
    <x v="2"/>
    <n v="0"/>
    <n v="5"/>
    <x v="2"/>
    <x v="2"/>
    <x v="2"/>
    <x v="3"/>
    <x v="2"/>
    <x v="15"/>
    <x v="4"/>
    <x v="1"/>
    <x v="1"/>
    <x v="2"/>
    <x v="0"/>
    <x v="1"/>
    <n v="9"/>
    <x v="1"/>
    <x v="0"/>
    <s v="Weekday"/>
    <s v="Fatal"/>
    <n v="0"/>
    <x v="2"/>
    <x v="2"/>
  </r>
  <r>
    <s v="A01147"/>
    <n v="1"/>
    <x v="8"/>
    <x v="8"/>
    <x v="0"/>
    <x v="4"/>
    <x v="2"/>
    <n v="6"/>
    <x v="54"/>
    <x v="4"/>
    <s v="13:21"/>
    <x v="0"/>
    <x v="1"/>
    <x v="0"/>
    <n v="6"/>
    <n v="4"/>
    <x v="4"/>
    <x v="0"/>
    <x v="1"/>
    <x v="0"/>
    <x v="3"/>
    <x v="9"/>
    <x v="47"/>
    <x v="0"/>
    <x v="0"/>
    <x v="0"/>
    <x v="1"/>
    <x v="3"/>
    <n v="13"/>
    <x v="3"/>
    <x v="2"/>
    <s v="Weekday"/>
    <s v="Fatal"/>
    <n v="0.67"/>
    <x v="0"/>
    <x v="2"/>
  </r>
  <r>
    <s v="A01148"/>
    <n v="1"/>
    <x v="23"/>
    <x v="23"/>
    <x v="0"/>
    <x v="4"/>
    <x v="1"/>
    <n v="1"/>
    <x v="38"/>
    <x v="4"/>
    <s v="7:41"/>
    <x v="1"/>
    <x v="2"/>
    <x v="2"/>
    <n v="4"/>
    <n v="5"/>
    <x v="2"/>
    <x v="3"/>
    <x v="1"/>
    <x v="0"/>
    <x v="1"/>
    <x v="55"/>
    <x v="13"/>
    <x v="1"/>
    <x v="0"/>
    <x v="2"/>
    <x v="1"/>
    <x v="1"/>
    <n v="7"/>
    <x v="1"/>
    <x v="2"/>
    <s v="Weekday"/>
    <s v="Fatal"/>
    <n v="1.25"/>
    <x v="1"/>
    <x v="4"/>
  </r>
  <r>
    <s v="A01149"/>
    <n v="1"/>
    <x v="14"/>
    <x v="14"/>
    <x v="0"/>
    <x v="0"/>
    <x v="3"/>
    <n v="8"/>
    <x v="4"/>
    <x v="5"/>
    <s v="3:0"/>
    <x v="2"/>
    <x v="0"/>
    <x v="3"/>
    <n v="1"/>
    <n v="3"/>
    <x v="1"/>
    <x v="2"/>
    <x v="1"/>
    <x v="3"/>
    <x v="3"/>
    <x v="12"/>
    <x v="45"/>
    <x v="1"/>
    <x v="1"/>
    <x v="0"/>
    <x v="0"/>
    <x v="1"/>
    <n v="3"/>
    <x v="0"/>
    <x v="0"/>
    <s v="Weekday"/>
    <s v="Fatal"/>
    <n v="3"/>
    <x v="3"/>
    <x v="4"/>
  </r>
  <r>
    <s v="A01150"/>
    <n v="1"/>
    <x v="23"/>
    <x v="23"/>
    <x v="0"/>
    <x v="5"/>
    <x v="2"/>
    <n v="6"/>
    <x v="41"/>
    <x v="3"/>
    <s v="20:45"/>
    <x v="1"/>
    <x v="2"/>
    <x v="1"/>
    <n v="0"/>
    <n v="3"/>
    <x v="2"/>
    <x v="2"/>
    <x v="2"/>
    <x v="2"/>
    <x v="3"/>
    <x v="33"/>
    <x v="1"/>
    <x v="1"/>
    <x v="0"/>
    <x v="2"/>
    <x v="0"/>
    <x v="2"/>
    <n v="20"/>
    <x v="2"/>
    <x v="1"/>
    <s v="Weekday"/>
    <s v="Fatal"/>
    <n v="0"/>
    <x v="1"/>
    <x v="0"/>
  </r>
  <r>
    <s v="A01151"/>
    <n v="1"/>
    <x v="9"/>
    <x v="9"/>
    <x v="0"/>
    <x v="4"/>
    <x v="9"/>
    <n v="9"/>
    <x v="59"/>
    <x v="6"/>
    <s v="18:54"/>
    <x v="1"/>
    <x v="0"/>
    <x v="5"/>
    <n v="9"/>
    <n v="5"/>
    <x v="0"/>
    <x v="2"/>
    <x v="0"/>
    <x v="2"/>
    <x v="1"/>
    <x v="43"/>
    <x v="13"/>
    <x v="1"/>
    <x v="1"/>
    <x v="2"/>
    <x v="1"/>
    <x v="2"/>
    <n v="18"/>
    <x v="2"/>
    <x v="2"/>
    <s v="Weekend"/>
    <s v="Fatal"/>
    <n v="0.56000000000000005"/>
    <x v="1"/>
    <x v="4"/>
  </r>
  <r>
    <s v="A01152"/>
    <n v="1"/>
    <x v="15"/>
    <x v="15"/>
    <x v="7"/>
    <x v="0"/>
    <x v="3"/>
    <n v="8"/>
    <x v="4"/>
    <x v="4"/>
    <s v="8:50"/>
    <x v="1"/>
    <x v="2"/>
    <x v="4"/>
    <n v="10"/>
    <n v="3"/>
    <x v="4"/>
    <x v="3"/>
    <x v="1"/>
    <x v="3"/>
    <x v="2"/>
    <x v="16"/>
    <x v="51"/>
    <x v="2"/>
    <x v="1"/>
    <x v="2"/>
    <x v="0"/>
    <x v="0"/>
    <n v="8"/>
    <x v="1"/>
    <x v="0"/>
    <s v="Weekday"/>
    <s v="Fatal"/>
    <n v="0.3"/>
    <x v="4"/>
    <x v="3"/>
  </r>
  <r>
    <s v="A01153"/>
    <n v="1"/>
    <x v="7"/>
    <x v="7"/>
    <x v="0"/>
    <x v="1"/>
    <x v="8"/>
    <n v="4"/>
    <x v="37"/>
    <x v="6"/>
    <s v="5:44"/>
    <x v="0"/>
    <x v="3"/>
    <x v="5"/>
    <n v="5"/>
    <n v="5"/>
    <x v="2"/>
    <x v="1"/>
    <x v="2"/>
    <x v="3"/>
    <x v="2"/>
    <x v="75"/>
    <x v="29"/>
    <x v="1"/>
    <x v="0"/>
    <x v="2"/>
    <x v="1"/>
    <x v="3"/>
    <n v="5"/>
    <x v="1"/>
    <x v="1"/>
    <s v="Weekend"/>
    <s v="Fatal"/>
    <n v="1"/>
    <x v="1"/>
    <x v="2"/>
  </r>
  <r>
    <s v="A01154"/>
    <n v="1"/>
    <x v="16"/>
    <x v="16"/>
    <x v="25"/>
    <x v="1"/>
    <x v="8"/>
    <n v="4"/>
    <x v="37"/>
    <x v="5"/>
    <s v="0:14"/>
    <x v="0"/>
    <x v="0"/>
    <x v="3"/>
    <n v="3"/>
    <n v="1"/>
    <x v="0"/>
    <x v="1"/>
    <x v="0"/>
    <x v="1"/>
    <x v="3"/>
    <x v="34"/>
    <x v="13"/>
    <x v="1"/>
    <x v="0"/>
    <x v="0"/>
    <x v="1"/>
    <x v="2"/>
    <n v="0"/>
    <x v="0"/>
    <x v="1"/>
    <s v="Weekday"/>
    <s v="Fatal"/>
    <n v="0.33"/>
    <x v="1"/>
    <x v="1"/>
  </r>
  <r>
    <s v="A01155"/>
    <n v="1"/>
    <x v="3"/>
    <x v="3"/>
    <x v="0"/>
    <x v="5"/>
    <x v="6"/>
    <n v="12"/>
    <x v="32"/>
    <x v="0"/>
    <s v="20:26"/>
    <x v="2"/>
    <x v="4"/>
    <x v="4"/>
    <n v="0"/>
    <n v="2"/>
    <x v="1"/>
    <x v="2"/>
    <x v="3"/>
    <x v="1"/>
    <x v="2"/>
    <x v="61"/>
    <x v="12"/>
    <x v="1"/>
    <x v="0"/>
    <x v="2"/>
    <x v="0"/>
    <x v="1"/>
    <n v="20"/>
    <x v="2"/>
    <x v="1"/>
    <s v="Weekday"/>
    <s v="Fatal"/>
    <n v="0"/>
    <x v="1"/>
    <x v="0"/>
  </r>
  <r>
    <s v="A01156"/>
    <n v="1"/>
    <x v="11"/>
    <x v="11"/>
    <x v="16"/>
    <x v="0"/>
    <x v="4"/>
    <n v="11"/>
    <x v="30"/>
    <x v="1"/>
    <s v="5:53"/>
    <x v="2"/>
    <x v="1"/>
    <x v="3"/>
    <n v="0"/>
    <n v="3"/>
    <x v="1"/>
    <x v="3"/>
    <x v="3"/>
    <x v="0"/>
    <x v="2"/>
    <x v="64"/>
    <x v="6"/>
    <x v="1"/>
    <x v="1"/>
    <x v="2"/>
    <x v="1"/>
    <x v="1"/>
    <n v="5"/>
    <x v="1"/>
    <x v="0"/>
    <s v="Weekday"/>
    <s v="Fatal"/>
    <n v="0"/>
    <x v="3"/>
    <x v="3"/>
  </r>
  <r>
    <s v="A01157"/>
    <n v="1"/>
    <x v="12"/>
    <x v="12"/>
    <x v="18"/>
    <x v="1"/>
    <x v="3"/>
    <n v="8"/>
    <x v="9"/>
    <x v="5"/>
    <s v="5:46"/>
    <x v="2"/>
    <x v="0"/>
    <x v="1"/>
    <n v="6"/>
    <n v="1"/>
    <x v="4"/>
    <x v="1"/>
    <x v="2"/>
    <x v="1"/>
    <x v="3"/>
    <x v="27"/>
    <x v="22"/>
    <x v="2"/>
    <x v="0"/>
    <x v="0"/>
    <x v="1"/>
    <x v="0"/>
    <n v="5"/>
    <x v="1"/>
    <x v="1"/>
    <s v="Weekday"/>
    <s v="Fatal"/>
    <n v="0.17"/>
    <x v="4"/>
    <x v="3"/>
  </r>
  <r>
    <s v="A01158"/>
    <n v="1"/>
    <x v="22"/>
    <x v="22"/>
    <x v="0"/>
    <x v="3"/>
    <x v="4"/>
    <n v="11"/>
    <x v="5"/>
    <x v="1"/>
    <s v="14:4"/>
    <x v="0"/>
    <x v="0"/>
    <x v="6"/>
    <n v="6"/>
    <n v="2"/>
    <x v="2"/>
    <x v="0"/>
    <x v="0"/>
    <x v="1"/>
    <x v="3"/>
    <x v="27"/>
    <x v="24"/>
    <x v="0"/>
    <x v="1"/>
    <x v="0"/>
    <x v="0"/>
    <x v="2"/>
    <n v="14"/>
    <x v="3"/>
    <x v="0"/>
    <s v="Weekday"/>
    <s v="Fatal"/>
    <n v="0.33"/>
    <x v="0"/>
    <x v="3"/>
  </r>
  <r>
    <s v="A01159"/>
    <n v="1"/>
    <x v="18"/>
    <x v="18"/>
    <x v="13"/>
    <x v="3"/>
    <x v="5"/>
    <n v="10"/>
    <x v="36"/>
    <x v="4"/>
    <s v="8:27"/>
    <x v="2"/>
    <x v="1"/>
    <x v="4"/>
    <n v="2"/>
    <n v="0"/>
    <x v="0"/>
    <x v="0"/>
    <x v="2"/>
    <x v="3"/>
    <x v="1"/>
    <x v="53"/>
    <x v="49"/>
    <x v="1"/>
    <x v="1"/>
    <x v="0"/>
    <x v="0"/>
    <x v="1"/>
    <n v="8"/>
    <x v="1"/>
    <x v="0"/>
    <s v="Weekday"/>
    <s v="Non-Fatal"/>
    <n v="0"/>
    <x v="3"/>
    <x v="3"/>
  </r>
  <r>
    <s v="A01160"/>
    <n v="1"/>
    <x v="12"/>
    <x v="12"/>
    <x v="5"/>
    <x v="3"/>
    <x v="8"/>
    <n v="4"/>
    <x v="10"/>
    <x v="2"/>
    <s v="20:2"/>
    <x v="0"/>
    <x v="4"/>
    <x v="3"/>
    <n v="5"/>
    <n v="3"/>
    <x v="3"/>
    <x v="0"/>
    <x v="2"/>
    <x v="3"/>
    <x v="2"/>
    <x v="42"/>
    <x v="20"/>
    <x v="0"/>
    <x v="0"/>
    <x v="1"/>
    <x v="1"/>
    <x v="3"/>
    <n v="20"/>
    <x v="2"/>
    <x v="0"/>
    <s v="Weekend"/>
    <s v="Fatal"/>
    <n v="0.6"/>
    <x v="1"/>
    <x v="2"/>
  </r>
  <r>
    <s v="A01161"/>
    <n v="1"/>
    <x v="16"/>
    <x v="16"/>
    <x v="25"/>
    <x v="3"/>
    <x v="11"/>
    <n v="3"/>
    <x v="64"/>
    <x v="3"/>
    <s v="7:17"/>
    <x v="2"/>
    <x v="0"/>
    <x v="2"/>
    <n v="3"/>
    <n v="2"/>
    <x v="0"/>
    <x v="1"/>
    <x v="3"/>
    <x v="1"/>
    <x v="0"/>
    <x v="39"/>
    <x v="17"/>
    <x v="2"/>
    <x v="1"/>
    <x v="0"/>
    <x v="1"/>
    <x v="2"/>
    <n v="7"/>
    <x v="1"/>
    <x v="0"/>
    <s v="Weekday"/>
    <s v="Fatal"/>
    <n v="0.67"/>
    <x v="4"/>
    <x v="4"/>
  </r>
  <r>
    <s v="A01162"/>
    <n v="1"/>
    <x v="11"/>
    <x v="11"/>
    <x v="16"/>
    <x v="3"/>
    <x v="1"/>
    <n v="1"/>
    <x v="31"/>
    <x v="1"/>
    <s v="10:7"/>
    <x v="0"/>
    <x v="4"/>
    <x v="6"/>
    <n v="6"/>
    <n v="3"/>
    <x v="1"/>
    <x v="2"/>
    <x v="1"/>
    <x v="3"/>
    <x v="1"/>
    <x v="40"/>
    <x v="19"/>
    <x v="0"/>
    <x v="0"/>
    <x v="1"/>
    <x v="0"/>
    <x v="0"/>
    <n v="10"/>
    <x v="1"/>
    <x v="0"/>
    <s v="Weekday"/>
    <s v="Fatal"/>
    <n v="0.5"/>
    <x v="0"/>
    <x v="0"/>
  </r>
  <r>
    <s v="A01163"/>
    <n v="1"/>
    <x v="28"/>
    <x v="28"/>
    <x v="21"/>
    <x v="5"/>
    <x v="9"/>
    <n v="9"/>
    <x v="52"/>
    <x v="4"/>
    <s v="15:13"/>
    <x v="1"/>
    <x v="4"/>
    <x v="1"/>
    <n v="5"/>
    <n v="0"/>
    <x v="3"/>
    <x v="1"/>
    <x v="1"/>
    <x v="2"/>
    <x v="3"/>
    <x v="42"/>
    <x v="14"/>
    <x v="1"/>
    <x v="1"/>
    <x v="2"/>
    <x v="0"/>
    <x v="0"/>
    <n v="15"/>
    <x v="3"/>
    <x v="1"/>
    <s v="Weekday"/>
    <s v="Non-Fatal"/>
    <n v="0"/>
    <x v="1"/>
    <x v="2"/>
  </r>
  <r>
    <s v="A01164"/>
    <n v="1"/>
    <x v="0"/>
    <x v="0"/>
    <x v="0"/>
    <x v="4"/>
    <x v="1"/>
    <n v="1"/>
    <x v="38"/>
    <x v="1"/>
    <s v="3:41"/>
    <x v="2"/>
    <x v="2"/>
    <x v="5"/>
    <n v="4"/>
    <n v="3"/>
    <x v="4"/>
    <x v="1"/>
    <x v="3"/>
    <x v="0"/>
    <x v="2"/>
    <x v="44"/>
    <x v="26"/>
    <x v="1"/>
    <x v="0"/>
    <x v="2"/>
    <x v="1"/>
    <x v="2"/>
    <n v="3"/>
    <x v="0"/>
    <x v="2"/>
    <s v="Weekday"/>
    <s v="Fatal"/>
    <n v="0.75"/>
    <x v="2"/>
    <x v="3"/>
  </r>
  <r>
    <s v="A01165"/>
    <n v="1"/>
    <x v="26"/>
    <x v="26"/>
    <x v="0"/>
    <x v="2"/>
    <x v="5"/>
    <n v="10"/>
    <x v="13"/>
    <x v="6"/>
    <s v="9:16"/>
    <x v="0"/>
    <x v="1"/>
    <x v="3"/>
    <n v="4"/>
    <n v="4"/>
    <x v="1"/>
    <x v="2"/>
    <x v="0"/>
    <x v="0"/>
    <x v="2"/>
    <x v="18"/>
    <x v="8"/>
    <x v="1"/>
    <x v="0"/>
    <x v="0"/>
    <x v="1"/>
    <x v="3"/>
    <n v="9"/>
    <x v="1"/>
    <x v="2"/>
    <s v="Weekend"/>
    <s v="Fatal"/>
    <n v="1"/>
    <x v="1"/>
    <x v="0"/>
  </r>
  <r>
    <s v="A01166"/>
    <n v="1"/>
    <x v="3"/>
    <x v="3"/>
    <x v="0"/>
    <x v="5"/>
    <x v="4"/>
    <n v="11"/>
    <x v="61"/>
    <x v="3"/>
    <s v="20:46"/>
    <x v="1"/>
    <x v="2"/>
    <x v="1"/>
    <n v="2"/>
    <n v="5"/>
    <x v="3"/>
    <x v="3"/>
    <x v="1"/>
    <x v="1"/>
    <x v="0"/>
    <x v="35"/>
    <x v="1"/>
    <x v="1"/>
    <x v="1"/>
    <x v="1"/>
    <x v="1"/>
    <x v="0"/>
    <n v="20"/>
    <x v="2"/>
    <x v="1"/>
    <s v="Weekday"/>
    <s v="Fatal"/>
    <n v="2.5"/>
    <x v="1"/>
    <x v="1"/>
  </r>
  <r>
    <s v="A01167"/>
    <n v="1"/>
    <x v="8"/>
    <x v="8"/>
    <x v="0"/>
    <x v="1"/>
    <x v="6"/>
    <n v="12"/>
    <x v="28"/>
    <x v="6"/>
    <s v="0:10"/>
    <x v="1"/>
    <x v="3"/>
    <x v="4"/>
    <n v="7"/>
    <n v="4"/>
    <x v="3"/>
    <x v="2"/>
    <x v="2"/>
    <x v="2"/>
    <x v="1"/>
    <x v="61"/>
    <x v="0"/>
    <x v="0"/>
    <x v="1"/>
    <x v="2"/>
    <x v="1"/>
    <x v="1"/>
    <n v="0"/>
    <x v="0"/>
    <x v="1"/>
    <s v="Weekend"/>
    <s v="Fatal"/>
    <n v="0.56999999999999995"/>
    <x v="0"/>
    <x v="0"/>
  </r>
  <r>
    <s v="A01168"/>
    <n v="1"/>
    <x v="15"/>
    <x v="15"/>
    <x v="26"/>
    <x v="5"/>
    <x v="6"/>
    <n v="12"/>
    <x v="32"/>
    <x v="1"/>
    <s v="9:40"/>
    <x v="2"/>
    <x v="1"/>
    <x v="6"/>
    <n v="9"/>
    <n v="1"/>
    <x v="0"/>
    <x v="3"/>
    <x v="1"/>
    <x v="0"/>
    <x v="2"/>
    <x v="84"/>
    <x v="49"/>
    <x v="1"/>
    <x v="0"/>
    <x v="0"/>
    <x v="0"/>
    <x v="2"/>
    <n v="9"/>
    <x v="1"/>
    <x v="1"/>
    <s v="Weekday"/>
    <s v="Fatal"/>
    <n v="0.11"/>
    <x v="3"/>
    <x v="0"/>
  </r>
  <r>
    <s v="A01169"/>
    <n v="1"/>
    <x v="2"/>
    <x v="2"/>
    <x v="0"/>
    <x v="0"/>
    <x v="8"/>
    <n v="4"/>
    <x v="35"/>
    <x v="1"/>
    <s v="4:39"/>
    <x v="0"/>
    <x v="2"/>
    <x v="4"/>
    <n v="5"/>
    <n v="2"/>
    <x v="1"/>
    <x v="0"/>
    <x v="0"/>
    <x v="3"/>
    <x v="1"/>
    <x v="48"/>
    <x v="28"/>
    <x v="0"/>
    <x v="0"/>
    <x v="0"/>
    <x v="1"/>
    <x v="2"/>
    <n v="4"/>
    <x v="0"/>
    <x v="0"/>
    <s v="Weekday"/>
    <s v="Fatal"/>
    <n v="0.4"/>
    <x v="0"/>
    <x v="1"/>
  </r>
  <r>
    <s v="A01170"/>
    <n v="1"/>
    <x v="26"/>
    <x v="26"/>
    <x v="0"/>
    <x v="5"/>
    <x v="8"/>
    <n v="4"/>
    <x v="19"/>
    <x v="4"/>
    <s v="15:18"/>
    <x v="1"/>
    <x v="4"/>
    <x v="5"/>
    <n v="8"/>
    <n v="2"/>
    <x v="3"/>
    <x v="3"/>
    <x v="3"/>
    <x v="0"/>
    <x v="3"/>
    <x v="34"/>
    <x v="41"/>
    <x v="1"/>
    <x v="0"/>
    <x v="1"/>
    <x v="0"/>
    <x v="3"/>
    <n v="15"/>
    <x v="3"/>
    <x v="1"/>
    <s v="Weekday"/>
    <s v="Fatal"/>
    <n v="0.25"/>
    <x v="2"/>
    <x v="1"/>
  </r>
  <r>
    <s v="A01171"/>
    <n v="1"/>
    <x v="12"/>
    <x v="12"/>
    <x v="18"/>
    <x v="2"/>
    <x v="11"/>
    <n v="3"/>
    <x v="45"/>
    <x v="3"/>
    <s v="4:34"/>
    <x v="0"/>
    <x v="4"/>
    <x v="6"/>
    <n v="4"/>
    <n v="4"/>
    <x v="4"/>
    <x v="3"/>
    <x v="0"/>
    <x v="2"/>
    <x v="0"/>
    <x v="10"/>
    <x v="45"/>
    <x v="1"/>
    <x v="1"/>
    <x v="1"/>
    <x v="0"/>
    <x v="2"/>
    <n v="4"/>
    <x v="0"/>
    <x v="2"/>
    <s v="Weekday"/>
    <s v="Fatal"/>
    <n v="1"/>
    <x v="3"/>
    <x v="4"/>
  </r>
  <r>
    <s v="A01172"/>
    <n v="1"/>
    <x v="29"/>
    <x v="29"/>
    <x v="0"/>
    <x v="3"/>
    <x v="4"/>
    <n v="11"/>
    <x v="5"/>
    <x v="4"/>
    <s v="22:34"/>
    <x v="1"/>
    <x v="1"/>
    <x v="2"/>
    <n v="6"/>
    <n v="5"/>
    <x v="3"/>
    <x v="0"/>
    <x v="0"/>
    <x v="2"/>
    <x v="1"/>
    <x v="22"/>
    <x v="40"/>
    <x v="1"/>
    <x v="1"/>
    <x v="0"/>
    <x v="0"/>
    <x v="1"/>
    <n v="22"/>
    <x v="0"/>
    <x v="0"/>
    <s v="Weekday"/>
    <s v="Fatal"/>
    <n v="0.83"/>
    <x v="3"/>
    <x v="3"/>
  </r>
  <r>
    <s v="A01173"/>
    <n v="1"/>
    <x v="6"/>
    <x v="6"/>
    <x v="27"/>
    <x v="4"/>
    <x v="0"/>
    <n v="5"/>
    <x v="34"/>
    <x v="4"/>
    <s v="4:17"/>
    <x v="1"/>
    <x v="2"/>
    <x v="6"/>
    <n v="10"/>
    <n v="2"/>
    <x v="1"/>
    <x v="3"/>
    <x v="1"/>
    <x v="0"/>
    <x v="3"/>
    <x v="31"/>
    <x v="35"/>
    <x v="1"/>
    <x v="1"/>
    <x v="2"/>
    <x v="0"/>
    <x v="1"/>
    <n v="4"/>
    <x v="0"/>
    <x v="2"/>
    <s v="Weekday"/>
    <s v="Fatal"/>
    <n v="0.2"/>
    <x v="3"/>
    <x v="0"/>
  </r>
  <r>
    <s v="A01174"/>
    <n v="1"/>
    <x v="6"/>
    <x v="6"/>
    <x v="27"/>
    <x v="3"/>
    <x v="9"/>
    <n v="9"/>
    <x v="71"/>
    <x v="0"/>
    <s v="12:54"/>
    <x v="0"/>
    <x v="4"/>
    <x v="6"/>
    <n v="6"/>
    <n v="1"/>
    <x v="4"/>
    <x v="0"/>
    <x v="1"/>
    <x v="2"/>
    <x v="1"/>
    <x v="7"/>
    <x v="52"/>
    <x v="1"/>
    <x v="0"/>
    <x v="2"/>
    <x v="0"/>
    <x v="3"/>
    <n v="12"/>
    <x v="3"/>
    <x v="0"/>
    <s v="Weekday"/>
    <s v="Fatal"/>
    <n v="0.17"/>
    <x v="3"/>
    <x v="0"/>
  </r>
  <r>
    <s v="A01175"/>
    <n v="1"/>
    <x v="16"/>
    <x v="16"/>
    <x v="20"/>
    <x v="0"/>
    <x v="11"/>
    <n v="3"/>
    <x v="70"/>
    <x v="4"/>
    <s v="10:28"/>
    <x v="2"/>
    <x v="3"/>
    <x v="6"/>
    <n v="2"/>
    <n v="4"/>
    <x v="2"/>
    <x v="1"/>
    <x v="1"/>
    <x v="1"/>
    <x v="3"/>
    <x v="43"/>
    <x v="20"/>
    <x v="0"/>
    <x v="0"/>
    <x v="2"/>
    <x v="1"/>
    <x v="1"/>
    <n v="10"/>
    <x v="1"/>
    <x v="0"/>
    <s v="Weekday"/>
    <s v="Fatal"/>
    <n v="2"/>
    <x v="1"/>
    <x v="4"/>
  </r>
  <r>
    <s v="A01176"/>
    <n v="1"/>
    <x v="16"/>
    <x v="16"/>
    <x v="20"/>
    <x v="0"/>
    <x v="2"/>
    <n v="6"/>
    <x v="53"/>
    <x v="0"/>
    <s v="8:31"/>
    <x v="2"/>
    <x v="1"/>
    <x v="1"/>
    <n v="1"/>
    <n v="0"/>
    <x v="2"/>
    <x v="2"/>
    <x v="3"/>
    <x v="3"/>
    <x v="0"/>
    <x v="60"/>
    <x v="19"/>
    <x v="0"/>
    <x v="1"/>
    <x v="0"/>
    <x v="0"/>
    <x v="2"/>
    <n v="8"/>
    <x v="1"/>
    <x v="0"/>
    <s v="Weekday"/>
    <s v="Non-Fatal"/>
    <n v="0"/>
    <x v="0"/>
    <x v="3"/>
  </r>
  <r>
    <s v="A01177"/>
    <n v="1"/>
    <x v="31"/>
    <x v="31"/>
    <x v="0"/>
    <x v="5"/>
    <x v="1"/>
    <n v="1"/>
    <x v="27"/>
    <x v="4"/>
    <s v="12:50"/>
    <x v="0"/>
    <x v="2"/>
    <x v="5"/>
    <n v="6"/>
    <n v="4"/>
    <x v="3"/>
    <x v="0"/>
    <x v="2"/>
    <x v="2"/>
    <x v="1"/>
    <x v="69"/>
    <x v="23"/>
    <x v="0"/>
    <x v="0"/>
    <x v="0"/>
    <x v="1"/>
    <x v="2"/>
    <n v="12"/>
    <x v="3"/>
    <x v="1"/>
    <s v="Weekday"/>
    <s v="Fatal"/>
    <n v="0.67"/>
    <x v="1"/>
    <x v="2"/>
  </r>
  <r>
    <s v="A01178"/>
    <n v="1"/>
    <x v="24"/>
    <x v="24"/>
    <x v="0"/>
    <x v="5"/>
    <x v="1"/>
    <n v="1"/>
    <x v="27"/>
    <x v="6"/>
    <s v="18:57"/>
    <x v="0"/>
    <x v="4"/>
    <x v="4"/>
    <n v="5"/>
    <n v="2"/>
    <x v="2"/>
    <x v="3"/>
    <x v="1"/>
    <x v="1"/>
    <x v="0"/>
    <x v="57"/>
    <x v="49"/>
    <x v="1"/>
    <x v="1"/>
    <x v="1"/>
    <x v="0"/>
    <x v="2"/>
    <n v="18"/>
    <x v="2"/>
    <x v="1"/>
    <s v="Weekend"/>
    <s v="Fatal"/>
    <n v="0.4"/>
    <x v="3"/>
    <x v="3"/>
  </r>
  <r>
    <s v="A01179"/>
    <n v="1"/>
    <x v="19"/>
    <x v="19"/>
    <x v="0"/>
    <x v="0"/>
    <x v="2"/>
    <n v="6"/>
    <x v="53"/>
    <x v="3"/>
    <s v="3:35"/>
    <x v="0"/>
    <x v="0"/>
    <x v="6"/>
    <n v="0"/>
    <n v="5"/>
    <x v="3"/>
    <x v="2"/>
    <x v="2"/>
    <x v="1"/>
    <x v="3"/>
    <x v="84"/>
    <x v="44"/>
    <x v="1"/>
    <x v="0"/>
    <x v="2"/>
    <x v="0"/>
    <x v="2"/>
    <n v="3"/>
    <x v="0"/>
    <x v="0"/>
    <s v="Weekday"/>
    <s v="Fatal"/>
    <n v="0"/>
    <x v="2"/>
    <x v="0"/>
  </r>
  <r>
    <s v="A01180"/>
    <n v="1"/>
    <x v="11"/>
    <x v="11"/>
    <x v="16"/>
    <x v="3"/>
    <x v="10"/>
    <n v="2"/>
    <x v="49"/>
    <x v="5"/>
    <s v="3:57"/>
    <x v="1"/>
    <x v="2"/>
    <x v="6"/>
    <n v="0"/>
    <n v="0"/>
    <x v="3"/>
    <x v="0"/>
    <x v="0"/>
    <x v="0"/>
    <x v="0"/>
    <x v="27"/>
    <x v="39"/>
    <x v="2"/>
    <x v="1"/>
    <x v="0"/>
    <x v="1"/>
    <x v="0"/>
    <n v="3"/>
    <x v="0"/>
    <x v="0"/>
    <s v="Weekday"/>
    <s v="Non-Fatal"/>
    <n v="0"/>
    <x v="4"/>
    <x v="3"/>
  </r>
  <r>
    <s v="A01181"/>
    <n v="1"/>
    <x v="3"/>
    <x v="3"/>
    <x v="0"/>
    <x v="1"/>
    <x v="4"/>
    <n v="11"/>
    <x v="67"/>
    <x v="3"/>
    <s v="3:33"/>
    <x v="1"/>
    <x v="1"/>
    <x v="3"/>
    <n v="6"/>
    <n v="1"/>
    <x v="3"/>
    <x v="1"/>
    <x v="2"/>
    <x v="0"/>
    <x v="3"/>
    <x v="21"/>
    <x v="8"/>
    <x v="1"/>
    <x v="0"/>
    <x v="0"/>
    <x v="1"/>
    <x v="2"/>
    <n v="3"/>
    <x v="0"/>
    <x v="1"/>
    <s v="Weekday"/>
    <s v="Fatal"/>
    <n v="0.17"/>
    <x v="1"/>
    <x v="4"/>
  </r>
  <r>
    <s v="A01182"/>
    <n v="1"/>
    <x v="11"/>
    <x v="11"/>
    <x v="4"/>
    <x v="4"/>
    <x v="0"/>
    <n v="5"/>
    <x v="34"/>
    <x v="2"/>
    <s v="2:7"/>
    <x v="0"/>
    <x v="4"/>
    <x v="1"/>
    <n v="2"/>
    <n v="2"/>
    <x v="1"/>
    <x v="0"/>
    <x v="1"/>
    <x v="2"/>
    <x v="0"/>
    <x v="32"/>
    <x v="39"/>
    <x v="2"/>
    <x v="0"/>
    <x v="0"/>
    <x v="0"/>
    <x v="2"/>
    <n v="2"/>
    <x v="0"/>
    <x v="2"/>
    <s v="Weekend"/>
    <s v="Fatal"/>
    <n v="1"/>
    <x v="4"/>
    <x v="3"/>
  </r>
  <r>
    <s v="A01183"/>
    <n v="1"/>
    <x v="5"/>
    <x v="5"/>
    <x v="0"/>
    <x v="4"/>
    <x v="8"/>
    <n v="4"/>
    <x v="15"/>
    <x v="5"/>
    <s v="22:24"/>
    <x v="2"/>
    <x v="2"/>
    <x v="5"/>
    <n v="10"/>
    <n v="1"/>
    <x v="0"/>
    <x v="1"/>
    <x v="3"/>
    <x v="0"/>
    <x v="3"/>
    <x v="49"/>
    <x v="5"/>
    <x v="1"/>
    <x v="0"/>
    <x v="2"/>
    <x v="1"/>
    <x v="1"/>
    <n v="22"/>
    <x v="0"/>
    <x v="2"/>
    <s v="Weekday"/>
    <s v="Fatal"/>
    <n v="0.1"/>
    <x v="3"/>
    <x v="1"/>
  </r>
  <r>
    <s v="A01184"/>
    <n v="1"/>
    <x v="1"/>
    <x v="1"/>
    <x v="1"/>
    <x v="4"/>
    <x v="1"/>
    <n v="1"/>
    <x v="38"/>
    <x v="6"/>
    <s v="13:40"/>
    <x v="0"/>
    <x v="3"/>
    <x v="2"/>
    <n v="3"/>
    <n v="0"/>
    <x v="0"/>
    <x v="1"/>
    <x v="3"/>
    <x v="2"/>
    <x v="0"/>
    <x v="7"/>
    <x v="33"/>
    <x v="1"/>
    <x v="0"/>
    <x v="2"/>
    <x v="1"/>
    <x v="2"/>
    <n v="13"/>
    <x v="3"/>
    <x v="2"/>
    <s v="Weekend"/>
    <s v="Non-Fatal"/>
    <n v="0"/>
    <x v="1"/>
    <x v="0"/>
  </r>
  <r>
    <s v="A01185"/>
    <n v="1"/>
    <x v="12"/>
    <x v="12"/>
    <x v="5"/>
    <x v="0"/>
    <x v="3"/>
    <n v="8"/>
    <x v="4"/>
    <x v="1"/>
    <s v="3:19"/>
    <x v="2"/>
    <x v="0"/>
    <x v="2"/>
    <n v="0"/>
    <n v="5"/>
    <x v="0"/>
    <x v="3"/>
    <x v="2"/>
    <x v="0"/>
    <x v="2"/>
    <x v="46"/>
    <x v="52"/>
    <x v="1"/>
    <x v="1"/>
    <x v="1"/>
    <x v="1"/>
    <x v="2"/>
    <n v="3"/>
    <x v="0"/>
    <x v="0"/>
    <s v="Weekday"/>
    <s v="Fatal"/>
    <n v="0"/>
    <x v="3"/>
    <x v="3"/>
  </r>
  <r>
    <s v="A01186"/>
    <n v="1"/>
    <x v="28"/>
    <x v="28"/>
    <x v="19"/>
    <x v="5"/>
    <x v="1"/>
    <n v="1"/>
    <x v="27"/>
    <x v="1"/>
    <s v="19:44"/>
    <x v="0"/>
    <x v="0"/>
    <x v="5"/>
    <n v="5"/>
    <n v="0"/>
    <x v="2"/>
    <x v="3"/>
    <x v="3"/>
    <x v="3"/>
    <x v="0"/>
    <x v="58"/>
    <x v="6"/>
    <x v="1"/>
    <x v="1"/>
    <x v="1"/>
    <x v="0"/>
    <x v="1"/>
    <n v="19"/>
    <x v="2"/>
    <x v="1"/>
    <s v="Weekday"/>
    <s v="Non-Fatal"/>
    <n v="0"/>
    <x v="3"/>
    <x v="1"/>
  </r>
  <r>
    <s v="A01187"/>
    <n v="1"/>
    <x v="29"/>
    <x v="29"/>
    <x v="0"/>
    <x v="0"/>
    <x v="3"/>
    <n v="8"/>
    <x v="4"/>
    <x v="0"/>
    <s v="3:29"/>
    <x v="0"/>
    <x v="0"/>
    <x v="4"/>
    <n v="4"/>
    <n v="2"/>
    <x v="2"/>
    <x v="1"/>
    <x v="3"/>
    <x v="1"/>
    <x v="1"/>
    <x v="8"/>
    <x v="2"/>
    <x v="1"/>
    <x v="0"/>
    <x v="1"/>
    <x v="1"/>
    <x v="0"/>
    <n v="3"/>
    <x v="0"/>
    <x v="0"/>
    <s v="Weekday"/>
    <s v="Fatal"/>
    <n v="0.5"/>
    <x v="2"/>
    <x v="4"/>
  </r>
  <r>
    <s v="A01188"/>
    <n v="1"/>
    <x v="30"/>
    <x v="30"/>
    <x v="0"/>
    <x v="1"/>
    <x v="1"/>
    <n v="1"/>
    <x v="1"/>
    <x v="0"/>
    <s v="5:57"/>
    <x v="0"/>
    <x v="2"/>
    <x v="3"/>
    <n v="8"/>
    <n v="0"/>
    <x v="2"/>
    <x v="3"/>
    <x v="0"/>
    <x v="2"/>
    <x v="0"/>
    <x v="66"/>
    <x v="43"/>
    <x v="1"/>
    <x v="0"/>
    <x v="0"/>
    <x v="0"/>
    <x v="0"/>
    <n v="5"/>
    <x v="1"/>
    <x v="1"/>
    <s v="Weekday"/>
    <s v="Non-Fatal"/>
    <n v="0"/>
    <x v="1"/>
    <x v="3"/>
  </r>
  <r>
    <s v="A01189"/>
    <n v="1"/>
    <x v="25"/>
    <x v="25"/>
    <x v="0"/>
    <x v="1"/>
    <x v="2"/>
    <n v="6"/>
    <x v="16"/>
    <x v="4"/>
    <s v="17:31"/>
    <x v="0"/>
    <x v="0"/>
    <x v="1"/>
    <n v="8"/>
    <n v="4"/>
    <x v="1"/>
    <x v="2"/>
    <x v="3"/>
    <x v="2"/>
    <x v="2"/>
    <x v="73"/>
    <x v="44"/>
    <x v="1"/>
    <x v="0"/>
    <x v="1"/>
    <x v="0"/>
    <x v="1"/>
    <n v="17"/>
    <x v="2"/>
    <x v="1"/>
    <s v="Weekday"/>
    <s v="Fatal"/>
    <n v="0.5"/>
    <x v="2"/>
    <x v="0"/>
  </r>
  <r>
    <s v="A01190"/>
    <n v="1"/>
    <x v="3"/>
    <x v="3"/>
    <x v="0"/>
    <x v="0"/>
    <x v="1"/>
    <n v="1"/>
    <x v="65"/>
    <x v="0"/>
    <s v="16:59"/>
    <x v="2"/>
    <x v="3"/>
    <x v="3"/>
    <n v="5"/>
    <n v="3"/>
    <x v="1"/>
    <x v="0"/>
    <x v="2"/>
    <x v="1"/>
    <x v="0"/>
    <x v="77"/>
    <x v="20"/>
    <x v="0"/>
    <x v="1"/>
    <x v="1"/>
    <x v="1"/>
    <x v="3"/>
    <n v="16"/>
    <x v="3"/>
    <x v="0"/>
    <s v="Weekday"/>
    <s v="Fatal"/>
    <n v="0.6"/>
    <x v="1"/>
    <x v="2"/>
  </r>
  <r>
    <s v="A01191"/>
    <n v="1"/>
    <x v="6"/>
    <x v="6"/>
    <x v="27"/>
    <x v="1"/>
    <x v="1"/>
    <n v="1"/>
    <x v="1"/>
    <x v="3"/>
    <s v="15:42"/>
    <x v="1"/>
    <x v="3"/>
    <x v="0"/>
    <n v="10"/>
    <n v="4"/>
    <x v="1"/>
    <x v="3"/>
    <x v="0"/>
    <x v="1"/>
    <x v="1"/>
    <x v="53"/>
    <x v="40"/>
    <x v="1"/>
    <x v="1"/>
    <x v="1"/>
    <x v="0"/>
    <x v="3"/>
    <n v="15"/>
    <x v="3"/>
    <x v="1"/>
    <s v="Weekday"/>
    <s v="Fatal"/>
    <n v="0.4"/>
    <x v="3"/>
    <x v="3"/>
  </r>
  <r>
    <s v="A01192"/>
    <n v="1"/>
    <x v="29"/>
    <x v="29"/>
    <x v="0"/>
    <x v="3"/>
    <x v="8"/>
    <n v="4"/>
    <x v="10"/>
    <x v="2"/>
    <s v="0:11"/>
    <x v="2"/>
    <x v="0"/>
    <x v="5"/>
    <n v="7"/>
    <n v="2"/>
    <x v="3"/>
    <x v="1"/>
    <x v="3"/>
    <x v="0"/>
    <x v="3"/>
    <x v="60"/>
    <x v="8"/>
    <x v="1"/>
    <x v="0"/>
    <x v="0"/>
    <x v="0"/>
    <x v="2"/>
    <n v="0"/>
    <x v="0"/>
    <x v="0"/>
    <s v="Weekend"/>
    <s v="Fatal"/>
    <n v="0.28999999999999998"/>
    <x v="1"/>
    <x v="3"/>
  </r>
  <r>
    <s v="A01193"/>
    <n v="1"/>
    <x v="27"/>
    <x v="27"/>
    <x v="0"/>
    <x v="4"/>
    <x v="0"/>
    <n v="5"/>
    <x v="34"/>
    <x v="2"/>
    <s v="2:35"/>
    <x v="1"/>
    <x v="3"/>
    <x v="4"/>
    <n v="8"/>
    <n v="1"/>
    <x v="2"/>
    <x v="2"/>
    <x v="2"/>
    <x v="2"/>
    <x v="3"/>
    <x v="25"/>
    <x v="43"/>
    <x v="1"/>
    <x v="0"/>
    <x v="0"/>
    <x v="0"/>
    <x v="1"/>
    <n v="2"/>
    <x v="0"/>
    <x v="2"/>
    <s v="Weekend"/>
    <s v="Fatal"/>
    <n v="0.12"/>
    <x v="1"/>
    <x v="0"/>
  </r>
  <r>
    <s v="A01194"/>
    <n v="1"/>
    <x v="19"/>
    <x v="19"/>
    <x v="0"/>
    <x v="4"/>
    <x v="3"/>
    <n v="8"/>
    <x v="33"/>
    <x v="1"/>
    <s v="10:10"/>
    <x v="1"/>
    <x v="3"/>
    <x v="1"/>
    <n v="0"/>
    <n v="4"/>
    <x v="2"/>
    <x v="0"/>
    <x v="0"/>
    <x v="2"/>
    <x v="0"/>
    <x v="39"/>
    <x v="45"/>
    <x v="1"/>
    <x v="0"/>
    <x v="0"/>
    <x v="1"/>
    <x v="0"/>
    <n v="10"/>
    <x v="1"/>
    <x v="2"/>
    <s v="Weekday"/>
    <s v="Fatal"/>
    <n v="0"/>
    <x v="3"/>
    <x v="4"/>
  </r>
  <r>
    <s v="A01195"/>
    <n v="1"/>
    <x v="7"/>
    <x v="7"/>
    <x v="0"/>
    <x v="4"/>
    <x v="1"/>
    <n v="1"/>
    <x v="38"/>
    <x v="6"/>
    <s v="17:55"/>
    <x v="1"/>
    <x v="4"/>
    <x v="0"/>
    <n v="1"/>
    <n v="0"/>
    <x v="0"/>
    <x v="2"/>
    <x v="1"/>
    <x v="1"/>
    <x v="1"/>
    <x v="21"/>
    <x v="4"/>
    <x v="1"/>
    <x v="1"/>
    <x v="0"/>
    <x v="0"/>
    <x v="0"/>
    <n v="17"/>
    <x v="2"/>
    <x v="2"/>
    <s v="Weekend"/>
    <s v="Non-Fatal"/>
    <n v="0"/>
    <x v="2"/>
    <x v="4"/>
  </r>
  <r>
    <s v="A01196"/>
    <n v="1"/>
    <x v="31"/>
    <x v="31"/>
    <x v="0"/>
    <x v="2"/>
    <x v="5"/>
    <n v="10"/>
    <x v="13"/>
    <x v="1"/>
    <s v="20:7"/>
    <x v="1"/>
    <x v="4"/>
    <x v="0"/>
    <n v="2"/>
    <n v="0"/>
    <x v="0"/>
    <x v="3"/>
    <x v="3"/>
    <x v="3"/>
    <x v="0"/>
    <x v="69"/>
    <x v="7"/>
    <x v="1"/>
    <x v="0"/>
    <x v="1"/>
    <x v="0"/>
    <x v="0"/>
    <n v="20"/>
    <x v="2"/>
    <x v="2"/>
    <s v="Weekday"/>
    <s v="Non-Fatal"/>
    <n v="0"/>
    <x v="3"/>
    <x v="2"/>
  </r>
  <r>
    <s v="A01197"/>
    <n v="1"/>
    <x v="3"/>
    <x v="3"/>
    <x v="0"/>
    <x v="1"/>
    <x v="3"/>
    <n v="8"/>
    <x v="9"/>
    <x v="1"/>
    <s v="17:43"/>
    <x v="0"/>
    <x v="1"/>
    <x v="5"/>
    <n v="5"/>
    <n v="0"/>
    <x v="4"/>
    <x v="0"/>
    <x v="0"/>
    <x v="0"/>
    <x v="3"/>
    <x v="2"/>
    <x v="30"/>
    <x v="1"/>
    <x v="0"/>
    <x v="2"/>
    <x v="0"/>
    <x v="3"/>
    <n v="17"/>
    <x v="2"/>
    <x v="1"/>
    <s v="Weekday"/>
    <s v="Non-Fatal"/>
    <n v="0"/>
    <x v="3"/>
    <x v="2"/>
  </r>
  <r>
    <s v="A01198"/>
    <n v="1"/>
    <x v="24"/>
    <x v="24"/>
    <x v="0"/>
    <x v="0"/>
    <x v="10"/>
    <n v="2"/>
    <x v="29"/>
    <x v="3"/>
    <s v="1:38"/>
    <x v="2"/>
    <x v="1"/>
    <x v="1"/>
    <n v="3"/>
    <n v="3"/>
    <x v="1"/>
    <x v="3"/>
    <x v="0"/>
    <x v="2"/>
    <x v="3"/>
    <x v="43"/>
    <x v="25"/>
    <x v="1"/>
    <x v="0"/>
    <x v="0"/>
    <x v="0"/>
    <x v="1"/>
    <n v="1"/>
    <x v="0"/>
    <x v="0"/>
    <s v="Weekday"/>
    <s v="Fatal"/>
    <n v="1"/>
    <x v="3"/>
    <x v="4"/>
  </r>
  <r>
    <s v="A01199"/>
    <n v="1"/>
    <x v="23"/>
    <x v="23"/>
    <x v="0"/>
    <x v="1"/>
    <x v="6"/>
    <n v="12"/>
    <x v="28"/>
    <x v="5"/>
    <s v="4:28"/>
    <x v="1"/>
    <x v="3"/>
    <x v="3"/>
    <n v="6"/>
    <n v="2"/>
    <x v="1"/>
    <x v="3"/>
    <x v="2"/>
    <x v="1"/>
    <x v="0"/>
    <x v="3"/>
    <x v="48"/>
    <x v="1"/>
    <x v="1"/>
    <x v="1"/>
    <x v="0"/>
    <x v="2"/>
    <n v="4"/>
    <x v="0"/>
    <x v="1"/>
    <s v="Weekday"/>
    <s v="Fatal"/>
    <n v="0.33"/>
    <x v="2"/>
    <x v="3"/>
  </r>
  <r>
    <s v="A01200"/>
    <n v="1"/>
    <x v="1"/>
    <x v="1"/>
    <x v="6"/>
    <x v="5"/>
    <x v="11"/>
    <n v="3"/>
    <x v="21"/>
    <x v="4"/>
    <s v="1:22"/>
    <x v="1"/>
    <x v="0"/>
    <x v="3"/>
    <n v="0"/>
    <n v="5"/>
    <x v="1"/>
    <x v="1"/>
    <x v="2"/>
    <x v="0"/>
    <x v="1"/>
    <x v="3"/>
    <x v="8"/>
    <x v="1"/>
    <x v="1"/>
    <x v="0"/>
    <x v="0"/>
    <x v="0"/>
    <n v="1"/>
    <x v="0"/>
    <x v="1"/>
    <s v="Weekday"/>
    <s v="Fatal"/>
    <n v="0"/>
    <x v="1"/>
    <x v="3"/>
  </r>
  <r>
    <s v="A01201"/>
    <n v="1"/>
    <x v="31"/>
    <x v="31"/>
    <x v="0"/>
    <x v="0"/>
    <x v="8"/>
    <n v="4"/>
    <x v="35"/>
    <x v="2"/>
    <s v="21:34"/>
    <x v="0"/>
    <x v="4"/>
    <x v="0"/>
    <n v="6"/>
    <n v="5"/>
    <x v="2"/>
    <x v="0"/>
    <x v="0"/>
    <x v="0"/>
    <x v="0"/>
    <x v="82"/>
    <x v="37"/>
    <x v="0"/>
    <x v="0"/>
    <x v="1"/>
    <x v="1"/>
    <x v="2"/>
    <n v="21"/>
    <x v="0"/>
    <x v="0"/>
    <s v="Weekend"/>
    <s v="Fatal"/>
    <n v="0.83"/>
    <x v="1"/>
    <x v="0"/>
  </r>
  <r>
    <s v="A01202"/>
    <n v="1"/>
    <x v="26"/>
    <x v="26"/>
    <x v="0"/>
    <x v="1"/>
    <x v="1"/>
    <n v="1"/>
    <x v="1"/>
    <x v="4"/>
    <s v="12:50"/>
    <x v="2"/>
    <x v="4"/>
    <x v="4"/>
    <n v="9"/>
    <n v="0"/>
    <x v="3"/>
    <x v="3"/>
    <x v="1"/>
    <x v="1"/>
    <x v="2"/>
    <x v="40"/>
    <x v="51"/>
    <x v="2"/>
    <x v="1"/>
    <x v="2"/>
    <x v="1"/>
    <x v="3"/>
    <n v="12"/>
    <x v="3"/>
    <x v="1"/>
    <s v="Weekday"/>
    <s v="Non-Fatal"/>
    <n v="0"/>
    <x v="4"/>
    <x v="0"/>
  </r>
  <r>
    <s v="A01203"/>
    <n v="1"/>
    <x v="11"/>
    <x v="11"/>
    <x v="22"/>
    <x v="3"/>
    <x v="2"/>
    <n v="6"/>
    <x v="3"/>
    <x v="1"/>
    <s v="1:51"/>
    <x v="0"/>
    <x v="4"/>
    <x v="1"/>
    <n v="7"/>
    <n v="3"/>
    <x v="0"/>
    <x v="2"/>
    <x v="2"/>
    <x v="1"/>
    <x v="1"/>
    <x v="50"/>
    <x v="45"/>
    <x v="1"/>
    <x v="1"/>
    <x v="1"/>
    <x v="1"/>
    <x v="3"/>
    <n v="1"/>
    <x v="0"/>
    <x v="0"/>
    <s v="Weekday"/>
    <s v="Fatal"/>
    <n v="0.43"/>
    <x v="3"/>
    <x v="1"/>
  </r>
  <r>
    <s v="A01204"/>
    <n v="1"/>
    <x v="12"/>
    <x v="12"/>
    <x v="14"/>
    <x v="5"/>
    <x v="8"/>
    <n v="4"/>
    <x v="19"/>
    <x v="1"/>
    <s v="21:11"/>
    <x v="0"/>
    <x v="2"/>
    <x v="5"/>
    <n v="4"/>
    <n v="2"/>
    <x v="2"/>
    <x v="0"/>
    <x v="1"/>
    <x v="3"/>
    <x v="1"/>
    <x v="88"/>
    <x v="6"/>
    <x v="1"/>
    <x v="0"/>
    <x v="0"/>
    <x v="0"/>
    <x v="3"/>
    <n v="21"/>
    <x v="0"/>
    <x v="1"/>
    <s v="Weekday"/>
    <s v="Fatal"/>
    <n v="0.5"/>
    <x v="3"/>
    <x v="3"/>
  </r>
  <r>
    <s v="A01205"/>
    <n v="1"/>
    <x v="27"/>
    <x v="27"/>
    <x v="0"/>
    <x v="0"/>
    <x v="6"/>
    <n v="12"/>
    <x v="60"/>
    <x v="6"/>
    <s v="22:41"/>
    <x v="2"/>
    <x v="4"/>
    <x v="0"/>
    <n v="0"/>
    <n v="3"/>
    <x v="0"/>
    <x v="2"/>
    <x v="3"/>
    <x v="2"/>
    <x v="0"/>
    <x v="87"/>
    <x v="45"/>
    <x v="1"/>
    <x v="0"/>
    <x v="0"/>
    <x v="1"/>
    <x v="1"/>
    <n v="22"/>
    <x v="0"/>
    <x v="0"/>
    <s v="Weekend"/>
    <s v="Fatal"/>
    <n v="0"/>
    <x v="3"/>
    <x v="4"/>
  </r>
  <r>
    <s v="A01206"/>
    <n v="1"/>
    <x v="24"/>
    <x v="24"/>
    <x v="0"/>
    <x v="3"/>
    <x v="6"/>
    <n v="12"/>
    <x v="50"/>
    <x v="4"/>
    <s v="12:16"/>
    <x v="0"/>
    <x v="1"/>
    <x v="3"/>
    <n v="6"/>
    <n v="4"/>
    <x v="3"/>
    <x v="1"/>
    <x v="0"/>
    <x v="3"/>
    <x v="1"/>
    <x v="11"/>
    <x v="39"/>
    <x v="2"/>
    <x v="1"/>
    <x v="1"/>
    <x v="1"/>
    <x v="1"/>
    <n v="12"/>
    <x v="3"/>
    <x v="0"/>
    <s v="Weekday"/>
    <s v="Fatal"/>
    <n v="0.67"/>
    <x v="4"/>
    <x v="1"/>
  </r>
  <r>
    <s v="A01207"/>
    <n v="1"/>
    <x v="23"/>
    <x v="23"/>
    <x v="0"/>
    <x v="1"/>
    <x v="3"/>
    <n v="8"/>
    <x v="9"/>
    <x v="0"/>
    <s v="20:29"/>
    <x v="2"/>
    <x v="0"/>
    <x v="2"/>
    <n v="8"/>
    <n v="4"/>
    <x v="2"/>
    <x v="2"/>
    <x v="1"/>
    <x v="3"/>
    <x v="2"/>
    <x v="26"/>
    <x v="39"/>
    <x v="2"/>
    <x v="1"/>
    <x v="1"/>
    <x v="0"/>
    <x v="2"/>
    <n v="20"/>
    <x v="2"/>
    <x v="1"/>
    <s v="Weekday"/>
    <s v="Fatal"/>
    <n v="0.5"/>
    <x v="4"/>
    <x v="0"/>
  </r>
  <r>
    <s v="A01208"/>
    <n v="1"/>
    <x v="24"/>
    <x v="24"/>
    <x v="0"/>
    <x v="3"/>
    <x v="9"/>
    <n v="9"/>
    <x v="71"/>
    <x v="3"/>
    <s v="10:50"/>
    <x v="0"/>
    <x v="2"/>
    <x v="0"/>
    <n v="6"/>
    <n v="3"/>
    <x v="1"/>
    <x v="1"/>
    <x v="3"/>
    <x v="0"/>
    <x v="3"/>
    <x v="41"/>
    <x v="39"/>
    <x v="2"/>
    <x v="1"/>
    <x v="1"/>
    <x v="1"/>
    <x v="1"/>
    <n v="10"/>
    <x v="1"/>
    <x v="0"/>
    <s v="Weekday"/>
    <s v="Fatal"/>
    <n v="0.5"/>
    <x v="4"/>
    <x v="3"/>
  </r>
  <r>
    <s v="A01209"/>
    <n v="1"/>
    <x v="17"/>
    <x v="17"/>
    <x v="0"/>
    <x v="1"/>
    <x v="4"/>
    <n v="11"/>
    <x v="67"/>
    <x v="6"/>
    <s v="7:10"/>
    <x v="0"/>
    <x v="0"/>
    <x v="6"/>
    <n v="7"/>
    <n v="0"/>
    <x v="1"/>
    <x v="3"/>
    <x v="2"/>
    <x v="1"/>
    <x v="0"/>
    <x v="74"/>
    <x v="51"/>
    <x v="2"/>
    <x v="0"/>
    <x v="2"/>
    <x v="0"/>
    <x v="3"/>
    <n v="7"/>
    <x v="1"/>
    <x v="1"/>
    <s v="Weekend"/>
    <s v="Non-Fatal"/>
    <n v="0"/>
    <x v="4"/>
    <x v="0"/>
  </r>
  <r>
    <s v="A01210"/>
    <n v="1"/>
    <x v="5"/>
    <x v="5"/>
    <x v="0"/>
    <x v="4"/>
    <x v="1"/>
    <n v="1"/>
    <x v="38"/>
    <x v="5"/>
    <s v="23:22"/>
    <x v="1"/>
    <x v="2"/>
    <x v="1"/>
    <n v="9"/>
    <n v="1"/>
    <x v="2"/>
    <x v="0"/>
    <x v="2"/>
    <x v="1"/>
    <x v="0"/>
    <x v="64"/>
    <x v="9"/>
    <x v="1"/>
    <x v="1"/>
    <x v="0"/>
    <x v="0"/>
    <x v="0"/>
    <n v="23"/>
    <x v="0"/>
    <x v="2"/>
    <s v="Weekday"/>
    <s v="Fatal"/>
    <n v="0.11"/>
    <x v="1"/>
    <x v="3"/>
  </r>
  <r>
    <s v="A01211"/>
    <n v="1"/>
    <x v="24"/>
    <x v="24"/>
    <x v="0"/>
    <x v="4"/>
    <x v="5"/>
    <n v="10"/>
    <x v="58"/>
    <x v="3"/>
    <s v="17:25"/>
    <x v="2"/>
    <x v="2"/>
    <x v="1"/>
    <n v="1"/>
    <n v="0"/>
    <x v="2"/>
    <x v="1"/>
    <x v="0"/>
    <x v="2"/>
    <x v="0"/>
    <x v="90"/>
    <x v="50"/>
    <x v="1"/>
    <x v="1"/>
    <x v="1"/>
    <x v="1"/>
    <x v="2"/>
    <n v="17"/>
    <x v="2"/>
    <x v="2"/>
    <s v="Weekday"/>
    <s v="Non-Fatal"/>
    <n v="0"/>
    <x v="2"/>
    <x v="2"/>
  </r>
  <r>
    <s v="A01212"/>
    <n v="1"/>
    <x v="27"/>
    <x v="27"/>
    <x v="0"/>
    <x v="1"/>
    <x v="3"/>
    <n v="8"/>
    <x v="9"/>
    <x v="1"/>
    <s v="5:2"/>
    <x v="1"/>
    <x v="0"/>
    <x v="1"/>
    <n v="4"/>
    <n v="3"/>
    <x v="3"/>
    <x v="3"/>
    <x v="3"/>
    <x v="1"/>
    <x v="3"/>
    <x v="25"/>
    <x v="13"/>
    <x v="1"/>
    <x v="1"/>
    <x v="1"/>
    <x v="0"/>
    <x v="3"/>
    <n v="5"/>
    <x v="1"/>
    <x v="1"/>
    <s v="Weekday"/>
    <s v="Fatal"/>
    <n v="0.75"/>
    <x v="1"/>
    <x v="0"/>
  </r>
  <r>
    <s v="A01213"/>
    <n v="1"/>
    <x v="29"/>
    <x v="29"/>
    <x v="0"/>
    <x v="3"/>
    <x v="9"/>
    <n v="9"/>
    <x v="71"/>
    <x v="1"/>
    <s v="4:8"/>
    <x v="0"/>
    <x v="3"/>
    <x v="6"/>
    <n v="2"/>
    <n v="4"/>
    <x v="2"/>
    <x v="3"/>
    <x v="3"/>
    <x v="1"/>
    <x v="0"/>
    <x v="44"/>
    <x v="3"/>
    <x v="1"/>
    <x v="1"/>
    <x v="2"/>
    <x v="1"/>
    <x v="2"/>
    <n v="4"/>
    <x v="0"/>
    <x v="0"/>
    <s v="Weekday"/>
    <s v="Fatal"/>
    <n v="2"/>
    <x v="2"/>
    <x v="3"/>
  </r>
  <r>
    <s v="A01214"/>
    <n v="1"/>
    <x v="16"/>
    <x v="16"/>
    <x v="25"/>
    <x v="1"/>
    <x v="9"/>
    <n v="9"/>
    <x v="69"/>
    <x v="2"/>
    <s v="21:14"/>
    <x v="2"/>
    <x v="0"/>
    <x v="6"/>
    <n v="3"/>
    <n v="4"/>
    <x v="4"/>
    <x v="1"/>
    <x v="0"/>
    <x v="1"/>
    <x v="3"/>
    <x v="34"/>
    <x v="17"/>
    <x v="2"/>
    <x v="0"/>
    <x v="0"/>
    <x v="0"/>
    <x v="2"/>
    <n v="21"/>
    <x v="0"/>
    <x v="1"/>
    <s v="Weekend"/>
    <s v="Fatal"/>
    <n v="1.33"/>
    <x v="4"/>
    <x v="1"/>
  </r>
  <r>
    <s v="A01215"/>
    <n v="1"/>
    <x v="0"/>
    <x v="0"/>
    <x v="0"/>
    <x v="5"/>
    <x v="3"/>
    <n v="8"/>
    <x v="42"/>
    <x v="5"/>
    <s v="13:31"/>
    <x v="0"/>
    <x v="2"/>
    <x v="2"/>
    <n v="2"/>
    <n v="3"/>
    <x v="1"/>
    <x v="0"/>
    <x v="1"/>
    <x v="3"/>
    <x v="2"/>
    <x v="66"/>
    <x v="0"/>
    <x v="0"/>
    <x v="1"/>
    <x v="1"/>
    <x v="0"/>
    <x v="1"/>
    <n v="13"/>
    <x v="3"/>
    <x v="1"/>
    <s v="Weekday"/>
    <s v="Fatal"/>
    <n v="1.5"/>
    <x v="0"/>
    <x v="3"/>
  </r>
  <r>
    <s v="A01216"/>
    <n v="1"/>
    <x v="11"/>
    <x v="11"/>
    <x v="16"/>
    <x v="2"/>
    <x v="11"/>
    <n v="3"/>
    <x v="45"/>
    <x v="6"/>
    <s v="21:32"/>
    <x v="1"/>
    <x v="4"/>
    <x v="1"/>
    <n v="10"/>
    <n v="2"/>
    <x v="3"/>
    <x v="1"/>
    <x v="3"/>
    <x v="1"/>
    <x v="2"/>
    <x v="43"/>
    <x v="19"/>
    <x v="0"/>
    <x v="0"/>
    <x v="1"/>
    <x v="0"/>
    <x v="1"/>
    <n v="21"/>
    <x v="0"/>
    <x v="2"/>
    <s v="Weekend"/>
    <s v="Fatal"/>
    <n v="0.2"/>
    <x v="0"/>
    <x v="4"/>
  </r>
  <r>
    <s v="A01217"/>
    <n v="1"/>
    <x v="8"/>
    <x v="8"/>
    <x v="0"/>
    <x v="1"/>
    <x v="9"/>
    <n v="9"/>
    <x v="69"/>
    <x v="3"/>
    <s v="6:23"/>
    <x v="0"/>
    <x v="2"/>
    <x v="3"/>
    <n v="5"/>
    <n v="1"/>
    <x v="3"/>
    <x v="0"/>
    <x v="2"/>
    <x v="3"/>
    <x v="1"/>
    <x v="46"/>
    <x v="19"/>
    <x v="0"/>
    <x v="1"/>
    <x v="1"/>
    <x v="0"/>
    <x v="3"/>
    <n v="6"/>
    <x v="1"/>
    <x v="1"/>
    <s v="Weekday"/>
    <s v="Fatal"/>
    <n v="0.2"/>
    <x v="0"/>
    <x v="3"/>
  </r>
  <r>
    <s v="A01218"/>
    <n v="1"/>
    <x v="27"/>
    <x v="27"/>
    <x v="0"/>
    <x v="5"/>
    <x v="0"/>
    <n v="5"/>
    <x v="56"/>
    <x v="1"/>
    <s v="7:25"/>
    <x v="1"/>
    <x v="0"/>
    <x v="1"/>
    <n v="5"/>
    <n v="1"/>
    <x v="0"/>
    <x v="2"/>
    <x v="1"/>
    <x v="3"/>
    <x v="1"/>
    <x v="45"/>
    <x v="2"/>
    <x v="1"/>
    <x v="0"/>
    <x v="0"/>
    <x v="1"/>
    <x v="2"/>
    <n v="7"/>
    <x v="1"/>
    <x v="1"/>
    <s v="Weekday"/>
    <s v="Fatal"/>
    <n v="0.2"/>
    <x v="2"/>
    <x v="1"/>
  </r>
  <r>
    <s v="A01219"/>
    <n v="1"/>
    <x v="14"/>
    <x v="14"/>
    <x v="0"/>
    <x v="0"/>
    <x v="2"/>
    <n v="6"/>
    <x v="53"/>
    <x v="4"/>
    <s v="1:7"/>
    <x v="2"/>
    <x v="1"/>
    <x v="1"/>
    <n v="7"/>
    <n v="0"/>
    <x v="2"/>
    <x v="3"/>
    <x v="2"/>
    <x v="2"/>
    <x v="0"/>
    <x v="72"/>
    <x v="4"/>
    <x v="1"/>
    <x v="1"/>
    <x v="1"/>
    <x v="1"/>
    <x v="3"/>
    <n v="1"/>
    <x v="0"/>
    <x v="0"/>
    <s v="Weekday"/>
    <s v="Non-Fatal"/>
    <n v="0"/>
    <x v="2"/>
    <x v="0"/>
  </r>
  <r>
    <s v="A01220"/>
    <n v="1"/>
    <x v="21"/>
    <x v="21"/>
    <x v="0"/>
    <x v="3"/>
    <x v="1"/>
    <n v="1"/>
    <x v="31"/>
    <x v="3"/>
    <s v="8:1"/>
    <x v="0"/>
    <x v="1"/>
    <x v="2"/>
    <n v="5"/>
    <n v="5"/>
    <x v="4"/>
    <x v="1"/>
    <x v="2"/>
    <x v="1"/>
    <x v="2"/>
    <x v="62"/>
    <x v="16"/>
    <x v="2"/>
    <x v="0"/>
    <x v="1"/>
    <x v="1"/>
    <x v="1"/>
    <n v="8"/>
    <x v="1"/>
    <x v="0"/>
    <s v="Weekday"/>
    <s v="Fatal"/>
    <n v="1"/>
    <x v="4"/>
    <x v="3"/>
  </r>
  <r>
    <s v="A01221"/>
    <n v="1"/>
    <x v="14"/>
    <x v="14"/>
    <x v="0"/>
    <x v="3"/>
    <x v="6"/>
    <n v="12"/>
    <x v="50"/>
    <x v="3"/>
    <s v="10:47"/>
    <x v="0"/>
    <x v="0"/>
    <x v="3"/>
    <n v="9"/>
    <n v="5"/>
    <x v="3"/>
    <x v="3"/>
    <x v="3"/>
    <x v="3"/>
    <x v="1"/>
    <x v="8"/>
    <x v="33"/>
    <x v="1"/>
    <x v="1"/>
    <x v="1"/>
    <x v="0"/>
    <x v="0"/>
    <n v="10"/>
    <x v="1"/>
    <x v="0"/>
    <s v="Weekday"/>
    <s v="Fatal"/>
    <n v="0.56000000000000005"/>
    <x v="1"/>
    <x v="4"/>
  </r>
  <r>
    <s v="A01222"/>
    <n v="1"/>
    <x v="26"/>
    <x v="26"/>
    <x v="0"/>
    <x v="5"/>
    <x v="3"/>
    <n v="8"/>
    <x v="42"/>
    <x v="4"/>
    <s v="7:15"/>
    <x v="1"/>
    <x v="4"/>
    <x v="5"/>
    <n v="0"/>
    <n v="4"/>
    <x v="4"/>
    <x v="1"/>
    <x v="0"/>
    <x v="3"/>
    <x v="3"/>
    <x v="4"/>
    <x v="41"/>
    <x v="1"/>
    <x v="1"/>
    <x v="1"/>
    <x v="1"/>
    <x v="2"/>
    <n v="7"/>
    <x v="1"/>
    <x v="1"/>
    <s v="Weekday"/>
    <s v="Fatal"/>
    <n v="0"/>
    <x v="2"/>
    <x v="2"/>
  </r>
  <r>
    <s v="A01223"/>
    <n v="1"/>
    <x v="2"/>
    <x v="2"/>
    <x v="0"/>
    <x v="5"/>
    <x v="7"/>
    <n v="7"/>
    <x v="57"/>
    <x v="4"/>
    <s v="16:37"/>
    <x v="1"/>
    <x v="1"/>
    <x v="5"/>
    <n v="0"/>
    <n v="3"/>
    <x v="2"/>
    <x v="0"/>
    <x v="2"/>
    <x v="3"/>
    <x v="0"/>
    <x v="87"/>
    <x v="36"/>
    <x v="1"/>
    <x v="0"/>
    <x v="2"/>
    <x v="0"/>
    <x v="1"/>
    <n v="16"/>
    <x v="3"/>
    <x v="1"/>
    <s v="Weekday"/>
    <s v="Fatal"/>
    <n v="0"/>
    <x v="3"/>
    <x v="4"/>
  </r>
  <r>
    <s v="A01224"/>
    <n v="1"/>
    <x v="14"/>
    <x v="14"/>
    <x v="0"/>
    <x v="0"/>
    <x v="11"/>
    <n v="3"/>
    <x v="70"/>
    <x v="5"/>
    <s v="16:25"/>
    <x v="1"/>
    <x v="1"/>
    <x v="4"/>
    <n v="2"/>
    <n v="5"/>
    <x v="1"/>
    <x v="3"/>
    <x v="1"/>
    <x v="2"/>
    <x v="3"/>
    <x v="26"/>
    <x v="37"/>
    <x v="0"/>
    <x v="0"/>
    <x v="2"/>
    <x v="0"/>
    <x v="1"/>
    <n v="16"/>
    <x v="3"/>
    <x v="0"/>
    <s v="Weekday"/>
    <s v="Fatal"/>
    <n v="2.5"/>
    <x v="1"/>
    <x v="0"/>
  </r>
  <r>
    <s v="A01225"/>
    <n v="1"/>
    <x v="27"/>
    <x v="27"/>
    <x v="0"/>
    <x v="1"/>
    <x v="11"/>
    <n v="3"/>
    <x v="62"/>
    <x v="0"/>
    <s v="3:56"/>
    <x v="2"/>
    <x v="1"/>
    <x v="4"/>
    <n v="6"/>
    <n v="4"/>
    <x v="1"/>
    <x v="0"/>
    <x v="2"/>
    <x v="0"/>
    <x v="1"/>
    <x v="20"/>
    <x v="44"/>
    <x v="1"/>
    <x v="0"/>
    <x v="2"/>
    <x v="1"/>
    <x v="0"/>
    <n v="3"/>
    <x v="0"/>
    <x v="1"/>
    <s v="Weekday"/>
    <s v="Fatal"/>
    <n v="0.67"/>
    <x v="2"/>
    <x v="1"/>
  </r>
  <r>
    <s v="A01226"/>
    <n v="1"/>
    <x v="7"/>
    <x v="7"/>
    <x v="0"/>
    <x v="0"/>
    <x v="3"/>
    <n v="8"/>
    <x v="4"/>
    <x v="0"/>
    <s v="5:5"/>
    <x v="2"/>
    <x v="1"/>
    <x v="6"/>
    <n v="4"/>
    <n v="3"/>
    <x v="0"/>
    <x v="2"/>
    <x v="1"/>
    <x v="1"/>
    <x v="1"/>
    <x v="85"/>
    <x v="50"/>
    <x v="1"/>
    <x v="1"/>
    <x v="1"/>
    <x v="0"/>
    <x v="1"/>
    <n v="5"/>
    <x v="1"/>
    <x v="0"/>
    <s v="Weekday"/>
    <s v="Fatal"/>
    <n v="0.75"/>
    <x v="2"/>
    <x v="4"/>
  </r>
  <r>
    <s v="A01227"/>
    <n v="1"/>
    <x v="22"/>
    <x v="22"/>
    <x v="0"/>
    <x v="1"/>
    <x v="4"/>
    <n v="11"/>
    <x v="67"/>
    <x v="3"/>
    <s v="3:46"/>
    <x v="1"/>
    <x v="4"/>
    <x v="0"/>
    <n v="6"/>
    <n v="2"/>
    <x v="1"/>
    <x v="3"/>
    <x v="3"/>
    <x v="1"/>
    <x v="2"/>
    <x v="2"/>
    <x v="48"/>
    <x v="1"/>
    <x v="1"/>
    <x v="0"/>
    <x v="1"/>
    <x v="3"/>
    <n v="3"/>
    <x v="0"/>
    <x v="1"/>
    <s v="Weekday"/>
    <s v="Fatal"/>
    <n v="0.33"/>
    <x v="2"/>
    <x v="2"/>
  </r>
  <r>
    <s v="A01228"/>
    <n v="1"/>
    <x v="5"/>
    <x v="5"/>
    <x v="0"/>
    <x v="3"/>
    <x v="0"/>
    <n v="5"/>
    <x v="47"/>
    <x v="0"/>
    <s v="8:2"/>
    <x v="1"/>
    <x v="2"/>
    <x v="1"/>
    <n v="1"/>
    <n v="0"/>
    <x v="2"/>
    <x v="0"/>
    <x v="3"/>
    <x v="3"/>
    <x v="0"/>
    <x v="56"/>
    <x v="0"/>
    <x v="0"/>
    <x v="1"/>
    <x v="0"/>
    <x v="0"/>
    <x v="1"/>
    <n v="8"/>
    <x v="1"/>
    <x v="0"/>
    <s v="Weekday"/>
    <s v="Non-Fatal"/>
    <n v="0"/>
    <x v="0"/>
    <x v="0"/>
  </r>
  <r>
    <s v="A01229"/>
    <n v="1"/>
    <x v="25"/>
    <x v="25"/>
    <x v="0"/>
    <x v="4"/>
    <x v="9"/>
    <n v="9"/>
    <x v="59"/>
    <x v="2"/>
    <s v="14:52"/>
    <x v="1"/>
    <x v="1"/>
    <x v="3"/>
    <n v="5"/>
    <n v="5"/>
    <x v="1"/>
    <x v="3"/>
    <x v="1"/>
    <x v="1"/>
    <x v="1"/>
    <x v="61"/>
    <x v="15"/>
    <x v="1"/>
    <x v="1"/>
    <x v="2"/>
    <x v="0"/>
    <x v="3"/>
    <n v="14"/>
    <x v="3"/>
    <x v="2"/>
    <s v="Weekend"/>
    <s v="Fatal"/>
    <n v="1"/>
    <x v="1"/>
    <x v="0"/>
  </r>
  <r>
    <s v="A01230"/>
    <n v="1"/>
    <x v="27"/>
    <x v="27"/>
    <x v="0"/>
    <x v="5"/>
    <x v="6"/>
    <n v="12"/>
    <x v="32"/>
    <x v="2"/>
    <s v="0:50"/>
    <x v="0"/>
    <x v="2"/>
    <x v="1"/>
    <n v="2"/>
    <n v="2"/>
    <x v="4"/>
    <x v="1"/>
    <x v="0"/>
    <x v="0"/>
    <x v="0"/>
    <x v="22"/>
    <x v="34"/>
    <x v="0"/>
    <x v="1"/>
    <x v="1"/>
    <x v="0"/>
    <x v="2"/>
    <n v="0"/>
    <x v="0"/>
    <x v="1"/>
    <s v="Weekend"/>
    <s v="Fatal"/>
    <n v="1"/>
    <x v="1"/>
    <x v="3"/>
  </r>
  <r>
    <s v="A01231"/>
    <n v="1"/>
    <x v="3"/>
    <x v="3"/>
    <x v="0"/>
    <x v="2"/>
    <x v="2"/>
    <n v="6"/>
    <x v="39"/>
    <x v="0"/>
    <s v="6:5"/>
    <x v="2"/>
    <x v="4"/>
    <x v="2"/>
    <n v="8"/>
    <n v="3"/>
    <x v="3"/>
    <x v="0"/>
    <x v="0"/>
    <x v="2"/>
    <x v="3"/>
    <x v="35"/>
    <x v="49"/>
    <x v="1"/>
    <x v="1"/>
    <x v="1"/>
    <x v="0"/>
    <x v="0"/>
    <n v="6"/>
    <x v="1"/>
    <x v="2"/>
    <s v="Weekday"/>
    <s v="Fatal"/>
    <n v="0.38"/>
    <x v="3"/>
    <x v="1"/>
  </r>
  <r>
    <s v="A01232"/>
    <n v="1"/>
    <x v="8"/>
    <x v="8"/>
    <x v="0"/>
    <x v="1"/>
    <x v="8"/>
    <n v="4"/>
    <x v="37"/>
    <x v="6"/>
    <s v="23:33"/>
    <x v="2"/>
    <x v="0"/>
    <x v="4"/>
    <n v="10"/>
    <n v="2"/>
    <x v="0"/>
    <x v="3"/>
    <x v="3"/>
    <x v="2"/>
    <x v="3"/>
    <x v="37"/>
    <x v="45"/>
    <x v="1"/>
    <x v="1"/>
    <x v="0"/>
    <x v="1"/>
    <x v="2"/>
    <n v="23"/>
    <x v="0"/>
    <x v="1"/>
    <s v="Weekend"/>
    <s v="Fatal"/>
    <n v="0.2"/>
    <x v="3"/>
    <x v="4"/>
  </r>
  <r>
    <s v="A01233"/>
    <n v="1"/>
    <x v="2"/>
    <x v="2"/>
    <x v="0"/>
    <x v="1"/>
    <x v="7"/>
    <n v="7"/>
    <x v="25"/>
    <x v="2"/>
    <s v="13:23"/>
    <x v="2"/>
    <x v="2"/>
    <x v="2"/>
    <n v="6"/>
    <n v="0"/>
    <x v="0"/>
    <x v="2"/>
    <x v="1"/>
    <x v="2"/>
    <x v="3"/>
    <x v="82"/>
    <x v="5"/>
    <x v="1"/>
    <x v="0"/>
    <x v="1"/>
    <x v="0"/>
    <x v="0"/>
    <n v="13"/>
    <x v="3"/>
    <x v="1"/>
    <s v="Weekend"/>
    <s v="Non-Fatal"/>
    <n v="0"/>
    <x v="3"/>
    <x v="0"/>
  </r>
  <r>
    <s v="A01234"/>
    <n v="1"/>
    <x v="26"/>
    <x v="26"/>
    <x v="0"/>
    <x v="2"/>
    <x v="3"/>
    <n v="8"/>
    <x v="20"/>
    <x v="0"/>
    <s v="4:41"/>
    <x v="0"/>
    <x v="1"/>
    <x v="2"/>
    <n v="3"/>
    <n v="4"/>
    <x v="4"/>
    <x v="3"/>
    <x v="0"/>
    <x v="1"/>
    <x v="0"/>
    <x v="6"/>
    <x v="25"/>
    <x v="1"/>
    <x v="1"/>
    <x v="0"/>
    <x v="0"/>
    <x v="1"/>
    <n v="4"/>
    <x v="0"/>
    <x v="2"/>
    <s v="Weekday"/>
    <s v="Fatal"/>
    <n v="1.33"/>
    <x v="3"/>
    <x v="2"/>
  </r>
  <r>
    <s v="A01235"/>
    <n v="1"/>
    <x v="10"/>
    <x v="10"/>
    <x v="0"/>
    <x v="4"/>
    <x v="7"/>
    <n v="7"/>
    <x v="18"/>
    <x v="1"/>
    <s v="8:38"/>
    <x v="2"/>
    <x v="2"/>
    <x v="1"/>
    <n v="1"/>
    <n v="5"/>
    <x v="2"/>
    <x v="3"/>
    <x v="2"/>
    <x v="0"/>
    <x v="3"/>
    <x v="44"/>
    <x v="23"/>
    <x v="0"/>
    <x v="0"/>
    <x v="1"/>
    <x v="1"/>
    <x v="3"/>
    <n v="8"/>
    <x v="1"/>
    <x v="2"/>
    <s v="Weekday"/>
    <s v="Fatal"/>
    <n v="5"/>
    <x v="1"/>
    <x v="3"/>
  </r>
  <r>
    <s v="A01236"/>
    <n v="1"/>
    <x v="30"/>
    <x v="30"/>
    <x v="0"/>
    <x v="4"/>
    <x v="2"/>
    <n v="6"/>
    <x v="54"/>
    <x v="6"/>
    <s v="0:24"/>
    <x v="0"/>
    <x v="3"/>
    <x v="3"/>
    <n v="4"/>
    <n v="3"/>
    <x v="0"/>
    <x v="2"/>
    <x v="3"/>
    <x v="2"/>
    <x v="3"/>
    <x v="32"/>
    <x v="3"/>
    <x v="1"/>
    <x v="0"/>
    <x v="1"/>
    <x v="0"/>
    <x v="0"/>
    <n v="0"/>
    <x v="0"/>
    <x v="2"/>
    <s v="Weekend"/>
    <s v="Fatal"/>
    <n v="0.75"/>
    <x v="2"/>
    <x v="3"/>
  </r>
  <r>
    <s v="A01237"/>
    <n v="1"/>
    <x v="10"/>
    <x v="10"/>
    <x v="0"/>
    <x v="1"/>
    <x v="9"/>
    <n v="9"/>
    <x v="69"/>
    <x v="5"/>
    <s v="12:52"/>
    <x v="0"/>
    <x v="3"/>
    <x v="5"/>
    <n v="1"/>
    <n v="1"/>
    <x v="1"/>
    <x v="2"/>
    <x v="1"/>
    <x v="3"/>
    <x v="3"/>
    <x v="29"/>
    <x v="18"/>
    <x v="1"/>
    <x v="1"/>
    <x v="0"/>
    <x v="1"/>
    <x v="0"/>
    <n v="12"/>
    <x v="3"/>
    <x v="1"/>
    <s v="Weekday"/>
    <s v="Fatal"/>
    <n v="1"/>
    <x v="3"/>
    <x v="1"/>
  </r>
  <r>
    <s v="A01238"/>
    <n v="1"/>
    <x v="4"/>
    <x v="4"/>
    <x v="0"/>
    <x v="3"/>
    <x v="8"/>
    <n v="4"/>
    <x v="10"/>
    <x v="2"/>
    <s v="4:28"/>
    <x v="0"/>
    <x v="0"/>
    <x v="0"/>
    <n v="6"/>
    <n v="0"/>
    <x v="0"/>
    <x v="2"/>
    <x v="2"/>
    <x v="1"/>
    <x v="1"/>
    <x v="87"/>
    <x v="19"/>
    <x v="0"/>
    <x v="0"/>
    <x v="0"/>
    <x v="0"/>
    <x v="0"/>
    <n v="4"/>
    <x v="0"/>
    <x v="0"/>
    <s v="Weekend"/>
    <s v="Non-Fatal"/>
    <n v="0"/>
    <x v="0"/>
    <x v="4"/>
  </r>
  <r>
    <s v="A01239"/>
    <n v="1"/>
    <x v="14"/>
    <x v="14"/>
    <x v="0"/>
    <x v="3"/>
    <x v="5"/>
    <n v="10"/>
    <x v="36"/>
    <x v="5"/>
    <s v="18:7"/>
    <x v="0"/>
    <x v="1"/>
    <x v="3"/>
    <n v="8"/>
    <n v="3"/>
    <x v="4"/>
    <x v="1"/>
    <x v="2"/>
    <x v="2"/>
    <x v="0"/>
    <x v="41"/>
    <x v="3"/>
    <x v="1"/>
    <x v="1"/>
    <x v="1"/>
    <x v="0"/>
    <x v="3"/>
    <n v="18"/>
    <x v="2"/>
    <x v="0"/>
    <s v="Weekday"/>
    <s v="Fatal"/>
    <n v="0.38"/>
    <x v="2"/>
    <x v="3"/>
  </r>
  <r>
    <s v="A01240"/>
    <n v="1"/>
    <x v="28"/>
    <x v="28"/>
    <x v="23"/>
    <x v="2"/>
    <x v="2"/>
    <n v="6"/>
    <x v="39"/>
    <x v="4"/>
    <s v="17:58"/>
    <x v="0"/>
    <x v="0"/>
    <x v="0"/>
    <n v="10"/>
    <n v="3"/>
    <x v="0"/>
    <x v="0"/>
    <x v="1"/>
    <x v="0"/>
    <x v="2"/>
    <x v="62"/>
    <x v="24"/>
    <x v="0"/>
    <x v="1"/>
    <x v="1"/>
    <x v="1"/>
    <x v="3"/>
    <n v="17"/>
    <x v="2"/>
    <x v="2"/>
    <s v="Weekday"/>
    <s v="Fatal"/>
    <n v="0.3"/>
    <x v="0"/>
    <x v="3"/>
  </r>
  <r>
    <s v="A01241"/>
    <n v="1"/>
    <x v="28"/>
    <x v="28"/>
    <x v="21"/>
    <x v="4"/>
    <x v="5"/>
    <n v="10"/>
    <x v="58"/>
    <x v="2"/>
    <s v="12:20"/>
    <x v="1"/>
    <x v="1"/>
    <x v="2"/>
    <n v="10"/>
    <n v="3"/>
    <x v="3"/>
    <x v="3"/>
    <x v="2"/>
    <x v="0"/>
    <x v="0"/>
    <x v="44"/>
    <x v="45"/>
    <x v="1"/>
    <x v="1"/>
    <x v="1"/>
    <x v="1"/>
    <x v="3"/>
    <n v="12"/>
    <x v="3"/>
    <x v="2"/>
    <s v="Weekend"/>
    <s v="Fatal"/>
    <n v="0.3"/>
    <x v="3"/>
    <x v="3"/>
  </r>
  <r>
    <s v="A01242"/>
    <n v="1"/>
    <x v="30"/>
    <x v="30"/>
    <x v="0"/>
    <x v="0"/>
    <x v="6"/>
    <n v="12"/>
    <x v="60"/>
    <x v="1"/>
    <s v="6:39"/>
    <x v="2"/>
    <x v="2"/>
    <x v="2"/>
    <n v="0"/>
    <n v="2"/>
    <x v="4"/>
    <x v="2"/>
    <x v="3"/>
    <x v="2"/>
    <x v="0"/>
    <x v="68"/>
    <x v="46"/>
    <x v="0"/>
    <x v="1"/>
    <x v="0"/>
    <x v="0"/>
    <x v="1"/>
    <n v="6"/>
    <x v="1"/>
    <x v="0"/>
    <s v="Weekday"/>
    <s v="Fatal"/>
    <n v="0"/>
    <x v="0"/>
    <x v="1"/>
  </r>
  <r>
    <s v="A01243"/>
    <n v="1"/>
    <x v="8"/>
    <x v="8"/>
    <x v="0"/>
    <x v="5"/>
    <x v="2"/>
    <n v="6"/>
    <x v="41"/>
    <x v="2"/>
    <s v="2:25"/>
    <x v="1"/>
    <x v="0"/>
    <x v="1"/>
    <n v="9"/>
    <n v="4"/>
    <x v="0"/>
    <x v="3"/>
    <x v="0"/>
    <x v="3"/>
    <x v="2"/>
    <x v="29"/>
    <x v="3"/>
    <x v="1"/>
    <x v="1"/>
    <x v="2"/>
    <x v="0"/>
    <x v="2"/>
    <n v="2"/>
    <x v="0"/>
    <x v="1"/>
    <s v="Weekend"/>
    <s v="Fatal"/>
    <n v="0.44"/>
    <x v="2"/>
    <x v="1"/>
  </r>
  <r>
    <s v="A01244"/>
    <n v="1"/>
    <x v="20"/>
    <x v="20"/>
    <x v="15"/>
    <x v="1"/>
    <x v="7"/>
    <n v="7"/>
    <x v="25"/>
    <x v="6"/>
    <s v="3:7"/>
    <x v="2"/>
    <x v="0"/>
    <x v="5"/>
    <n v="5"/>
    <n v="1"/>
    <x v="4"/>
    <x v="2"/>
    <x v="1"/>
    <x v="1"/>
    <x v="1"/>
    <x v="11"/>
    <x v="10"/>
    <x v="1"/>
    <x v="1"/>
    <x v="0"/>
    <x v="1"/>
    <x v="3"/>
    <n v="3"/>
    <x v="0"/>
    <x v="1"/>
    <s v="Weekend"/>
    <s v="Fatal"/>
    <n v="0.2"/>
    <x v="3"/>
    <x v="1"/>
  </r>
  <r>
    <s v="A01245"/>
    <n v="1"/>
    <x v="11"/>
    <x v="11"/>
    <x v="22"/>
    <x v="0"/>
    <x v="3"/>
    <n v="8"/>
    <x v="4"/>
    <x v="0"/>
    <s v="8:7"/>
    <x v="2"/>
    <x v="2"/>
    <x v="2"/>
    <n v="1"/>
    <n v="2"/>
    <x v="0"/>
    <x v="3"/>
    <x v="2"/>
    <x v="2"/>
    <x v="1"/>
    <x v="34"/>
    <x v="19"/>
    <x v="0"/>
    <x v="0"/>
    <x v="0"/>
    <x v="0"/>
    <x v="1"/>
    <n v="8"/>
    <x v="1"/>
    <x v="0"/>
    <s v="Weekday"/>
    <s v="Fatal"/>
    <n v="2"/>
    <x v="0"/>
    <x v="1"/>
  </r>
  <r>
    <s v="A01246"/>
    <n v="1"/>
    <x v="6"/>
    <x v="6"/>
    <x v="27"/>
    <x v="5"/>
    <x v="6"/>
    <n v="12"/>
    <x v="32"/>
    <x v="5"/>
    <s v="12:11"/>
    <x v="0"/>
    <x v="2"/>
    <x v="3"/>
    <n v="1"/>
    <n v="2"/>
    <x v="4"/>
    <x v="1"/>
    <x v="2"/>
    <x v="1"/>
    <x v="2"/>
    <x v="43"/>
    <x v="2"/>
    <x v="1"/>
    <x v="1"/>
    <x v="2"/>
    <x v="0"/>
    <x v="3"/>
    <n v="12"/>
    <x v="3"/>
    <x v="1"/>
    <s v="Weekday"/>
    <s v="Fatal"/>
    <n v="2"/>
    <x v="2"/>
    <x v="4"/>
  </r>
  <r>
    <s v="A01247"/>
    <n v="1"/>
    <x v="21"/>
    <x v="21"/>
    <x v="0"/>
    <x v="0"/>
    <x v="2"/>
    <n v="6"/>
    <x v="53"/>
    <x v="3"/>
    <s v="16:55"/>
    <x v="0"/>
    <x v="3"/>
    <x v="2"/>
    <n v="3"/>
    <n v="1"/>
    <x v="4"/>
    <x v="3"/>
    <x v="3"/>
    <x v="2"/>
    <x v="0"/>
    <x v="36"/>
    <x v="15"/>
    <x v="1"/>
    <x v="1"/>
    <x v="2"/>
    <x v="0"/>
    <x v="2"/>
    <n v="16"/>
    <x v="3"/>
    <x v="0"/>
    <s v="Weekday"/>
    <s v="Fatal"/>
    <n v="0.33"/>
    <x v="1"/>
    <x v="1"/>
  </r>
  <r>
    <s v="A01248"/>
    <n v="1"/>
    <x v="5"/>
    <x v="5"/>
    <x v="0"/>
    <x v="5"/>
    <x v="0"/>
    <n v="5"/>
    <x v="56"/>
    <x v="1"/>
    <s v="15:35"/>
    <x v="1"/>
    <x v="2"/>
    <x v="6"/>
    <n v="4"/>
    <n v="1"/>
    <x v="2"/>
    <x v="3"/>
    <x v="2"/>
    <x v="3"/>
    <x v="3"/>
    <x v="18"/>
    <x v="33"/>
    <x v="1"/>
    <x v="1"/>
    <x v="0"/>
    <x v="0"/>
    <x v="0"/>
    <n v="15"/>
    <x v="3"/>
    <x v="1"/>
    <s v="Weekday"/>
    <s v="Fatal"/>
    <n v="0.25"/>
    <x v="1"/>
    <x v="0"/>
  </r>
  <r>
    <s v="A01249"/>
    <n v="1"/>
    <x v="31"/>
    <x v="31"/>
    <x v="0"/>
    <x v="5"/>
    <x v="9"/>
    <n v="9"/>
    <x v="52"/>
    <x v="3"/>
    <s v="12:40"/>
    <x v="2"/>
    <x v="0"/>
    <x v="3"/>
    <n v="8"/>
    <n v="0"/>
    <x v="3"/>
    <x v="1"/>
    <x v="2"/>
    <x v="3"/>
    <x v="0"/>
    <x v="14"/>
    <x v="11"/>
    <x v="1"/>
    <x v="1"/>
    <x v="0"/>
    <x v="0"/>
    <x v="2"/>
    <n v="12"/>
    <x v="3"/>
    <x v="1"/>
    <s v="Weekday"/>
    <s v="Non-Fatal"/>
    <n v="0"/>
    <x v="3"/>
    <x v="1"/>
  </r>
  <r>
    <s v="A01250"/>
    <n v="1"/>
    <x v="10"/>
    <x v="10"/>
    <x v="0"/>
    <x v="2"/>
    <x v="0"/>
    <n v="5"/>
    <x v="2"/>
    <x v="6"/>
    <s v="20:0"/>
    <x v="0"/>
    <x v="2"/>
    <x v="4"/>
    <n v="3"/>
    <n v="4"/>
    <x v="2"/>
    <x v="1"/>
    <x v="1"/>
    <x v="1"/>
    <x v="2"/>
    <x v="64"/>
    <x v="26"/>
    <x v="1"/>
    <x v="0"/>
    <x v="2"/>
    <x v="0"/>
    <x v="2"/>
    <n v="20"/>
    <x v="2"/>
    <x v="2"/>
    <s v="Weekend"/>
    <s v="Fatal"/>
    <n v="1.33"/>
    <x v="2"/>
    <x v="3"/>
  </r>
  <r>
    <s v="A01251"/>
    <n v="1"/>
    <x v="11"/>
    <x v="11"/>
    <x v="22"/>
    <x v="3"/>
    <x v="4"/>
    <n v="11"/>
    <x v="5"/>
    <x v="0"/>
    <s v="7:13"/>
    <x v="0"/>
    <x v="3"/>
    <x v="5"/>
    <n v="9"/>
    <n v="0"/>
    <x v="3"/>
    <x v="3"/>
    <x v="2"/>
    <x v="0"/>
    <x v="3"/>
    <x v="34"/>
    <x v="31"/>
    <x v="1"/>
    <x v="1"/>
    <x v="2"/>
    <x v="1"/>
    <x v="3"/>
    <n v="7"/>
    <x v="1"/>
    <x v="0"/>
    <s v="Weekday"/>
    <s v="Non-Fatal"/>
    <n v="0"/>
    <x v="3"/>
    <x v="1"/>
  </r>
  <r>
    <s v="A01252"/>
    <n v="1"/>
    <x v="31"/>
    <x v="31"/>
    <x v="0"/>
    <x v="4"/>
    <x v="4"/>
    <n v="11"/>
    <x v="23"/>
    <x v="5"/>
    <s v="1:10"/>
    <x v="0"/>
    <x v="4"/>
    <x v="4"/>
    <n v="1"/>
    <n v="1"/>
    <x v="3"/>
    <x v="0"/>
    <x v="1"/>
    <x v="0"/>
    <x v="2"/>
    <x v="34"/>
    <x v="36"/>
    <x v="1"/>
    <x v="1"/>
    <x v="2"/>
    <x v="1"/>
    <x v="1"/>
    <n v="1"/>
    <x v="0"/>
    <x v="2"/>
    <s v="Weekday"/>
    <s v="Fatal"/>
    <n v="1"/>
    <x v="3"/>
    <x v="1"/>
  </r>
  <r>
    <s v="A01253"/>
    <n v="1"/>
    <x v="23"/>
    <x v="23"/>
    <x v="0"/>
    <x v="0"/>
    <x v="10"/>
    <n v="2"/>
    <x v="29"/>
    <x v="0"/>
    <s v="0:37"/>
    <x v="2"/>
    <x v="4"/>
    <x v="1"/>
    <n v="9"/>
    <n v="0"/>
    <x v="3"/>
    <x v="0"/>
    <x v="1"/>
    <x v="3"/>
    <x v="0"/>
    <x v="83"/>
    <x v="20"/>
    <x v="0"/>
    <x v="1"/>
    <x v="1"/>
    <x v="1"/>
    <x v="0"/>
    <n v="0"/>
    <x v="0"/>
    <x v="0"/>
    <s v="Weekday"/>
    <s v="Non-Fatal"/>
    <n v="0"/>
    <x v="1"/>
    <x v="3"/>
  </r>
  <r>
    <s v="A01254"/>
    <n v="1"/>
    <x v="14"/>
    <x v="14"/>
    <x v="0"/>
    <x v="2"/>
    <x v="11"/>
    <n v="3"/>
    <x v="45"/>
    <x v="4"/>
    <s v="0:0"/>
    <x v="0"/>
    <x v="3"/>
    <x v="5"/>
    <n v="9"/>
    <n v="1"/>
    <x v="4"/>
    <x v="3"/>
    <x v="1"/>
    <x v="2"/>
    <x v="2"/>
    <x v="39"/>
    <x v="25"/>
    <x v="1"/>
    <x v="1"/>
    <x v="1"/>
    <x v="0"/>
    <x v="1"/>
    <n v="0"/>
    <x v="0"/>
    <x v="2"/>
    <s v="Weekday"/>
    <s v="Fatal"/>
    <n v="0.11"/>
    <x v="3"/>
    <x v="4"/>
  </r>
  <r>
    <s v="A01255"/>
    <n v="1"/>
    <x v="27"/>
    <x v="27"/>
    <x v="0"/>
    <x v="0"/>
    <x v="3"/>
    <n v="8"/>
    <x v="4"/>
    <x v="6"/>
    <s v="1:37"/>
    <x v="0"/>
    <x v="1"/>
    <x v="0"/>
    <n v="3"/>
    <n v="2"/>
    <x v="3"/>
    <x v="0"/>
    <x v="1"/>
    <x v="1"/>
    <x v="1"/>
    <x v="8"/>
    <x v="41"/>
    <x v="1"/>
    <x v="1"/>
    <x v="2"/>
    <x v="1"/>
    <x v="0"/>
    <n v="1"/>
    <x v="0"/>
    <x v="0"/>
    <s v="Weekend"/>
    <s v="Fatal"/>
    <n v="0.67"/>
    <x v="2"/>
    <x v="4"/>
  </r>
  <r>
    <s v="A01256"/>
    <n v="1"/>
    <x v="4"/>
    <x v="4"/>
    <x v="0"/>
    <x v="4"/>
    <x v="9"/>
    <n v="9"/>
    <x v="59"/>
    <x v="5"/>
    <s v="19:41"/>
    <x v="1"/>
    <x v="2"/>
    <x v="6"/>
    <n v="7"/>
    <n v="4"/>
    <x v="4"/>
    <x v="2"/>
    <x v="0"/>
    <x v="2"/>
    <x v="2"/>
    <x v="21"/>
    <x v="29"/>
    <x v="1"/>
    <x v="1"/>
    <x v="0"/>
    <x v="0"/>
    <x v="3"/>
    <n v="19"/>
    <x v="2"/>
    <x v="2"/>
    <s v="Weekday"/>
    <s v="Fatal"/>
    <n v="0.56999999999999995"/>
    <x v="1"/>
    <x v="4"/>
  </r>
  <r>
    <s v="A01257"/>
    <n v="1"/>
    <x v="31"/>
    <x v="31"/>
    <x v="0"/>
    <x v="2"/>
    <x v="5"/>
    <n v="10"/>
    <x v="13"/>
    <x v="3"/>
    <s v="14:58"/>
    <x v="0"/>
    <x v="2"/>
    <x v="5"/>
    <n v="7"/>
    <n v="1"/>
    <x v="0"/>
    <x v="0"/>
    <x v="2"/>
    <x v="3"/>
    <x v="2"/>
    <x v="72"/>
    <x v="23"/>
    <x v="0"/>
    <x v="0"/>
    <x v="1"/>
    <x v="0"/>
    <x v="0"/>
    <n v="14"/>
    <x v="3"/>
    <x v="2"/>
    <s v="Weekday"/>
    <s v="Fatal"/>
    <n v="0.14000000000000001"/>
    <x v="1"/>
    <x v="0"/>
  </r>
  <r>
    <s v="A01258"/>
    <n v="1"/>
    <x v="4"/>
    <x v="4"/>
    <x v="0"/>
    <x v="5"/>
    <x v="5"/>
    <n v="10"/>
    <x v="12"/>
    <x v="2"/>
    <s v="9:2"/>
    <x v="0"/>
    <x v="4"/>
    <x v="0"/>
    <n v="10"/>
    <n v="0"/>
    <x v="0"/>
    <x v="2"/>
    <x v="2"/>
    <x v="2"/>
    <x v="3"/>
    <x v="86"/>
    <x v="30"/>
    <x v="1"/>
    <x v="0"/>
    <x v="0"/>
    <x v="1"/>
    <x v="3"/>
    <n v="9"/>
    <x v="1"/>
    <x v="1"/>
    <s v="Weekend"/>
    <s v="Non-Fatal"/>
    <n v="0"/>
    <x v="3"/>
    <x v="2"/>
  </r>
  <r>
    <s v="A01259"/>
    <n v="1"/>
    <x v="17"/>
    <x v="17"/>
    <x v="0"/>
    <x v="0"/>
    <x v="0"/>
    <n v="5"/>
    <x v="0"/>
    <x v="6"/>
    <s v="16:28"/>
    <x v="1"/>
    <x v="3"/>
    <x v="4"/>
    <n v="0"/>
    <n v="5"/>
    <x v="0"/>
    <x v="3"/>
    <x v="2"/>
    <x v="3"/>
    <x v="0"/>
    <x v="41"/>
    <x v="27"/>
    <x v="1"/>
    <x v="1"/>
    <x v="2"/>
    <x v="0"/>
    <x v="0"/>
    <n v="16"/>
    <x v="3"/>
    <x v="0"/>
    <s v="Weekend"/>
    <s v="Fatal"/>
    <n v="0"/>
    <x v="2"/>
    <x v="3"/>
  </r>
  <r>
    <s v="A01260"/>
    <n v="1"/>
    <x v="15"/>
    <x v="15"/>
    <x v="7"/>
    <x v="2"/>
    <x v="8"/>
    <n v="4"/>
    <x v="44"/>
    <x v="5"/>
    <s v="3:4"/>
    <x v="2"/>
    <x v="3"/>
    <x v="0"/>
    <n v="5"/>
    <n v="3"/>
    <x v="2"/>
    <x v="0"/>
    <x v="2"/>
    <x v="3"/>
    <x v="2"/>
    <x v="17"/>
    <x v="21"/>
    <x v="1"/>
    <x v="1"/>
    <x v="1"/>
    <x v="0"/>
    <x v="3"/>
    <n v="3"/>
    <x v="0"/>
    <x v="2"/>
    <s v="Weekday"/>
    <s v="Fatal"/>
    <n v="0.6"/>
    <x v="2"/>
    <x v="4"/>
  </r>
  <r>
    <s v="A01261"/>
    <n v="1"/>
    <x v="12"/>
    <x v="12"/>
    <x v="14"/>
    <x v="4"/>
    <x v="0"/>
    <n v="5"/>
    <x v="34"/>
    <x v="2"/>
    <s v="21:5"/>
    <x v="0"/>
    <x v="4"/>
    <x v="6"/>
    <n v="2"/>
    <n v="3"/>
    <x v="1"/>
    <x v="1"/>
    <x v="2"/>
    <x v="2"/>
    <x v="1"/>
    <x v="11"/>
    <x v="38"/>
    <x v="2"/>
    <x v="1"/>
    <x v="2"/>
    <x v="0"/>
    <x v="0"/>
    <n v="21"/>
    <x v="0"/>
    <x v="2"/>
    <s v="Weekend"/>
    <s v="Fatal"/>
    <n v="1.5"/>
    <x v="4"/>
    <x v="1"/>
  </r>
  <r>
    <s v="A01262"/>
    <n v="1"/>
    <x v="25"/>
    <x v="25"/>
    <x v="0"/>
    <x v="1"/>
    <x v="9"/>
    <n v="9"/>
    <x v="69"/>
    <x v="6"/>
    <s v="21:46"/>
    <x v="0"/>
    <x v="2"/>
    <x v="0"/>
    <n v="2"/>
    <n v="3"/>
    <x v="1"/>
    <x v="0"/>
    <x v="1"/>
    <x v="2"/>
    <x v="1"/>
    <x v="61"/>
    <x v="49"/>
    <x v="1"/>
    <x v="0"/>
    <x v="1"/>
    <x v="0"/>
    <x v="2"/>
    <n v="21"/>
    <x v="0"/>
    <x v="1"/>
    <s v="Weekend"/>
    <s v="Fatal"/>
    <n v="1.5"/>
    <x v="3"/>
    <x v="0"/>
  </r>
  <r>
    <s v="A01263"/>
    <n v="1"/>
    <x v="14"/>
    <x v="14"/>
    <x v="0"/>
    <x v="4"/>
    <x v="3"/>
    <n v="8"/>
    <x v="33"/>
    <x v="0"/>
    <s v="4:34"/>
    <x v="2"/>
    <x v="4"/>
    <x v="3"/>
    <n v="10"/>
    <n v="2"/>
    <x v="3"/>
    <x v="0"/>
    <x v="3"/>
    <x v="0"/>
    <x v="1"/>
    <x v="38"/>
    <x v="41"/>
    <x v="1"/>
    <x v="0"/>
    <x v="0"/>
    <x v="1"/>
    <x v="1"/>
    <n v="4"/>
    <x v="0"/>
    <x v="2"/>
    <s v="Weekday"/>
    <s v="Fatal"/>
    <n v="0.2"/>
    <x v="2"/>
    <x v="1"/>
  </r>
  <r>
    <s v="A01264"/>
    <n v="1"/>
    <x v="14"/>
    <x v="14"/>
    <x v="0"/>
    <x v="4"/>
    <x v="6"/>
    <n v="12"/>
    <x v="7"/>
    <x v="2"/>
    <s v="15:51"/>
    <x v="1"/>
    <x v="4"/>
    <x v="2"/>
    <n v="5"/>
    <n v="3"/>
    <x v="1"/>
    <x v="3"/>
    <x v="1"/>
    <x v="2"/>
    <x v="0"/>
    <x v="6"/>
    <x v="35"/>
    <x v="1"/>
    <x v="0"/>
    <x v="2"/>
    <x v="1"/>
    <x v="0"/>
    <n v="15"/>
    <x v="3"/>
    <x v="2"/>
    <s v="Weekend"/>
    <s v="Fatal"/>
    <n v="0.6"/>
    <x v="3"/>
    <x v="2"/>
  </r>
  <r>
    <s v="A01265"/>
    <n v="1"/>
    <x v="25"/>
    <x v="25"/>
    <x v="0"/>
    <x v="0"/>
    <x v="3"/>
    <n v="8"/>
    <x v="4"/>
    <x v="3"/>
    <s v="10:54"/>
    <x v="2"/>
    <x v="1"/>
    <x v="5"/>
    <n v="4"/>
    <n v="1"/>
    <x v="4"/>
    <x v="2"/>
    <x v="1"/>
    <x v="2"/>
    <x v="2"/>
    <x v="63"/>
    <x v="12"/>
    <x v="1"/>
    <x v="1"/>
    <x v="1"/>
    <x v="1"/>
    <x v="1"/>
    <n v="10"/>
    <x v="1"/>
    <x v="0"/>
    <s v="Weekday"/>
    <s v="Fatal"/>
    <n v="0.25"/>
    <x v="1"/>
    <x v="4"/>
  </r>
  <r>
    <s v="A01266"/>
    <n v="1"/>
    <x v="29"/>
    <x v="29"/>
    <x v="0"/>
    <x v="5"/>
    <x v="8"/>
    <n v="4"/>
    <x v="19"/>
    <x v="4"/>
    <s v="17:42"/>
    <x v="0"/>
    <x v="0"/>
    <x v="6"/>
    <n v="8"/>
    <n v="0"/>
    <x v="3"/>
    <x v="1"/>
    <x v="3"/>
    <x v="2"/>
    <x v="0"/>
    <x v="47"/>
    <x v="7"/>
    <x v="1"/>
    <x v="0"/>
    <x v="1"/>
    <x v="0"/>
    <x v="1"/>
    <n v="17"/>
    <x v="2"/>
    <x v="1"/>
    <s v="Weekday"/>
    <s v="Non-Fatal"/>
    <n v="0"/>
    <x v="3"/>
    <x v="1"/>
  </r>
  <r>
    <s v="A01267"/>
    <n v="1"/>
    <x v="12"/>
    <x v="12"/>
    <x v="18"/>
    <x v="0"/>
    <x v="10"/>
    <n v="2"/>
    <x v="29"/>
    <x v="5"/>
    <s v="6:5"/>
    <x v="0"/>
    <x v="1"/>
    <x v="4"/>
    <n v="10"/>
    <n v="2"/>
    <x v="1"/>
    <x v="3"/>
    <x v="1"/>
    <x v="2"/>
    <x v="2"/>
    <x v="16"/>
    <x v="28"/>
    <x v="0"/>
    <x v="0"/>
    <x v="0"/>
    <x v="0"/>
    <x v="0"/>
    <n v="6"/>
    <x v="1"/>
    <x v="0"/>
    <s v="Weekday"/>
    <s v="Fatal"/>
    <n v="0.2"/>
    <x v="0"/>
    <x v="3"/>
  </r>
  <r>
    <s v="A01268"/>
    <n v="1"/>
    <x v="31"/>
    <x v="31"/>
    <x v="0"/>
    <x v="0"/>
    <x v="3"/>
    <n v="8"/>
    <x v="4"/>
    <x v="2"/>
    <s v="10:15"/>
    <x v="1"/>
    <x v="0"/>
    <x v="2"/>
    <n v="4"/>
    <n v="5"/>
    <x v="0"/>
    <x v="2"/>
    <x v="2"/>
    <x v="1"/>
    <x v="2"/>
    <x v="14"/>
    <x v="41"/>
    <x v="1"/>
    <x v="1"/>
    <x v="0"/>
    <x v="0"/>
    <x v="2"/>
    <n v="10"/>
    <x v="1"/>
    <x v="0"/>
    <s v="Weekend"/>
    <s v="Fatal"/>
    <n v="1.25"/>
    <x v="2"/>
    <x v="1"/>
  </r>
  <r>
    <s v="A01269"/>
    <n v="1"/>
    <x v="31"/>
    <x v="31"/>
    <x v="0"/>
    <x v="5"/>
    <x v="4"/>
    <n v="11"/>
    <x v="61"/>
    <x v="5"/>
    <s v="20:40"/>
    <x v="1"/>
    <x v="2"/>
    <x v="4"/>
    <n v="0"/>
    <n v="0"/>
    <x v="0"/>
    <x v="3"/>
    <x v="3"/>
    <x v="3"/>
    <x v="3"/>
    <x v="54"/>
    <x v="52"/>
    <x v="1"/>
    <x v="1"/>
    <x v="2"/>
    <x v="1"/>
    <x v="0"/>
    <n v="20"/>
    <x v="2"/>
    <x v="1"/>
    <s v="Weekday"/>
    <s v="Non-Fatal"/>
    <n v="0"/>
    <x v="3"/>
    <x v="4"/>
  </r>
  <r>
    <s v="A01270"/>
    <n v="1"/>
    <x v="19"/>
    <x v="19"/>
    <x v="0"/>
    <x v="1"/>
    <x v="10"/>
    <n v="2"/>
    <x v="43"/>
    <x v="6"/>
    <s v="7:30"/>
    <x v="1"/>
    <x v="3"/>
    <x v="6"/>
    <n v="0"/>
    <n v="2"/>
    <x v="2"/>
    <x v="3"/>
    <x v="1"/>
    <x v="3"/>
    <x v="1"/>
    <x v="79"/>
    <x v="1"/>
    <x v="1"/>
    <x v="0"/>
    <x v="0"/>
    <x v="1"/>
    <x v="0"/>
    <n v="7"/>
    <x v="1"/>
    <x v="1"/>
    <s v="Weekend"/>
    <s v="Fatal"/>
    <n v="0"/>
    <x v="1"/>
    <x v="0"/>
  </r>
  <r>
    <s v="A01271"/>
    <n v="1"/>
    <x v="20"/>
    <x v="20"/>
    <x v="11"/>
    <x v="1"/>
    <x v="10"/>
    <n v="2"/>
    <x v="43"/>
    <x v="6"/>
    <s v="8:14"/>
    <x v="2"/>
    <x v="0"/>
    <x v="1"/>
    <n v="6"/>
    <n v="0"/>
    <x v="0"/>
    <x v="0"/>
    <x v="0"/>
    <x v="3"/>
    <x v="2"/>
    <x v="60"/>
    <x v="26"/>
    <x v="1"/>
    <x v="0"/>
    <x v="2"/>
    <x v="0"/>
    <x v="1"/>
    <n v="8"/>
    <x v="1"/>
    <x v="1"/>
    <s v="Weekend"/>
    <s v="Non-Fatal"/>
    <n v="0"/>
    <x v="2"/>
    <x v="3"/>
  </r>
  <r>
    <s v="A01272"/>
    <n v="1"/>
    <x v="21"/>
    <x v="21"/>
    <x v="0"/>
    <x v="1"/>
    <x v="10"/>
    <n v="2"/>
    <x v="43"/>
    <x v="5"/>
    <s v="1:5"/>
    <x v="1"/>
    <x v="2"/>
    <x v="5"/>
    <n v="4"/>
    <n v="4"/>
    <x v="2"/>
    <x v="1"/>
    <x v="1"/>
    <x v="3"/>
    <x v="1"/>
    <x v="12"/>
    <x v="41"/>
    <x v="1"/>
    <x v="1"/>
    <x v="0"/>
    <x v="0"/>
    <x v="2"/>
    <n v="1"/>
    <x v="0"/>
    <x v="1"/>
    <s v="Weekday"/>
    <s v="Fatal"/>
    <n v="1"/>
    <x v="2"/>
    <x v="4"/>
  </r>
  <r>
    <s v="A01273"/>
    <n v="1"/>
    <x v="0"/>
    <x v="0"/>
    <x v="0"/>
    <x v="1"/>
    <x v="7"/>
    <n v="7"/>
    <x v="25"/>
    <x v="1"/>
    <s v="14:1"/>
    <x v="2"/>
    <x v="0"/>
    <x v="6"/>
    <n v="7"/>
    <n v="2"/>
    <x v="2"/>
    <x v="3"/>
    <x v="3"/>
    <x v="0"/>
    <x v="2"/>
    <x v="39"/>
    <x v="37"/>
    <x v="0"/>
    <x v="0"/>
    <x v="2"/>
    <x v="0"/>
    <x v="3"/>
    <n v="14"/>
    <x v="3"/>
    <x v="1"/>
    <s v="Weekday"/>
    <s v="Fatal"/>
    <n v="0.28999999999999998"/>
    <x v="1"/>
    <x v="4"/>
  </r>
  <r>
    <s v="A01274"/>
    <n v="1"/>
    <x v="28"/>
    <x v="28"/>
    <x v="21"/>
    <x v="1"/>
    <x v="2"/>
    <n v="6"/>
    <x v="16"/>
    <x v="2"/>
    <s v="10:30"/>
    <x v="0"/>
    <x v="2"/>
    <x v="4"/>
    <n v="2"/>
    <n v="1"/>
    <x v="4"/>
    <x v="2"/>
    <x v="1"/>
    <x v="0"/>
    <x v="3"/>
    <x v="6"/>
    <x v="29"/>
    <x v="1"/>
    <x v="0"/>
    <x v="2"/>
    <x v="0"/>
    <x v="3"/>
    <n v="10"/>
    <x v="1"/>
    <x v="1"/>
    <s v="Weekend"/>
    <s v="Fatal"/>
    <n v="0.5"/>
    <x v="1"/>
    <x v="2"/>
  </r>
  <r>
    <s v="A01275"/>
    <n v="1"/>
    <x v="16"/>
    <x v="16"/>
    <x v="8"/>
    <x v="0"/>
    <x v="6"/>
    <n v="12"/>
    <x v="60"/>
    <x v="2"/>
    <s v="16:57"/>
    <x v="2"/>
    <x v="2"/>
    <x v="5"/>
    <n v="0"/>
    <n v="0"/>
    <x v="0"/>
    <x v="0"/>
    <x v="3"/>
    <x v="1"/>
    <x v="3"/>
    <x v="6"/>
    <x v="26"/>
    <x v="1"/>
    <x v="0"/>
    <x v="2"/>
    <x v="0"/>
    <x v="0"/>
    <n v="16"/>
    <x v="3"/>
    <x v="0"/>
    <s v="Weekend"/>
    <s v="Non-Fatal"/>
    <n v="0"/>
    <x v="2"/>
    <x v="2"/>
  </r>
  <r>
    <s v="A01276"/>
    <n v="1"/>
    <x v="25"/>
    <x v="25"/>
    <x v="0"/>
    <x v="2"/>
    <x v="1"/>
    <n v="1"/>
    <x v="63"/>
    <x v="4"/>
    <s v="16:53"/>
    <x v="1"/>
    <x v="2"/>
    <x v="6"/>
    <n v="0"/>
    <n v="2"/>
    <x v="2"/>
    <x v="0"/>
    <x v="0"/>
    <x v="1"/>
    <x v="2"/>
    <x v="16"/>
    <x v="13"/>
    <x v="1"/>
    <x v="0"/>
    <x v="0"/>
    <x v="0"/>
    <x v="0"/>
    <n v="16"/>
    <x v="3"/>
    <x v="2"/>
    <s v="Weekday"/>
    <s v="Fatal"/>
    <n v="0"/>
    <x v="1"/>
    <x v="3"/>
  </r>
  <r>
    <s v="A01277"/>
    <n v="1"/>
    <x v="22"/>
    <x v="22"/>
    <x v="0"/>
    <x v="3"/>
    <x v="0"/>
    <n v="5"/>
    <x v="47"/>
    <x v="4"/>
    <s v="5:13"/>
    <x v="1"/>
    <x v="3"/>
    <x v="0"/>
    <n v="7"/>
    <n v="3"/>
    <x v="4"/>
    <x v="0"/>
    <x v="0"/>
    <x v="0"/>
    <x v="3"/>
    <x v="19"/>
    <x v="51"/>
    <x v="2"/>
    <x v="0"/>
    <x v="2"/>
    <x v="1"/>
    <x v="3"/>
    <n v="5"/>
    <x v="1"/>
    <x v="0"/>
    <s v="Weekday"/>
    <s v="Fatal"/>
    <n v="0.43"/>
    <x v="4"/>
    <x v="4"/>
  </r>
  <r>
    <s v="A01278"/>
    <n v="1"/>
    <x v="15"/>
    <x v="15"/>
    <x v="26"/>
    <x v="4"/>
    <x v="2"/>
    <n v="6"/>
    <x v="54"/>
    <x v="5"/>
    <s v="19:19"/>
    <x v="0"/>
    <x v="2"/>
    <x v="0"/>
    <n v="8"/>
    <n v="5"/>
    <x v="2"/>
    <x v="1"/>
    <x v="2"/>
    <x v="1"/>
    <x v="1"/>
    <x v="50"/>
    <x v="26"/>
    <x v="1"/>
    <x v="0"/>
    <x v="2"/>
    <x v="0"/>
    <x v="1"/>
    <n v="19"/>
    <x v="2"/>
    <x v="2"/>
    <s v="Weekday"/>
    <s v="Fatal"/>
    <n v="0.62"/>
    <x v="2"/>
    <x v="1"/>
  </r>
  <r>
    <s v="A01279"/>
    <n v="1"/>
    <x v="5"/>
    <x v="5"/>
    <x v="0"/>
    <x v="3"/>
    <x v="2"/>
    <n v="6"/>
    <x v="3"/>
    <x v="4"/>
    <s v="15:19"/>
    <x v="2"/>
    <x v="2"/>
    <x v="1"/>
    <n v="8"/>
    <n v="4"/>
    <x v="2"/>
    <x v="0"/>
    <x v="0"/>
    <x v="3"/>
    <x v="1"/>
    <x v="50"/>
    <x v="37"/>
    <x v="0"/>
    <x v="1"/>
    <x v="1"/>
    <x v="0"/>
    <x v="1"/>
    <n v="15"/>
    <x v="3"/>
    <x v="0"/>
    <s v="Weekday"/>
    <s v="Fatal"/>
    <n v="0.5"/>
    <x v="1"/>
    <x v="1"/>
  </r>
  <r>
    <s v="A01280"/>
    <n v="1"/>
    <x v="5"/>
    <x v="5"/>
    <x v="0"/>
    <x v="4"/>
    <x v="9"/>
    <n v="9"/>
    <x v="59"/>
    <x v="2"/>
    <s v="6:44"/>
    <x v="2"/>
    <x v="1"/>
    <x v="4"/>
    <n v="4"/>
    <n v="4"/>
    <x v="3"/>
    <x v="0"/>
    <x v="1"/>
    <x v="0"/>
    <x v="0"/>
    <x v="25"/>
    <x v="36"/>
    <x v="1"/>
    <x v="0"/>
    <x v="0"/>
    <x v="1"/>
    <x v="2"/>
    <n v="6"/>
    <x v="1"/>
    <x v="2"/>
    <s v="Weekend"/>
    <s v="Fatal"/>
    <n v="1"/>
    <x v="3"/>
    <x v="0"/>
  </r>
  <r>
    <s v="A01281"/>
    <n v="1"/>
    <x v="2"/>
    <x v="2"/>
    <x v="0"/>
    <x v="5"/>
    <x v="3"/>
    <n v="8"/>
    <x v="42"/>
    <x v="6"/>
    <s v="0:28"/>
    <x v="0"/>
    <x v="3"/>
    <x v="6"/>
    <n v="8"/>
    <n v="2"/>
    <x v="4"/>
    <x v="3"/>
    <x v="3"/>
    <x v="1"/>
    <x v="3"/>
    <x v="63"/>
    <x v="22"/>
    <x v="2"/>
    <x v="0"/>
    <x v="2"/>
    <x v="0"/>
    <x v="1"/>
    <n v="0"/>
    <x v="0"/>
    <x v="1"/>
    <s v="Weekend"/>
    <s v="Fatal"/>
    <n v="0.25"/>
    <x v="4"/>
    <x v="4"/>
  </r>
  <r>
    <s v="A01282"/>
    <n v="1"/>
    <x v="14"/>
    <x v="14"/>
    <x v="0"/>
    <x v="1"/>
    <x v="7"/>
    <n v="7"/>
    <x v="25"/>
    <x v="5"/>
    <s v="22:2"/>
    <x v="0"/>
    <x v="1"/>
    <x v="2"/>
    <n v="2"/>
    <n v="4"/>
    <x v="3"/>
    <x v="0"/>
    <x v="1"/>
    <x v="3"/>
    <x v="0"/>
    <x v="42"/>
    <x v="43"/>
    <x v="1"/>
    <x v="1"/>
    <x v="2"/>
    <x v="1"/>
    <x v="2"/>
    <n v="22"/>
    <x v="0"/>
    <x v="1"/>
    <s v="Weekday"/>
    <s v="Fatal"/>
    <n v="2"/>
    <x v="1"/>
    <x v="2"/>
  </r>
  <r>
    <s v="A01283"/>
    <n v="1"/>
    <x v="18"/>
    <x v="18"/>
    <x v="9"/>
    <x v="4"/>
    <x v="3"/>
    <n v="8"/>
    <x v="33"/>
    <x v="6"/>
    <s v="7:11"/>
    <x v="1"/>
    <x v="2"/>
    <x v="6"/>
    <n v="10"/>
    <n v="0"/>
    <x v="4"/>
    <x v="1"/>
    <x v="1"/>
    <x v="0"/>
    <x v="1"/>
    <x v="2"/>
    <x v="52"/>
    <x v="1"/>
    <x v="0"/>
    <x v="2"/>
    <x v="0"/>
    <x v="2"/>
    <n v="7"/>
    <x v="1"/>
    <x v="2"/>
    <s v="Weekend"/>
    <s v="Non-Fatal"/>
    <n v="0"/>
    <x v="3"/>
    <x v="2"/>
  </r>
  <r>
    <s v="A01284"/>
    <n v="1"/>
    <x v="17"/>
    <x v="17"/>
    <x v="0"/>
    <x v="2"/>
    <x v="9"/>
    <n v="9"/>
    <x v="51"/>
    <x v="4"/>
    <s v="8:59"/>
    <x v="0"/>
    <x v="0"/>
    <x v="4"/>
    <n v="1"/>
    <n v="4"/>
    <x v="2"/>
    <x v="3"/>
    <x v="3"/>
    <x v="0"/>
    <x v="3"/>
    <x v="4"/>
    <x v="5"/>
    <x v="1"/>
    <x v="0"/>
    <x v="1"/>
    <x v="0"/>
    <x v="3"/>
    <n v="8"/>
    <x v="1"/>
    <x v="2"/>
    <s v="Weekday"/>
    <s v="Fatal"/>
    <n v="4"/>
    <x v="3"/>
    <x v="2"/>
  </r>
  <r>
    <s v="A01285"/>
    <n v="1"/>
    <x v="25"/>
    <x v="25"/>
    <x v="0"/>
    <x v="1"/>
    <x v="0"/>
    <n v="5"/>
    <x v="22"/>
    <x v="4"/>
    <s v="1:43"/>
    <x v="2"/>
    <x v="4"/>
    <x v="3"/>
    <n v="2"/>
    <n v="1"/>
    <x v="2"/>
    <x v="3"/>
    <x v="2"/>
    <x v="0"/>
    <x v="0"/>
    <x v="52"/>
    <x v="40"/>
    <x v="1"/>
    <x v="1"/>
    <x v="0"/>
    <x v="0"/>
    <x v="2"/>
    <n v="1"/>
    <x v="0"/>
    <x v="1"/>
    <s v="Weekday"/>
    <s v="Fatal"/>
    <n v="0.5"/>
    <x v="3"/>
    <x v="0"/>
  </r>
  <r>
    <s v="A01286"/>
    <n v="1"/>
    <x v="12"/>
    <x v="12"/>
    <x v="5"/>
    <x v="5"/>
    <x v="5"/>
    <n v="10"/>
    <x v="12"/>
    <x v="2"/>
    <s v="22:5"/>
    <x v="1"/>
    <x v="4"/>
    <x v="0"/>
    <n v="0"/>
    <n v="5"/>
    <x v="2"/>
    <x v="2"/>
    <x v="2"/>
    <x v="1"/>
    <x v="1"/>
    <x v="14"/>
    <x v="28"/>
    <x v="0"/>
    <x v="0"/>
    <x v="1"/>
    <x v="1"/>
    <x v="3"/>
    <n v="22"/>
    <x v="0"/>
    <x v="1"/>
    <s v="Weekend"/>
    <s v="Fatal"/>
    <n v="0"/>
    <x v="0"/>
    <x v="1"/>
  </r>
  <r>
    <s v="A01287"/>
    <n v="1"/>
    <x v="0"/>
    <x v="0"/>
    <x v="0"/>
    <x v="3"/>
    <x v="11"/>
    <n v="3"/>
    <x v="64"/>
    <x v="5"/>
    <s v="20:15"/>
    <x v="2"/>
    <x v="0"/>
    <x v="4"/>
    <n v="7"/>
    <n v="3"/>
    <x v="1"/>
    <x v="2"/>
    <x v="2"/>
    <x v="0"/>
    <x v="3"/>
    <x v="67"/>
    <x v="30"/>
    <x v="1"/>
    <x v="1"/>
    <x v="0"/>
    <x v="1"/>
    <x v="2"/>
    <n v="20"/>
    <x v="2"/>
    <x v="0"/>
    <s v="Weekday"/>
    <s v="Fatal"/>
    <n v="0.43"/>
    <x v="3"/>
    <x v="4"/>
  </r>
  <r>
    <s v="A01288"/>
    <n v="1"/>
    <x v="6"/>
    <x v="6"/>
    <x v="27"/>
    <x v="5"/>
    <x v="8"/>
    <n v="4"/>
    <x v="19"/>
    <x v="2"/>
    <s v="6:58"/>
    <x v="0"/>
    <x v="0"/>
    <x v="2"/>
    <n v="9"/>
    <n v="0"/>
    <x v="1"/>
    <x v="0"/>
    <x v="1"/>
    <x v="0"/>
    <x v="1"/>
    <x v="58"/>
    <x v="39"/>
    <x v="2"/>
    <x v="1"/>
    <x v="1"/>
    <x v="0"/>
    <x v="2"/>
    <n v="6"/>
    <x v="1"/>
    <x v="1"/>
    <s v="Weekend"/>
    <s v="Non-Fatal"/>
    <n v="0"/>
    <x v="4"/>
    <x v="1"/>
  </r>
  <r>
    <s v="A01289"/>
    <n v="1"/>
    <x v="20"/>
    <x v="20"/>
    <x v="15"/>
    <x v="0"/>
    <x v="2"/>
    <n v="6"/>
    <x v="53"/>
    <x v="2"/>
    <s v="11:9"/>
    <x v="0"/>
    <x v="3"/>
    <x v="0"/>
    <n v="4"/>
    <n v="4"/>
    <x v="1"/>
    <x v="2"/>
    <x v="1"/>
    <x v="2"/>
    <x v="0"/>
    <x v="41"/>
    <x v="21"/>
    <x v="1"/>
    <x v="0"/>
    <x v="2"/>
    <x v="0"/>
    <x v="1"/>
    <n v="11"/>
    <x v="1"/>
    <x v="0"/>
    <s v="Weekend"/>
    <s v="Fatal"/>
    <n v="1"/>
    <x v="2"/>
    <x v="3"/>
  </r>
  <r>
    <s v="A01290"/>
    <n v="1"/>
    <x v="30"/>
    <x v="30"/>
    <x v="0"/>
    <x v="0"/>
    <x v="8"/>
    <n v="4"/>
    <x v="35"/>
    <x v="4"/>
    <s v="17:24"/>
    <x v="1"/>
    <x v="4"/>
    <x v="4"/>
    <n v="2"/>
    <n v="0"/>
    <x v="2"/>
    <x v="2"/>
    <x v="3"/>
    <x v="2"/>
    <x v="0"/>
    <x v="43"/>
    <x v="40"/>
    <x v="1"/>
    <x v="0"/>
    <x v="0"/>
    <x v="0"/>
    <x v="3"/>
    <n v="17"/>
    <x v="2"/>
    <x v="0"/>
    <s v="Weekday"/>
    <s v="Non-Fatal"/>
    <n v="0"/>
    <x v="3"/>
    <x v="4"/>
  </r>
  <r>
    <s v="A01291"/>
    <n v="1"/>
    <x v="15"/>
    <x v="15"/>
    <x v="7"/>
    <x v="4"/>
    <x v="7"/>
    <n v="7"/>
    <x v="18"/>
    <x v="0"/>
    <s v="22:51"/>
    <x v="0"/>
    <x v="3"/>
    <x v="1"/>
    <n v="10"/>
    <n v="2"/>
    <x v="4"/>
    <x v="2"/>
    <x v="2"/>
    <x v="2"/>
    <x v="2"/>
    <x v="14"/>
    <x v="45"/>
    <x v="1"/>
    <x v="1"/>
    <x v="2"/>
    <x v="0"/>
    <x v="2"/>
    <n v="22"/>
    <x v="0"/>
    <x v="2"/>
    <s v="Weekday"/>
    <s v="Fatal"/>
    <n v="0.2"/>
    <x v="3"/>
    <x v="1"/>
  </r>
  <r>
    <s v="A01292"/>
    <n v="1"/>
    <x v="3"/>
    <x v="3"/>
    <x v="0"/>
    <x v="4"/>
    <x v="2"/>
    <n v="6"/>
    <x v="54"/>
    <x v="1"/>
    <s v="21:7"/>
    <x v="0"/>
    <x v="0"/>
    <x v="2"/>
    <n v="1"/>
    <n v="0"/>
    <x v="2"/>
    <x v="0"/>
    <x v="1"/>
    <x v="1"/>
    <x v="1"/>
    <x v="0"/>
    <x v="20"/>
    <x v="0"/>
    <x v="0"/>
    <x v="0"/>
    <x v="1"/>
    <x v="3"/>
    <n v="21"/>
    <x v="0"/>
    <x v="2"/>
    <s v="Weekday"/>
    <s v="Non-Fatal"/>
    <n v="0"/>
    <x v="1"/>
    <x v="0"/>
  </r>
  <r>
    <s v="A01293"/>
    <n v="1"/>
    <x v="29"/>
    <x v="29"/>
    <x v="0"/>
    <x v="2"/>
    <x v="11"/>
    <n v="3"/>
    <x v="45"/>
    <x v="4"/>
    <s v="2:32"/>
    <x v="1"/>
    <x v="4"/>
    <x v="3"/>
    <n v="6"/>
    <n v="4"/>
    <x v="1"/>
    <x v="1"/>
    <x v="0"/>
    <x v="0"/>
    <x v="0"/>
    <x v="12"/>
    <x v="16"/>
    <x v="2"/>
    <x v="0"/>
    <x v="1"/>
    <x v="1"/>
    <x v="0"/>
    <n v="2"/>
    <x v="0"/>
    <x v="2"/>
    <s v="Weekday"/>
    <s v="Fatal"/>
    <n v="0.67"/>
    <x v="4"/>
    <x v="4"/>
  </r>
  <r>
    <s v="A01294"/>
    <n v="1"/>
    <x v="14"/>
    <x v="14"/>
    <x v="0"/>
    <x v="3"/>
    <x v="5"/>
    <n v="10"/>
    <x v="36"/>
    <x v="0"/>
    <s v="19:12"/>
    <x v="2"/>
    <x v="2"/>
    <x v="6"/>
    <n v="8"/>
    <n v="0"/>
    <x v="1"/>
    <x v="3"/>
    <x v="2"/>
    <x v="1"/>
    <x v="1"/>
    <x v="77"/>
    <x v="43"/>
    <x v="1"/>
    <x v="0"/>
    <x v="2"/>
    <x v="1"/>
    <x v="2"/>
    <n v="19"/>
    <x v="2"/>
    <x v="0"/>
    <s v="Weekday"/>
    <s v="Non-Fatal"/>
    <n v="0"/>
    <x v="1"/>
    <x v="2"/>
  </r>
  <r>
    <s v="A01295"/>
    <n v="1"/>
    <x v="16"/>
    <x v="16"/>
    <x v="25"/>
    <x v="2"/>
    <x v="8"/>
    <n v="4"/>
    <x v="44"/>
    <x v="0"/>
    <s v="16:9"/>
    <x v="1"/>
    <x v="4"/>
    <x v="1"/>
    <n v="5"/>
    <n v="2"/>
    <x v="3"/>
    <x v="1"/>
    <x v="1"/>
    <x v="3"/>
    <x v="3"/>
    <x v="12"/>
    <x v="41"/>
    <x v="1"/>
    <x v="0"/>
    <x v="0"/>
    <x v="1"/>
    <x v="0"/>
    <n v="16"/>
    <x v="3"/>
    <x v="2"/>
    <s v="Weekday"/>
    <s v="Fatal"/>
    <n v="0.4"/>
    <x v="2"/>
    <x v="4"/>
  </r>
  <r>
    <s v="A01296"/>
    <n v="1"/>
    <x v="13"/>
    <x v="13"/>
    <x v="0"/>
    <x v="3"/>
    <x v="4"/>
    <n v="11"/>
    <x v="5"/>
    <x v="0"/>
    <s v="17:37"/>
    <x v="1"/>
    <x v="4"/>
    <x v="2"/>
    <n v="9"/>
    <n v="4"/>
    <x v="2"/>
    <x v="2"/>
    <x v="1"/>
    <x v="0"/>
    <x v="3"/>
    <x v="55"/>
    <x v="29"/>
    <x v="1"/>
    <x v="1"/>
    <x v="0"/>
    <x v="1"/>
    <x v="3"/>
    <n v="17"/>
    <x v="2"/>
    <x v="0"/>
    <s v="Weekday"/>
    <s v="Fatal"/>
    <n v="0.44"/>
    <x v="1"/>
    <x v="4"/>
  </r>
  <r>
    <s v="A01297"/>
    <n v="1"/>
    <x v="19"/>
    <x v="19"/>
    <x v="0"/>
    <x v="4"/>
    <x v="8"/>
    <n v="4"/>
    <x v="15"/>
    <x v="3"/>
    <s v="14:30"/>
    <x v="1"/>
    <x v="3"/>
    <x v="6"/>
    <n v="6"/>
    <n v="3"/>
    <x v="2"/>
    <x v="1"/>
    <x v="0"/>
    <x v="3"/>
    <x v="3"/>
    <x v="82"/>
    <x v="31"/>
    <x v="1"/>
    <x v="0"/>
    <x v="0"/>
    <x v="1"/>
    <x v="1"/>
    <n v="14"/>
    <x v="3"/>
    <x v="2"/>
    <s v="Weekday"/>
    <s v="Fatal"/>
    <n v="0.5"/>
    <x v="3"/>
    <x v="0"/>
  </r>
  <r>
    <s v="A01298"/>
    <n v="1"/>
    <x v="21"/>
    <x v="21"/>
    <x v="0"/>
    <x v="3"/>
    <x v="3"/>
    <n v="8"/>
    <x v="48"/>
    <x v="2"/>
    <s v="11:48"/>
    <x v="1"/>
    <x v="2"/>
    <x v="0"/>
    <n v="7"/>
    <n v="1"/>
    <x v="0"/>
    <x v="0"/>
    <x v="2"/>
    <x v="2"/>
    <x v="1"/>
    <x v="27"/>
    <x v="11"/>
    <x v="1"/>
    <x v="0"/>
    <x v="1"/>
    <x v="1"/>
    <x v="3"/>
    <n v="11"/>
    <x v="1"/>
    <x v="0"/>
    <s v="Weekend"/>
    <s v="Fatal"/>
    <n v="0.14000000000000001"/>
    <x v="3"/>
    <x v="3"/>
  </r>
  <r>
    <s v="A01299"/>
    <n v="1"/>
    <x v="17"/>
    <x v="17"/>
    <x v="0"/>
    <x v="1"/>
    <x v="7"/>
    <n v="7"/>
    <x v="25"/>
    <x v="2"/>
    <s v="7:37"/>
    <x v="2"/>
    <x v="2"/>
    <x v="5"/>
    <n v="1"/>
    <n v="3"/>
    <x v="0"/>
    <x v="3"/>
    <x v="1"/>
    <x v="3"/>
    <x v="0"/>
    <x v="12"/>
    <x v="33"/>
    <x v="1"/>
    <x v="1"/>
    <x v="0"/>
    <x v="1"/>
    <x v="2"/>
    <n v="7"/>
    <x v="1"/>
    <x v="1"/>
    <s v="Weekend"/>
    <s v="Fatal"/>
    <n v="3"/>
    <x v="1"/>
    <x v="4"/>
  </r>
  <r>
    <s v="A01300"/>
    <n v="1"/>
    <x v="3"/>
    <x v="3"/>
    <x v="0"/>
    <x v="2"/>
    <x v="2"/>
    <n v="6"/>
    <x v="39"/>
    <x v="2"/>
    <s v="3:44"/>
    <x v="2"/>
    <x v="1"/>
    <x v="3"/>
    <n v="7"/>
    <n v="1"/>
    <x v="0"/>
    <x v="1"/>
    <x v="1"/>
    <x v="1"/>
    <x v="2"/>
    <x v="45"/>
    <x v="39"/>
    <x v="2"/>
    <x v="0"/>
    <x v="1"/>
    <x v="0"/>
    <x v="0"/>
    <n v="3"/>
    <x v="0"/>
    <x v="2"/>
    <s v="Weekend"/>
    <s v="Fatal"/>
    <n v="0.14000000000000001"/>
    <x v="4"/>
    <x v="1"/>
  </r>
  <r>
    <s v="A01301"/>
    <n v="1"/>
    <x v="1"/>
    <x v="1"/>
    <x v="3"/>
    <x v="0"/>
    <x v="4"/>
    <n v="11"/>
    <x v="30"/>
    <x v="1"/>
    <s v="17:17"/>
    <x v="1"/>
    <x v="1"/>
    <x v="1"/>
    <n v="7"/>
    <n v="3"/>
    <x v="0"/>
    <x v="3"/>
    <x v="2"/>
    <x v="3"/>
    <x v="1"/>
    <x v="79"/>
    <x v="52"/>
    <x v="1"/>
    <x v="1"/>
    <x v="1"/>
    <x v="1"/>
    <x v="0"/>
    <n v="17"/>
    <x v="2"/>
    <x v="0"/>
    <s v="Weekday"/>
    <s v="Fatal"/>
    <n v="0.43"/>
    <x v="3"/>
    <x v="0"/>
  </r>
  <r>
    <s v="A01302"/>
    <n v="1"/>
    <x v="3"/>
    <x v="3"/>
    <x v="0"/>
    <x v="2"/>
    <x v="4"/>
    <n v="11"/>
    <x v="14"/>
    <x v="2"/>
    <s v="2:58"/>
    <x v="0"/>
    <x v="1"/>
    <x v="6"/>
    <n v="6"/>
    <n v="3"/>
    <x v="2"/>
    <x v="1"/>
    <x v="3"/>
    <x v="0"/>
    <x v="1"/>
    <x v="12"/>
    <x v="24"/>
    <x v="0"/>
    <x v="0"/>
    <x v="1"/>
    <x v="0"/>
    <x v="0"/>
    <n v="2"/>
    <x v="0"/>
    <x v="2"/>
    <s v="Weekend"/>
    <s v="Fatal"/>
    <n v="0.5"/>
    <x v="0"/>
    <x v="4"/>
  </r>
  <r>
    <s v="A01303"/>
    <n v="1"/>
    <x v="24"/>
    <x v="24"/>
    <x v="0"/>
    <x v="2"/>
    <x v="5"/>
    <n v="10"/>
    <x v="13"/>
    <x v="6"/>
    <s v="8:21"/>
    <x v="0"/>
    <x v="4"/>
    <x v="2"/>
    <n v="2"/>
    <n v="2"/>
    <x v="3"/>
    <x v="1"/>
    <x v="2"/>
    <x v="2"/>
    <x v="0"/>
    <x v="53"/>
    <x v="11"/>
    <x v="1"/>
    <x v="0"/>
    <x v="0"/>
    <x v="1"/>
    <x v="0"/>
    <n v="8"/>
    <x v="1"/>
    <x v="2"/>
    <s v="Weekend"/>
    <s v="Fatal"/>
    <n v="1"/>
    <x v="3"/>
    <x v="3"/>
  </r>
  <r>
    <s v="A01304"/>
    <n v="1"/>
    <x v="2"/>
    <x v="2"/>
    <x v="0"/>
    <x v="3"/>
    <x v="6"/>
    <n v="12"/>
    <x v="50"/>
    <x v="0"/>
    <s v="13:0"/>
    <x v="1"/>
    <x v="1"/>
    <x v="2"/>
    <n v="1"/>
    <n v="4"/>
    <x v="2"/>
    <x v="1"/>
    <x v="0"/>
    <x v="1"/>
    <x v="2"/>
    <x v="8"/>
    <x v="12"/>
    <x v="1"/>
    <x v="1"/>
    <x v="1"/>
    <x v="1"/>
    <x v="3"/>
    <n v="13"/>
    <x v="3"/>
    <x v="0"/>
    <s v="Weekday"/>
    <s v="Fatal"/>
    <n v="4"/>
    <x v="1"/>
    <x v="4"/>
  </r>
  <r>
    <s v="A01305"/>
    <n v="1"/>
    <x v="12"/>
    <x v="12"/>
    <x v="5"/>
    <x v="5"/>
    <x v="4"/>
    <n v="11"/>
    <x v="61"/>
    <x v="2"/>
    <s v="12:3"/>
    <x v="2"/>
    <x v="3"/>
    <x v="0"/>
    <n v="9"/>
    <n v="1"/>
    <x v="1"/>
    <x v="3"/>
    <x v="3"/>
    <x v="0"/>
    <x v="2"/>
    <x v="74"/>
    <x v="44"/>
    <x v="1"/>
    <x v="0"/>
    <x v="1"/>
    <x v="1"/>
    <x v="2"/>
    <n v="12"/>
    <x v="3"/>
    <x v="1"/>
    <s v="Weekend"/>
    <s v="Fatal"/>
    <n v="0.11"/>
    <x v="2"/>
    <x v="0"/>
  </r>
  <r>
    <s v="A01306"/>
    <n v="1"/>
    <x v="9"/>
    <x v="9"/>
    <x v="0"/>
    <x v="3"/>
    <x v="11"/>
    <n v="3"/>
    <x v="64"/>
    <x v="6"/>
    <s v="14:33"/>
    <x v="2"/>
    <x v="3"/>
    <x v="2"/>
    <n v="0"/>
    <n v="5"/>
    <x v="3"/>
    <x v="3"/>
    <x v="0"/>
    <x v="3"/>
    <x v="2"/>
    <x v="79"/>
    <x v="34"/>
    <x v="0"/>
    <x v="1"/>
    <x v="1"/>
    <x v="1"/>
    <x v="0"/>
    <n v="14"/>
    <x v="3"/>
    <x v="0"/>
    <s v="Weekend"/>
    <s v="Fatal"/>
    <n v="0"/>
    <x v="1"/>
    <x v="0"/>
  </r>
  <r>
    <s v="A01307"/>
    <n v="1"/>
    <x v="2"/>
    <x v="2"/>
    <x v="0"/>
    <x v="1"/>
    <x v="3"/>
    <n v="8"/>
    <x v="9"/>
    <x v="3"/>
    <s v="23:21"/>
    <x v="0"/>
    <x v="4"/>
    <x v="3"/>
    <n v="9"/>
    <n v="2"/>
    <x v="2"/>
    <x v="2"/>
    <x v="2"/>
    <x v="0"/>
    <x v="0"/>
    <x v="72"/>
    <x v="45"/>
    <x v="1"/>
    <x v="1"/>
    <x v="0"/>
    <x v="0"/>
    <x v="3"/>
    <n v="23"/>
    <x v="0"/>
    <x v="1"/>
    <s v="Weekday"/>
    <s v="Fatal"/>
    <n v="0.22"/>
    <x v="3"/>
    <x v="0"/>
  </r>
  <r>
    <s v="A01308"/>
    <n v="1"/>
    <x v="5"/>
    <x v="5"/>
    <x v="0"/>
    <x v="0"/>
    <x v="2"/>
    <n v="6"/>
    <x v="53"/>
    <x v="2"/>
    <s v="10:30"/>
    <x v="1"/>
    <x v="2"/>
    <x v="2"/>
    <n v="3"/>
    <n v="1"/>
    <x v="2"/>
    <x v="1"/>
    <x v="3"/>
    <x v="1"/>
    <x v="2"/>
    <x v="70"/>
    <x v="27"/>
    <x v="1"/>
    <x v="0"/>
    <x v="0"/>
    <x v="1"/>
    <x v="2"/>
    <n v="10"/>
    <x v="1"/>
    <x v="0"/>
    <s v="Weekend"/>
    <s v="Fatal"/>
    <n v="0.33"/>
    <x v="2"/>
    <x v="1"/>
  </r>
  <r>
    <s v="A01309"/>
    <n v="1"/>
    <x v="19"/>
    <x v="19"/>
    <x v="0"/>
    <x v="3"/>
    <x v="3"/>
    <n v="8"/>
    <x v="48"/>
    <x v="1"/>
    <s v="1:10"/>
    <x v="1"/>
    <x v="3"/>
    <x v="2"/>
    <n v="7"/>
    <n v="1"/>
    <x v="1"/>
    <x v="3"/>
    <x v="1"/>
    <x v="3"/>
    <x v="1"/>
    <x v="54"/>
    <x v="8"/>
    <x v="1"/>
    <x v="0"/>
    <x v="2"/>
    <x v="1"/>
    <x v="2"/>
    <n v="1"/>
    <x v="0"/>
    <x v="0"/>
    <s v="Weekday"/>
    <s v="Fatal"/>
    <n v="0.14000000000000001"/>
    <x v="1"/>
    <x v="4"/>
  </r>
  <r>
    <s v="A01310"/>
    <n v="1"/>
    <x v="10"/>
    <x v="10"/>
    <x v="0"/>
    <x v="1"/>
    <x v="4"/>
    <n v="11"/>
    <x v="67"/>
    <x v="2"/>
    <s v="13:10"/>
    <x v="2"/>
    <x v="0"/>
    <x v="5"/>
    <n v="0"/>
    <n v="4"/>
    <x v="3"/>
    <x v="0"/>
    <x v="2"/>
    <x v="1"/>
    <x v="3"/>
    <x v="2"/>
    <x v="30"/>
    <x v="1"/>
    <x v="1"/>
    <x v="0"/>
    <x v="1"/>
    <x v="1"/>
    <n v="13"/>
    <x v="3"/>
    <x v="1"/>
    <s v="Weekend"/>
    <s v="Fatal"/>
    <n v="0"/>
    <x v="3"/>
    <x v="2"/>
  </r>
  <r>
    <s v="A01311"/>
    <n v="1"/>
    <x v="28"/>
    <x v="28"/>
    <x v="23"/>
    <x v="4"/>
    <x v="6"/>
    <n v="12"/>
    <x v="7"/>
    <x v="5"/>
    <s v="0:0"/>
    <x v="1"/>
    <x v="1"/>
    <x v="3"/>
    <n v="2"/>
    <n v="1"/>
    <x v="3"/>
    <x v="3"/>
    <x v="2"/>
    <x v="3"/>
    <x v="3"/>
    <x v="19"/>
    <x v="12"/>
    <x v="1"/>
    <x v="0"/>
    <x v="1"/>
    <x v="0"/>
    <x v="2"/>
    <n v="0"/>
    <x v="0"/>
    <x v="2"/>
    <s v="Weekday"/>
    <s v="Fatal"/>
    <n v="0.5"/>
    <x v="1"/>
    <x v="4"/>
  </r>
  <r>
    <s v="A01312"/>
    <n v="1"/>
    <x v="0"/>
    <x v="0"/>
    <x v="0"/>
    <x v="4"/>
    <x v="10"/>
    <n v="2"/>
    <x v="17"/>
    <x v="5"/>
    <s v="17:21"/>
    <x v="1"/>
    <x v="2"/>
    <x v="5"/>
    <n v="2"/>
    <n v="1"/>
    <x v="0"/>
    <x v="2"/>
    <x v="2"/>
    <x v="2"/>
    <x v="2"/>
    <x v="26"/>
    <x v="32"/>
    <x v="2"/>
    <x v="1"/>
    <x v="1"/>
    <x v="1"/>
    <x v="3"/>
    <n v="17"/>
    <x v="2"/>
    <x v="2"/>
    <s v="Weekday"/>
    <s v="Fatal"/>
    <n v="0.5"/>
    <x v="4"/>
    <x v="0"/>
  </r>
  <r>
    <s v="A01313"/>
    <n v="1"/>
    <x v="21"/>
    <x v="21"/>
    <x v="0"/>
    <x v="2"/>
    <x v="5"/>
    <n v="10"/>
    <x v="13"/>
    <x v="4"/>
    <s v="0:15"/>
    <x v="2"/>
    <x v="4"/>
    <x v="6"/>
    <n v="0"/>
    <n v="5"/>
    <x v="4"/>
    <x v="1"/>
    <x v="1"/>
    <x v="3"/>
    <x v="2"/>
    <x v="39"/>
    <x v="50"/>
    <x v="1"/>
    <x v="0"/>
    <x v="0"/>
    <x v="1"/>
    <x v="2"/>
    <n v="0"/>
    <x v="0"/>
    <x v="2"/>
    <s v="Weekday"/>
    <s v="Fatal"/>
    <n v="0"/>
    <x v="2"/>
    <x v="4"/>
  </r>
  <r>
    <s v="A01314"/>
    <n v="1"/>
    <x v="5"/>
    <x v="5"/>
    <x v="0"/>
    <x v="0"/>
    <x v="6"/>
    <n v="12"/>
    <x v="60"/>
    <x v="4"/>
    <s v="16:22"/>
    <x v="0"/>
    <x v="0"/>
    <x v="0"/>
    <n v="3"/>
    <n v="3"/>
    <x v="1"/>
    <x v="1"/>
    <x v="3"/>
    <x v="3"/>
    <x v="1"/>
    <x v="85"/>
    <x v="2"/>
    <x v="1"/>
    <x v="1"/>
    <x v="0"/>
    <x v="0"/>
    <x v="3"/>
    <n v="16"/>
    <x v="3"/>
    <x v="0"/>
    <s v="Weekday"/>
    <s v="Fatal"/>
    <n v="1"/>
    <x v="2"/>
    <x v="4"/>
  </r>
  <r>
    <s v="A01315"/>
    <n v="1"/>
    <x v="16"/>
    <x v="16"/>
    <x v="20"/>
    <x v="4"/>
    <x v="2"/>
    <n v="6"/>
    <x v="54"/>
    <x v="6"/>
    <s v="16:48"/>
    <x v="2"/>
    <x v="4"/>
    <x v="0"/>
    <n v="3"/>
    <n v="5"/>
    <x v="0"/>
    <x v="2"/>
    <x v="1"/>
    <x v="3"/>
    <x v="1"/>
    <x v="26"/>
    <x v="48"/>
    <x v="1"/>
    <x v="0"/>
    <x v="0"/>
    <x v="0"/>
    <x v="0"/>
    <n v="16"/>
    <x v="3"/>
    <x v="2"/>
    <s v="Weekend"/>
    <s v="Fatal"/>
    <n v="1.67"/>
    <x v="2"/>
    <x v="0"/>
  </r>
  <r>
    <s v="A01316"/>
    <n v="1"/>
    <x v="10"/>
    <x v="10"/>
    <x v="0"/>
    <x v="3"/>
    <x v="4"/>
    <n v="11"/>
    <x v="5"/>
    <x v="6"/>
    <s v="3:28"/>
    <x v="0"/>
    <x v="1"/>
    <x v="1"/>
    <n v="0"/>
    <n v="5"/>
    <x v="0"/>
    <x v="1"/>
    <x v="3"/>
    <x v="1"/>
    <x v="0"/>
    <x v="8"/>
    <x v="42"/>
    <x v="1"/>
    <x v="1"/>
    <x v="1"/>
    <x v="0"/>
    <x v="2"/>
    <n v="3"/>
    <x v="0"/>
    <x v="0"/>
    <s v="Weekend"/>
    <s v="Fatal"/>
    <n v="0"/>
    <x v="1"/>
    <x v="4"/>
  </r>
  <r>
    <s v="A01317"/>
    <n v="1"/>
    <x v="15"/>
    <x v="15"/>
    <x v="7"/>
    <x v="4"/>
    <x v="6"/>
    <n v="12"/>
    <x v="7"/>
    <x v="6"/>
    <s v="22:36"/>
    <x v="0"/>
    <x v="0"/>
    <x v="4"/>
    <n v="1"/>
    <n v="3"/>
    <x v="1"/>
    <x v="2"/>
    <x v="0"/>
    <x v="2"/>
    <x v="3"/>
    <x v="56"/>
    <x v="50"/>
    <x v="1"/>
    <x v="0"/>
    <x v="2"/>
    <x v="1"/>
    <x v="3"/>
    <n v="22"/>
    <x v="0"/>
    <x v="2"/>
    <s v="Weekend"/>
    <s v="Fatal"/>
    <n v="3"/>
    <x v="2"/>
    <x v="0"/>
  </r>
  <r>
    <s v="A01318"/>
    <n v="1"/>
    <x v="26"/>
    <x v="26"/>
    <x v="0"/>
    <x v="0"/>
    <x v="0"/>
    <n v="5"/>
    <x v="0"/>
    <x v="1"/>
    <s v="21:33"/>
    <x v="1"/>
    <x v="0"/>
    <x v="6"/>
    <n v="10"/>
    <n v="5"/>
    <x v="4"/>
    <x v="1"/>
    <x v="0"/>
    <x v="2"/>
    <x v="2"/>
    <x v="9"/>
    <x v="13"/>
    <x v="1"/>
    <x v="0"/>
    <x v="2"/>
    <x v="1"/>
    <x v="1"/>
    <n v="21"/>
    <x v="0"/>
    <x v="0"/>
    <s v="Weekday"/>
    <s v="Fatal"/>
    <n v="0.5"/>
    <x v="1"/>
    <x v="2"/>
  </r>
  <r>
    <s v="A01319"/>
    <n v="1"/>
    <x v="28"/>
    <x v="28"/>
    <x v="23"/>
    <x v="1"/>
    <x v="10"/>
    <n v="2"/>
    <x v="43"/>
    <x v="1"/>
    <s v="16:37"/>
    <x v="2"/>
    <x v="4"/>
    <x v="1"/>
    <n v="10"/>
    <n v="5"/>
    <x v="3"/>
    <x v="0"/>
    <x v="3"/>
    <x v="3"/>
    <x v="0"/>
    <x v="90"/>
    <x v="10"/>
    <x v="1"/>
    <x v="1"/>
    <x v="1"/>
    <x v="1"/>
    <x v="0"/>
    <n v="16"/>
    <x v="3"/>
    <x v="1"/>
    <s v="Weekday"/>
    <s v="Fatal"/>
    <n v="0.5"/>
    <x v="3"/>
    <x v="2"/>
  </r>
  <r>
    <s v="A01320"/>
    <n v="1"/>
    <x v="9"/>
    <x v="9"/>
    <x v="0"/>
    <x v="3"/>
    <x v="5"/>
    <n v="10"/>
    <x v="36"/>
    <x v="3"/>
    <s v="23:44"/>
    <x v="1"/>
    <x v="0"/>
    <x v="0"/>
    <n v="3"/>
    <n v="3"/>
    <x v="1"/>
    <x v="0"/>
    <x v="1"/>
    <x v="1"/>
    <x v="1"/>
    <x v="55"/>
    <x v="48"/>
    <x v="1"/>
    <x v="0"/>
    <x v="2"/>
    <x v="0"/>
    <x v="2"/>
    <n v="23"/>
    <x v="0"/>
    <x v="0"/>
    <s v="Weekday"/>
    <s v="Fatal"/>
    <n v="1"/>
    <x v="2"/>
    <x v="4"/>
  </r>
  <r>
    <s v="A01321"/>
    <n v="1"/>
    <x v="1"/>
    <x v="1"/>
    <x v="6"/>
    <x v="4"/>
    <x v="1"/>
    <n v="1"/>
    <x v="38"/>
    <x v="2"/>
    <s v="19:18"/>
    <x v="1"/>
    <x v="0"/>
    <x v="3"/>
    <n v="5"/>
    <n v="0"/>
    <x v="2"/>
    <x v="0"/>
    <x v="1"/>
    <x v="2"/>
    <x v="3"/>
    <x v="55"/>
    <x v="20"/>
    <x v="0"/>
    <x v="0"/>
    <x v="0"/>
    <x v="1"/>
    <x v="1"/>
    <n v="19"/>
    <x v="2"/>
    <x v="2"/>
    <s v="Weekend"/>
    <s v="Non-Fatal"/>
    <n v="0"/>
    <x v="1"/>
    <x v="4"/>
  </r>
  <r>
    <s v="A01322"/>
    <n v="1"/>
    <x v="30"/>
    <x v="30"/>
    <x v="0"/>
    <x v="5"/>
    <x v="7"/>
    <n v="7"/>
    <x v="57"/>
    <x v="1"/>
    <s v="1:22"/>
    <x v="1"/>
    <x v="4"/>
    <x v="4"/>
    <n v="0"/>
    <n v="3"/>
    <x v="0"/>
    <x v="2"/>
    <x v="1"/>
    <x v="1"/>
    <x v="1"/>
    <x v="29"/>
    <x v="37"/>
    <x v="0"/>
    <x v="1"/>
    <x v="0"/>
    <x v="1"/>
    <x v="0"/>
    <n v="1"/>
    <x v="0"/>
    <x v="1"/>
    <s v="Weekday"/>
    <s v="Fatal"/>
    <n v="0"/>
    <x v="1"/>
    <x v="1"/>
  </r>
  <r>
    <s v="A01323"/>
    <n v="1"/>
    <x v="18"/>
    <x v="18"/>
    <x v="17"/>
    <x v="4"/>
    <x v="8"/>
    <n v="4"/>
    <x v="15"/>
    <x v="4"/>
    <s v="13:33"/>
    <x v="0"/>
    <x v="2"/>
    <x v="4"/>
    <n v="9"/>
    <n v="0"/>
    <x v="0"/>
    <x v="2"/>
    <x v="2"/>
    <x v="3"/>
    <x v="2"/>
    <x v="41"/>
    <x v="31"/>
    <x v="1"/>
    <x v="1"/>
    <x v="2"/>
    <x v="0"/>
    <x v="0"/>
    <n v="13"/>
    <x v="3"/>
    <x v="2"/>
    <s v="Weekday"/>
    <s v="Non-Fatal"/>
    <n v="0"/>
    <x v="3"/>
    <x v="3"/>
  </r>
  <r>
    <s v="A01324"/>
    <n v="1"/>
    <x v="22"/>
    <x v="22"/>
    <x v="0"/>
    <x v="3"/>
    <x v="1"/>
    <n v="1"/>
    <x v="31"/>
    <x v="4"/>
    <s v="1:48"/>
    <x v="2"/>
    <x v="4"/>
    <x v="1"/>
    <n v="0"/>
    <n v="2"/>
    <x v="0"/>
    <x v="0"/>
    <x v="1"/>
    <x v="3"/>
    <x v="3"/>
    <x v="58"/>
    <x v="9"/>
    <x v="1"/>
    <x v="0"/>
    <x v="2"/>
    <x v="0"/>
    <x v="0"/>
    <n v="1"/>
    <x v="0"/>
    <x v="0"/>
    <s v="Weekday"/>
    <s v="Fatal"/>
    <n v="0"/>
    <x v="1"/>
    <x v="1"/>
  </r>
  <r>
    <s v="A01325"/>
    <n v="1"/>
    <x v="24"/>
    <x v="24"/>
    <x v="0"/>
    <x v="3"/>
    <x v="10"/>
    <n v="2"/>
    <x v="49"/>
    <x v="4"/>
    <s v="7:59"/>
    <x v="2"/>
    <x v="3"/>
    <x v="4"/>
    <n v="8"/>
    <n v="1"/>
    <x v="3"/>
    <x v="3"/>
    <x v="2"/>
    <x v="3"/>
    <x v="3"/>
    <x v="43"/>
    <x v="34"/>
    <x v="0"/>
    <x v="0"/>
    <x v="1"/>
    <x v="0"/>
    <x v="2"/>
    <n v="7"/>
    <x v="1"/>
    <x v="0"/>
    <s v="Weekday"/>
    <s v="Fatal"/>
    <n v="0.12"/>
    <x v="1"/>
    <x v="4"/>
  </r>
  <r>
    <s v="A01326"/>
    <n v="1"/>
    <x v="17"/>
    <x v="17"/>
    <x v="0"/>
    <x v="1"/>
    <x v="11"/>
    <n v="3"/>
    <x v="62"/>
    <x v="5"/>
    <s v="18:47"/>
    <x v="0"/>
    <x v="2"/>
    <x v="5"/>
    <n v="5"/>
    <n v="1"/>
    <x v="2"/>
    <x v="3"/>
    <x v="2"/>
    <x v="1"/>
    <x v="2"/>
    <x v="27"/>
    <x v="10"/>
    <x v="1"/>
    <x v="0"/>
    <x v="1"/>
    <x v="1"/>
    <x v="3"/>
    <n v="18"/>
    <x v="2"/>
    <x v="1"/>
    <s v="Weekday"/>
    <s v="Fatal"/>
    <n v="0.2"/>
    <x v="3"/>
    <x v="3"/>
  </r>
  <r>
    <s v="A01327"/>
    <n v="1"/>
    <x v="4"/>
    <x v="4"/>
    <x v="0"/>
    <x v="5"/>
    <x v="3"/>
    <n v="8"/>
    <x v="42"/>
    <x v="2"/>
    <s v="9:8"/>
    <x v="2"/>
    <x v="1"/>
    <x v="4"/>
    <n v="6"/>
    <n v="1"/>
    <x v="2"/>
    <x v="2"/>
    <x v="2"/>
    <x v="1"/>
    <x v="3"/>
    <x v="34"/>
    <x v="32"/>
    <x v="2"/>
    <x v="1"/>
    <x v="0"/>
    <x v="0"/>
    <x v="1"/>
    <n v="9"/>
    <x v="1"/>
    <x v="1"/>
    <s v="Weekend"/>
    <s v="Fatal"/>
    <n v="0.17"/>
    <x v="4"/>
    <x v="1"/>
  </r>
  <r>
    <s v="A01328"/>
    <n v="1"/>
    <x v="12"/>
    <x v="12"/>
    <x v="18"/>
    <x v="4"/>
    <x v="4"/>
    <n v="11"/>
    <x v="23"/>
    <x v="5"/>
    <s v="7:45"/>
    <x v="0"/>
    <x v="4"/>
    <x v="3"/>
    <n v="5"/>
    <n v="5"/>
    <x v="3"/>
    <x v="3"/>
    <x v="1"/>
    <x v="0"/>
    <x v="2"/>
    <x v="37"/>
    <x v="36"/>
    <x v="1"/>
    <x v="1"/>
    <x v="0"/>
    <x v="0"/>
    <x v="1"/>
    <n v="7"/>
    <x v="1"/>
    <x v="2"/>
    <s v="Weekday"/>
    <s v="Fatal"/>
    <n v="1"/>
    <x v="3"/>
    <x v="4"/>
  </r>
  <r>
    <s v="A01329"/>
    <n v="1"/>
    <x v="4"/>
    <x v="4"/>
    <x v="0"/>
    <x v="2"/>
    <x v="6"/>
    <n v="12"/>
    <x v="46"/>
    <x v="4"/>
    <s v="23:34"/>
    <x v="0"/>
    <x v="3"/>
    <x v="2"/>
    <n v="8"/>
    <n v="5"/>
    <x v="3"/>
    <x v="3"/>
    <x v="0"/>
    <x v="0"/>
    <x v="0"/>
    <x v="38"/>
    <x v="38"/>
    <x v="2"/>
    <x v="1"/>
    <x v="1"/>
    <x v="0"/>
    <x v="2"/>
    <n v="23"/>
    <x v="0"/>
    <x v="2"/>
    <s v="Weekday"/>
    <s v="Fatal"/>
    <n v="0.62"/>
    <x v="4"/>
    <x v="1"/>
  </r>
  <r>
    <s v="A01330"/>
    <n v="1"/>
    <x v="25"/>
    <x v="25"/>
    <x v="0"/>
    <x v="5"/>
    <x v="10"/>
    <n v="2"/>
    <x v="66"/>
    <x v="4"/>
    <s v="12:41"/>
    <x v="0"/>
    <x v="3"/>
    <x v="1"/>
    <n v="6"/>
    <n v="5"/>
    <x v="4"/>
    <x v="3"/>
    <x v="2"/>
    <x v="2"/>
    <x v="0"/>
    <x v="67"/>
    <x v="14"/>
    <x v="1"/>
    <x v="1"/>
    <x v="1"/>
    <x v="0"/>
    <x v="2"/>
    <n v="12"/>
    <x v="3"/>
    <x v="1"/>
    <s v="Weekday"/>
    <s v="Fatal"/>
    <n v="0.83"/>
    <x v="1"/>
    <x v="4"/>
  </r>
  <r>
    <s v="A01331"/>
    <n v="1"/>
    <x v="18"/>
    <x v="18"/>
    <x v="9"/>
    <x v="2"/>
    <x v="11"/>
    <n v="3"/>
    <x v="45"/>
    <x v="5"/>
    <s v="22:9"/>
    <x v="0"/>
    <x v="0"/>
    <x v="1"/>
    <n v="2"/>
    <n v="4"/>
    <x v="2"/>
    <x v="0"/>
    <x v="0"/>
    <x v="1"/>
    <x v="1"/>
    <x v="21"/>
    <x v="39"/>
    <x v="2"/>
    <x v="1"/>
    <x v="0"/>
    <x v="0"/>
    <x v="1"/>
    <n v="22"/>
    <x v="0"/>
    <x v="2"/>
    <s v="Weekday"/>
    <s v="Fatal"/>
    <n v="2"/>
    <x v="4"/>
    <x v="4"/>
  </r>
  <r>
    <s v="A01332"/>
    <n v="1"/>
    <x v="3"/>
    <x v="3"/>
    <x v="0"/>
    <x v="4"/>
    <x v="11"/>
    <n v="3"/>
    <x v="68"/>
    <x v="4"/>
    <s v="5:20"/>
    <x v="0"/>
    <x v="3"/>
    <x v="1"/>
    <n v="8"/>
    <n v="4"/>
    <x v="0"/>
    <x v="0"/>
    <x v="1"/>
    <x v="1"/>
    <x v="0"/>
    <x v="21"/>
    <x v="10"/>
    <x v="1"/>
    <x v="0"/>
    <x v="0"/>
    <x v="1"/>
    <x v="3"/>
    <n v="5"/>
    <x v="1"/>
    <x v="2"/>
    <s v="Weekday"/>
    <s v="Fatal"/>
    <n v="0.5"/>
    <x v="3"/>
    <x v="4"/>
  </r>
  <r>
    <s v="A01333"/>
    <n v="1"/>
    <x v="29"/>
    <x v="29"/>
    <x v="0"/>
    <x v="5"/>
    <x v="2"/>
    <n v="6"/>
    <x v="41"/>
    <x v="5"/>
    <s v="1:33"/>
    <x v="0"/>
    <x v="4"/>
    <x v="0"/>
    <n v="10"/>
    <n v="0"/>
    <x v="1"/>
    <x v="0"/>
    <x v="2"/>
    <x v="0"/>
    <x v="1"/>
    <x v="78"/>
    <x v="23"/>
    <x v="0"/>
    <x v="0"/>
    <x v="0"/>
    <x v="1"/>
    <x v="1"/>
    <n v="1"/>
    <x v="0"/>
    <x v="1"/>
    <s v="Weekday"/>
    <s v="Non-Fatal"/>
    <n v="0"/>
    <x v="1"/>
    <x v="4"/>
  </r>
  <r>
    <s v="A01334"/>
    <n v="1"/>
    <x v="26"/>
    <x v="26"/>
    <x v="0"/>
    <x v="0"/>
    <x v="9"/>
    <n v="9"/>
    <x v="11"/>
    <x v="5"/>
    <s v="6:3"/>
    <x v="1"/>
    <x v="4"/>
    <x v="1"/>
    <n v="1"/>
    <n v="0"/>
    <x v="4"/>
    <x v="1"/>
    <x v="3"/>
    <x v="3"/>
    <x v="2"/>
    <x v="87"/>
    <x v="50"/>
    <x v="1"/>
    <x v="0"/>
    <x v="2"/>
    <x v="1"/>
    <x v="3"/>
    <n v="6"/>
    <x v="1"/>
    <x v="0"/>
    <s v="Weekday"/>
    <s v="Non-Fatal"/>
    <n v="0"/>
    <x v="2"/>
    <x v="4"/>
  </r>
  <r>
    <s v="A01335"/>
    <n v="1"/>
    <x v="9"/>
    <x v="9"/>
    <x v="0"/>
    <x v="4"/>
    <x v="9"/>
    <n v="9"/>
    <x v="59"/>
    <x v="3"/>
    <s v="8:56"/>
    <x v="0"/>
    <x v="4"/>
    <x v="6"/>
    <n v="4"/>
    <n v="3"/>
    <x v="3"/>
    <x v="3"/>
    <x v="2"/>
    <x v="1"/>
    <x v="1"/>
    <x v="21"/>
    <x v="9"/>
    <x v="1"/>
    <x v="0"/>
    <x v="1"/>
    <x v="0"/>
    <x v="2"/>
    <n v="8"/>
    <x v="1"/>
    <x v="2"/>
    <s v="Weekday"/>
    <s v="Fatal"/>
    <n v="0.75"/>
    <x v="1"/>
    <x v="4"/>
  </r>
  <r>
    <s v="A01336"/>
    <n v="1"/>
    <x v="9"/>
    <x v="9"/>
    <x v="0"/>
    <x v="4"/>
    <x v="11"/>
    <n v="3"/>
    <x v="68"/>
    <x v="1"/>
    <s v="8:6"/>
    <x v="1"/>
    <x v="0"/>
    <x v="6"/>
    <n v="4"/>
    <n v="5"/>
    <x v="3"/>
    <x v="2"/>
    <x v="2"/>
    <x v="1"/>
    <x v="2"/>
    <x v="90"/>
    <x v="52"/>
    <x v="1"/>
    <x v="1"/>
    <x v="0"/>
    <x v="1"/>
    <x v="2"/>
    <n v="8"/>
    <x v="1"/>
    <x v="2"/>
    <s v="Weekday"/>
    <s v="Fatal"/>
    <n v="1.25"/>
    <x v="3"/>
    <x v="2"/>
  </r>
  <r>
    <s v="A01337"/>
    <n v="1"/>
    <x v="25"/>
    <x v="25"/>
    <x v="0"/>
    <x v="5"/>
    <x v="11"/>
    <n v="3"/>
    <x v="21"/>
    <x v="6"/>
    <s v="9:39"/>
    <x v="1"/>
    <x v="1"/>
    <x v="2"/>
    <n v="3"/>
    <n v="0"/>
    <x v="3"/>
    <x v="3"/>
    <x v="1"/>
    <x v="2"/>
    <x v="0"/>
    <x v="14"/>
    <x v="6"/>
    <x v="1"/>
    <x v="1"/>
    <x v="1"/>
    <x v="1"/>
    <x v="0"/>
    <n v="9"/>
    <x v="1"/>
    <x v="1"/>
    <s v="Weekend"/>
    <s v="Non-Fatal"/>
    <n v="0"/>
    <x v="3"/>
    <x v="1"/>
  </r>
  <r>
    <s v="A01338"/>
    <n v="1"/>
    <x v="14"/>
    <x v="14"/>
    <x v="0"/>
    <x v="0"/>
    <x v="10"/>
    <n v="2"/>
    <x v="29"/>
    <x v="6"/>
    <s v="1:47"/>
    <x v="2"/>
    <x v="1"/>
    <x v="2"/>
    <n v="10"/>
    <n v="3"/>
    <x v="3"/>
    <x v="0"/>
    <x v="1"/>
    <x v="1"/>
    <x v="2"/>
    <x v="61"/>
    <x v="12"/>
    <x v="1"/>
    <x v="1"/>
    <x v="0"/>
    <x v="1"/>
    <x v="3"/>
    <n v="1"/>
    <x v="0"/>
    <x v="0"/>
    <s v="Weekend"/>
    <s v="Fatal"/>
    <n v="0.3"/>
    <x v="1"/>
    <x v="0"/>
  </r>
  <r>
    <s v="A01339"/>
    <n v="1"/>
    <x v="26"/>
    <x v="26"/>
    <x v="0"/>
    <x v="1"/>
    <x v="1"/>
    <n v="1"/>
    <x v="1"/>
    <x v="2"/>
    <s v="12:7"/>
    <x v="2"/>
    <x v="3"/>
    <x v="2"/>
    <n v="7"/>
    <n v="5"/>
    <x v="0"/>
    <x v="3"/>
    <x v="2"/>
    <x v="0"/>
    <x v="3"/>
    <x v="42"/>
    <x v="45"/>
    <x v="1"/>
    <x v="0"/>
    <x v="0"/>
    <x v="0"/>
    <x v="1"/>
    <n v="12"/>
    <x v="3"/>
    <x v="1"/>
    <s v="Weekend"/>
    <s v="Fatal"/>
    <n v="0.71"/>
    <x v="3"/>
    <x v="2"/>
  </r>
  <r>
    <s v="A01340"/>
    <n v="1"/>
    <x v="18"/>
    <x v="18"/>
    <x v="17"/>
    <x v="0"/>
    <x v="2"/>
    <n v="6"/>
    <x v="53"/>
    <x v="5"/>
    <s v="2:27"/>
    <x v="1"/>
    <x v="0"/>
    <x v="3"/>
    <n v="2"/>
    <n v="3"/>
    <x v="4"/>
    <x v="0"/>
    <x v="1"/>
    <x v="1"/>
    <x v="3"/>
    <x v="75"/>
    <x v="35"/>
    <x v="1"/>
    <x v="1"/>
    <x v="2"/>
    <x v="1"/>
    <x v="2"/>
    <n v="2"/>
    <x v="0"/>
    <x v="0"/>
    <s v="Weekday"/>
    <s v="Fatal"/>
    <n v="1.5"/>
    <x v="3"/>
    <x v="2"/>
  </r>
  <r>
    <s v="A01341"/>
    <n v="1"/>
    <x v="25"/>
    <x v="25"/>
    <x v="0"/>
    <x v="4"/>
    <x v="1"/>
    <n v="1"/>
    <x v="38"/>
    <x v="6"/>
    <s v="11:42"/>
    <x v="1"/>
    <x v="0"/>
    <x v="4"/>
    <n v="9"/>
    <n v="2"/>
    <x v="0"/>
    <x v="1"/>
    <x v="3"/>
    <x v="3"/>
    <x v="0"/>
    <x v="1"/>
    <x v="46"/>
    <x v="0"/>
    <x v="1"/>
    <x v="0"/>
    <x v="1"/>
    <x v="1"/>
    <n v="11"/>
    <x v="1"/>
    <x v="2"/>
    <s v="Weekend"/>
    <s v="Fatal"/>
    <n v="0.22"/>
    <x v="0"/>
    <x v="1"/>
  </r>
  <r>
    <s v="A01342"/>
    <n v="1"/>
    <x v="14"/>
    <x v="14"/>
    <x v="0"/>
    <x v="3"/>
    <x v="0"/>
    <n v="5"/>
    <x v="47"/>
    <x v="2"/>
    <s v="21:52"/>
    <x v="2"/>
    <x v="2"/>
    <x v="5"/>
    <n v="1"/>
    <n v="0"/>
    <x v="4"/>
    <x v="2"/>
    <x v="3"/>
    <x v="0"/>
    <x v="0"/>
    <x v="45"/>
    <x v="21"/>
    <x v="1"/>
    <x v="0"/>
    <x v="1"/>
    <x v="0"/>
    <x v="1"/>
    <n v="21"/>
    <x v="0"/>
    <x v="0"/>
    <s v="Weekend"/>
    <s v="Non-Fatal"/>
    <n v="0"/>
    <x v="2"/>
    <x v="1"/>
  </r>
  <r>
    <s v="A01343"/>
    <n v="1"/>
    <x v="29"/>
    <x v="29"/>
    <x v="0"/>
    <x v="0"/>
    <x v="9"/>
    <n v="9"/>
    <x v="11"/>
    <x v="1"/>
    <s v="20:39"/>
    <x v="0"/>
    <x v="2"/>
    <x v="5"/>
    <n v="3"/>
    <n v="0"/>
    <x v="3"/>
    <x v="3"/>
    <x v="2"/>
    <x v="2"/>
    <x v="2"/>
    <x v="45"/>
    <x v="51"/>
    <x v="2"/>
    <x v="1"/>
    <x v="1"/>
    <x v="1"/>
    <x v="3"/>
    <n v="20"/>
    <x v="2"/>
    <x v="0"/>
    <s v="Weekday"/>
    <s v="Non-Fatal"/>
    <n v="0"/>
    <x v="4"/>
    <x v="1"/>
  </r>
  <r>
    <s v="A01344"/>
    <n v="1"/>
    <x v="26"/>
    <x v="26"/>
    <x v="0"/>
    <x v="5"/>
    <x v="8"/>
    <n v="4"/>
    <x v="19"/>
    <x v="5"/>
    <s v="14:14"/>
    <x v="0"/>
    <x v="2"/>
    <x v="5"/>
    <n v="6"/>
    <n v="5"/>
    <x v="4"/>
    <x v="0"/>
    <x v="3"/>
    <x v="0"/>
    <x v="2"/>
    <x v="80"/>
    <x v="40"/>
    <x v="1"/>
    <x v="0"/>
    <x v="1"/>
    <x v="1"/>
    <x v="1"/>
    <n v="14"/>
    <x v="3"/>
    <x v="1"/>
    <s v="Weekday"/>
    <s v="Fatal"/>
    <n v="0.83"/>
    <x v="3"/>
    <x v="3"/>
  </r>
  <r>
    <s v="A01345"/>
    <n v="1"/>
    <x v="8"/>
    <x v="8"/>
    <x v="0"/>
    <x v="1"/>
    <x v="5"/>
    <n v="10"/>
    <x v="40"/>
    <x v="6"/>
    <s v="15:54"/>
    <x v="1"/>
    <x v="1"/>
    <x v="6"/>
    <n v="1"/>
    <n v="2"/>
    <x v="0"/>
    <x v="0"/>
    <x v="2"/>
    <x v="1"/>
    <x v="1"/>
    <x v="82"/>
    <x v="25"/>
    <x v="1"/>
    <x v="0"/>
    <x v="2"/>
    <x v="1"/>
    <x v="3"/>
    <n v="15"/>
    <x v="3"/>
    <x v="1"/>
    <s v="Weekend"/>
    <s v="Fatal"/>
    <n v="2"/>
    <x v="3"/>
    <x v="0"/>
  </r>
  <r>
    <s v="A01346"/>
    <n v="1"/>
    <x v="0"/>
    <x v="0"/>
    <x v="0"/>
    <x v="2"/>
    <x v="10"/>
    <n v="2"/>
    <x v="26"/>
    <x v="0"/>
    <s v="0:6"/>
    <x v="0"/>
    <x v="0"/>
    <x v="6"/>
    <n v="2"/>
    <n v="1"/>
    <x v="2"/>
    <x v="3"/>
    <x v="0"/>
    <x v="2"/>
    <x v="2"/>
    <x v="73"/>
    <x v="9"/>
    <x v="1"/>
    <x v="0"/>
    <x v="2"/>
    <x v="0"/>
    <x v="2"/>
    <n v="0"/>
    <x v="0"/>
    <x v="2"/>
    <s v="Weekday"/>
    <s v="Fatal"/>
    <n v="0.5"/>
    <x v="1"/>
    <x v="0"/>
  </r>
  <r>
    <s v="A01347"/>
    <n v="1"/>
    <x v="0"/>
    <x v="0"/>
    <x v="0"/>
    <x v="2"/>
    <x v="10"/>
    <n v="2"/>
    <x v="26"/>
    <x v="5"/>
    <s v="14:10"/>
    <x v="0"/>
    <x v="3"/>
    <x v="5"/>
    <n v="4"/>
    <n v="1"/>
    <x v="2"/>
    <x v="0"/>
    <x v="1"/>
    <x v="0"/>
    <x v="0"/>
    <x v="0"/>
    <x v="44"/>
    <x v="1"/>
    <x v="0"/>
    <x v="1"/>
    <x v="0"/>
    <x v="2"/>
    <n v="14"/>
    <x v="3"/>
    <x v="2"/>
    <s v="Weekday"/>
    <s v="Fatal"/>
    <n v="0.25"/>
    <x v="2"/>
    <x v="0"/>
  </r>
  <r>
    <s v="A01348"/>
    <n v="1"/>
    <x v="13"/>
    <x v="13"/>
    <x v="0"/>
    <x v="2"/>
    <x v="5"/>
    <n v="10"/>
    <x v="13"/>
    <x v="5"/>
    <s v="7:18"/>
    <x v="2"/>
    <x v="3"/>
    <x v="1"/>
    <n v="3"/>
    <n v="0"/>
    <x v="4"/>
    <x v="0"/>
    <x v="0"/>
    <x v="0"/>
    <x v="1"/>
    <x v="46"/>
    <x v="17"/>
    <x v="2"/>
    <x v="1"/>
    <x v="1"/>
    <x v="1"/>
    <x v="1"/>
    <n v="7"/>
    <x v="1"/>
    <x v="2"/>
    <s v="Weekday"/>
    <s v="Non-Fatal"/>
    <n v="0"/>
    <x v="4"/>
    <x v="3"/>
  </r>
  <r>
    <s v="A01349"/>
    <n v="1"/>
    <x v="10"/>
    <x v="10"/>
    <x v="0"/>
    <x v="5"/>
    <x v="11"/>
    <n v="3"/>
    <x v="21"/>
    <x v="2"/>
    <s v="5:38"/>
    <x v="2"/>
    <x v="0"/>
    <x v="3"/>
    <n v="9"/>
    <n v="2"/>
    <x v="0"/>
    <x v="2"/>
    <x v="3"/>
    <x v="3"/>
    <x v="0"/>
    <x v="69"/>
    <x v="5"/>
    <x v="1"/>
    <x v="0"/>
    <x v="1"/>
    <x v="0"/>
    <x v="3"/>
    <n v="5"/>
    <x v="1"/>
    <x v="1"/>
    <s v="Weekend"/>
    <s v="Fatal"/>
    <n v="0.22"/>
    <x v="3"/>
    <x v="2"/>
  </r>
  <r>
    <s v="A01350"/>
    <n v="1"/>
    <x v="1"/>
    <x v="1"/>
    <x v="3"/>
    <x v="3"/>
    <x v="9"/>
    <n v="9"/>
    <x v="71"/>
    <x v="1"/>
    <s v="10:4"/>
    <x v="2"/>
    <x v="3"/>
    <x v="1"/>
    <n v="0"/>
    <n v="3"/>
    <x v="0"/>
    <x v="2"/>
    <x v="2"/>
    <x v="1"/>
    <x v="2"/>
    <x v="21"/>
    <x v="33"/>
    <x v="1"/>
    <x v="1"/>
    <x v="0"/>
    <x v="0"/>
    <x v="1"/>
    <n v="10"/>
    <x v="1"/>
    <x v="0"/>
    <s v="Weekday"/>
    <s v="Fatal"/>
    <n v="0"/>
    <x v="1"/>
    <x v="4"/>
  </r>
  <r>
    <s v="A01351"/>
    <n v="1"/>
    <x v="4"/>
    <x v="4"/>
    <x v="0"/>
    <x v="2"/>
    <x v="2"/>
    <n v="6"/>
    <x v="39"/>
    <x v="3"/>
    <s v="8:14"/>
    <x v="2"/>
    <x v="1"/>
    <x v="2"/>
    <n v="0"/>
    <n v="2"/>
    <x v="3"/>
    <x v="3"/>
    <x v="3"/>
    <x v="1"/>
    <x v="2"/>
    <x v="4"/>
    <x v="42"/>
    <x v="1"/>
    <x v="1"/>
    <x v="2"/>
    <x v="1"/>
    <x v="2"/>
    <n v="8"/>
    <x v="1"/>
    <x v="2"/>
    <s v="Weekday"/>
    <s v="Fatal"/>
    <n v="0"/>
    <x v="1"/>
    <x v="2"/>
  </r>
  <r>
    <s v="A01352"/>
    <n v="1"/>
    <x v="6"/>
    <x v="6"/>
    <x v="24"/>
    <x v="0"/>
    <x v="0"/>
    <n v="5"/>
    <x v="0"/>
    <x v="6"/>
    <s v="0:11"/>
    <x v="0"/>
    <x v="0"/>
    <x v="5"/>
    <n v="8"/>
    <n v="4"/>
    <x v="2"/>
    <x v="1"/>
    <x v="0"/>
    <x v="0"/>
    <x v="1"/>
    <x v="49"/>
    <x v="6"/>
    <x v="1"/>
    <x v="1"/>
    <x v="0"/>
    <x v="0"/>
    <x v="3"/>
    <n v="0"/>
    <x v="0"/>
    <x v="0"/>
    <s v="Weekend"/>
    <s v="Fatal"/>
    <n v="0.5"/>
    <x v="3"/>
    <x v="1"/>
  </r>
  <r>
    <s v="A01353"/>
    <n v="1"/>
    <x v="28"/>
    <x v="28"/>
    <x v="21"/>
    <x v="2"/>
    <x v="11"/>
    <n v="3"/>
    <x v="45"/>
    <x v="4"/>
    <s v="9:2"/>
    <x v="1"/>
    <x v="3"/>
    <x v="1"/>
    <n v="7"/>
    <n v="5"/>
    <x v="1"/>
    <x v="1"/>
    <x v="0"/>
    <x v="3"/>
    <x v="2"/>
    <x v="78"/>
    <x v="27"/>
    <x v="1"/>
    <x v="1"/>
    <x v="2"/>
    <x v="0"/>
    <x v="3"/>
    <n v="9"/>
    <x v="1"/>
    <x v="2"/>
    <s v="Weekday"/>
    <s v="Fatal"/>
    <n v="0.71"/>
    <x v="2"/>
    <x v="4"/>
  </r>
  <r>
    <s v="A01354"/>
    <n v="1"/>
    <x v="27"/>
    <x v="27"/>
    <x v="0"/>
    <x v="4"/>
    <x v="10"/>
    <n v="2"/>
    <x v="17"/>
    <x v="1"/>
    <s v="14:0"/>
    <x v="0"/>
    <x v="0"/>
    <x v="1"/>
    <n v="8"/>
    <n v="2"/>
    <x v="4"/>
    <x v="3"/>
    <x v="1"/>
    <x v="3"/>
    <x v="2"/>
    <x v="8"/>
    <x v="35"/>
    <x v="1"/>
    <x v="0"/>
    <x v="1"/>
    <x v="0"/>
    <x v="0"/>
    <n v="14"/>
    <x v="3"/>
    <x v="2"/>
    <s v="Weekday"/>
    <s v="Fatal"/>
    <n v="0.25"/>
    <x v="3"/>
    <x v="4"/>
  </r>
  <r>
    <s v="A01355"/>
    <n v="1"/>
    <x v="22"/>
    <x v="22"/>
    <x v="0"/>
    <x v="0"/>
    <x v="10"/>
    <n v="2"/>
    <x v="29"/>
    <x v="4"/>
    <s v="16:7"/>
    <x v="1"/>
    <x v="3"/>
    <x v="1"/>
    <n v="6"/>
    <n v="0"/>
    <x v="1"/>
    <x v="3"/>
    <x v="1"/>
    <x v="2"/>
    <x v="1"/>
    <x v="32"/>
    <x v="47"/>
    <x v="0"/>
    <x v="1"/>
    <x v="2"/>
    <x v="0"/>
    <x v="3"/>
    <n v="16"/>
    <x v="3"/>
    <x v="0"/>
    <s v="Weekday"/>
    <s v="Non-Fatal"/>
    <n v="0"/>
    <x v="0"/>
    <x v="3"/>
  </r>
  <r>
    <s v="A01356"/>
    <n v="1"/>
    <x v="21"/>
    <x v="21"/>
    <x v="0"/>
    <x v="4"/>
    <x v="3"/>
    <n v="8"/>
    <x v="33"/>
    <x v="1"/>
    <s v="22:12"/>
    <x v="1"/>
    <x v="4"/>
    <x v="1"/>
    <n v="4"/>
    <n v="0"/>
    <x v="0"/>
    <x v="3"/>
    <x v="2"/>
    <x v="1"/>
    <x v="2"/>
    <x v="7"/>
    <x v="38"/>
    <x v="2"/>
    <x v="0"/>
    <x v="1"/>
    <x v="0"/>
    <x v="3"/>
    <n v="22"/>
    <x v="0"/>
    <x v="2"/>
    <s v="Weekday"/>
    <s v="Non-Fatal"/>
    <n v="0"/>
    <x v="4"/>
    <x v="0"/>
  </r>
  <r>
    <s v="A01357"/>
    <n v="1"/>
    <x v="5"/>
    <x v="5"/>
    <x v="0"/>
    <x v="3"/>
    <x v="7"/>
    <n v="7"/>
    <x v="24"/>
    <x v="0"/>
    <s v="19:19"/>
    <x v="0"/>
    <x v="0"/>
    <x v="0"/>
    <n v="5"/>
    <n v="5"/>
    <x v="3"/>
    <x v="3"/>
    <x v="1"/>
    <x v="0"/>
    <x v="2"/>
    <x v="0"/>
    <x v="28"/>
    <x v="0"/>
    <x v="0"/>
    <x v="1"/>
    <x v="0"/>
    <x v="0"/>
    <n v="19"/>
    <x v="2"/>
    <x v="0"/>
    <s v="Weekday"/>
    <s v="Fatal"/>
    <n v="1"/>
    <x v="0"/>
    <x v="0"/>
  </r>
  <r>
    <s v="A01358"/>
    <n v="1"/>
    <x v="24"/>
    <x v="24"/>
    <x v="0"/>
    <x v="1"/>
    <x v="3"/>
    <n v="8"/>
    <x v="9"/>
    <x v="5"/>
    <s v="19:58"/>
    <x v="1"/>
    <x v="2"/>
    <x v="3"/>
    <n v="10"/>
    <n v="2"/>
    <x v="3"/>
    <x v="2"/>
    <x v="1"/>
    <x v="1"/>
    <x v="2"/>
    <x v="2"/>
    <x v="44"/>
    <x v="1"/>
    <x v="1"/>
    <x v="1"/>
    <x v="0"/>
    <x v="2"/>
    <n v="19"/>
    <x v="2"/>
    <x v="1"/>
    <s v="Weekday"/>
    <s v="Fatal"/>
    <n v="0.2"/>
    <x v="2"/>
    <x v="2"/>
  </r>
  <r>
    <s v="A01359"/>
    <n v="1"/>
    <x v="1"/>
    <x v="1"/>
    <x v="3"/>
    <x v="2"/>
    <x v="5"/>
    <n v="10"/>
    <x v="13"/>
    <x v="5"/>
    <s v="6:13"/>
    <x v="0"/>
    <x v="2"/>
    <x v="4"/>
    <n v="4"/>
    <n v="1"/>
    <x v="1"/>
    <x v="2"/>
    <x v="3"/>
    <x v="2"/>
    <x v="2"/>
    <x v="2"/>
    <x v="16"/>
    <x v="2"/>
    <x v="0"/>
    <x v="1"/>
    <x v="0"/>
    <x v="3"/>
    <n v="6"/>
    <x v="1"/>
    <x v="2"/>
    <s v="Weekday"/>
    <s v="Fatal"/>
    <n v="0.25"/>
    <x v="4"/>
    <x v="2"/>
  </r>
  <r>
    <s v="A01360"/>
    <n v="1"/>
    <x v="27"/>
    <x v="27"/>
    <x v="0"/>
    <x v="3"/>
    <x v="8"/>
    <n v="4"/>
    <x v="10"/>
    <x v="2"/>
    <s v="3:34"/>
    <x v="2"/>
    <x v="3"/>
    <x v="3"/>
    <n v="9"/>
    <n v="5"/>
    <x v="3"/>
    <x v="3"/>
    <x v="1"/>
    <x v="1"/>
    <x v="1"/>
    <x v="2"/>
    <x v="5"/>
    <x v="1"/>
    <x v="1"/>
    <x v="0"/>
    <x v="0"/>
    <x v="1"/>
    <n v="3"/>
    <x v="0"/>
    <x v="0"/>
    <s v="Weekend"/>
    <s v="Fatal"/>
    <n v="0.56000000000000005"/>
    <x v="3"/>
    <x v="2"/>
  </r>
  <r>
    <s v="A01361"/>
    <n v="1"/>
    <x v="10"/>
    <x v="10"/>
    <x v="0"/>
    <x v="0"/>
    <x v="0"/>
    <n v="5"/>
    <x v="0"/>
    <x v="4"/>
    <s v="5:25"/>
    <x v="2"/>
    <x v="1"/>
    <x v="4"/>
    <n v="7"/>
    <n v="5"/>
    <x v="0"/>
    <x v="1"/>
    <x v="1"/>
    <x v="3"/>
    <x v="3"/>
    <x v="24"/>
    <x v="23"/>
    <x v="0"/>
    <x v="0"/>
    <x v="2"/>
    <x v="1"/>
    <x v="2"/>
    <n v="5"/>
    <x v="1"/>
    <x v="0"/>
    <s v="Weekday"/>
    <s v="Fatal"/>
    <n v="0.71"/>
    <x v="1"/>
    <x v="4"/>
  </r>
  <r>
    <s v="A01362"/>
    <n v="1"/>
    <x v="22"/>
    <x v="22"/>
    <x v="0"/>
    <x v="3"/>
    <x v="7"/>
    <n v="7"/>
    <x v="24"/>
    <x v="4"/>
    <s v="23:36"/>
    <x v="2"/>
    <x v="4"/>
    <x v="3"/>
    <n v="6"/>
    <n v="1"/>
    <x v="4"/>
    <x v="2"/>
    <x v="2"/>
    <x v="2"/>
    <x v="1"/>
    <x v="20"/>
    <x v="20"/>
    <x v="0"/>
    <x v="1"/>
    <x v="1"/>
    <x v="0"/>
    <x v="0"/>
    <n v="23"/>
    <x v="0"/>
    <x v="0"/>
    <s v="Weekday"/>
    <s v="Fatal"/>
    <n v="0.17"/>
    <x v="1"/>
    <x v="1"/>
  </r>
  <r>
    <s v="A01363"/>
    <n v="1"/>
    <x v="8"/>
    <x v="8"/>
    <x v="0"/>
    <x v="5"/>
    <x v="6"/>
    <n v="12"/>
    <x v="32"/>
    <x v="2"/>
    <s v="6:39"/>
    <x v="2"/>
    <x v="4"/>
    <x v="3"/>
    <n v="8"/>
    <n v="0"/>
    <x v="0"/>
    <x v="1"/>
    <x v="0"/>
    <x v="1"/>
    <x v="0"/>
    <x v="57"/>
    <x v="50"/>
    <x v="1"/>
    <x v="0"/>
    <x v="2"/>
    <x v="0"/>
    <x v="1"/>
    <n v="6"/>
    <x v="1"/>
    <x v="1"/>
    <s v="Weekend"/>
    <s v="Non-Fatal"/>
    <n v="0"/>
    <x v="2"/>
    <x v="3"/>
  </r>
  <r>
    <s v="A01364"/>
    <n v="1"/>
    <x v="28"/>
    <x v="28"/>
    <x v="19"/>
    <x v="3"/>
    <x v="8"/>
    <n v="4"/>
    <x v="10"/>
    <x v="1"/>
    <s v="23:54"/>
    <x v="1"/>
    <x v="1"/>
    <x v="6"/>
    <n v="9"/>
    <n v="0"/>
    <x v="1"/>
    <x v="1"/>
    <x v="2"/>
    <x v="2"/>
    <x v="3"/>
    <x v="28"/>
    <x v="51"/>
    <x v="2"/>
    <x v="0"/>
    <x v="1"/>
    <x v="0"/>
    <x v="3"/>
    <n v="23"/>
    <x v="0"/>
    <x v="0"/>
    <s v="Weekday"/>
    <s v="Non-Fatal"/>
    <n v="0"/>
    <x v="4"/>
    <x v="3"/>
  </r>
  <r>
    <s v="A01365"/>
    <n v="1"/>
    <x v="30"/>
    <x v="30"/>
    <x v="0"/>
    <x v="4"/>
    <x v="0"/>
    <n v="5"/>
    <x v="34"/>
    <x v="3"/>
    <s v="22:25"/>
    <x v="0"/>
    <x v="2"/>
    <x v="2"/>
    <n v="7"/>
    <n v="5"/>
    <x v="1"/>
    <x v="0"/>
    <x v="1"/>
    <x v="1"/>
    <x v="1"/>
    <x v="25"/>
    <x v="51"/>
    <x v="2"/>
    <x v="0"/>
    <x v="0"/>
    <x v="1"/>
    <x v="0"/>
    <n v="22"/>
    <x v="0"/>
    <x v="2"/>
    <s v="Weekday"/>
    <s v="Fatal"/>
    <n v="0.71"/>
    <x v="4"/>
    <x v="0"/>
  </r>
  <r>
    <s v="A01366"/>
    <n v="1"/>
    <x v="17"/>
    <x v="17"/>
    <x v="0"/>
    <x v="4"/>
    <x v="0"/>
    <n v="5"/>
    <x v="34"/>
    <x v="6"/>
    <s v="7:15"/>
    <x v="1"/>
    <x v="3"/>
    <x v="2"/>
    <n v="1"/>
    <n v="3"/>
    <x v="3"/>
    <x v="2"/>
    <x v="1"/>
    <x v="0"/>
    <x v="0"/>
    <x v="62"/>
    <x v="48"/>
    <x v="1"/>
    <x v="1"/>
    <x v="1"/>
    <x v="0"/>
    <x v="2"/>
    <n v="7"/>
    <x v="1"/>
    <x v="2"/>
    <s v="Weekend"/>
    <s v="Fatal"/>
    <n v="3"/>
    <x v="2"/>
    <x v="3"/>
  </r>
  <r>
    <s v="A01367"/>
    <n v="1"/>
    <x v="20"/>
    <x v="20"/>
    <x v="12"/>
    <x v="5"/>
    <x v="4"/>
    <n v="11"/>
    <x v="61"/>
    <x v="5"/>
    <s v="2:15"/>
    <x v="0"/>
    <x v="2"/>
    <x v="4"/>
    <n v="7"/>
    <n v="2"/>
    <x v="2"/>
    <x v="0"/>
    <x v="3"/>
    <x v="2"/>
    <x v="2"/>
    <x v="22"/>
    <x v="49"/>
    <x v="1"/>
    <x v="0"/>
    <x v="2"/>
    <x v="0"/>
    <x v="0"/>
    <n v="2"/>
    <x v="0"/>
    <x v="1"/>
    <s v="Weekday"/>
    <s v="Fatal"/>
    <n v="0.28999999999999998"/>
    <x v="3"/>
    <x v="3"/>
  </r>
  <r>
    <s v="A01368"/>
    <n v="1"/>
    <x v="29"/>
    <x v="29"/>
    <x v="0"/>
    <x v="3"/>
    <x v="7"/>
    <n v="7"/>
    <x v="24"/>
    <x v="6"/>
    <s v="17:40"/>
    <x v="2"/>
    <x v="0"/>
    <x v="5"/>
    <n v="0"/>
    <n v="2"/>
    <x v="1"/>
    <x v="1"/>
    <x v="1"/>
    <x v="3"/>
    <x v="3"/>
    <x v="54"/>
    <x v="2"/>
    <x v="1"/>
    <x v="1"/>
    <x v="0"/>
    <x v="0"/>
    <x v="3"/>
    <n v="17"/>
    <x v="2"/>
    <x v="0"/>
    <s v="Weekend"/>
    <s v="Fatal"/>
    <n v="0"/>
    <x v="2"/>
    <x v="4"/>
  </r>
  <r>
    <s v="A01369"/>
    <n v="1"/>
    <x v="23"/>
    <x v="23"/>
    <x v="0"/>
    <x v="5"/>
    <x v="1"/>
    <n v="1"/>
    <x v="27"/>
    <x v="6"/>
    <s v="18:48"/>
    <x v="2"/>
    <x v="4"/>
    <x v="0"/>
    <n v="2"/>
    <n v="5"/>
    <x v="3"/>
    <x v="0"/>
    <x v="0"/>
    <x v="0"/>
    <x v="0"/>
    <x v="48"/>
    <x v="10"/>
    <x v="1"/>
    <x v="0"/>
    <x v="1"/>
    <x v="1"/>
    <x v="2"/>
    <n v="18"/>
    <x v="2"/>
    <x v="1"/>
    <s v="Weekend"/>
    <s v="Fatal"/>
    <n v="2.5"/>
    <x v="3"/>
    <x v="1"/>
  </r>
  <r>
    <s v="A01370"/>
    <n v="1"/>
    <x v="16"/>
    <x v="16"/>
    <x v="25"/>
    <x v="1"/>
    <x v="5"/>
    <n v="10"/>
    <x v="40"/>
    <x v="2"/>
    <s v="19:23"/>
    <x v="0"/>
    <x v="2"/>
    <x v="3"/>
    <n v="2"/>
    <n v="1"/>
    <x v="1"/>
    <x v="2"/>
    <x v="1"/>
    <x v="2"/>
    <x v="0"/>
    <x v="31"/>
    <x v="39"/>
    <x v="2"/>
    <x v="1"/>
    <x v="2"/>
    <x v="1"/>
    <x v="1"/>
    <n v="19"/>
    <x v="2"/>
    <x v="1"/>
    <s v="Weekend"/>
    <s v="Fatal"/>
    <n v="0.5"/>
    <x v="4"/>
    <x v="0"/>
  </r>
  <r>
    <s v="A01371"/>
    <n v="1"/>
    <x v="26"/>
    <x v="26"/>
    <x v="0"/>
    <x v="1"/>
    <x v="2"/>
    <n v="6"/>
    <x v="16"/>
    <x v="5"/>
    <s v="0:37"/>
    <x v="1"/>
    <x v="3"/>
    <x v="5"/>
    <n v="10"/>
    <n v="5"/>
    <x v="4"/>
    <x v="3"/>
    <x v="0"/>
    <x v="0"/>
    <x v="1"/>
    <x v="66"/>
    <x v="17"/>
    <x v="2"/>
    <x v="0"/>
    <x v="0"/>
    <x v="0"/>
    <x v="1"/>
    <n v="0"/>
    <x v="0"/>
    <x v="1"/>
    <s v="Weekday"/>
    <s v="Fatal"/>
    <n v="0.5"/>
    <x v="4"/>
    <x v="3"/>
  </r>
  <r>
    <s v="A01372"/>
    <n v="1"/>
    <x v="17"/>
    <x v="17"/>
    <x v="0"/>
    <x v="5"/>
    <x v="6"/>
    <n v="12"/>
    <x v="32"/>
    <x v="1"/>
    <s v="12:58"/>
    <x v="1"/>
    <x v="0"/>
    <x v="0"/>
    <n v="6"/>
    <n v="4"/>
    <x v="2"/>
    <x v="1"/>
    <x v="2"/>
    <x v="3"/>
    <x v="3"/>
    <x v="68"/>
    <x v="18"/>
    <x v="1"/>
    <x v="0"/>
    <x v="0"/>
    <x v="0"/>
    <x v="2"/>
    <n v="12"/>
    <x v="3"/>
    <x v="1"/>
    <s v="Weekday"/>
    <s v="Fatal"/>
    <n v="0.67"/>
    <x v="3"/>
    <x v="1"/>
  </r>
  <r>
    <s v="A01373"/>
    <n v="1"/>
    <x v="25"/>
    <x v="25"/>
    <x v="0"/>
    <x v="3"/>
    <x v="11"/>
    <n v="3"/>
    <x v="64"/>
    <x v="1"/>
    <s v="17:12"/>
    <x v="0"/>
    <x v="3"/>
    <x v="2"/>
    <n v="8"/>
    <n v="5"/>
    <x v="2"/>
    <x v="1"/>
    <x v="2"/>
    <x v="2"/>
    <x v="2"/>
    <x v="90"/>
    <x v="3"/>
    <x v="1"/>
    <x v="1"/>
    <x v="2"/>
    <x v="1"/>
    <x v="3"/>
    <n v="17"/>
    <x v="2"/>
    <x v="0"/>
    <s v="Weekday"/>
    <s v="Fatal"/>
    <n v="0.62"/>
    <x v="2"/>
    <x v="2"/>
  </r>
  <r>
    <s v="A01374"/>
    <n v="1"/>
    <x v="22"/>
    <x v="22"/>
    <x v="0"/>
    <x v="0"/>
    <x v="3"/>
    <n v="8"/>
    <x v="4"/>
    <x v="3"/>
    <s v="13:19"/>
    <x v="1"/>
    <x v="4"/>
    <x v="0"/>
    <n v="7"/>
    <n v="0"/>
    <x v="3"/>
    <x v="3"/>
    <x v="1"/>
    <x v="3"/>
    <x v="1"/>
    <x v="68"/>
    <x v="25"/>
    <x v="1"/>
    <x v="1"/>
    <x v="1"/>
    <x v="1"/>
    <x v="1"/>
    <n v="13"/>
    <x v="3"/>
    <x v="0"/>
    <s v="Weekday"/>
    <s v="Non-Fatal"/>
    <n v="0"/>
    <x v="3"/>
    <x v="1"/>
  </r>
  <r>
    <s v="A01375"/>
    <n v="1"/>
    <x v="19"/>
    <x v="19"/>
    <x v="0"/>
    <x v="0"/>
    <x v="1"/>
    <n v="1"/>
    <x v="65"/>
    <x v="4"/>
    <s v="5:52"/>
    <x v="2"/>
    <x v="2"/>
    <x v="2"/>
    <n v="1"/>
    <n v="0"/>
    <x v="2"/>
    <x v="2"/>
    <x v="3"/>
    <x v="0"/>
    <x v="0"/>
    <x v="37"/>
    <x v="37"/>
    <x v="0"/>
    <x v="0"/>
    <x v="1"/>
    <x v="1"/>
    <x v="0"/>
    <n v="5"/>
    <x v="1"/>
    <x v="0"/>
    <s v="Weekday"/>
    <s v="Non-Fatal"/>
    <n v="0"/>
    <x v="1"/>
    <x v="4"/>
  </r>
  <r>
    <s v="A01376"/>
    <n v="1"/>
    <x v="18"/>
    <x v="18"/>
    <x v="13"/>
    <x v="5"/>
    <x v="7"/>
    <n v="7"/>
    <x v="57"/>
    <x v="1"/>
    <s v="7:25"/>
    <x v="1"/>
    <x v="1"/>
    <x v="3"/>
    <n v="10"/>
    <n v="0"/>
    <x v="2"/>
    <x v="0"/>
    <x v="0"/>
    <x v="3"/>
    <x v="2"/>
    <x v="8"/>
    <x v="24"/>
    <x v="0"/>
    <x v="0"/>
    <x v="2"/>
    <x v="1"/>
    <x v="3"/>
    <n v="7"/>
    <x v="1"/>
    <x v="1"/>
    <s v="Weekday"/>
    <s v="Non-Fatal"/>
    <n v="0"/>
    <x v="0"/>
    <x v="4"/>
  </r>
  <r>
    <s v="A01377"/>
    <n v="1"/>
    <x v="25"/>
    <x v="25"/>
    <x v="0"/>
    <x v="3"/>
    <x v="3"/>
    <n v="8"/>
    <x v="48"/>
    <x v="1"/>
    <s v="3:59"/>
    <x v="2"/>
    <x v="1"/>
    <x v="5"/>
    <n v="3"/>
    <n v="5"/>
    <x v="1"/>
    <x v="2"/>
    <x v="2"/>
    <x v="2"/>
    <x v="0"/>
    <x v="54"/>
    <x v="46"/>
    <x v="0"/>
    <x v="0"/>
    <x v="2"/>
    <x v="0"/>
    <x v="2"/>
    <n v="3"/>
    <x v="0"/>
    <x v="0"/>
    <s v="Weekday"/>
    <s v="Fatal"/>
    <n v="1.67"/>
    <x v="0"/>
    <x v="4"/>
  </r>
  <r>
    <s v="A01378"/>
    <n v="1"/>
    <x v="4"/>
    <x v="4"/>
    <x v="0"/>
    <x v="0"/>
    <x v="8"/>
    <n v="4"/>
    <x v="35"/>
    <x v="0"/>
    <s v="15:39"/>
    <x v="0"/>
    <x v="0"/>
    <x v="0"/>
    <n v="3"/>
    <n v="0"/>
    <x v="0"/>
    <x v="3"/>
    <x v="1"/>
    <x v="2"/>
    <x v="3"/>
    <x v="85"/>
    <x v="49"/>
    <x v="1"/>
    <x v="0"/>
    <x v="2"/>
    <x v="0"/>
    <x v="1"/>
    <n v="15"/>
    <x v="3"/>
    <x v="0"/>
    <s v="Weekday"/>
    <s v="Non-Fatal"/>
    <n v="0"/>
    <x v="3"/>
    <x v="4"/>
  </r>
  <r>
    <s v="A01379"/>
    <n v="1"/>
    <x v="0"/>
    <x v="0"/>
    <x v="0"/>
    <x v="5"/>
    <x v="5"/>
    <n v="10"/>
    <x v="12"/>
    <x v="1"/>
    <s v="13:54"/>
    <x v="0"/>
    <x v="0"/>
    <x v="1"/>
    <n v="7"/>
    <n v="2"/>
    <x v="4"/>
    <x v="1"/>
    <x v="0"/>
    <x v="2"/>
    <x v="1"/>
    <x v="68"/>
    <x v="18"/>
    <x v="1"/>
    <x v="1"/>
    <x v="2"/>
    <x v="0"/>
    <x v="2"/>
    <n v="13"/>
    <x v="3"/>
    <x v="1"/>
    <s v="Weekday"/>
    <s v="Fatal"/>
    <n v="0.28999999999999998"/>
    <x v="3"/>
    <x v="1"/>
  </r>
  <r>
    <s v="A01380"/>
    <n v="1"/>
    <x v="20"/>
    <x v="20"/>
    <x v="12"/>
    <x v="1"/>
    <x v="1"/>
    <n v="1"/>
    <x v="1"/>
    <x v="5"/>
    <s v="11:11"/>
    <x v="0"/>
    <x v="0"/>
    <x v="2"/>
    <n v="2"/>
    <n v="3"/>
    <x v="4"/>
    <x v="0"/>
    <x v="1"/>
    <x v="2"/>
    <x v="1"/>
    <x v="21"/>
    <x v="52"/>
    <x v="1"/>
    <x v="0"/>
    <x v="1"/>
    <x v="0"/>
    <x v="1"/>
    <n v="11"/>
    <x v="1"/>
    <x v="1"/>
    <s v="Weekday"/>
    <s v="Fatal"/>
    <n v="1.5"/>
    <x v="3"/>
    <x v="4"/>
  </r>
  <r>
    <s v="A01381"/>
    <n v="1"/>
    <x v="23"/>
    <x v="23"/>
    <x v="0"/>
    <x v="1"/>
    <x v="8"/>
    <n v="4"/>
    <x v="37"/>
    <x v="0"/>
    <s v="19:54"/>
    <x v="0"/>
    <x v="4"/>
    <x v="4"/>
    <n v="2"/>
    <n v="3"/>
    <x v="4"/>
    <x v="1"/>
    <x v="2"/>
    <x v="2"/>
    <x v="0"/>
    <x v="9"/>
    <x v="9"/>
    <x v="1"/>
    <x v="1"/>
    <x v="2"/>
    <x v="1"/>
    <x v="2"/>
    <n v="19"/>
    <x v="2"/>
    <x v="1"/>
    <s v="Weekday"/>
    <s v="Fatal"/>
    <n v="1.5"/>
    <x v="1"/>
    <x v="2"/>
  </r>
  <r>
    <s v="A01382"/>
    <n v="1"/>
    <x v="26"/>
    <x v="26"/>
    <x v="0"/>
    <x v="1"/>
    <x v="0"/>
    <n v="5"/>
    <x v="22"/>
    <x v="5"/>
    <s v="17:21"/>
    <x v="1"/>
    <x v="1"/>
    <x v="1"/>
    <n v="4"/>
    <n v="2"/>
    <x v="3"/>
    <x v="3"/>
    <x v="0"/>
    <x v="1"/>
    <x v="2"/>
    <x v="37"/>
    <x v="30"/>
    <x v="1"/>
    <x v="1"/>
    <x v="2"/>
    <x v="0"/>
    <x v="3"/>
    <n v="17"/>
    <x v="2"/>
    <x v="1"/>
    <s v="Weekday"/>
    <s v="Fatal"/>
    <n v="0.5"/>
    <x v="3"/>
    <x v="4"/>
  </r>
  <r>
    <s v="A01383"/>
    <n v="1"/>
    <x v="10"/>
    <x v="10"/>
    <x v="0"/>
    <x v="0"/>
    <x v="7"/>
    <n v="7"/>
    <x v="8"/>
    <x v="6"/>
    <s v="15:59"/>
    <x v="1"/>
    <x v="1"/>
    <x v="6"/>
    <n v="5"/>
    <n v="3"/>
    <x v="0"/>
    <x v="0"/>
    <x v="3"/>
    <x v="2"/>
    <x v="3"/>
    <x v="84"/>
    <x v="31"/>
    <x v="1"/>
    <x v="0"/>
    <x v="0"/>
    <x v="1"/>
    <x v="1"/>
    <n v="15"/>
    <x v="3"/>
    <x v="0"/>
    <s v="Weekend"/>
    <s v="Fatal"/>
    <n v="0.6"/>
    <x v="3"/>
    <x v="0"/>
  </r>
  <r>
    <s v="A01384"/>
    <n v="1"/>
    <x v="20"/>
    <x v="20"/>
    <x v="15"/>
    <x v="2"/>
    <x v="4"/>
    <n v="11"/>
    <x v="14"/>
    <x v="3"/>
    <s v="18:19"/>
    <x v="0"/>
    <x v="0"/>
    <x v="5"/>
    <n v="7"/>
    <n v="4"/>
    <x v="0"/>
    <x v="0"/>
    <x v="3"/>
    <x v="2"/>
    <x v="3"/>
    <x v="44"/>
    <x v="10"/>
    <x v="1"/>
    <x v="0"/>
    <x v="2"/>
    <x v="0"/>
    <x v="0"/>
    <n v="18"/>
    <x v="2"/>
    <x v="2"/>
    <s v="Weekday"/>
    <s v="Fatal"/>
    <n v="0.56999999999999995"/>
    <x v="3"/>
    <x v="3"/>
  </r>
  <r>
    <s v="A01385"/>
    <n v="1"/>
    <x v="18"/>
    <x v="18"/>
    <x v="17"/>
    <x v="3"/>
    <x v="5"/>
    <n v="10"/>
    <x v="36"/>
    <x v="3"/>
    <s v="7:21"/>
    <x v="0"/>
    <x v="2"/>
    <x v="3"/>
    <n v="2"/>
    <n v="3"/>
    <x v="0"/>
    <x v="2"/>
    <x v="1"/>
    <x v="1"/>
    <x v="3"/>
    <x v="85"/>
    <x v="1"/>
    <x v="1"/>
    <x v="0"/>
    <x v="0"/>
    <x v="1"/>
    <x v="3"/>
    <n v="7"/>
    <x v="1"/>
    <x v="0"/>
    <s v="Weekday"/>
    <s v="Fatal"/>
    <n v="1.5"/>
    <x v="1"/>
    <x v="4"/>
  </r>
  <r>
    <s v="A01386"/>
    <n v="1"/>
    <x v="8"/>
    <x v="8"/>
    <x v="0"/>
    <x v="0"/>
    <x v="10"/>
    <n v="2"/>
    <x v="29"/>
    <x v="5"/>
    <s v="15:4"/>
    <x v="0"/>
    <x v="3"/>
    <x v="5"/>
    <n v="8"/>
    <n v="0"/>
    <x v="3"/>
    <x v="0"/>
    <x v="3"/>
    <x v="1"/>
    <x v="0"/>
    <x v="30"/>
    <x v="1"/>
    <x v="1"/>
    <x v="0"/>
    <x v="2"/>
    <x v="0"/>
    <x v="3"/>
    <n v="15"/>
    <x v="3"/>
    <x v="0"/>
    <s v="Weekday"/>
    <s v="Non-Fatal"/>
    <n v="0"/>
    <x v="1"/>
    <x v="4"/>
  </r>
  <r>
    <s v="A01387"/>
    <n v="1"/>
    <x v="5"/>
    <x v="5"/>
    <x v="0"/>
    <x v="3"/>
    <x v="6"/>
    <n v="12"/>
    <x v="50"/>
    <x v="1"/>
    <s v="22:13"/>
    <x v="1"/>
    <x v="3"/>
    <x v="5"/>
    <n v="0"/>
    <n v="2"/>
    <x v="3"/>
    <x v="2"/>
    <x v="0"/>
    <x v="2"/>
    <x v="0"/>
    <x v="49"/>
    <x v="25"/>
    <x v="1"/>
    <x v="0"/>
    <x v="1"/>
    <x v="1"/>
    <x v="0"/>
    <n v="22"/>
    <x v="0"/>
    <x v="0"/>
    <s v="Weekday"/>
    <s v="Fatal"/>
    <n v="0"/>
    <x v="3"/>
    <x v="1"/>
  </r>
  <r>
    <s v="A01388"/>
    <n v="1"/>
    <x v="25"/>
    <x v="25"/>
    <x v="0"/>
    <x v="1"/>
    <x v="0"/>
    <n v="5"/>
    <x v="22"/>
    <x v="6"/>
    <s v="3:36"/>
    <x v="0"/>
    <x v="3"/>
    <x v="5"/>
    <n v="8"/>
    <n v="0"/>
    <x v="0"/>
    <x v="0"/>
    <x v="1"/>
    <x v="1"/>
    <x v="0"/>
    <x v="8"/>
    <x v="7"/>
    <x v="1"/>
    <x v="0"/>
    <x v="0"/>
    <x v="1"/>
    <x v="2"/>
    <n v="3"/>
    <x v="0"/>
    <x v="1"/>
    <s v="Weekend"/>
    <s v="Non-Fatal"/>
    <n v="0"/>
    <x v="3"/>
    <x v="4"/>
  </r>
  <r>
    <s v="A01389"/>
    <n v="1"/>
    <x v="31"/>
    <x v="31"/>
    <x v="0"/>
    <x v="4"/>
    <x v="9"/>
    <n v="9"/>
    <x v="59"/>
    <x v="5"/>
    <s v="23:52"/>
    <x v="0"/>
    <x v="4"/>
    <x v="6"/>
    <n v="8"/>
    <n v="3"/>
    <x v="0"/>
    <x v="3"/>
    <x v="0"/>
    <x v="2"/>
    <x v="3"/>
    <x v="79"/>
    <x v="13"/>
    <x v="1"/>
    <x v="1"/>
    <x v="2"/>
    <x v="0"/>
    <x v="2"/>
    <n v="23"/>
    <x v="0"/>
    <x v="2"/>
    <s v="Weekday"/>
    <s v="Fatal"/>
    <n v="0.38"/>
    <x v="1"/>
    <x v="0"/>
  </r>
  <r>
    <s v="A01390"/>
    <n v="1"/>
    <x v="16"/>
    <x v="16"/>
    <x v="20"/>
    <x v="0"/>
    <x v="6"/>
    <n v="12"/>
    <x v="60"/>
    <x v="6"/>
    <s v="2:43"/>
    <x v="2"/>
    <x v="4"/>
    <x v="6"/>
    <n v="5"/>
    <n v="4"/>
    <x v="3"/>
    <x v="1"/>
    <x v="0"/>
    <x v="1"/>
    <x v="3"/>
    <x v="21"/>
    <x v="29"/>
    <x v="1"/>
    <x v="0"/>
    <x v="1"/>
    <x v="1"/>
    <x v="2"/>
    <n v="2"/>
    <x v="0"/>
    <x v="0"/>
    <s v="Weekend"/>
    <s v="Fatal"/>
    <n v="0.8"/>
    <x v="1"/>
    <x v="4"/>
  </r>
  <r>
    <s v="A01391"/>
    <n v="1"/>
    <x v="17"/>
    <x v="17"/>
    <x v="0"/>
    <x v="1"/>
    <x v="6"/>
    <n v="12"/>
    <x v="28"/>
    <x v="6"/>
    <s v="23:1"/>
    <x v="0"/>
    <x v="2"/>
    <x v="0"/>
    <n v="4"/>
    <n v="2"/>
    <x v="3"/>
    <x v="0"/>
    <x v="2"/>
    <x v="3"/>
    <x v="3"/>
    <x v="80"/>
    <x v="43"/>
    <x v="1"/>
    <x v="0"/>
    <x v="1"/>
    <x v="0"/>
    <x v="3"/>
    <n v="23"/>
    <x v="0"/>
    <x v="1"/>
    <s v="Weekend"/>
    <s v="Fatal"/>
    <n v="0.5"/>
    <x v="1"/>
    <x v="3"/>
  </r>
  <r>
    <s v="A01392"/>
    <n v="1"/>
    <x v="2"/>
    <x v="2"/>
    <x v="0"/>
    <x v="4"/>
    <x v="1"/>
    <n v="1"/>
    <x v="38"/>
    <x v="2"/>
    <s v="5:4"/>
    <x v="0"/>
    <x v="3"/>
    <x v="5"/>
    <n v="5"/>
    <n v="4"/>
    <x v="4"/>
    <x v="0"/>
    <x v="3"/>
    <x v="3"/>
    <x v="0"/>
    <x v="49"/>
    <x v="27"/>
    <x v="1"/>
    <x v="1"/>
    <x v="0"/>
    <x v="1"/>
    <x v="0"/>
    <n v="5"/>
    <x v="1"/>
    <x v="2"/>
    <s v="Weekend"/>
    <s v="Fatal"/>
    <n v="0.8"/>
    <x v="2"/>
    <x v="1"/>
  </r>
  <r>
    <s v="A01393"/>
    <n v="1"/>
    <x v="26"/>
    <x v="26"/>
    <x v="0"/>
    <x v="3"/>
    <x v="2"/>
    <n v="6"/>
    <x v="3"/>
    <x v="2"/>
    <s v="6:17"/>
    <x v="1"/>
    <x v="3"/>
    <x v="2"/>
    <n v="8"/>
    <n v="4"/>
    <x v="2"/>
    <x v="0"/>
    <x v="3"/>
    <x v="2"/>
    <x v="2"/>
    <x v="65"/>
    <x v="4"/>
    <x v="1"/>
    <x v="1"/>
    <x v="0"/>
    <x v="0"/>
    <x v="1"/>
    <n v="6"/>
    <x v="1"/>
    <x v="0"/>
    <s v="Weekend"/>
    <s v="Fatal"/>
    <n v="0.5"/>
    <x v="2"/>
    <x v="1"/>
  </r>
  <r>
    <s v="A01394"/>
    <n v="1"/>
    <x v="5"/>
    <x v="5"/>
    <x v="0"/>
    <x v="4"/>
    <x v="5"/>
    <n v="10"/>
    <x v="58"/>
    <x v="2"/>
    <s v="4:10"/>
    <x v="2"/>
    <x v="4"/>
    <x v="1"/>
    <n v="6"/>
    <n v="1"/>
    <x v="1"/>
    <x v="1"/>
    <x v="2"/>
    <x v="3"/>
    <x v="1"/>
    <x v="44"/>
    <x v="50"/>
    <x v="1"/>
    <x v="1"/>
    <x v="2"/>
    <x v="1"/>
    <x v="3"/>
    <n v="4"/>
    <x v="0"/>
    <x v="2"/>
    <s v="Weekend"/>
    <s v="Fatal"/>
    <n v="0.17"/>
    <x v="2"/>
    <x v="3"/>
  </r>
  <r>
    <s v="A01395"/>
    <n v="1"/>
    <x v="16"/>
    <x v="16"/>
    <x v="25"/>
    <x v="3"/>
    <x v="8"/>
    <n v="4"/>
    <x v="10"/>
    <x v="6"/>
    <s v="10:19"/>
    <x v="2"/>
    <x v="3"/>
    <x v="6"/>
    <n v="1"/>
    <n v="5"/>
    <x v="2"/>
    <x v="3"/>
    <x v="1"/>
    <x v="2"/>
    <x v="1"/>
    <x v="62"/>
    <x v="14"/>
    <x v="1"/>
    <x v="0"/>
    <x v="2"/>
    <x v="1"/>
    <x v="2"/>
    <n v="10"/>
    <x v="1"/>
    <x v="0"/>
    <s v="Weekend"/>
    <s v="Fatal"/>
    <n v="5"/>
    <x v="1"/>
    <x v="3"/>
  </r>
  <r>
    <s v="A01396"/>
    <n v="1"/>
    <x v="10"/>
    <x v="10"/>
    <x v="0"/>
    <x v="4"/>
    <x v="10"/>
    <n v="2"/>
    <x v="17"/>
    <x v="2"/>
    <s v="6:8"/>
    <x v="0"/>
    <x v="3"/>
    <x v="5"/>
    <n v="5"/>
    <n v="4"/>
    <x v="1"/>
    <x v="3"/>
    <x v="0"/>
    <x v="0"/>
    <x v="2"/>
    <x v="12"/>
    <x v="31"/>
    <x v="1"/>
    <x v="0"/>
    <x v="2"/>
    <x v="0"/>
    <x v="0"/>
    <n v="6"/>
    <x v="1"/>
    <x v="2"/>
    <s v="Weekend"/>
    <s v="Fatal"/>
    <n v="0.8"/>
    <x v="3"/>
    <x v="4"/>
  </r>
  <r>
    <s v="A01397"/>
    <n v="1"/>
    <x v="28"/>
    <x v="28"/>
    <x v="19"/>
    <x v="5"/>
    <x v="3"/>
    <n v="8"/>
    <x v="42"/>
    <x v="4"/>
    <s v="22:40"/>
    <x v="0"/>
    <x v="0"/>
    <x v="6"/>
    <n v="10"/>
    <n v="2"/>
    <x v="4"/>
    <x v="3"/>
    <x v="0"/>
    <x v="1"/>
    <x v="1"/>
    <x v="48"/>
    <x v="1"/>
    <x v="1"/>
    <x v="0"/>
    <x v="2"/>
    <x v="0"/>
    <x v="0"/>
    <n v="22"/>
    <x v="0"/>
    <x v="1"/>
    <s v="Weekday"/>
    <s v="Fatal"/>
    <n v="0.2"/>
    <x v="1"/>
    <x v="1"/>
  </r>
  <r>
    <s v="A01398"/>
    <n v="1"/>
    <x v="19"/>
    <x v="19"/>
    <x v="0"/>
    <x v="0"/>
    <x v="0"/>
    <n v="5"/>
    <x v="0"/>
    <x v="1"/>
    <s v="10:2"/>
    <x v="1"/>
    <x v="0"/>
    <x v="6"/>
    <n v="10"/>
    <n v="4"/>
    <x v="3"/>
    <x v="1"/>
    <x v="0"/>
    <x v="2"/>
    <x v="1"/>
    <x v="59"/>
    <x v="22"/>
    <x v="2"/>
    <x v="0"/>
    <x v="2"/>
    <x v="1"/>
    <x v="2"/>
    <n v="10"/>
    <x v="1"/>
    <x v="0"/>
    <s v="Weekday"/>
    <s v="Fatal"/>
    <n v="0.4"/>
    <x v="4"/>
    <x v="0"/>
  </r>
  <r>
    <s v="A01399"/>
    <n v="1"/>
    <x v="12"/>
    <x v="12"/>
    <x v="18"/>
    <x v="0"/>
    <x v="0"/>
    <n v="5"/>
    <x v="0"/>
    <x v="5"/>
    <s v="10:18"/>
    <x v="1"/>
    <x v="0"/>
    <x v="0"/>
    <n v="5"/>
    <n v="3"/>
    <x v="4"/>
    <x v="1"/>
    <x v="1"/>
    <x v="0"/>
    <x v="2"/>
    <x v="26"/>
    <x v="30"/>
    <x v="1"/>
    <x v="1"/>
    <x v="2"/>
    <x v="0"/>
    <x v="3"/>
    <n v="10"/>
    <x v="1"/>
    <x v="0"/>
    <s v="Weekday"/>
    <s v="Fatal"/>
    <n v="0.6"/>
    <x v="3"/>
    <x v="0"/>
  </r>
  <r>
    <s v="A01400"/>
    <n v="1"/>
    <x v="27"/>
    <x v="27"/>
    <x v="0"/>
    <x v="1"/>
    <x v="3"/>
    <n v="8"/>
    <x v="9"/>
    <x v="1"/>
    <s v="13:30"/>
    <x v="2"/>
    <x v="3"/>
    <x v="5"/>
    <n v="0"/>
    <n v="5"/>
    <x v="1"/>
    <x v="1"/>
    <x v="2"/>
    <x v="0"/>
    <x v="0"/>
    <x v="15"/>
    <x v="8"/>
    <x v="1"/>
    <x v="0"/>
    <x v="0"/>
    <x v="0"/>
    <x v="2"/>
    <n v="13"/>
    <x v="3"/>
    <x v="1"/>
    <s v="Weekday"/>
    <s v="Fatal"/>
    <n v="0"/>
    <x v="1"/>
    <x v="2"/>
  </r>
  <r>
    <s v="A01401"/>
    <n v="1"/>
    <x v="22"/>
    <x v="22"/>
    <x v="0"/>
    <x v="5"/>
    <x v="5"/>
    <n v="10"/>
    <x v="12"/>
    <x v="1"/>
    <s v="17:33"/>
    <x v="2"/>
    <x v="2"/>
    <x v="1"/>
    <n v="3"/>
    <n v="5"/>
    <x v="0"/>
    <x v="2"/>
    <x v="3"/>
    <x v="2"/>
    <x v="2"/>
    <x v="19"/>
    <x v="14"/>
    <x v="1"/>
    <x v="0"/>
    <x v="2"/>
    <x v="0"/>
    <x v="2"/>
    <n v="17"/>
    <x v="2"/>
    <x v="1"/>
    <s v="Weekday"/>
    <s v="Fatal"/>
    <n v="1.67"/>
    <x v="1"/>
    <x v="4"/>
  </r>
  <r>
    <s v="A01402"/>
    <n v="1"/>
    <x v="9"/>
    <x v="9"/>
    <x v="0"/>
    <x v="2"/>
    <x v="1"/>
    <n v="1"/>
    <x v="63"/>
    <x v="4"/>
    <s v="16:13"/>
    <x v="0"/>
    <x v="2"/>
    <x v="5"/>
    <n v="10"/>
    <n v="3"/>
    <x v="1"/>
    <x v="2"/>
    <x v="0"/>
    <x v="0"/>
    <x v="3"/>
    <x v="29"/>
    <x v="50"/>
    <x v="1"/>
    <x v="0"/>
    <x v="2"/>
    <x v="1"/>
    <x v="1"/>
    <n v="16"/>
    <x v="3"/>
    <x v="2"/>
    <s v="Weekday"/>
    <s v="Fatal"/>
    <n v="0.3"/>
    <x v="2"/>
    <x v="1"/>
  </r>
  <r>
    <s v="A01403"/>
    <n v="1"/>
    <x v="14"/>
    <x v="14"/>
    <x v="0"/>
    <x v="0"/>
    <x v="2"/>
    <n v="6"/>
    <x v="53"/>
    <x v="3"/>
    <s v="3:26"/>
    <x v="2"/>
    <x v="4"/>
    <x v="3"/>
    <n v="3"/>
    <n v="4"/>
    <x v="1"/>
    <x v="1"/>
    <x v="2"/>
    <x v="0"/>
    <x v="3"/>
    <x v="68"/>
    <x v="45"/>
    <x v="1"/>
    <x v="0"/>
    <x v="2"/>
    <x v="0"/>
    <x v="2"/>
    <n v="3"/>
    <x v="0"/>
    <x v="0"/>
    <s v="Weekday"/>
    <s v="Fatal"/>
    <n v="1.33"/>
    <x v="3"/>
    <x v="1"/>
  </r>
  <r>
    <s v="A01404"/>
    <n v="1"/>
    <x v="25"/>
    <x v="25"/>
    <x v="0"/>
    <x v="0"/>
    <x v="4"/>
    <n v="11"/>
    <x v="30"/>
    <x v="1"/>
    <s v="14:28"/>
    <x v="1"/>
    <x v="4"/>
    <x v="6"/>
    <n v="2"/>
    <n v="2"/>
    <x v="2"/>
    <x v="0"/>
    <x v="2"/>
    <x v="3"/>
    <x v="3"/>
    <x v="39"/>
    <x v="10"/>
    <x v="1"/>
    <x v="1"/>
    <x v="0"/>
    <x v="1"/>
    <x v="0"/>
    <n v="14"/>
    <x v="3"/>
    <x v="0"/>
    <s v="Weekday"/>
    <s v="Fatal"/>
    <n v="1"/>
    <x v="3"/>
    <x v="4"/>
  </r>
  <r>
    <s v="A01405"/>
    <n v="1"/>
    <x v="14"/>
    <x v="14"/>
    <x v="0"/>
    <x v="3"/>
    <x v="8"/>
    <n v="4"/>
    <x v="10"/>
    <x v="5"/>
    <s v="21:30"/>
    <x v="0"/>
    <x v="0"/>
    <x v="0"/>
    <n v="7"/>
    <n v="5"/>
    <x v="0"/>
    <x v="3"/>
    <x v="0"/>
    <x v="1"/>
    <x v="1"/>
    <x v="74"/>
    <x v="31"/>
    <x v="1"/>
    <x v="1"/>
    <x v="2"/>
    <x v="1"/>
    <x v="3"/>
    <n v="21"/>
    <x v="0"/>
    <x v="0"/>
    <s v="Weekday"/>
    <s v="Fatal"/>
    <n v="0.71"/>
    <x v="3"/>
    <x v="0"/>
  </r>
  <r>
    <s v="A01406"/>
    <n v="1"/>
    <x v="27"/>
    <x v="27"/>
    <x v="0"/>
    <x v="2"/>
    <x v="0"/>
    <n v="5"/>
    <x v="2"/>
    <x v="3"/>
    <s v="14:43"/>
    <x v="0"/>
    <x v="1"/>
    <x v="5"/>
    <n v="8"/>
    <n v="5"/>
    <x v="3"/>
    <x v="0"/>
    <x v="1"/>
    <x v="1"/>
    <x v="0"/>
    <x v="65"/>
    <x v="28"/>
    <x v="0"/>
    <x v="1"/>
    <x v="0"/>
    <x v="0"/>
    <x v="3"/>
    <n v="14"/>
    <x v="3"/>
    <x v="2"/>
    <s v="Weekday"/>
    <s v="Fatal"/>
    <n v="0.62"/>
    <x v="0"/>
    <x v="1"/>
  </r>
  <r>
    <s v="A01407"/>
    <n v="1"/>
    <x v="21"/>
    <x v="21"/>
    <x v="0"/>
    <x v="4"/>
    <x v="11"/>
    <n v="3"/>
    <x v="68"/>
    <x v="3"/>
    <s v="4:25"/>
    <x v="2"/>
    <x v="3"/>
    <x v="6"/>
    <n v="9"/>
    <n v="2"/>
    <x v="3"/>
    <x v="2"/>
    <x v="1"/>
    <x v="1"/>
    <x v="1"/>
    <x v="70"/>
    <x v="44"/>
    <x v="1"/>
    <x v="0"/>
    <x v="1"/>
    <x v="0"/>
    <x v="0"/>
    <n v="4"/>
    <x v="0"/>
    <x v="2"/>
    <s v="Weekday"/>
    <s v="Fatal"/>
    <n v="0.22"/>
    <x v="2"/>
    <x v="1"/>
  </r>
  <r>
    <s v="A01408"/>
    <n v="1"/>
    <x v="14"/>
    <x v="14"/>
    <x v="0"/>
    <x v="5"/>
    <x v="1"/>
    <n v="1"/>
    <x v="27"/>
    <x v="3"/>
    <s v="5:48"/>
    <x v="1"/>
    <x v="0"/>
    <x v="1"/>
    <n v="9"/>
    <n v="1"/>
    <x v="1"/>
    <x v="1"/>
    <x v="1"/>
    <x v="2"/>
    <x v="1"/>
    <x v="68"/>
    <x v="31"/>
    <x v="1"/>
    <x v="1"/>
    <x v="2"/>
    <x v="0"/>
    <x v="2"/>
    <n v="5"/>
    <x v="1"/>
    <x v="1"/>
    <s v="Weekday"/>
    <s v="Fatal"/>
    <n v="0.11"/>
    <x v="3"/>
    <x v="1"/>
  </r>
  <r>
    <s v="A01409"/>
    <n v="1"/>
    <x v="7"/>
    <x v="7"/>
    <x v="0"/>
    <x v="5"/>
    <x v="1"/>
    <n v="1"/>
    <x v="27"/>
    <x v="5"/>
    <s v="9:37"/>
    <x v="0"/>
    <x v="2"/>
    <x v="4"/>
    <n v="3"/>
    <n v="5"/>
    <x v="2"/>
    <x v="3"/>
    <x v="3"/>
    <x v="3"/>
    <x v="2"/>
    <x v="75"/>
    <x v="49"/>
    <x v="1"/>
    <x v="1"/>
    <x v="0"/>
    <x v="1"/>
    <x v="1"/>
    <n v="9"/>
    <x v="1"/>
    <x v="1"/>
    <s v="Weekday"/>
    <s v="Fatal"/>
    <n v="1.67"/>
    <x v="3"/>
    <x v="2"/>
  </r>
  <r>
    <s v="A01410"/>
    <n v="1"/>
    <x v="4"/>
    <x v="4"/>
    <x v="0"/>
    <x v="2"/>
    <x v="0"/>
    <n v="5"/>
    <x v="2"/>
    <x v="5"/>
    <s v="0:21"/>
    <x v="2"/>
    <x v="1"/>
    <x v="4"/>
    <n v="4"/>
    <n v="0"/>
    <x v="0"/>
    <x v="2"/>
    <x v="3"/>
    <x v="0"/>
    <x v="1"/>
    <x v="39"/>
    <x v="40"/>
    <x v="1"/>
    <x v="0"/>
    <x v="2"/>
    <x v="0"/>
    <x v="2"/>
    <n v="0"/>
    <x v="0"/>
    <x v="2"/>
    <s v="Weekday"/>
    <s v="Non-Fatal"/>
    <n v="0"/>
    <x v="3"/>
    <x v="4"/>
  </r>
  <r>
    <s v="A01411"/>
    <n v="1"/>
    <x v="5"/>
    <x v="5"/>
    <x v="0"/>
    <x v="4"/>
    <x v="11"/>
    <n v="3"/>
    <x v="68"/>
    <x v="3"/>
    <s v="16:11"/>
    <x v="2"/>
    <x v="4"/>
    <x v="3"/>
    <n v="1"/>
    <n v="3"/>
    <x v="0"/>
    <x v="3"/>
    <x v="3"/>
    <x v="3"/>
    <x v="2"/>
    <x v="43"/>
    <x v="25"/>
    <x v="1"/>
    <x v="0"/>
    <x v="1"/>
    <x v="0"/>
    <x v="1"/>
    <n v="16"/>
    <x v="3"/>
    <x v="2"/>
    <s v="Weekday"/>
    <s v="Fatal"/>
    <n v="3"/>
    <x v="3"/>
    <x v="4"/>
  </r>
  <r>
    <s v="A01412"/>
    <n v="1"/>
    <x v="6"/>
    <x v="6"/>
    <x v="27"/>
    <x v="3"/>
    <x v="2"/>
    <n v="6"/>
    <x v="3"/>
    <x v="3"/>
    <s v="3:25"/>
    <x v="2"/>
    <x v="4"/>
    <x v="1"/>
    <n v="0"/>
    <n v="4"/>
    <x v="3"/>
    <x v="2"/>
    <x v="0"/>
    <x v="3"/>
    <x v="0"/>
    <x v="55"/>
    <x v="32"/>
    <x v="2"/>
    <x v="0"/>
    <x v="2"/>
    <x v="0"/>
    <x v="1"/>
    <n v="3"/>
    <x v="0"/>
    <x v="0"/>
    <s v="Weekday"/>
    <s v="Fatal"/>
    <n v="0"/>
    <x v="4"/>
    <x v="4"/>
  </r>
  <r>
    <s v="A01413"/>
    <n v="1"/>
    <x v="26"/>
    <x v="26"/>
    <x v="0"/>
    <x v="4"/>
    <x v="3"/>
    <n v="8"/>
    <x v="33"/>
    <x v="2"/>
    <s v="2:40"/>
    <x v="2"/>
    <x v="0"/>
    <x v="0"/>
    <n v="3"/>
    <n v="0"/>
    <x v="1"/>
    <x v="1"/>
    <x v="2"/>
    <x v="1"/>
    <x v="1"/>
    <x v="22"/>
    <x v="6"/>
    <x v="1"/>
    <x v="0"/>
    <x v="2"/>
    <x v="0"/>
    <x v="2"/>
    <n v="2"/>
    <x v="0"/>
    <x v="2"/>
    <s v="Weekend"/>
    <s v="Non-Fatal"/>
    <n v="0"/>
    <x v="3"/>
    <x v="3"/>
  </r>
  <r>
    <s v="A01414"/>
    <n v="1"/>
    <x v="25"/>
    <x v="25"/>
    <x v="0"/>
    <x v="4"/>
    <x v="9"/>
    <n v="9"/>
    <x v="59"/>
    <x v="6"/>
    <s v="20:40"/>
    <x v="0"/>
    <x v="4"/>
    <x v="2"/>
    <n v="2"/>
    <n v="4"/>
    <x v="4"/>
    <x v="2"/>
    <x v="2"/>
    <x v="0"/>
    <x v="1"/>
    <x v="13"/>
    <x v="52"/>
    <x v="1"/>
    <x v="1"/>
    <x v="0"/>
    <x v="0"/>
    <x v="2"/>
    <n v="20"/>
    <x v="2"/>
    <x v="2"/>
    <s v="Weekend"/>
    <s v="Fatal"/>
    <n v="2"/>
    <x v="3"/>
    <x v="0"/>
  </r>
  <r>
    <s v="A01415"/>
    <n v="1"/>
    <x v="6"/>
    <x v="6"/>
    <x v="2"/>
    <x v="5"/>
    <x v="3"/>
    <n v="8"/>
    <x v="42"/>
    <x v="5"/>
    <s v="7:39"/>
    <x v="2"/>
    <x v="3"/>
    <x v="5"/>
    <n v="5"/>
    <n v="2"/>
    <x v="4"/>
    <x v="2"/>
    <x v="1"/>
    <x v="3"/>
    <x v="0"/>
    <x v="61"/>
    <x v="30"/>
    <x v="1"/>
    <x v="0"/>
    <x v="2"/>
    <x v="1"/>
    <x v="1"/>
    <n v="7"/>
    <x v="1"/>
    <x v="1"/>
    <s v="Weekday"/>
    <s v="Fatal"/>
    <n v="0.4"/>
    <x v="3"/>
    <x v="0"/>
  </r>
  <r>
    <s v="A01416"/>
    <n v="1"/>
    <x v="24"/>
    <x v="24"/>
    <x v="0"/>
    <x v="3"/>
    <x v="1"/>
    <n v="1"/>
    <x v="31"/>
    <x v="1"/>
    <s v="11:39"/>
    <x v="1"/>
    <x v="0"/>
    <x v="2"/>
    <n v="5"/>
    <n v="0"/>
    <x v="1"/>
    <x v="2"/>
    <x v="3"/>
    <x v="1"/>
    <x v="0"/>
    <x v="44"/>
    <x v="47"/>
    <x v="0"/>
    <x v="1"/>
    <x v="2"/>
    <x v="0"/>
    <x v="3"/>
    <n v="11"/>
    <x v="1"/>
    <x v="0"/>
    <s v="Weekday"/>
    <s v="Non-Fatal"/>
    <n v="0"/>
    <x v="0"/>
    <x v="3"/>
  </r>
  <r>
    <s v="A01417"/>
    <n v="1"/>
    <x v="26"/>
    <x v="26"/>
    <x v="0"/>
    <x v="1"/>
    <x v="10"/>
    <n v="2"/>
    <x v="43"/>
    <x v="0"/>
    <s v="9:45"/>
    <x v="1"/>
    <x v="4"/>
    <x v="1"/>
    <n v="0"/>
    <n v="5"/>
    <x v="1"/>
    <x v="1"/>
    <x v="2"/>
    <x v="0"/>
    <x v="3"/>
    <x v="9"/>
    <x v="47"/>
    <x v="0"/>
    <x v="1"/>
    <x v="2"/>
    <x v="0"/>
    <x v="3"/>
    <n v="9"/>
    <x v="1"/>
    <x v="1"/>
    <s v="Weekday"/>
    <s v="Fatal"/>
    <n v="0"/>
    <x v="0"/>
    <x v="2"/>
  </r>
  <r>
    <s v="A01418"/>
    <n v="1"/>
    <x v="17"/>
    <x v="17"/>
    <x v="0"/>
    <x v="2"/>
    <x v="1"/>
    <n v="1"/>
    <x v="63"/>
    <x v="2"/>
    <s v="19:53"/>
    <x v="0"/>
    <x v="1"/>
    <x v="0"/>
    <n v="1"/>
    <n v="2"/>
    <x v="0"/>
    <x v="1"/>
    <x v="2"/>
    <x v="2"/>
    <x v="2"/>
    <x v="61"/>
    <x v="40"/>
    <x v="1"/>
    <x v="1"/>
    <x v="2"/>
    <x v="1"/>
    <x v="0"/>
    <n v="19"/>
    <x v="2"/>
    <x v="2"/>
    <s v="Weekend"/>
    <s v="Fatal"/>
    <n v="2"/>
    <x v="3"/>
    <x v="0"/>
  </r>
  <r>
    <s v="A01419"/>
    <n v="1"/>
    <x v="25"/>
    <x v="25"/>
    <x v="0"/>
    <x v="4"/>
    <x v="2"/>
    <n v="6"/>
    <x v="54"/>
    <x v="4"/>
    <s v="19:9"/>
    <x v="2"/>
    <x v="2"/>
    <x v="2"/>
    <n v="3"/>
    <n v="0"/>
    <x v="0"/>
    <x v="1"/>
    <x v="3"/>
    <x v="1"/>
    <x v="3"/>
    <x v="87"/>
    <x v="16"/>
    <x v="2"/>
    <x v="0"/>
    <x v="0"/>
    <x v="0"/>
    <x v="0"/>
    <n v="19"/>
    <x v="2"/>
    <x v="2"/>
    <s v="Weekday"/>
    <s v="Non-Fatal"/>
    <n v="0"/>
    <x v="4"/>
    <x v="4"/>
  </r>
  <r>
    <s v="A01420"/>
    <n v="1"/>
    <x v="30"/>
    <x v="30"/>
    <x v="0"/>
    <x v="5"/>
    <x v="9"/>
    <n v="9"/>
    <x v="52"/>
    <x v="0"/>
    <s v="4:58"/>
    <x v="2"/>
    <x v="3"/>
    <x v="1"/>
    <n v="5"/>
    <n v="4"/>
    <x v="3"/>
    <x v="0"/>
    <x v="1"/>
    <x v="2"/>
    <x v="2"/>
    <x v="55"/>
    <x v="45"/>
    <x v="1"/>
    <x v="1"/>
    <x v="1"/>
    <x v="1"/>
    <x v="2"/>
    <n v="4"/>
    <x v="0"/>
    <x v="1"/>
    <s v="Weekday"/>
    <s v="Fatal"/>
    <n v="0.8"/>
    <x v="3"/>
    <x v="4"/>
  </r>
  <r>
    <s v="A01421"/>
    <n v="1"/>
    <x v="4"/>
    <x v="4"/>
    <x v="0"/>
    <x v="2"/>
    <x v="11"/>
    <n v="3"/>
    <x v="45"/>
    <x v="4"/>
    <s v="8:29"/>
    <x v="2"/>
    <x v="0"/>
    <x v="1"/>
    <n v="3"/>
    <n v="0"/>
    <x v="2"/>
    <x v="2"/>
    <x v="3"/>
    <x v="2"/>
    <x v="2"/>
    <x v="55"/>
    <x v="20"/>
    <x v="0"/>
    <x v="1"/>
    <x v="0"/>
    <x v="0"/>
    <x v="1"/>
    <n v="8"/>
    <x v="1"/>
    <x v="2"/>
    <s v="Weekday"/>
    <s v="Non-Fatal"/>
    <n v="0"/>
    <x v="1"/>
    <x v="4"/>
  </r>
  <r>
    <s v="A01422"/>
    <n v="1"/>
    <x v="30"/>
    <x v="30"/>
    <x v="0"/>
    <x v="1"/>
    <x v="1"/>
    <n v="1"/>
    <x v="1"/>
    <x v="6"/>
    <s v="5:7"/>
    <x v="1"/>
    <x v="1"/>
    <x v="1"/>
    <n v="2"/>
    <n v="1"/>
    <x v="2"/>
    <x v="2"/>
    <x v="2"/>
    <x v="0"/>
    <x v="1"/>
    <x v="7"/>
    <x v="49"/>
    <x v="1"/>
    <x v="1"/>
    <x v="2"/>
    <x v="1"/>
    <x v="1"/>
    <n v="5"/>
    <x v="1"/>
    <x v="1"/>
    <s v="Weekend"/>
    <s v="Fatal"/>
    <n v="0.5"/>
    <x v="3"/>
    <x v="0"/>
  </r>
  <r>
    <s v="A01423"/>
    <n v="1"/>
    <x v="25"/>
    <x v="25"/>
    <x v="0"/>
    <x v="4"/>
    <x v="3"/>
    <n v="8"/>
    <x v="33"/>
    <x v="4"/>
    <s v="14:25"/>
    <x v="1"/>
    <x v="3"/>
    <x v="0"/>
    <n v="5"/>
    <n v="5"/>
    <x v="1"/>
    <x v="0"/>
    <x v="0"/>
    <x v="1"/>
    <x v="1"/>
    <x v="9"/>
    <x v="17"/>
    <x v="2"/>
    <x v="1"/>
    <x v="0"/>
    <x v="0"/>
    <x v="3"/>
    <n v="14"/>
    <x v="3"/>
    <x v="2"/>
    <s v="Weekday"/>
    <s v="Fatal"/>
    <n v="1"/>
    <x v="4"/>
    <x v="2"/>
  </r>
  <r>
    <s v="A01424"/>
    <n v="1"/>
    <x v="14"/>
    <x v="14"/>
    <x v="0"/>
    <x v="5"/>
    <x v="0"/>
    <n v="5"/>
    <x v="56"/>
    <x v="4"/>
    <s v="3:7"/>
    <x v="1"/>
    <x v="1"/>
    <x v="5"/>
    <n v="9"/>
    <n v="4"/>
    <x v="0"/>
    <x v="0"/>
    <x v="2"/>
    <x v="3"/>
    <x v="0"/>
    <x v="41"/>
    <x v="18"/>
    <x v="1"/>
    <x v="0"/>
    <x v="2"/>
    <x v="1"/>
    <x v="1"/>
    <n v="3"/>
    <x v="0"/>
    <x v="1"/>
    <s v="Weekday"/>
    <s v="Fatal"/>
    <n v="0.44"/>
    <x v="3"/>
    <x v="3"/>
  </r>
  <r>
    <s v="A01425"/>
    <n v="1"/>
    <x v="23"/>
    <x v="23"/>
    <x v="0"/>
    <x v="1"/>
    <x v="7"/>
    <n v="7"/>
    <x v="25"/>
    <x v="6"/>
    <s v="13:16"/>
    <x v="1"/>
    <x v="1"/>
    <x v="0"/>
    <n v="2"/>
    <n v="1"/>
    <x v="4"/>
    <x v="2"/>
    <x v="0"/>
    <x v="3"/>
    <x v="0"/>
    <x v="42"/>
    <x v="26"/>
    <x v="1"/>
    <x v="1"/>
    <x v="1"/>
    <x v="0"/>
    <x v="1"/>
    <n v="13"/>
    <x v="3"/>
    <x v="1"/>
    <s v="Weekend"/>
    <s v="Fatal"/>
    <n v="0.5"/>
    <x v="2"/>
    <x v="2"/>
  </r>
  <r>
    <s v="A01426"/>
    <n v="1"/>
    <x v="31"/>
    <x v="31"/>
    <x v="0"/>
    <x v="2"/>
    <x v="4"/>
    <n v="11"/>
    <x v="14"/>
    <x v="6"/>
    <s v="6:42"/>
    <x v="1"/>
    <x v="4"/>
    <x v="0"/>
    <n v="7"/>
    <n v="1"/>
    <x v="4"/>
    <x v="2"/>
    <x v="1"/>
    <x v="1"/>
    <x v="0"/>
    <x v="31"/>
    <x v="47"/>
    <x v="0"/>
    <x v="0"/>
    <x v="2"/>
    <x v="0"/>
    <x v="3"/>
    <n v="6"/>
    <x v="1"/>
    <x v="2"/>
    <s v="Weekend"/>
    <s v="Fatal"/>
    <n v="0.14000000000000001"/>
    <x v="0"/>
    <x v="0"/>
  </r>
  <r>
    <s v="A01427"/>
    <n v="1"/>
    <x v="10"/>
    <x v="10"/>
    <x v="0"/>
    <x v="0"/>
    <x v="7"/>
    <n v="7"/>
    <x v="8"/>
    <x v="6"/>
    <s v="17:3"/>
    <x v="1"/>
    <x v="1"/>
    <x v="6"/>
    <n v="10"/>
    <n v="2"/>
    <x v="2"/>
    <x v="1"/>
    <x v="1"/>
    <x v="2"/>
    <x v="0"/>
    <x v="86"/>
    <x v="50"/>
    <x v="1"/>
    <x v="0"/>
    <x v="0"/>
    <x v="0"/>
    <x v="3"/>
    <n v="17"/>
    <x v="2"/>
    <x v="0"/>
    <s v="Weekend"/>
    <s v="Fatal"/>
    <n v="0.2"/>
    <x v="2"/>
    <x v="2"/>
  </r>
  <r>
    <s v="A01428"/>
    <n v="1"/>
    <x v="28"/>
    <x v="28"/>
    <x v="19"/>
    <x v="3"/>
    <x v="6"/>
    <n v="12"/>
    <x v="50"/>
    <x v="0"/>
    <s v="5:7"/>
    <x v="1"/>
    <x v="1"/>
    <x v="6"/>
    <n v="1"/>
    <n v="0"/>
    <x v="4"/>
    <x v="2"/>
    <x v="3"/>
    <x v="1"/>
    <x v="2"/>
    <x v="68"/>
    <x v="43"/>
    <x v="1"/>
    <x v="1"/>
    <x v="1"/>
    <x v="1"/>
    <x v="2"/>
    <n v="5"/>
    <x v="1"/>
    <x v="0"/>
    <s v="Weekday"/>
    <s v="Non-Fatal"/>
    <n v="0"/>
    <x v="1"/>
    <x v="1"/>
  </r>
  <r>
    <s v="A01429"/>
    <n v="1"/>
    <x v="30"/>
    <x v="30"/>
    <x v="0"/>
    <x v="1"/>
    <x v="11"/>
    <n v="3"/>
    <x v="62"/>
    <x v="6"/>
    <s v="4:27"/>
    <x v="0"/>
    <x v="0"/>
    <x v="1"/>
    <n v="1"/>
    <n v="4"/>
    <x v="2"/>
    <x v="0"/>
    <x v="3"/>
    <x v="2"/>
    <x v="1"/>
    <x v="30"/>
    <x v="48"/>
    <x v="1"/>
    <x v="1"/>
    <x v="1"/>
    <x v="1"/>
    <x v="3"/>
    <n v="4"/>
    <x v="0"/>
    <x v="1"/>
    <s v="Weekend"/>
    <s v="Fatal"/>
    <n v="4"/>
    <x v="2"/>
    <x v="4"/>
  </r>
  <r>
    <s v="A01430"/>
    <n v="1"/>
    <x v="26"/>
    <x v="26"/>
    <x v="0"/>
    <x v="5"/>
    <x v="8"/>
    <n v="4"/>
    <x v="19"/>
    <x v="6"/>
    <s v="16:18"/>
    <x v="2"/>
    <x v="1"/>
    <x v="5"/>
    <n v="6"/>
    <n v="0"/>
    <x v="4"/>
    <x v="3"/>
    <x v="2"/>
    <x v="2"/>
    <x v="0"/>
    <x v="16"/>
    <x v="25"/>
    <x v="1"/>
    <x v="1"/>
    <x v="0"/>
    <x v="0"/>
    <x v="2"/>
    <n v="16"/>
    <x v="3"/>
    <x v="1"/>
    <s v="Weekend"/>
    <s v="Non-Fatal"/>
    <n v="0"/>
    <x v="3"/>
    <x v="3"/>
  </r>
  <r>
    <s v="A01431"/>
    <n v="1"/>
    <x v="26"/>
    <x v="26"/>
    <x v="0"/>
    <x v="1"/>
    <x v="9"/>
    <n v="9"/>
    <x v="69"/>
    <x v="0"/>
    <s v="11:3"/>
    <x v="2"/>
    <x v="4"/>
    <x v="6"/>
    <n v="6"/>
    <n v="4"/>
    <x v="1"/>
    <x v="0"/>
    <x v="1"/>
    <x v="1"/>
    <x v="1"/>
    <x v="22"/>
    <x v="15"/>
    <x v="1"/>
    <x v="1"/>
    <x v="1"/>
    <x v="1"/>
    <x v="2"/>
    <n v="11"/>
    <x v="1"/>
    <x v="1"/>
    <s v="Weekday"/>
    <s v="Fatal"/>
    <n v="0.67"/>
    <x v="1"/>
    <x v="3"/>
  </r>
  <r>
    <s v="A01432"/>
    <n v="1"/>
    <x v="29"/>
    <x v="29"/>
    <x v="0"/>
    <x v="5"/>
    <x v="6"/>
    <n v="12"/>
    <x v="32"/>
    <x v="6"/>
    <s v="2:32"/>
    <x v="0"/>
    <x v="3"/>
    <x v="2"/>
    <n v="4"/>
    <n v="3"/>
    <x v="0"/>
    <x v="3"/>
    <x v="2"/>
    <x v="0"/>
    <x v="2"/>
    <x v="7"/>
    <x v="27"/>
    <x v="1"/>
    <x v="1"/>
    <x v="0"/>
    <x v="0"/>
    <x v="1"/>
    <n v="2"/>
    <x v="0"/>
    <x v="1"/>
    <s v="Weekend"/>
    <s v="Fatal"/>
    <n v="0.75"/>
    <x v="2"/>
    <x v="0"/>
  </r>
  <r>
    <s v="A01433"/>
    <n v="1"/>
    <x v="16"/>
    <x v="16"/>
    <x v="8"/>
    <x v="3"/>
    <x v="5"/>
    <n v="10"/>
    <x v="36"/>
    <x v="5"/>
    <s v="9:51"/>
    <x v="1"/>
    <x v="3"/>
    <x v="5"/>
    <n v="4"/>
    <n v="3"/>
    <x v="2"/>
    <x v="1"/>
    <x v="1"/>
    <x v="3"/>
    <x v="1"/>
    <x v="59"/>
    <x v="34"/>
    <x v="0"/>
    <x v="0"/>
    <x v="1"/>
    <x v="1"/>
    <x v="0"/>
    <n v="9"/>
    <x v="1"/>
    <x v="0"/>
    <s v="Weekday"/>
    <s v="Fatal"/>
    <n v="0.75"/>
    <x v="1"/>
    <x v="0"/>
  </r>
  <r>
    <s v="A01434"/>
    <n v="1"/>
    <x v="7"/>
    <x v="7"/>
    <x v="0"/>
    <x v="3"/>
    <x v="5"/>
    <n v="10"/>
    <x v="36"/>
    <x v="6"/>
    <s v="23:30"/>
    <x v="1"/>
    <x v="2"/>
    <x v="0"/>
    <n v="8"/>
    <n v="1"/>
    <x v="1"/>
    <x v="2"/>
    <x v="2"/>
    <x v="3"/>
    <x v="2"/>
    <x v="69"/>
    <x v="24"/>
    <x v="0"/>
    <x v="1"/>
    <x v="0"/>
    <x v="0"/>
    <x v="0"/>
    <n v="23"/>
    <x v="0"/>
    <x v="0"/>
    <s v="Weekend"/>
    <s v="Fatal"/>
    <n v="0.12"/>
    <x v="0"/>
    <x v="2"/>
  </r>
  <r>
    <s v="A01435"/>
    <n v="1"/>
    <x v="21"/>
    <x v="21"/>
    <x v="0"/>
    <x v="2"/>
    <x v="5"/>
    <n v="10"/>
    <x v="13"/>
    <x v="4"/>
    <s v="7:49"/>
    <x v="0"/>
    <x v="2"/>
    <x v="3"/>
    <n v="8"/>
    <n v="3"/>
    <x v="0"/>
    <x v="1"/>
    <x v="3"/>
    <x v="0"/>
    <x v="1"/>
    <x v="69"/>
    <x v="20"/>
    <x v="0"/>
    <x v="0"/>
    <x v="2"/>
    <x v="0"/>
    <x v="2"/>
    <n v="7"/>
    <x v="1"/>
    <x v="2"/>
    <s v="Weekday"/>
    <s v="Fatal"/>
    <n v="0.38"/>
    <x v="1"/>
    <x v="2"/>
  </r>
  <r>
    <s v="A01436"/>
    <n v="1"/>
    <x v="14"/>
    <x v="14"/>
    <x v="0"/>
    <x v="4"/>
    <x v="2"/>
    <n v="6"/>
    <x v="54"/>
    <x v="0"/>
    <s v="3:52"/>
    <x v="2"/>
    <x v="3"/>
    <x v="0"/>
    <n v="2"/>
    <n v="0"/>
    <x v="3"/>
    <x v="2"/>
    <x v="1"/>
    <x v="2"/>
    <x v="2"/>
    <x v="21"/>
    <x v="9"/>
    <x v="1"/>
    <x v="0"/>
    <x v="0"/>
    <x v="0"/>
    <x v="0"/>
    <n v="3"/>
    <x v="0"/>
    <x v="2"/>
    <s v="Weekday"/>
    <s v="Non-Fatal"/>
    <n v="0"/>
    <x v="1"/>
    <x v="4"/>
  </r>
  <r>
    <s v="A01437"/>
    <n v="1"/>
    <x v="29"/>
    <x v="29"/>
    <x v="0"/>
    <x v="4"/>
    <x v="7"/>
    <n v="7"/>
    <x v="18"/>
    <x v="2"/>
    <s v="6:37"/>
    <x v="0"/>
    <x v="3"/>
    <x v="5"/>
    <n v="2"/>
    <n v="2"/>
    <x v="1"/>
    <x v="0"/>
    <x v="2"/>
    <x v="2"/>
    <x v="0"/>
    <x v="2"/>
    <x v="52"/>
    <x v="1"/>
    <x v="1"/>
    <x v="2"/>
    <x v="1"/>
    <x v="3"/>
    <n v="6"/>
    <x v="1"/>
    <x v="2"/>
    <s v="Weekend"/>
    <s v="Fatal"/>
    <n v="1"/>
    <x v="3"/>
    <x v="2"/>
  </r>
  <r>
    <s v="A01438"/>
    <n v="1"/>
    <x v="27"/>
    <x v="27"/>
    <x v="0"/>
    <x v="1"/>
    <x v="9"/>
    <n v="9"/>
    <x v="69"/>
    <x v="6"/>
    <s v="2:28"/>
    <x v="2"/>
    <x v="2"/>
    <x v="3"/>
    <n v="1"/>
    <n v="1"/>
    <x v="0"/>
    <x v="2"/>
    <x v="3"/>
    <x v="2"/>
    <x v="1"/>
    <x v="19"/>
    <x v="44"/>
    <x v="1"/>
    <x v="0"/>
    <x v="0"/>
    <x v="1"/>
    <x v="1"/>
    <n v="2"/>
    <x v="0"/>
    <x v="1"/>
    <s v="Weekend"/>
    <s v="Fatal"/>
    <n v="1"/>
    <x v="2"/>
    <x v="4"/>
  </r>
  <r>
    <s v="A01439"/>
    <n v="1"/>
    <x v="24"/>
    <x v="24"/>
    <x v="0"/>
    <x v="5"/>
    <x v="4"/>
    <n v="11"/>
    <x v="61"/>
    <x v="4"/>
    <s v="7:28"/>
    <x v="0"/>
    <x v="2"/>
    <x v="2"/>
    <n v="2"/>
    <n v="3"/>
    <x v="1"/>
    <x v="0"/>
    <x v="3"/>
    <x v="3"/>
    <x v="0"/>
    <x v="46"/>
    <x v="5"/>
    <x v="1"/>
    <x v="0"/>
    <x v="1"/>
    <x v="0"/>
    <x v="2"/>
    <n v="7"/>
    <x v="1"/>
    <x v="1"/>
    <s v="Weekday"/>
    <s v="Fatal"/>
    <n v="1.5"/>
    <x v="3"/>
    <x v="3"/>
  </r>
  <r>
    <s v="A01440"/>
    <n v="1"/>
    <x v="31"/>
    <x v="31"/>
    <x v="0"/>
    <x v="4"/>
    <x v="4"/>
    <n v="11"/>
    <x v="23"/>
    <x v="6"/>
    <s v="15:24"/>
    <x v="2"/>
    <x v="4"/>
    <x v="3"/>
    <n v="7"/>
    <n v="5"/>
    <x v="2"/>
    <x v="3"/>
    <x v="3"/>
    <x v="0"/>
    <x v="3"/>
    <x v="11"/>
    <x v="32"/>
    <x v="2"/>
    <x v="0"/>
    <x v="0"/>
    <x v="1"/>
    <x v="2"/>
    <n v="15"/>
    <x v="3"/>
    <x v="2"/>
    <s v="Weekend"/>
    <s v="Fatal"/>
    <n v="0.71"/>
    <x v="4"/>
    <x v="1"/>
  </r>
  <r>
    <s v="A01441"/>
    <n v="1"/>
    <x v="30"/>
    <x v="30"/>
    <x v="0"/>
    <x v="5"/>
    <x v="1"/>
    <n v="1"/>
    <x v="27"/>
    <x v="2"/>
    <s v="8:6"/>
    <x v="0"/>
    <x v="0"/>
    <x v="3"/>
    <n v="1"/>
    <n v="2"/>
    <x v="4"/>
    <x v="3"/>
    <x v="2"/>
    <x v="1"/>
    <x v="2"/>
    <x v="9"/>
    <x v="39"/>
    <x v="2"/>
    <x v="1"/>
    <x v="0"/>
    <x v="1"/>
    <x v="3"/>
    <n v="8"/>
    <x v="1"/>
    <x v="1"/>
    <s v="Weekend"/>
    <s v="Fatal"/>
    <n v="2"/>
    <x v="4"/>
    <x v="2"/>
  </r>
  <r>
    <s v="A01442"/>
    <n v="1"/>
    <x v="14"/>
    <x v="14"/>
    <x v="0"/>
    <x v="5"/>
    <x v="2"/>
    <n v="6"/>
    <x v="41"/>
    <x v="3"/>
    <s v="1:51"/>
    <x v="2"/>
    <x v="0"/>
    <x v="2"/>
    <n v="2"/>
    <n v="0"/>
    <x v="3"/>
    <x v="2"/>
    <x v="2"/>
    <x v="3"/>
    <x v="2"/>
    <x v="66"/>
    <x v="19"/>
    <x v="0"/>
    <x v="0"/>
    <x v="1"/>
    <x v="1"/>
    <x v="1"/>
    <n v="1"/>
    <x v="0"/>
    <x v="1"/>
    <s v="Weekday"/>
    <s v="Non-Fatal"/>
    <n v="0"/>
    <x v="0"/>
    <x v="3"/>
  </r>
  <r>
    <s v="A01443"/>
    <n v="1"/>
    <x v="23"/>
    <x v="23"/>
    <x v="0"/>
    <x v="0"/>
    <x v="1"/>
    <n v="1"/>
    <x v="65"/>
    <x v="1"/>
    <s v="14:53"/>
    <x v="0"/>
    <x v="4"/>
    <x v="3"/>
    <n v="9"/>
    <n v="1"/>
    <x v="2"/>
    <x v="1"/>
    <x v="0"/>
    <x v="3"/>
    <x v="1"/>
    <x v="68"/>
    <x v="42"/>
    <x v="1"/>
    <x v="1"/>
    <x v="2"/>
    <x v="1"/>
    <x v="3"/>
    <n v="14"/>
    <x v="3"/>
    <x v="0"/>
    <s v="Weekday"/>
    <s v="Fatal"/>
    <n v="0.11"/>
    <x v="1"/>
    <x v="1"/>
  </r>
  <r>
    <s v="A01444"/>
    <n v="1"/>
    <x v="9"/>
    <x v="9"/>
    <x v="0"/>
    <x v="5"/>
    <x v="2"/>
    <n v="6"/>
    <x v="41"/>
    <x v="2"/>
    <s v="6:17"/>
    <x v="0"/>
    <x v="2"/>
    <x v="0"/>
    <n v="0"/>
    <n v="4"/>
    <x v="4"/>
    <x v="2"/>
    <x v="0"/>
    <x v="0"/>
    <x v="3"/>
    <x v="60"/>
    <x v="48"/>
    <x v="1"/>
    <x v="1"/>
    <x v="0"/>
    <x v="0"/>
    <x v="0"/>
    <n v="6"/>
    <x v="1"/>
    <x v="1"/>
    <s v="Weekend"/>
    <s v="Fatal"/>
    <n v="0"/>
    <x v="2"/>
    <x v="3"/>
  </r>
  <r>
    <s v="A01445"/>
    <n v="1"/>
    <x v="22"/>
    <x v="22"/>
    <x v="0"/>
    <x v="1"/>
    <x v="9"/>
    <n v="9"/>
    <x v="69"/>
    <x v="3"/>
    <s v="6:57"/>
    <x v="0"/>
    <x v="1"/>
    <x v="1"/>
    <n v="7"/>
    <n v="1"/>
    <x v="3"/>
    <x v="3"/>
    <x v="0"/>
    <x v="2"/>
    <x v="1"/>
    <x v="11"/>
    <x v="30"/>
    <x v="1"/>
    <x v="1"/>
    <x v="1"/>
    <x v="1"/>
    <x v="0"/>
    <n v="6"/>
    <x v="1"/>
    <x v="1"/>
    <s v="Weekday"/>
    <s v="Fatal"/>
    <n v="0.14000000000000001"/>
    <x v="3"/>
    <x v="1"/>
  </r>
  <r>
    <s v="A01446"/>
    <n v="1"/>
    <x v="8"/>
    <x v="8"/>
    <x v="0"/>
    <x v="0"/>
    <x v="10"/>
    <n v="2"/>
    <x v="29"/>
    <x v="4"/>
    <s v="16:31"/>
    <x v="2"/>
    <x v="0"/>
    <x v="2"/>
    <n v="2"/>
    <n v="5"/>
    <x v="2"/>
    <x v="1"/>
    <x v="3"/>
    <x v="3"/>
    <x v="2"/>
    <x v="35"/>
    <x v="30"/>
    <x v="1"/>
    <x v="1"/>
    <x v="1"/>
    <x v="0"/>
    <x v="3"/>
    <n v="16"/>
    <x v="3"/>
    <x v="0"/>
    <s v="Weekday"/>
    <s v="Fatal"/>
    <n v="2.5"/>
    <x v="3"/>
    <x v="1"/>
  </r>
  <r>
    <s v="A01447"/>
    <n v="1"/>
    <x v="21"/>
    <x v="21"/>
    <x v="0"/>
    <x v="3"/>
    <x v="2"/>
    <n v="6"/>
    <x v="3"/>
    <x v="1"/>
    <s v="20:34"/>
    <x v="0"/>
    <x v="3"/>
    <x v="6"/>
    <n v="9"/>
    <n v="5"/>
    <x v="4"/>
    <x v="0"/>
    <x v="0"/>
    <x v="2"/>
    <x v="3"/>
    <x v="26"/>
    <x v="36"/>
    <x v="1"/>
    <x v="0"/>
    <x v="2"/>
    <x v="0"/>
    <x v="2"/>
    <n v="20"/>
    <x v="2"/>
    <x v="0"/>
    <s v="Weekday"/>
    <s v="Fatal"/>
    <n v="0.56000000000000005"/>
    <x v="3"/>
    <x v="0"/>
  </r>
  <r>
    <s v="A01448"/>
    <n v="1"/>
    <x v="0"/>
    <x v="0"/>
    <x v="0"/>
    <x v="2"/>
    <x v="3"/>
    <n v="8"/>
    <x v="20"/>
    <x v="2"/>
    <s v="19:23"/>
    <x v="2"/>
    <x v="3"/>
    <x v="0"/>
    <n v="6"/>
    <n v="4"/>
    <x v="4"/>
    <x v="3"/>
    <x v="0"/>
    <x v="0"/>
    <x v="2"/>
    <x v="42"/>
    <x v="4"/>
    <x v="1"/>
    <x v="1"/>
    <x v="0"/>
    <x v="1"/>
    <x v="3"/>
    <n v="19"/>
    <x v="2"/>
    <x v="2"/>
    <s v="Weekend"/>
    <s v="Fatal"/>
    <n v="0.67"/>
    <x v="2"/>
    <x v="2"/>
  </r>
  <r>
    <s v="A01449"/>
    <n v="1"/>
    <x v="27"/>
    <x v="27"/>
    <x v="0"/>
    <x v="1"/>
    <x v="10"/>
    <n v="2"/>
    <x v="43"/>
    <x v="3"/>
    <s v="17:39"/>
    <x v="1"/>
    <x v="0"/>
    <x v="1"/>
    <n v="0"/>
    <n v="4"/>
    <x v="0"/>
    <x v="1"/>
    <x v="0"/>
    <x v="3"/>
    <x v="1"/>
    <x v="86"/>
    <x v="38"/>
    <x v="2"/>
    <x v="1"/>
    <x v="0"/>
    <x v="0"/>
    <x v="0"/>
    <n v="17"/>
    <x v="2"/>
    <x v="1"/>
    <s v="Weekday"/>
    <s v="Fatal"/>
    <n v="0"/>
    <x v="4"/>
    <x v="2"/>
  </r>
  <r>
    <s v="A01450"/>
    <n v="1"/>
    <x v="1"/>
    <x v="1"/>
    <x v="1"/>
    <x v="5"/>
    <x v="11"/>
    <n v="3"/>
    <x v="21"/>
    <x v="6"/>
    <s v="4:7"/>
    <x v="2"/>
    <x v="3"/>
    <x v="0"/>
    <n v="10"/>
    <n v="3"/>
    <x v="1"/>
    <x v="0"/>
    <x v="2"/>
    <x v="1"/>
    <x v="3"/>
    <x v="72"/>
    <x v="11"/>
    <x v="1"/>
    <x v="0"/>
    <x v="1"/>
    <x v="1"/>
    <x v="1"/>
    <n v="4"/>
    <x v="0"/>
    <x v="1"/>
    <s v="Weekend"/>
    <s v="Fatal"/>
    <n v="0.3"/>
    <x v="3"/>
    <x v="0"/>
  </r>
  <r>
    <s v="A01451"/>
    <n v="1"/>
    <x v="11"/>
    <x v="11"/>
    <x v="4"/>
    <x v="4"/>
    <x v="11"/>
    <n v="3"/>
    <x v="68"/>
    <x v="6"/>
    <s v="5:9"/>
    <x v="2"/>
    <x v="4"/>
    <x v="6"/>
    <n v="4"/>
    <n v="5"/>
    <x v="0"/>
    <x v="0"/>
    <x v="2"/>
    <x v="3"/>
    <x v="3"/>
    <x v="1"/>
    <x v="10"/>
    <x v="1"/>
    <x v="1"/>
    <x v="2"/>
    <x v="1"/>
    <x v="1"/>
    <n v="5"/>
    <x v="1"/>
    <x v="2"/>
    <s v="Weekend"/>
    <s v="Fatal"/>
    <n v="1.25"/>
    <x v="3"/>
    <x v="1"/>
  </r>
  <r>
    <s v="A01452"/>
    <n v="1"/>
    <x v="24"/>
    <x v="24"/>
    <x v="0"/>
    <x v="5"/>
    <x v="7"/>
    <n v="7"/>
    <x v="57"/>
    <x v="1"/>
    <s v="0:19"/>
    <x v="2"/>
    <x v="0"/>
    <x v="2"/>
    <n v="0"/>
    <n v="4"/>
    <x v="4"/>
    <x v="0"/>
    <x v="0"/>
    <x v="1"/>
    <x v="3"/>
    <x v="36"/>
    <x v="3"/>
    <x v="1"/>
    <x v="0"/>
    <x v="2"/>
    <x v="1"/>
    <x v="2"/>
    <n v="0"/>
    <x v="0"/>
    <x v="1"/>
    <s v="Weekday"/>
    <s v="Fatal"/>
    <n v="0"/>
    <x v="2"/>
    <x v="1"/>
  </r>
  <r>
    <s v="A01453"/>
    <n v="1"/>
    <x v="14"/>
    <x v="14"/>
    <x v="0"/>
    <x v="3"/>
    <x v="1"/>
    <n v="1"/>
    <x v="31"/>
    <x v="6"/>
    <s v="11:32"/>
    <x v="2"/>
    <x v="2"/>
    <x v="5"/>
    <n v="2"/>
    <n v="5"/>
    <x v="0"/>
    <x v="0"/>
    <x v="0"/>
    <x v="0"/>
    <x v="3"/>
    <x v="76"/>
    <x v="1"/>
    <x v="1"/>
    <x v="1"/>
    <x v="1"/>
    <x v="1"/>
    <x v="2"/>
    <n v="11"/>
    <x v="1"/>
    <x v="0"/>
    <s v="Weekend"/>
    <s v="Fatal"/>
    <n v="2.5"/>
    <x v="1"/>
    <x v="3"/>
  </r>
  <r>
    <s v="A01454"/>
    <n v="1"/>
    <x v="28"/>
    <x v="28"/>
    <x v="21"/>
    <x v="0"/>
    <x v="11"/>
    <n v="3"/>
    <x v="70"/>
    <x v="2"/>
    <s v="5:26"/>
    <x v="1"/>
    <x v="0"/>
    <x v="6"/>
    <n v="0"/>
    <n v="4"/>
    <x v="4"/>
    <x v="3"/>
    <x v="0"/>
    <x v="1"/>
    <x v="1"/>
    <x v="88"/>
    <x v="13"/>
    <x v="1"/>
    <x v="1"/>
    <x v="1"/>
    <x v="1"/>
    <x v="0"/>
    <n v="5"/>
    <x v="1"/>
    <x v="0"/>
    <s v="Weekend"/>
    <s v="Fatal"/>
    <n v="0"/>
    <x v="1"/>
    <x v="3"/>
  </r>
  <r>
    <s v="A01455"/>
    <n v="1"/>
    <x v="10"/>
    <x v="10"/>
    <x v="0"/>
    <x v="2"/>
    <x v="0"/>
    <n v="5"/>
    <x v="2"/>
    <x v="2"/>
    <s v="1:25"/>
    <x v="0"/>
    <x v="4"/>
    <x v="0"/>
    <n v="4"/>
    <n v="1"/>
    <x v="0"/>
    <x v="0"/>
    <x v="2"/>
    <x v="3"/>
    <x v="0"/>
    <x v="44"/>
    <x v="30"/>
    <x v="1"/>
    <x v="1"/>
    <x v="0"/>
    <x v="0"/>
    <x v="3"/>
    <n v="1"/>
    <x v="0"/>
    <x v="2"/>
    <s v="Weekend"/>
    <s v="Fatal"/>
    <n v="0.25"/>
    <x v="3"/>
    <x v="3"/>
  </r>
  <r>
    <s v="A01456"/>
    <n v="1"/>
    <x v="24"/>
    <x v="24"/>
    <x v="0"/>
    <x v="1"/>
    <x v="11"/>
    <n v="3"/>
    <x v="62"/>
    <x v="3"/>
    <s v="6:42"/>
    <x v="2"/>
    <x v="3"/>
    <x v="3"/>
    <n v="4"/>
    <n v="4"/>
    <x v="4"/>
    <x v="2"/>
    <x v="0"/>
    <x v="3"/>
    <x v="0"/>
    <x v="28"/>
    <x v="26"/>
    <x v="1"/>
    <x v="1"/>
    <x v="1"/>
    <x v="1"/>
    <x v="2"/>
    <n v="6"/>
    <x v="1"/>
    <x v="1"/>
    <s v="Weekday"/>
    <s v="Fatal"/>
    <n v="1"/>
    <x v="2"/>
    <x v="3"/>
  </r>
  <r>
    <s v="A01457"/>
    <n v="1"/>
    <x v="3"/>
    <x v="3"/>
    <x v="0"/>
    <x v="3"/>
    <x v="10"/>
    <n v="2"/>
    <x v="49"/>
    <x v="1"/>
    <s v="18:11"/>
    <x v="2"/>
    <x v="4"/>
    <x v="0"/>
    <n v="3"/>
    <n v="4"/>
    <x v="0"/>
    <x v="2"/>
    <x v="2"/>
    <x v="2"/>
    <x v="3"/>
    <x v="1"/>
    <x v="2"/>
    <x v="1"/>
    <x v="0"/>
    <x v="0"/>
    <x v="0"/>
    <x v="2"/>
    <n v="18"/>
    <x v="2"/>
    <x v="0"/>
    <s v="Weekday"/>
    <s v="Fatal"/>
    <n v="1.33"/>
    <x v="2"/>
    <x v="1"/>
  </r>
  <r>
    <s v="A01458"/>
    <n v="1"/>
    <x v="1"/>
    <x v="1"/>
    <x v="3"/>
    <x v="1"/>
    <x v="9"/>
    <n v="9"/>
    <x v="69"/>
    <x v="2"/>
    <s v="4:50"/>
    <x v="1"/>
    <x v="4"/>
    <x v="4"/>
    <n v="3"/>
    <n v="5"/>
    <x v="1"/>
    <x v="1"/>
    <x v="1"/>
    <x v="0"/>
    <x v="2"/>
    <x v="43"/>
    <x v="50"/>
    <x v="1"/>
    <x v="1"/>
    <x v="0"/>
    <x v="1"/>
    <x v="0"/>
    <n v="4"/>
    <x v="0"/>
    <x v="1"/>
    <s v="Weekend"/>
    <s v="Fatal"/>
    <n v="1.67"/>
    <x v="2"/>
    <x v="4"/>
  </r>
  <r>
    <s v="A01459"/>
    <n v="1"/>
    <x v="1"/>
    <x v="1"/>
    <x v="3"/>
    <x v="5"/>
    <x v="7"/>
    <n v="7"/>
    <x v="57"/>
    <x v="0"/>
    <s v="9:6"/>
    <x v="2"/>
    <x v="0"/>
    <x v="4"/>
    <n v="5"/>
    <n v="0"/>
    <x v="4"/>
    <x v="3"/>
    <x v="3"/>
    <x v="2"/>
    <x v="2"/>
    <x v="6"/>
    <x v="18"/>
    <x v="1"/>
    <x v="0"/>
    <x v="1"/>
    <x v="1"/>
    <x v="3"/>
    <n v="9"/>
    <x v="1"/>
    <x v="1"/>
    <s v="Weekday"/>
    <s v="Non-Fatal"/>
    <n v="0"/>
    <x v="3"/>
    <x v="2"/>
  </r>
  <r>
    <s v="A01460"/>
    <n v="1"/>
    <x v="21"/>
    <x v="21"/>
    <x v="0"/>
    <x v="0"/>
    <x v="3"/>
    <n v="8"/>
    <x v="4"/>
    <x v="6"/>
    <s v="13:53"/>
    <x v="2"/>
    <x v="2"/>
    <x v="6"/>
    <n v="1"/>
    <n v="4"/>
    <x v="4"/>
    <x v="0"/>
    <x v="2"/>
    <x v="0"/>
    <x v="0"/>
    <x v="77"/>
    <x v="11"/>
    <x v="1"/>
    <x v="1"/>
    <x v="2"/>
    <x v="0"/>
    <x v="0"/>
    <n v="13"/>
    <x v="3"/>
    <x v="0"/>
    <s v="Weekend"/>
    <s v="Fatal"/>
    <n v="4"/>
    <x v="3"/>
    <x v="2"/>
  </r>
  <r>
    <s v="A01461"/>
    <n v="1"/>
    <x v="4"/>
    <x v="4"/>
    <x v="0"/>
    <x v="3"/>
    <x v="11"/>
    <n v="3"/>
    <x v="64"/>
    <x v="4"/>
    <s v="8:57"/>
    <x v="1"/>
    <x v="3"/>
    <x v="4"/>
    <n v="0"/>
    <n v="0"/>
    <x v="3"/>
    <x v="2"/>
    <x v="1"/>
    <x v="3"/>
    <x v="3"/>
    <x v="87"/>
    <x v="48"/>
    <x v="1"/>
    <x v="0"/>
    <x v="1"/>
    <x v="1"/>
    <x v="3"/>
    <n v="8"/>
    <x v="1"/>
    <x v="0"/>
    <s v="Weekday"/>
    <s v="Non-Fatal"/>
    <n v="0"/>
    <x v="2"/>
    <x v="4"/>
  </r>
  <r>
    <s v="A01462"/>
    <n v="1"/>
    <x v="31"/>
    <x v="31"/>
    <x v="0"/>
    <x v="4"/>
    <x v="4"/>
    <n v="11"/>
    <x v="23"/>
    <x v="6"/>
    <s v="9:38"/>
    <x v="0"/>
    <x v="4"/>
    <x v="1"/>
    <n v="1"/>
    <n v="3"/>
    <x v="3"/>
    <x v="3"/>
    <x v="0"/>
    <x v="0"/>
    <x v="0"/>
    <x v="23"/>
    <x v="7"/>
    <x v="1"/>
    <x v="1"/>
    <x v="2"/>
    <x v="0"/>
    <x v="1"/>
    <n v="9"/>
    <x v="1"/>
    <x v="2"/>
    <s v="Weekend"/>
    <s v="Fatal"/>
    <n v="3"/>
    <x v="3"/>
    <x v="3"/>
  </r>
  <r>
    <s v="A01463"/>
    <n v="1"/>
    <x v="3"/>
    <x v="3"/>
    <x v="0"/>
    <x v="2"/>
    <x v="7"/>
    <n v="7"/>
    <x v="55"/>
    <x v="1"/>
    <s v="1:7"/>
    <x v="2"/>
    <x v="4"/>
    <x v="0"/>
    <n v="6"/>
    <n v="3"/>
    <x v="4"/>
    <x v="0"/>
    <x v="0"/>
    <x v="2"/>
    <x v="2"/>
    <x v="34"/>
    <x v="5"/>
    <x v="1"/>
    <x v="1"/>
    <x v="2"/>
    <x v="1"/>
    <x v="1"/>
    <n v="1"/>
    <x v="0"/>
    <x v="2"/>
    <s v="Weekday"/>
    <s v="Fatal"/>
    <n v="0.5"/>
    <x v="3"/>
    <x v="1"/>
  </r>
  <r>
    <s v="A01464"/>
    <n v="1"/>
    <x v="30"/>
    <x v="30"/>
    <x v="0"/>
    <x v="1"/>
    <x v="2"/>
    <n v="6"/>
    <x v="16"/>
    <x v="1"/>
    <s v="5:40"/>
    <x v="0"/>
    <x v="0"/>
    <x v="6"/>
    <n v="2"/>
    <n v="1"/>
    <x v="4"/>
    <x v="3"/>
    <x v="1"/>
    <x v="2"/>
    <x v="0"/>
    <x v="57"/>
    <x v="36"/>
    <x v="1"/>
    <x v="0"/>
    <x v="1"/>
    <x v="1"/>
    <x v="3"/>
    <n v="5"/>
    <x v="1"/>
    <x v="1"/>
    <s v="Weekday"/>
    <s v="Fatal"/>
    <n v="0.5"/>
    <x v="3"/>
    <x v="3"/>
  </r>
  <r>
    <s v="A01465"/>
    <n v="1"/>
    <x v="23"/>
    <x v="23"/>
    <x v="0"/>
    <x v="3"/>
    <x v="11"/>
    <n v="3"/>
    <x v="64"/>
    <x v="3"/>
    <s v="16:18"/>
    <x v="0"/>
    <x v="0"/>
    <x v="1"/>
    <n v="8"/>
    <n v="0"/>
    <x v="3"/>
    <x v="2"/>
    <x v="1"/>
    <x v="1"/>
    <x v="0"/>
    <x v="5"/>
    <x v="36"/>
    <x v="1"/>
    <x v="0"/>
    <x v="2"/>
    <x v="0"/>
    <x v="3"/>
    <n v="16"/>
    <x v="3"/>
    <x v="0"/>
    <s v="Weekday"/>
    <s v="Non-Fatal"/>
    <n v="0"/>
    <x v="3"/>
    <x v="4"/>
  </r>
  <r>
    <s v="A01466"/>
    <n v="1"/>
    <x v="27"/>
    <x v="27"/>
    <x v="0"/>
    <x v="5"/>
    <x v="9"/>
    <n v="9"/>
    <x v="52"/>
    <x v="5"/>
    <s v="4:3"/>
    <x v="0"/>
    <x v="2"/>
    <x v="2"/>
    <n v="4"/>
    <n v="1"/>
    <x v="3"/>
    <x v="1"/>
    <x v="1"/>
    <x v="1"/>
    <x v="0"/>
    <x v="39"/>
    <x v="1"/>
    <x v="1"/>
    <x v="1"/>
    <x v="1"/>
    <x v="1"/>
    <x v="3"/>
    <n v="4"/>
    <x v="0"/>
    <x v="1"/>
    <s v="Weekday"/>
    <s v="Fatal"/>
    <n v="0.25"/>
    <x v="1"/>
    <x v="4"/>
  </r>
  <r>
    <s v="A01467"/>
    <n v="1"/>
    <x v="5"/>
    <x v="5"/>
    <x v="0"/>
    <x v="5"/>
    <x v="6"/>
    <n v="12"/>
    <x v="32"/>
    <x v="4"/>
    <s v="16:7"/>
    <x v="0"/>
    <x v="0"/>
    <x v="6"/>
    <n v="5"/>
    <n v="0"/>
    <x v="3"/>
    <x v="0"/>
    <x v="2"/>
    <x v="2"/>
    <x v="2"/>
    <x v="60"/>
    <x v="18"/>
    <x v="1"/>
    <x v="0"/>
    <x v="1"/>
    <x v="0"/>
    <x v="0"/>
    <n v="16"/>
    <x v="3"/>
    <x v="1"/>
    <s v="Weekday"/>
    <s v="Non-Fatal"/>
    <n v="0"/>
    <x v="3"/>
    <x v="3"/>
  </r>
  <r>
    <s v="A01468"/>
    <n v="1"/>
    <x v="10"/>
    <x v="10"/>
    <x v="0"/>
    <x v="3"/>
    <x v="2"/>
    <n v="6"/>
    <x v="3"/>
    <x v="6"/>
    <s v="21:2"/>
    <x v="0"/>
    <x v="0"/>
    <x v="1"/>
    <n v="1"/>
    <n v="0"/>
    <x v="1"/>
    <x v="0"/>
    <x v="1"/>
    <x v="0"/>
    <x v="2"/>
    <x v="74"/>
    <x v="30"/>
    <x v="1"/>
    <x v="1"/>
    <x v="2"/>
    <x v="0"/>
    <x v="2"/>
    <n v="21"/>
    <x v="0"/>
    <x v="0"/>
    <s v="Weekend"/>
    <s v="Non-Fatal"/>
    <n v="0"/>
    <x v="3"/>
    <x v="0"/>
  </r>
  <r>
    <s v="A01469"/>
    <n v="1"/>
    <x v="0"/>
    <x v="0"/>
    <x v="0"/>
    <x v="1"/>
    <x v="1"/>
    <n v="1"/>
    <x v="1"/>
    <x v="4"/>
    <s v="7:1"/>
    <x v="2"/>
    <x v="3"/>
    <x v="1"/>
    <n v="8"/>
    <n v="0"/>
    <x v="3"/>
    <x v="0"/>
    <x v="2"/>
    <x v="2"/>
    <x v="1"/>
    <x v="19"/>
    <x v="37"/>
    <x v="0"/>
    <x v="1"/>
    <x v="1"/>
    <x v="0"/>
    <x v="3"/>
    <n v="7"/>
    <x v="1"/>
    <x v="1"/>
    <s v="Weekday"/>
    <s v="Non-Fatal"/>
    <n v="0"/>
    <x v="1"/>
    <x v="4"/>
  </r>
  <r>
    <s v="A01470"/>
    <n v="1"/>
    <x v="5"/>
    <x v="5"/>
    <x v="0"/>
    <x v="0"/>
    <x v="2"/>
    <n v="6"/>
    <x v="53"/>
    <x v="2"/>
    <s v="7:18"/>
    <x v="2"/>
    <x v="2"/>
    <x v="2"/>
    <n v="5"/>
    <n v="2"/>
    <x v="1"/>
    <x v="1"/>
    <x v="1"/>
    <x v="2"/>
    <x v="2"/>
    <x v="49"/>
    <x v="4"/>
    <x v="1"/>
    <x v="0"/>
    <x v="2"/>
    <x v="0"/>
    <x v="1"/>
    <n v="7"/>
    <x v="1"/>
    <x v="0"/>
    <s v="Weekend"/>
    <s v="Fatal"/>
    <n v="0.4"/>
    <x v="2"/>
    <x v="1"/>
  </r>
  <r>
    <s v="A01471"/>
    <n v="1"/>
    <x v="21"/>
    <x v="21"/>
    <x v="0"/>
    <x v="0"/>
    <x v="9"/>
    <n v="9"/>
    <x v="11"/>
    <x v="6"/>
    <s v="23:19"/>
    <x v="0"/>
    <x v="4"/>
    <x v="5"/>
    <n v="5"/>
    <n v="5"/>
    <x v="3"/>
    <x v="2"/>
    <x v="3"/>
    <x v="3"/>
    <x v="1"/>
    <x v="62"/>
    <x v="42"/>
    <x v="1"/>
    <x v="1"/>
    <x v="1"/>
    <x v="1"/>
    <x v="1"/>
    <n v="23"/>
    <x v="0"/>
    <x v="0"/>
    <s v="Weekend"/>
    <s v="Fatal"/>
    <n v="1"/>
    <x v="1"/>
    <x v="3"/>
  </r>
  <r>
    <s v="A01472"/>
    <n v="1"/>
    <x v="11"/>
    <x v="11"/>
    <x v="16"/>
    <x v="3"/>
    <x v="6"/>
    <n v="12"/>
    <x v="50"/>
    <x v="4"/>
    <s v="6:33"/>
    <x v="1"/>
    <x v="4"/>
    <x v="3"/>
    <n v="8"/>
    <n v="1"/>
    <x v="3"/>
    <x v="2"/>
    <x v="2"/>
    <x v="3"/>
    <x v="3"/>
    <x v="4"/>
    <x v="5"/>
    <x v="1"/>
    <x v="1"/>
    <x v="2"/>
    <x v="1"/>
    <x v="1"/>
    <n v="6"/>
    <x v="1"/>
    <x v="0"/>
    <s v="Weekday"/>
    <s v="Fatal"/>
    <n v="0.12"/>
    <x v="3"/>
    <x v="2"/>
  </r>
  <r>
    <s v="A01473"/>
    <n v="1"/>
    <x v="15"/>
    <x v="15"/>
    <x v="10"/>
    <x v="1"/>
    <x v="2"/>
    <n v="6"/>
    <x v="16"/>
    <x v="4"/>
    <s v="9:20"/>
    <x v="1"/>
    <x v="0"/>
    <x v="2"/>
    <n v="1"/>
    <n v="1"/>
    <x v="3"/>
    <x v="0"/>
    <x v="2"/>
    <x v="2"/>
    <x v="2"/>
    <x v="78"/>
    <x v="15"/>
    <x v="1"/>
    <x v="1"/>
    <x v="0"/>
    <x v="0"/>
    <x v="2"/>
    <n v="9"/>
    <x v="1"/>
    <x v="1"/>
    <s v="Weekday"/>
    <s v="Fatal"/>
    <n v="1"/>
    <x v="1"/>
    <x v="4"/>
  </r>
  <r>
    <s v="A01474"/>
    <n v="1"/>
    <x v="18"/>
    <x v="18"/>
    <x v="13"/>
    <x v="1"/>
    <x v="4"/>
    <n v="11"/>
    <x v="67"/>
    <x v="3"/>
    <s v="13:7"/>
    <x v="1"/>
    <x v="4"/>
    <x v="4"/>
    <n v="0"/>
    <n v="2"/>
    <x v="0"/>
    <x v="1"/>
    <x v="1"/>
    <x v="2"/>
    <x v="3"/>
    <x v="71"/>
    <x v="15"/>
    <x v="1"/>
    <x v="1"/>
    <x v="2"/>
    <x v="1"/>
    <x v="1"/>
    <n v="13"/>
    <x v="3"/>
    <x v="1"/>
    <s v="Weekday"/>
    <s v="Fatal"/>
    <n v="0"/>
    <x v="1"/>
    <x v="1"/>
  </r>
  <r>
    <s v="A01475"/>
    <n v="1"/>
    <x v="10"/>
    <x v="10"/>
    <x v="0"/>
    <x v="4"/>
    <x v="2"/>
    <n v="6"/>
    <x v="54"/>
    <x v="4"/>
    <s v="17:39"/>
    <x v="2"/>
    <x v="4"/>
    <x v="6"/>
    <n v="6"/>
    <n v="3"/>
    <x v="2"/>
    <x v="1"/>
    <x v="3"/>
    <x v="1"/>
    <x v="1"/>
    <x v="15"/>
    <x v="6"/>
    <x v="1"/>
    <x v="1"/>
    <x v="1"/>
    <x v="0"/>
    <x v="2"/>
    <n v="17"/>
    <x v="2"/>
    <x v="2"/>
    <s v="Weekday"/>
    <s v="Fatal"/>
    <n v="0.5"/>
    <x v="3"/>
    <x v="2"/>
  </r>
  <r>
    <s v="A01476"/>
    <n v="1"/>
    <x v="6"/>
    <x v="6"/>
    <x v="24"/>
    <x v="1"/>
    <x v="8"/>
    <n v="4"/>
    <x v="37"/>
    <x v="0"/>
    <s v="7:47"/>
    <x v="1"/>
    <x v="0"/>
    <x v="2"/>
    <n v="8"/>
    <n v="5"/>
    <x v="0"/>
    <x v="3"/>
    <x v="2"/>
    <x v="3"/>
    <x v="3"/>
    <x v="63"/>
    <x v="24"/>
    <x v="0"/>
    <x v="1"/>
    <x v="1"/>
    <x v="0"/>
    <x v="2"/>
    <n v="7"/>
    <x v="1"/>
    <x v="1"/>
    <s v="Weekday"/>
    <s v="Fatal"/>
    <n v="0.62"/>
    <x v="0"/>
    <x v="4"/>
  </r>
  <r>
    <s v="A01477"/>
    <n v="1"/>
    <x v="22"/>
    <x v="22"/>
    <x v="0"/>
    <x v="3"/>
    <x v="8"/>
    <n v="4"/>
    <x v="10"/>
    <x v="6"/>
    <s v="6:3"/>
    <x v="0"/>
    <x v="4"/>
    <x v="4"/>
    <n v="1"/>
    <n v="2"/>
    <x v="2"/>
    <x v="2"/>
    <x v="0"/>
    <x v="1"/>
    <x v="0"/>
    <x v="59"/>
    <x v="9"/>
    <x v="1"/>
    <x v="1"/>
    <x v="1"/>
    <x v="1"/>
    <x v="3"/>
    <n v="6"/>
    <x v="1"/>
    <x v="0"/>
    <s v="Weekend"/>
    <s v="Fatal"/>
    <n v="2"/>
    <x v="1"/>
    <x v="0"/>
  </r>
  <r>
    <s v="A01478"/>
    <n v="1"/>
    <x v="31"/>
    <x v="31"/>
    <x v="0"/>
    <x v="1"/>
    <x v="2"/>
    <n v="6"/>
    <x v="16"/>
    <x v="0"/>
    <s v="7:50"/>
    <x v="2"/>
    <x v="1"/>
    <x v="0"/>
    <n v="1"/>
    <n v="3"/>
    <x v="0"/>
    <x v="2"/>
    <x v="2"/>
    <x v="3"/>
    <x v="1"/>
    <x v="11"/>
    <x v="25"/>
    <x v="1"/>
    <x v="1"/>
    <x v="1"/>
    <x v="0"/>
    <x v="3"/>
    <n v="7"/>
    <x v="1"/>
    <x v="1"/>
    <s v="Weekday"/>
    <s v="Fatal"/>
    <n v="3"/>
    <x v="3"/>
    <x v="1"/>
  </r>
  <r>
    <s v="A01479"/>
    <n v="1"/>
    <x v="18"/>
    <x v="18"/>
    <x v="9"/>
    <x v="3"/>
    <x v="3"/>
    <n v="8"/>
    <x v="48"/>
    <x v="6"/>
    <s v="2:14"/>
    <x v="0"/>
    <x v="2"/>
    <x v="0"/>
    <n v="6"/>
    <n v="3"/>
    <x v="4"/>
    <x v="3"/>
    <x v="0"/>
    <x v="2"/>
    <x v="2"/>
    <x v="37"/>
    <x v="19"/>
    <x v="0"/>
    <x v="0"/>
    <x v="1"/>
    <x v="1"/>
    <x v="0"/>
    <n v="2"/>
    <x v="0"/>
    <x v="0"/>
    <s v="Weekend"/>
    <s v="Fatal"/>
    <n v="0.5"/>
    <x v="0"/>
    <x v="4"/>
  </r>
  <r>
    <s v="A01480"/>
    <n v="1"/>
    <x v="6"/>
    <x v="6"/>
    <x v="27"/>
    <x v="2"/>
    <x v="4"/>
    <n v="11"/>
    <x v="14"/>
    <x v="3"/>
    <s v="19:26"/>
    <x v="0"/>
    <x v="4"/>
    <x v="6"/>
    <n v="7"/>
    <n v="1"/>
    <x v="2"/>
    <x v="0"/>
    <x v="2"/>
    <x v="3"/>
    <x v="1"/>
    <x v="66"/>
    <x v="37"/>
    <x v="0"/>
    <x v="0"/>
    <x v="0"/>
    <x v="0"/>
    <x v="3"/>
    <n v="19"/>
    <x v="2"/>
    <x v="2"/>
    <s v="Weekday"/>
    <s v="Fatal"/>
    <n v="0.14000000000000001"/>
    <x v="1"/>
    <x v="3"/>
  </r>
  <r>
    <s v="A01481"/>
    <n v="1"/>
    <x v="9"/>
    <x v="9"/>
    <x v="0"/>
    <x v="4"/>
    <x v="1"/>
    <n v="1"/>
    <x v="38"/>
    <x v="6"/>
    <s v="22:8"/>
    <x v="1"/>
    <x v="1"/>
    <x v="6"/>
    <n v="4"/>
    <n v="0"/>
    <x v="3"/>
    <x v="1"/>
    <x v="1"/>
    <x v="2"/>
    <x v="1"/>
    <x v="79"/>
    <x v="41"/>
    <x v="1"/>
    <x v="1"/>
    <x v="1"/>
    <x v="0"/>
    <x v="2"/>
    <n v="22"/>
    <x v="0"/>
    <x v="2"/>
    <s v="Weekend"/>
    <s v="Non-Fatal"/>
    <n v="0"/>
    <x v="2"/>
    <x v="0"/>
  </r>
  <r>
    <s v="A01482"/>
    <n v="1"/>
    <x v="21"/>
    <x v="21"/>
    <x v="0"/>
    <x v="2"/>
    <x v="1"/>
    <n v="1"/>
    <x v="63"/>
    <x v="3"/>
    <s v="9:54"/>
    <x v="2"/>
    <x v="1"/>
    <x v="0"/>
    <n v="8"/>
    <n v="1"/>
    <x v="0"/>
    <x v="3"/>
    <x v="3"/>
    <x v="0"/>
    <x v="0"/>
    <x v="90"/>
    <x v="24"/>
    <x v="0"/>
    <x v="0"/>
    <x v="2"/>
    <x v="0"/>
    <x v="0"/>
    <n v="9"/>
    <x v="1"/>
    <x v="2"/>
    <s v="Weekday"/>
    <s v="Fatal"/>
    <n v="0.12"/>
    <x v="0"/>
    <x v="2"/>
  </r>
  <r>
    <s v="A01483"/>
    <n v="1"/>
    <x v="3"/>
    <x v="3"/>
    <x v="0"/>
    <x v="3"/>
    <x v="9"/>
    <n v="9"/>
    <x v="71"/>
    <x v="3"/>
    <s v="10:5"/>
    <x v="0"/>
    <x v="0"/>
    <x v="3"/>
    <n v="0"/>
    <n v="4"/>
    <x v="0"/>
    <x v="1"/>
    <x v="0"/>
    <x v="2"/>
    <x v="2"/>
    <x v="75"/>
    <x v="43"/>
    <x v="1"/>
    <x v="1"/>
    <x v="1"/>
    <x v="0"/>
    <x v="3"/>
    <n v="10"/>
    <x v="1"/>
    <x v="0"/>
    <s v="Weekday"/>
    <s v="Fatal"/>
    <n v="0"/>
    <x v="1"/>
    <x v="2"/>
  </r>
  <r>
    <s v="A01484"/>
    <n v="1"/>
    <x v="29"/>
    <x v="29"/>
    <x v="0"/>
    <x v="0"/>
    <x v="1"/>
    <n v="1"/>
    <x v="65"/>
    <x v="6"/>
    <s v="7:47"/>
    <x v="1"/>
    <x v="0"/>
    <x v="4"/>
    <n v="8"/>
    <n v="4"/>
    <x v="3"/>
    <x v="2"/>
    <x v="0"/>
    <x v="3"/>
    <x v="0"/>
    <x v="22"/>
    <x v="45"/>
    <x v="1"/>
    <x v="0"/>
    <x v="1"/>
    <x v="1"/>
    <x v="1"/>
    <n v="7"/>
    <x v="1"/>
    <x v="0"/>
    <s v="Weekend"/>
    <s v="Fatal"/>
    <n v="0.5"/>
    <x v="3"/>
    <x v="3"/>
  </r>
  <r>
    <s v="A01485"/>
    <n v="1"/>
    <x v="30"/>
    <x v="30"/>
    <x v="0"/>
    <x v="1"/>
    <x v="4"/>
    <n v="11"/>
    <x v="67"/>
    <x v="5"/>
    <s v="7:52"/>
    <x v="2"/>
    <x v="4"/>
    <x v="2"/>
    <n v="9"/>
    <n v="4"/>
    <x v="0"/>
    <x v="1"/>
    <x v="3"/>
    <x v="1"/>
    <x v="1"/>
    <x v="54"/>
    <x v="18"/>
    <x v="1"/>
    <x v="0"/>
    <x v="1"/>
    <x v="1"/>
    <x v="0"/>
    <n v="7"/>
    <x v="1"/>
    <x v="1"/>
    <s v="Weekday"/>
    <s v="Fatal"/>
    <n v="0.44"/>
    <x v="3"/>
    <x v="4"/>
  </r>
  <r>
    <s v="A01486"/>
    <n v="1"/>
    <x v="28"/>
    <x v="28"/>
    <x v="21"/>
    <x v="1"/>
    <x v="5"/>
    <n v="10"/>
    <x v="40"/>
    <x v="2"/>
    <s v="9:29"/>
    <x v="2"/>
    <x v="1"/>
    <x v="3"/>
    <n v="5"/>
    <n v="0"/>
    <x v="4"/>
    <x v="2"/>
    <x v="1"/>
    <x v="3"/>
    <x v="3"/>
    <x v="21"/>
    <x v="4"/>
    <x v="1"/>
    <x v="1"/>
    <x v="1"/>
    <x v="1"/>
    <x v="3"/>
    <n v="9"/>
    <x v="1"/>
    <x v="1"/>
    <s v="Weekend"/>
    <s v="Non-Fatal"/>
    <n v="0"/>
    <x v="2"/>
    <x v="4"/>
  </r>
  <r>
    <s v="A01487"/>
    <n v="1"/>
    <x v="29"/>
    <x v="29"/>
    <x v="0"/>
    <x v="4"/>
    <x v="8"/>
    <n v="4"/>
    <x v="15"/>
    <x v="1"/>
    <s v="1:8"/>
    <x v="2"/>
    <x v="3"/>
    <x v="5"/>
    <n v="9"/>
    <n v="1"/>
    <x v="1"/>
    <x v="2"/>
    <x v="2"/>
    <x v="1"/>
    <x v="2"/>
    <x v="45"/>
    <x v="19"/>
    <x v="0"/>
    <x v="1"/>
    <x v="2"/>
    <x v="1"/>
    <x v="0"/>
    <n v="1"/>
    <x v="0"/>
    <x v="2"/>
    <s v="Weekday"/>
    <s v="Fatal"/>
    <n v="0.11"/>
    <x v="0"/>
    <x v="1"/>
  </r>
  <r>
    <s v="A01488"/>
    <n v="1"/>
    <x v="25"/>
    <x v="25"/>
    <x v="0"/>
    <x v="3"/>
    <x v="7"/>
    <n v="7"/>
    <x v="24"/>
    <x v="5"/>
    <s v="1:31"/>
    <x v="1"/>
    <x v="1"/>
    <x v="0"/>
    <n v="9"/>
    <n v="2"/>
    <x v="2"/>
    <x v="1"/>
    <x v="0"/>
    <x v="0"/>
    <x v="1"/>
    <x v="37"/>
    <x v="47"/>
    <x v="0"/>
    <x v="0"/>
    <x v="1"/>
    <x v="0"/>
    <x v="1"/>
    <n v="1"/>
    <x v="0"/>
    <x v="0"/>
    <s v="Weekday"/>
    <s v="Fatal"/>
    <n v="0.22"/>
    <x v="0"/>
    <x v="4"/>
  </r>
  <r>
    <s v="A01489"/>
    <n v="1"/>
    <x v="21"/>
    <x v="21"/>
    <x v="0"/>
    <x v="4"/>
    <x v="10"/>
    <n v="2"/>
    <x v="17"/>
    <x v="3"/>
    <s v="6:50"/>
    <x v="1"/>
    <x v="2"/>
    <x v="4"/>
    <n v="5"/>
    <n v="0"/>
    <x v="2"/>
    <x v="2"/>
    <x v="3"/>
    <x v="2"/>
    <x v="0"/>
    <x v="68"/>
    <x v="5"/>
    <x v="1"/>
    <x v="1"/>
    <x v="1"/>
    <x v="1"/>
    <x v="2"/>
    <n v="6"/>
    <x v="1"/>
    <x v="2"/>
    <s v="Weekday"/>
    <s v="Non-Fatal"/>
    <n v="0"/>
    <x v="3"/>
    <x v="1"/>
  </r>
  <r>
    <s v="A01490"/>
    <n v="1"/>
    <x v="13"/>
    <x v="13"/>
    <x v="0"/>
    <x v="0"/>
    <x v="2"/>
    <n v="6"/>
    <x v="53"/>
    <x v="1"/>
    <s v="10:57"/>
    <x v="0"/>
    <x v="4"/>
    <x v="2"/>
    <n v="4"/>
    <n v="4"/>
    <x v="1"/>
    <x v="2"/>
    <x v="3"/>
    <x v="2"/>
    <x v="1"/>
    <x v="49"/>
    <x v="22"/>
    <x v="2"/>
    <x v="0"/>
    <x v="0"/>
    <x v="0"/>
    <x v="2"/>
    <n v="10"/>
    <x v="1"/>
    <x v="0"/>
    <s v="Weekday"/>
    <s v="Fatal"/>
    <n v="1"/>
    <x v="4"/>
    <x v="1"/>
  </r>
  <r>
    <s v="A01491"/>
    <n v="1"/>
    <x v="29"/>
    <x v="29"/>
    <x v="0"/>
    <x v="5"/>
    <x v="6"/>
    <n v="12"/>
    <x v="32"/>
    <x v="1"/>
    <s v="12:36"/>
    <x v="1"/>
    <x v="1"/>
    <x v="1"/>
    <n v="1"/>
    <n v="2"/>
    <x v="4"/>
    <x v="2"/>
    <x v="1"/>
    <x v="3"/>
    <x v="3"/>
    <x v="45"/>
    <x v="47"/>
    <x v="0"/>
    <x v="0"/>
    <x v="1"/>
    <x v="1"/>
    <x v="3"/>
    <n v="12"/>
    <x v="3"/>
    <x v="1"/>
    <s v="Weekday"/>
    <s v="Fatal"/>
    <n v="2"/>
    <x v="0"/>
    <x v="1"/>
  </r>
  <r>
    <s v="A01492"/>
    <n v="1"/>
    <x v="17"/>
    <x v="17"/>
    <x v="0"/>
    <x v="4"/>
    <x v="0"/>
    <n v="5"/>
    <x v="34"/>
    <x v="4"/>
    <s v="14:1"/>
    <x v="1"/>
    <x v="2"/>
    <x v="4"/>
    <n v="8"/>
    <n v="1"/>
    <x v="0"/>
    <x v="0"/>
    <x v="0"/>
    <x v="3"/>
    <x v="2"/>
    <x v="57"/>
    <x v="33"/>
    <x v="1"/>
    <x v="0"/>
    <x v="2"/>
    <x v="0"/>
    <x v="3"/>
    <n v="14"/>
    <x v="3"/>
    <x v="2"/>
    <s v="Weekday"/>
    <s v="Fatal"/>
    <n v="0.12"/>
    <x v="1"/>
    <x v="3"/>
  </r>
  <r>
    <s v="A01493"/>
    <n v="1"/>
    <x v="6"/>
    <x v="6"/>
    <x v="27"/>
    <x v="2"/>
    <x v="6"/>
    <n v="12"/>
    <x v="46"/>
    <x v="2"/>
    <s v="5:53"/>
    <x v="2"/>
    <x v="4"/>
    <x v="2"/>
    <n v="5"/>
    <n v="1"/>
    <x v="0"/>
    <x v="0"/>
    <x v="2"/>
    <x v="0"/>
    <x v="1"/>
    <x v="37"/>
    <x v="29"/>
    <x v="1"/>
    <x v="1"/>
    <x v="2"/>
    <x v="1"/>
    <x v="2"/>
    <n v="5"/>
    <x v="1"/>
    <x v="2"/>
    <s v="Weekend"/>
    <s v="Fatal"/>
    <n v="0.2"/>
    <x v="1"/>
    <x v="4"/>
  </r>
  <r>
    <s v="A01494"/>
    <n v="1"/>
    <x v="6"/>
    <x v="6"/>
    <x v="2"/>
    <x v="3"/>
    <x v="4"/>
    <n v="11"/>
    <x v="5"/>
    <x v="6"/>
    <s v="5:47"/>
    <x v="1"/>
    <x v="2"/>
    <x v="5"/>
    <n v="5"/>
    <n v="2"/>
    <x v="0"/>
    <x v="1"/>
    <x v="2"/>
    <x v="0"/>
    <x v="3"/>
    <x v="66"/>
    <x v="35"/>
    <x v="1"/>
    <x v="1"/>
    <x v="1"/>
    <x v="1"/>
    <x v="3"/>
    <n v="5"/>
    <x v="1"/>
    <x v="0"/>
    <s v="Weekend"/>
    <s v="Fatal"/>
    <n v="0.4"/>
    <x v="3"/>
    <x v="3"/>
  </r>
  <r>
    <s v="A01495"/>
    <n v="1"/>
    <x v="12"/>
    <x v="12"/>
    <x v="18"/>
    <x v="4"/>
    <x v="10"/>
    <n v="2"/>
    <x v="17"/>
    <x v="6"/>
    <s v="12:49"/>
    <x v="2"/>
    <x v="2"/>
    <x v="3"/>
    <n v="0"/>
    <n v="0"/>
    <x v="0"/>
    <x v="2"/>
    <x v="0"/>
    <x v="0"/>
    <x v="0"/>
    <x v="39"/>
    <x v="33"/>
    <x v="1"/>
    <x v="1"/>
    <x v="0"/>
    <x v="1"/>
    <x v="2"/>
    <n v="12"/>
    <x v="3"/>
    <x v="2"/>
    <s v="Weekend"/>
    <s v="Non-Fatal"/>
    <n v="0"/>
    <x v="1"/>
    <x v="4"/>
  </r>
  <r>
    <s v="A01496"/>
    <n v="1"/>
    <x v="28"/>
    <x v="28"/>
    <x v="21"/>
    <x v="0"/>
    <x v="6"/>
    <n v="12"/>
    <x v="60"/>
    <x v="1"/>
    <s v="5:47"/>
    <x v="0"/>
    <x v="0"/>
    <x v="4"/>
    <n v="8"/>
    <n v="0"/>
    <x v="1"/>
    <x v="3"/>
    <x v="3"/>
    <x v="1"/>
    <x v="3"/>
    <x v="68"/>
    <x v="21"/>
    <x v="1"/>
    <x v="1"/>
    <x v="2"/>
    <x v="0"/>
    <x v="3"/>
    <n v="5"/>
    <x v="1"/>
    <x v="0"/>
    <s v="Weekday"/>
    <s v="Non-Fatal"/>
    <n v="0"/>
    <x v="2"/>
    <x v="1"/>
  </r>
  <r>
    <s v="A01497"/>
    <n v="1"/>
    <x v="18"/>
    <x v="18"/>
    <x v="17"/>
    <x v="3"/>
    <x v="1"/>
    <n v="1"/>
    <x v="31"/>
    <x v="3"/>
    <s v="13:4"/>
    <x v="0"/>
    <x v="0"/>
    <x v="5"/>
    <n v="8"/>
    <n v="1"/>
    <x v="0"/>
    <x v="2"/>
    <x v="1"/>
    <x v="3"/>
    <x v="0"/>
    <x v="5"/>
    <x v="24"/>
    <x v="0"/>
    <x v="1"/>
    <x v="1"/>
    <x v="0"/>
    <x v="0"/>
    <n v="13"/>
    <x v="3"/>
    <x v="0"/>
    <s v="Weekday"/>
    <s v="Fatal"/>
    <n v="0.12"/>
    <x v="0"/>
    <x v="4"/>
  </r>
  <r>
    <s v="A01498"/>
    <n v="1"/>
    <x v="17"/>
    <x v="17"/>
    <x v="0"/>
    <x v="1"/>
    <x v="1"/>
    <n v="1"/>
    <x v="1"/>
    <x v="0"/>
    <s v="16:51"/>
    <x v="0"/>
    <x v="4"/>
    <x v="4"/>
    <n v="9"/>
    <n v="3"/>
    <x v="4"/>
    <x v="0"/>
    <x v="3"/>
    <x v="1"/>
    <x v="3"/>
    <x v="15"/>
    <x v="2"/>
    <x v="1"/>
    <x v="0"/>
    <x v="2"/>
    <x v="0"/>
    <x v="2"/>
    <n v="16"/>
    <x v="3"/>
    <x v="1"/>
    <s v="Weekday"/>
    <s v="Fatal"/>
    <n v="0.33"/>
    <x v="2"/>
    <x v="2"/>
  </r>
  <r>
    <s v="A01499"/>
    <n v="1"/>
    <x v="9"/>
    <x v="9"/>
    <x v="0"/>
    <x v="4"/>
    <x v="5"/>
    <n v="10"/>
    <x v="58"/>
    <x v="4"/>
    <s v="21:56"/>
    <x v="2"/>
    <x v="0"/>
    <x v="3"/>
    <n v="0"/>
    <n v="1"/>
    <x v="2"/>
    <x v="2"/>
    <x v="2"/>
    <x v="0"/>
    <x v="1"/>
    <x v="55"/>
    <x v="11"/>
    <x v="1"/>
    <x v="1"/>
    <x v="2"/>
    <x v="1"/>
    <x v="1"/>
    <n v="21"/>
    <x v="0"/>
    <x v="2"/>
    <s v="Weekday"/>
    <s v="Fatal"/>
    <n v="0"/>
    <x v="3"/>
    <x v="4"/>
  </r>
  <r>
    <s v="A01500"/>
    <n v="1"/>
    <x v="21"/>
    <x v="21"/>
    <x v="0"/>
    <x v="5"/>
    <x v="6"/>
    <n v="12"/>
    <x v="32"/>
    <x v="0"/>
    <s v="3:10"/>
    <x v="0"/>
    <x v="1"/>
    <x v="4"/>
    <n v="8"/>
    <n v="4"/>
    <x v="1"/>
    <x v="3"/>
    <x v="0"/>
    <x v="3"/>
    <x v="0"/>
    <x v="27"/>
    <x v="34"/>
    <x v="0"/>
    <x v="0"/>
    <x v="0"/>
    <x v="0"/>
    <x v="0"/>
    <n v="3"/>
    <x v="0"/>
    <x v="1"/>
    <s v="Weekday"/>
    <s v="Fatal"/>
    <n v="0.5"/>
    <x v="1"/>
    <x v="3"/>
  </r>
  <r>
    <s v="A01501"/>
    <n v="1"/>
    <x v="15"/>
    <x v="15"/>
    <x v="10"/>
    <x v="2"/>
    <x v="5"/>
    <n v="10"/>
    <x v="13"/>
    <x v="4"/>
    <s v="21:37"/>
    <x v="1"/>
    <x v="3"/>
    <x v="6"/>
    <n v="7"/>
    <n v="1"/>
    <x v="3"/>
    <x v="3"/>
    <x v="1"/>
    <x v="0"/>
    <x v="0"/>
    <x v="30"/>
    <x v="51"/>
    <x v="2"/>
    <x v="1"/>
    <x v="2"/>
    <x v="1"/>
    <x v="3"/>
    <n v="21"/>
    <x v="0"/>
    <x v="2"/>
    <s v="Weekday"/>
    <s v="Fatal"/>
    <n v="0.14000000000000001"/>
    <x v="4"/>
    <x v="4"/>
  </r>
  <r>
    <s v="A01502"/>
    <n v="1"/>
    <x v="1"/>
    <x v="1"/>
    <x v="6"/>
    <x v="1"/>
    <x v="9"/>
    <n v="9"/>
    <x v="69"/>
    <x v="6"/>
    <s v="19:32"/>
    <x v="1"/>
    <x v="1"/>
    <x v="0"/>
    <n v="1"/>
    <n v="5"/>
    <x v="3"/>
    <x v="3"/>
    <x v="1"/>
    <x v="1"/>
    <x v="0"/>
    <x v="38"/>
    <x v="40"/>
    <x v="1"/>
    <x v="0"/>
    <x v="2"/>
    <x v="0"/>
    <x v="0"/>
    <n v="19"/>
    <x v="2"/>
    <x v="1"/>
    <s v="Weekend"/>
    <s v="Fatal"/>
    <n v="5"/>
    <x v="3"/>
    <x v="1"/>
  </r>
  <r>
    <s v="A01503"/>
    <n v="1"/>
    <x v="1"/>
    <x v="1"/>
    <x v="3"/>
    <x v="0"/>
    <x v="10"/>
    <n v="2"/>
    <x v="29"/>
    <x v="1"/>
    <s v="14:26"/>
    <x v="0"/>
    <x v="3"/>
    <x v="4"/>
    <n v="1"/>
    <n v="1"/>
    <x v="3"/>
    <x v="0"/>
    <x v="2"/>
    <x v="2"/>
    <x v="3"/>
    <x v="5"/>
    <x v="1"/>
    <x v="1"/>
    <x v="1"/>
    <x v="1"/>
    <x v="0"/>
    <x v="3"/>
    <n v="14"/>
    <x v="3"/>
    <x v="0"/>
    <s v="Weekday"/>
    <s v="Fatal"/>
    <n v="1"/>
    <x v="1"/>
    <x v="4"/>
  </r>
  <r>
    <s v="A01504"/>
    <n v="1"/>
    <x v="18"/>
    <x v="18"/>
    <x v="17"/>
    <x v="0"/>
    <x v="2"/>
    <n v="6"/>
    <x v="53"/>
    <x v="4"/>
    <s v="22:28"/>
    <x v="2"/>
    <x v="3"/>
    <x v="0"/>
    <n v="2"/>
    <n v="3"/>
    <x v="1"/>
    <x v="3"/>
    <x v="1"/>
    <x v="1"/>
    <x v="2"/>
    <x v="37"/>
    <x v="23"/>
    <x v="0"/>
    <x v="1"/>
    <x v="1"/>
    <x v="1"/>
    <x v="1"/>
    <n v="22"/>
    <x v="0"/>
    <x v="0"/>
    <s v="Weekday"/>
    <s v="Fatal"/>
    <n v="1.5"/>
    <x v="1"/>
    <x v="4"/>
  </r>
  <r>
    <s v="A01505"/>
    <n v="1"/>
    <x v="8"/>
    <x v="8"/>
    <x v="0"/>
    <x v="1"/>
    <x v="6"/>
    <n v="12"/>
    <x v="28"/>
    <x v="4"/>
    <s v="5:56"/>
    <x v="2"/>
    <x v="4"/>
    <x v="3"/>
    <n v="10"/>
    <n v="1"/>
    <x v="2"/>
    <x v="2"/>
    <x v="3"/>
    <x v="2"/>
    <x v="1"/>
    <x v="65"/>
    <x v="30"/>
    <x v="1"/>
    <x v="0"/>
    <x v="1"/>
    <x v="1"/>
    <x v="3"/>
    <n v="5"/>
    <x v="1"/>
    <x v="1"/>
    <s v="Weekday"/>
    <s v="Fatal"/>
    <n v="0.1"/>
    <x v="3"/>
    <x v="1"/>
  </r>
  <r>
    <s v="A01506"/>
    <n v="1"/>
    <x v="23"/>
    <x v="23"/>
    <x v="0"/>
    <x v="5"/>
    <x v="10"/>
    <n v="2"/>
    <x v="66"/>
    <x v="0"/>
    <s v="21:18"/>
    <x v="1"/>
    <x v="0"/>
    <x v="2"/>
    <n v="2"/>
    <n v="5"/>
    <x v="1"/>
    <x v="3"/>
    <x v="2"/>
    <x v="1"/>
    <x v="3"/>
    <x v="47"/>
    <x v="15"/>
    <x v="1"/>
    <x v="1"/>
    <x v="0"/>
    <x v="0"/>
    <x v="2"/>
    <n v="21"/>
    <x v="0"/>
    <x v="1"/>
    <s v="Weekday"/>
    <s v="Fatal"/>
    <n v="2.5"/>
    <x v="1"/>
    <x v="1"/>
  </r>
  <r>
    <s v="A01507"/>
    <n v="1"/>
    <x v="24"/>
    <x v="24"/>
    <x v="0"/>
    <x v="4"/>
    <x v="11"/>
    <n v="3"/>
    <x v="68"/>
    <x v="5"/>
    <s v="19:27"/>
    <x v="2"/>
    <x v="2"/>
    <x v="3"/>
    <n v="5"/>
    <n v="1"/>
    <x v="1"/>
    <x v="1"/>
    <x v="3"/>
    <x v="3"/>
    <x v="2"/>
    <x v="88"/>
    <x v="39"/>
    <x v="2"/>
    <x v="1"/>
    <x v="2"/>
    <x v="1"/>
    <x v="2"/>
    <n v="19"/>
    <x v="2"/>
    <x v="2"/>
    <s v="Weekday"/>
    <s v="Fatal"/>
    <n v="0.2"/>
    <x v="4"/>
    <x v="3"/>
  </r>
  <r>
    <s v="A01508"/>
    <n v="1"/>
    <x v="31"/>
    <x v="31"/>
    <x v="0"/>
    <x v="0"/>
    <x v="5"/>
    <n v="10"/>
    <x v="6"/>
    <x v="2"/>
    <s v="3:37"/>
    <x v="2"/>
    <x v="4"/>
    <x v="0"/>
    <n v="9"/>
    <n v="0"/>
    <x v="4"/>
    <x v="3"/>
    <x v="2"/>
    <x v="2"/>
    <x v="0"/>
    <x v="82"/>
    <x v="14"/>
    <x v="1"/>
    <x v="1"/>
    <x v="1"/>
    <x v="1"/>
    <x v="2"/>
    <n v="3"/>
    <x v="0"/>
    <x v="0"/>
    <s v="Weekend"/>
    <s v="Non-Fatal"/>
    <n v="0"/>
    <x v="1"/>
    <x v="0"/>
  </r>
  <r>
    <s v="A01509"/>
    <n v="1"/>
    <x v="30"/>
    <x v="30"/>
    <x v="0"/>
    <x v="5"/>
    <x v="8"/>
    <n v="4"/>
    <x v="19"/>
    <x v="6"/>
    <s v="17:59"/>
    <x v="1"/>
    <x v="2"/>
    <x v="6"/>
    <n v="4"/>
    <n v="1"/>
    <x v="1"/>
    <x v="1"/>
    <x v="1"/>
    <x v="1"/>
    <x v="2"/>
    <x v="9"/>
    <x v="34"/>
    <x v="0"/>
    <x v="0"/>
    <x v="2"/>
    <x v="1"/>
    <x v="3"/>
    <n v="17"/>
    <x v="2"/>
    <x v="1"/>
    <s v="Weekend"/>
    <s v="Fatal"/>
    <n v="0.25"/>
    <x v="1"/>
    <x v="2"/>
  </r>
  <r>
    <s v="A01510"/>
    <n v="1"/>
    <x v="25"/>
    <x v="25"/>
    <x v="0"/>
    <x v="1"/>
    <x v="7"/>
    <n v="7"/>
    <x v="25"/>
    <x v="1"/>
    <s v="0:13"/>
    <x v="2"/>
    <x v="2"/>
    <x v="5"/>
    <n v="9"/>
    <n v="3"/>
    <x v="2"/>
    <x v="2"/>
    <x v="2"/>
    <x v="2"/>
    <x v="0"/>
    <x v="78"/>
    <x v="21"/>
    <x v="1"/>
    <x v="0"/>
    <x v="1"/>
    <x v="1"/>
    <x v="1"/>
    <n v="0"/>
    <x v="0"/>
    <x v="1"/>
    <s v="Weekday"/>
    <s v="Fatal"/>
    <n v="0.33"/>
    <x v="2"/>
    <x v="4"/>
  </r>
  <r>
    <s v="A01511"/>
    <n v="1"/>
    <x v="6"/>
    <x v="6"/>
    <x v="24"/>
    <x v="3"/>
    <x v="0"/>
    <n v="5"/>
    <x v="47"/>
    <x v="6"/>
    <s v="3:20"/>
    <x v="2"/>
    <x v="3"/>
    <x v="4"/>
    <n v="2"/>
    <n v="5"/>
    <x v="3"/>
    <x v="0"/>
    <x v="3"/>
    <x v="1"/>
    <x v="1"/>
    <x v="31"/>
    <x v="43"/>
    <x v="1"/>
    <x v="1"/>
    <x v="0"/>
    <x v="1"/>
    <x v="3"/>
    <n v="3"/>
    <x v="0"/>
    <x v="0"/>
    <s v="Weekend"/>
    <s v="Fatal"/>
    <n v="2.5"/>
    <x v="1"/>
    <x v="0"/>
  </r>
  <r>
    <s v="A01512"/>
    <n v="1"/>
    <x v="18"/>
    <x v="18"/>
    <x v="9"/>
    <x v="1"/>
    <x v="10"/>
    <n v="2"/>
    <x v="43"/>
    <x v="4"/>
    <s v="17:10"/>
    <x v="2"/>
    <x v="2"/>
    <x v="3"/>
    <n v="5"/>
    <n v="0"/>
    <x v="2"/>
    <x v="1"/>
    <x v="2"/>
    <x v="2"/>
    <x v="2"/>
    <x v="76"/>
    <x v="39"/>
    <x v="2"/>
    <x v="0"/>
    <x v="2"/>
    <x v="0"/>
    <x v="0"/>
    <n v="17"/>
    <x v="2"/>
    <x v="1"/>
    <s v="Weekday"/>
    <s v="Non-Fatal"/>
    <n v="0"/>
    <x v="4"/>
    <x v="3"/>
  </r>
  <r>
    <s v="A01513"/>
    <n v="1"/>
    <x v="8"/>
    <x v="8"/>
    <x v="0"/>
    <x v="3"/>
    <x v="11"/>
    <n v="3"/>
    <x v="64"/>
    <x v="0"/>
    <s v="18:13"/>
    <x v="1"/>
    <x v="3"/>
    <x v="6"/>
    <n v="6"/>
    <n v="2"/>
    <x v="1"/>
    <x v="1"/>
    <x v="3"/>
    <x v="0"/>
    <x v="1"/>
    <x v="60"/>
    <x v="23"/>
    <x v="0"/>
    <x v="1"/>
    <x v="0"/>
    <x v="1"/>
    <x v="2"/>
    <n v="18"/>
    <x v="2"/>
    <x v="0"/>
    <s v="Weekday"/>
    <s v="Fatal"/>
    <n v="0.33"/>
    <x v="1"/>
    <x v="3"/>
  </r>
  <r>
    <s v="A01514"/>
    <n v="1"/>
    <x v="19"/>
    <x v="19"/>
    <x v="0"/>
    <x v="1"/>
    <x v="8"/>
    <n v="4"/>
    <x v="37"/>
    <x v="3"/>
    <s v="12:55"/>
    <x v="2"/>
    <x v="4"/>
    <x v="6"/>
    <n v="1"/>
    <n v="5"/>
    <x v="2"/>
    <x v="3"/>
    <x v="0"/>
    <x v="0"/>
    <x v="2"/>
    <x v="80"/>
    <x v="3"/>
    <x v="1"/>
    <x v="0"/>
    <x v="0"/>
    <x v="1"/>
    <x v="1"/>
    <n v="12"/>
    <x v="3"/>
    <x v="1"/>
    <s v="Weekday"/>
    <s v="Fatal"/>
    <n v="5"/>
    <x v="2"/>
    <x v="3"/>
  </r>
  <r>
    <s v="A01515"/>
    <n v="1"/>
    <x v="7"/>
    <x v="7"/>
    <x v="0"/>
    <x v="5"/>
    <x v="2"/>
    <n v="6"/>
    <x v="41"/>
    <x v="4"/>
    <s v="22:0"/>
    <x v="2"/>
    <x v="3"/>
    <x v="2"/>
    <n v="2"/>
    <n v="0"/>
    <x v="1"/>
    <x v="3"/>
    <x v="0"/>
    <x v="0"/>
    <x v="2"/>
    <x v="56"/>
    <x v="31"/>
    <x v="1"/>
    <x v="0"/>
    <x v="1"/>
    <x v="1"/>
    <x v="1"/>
    <n v="22"/>
    <x v="0"/>
    <x v="1"/>
    <s v="Weekday"/>
    <s v="Non-Fatal"/>
    <n v="0"/>
    <x v="3"/>
    <x v="0"/>
  </r>
  <r>
    <s v="A01516"/>
    <n v="1"/>
    <x v="19"/>
    <x v="19"/>
    <x v="0"/>
    <x v="0"/>
    <x v="11"/>
    <n v="3"/>
    <x v="70"/>
    <x v="0"/>
    <s v="23:6"/>
    <x v="0"/>
    <x v="0"/>
    <x v="6"/>
    <n v="5"/>
    <n v="5"/>
    <x v="2"/>
    <x v="2"/>
    <x v="1"/>
    <x v="2"/>
    <x v="1"/>
    <x v="5"/>
    <x v="18"/>
    <x v="1"/>
    <x v="1"/>
    <x v="1"/>
    <x v="0"/>
    <x v="3"/>
    <n v="23"/>
    <x v="0"/>
    <x v="0"/>
    <s v="Weekday"/>
    <s v="Fatal"/>
    <n v="1"/>
    <x v="3"/>
    <x v="4"/>
  </r>
  <r>
    <s v="A01517"/>
    <n v="1"/>
    <x v="30"/>
    <x v="30"/>
    <x v="0"/>
    <x v="3"/>
    <x v="6"/>
    <n v="12"/>
    <x v="50"/>
    <x v="1"/>
    <s v="5:4"/>
    <x v="1"/>
    <x v="4"/>
    <x v="4"/>
    <n v="3"/>
    <n v="5"/>
    <x v="2"/>
    <x v="3"/>
    <x v="3"/>
    <x v="2"/>
    <x v="3"/>
    <x v="51"/>
    <x v="39"/>
    <x v="2"/>
    <x v="1"/>
    <x v="2"/>
    <x v="0"/>
    <x v="2"/>
    <n v="5"/>
    <x v="1"/>
    <x v="0"/>
    <s v="Weekday"/>
    <s v="Fatal"/>
    <n v="1.67"/>
    <x v="4"/>
    <x v="4"/>
  </r>
  <r>
    <s v="A01518"/>
    <n v="1"/>
    <x v="31"/>
    <x v="31"/>
    <x v="0"/>
    <x v="3"/>
    <x v="1"/>
    <n v="1"/>
    <x v="31"/>
    <x v="2"/>
    <s v="3:43"/>
    <x v="1"/>
    <x v="3"/>
    <x v="1"/>
    <n v="7"/>
    <n v="2"/>
    <x v="0"/>
    <x v="3"/>
    <x v="3"/>
    <x v="3"/>
    <x v="3"/>
    <x v="77"/>
    <x v="20"/>
    <x v="0"/>
    <x v="1"/>
    <x v="0"/>
    <x v="1"/>
    <x v="1"/>
    <n v="3"/>
    <x v="0"/>
    <x v="0"/>
    <s v="Weekend"/>
    <s v="Fatal"/>
    <n v="0.28999999999999998"/>
    <x v="1"/>
    <x v="2"/>
  </r>
  <r>
    <s v="A01519"/>
    <n v="1"/>
    <x v="29"/>
    <x v="29"/>
    <x v="0"/>
    <x v="2"/>
    <x v="3"/>
    <n v="8"/>
    <x v="20"/>
    <x v="4"/>
    <s v="16:17"/>
    <x v="1"/>
    <x v="0"/>
    <x v="6"/>
    <n v="1"/>
    <n v="3"/>
    <x v="0"/>
    <x v="3"/>
    <x v="3"/>
    <x v="1"/>
    <x v="0"/>
    <x v="53"/>
    <x v="52"/>
    <x v="1"/>
    <x v="0"/>
    <x v="0"/>
    <x v="0"/>
    <x v="3"/>
    <n v="16"/>
    <x v="3"/>
    <x v="2"/>
    <s v="Weekday"/>
    <s v="Fatal"/>
    <n v="3"/>
    <x v="3"/>
    <x v="3"/>
  </r>
  <r>
    <s v="A01520"/>
    <n v="1"/>
    <x v="9"/>
    <x v="9"/>
    <x v="0"/>
    <x v="5"/>
    <x v="1"/>
    <n v="1"/>
    <x v="27"/>
    <x v="5"/>
    <s v="8:39"/>
    <x v="0"/>
    <x v="1"/>
    <x v="4"/>
    <n v="4"/>
    <n v="4"/>
    <x v="3"/>
    <x v="1"/>
    <x v="3"/>
    <x v="3"/>
    <x v="0"/>
    <x v="74"/>
    <x v="51"/>
    <x v="2"/>
    <x v="0"/>
    <x v="1"/>
    <x v="0"/>
    <x v="1"/>
    <n v="8"/>
    <x v="1"/>
    <x v="1"/>
    <s v="Weekday"/>
    <s v="Fatal"/>
    <n v="1"/>
    <x v="4"/>
    <x v="0"/>
  </r>
  <r>
    <s v="A01521"/>
    <n v="1"/>
    <x v="18"/>
    <x v="18"/>
    <x v="9"/>
    <x v="1"/>
    <x v="2"/>
    <n v="6"/>
    <x v="16"/>
    <x v="2"/>
    <s v="10:36"/>
    <x v="0"/>
    <x v="4"/>
    <x v="6"/>
    <n v="0"/>
    <n v="5"/>
    <x v="1"/>
    <x v="0"/>
    <x v="1"/>
    <x v="0"/>
    <x v="2"/>
    <x v="59"/>
    <x v="23"/>
    <x v="0"/>
    <x v="1"/>
    <x v="0"/>
    <x v="1"/>
    <x v="3"/>
    <n v="10"/>
    <x v="1"/>
    <x v="1"/>
    <s v="Weekend"/>
    <s v="Fatal"/>
    <n v="0"/>
    <x v="1"/>
    <x v="0"/>
  </r>
  <r>
    <s v="A01522"/>
    <n v="1"/>
    <x v="11"/>
    <x v="11"/>
    <x v="4"/>
    <x v="1"/>
    <x v="0"/>
    <n v="5"/>
    <x v="22"/>
    <x v="2"/>
    <s v="3:28"/>
    <x v="0"/>
    <x v="2"/>
    <x v="4"/>
    <n v="2"/>
    <n v="0"/>
    <x v="0"/>
    <x v="3"/>
    <x v="0"/>
    <x v="3"/>
    <x v="3"/>
    <x v="54"/>
    <x v="39"/>
    <x v="2"/>
    <x v="0"/>
    <x v="0"/>
    <x v="1"/>
    <x v="2"/>
    <n v="3"/>
    <x v="0"/>
    <x v="1"/>
    <s v="Weekend"/>
    <s v="Non-Fatal"/>
    <n v="0"/>
    <x v="4"/>
    <x v="4"/>
  </r>
  <r>
    <s v="A01523"/>
    <n v="1"/>
    <x v="8"/>
    <x v="8"/>
    <x v="0"/>
    <x v="0"/>
    <x v="6"/>
    <n v="12"/>
    <x v="60"/>
    <x v="5"/>
    <s v="17:16"/>
    <x v="2"/>
    <x v="1"/>
    <x v="5"/>
    <n v="3"/>
    <n v="0"/>
    <x v="1"/>
    <x v="1"/>
    <x v="1"/>
    <x v="0"/>
    <x v="1"/>
    <x v="20"/>
    <x v="37"/>
    <x v="0"/>
    <x v="1"/>
    <x v="1"/>
    <x v="0"/>
    <x v="0"/>
    <n v="17"/>
    <x v="2"/>
    <x v="0"/>
    <s v="Weekday"/>
    <s v="Non-Fatal"/>
    <n v="0"/>
    <x v="1"/>
    <x v="1"/>
  </r>
  <r>
    <s v="A01524"/>
    <n v="1"/>
    <x v="16"/>
    <x v="16"/>
    <x v="25"/>
    <x v="3"/>
    <x v="9"/>
    <n v="9"/>
    <x v="71"/>
    <x v="3"/>
    <s v="7:6"/>
    <x v="2"/>
    <x v="2"/>
    <x v="3"/>
    <n v="7"/>
    <n v="1"/>
    <x v="0"/>
    <x v="1"/>
    <x v="0"/>
    <x v="2"/>
    <x v="0"/>
    <x v="60"/>
    <x v="6"/>
    <x v="1"/>
    <x v="1"/>
    <x v="1"/>
    <x v="0"/>
    <x v="3"/>
    <n v="7"/>
    <x v="1"/>
    <x v="0"/>
    <s v="Weekday"/>
    <s v="Fatal"/>
    <n v="0.14000000000000001"/>
    <x v="3"/>
    <x v="3"/>
  </r>
  <r>
    <s v="A01525"/>
    <n v="1"/>
    <x v="31"/>
    <x v="31"/>
    <x v="0"/>
    <x v="4"/>
    <x v="7"/>
    <n v="7"/>
    <x v="18"/>
    <x v="1"/>
    <s v="20:23"/>
    <x v="0"/>
    <x v="2"/>
    <x v="1"/>
    <n v="0"/>
    <n v="5"/>
    <x v="0"/>
    <x v="1"/>
    <x v="0"/>
    <x v="3"/>
    <x v="3"/>
    <x v="40"/>
    <x v="4"/>
    <x v="1"/>
    <x v="0"/>
    <x v="2"/>
    <x v="1"/>
    <x v="3"/>
    <n v="20"/>
    <x v="2"/>
    <x v="2"/>
    <s v="Weekday"/>
    <s v="Fatal"/>
    <n v="0"/>
    <x v="2"/>
    <x v="0"/>
  </r>
  <r>
    <s v="A01526"/>
    <n v="1"/>
    <x v="10"/>
    <x v="10"/>
    <x v="0"/>
    <x v="1"/>
    <x v="8"/>
    <n v="4"/>
    <x v="37"/>
    <x v="0"/>
    <s v="16:34"/>
    <x v="1"/>
    <x v="3"/>
    <x v="4"/>
    <n v="3"/>
    <n v="3"/>
    <x v="3"/>
    <x v="2"/>
    <x v="3"/>
    <x v="2"/>
    <x v="1"/>
    <x v="46"/>
    <x v="30"/>
    <x v="1"/>
    <x v="1"/>
    <x v="2"/>
    <x v="1"/>
    <x v="3"/>
    <n v="16"/>
    <x v="3"/>
    <x v="1"/>
    <s v="Weekday"/>
    <s v="Fatal"/>
    <n v="1"/>
    <x v="3"/>
    <x v="3"/>
  </r>
  <r>
    <s v="A01527"/>
    <n v="1"/>
    <x v="26"/>
    <x v="26"/>
    <x v="0"/>
    <x v="5"/>
    <x v="8"/>
    <n v="4"/>
    <x v="19"/>
    <x v="2"/>
    <s v="13:17"/>
    <x v="1"/>
    <x v="4"/>
    <x v="6"/>
    <n v="8"/>
    <n v="0"/>
    <x v="0"/>
    <x v="2"/>
    <x v="3"/>
    <x v="0"/>
    <x v="3"/>
    <x v="47"/>
    <x v="26"/>
    <x v="1"/>
    <x v="0"/>
    <x v="2"/>
    <x v="0"/>
    <x v="0"/>
    <n v="13"/>
    <x v="3"/>
    <x v="1"/>
    <s v="Weekend"/>
    <s v="Non-Fatal"/>
    <n v="0"/>
    <x v="2"/>
    <x v="1"/>
  </r>
  <r>
    <s v="A01528"/>
    <n v="1"/>
    <x v="18"/>
    <x v="18"/>
    <x v="17"/>
    <x v="5"/>
    <x v="5"/>
    <n v="10"/>
    <x v="12"/>
    <x v="2"/>
    <s v="14:16"/>
    <x v="1"/>
    <x v="4"/>
    <x v="5"/>
    <n v="5"/>
    <n v="0"/>
    <x v="2"/>
    <x v="2"/>
    <x v="2"/>
    <x v="3"/>
    <x v="1"/>
    <x v="24"/>
    <x v="23"/>
    <x v="0"/>
    <x v="0"/>
    <x v="2"/>
    <x v="0"/>
    <x v="1"/>
    <n v="14"/>
    <x v="3"/>
    <x v="1"/>
    <s v="Weekend"/>
    <s v="Non-Fatal"/>
    <n v="0"/>
    <x v="1"/>
    <x v="4"/>
  </r>
  <r>
    <s v="A01529"/>
    <n v="1"/>
    <x v="7"/>
    <x v="7"/>
    <x v="0"/>
    <x v="0"/>
    <x v="6"/>
    <n v="12"/>
    <x v="60"/>
    <x v="0"/>
    <s v="2:30"/>
    <x v="2"/>
    <x v="0"/>
    <x v="1"/>
    <n v="2"/>
    <n v="2"/>
    <x v="4"/>
    <x v="1"/>
    <x v="2"/>
    <x v="3"/>
    <x v="0"/>
    <x v="46"/>
    <x v="48"/>
    <x v="1"/>
    <x v="1"/>
    <x v="2"/>
    <x v="0"/>
    <x v="2"/>
    <n v="2"/>
    <x v="0"/>
    <x v="0"/>
    <s v="Weekday"/>
    <s v="Fatal"/>
    <n v="1"/>
    <x v="2"/>
    <x v="3"/>
  </r>
  <r>
    <s v="A01530"/>
    <n v="1"/>
    <x v="6"/>
    <x v="6"/>
    <x v="2"/>
    <x v="1"/>
    <x v="6"/>
    <n v="12"/>
    <x v="28"/>
    <x v="3"/>
    <s v="12:21"/>
    <x v="1"/>
    <x v="3"/>
    <x v="5"/>
    <n v="7"/>
    <n v="3"/>
    <x v="0"/>
    <x v="2"/>
    <x v="1"/>
    <x v="0"/>
    <x v="1"/>
    <x v="55"/>
    <x v="5"/>
    <x v="1"/>
    <x v="1"/>
    <x v="2"/>
    <x v="1"/>
    <x v="1"/>
    <n v="12"/>
    <x v="3"/>
    <x v="1"/>
    <s v="Weekday"/>
    <s v="Fatal"/>
    <n v="0.43"/>
    <x v="3"/>
    <x v="4"/>
  </r>
  <r>
    <s v="A01531"/>
    <n v="1"/>
    <x v="18"/>
    <x v="18"/>
    <x v="13"/>
    <x v="4"/>
    <x v="2"/>
    <n v="6"/>
    <x v="54"/>
    <x v="1"/>
    <s v="5:45"/>
    <x v="1"/>
    <x v="2"/>
    <x v="2"/>
    <n v="9"/>
    <n v="1"/>
    <x v="2"/>
    <x v="3"/>
    <x v="1"/>
    <x v="3"/>
    <x v="2"/>
    <x v="27"/>
    <x v="46"/>
    <x v="0"/>
    <x v="0"/>
    <x v="0"/>
    <x v="0"/>
    <x v="2"/>
    <n v="5"/>
    <x v="1"/>
    <x v="2"/>
    <s v="Weekday"/>
    <s v="Fatal"/>
    <n v="0.11"/>
    <x v="0"/>
    <x v="3"/>
  </r>
  <r>
    <s v="A01532"/>
    <n v="1"/>
    <x v="0"/>
    <x v="0"/>
    <x v="0"/>
    <x v="0"/>
    <x v="5"/>
    <n v="10"/>
    <x v="6"/>
    <x v="3"/>
    <s v="6:56"/>
    <x v="1"/>
    <x v="2"/>
    <x v="2"/>
    <n v="5"/>
    <n v="5"/>
    <x v="3"/>
    <x v="0"/>
    <x v="1"/>
    <x v="3"/>
    <x v="0"/>
    <x v="35"/>
    <x v="30"/>
    <x v="1"/>
    <x v="1"/>
    <x v="1"/>
    <x v="1"/>
    <x v="3"/>
    <n v="6"/>
    <x v="1"/>
    <x v="0"/>
    <s v="Weekday"/>
    <s v="Fatal"/>
    <n v="1"/>
    <x v="3"/>
    <x v="1"/>
  </r>
  <r>
    <s v="A01533"/>
    <n v="1"/>
    <x v="31"/>
    <x v="31"/>
    <x v="0"/>
    <x v="4"/>
    <x v="1"/>
    <n v="1"/>
    <x v="38"/>
    <x v="0"/>
    <s v="17:34"/>
    <x v="2"/>
    <x v="3"/>
    <x v="0"/>
    <n v="10"/>
    <n v="3"/>
    <x v="0"/>
    <x v="1"/>
    <x v="1"/>
    <x v="3"/>
    <x v="3"/>
    <x v="79"/>
    <x v="0"/>
    <x v="0"/>
    <x v="1"/>
    <x v="0"/>
    <x v="1"/>
    <x v="3"/>
    <n v="17"/>
    <x v="2"/>
    <x v="2"/>
    <s v="Weekday"/>
    <s v="Fatal"/>
    <n v="0.3"/>
    <x v="0"/>
    <x v="0"/>
  </r>
  <r>
    <s v="A01534"/>
    <n v="1"/>
    <x v="31"/>
    <x v="31"/>
    <x v="0"/>
    <x v="5"/>
    <x v="6"/>
    <n v="12"/>
    <x v="32"/>
    <x v="0"/>
    <s v="12:15"/>
    <x v="2"/>
    <x v="1"/>
    <x v="1"/>
    <n v="3"/>
    <n v="2"/>
    <x v="0"/>
    <x v="1"/>
    <x v="2"/>
    <x v="1"/>
    <x v="0"/>
    <x v="10"/>
    <x v="20"/>
    <x v="0"/>
    <x v="1"/>
    <x v="0"/>
    <x v="0"/>
    <x v="3"/>
    <n v="12"/>
    <x v="3"/>
    <x v="1"/>
    <s v="Weekday"/>
    <s v="Fatal"/>
    <n v="0.67"/>
    <x v="1"/>
    <x v="4"/>
  </r>
  <r>
    <s v="A01535"/>
    <n v="1"/>
    <x v="5"/>
    <x v="5"/>
    <x v="0"/>
    <x v="0"/>
    <x v="8"/>
    <n v="4"/>
    <x v="35"/>
    <x v="4"/>
    <s v="6:0"/>
    <x v="1"/>
    <x v="4"/>
    <x v="6"/>
    <n v="9"/>
    <n v="2"/>
    <x v="0"/>
    <x v="1"/>
    <x v="0"/>
    <x v="3"/>
    <x v="3"/>
    <x v="80"/>
    <x v="38"/>
    <x v="2"/>
    <x v="0"/>
    <x v="1"/>
    <x v="1"/>
    <x v="2"/>
    <n v="6"/>
    <x v="1"/>
    <x v="0"/>
    <s v="Weekday"/>
    <s v="Fatal"/>
    <n v="0.22"/>
    <x v="4"/>
    <x v="3"/>
  </r>
  <r>
    <s v="A01536"/>
    <n v="1"/>
    <x v="29"/>
    <x v="29"/>
    <x v="0"/>
    <x v="4"/>
    <x v="2"/>
    <n v="6"/>
    <x v="54"/>
    <x v="3"/>
    <s v="2:0"/>
    <x v="0"/>
    <x v="1"/>
    <x v="3"/>
    <n v="6"/>
    <n v="2"/>
    <x v="4"/>
    <x v="0"/>
    <x v="0"/>
    <x v="2"/>
    <x v="0"/>
    <x v="13"/>
    <x v="33"/>
    <x v="1"/>
    <x v="1"/>
    <x v="1"/>
    <x v="1"/>
    <x v="2"/>
    <n v="2"/>
    <x v="0"/>
    <x v="2"/>
    <s v="Weekday"/>
    <s v="Fatal"/>
    <n v="0.33"/>
    <x v="1"/>
    <x v="0"/>
  </r>
  <r>
    <s v="A01537"/>
    <n v="1"/>
    <x v="28"/>
    <x v="28"/>
    <x v="21"/>
    <x v="3"/>
    <x v="8"/>
    <n v="4"/>
    <x v="10"/>
    <x v="1"/>
    <s v="3:44"/>
    <x v="2"/>
    <x v="3"/>
    <x v="3"/>
    <n v="2"/>
    <n v="5"/>
    <x v="1"/>
    <x v="2"/>
    <x v="1"/>
    <x v="3"/>
    <x v="1"/>
    <x v="33"/>
    <x v="28"/>
    <x v="0"/>
    <x v="0"/>
    <x v="1"/>
    <x v="0"/>
    <x v="0"/>
    <n v="3"/>
    <x v="0"/>
    <x v="0"/>
    <s v="Weekday"/>
    <s v="Fatal"/>
    <n v="2.5"/>
    <x v="0"/>
    <x v="0"/>
  </r>
  <r>
    <s v="A01538"/>
    <n v="1"/>
    <x v="4"/>
    <x v="4"/>
    <x v="0"/>
    <x v="3"/>
    <x v="6"/>
    <n v="12"/>
    <x v="50"/>
    <x v="1"/>
    <s v="20:34"/>
    <x v="0"/>
    <x v="3"/>
    <x v="6"/>
    <n v="8"/>
    <n v="4"/>
    <x v="1"/>
    <x v="3"/>
    <x v="0"/>
    <x v="2"/>
    <x v="1"/>
    <x v="76"/>
    <x v="41"/>
    <x v="1"/>
    <x v="1"/>
    <x v="1"/>
    <x v="0"/>
    <x v="0"/>
    <n v="20"/>
    <x v="2"/>
    <x v="0"/>
    <s v="Weekday"/>
    <s v="Fatal"/>
    <n v="0.5"/>
    <x v="2"/>
    <x v="3"/>
  </r>
  <r>
    <s v="A01539"/>
    <n v="1"/>
    <x v="30"/>
    <x v="30"/>
    <x v="0"/>
    <x v="4"/>
    <x v="1"/>
    <n v="1"/>
    <x v="38"/>
    <x v="1"/>
    <s v="20:34"/>
    <x v="1"/>
    <x v="1"/>
    <x v="3"/>
    <n v="9"/>
    <n v="2"/>
    <x v="3"/>
    <x v="2"/>
    <x v="1"/>
    <x v="3"/>
    <x v="2"/>
    <x v="85"/>
    <x v="1"/>
    <x v="1"/>
    <x v="0"/>
    <x v="2"/>
    <x v="1"/>
    <x v="3"/>
    <n v="20"/>
    <x v="2"/>
    <x v="2"/>
    <s v="Weekday"/>
    <s v="Fatal"/>
    <n v="0.22"/>
    <x v="1"/>
    <x v="4"/>
  </r>
  <r>
    <s v="A01540"/>
    <n v="1"/>
    <x v="29"/>
    <x v="29"/>
    <x v="0"/>
    <x v="5"/>
    <x v="2"/>
    <n v="6"/>
    <x v="41"/>
    <x v="6"/>
    <s v="23:32"/>
    <x v="0"/>
    <x v="0"/>
    <x v="1"/>
    <n v="4"/>
    <n v="4"/>
    <x v="2"/>
    <x v="0"/>
    <x v="3"/>
    <x v="3"/>
    <x v="2"/>
    <x v="3"/>
    <x v="52"/>
    <x v="1"/>
    <x v="1"/>
    <x v="2"/>
    <x v="1"/>
    <x v="3"/>
    <n v="23"/>
    <x v="0"/>
    <x v="1"/>
    <s v="Weekend"/>
    <s v="Fatal"/>
    <n v="1"/>
    <x v="3"/>
    <x v="3"/>
  </r>
  <r>
    <s v="A01541"/>
    <n v="1"/>
    <x v="9"/>
    <x v="9"/>
    <x v="0"/>
    <x v="5"/>
    <x v="9"/>
    <n v="9"/>
    <x v="52"/>
    <x v="1"/>
    <s v="8:21"/>
    <x v="2"/>
    <x v="4"/>
    <x v="0"/>
    <n v="2"/>
    <n v="0"/>
    <x v="2"/>
    <x v="3"/>
    <x v="0"/>
    <x v="2"/>
    <x v="2"/>
    <x v="90"/>
    <x v="49"/>
    <x v="1"/>
    <x v="0"/>
    <x v="2"/>
    <x v="0"/>
    <x v="2"/>
    <n v="8"/>
    <x v="1"/>
    <x v="1"/>
    <s v="Weekday"/>
    <s v="Non-Fatal"/>
    <n v="0"/>
    <x v="3"/>
    <x v="2"/>
  </r>
  <r>
    <s v="A01542"/>
    <n v="1"/>
    <x v="9"/>
    <x v="9"/>
    <x v="0"/>
    <x v="3"/>
    <x v="7"/>
    <n v="7"/>
    <x v="24"/>
    <x v="0"/>
    <s v="12:31"/>
    <x v="0"/>
    <x v="0"/>
    <x v="2"/>
    <n v="7"/>
    <n v="5"/>
    <x v="1"/>
    <x v="3"/>
    <x v="2"/>
    <x v="2"/>
    <x v="1"/>
    <x v="25"/>
    <x v="29"/>
    <x v="1"/>
    <x v="1"/>
    <x v="2"/>
    <x v="0"/>
    <x v="1"/>
    <n v="12"/>
    <x v="3"/>
    <x v="0"/>
    <s v="Weekday"/>
    <s v="Fatal"/>
    <n v="0.71"/>
    <x v="1"/>
    <x v="0"/>
  </r>
  <r>
    <s v="A01543"/>
    <n v="1"/>
    <x v="0"/>
    <x v="0"/>
    <x v="0"/>
    <x v="0"/>
    <x v="0"/>
    <n v="5"/>
    <x v="0"/>
    <x v="1"/>
    <s v="22:43"/>
    <x v="2"/>
    <x v="4"/>
    <x v="3"/>
    <n v="5"/>
    <n v="1"/>
    <x v="4"/>
    <x v="0"/>
    <x v="0"/>
    <x v="1"/>
    <x v="1"/>
    <x v="17"/>
    <x v="34"/>
    <x v="0"/>
    <x v="0"/>
    <x v="1"/>
    <x v="1"/>
    <x v="1"/>
    <n v="22"/>
    <x v="0"/>
    <x v="0"/>
    <s v="Weekday"/>
    <s v="Fatal"/>
    <n v="0.2"/>
    <x v="1"/>
    <x v="4"/>
  </r>
  <r>
    <s v="A01544"/>
    <n v="1"/>
    <x v="6"/>
    <x v="6"/>
    <x v="27"/>
    <x v="4"/>
    <x v="3"/>
    <n v="8"/>
    <x v="33"/>
    <x v="4"/>
    <s v="4:24"/>
    <x v="1"/>
    <x v="3"/>
    <x v="2"/>
    <n v="4"/>
    <n v="4"/>
    <x v="4"/>
    <x v="2"/>
    <x v="2"/>
    <x v="0"/>
    <x v="0"/>
    <x v="71"/>
    <x v="22"/>
    <x v="2"/>
    <x v="1"/>
    <x v="1"/>
    <x v="1"/>
    <x v="1"/>
    <n v="4"/>
    <x v="0"/>
    <x v="2"/>
    <s v="Weekday"/>
    <s v="Fatal"/>
    <n v="1"/>
    <x v="4"/>
    <x v="1"/>
  </r>
  <r>
    <s v="A01545"/>
    <n v="1"/>
    <x v="5"/>
    <x v="5"/>
    <x v="0"/>
    <x v="3"/>
    <x v="9"/>
    <n v="9"/>
    <x v="71"/>
    <x v="4"/>
    <s v="16:43"/>
    <x v="1"/>
    <x v="2"/>
    <x v="2"/>
    <n v="2"/>
    <n v="0"/>
    <x v="3"/>
    <x v="1"/>
    <x v="2"/>
    <x v="3"/>
    <x v="1"/>
    <x v="13"/>
    <x v="43"/>
    <x v="1"/>
    <x v="1"/>
    <x v="2"/>
    <x v="1"/>
    <x v="0"/>
    <n v="16"/>
    <x v="3"/>
    <x v="0"/>
    <s v="Weekday"/>
    <s v="Non-Fatal"/>
    <n v="0"/>
    <x v="1"/>
    <x v="0"/>
  </r>
  <r>
    <s v="A01546"/>
    <n v="1"/>
    <x v="29"/>
    <x v="29"/>
    <x v="0"/>
    <x v="3"/>
    <x v="9"/>
    <n v="9"/>
    <x v="71"/>
    <x v="0"/>
    <s v="21:52"/>
    <x v="1"/>
    <x v="2"/>
    <x v="1"/>
    <n v="0"/>
    <n v="1"/>
    <x v="1"/>
    <x v="1"/>
    <x v="0"/>
    <x v="3"/>
    <x v="3"/>
    <x v="69"/>
    <x v="45"/>
    <x v="1"/>
    <x v="1"/>
    <x v="2"/>
    <x v="0"/>
    <x v="3"/>
    <n v="21"/>
    <x v="0"/>
    <x v="0"/>
    <s v="Weekday"/>
    <s v="Fatal"/>
    <n v="0"/>
    <x v="3"/>
    <x v="2"/>
  </r>
  <r>
    <s v="A01547"/>
    <n v="1"/>
    <x v="5"/>
    <x v="5"/>
    <x v="0"/>
    <x v="2"/>
    <x v="9"/>
    <n v="9"/>
    <x v="51"/>
    <x v="4"/>
    <s v="9:46"/>
    <x v="2"/>
    <x v="0"/>
    <x v="2"/>
    <n v="5"/>
    <n v="0"/>
    <x v="1"/>
    <x v="3"/>
    <x v="0"/>
    <x v="3"/>
    <x v="3"/>
    <x v="55"/>
    <x v="35"/>
    <x v="1"/>
    <x v="1"/>
    <x v="0"/>
    <x v="0"/>
    <x v="1"/>
    <n v="9"/>
    <x v="1"/>
    <x v="2"/>
    <s v="Weekday"/>
    <s v="Non-Fatal"/>
    <n v="0"/>
    <x v="3"/>
    <x v="4"/>
  </r>
  <r>
    <s v="A01548"/>
    <n v="1"/>
    <x v="30"/>
    <x v="30"/>
    <x v="0"/>
    <x v="3"/>
    <x v="2"/>
    <n v="6"/>
    <x v="3"/>
    <x v="4"/>
    <s v="6:1"/>
    <x v="1"/>
    <x v="1"/>
    <x v="0"/>
    <n v="5"/>
    <n v="5"/>
    <x v="0"/>
    <x v="3"/>
    <x v="2"/>
    <x v="2"/>
    <x v="2"/>
    <x v="36"/>
    <x v="49"/>
    <x v="1"/>
    <x v="1"/>
    <x v="2"/>
    <x v="1"/>
    <x v="3"/>
    <n v="6"/>
    <x v="1"/>
    <x v="0"/>
    <s v="Weekday"/>
    <s v="Fatal"/>
    <n v="1"/>
    <x v="3"/>
    <x v="1"/>
  </r>
  <r>
    <s v="A01549"/>
    <n v="1"/>
    <x v="28"/>
    <x v="28"/>
    <x v="19"/>
    <x v="0"/>
    <x v="2"/>
    <n v="6"/>
    <x v="53"/>
    <x v="1"/>
    <s v="17:21"/>
    <x v="0"/>
    <x v="3"/>
    <x v="3"/>
    <n v="10"/>
    <n v="4"/>
    <x v="0"/>
    <x v="3"/>
    <x v="2"/>
    <x v="1"/>
    <x v="2"/>
    <x v="54"/>
    <x v="26"/>
    <x v="1"/>
    <x v="0"/>
    <x v="0"/>
    <x v="1"/>
    <x v="1"/>
    <n v="17"/>
    <x v="2"/>
    <x v="0"/>
    <s v="Weekday"/>
    <s v="Fatal"/>
    <n v="0.4"/>
    <x v="2"/>
    <x v="4"/>
  </r>
  <r>
    <s v="A01550"/>
    <n v="1"/>
    <x v="3"/>
    <x v="3"/>
    <x v="0"/>
    <x v="4"/>
    <x v="6"/>
    <n v="12"/>
    <x v="7"/>
    <x v="3"/>
    <s v="22:34"/>
    <x v="1"/>
    <x v="1"/>
    <x v="6"/>
    <n v="8"/>
    <n v="0"/>
    <x v="2"/>
    <x v="3"/>
    <x v="3"/>
    <x v="3"/>
    <x v="3"/>
    <x v="83"/>
    <x v="39"/>
    <x v="2"/>
    <x v="0"/>
    <x v="2"/>
    <x v="0"/>
    <x v="0"/>
    <n v="22"/>
    <x v="0"/>
    <x v="2"/>
    <s v="Weekday"/>
    <s v="Non-Fatal"/>
    <n v="0"/>
    <x v="4"/>
    <x v="3"/>
  </r>
  <r>
    <s v="A01551"/>
    <n v="1"/>
    <x v="8"/>
    <x v="8"/>
    <x v="0"/>
    <x v="3"/>
    <x v="10"/>
    <n v="2"/>
    <x v="49"/>
    <x v="2"/>
    <s v="20:55"/>
    <x v="0"/>
    <x v="2"/>
    <x v="1"/>
    <n v="7"/>
    <n v="2"/>
    <x v="1"/>
    <x v="3"/>
    <x v="3"/>
    <x v="1"/>
    <x v="2"/>
    <x v="33"/>
    <x v="8"/>
    <x v="1"/>
    <x v="0"/>
    <x v="2"/>
    <x v="1"/>
    <x v="0"/>
    <n v="20"/>
    <x v="2"/>
    <x v="0"/>
    <s v="Weekend"/>
    <s v="Fatal"/>
    <n v="0.28999999999999998"/>
    <x v="1"/>
    <x v="0"/>
  </r>
  <r>
    <s v="A01552"/>
    <n v="1"/>
    <x v="21"/>
    <x v="21"/>
    <x v="0"/>
    <x v="1"/>
    <x v="11"/>
    <n v="3"/>
    <x v="62"/>
    <x v="1"/>
    <s v="2:43"/>
    <x v="2"/>
    <x v="3"/>
    <x v="6"/>
    <n v="10"/>
    <n v="1"/>
    <x v="3"/>
    <x v="1"/>
    <x v="3"/>
    <x v="1"/>
    <x v="1"/>
    <x v="86"/>
    <x v="21"/>
    <x v="1"/>
    <x v="1"/>
    <x v="2"/>
    <x v="1"/>
    <x v="0"/>
    <n v="2"/>
    <x v="0"/>
    <x v="1"/>
    <s v="Weekday"/>
    <s v="Fatal"/>
    <n v="0.1"/>
    <x v="2"/>
    <x v="2"/>
  </r>
  <r>
    <s v="A01553"/>
    <n v="1"/>
    <x v="26"/>
    <x v="26"/>
    <x v="0"/>
    <x v="5"/>
    <x v="6"/>
    <n v="12"/>
    <x v="32"/>
    <x v="1"/>
    <s v="14:41"/>
    <x v="0"/>
    <x v="3"/>
    <x v="0"/>
    <n v="0"/>
    <n v="3"/>
    <x v="3"/>
    <x v="2"/>
    <x v="1"/>
    <x v="1"/>
    <x v="0"/>
    <x v="1"/>
    <x v="4"/>
    <x v="1"/>
    <x v="0"/>
    <x v="0"/>
    <x v="1"/>
    <x v="1"/>
    <n v="14"/>
    <x v="3"/>
    <x v="1"/>
    <s v="Weekday"/>
    <s v="Fatal"/>
    <n v="0"/>
    <x v="2"/>
    <x v="1"/>
  </r>
  <r>
    <s v="A01554"/>
    <n v="1"/>
    <x v="12"/>
    <x v="12"/>
    <x v="18"/>
    <x v="3"/>
    <x v="3"/>
    <n v="8"/>
    <x v="48"/>
    <x v="0"/>
    <s v="7:7"/>
    <x v="1"/>
    <x v="1"/>
    <x v="1"/>
    <n v="2"/>
    <n v="1"/>
    <x v="3"/>
    <x v="2"/>
    <x v="3"/>
    <x v="3"/>
    <x v="0"/>
    <x v="71"/>
    <x v="5"/>
    <x v="1"/>
    <x v="1"/>
    <x v="0"/>
    <x v="0"/>
    <x v="2"/>
    <n v="7"/>
    <x v="1"/>
    <x v="0"/>
    <s v="Weekday"/>
    <s v="Fatal"/>
    <n v="0.5"/>
    <x v="3"/>
    <x v="1"/>
  </r>
  <r>
    <s v="A01555"/>
    <n v="1"/>
    <x v="26"/>
    <x v="26"/>
    <x v="0"/>
    <x v="3"/>
    <x v="10"/>
    <n v="2"/>
    <x v="49"/>
    <x v="0"/>
    <s v="1:57"/>
    <x v="0"/>
    <x v="2"/>
    <x v="0"/>
    <n v="10"/>
    <n v="2"/>
    <x v="4"/>
    <x v="2"/>
    <x v="1"/>
    <x v="0"/>
    <x v="0"/>
    <x v="29"/>
    <x v="24"/>
    <x v="0"/>
    <x v="0"/>
    <x v="1"/>
    <x v="1"/>
    <x v="2"/>
    <n v="1"/>
    <x v="0"/>
    <x v="0"/>
    <s v="Weekday"/>
    <s v="Fatal"/>
    <n v="0.2"/>
    <x v="0"/>
    <x v="1"/>
  </r>
  <r>
    <s v="A01556"/>
    <n v="1"/>
    <x v="3"/>
    <x v="3"/>
    <x v="0"/>
    <x v="4"/>
    <x v="0"/>
    <n v="5"/>
    <x v="34"/>
    <x v="3"/>
    <s v="11:16"/>
    <x v="1"/>
    <x v="2"/>
    <x v="4"/>
    <n v="7"/>
    <n v="1"/>
    <x v="3"/>
    <x v="0"/>
    <x v="3"/>
    <x v="0"/>
    <x v="0"/>
    <x v="52"/>
    <x v="50"/>
    <x v="1"/>
    <x v="1"/>
    <x v="1"/>
    <x v="0"/>
    <x v="0"/>
    <n v="11"/>
    <x v="1"/>
    <x v="2"/>
    <s v="Weekday"/>
    <s v="Fatal"/>
    <n v="0.14000000000000001"/>
    <x v="2"/>
    <x v="0"/>
  </r>
  <r>
    <s v="A01557"/>
    <n v="1"/>
    <x v="22"/>
    <x v="22"/>
    <x v="0"/>
    <x v="4"/>
    <x v="10"/>
    <n v="2"/>
    <x v="17"/>
    <x v="4"/>
    <s v="6:0"/>
    <x v="1"/>
    <x v="0"/>
    <x v="1"/>
    <n v="10"/>
    <n v="4"/>
    <x v="4"/>
    <x v="0"/>
    <x v="3"/>
    <x v="2"/>
    <x v="2"/>
    <x v="83"/>
    <x v="18"/>
    <x v="1"/>
    <x v="1"/>
    <x v="1"/>
    <x v="1"/>
    <x v="3"/>
    <n v="6"/>
    <x v="1"/>
    <x v="2"/>
    <s v="Weekday"/>
    <s v="Fatal"/>
    <n v="0.4"/>
    <x v="3"/>
    <x v="3"/>
  </r>
  <r>
    <s v="A01558"/>
    <n v="1"/>
    <x v="4"/>
    <x v="4"/>
    <x v="0"/>
    <x v="3"/>
    <x v="6"/>
    <n v="12"/>
    <x v="50"/>
    <x v="5"/>
    <s v="1:35"/>
    <x v="2"/>
    <x v="2"/>
    <x v="5"/>
    <n v="6"/>
    <n v="3"/>
    <x v="3"/>
    <x v="2"/>
    <x v="1"/>
    <x v="0"/>
    <x v="3"/>
    <x v="72"/>
    <x v="34"/>
    <x v="0"/>
    <x v="1"/>
    <x v="0"/>
    <x v="0"/>
    <x v="1"/>
    <n v="1"/>
    <x v="0"/>
    <x v="0"/>
    <s v="Weekday"/>
    <s v="Fatal"/>
    <n v="0.5"/>
    <x v="1"/>
    <x v="0"/>
  </r>
  <r>
    <s v="A01559"/>
    <n v="1"/>
    <x v="25"/>
    <x v="25"/>
    <x v="0"/>
    <x v="4"/>
    <x v="11"/>
    <n v="3"/>
    <x v="68"/>
    <x v="5"/>
    <s v="22:32"/>
    <x v="0"/>
    <x v="0"/>
    <x v="6"/>
    <n v="9"/>
    <n v="4"/>
    <x v="3"/>
    <x v="1"/>
    <x v="3"/>
    <x v="2"/>
    <x v="3"/>
    <x v="2"/>
    <x v="38"/>
    <x v="2"/>
    <x v="1"/>
    <x v="1"/>
    <x v="0"/>
    <x v="3"/>
    <n v="22"/>
    <x v="0"/>
    <x v="2"/>
    <s v="Weekday"/>
    <s v="Fatal"/>
    <n v="0.44"/>
    <x v="4"/>
    <x v="2"/>
  </r>
  <r>
    <s v="A01560"/>
    <n v="1"/>
    <x v="3"/>
    <x v="3"/>
    <x v="0"/>
    <x v="2"/>
    <x v="5"/>
    <n v="10"/>
    <x v="13"/>
    <x v="6"/>
    <s v="5:28"/>
    <x v="0"/>
    <x v="0"/>
    <x v="2"/>
    <n v="1"/>
    <n v="4"/>
    <x v="4"/>
    <x v="1"/>
    <x v="2"/>
    <x v="2"/>
    <x v="0"/>
    <x v="79"/>
    <x v="35"/>
    <x v="1"/>
    <x v="0"/>
    <x v="0"/>
    <x v="0"/>
    <x v="2"/>
    <n v="5"/>
    <x v="1"/>
    <x v="2"/>
    <s v="Weekend"/>
    <s v="Fatal"/>
    <n v="4"/>
    <x v="3"/>
    <x v="0"/>
  </r>
  <r>
    <s v="A01561"/>
    <n v="1"/>
    <x v="9"/>
    <x v="9"/>
    <x v="0"/>
    <x v="4"/>
    <x v="9"/>
    <n v="9"/>
    <x v="59"/>
    <x v="4"/>
    <s v="11:9"/>
    <x v="1"/>
    <x v="1"/>
    <x v="0"/>
    <n v="3"/>
    <n v="5"/>
    <x v="2"/>
    <x v="3"/>
    <x v="3"/>
    <x v="0"/>
    <x v="1"/>
    <x v="31"/>
    <x v="24"/>
    <x v="0"/>
    <x v="0"/>
    <x v="1"/>
    <x v="1"/>
    <x v="2"/>
    <n v="11"/>
    <x v="1"/>
    <x v="2"/>
    <s v="Weekday"/>
    <s v="Fatal"/>
    <n v="1.67"/>
    <x v="0"/>
    <x v="0"/>
  </r>
  <r>
    <s v="A01562"/>
    <n v="1"/>
    <x v="31"/>
    <x v="31"/>
    <x v="0"/>
    <x v="4"/>
    <x v="8"/>
    <n v="4"/>
    <x v="15"/>
    <x v="2"/>
    <s v="7:34"/>
    <x v="0"/>
    <x v="1"/>
    <x v="1"/>
    <n v="4"/>
    <n v="1"/>
    <x v="2"/>
    <x v="3"/>
    <x v="3"/>
    <x v="2"/>
    <x v="0"/>
    <x v="31"/>
    <x v="8"/>
    <x v="1"/>
    <x v="1"/>
    <x v="0"/>
    <x v="0"/>
    <x v="3"/>
    <n v="7"/>
    <x v="1"/>
    <x v="2"/>
    <s v="Weekend"/>
    <s v="Fatal"/>
    <n v="0.25"/>
    <x v="1"/>
    <x v="0"/>
  </r>
  <r>
    <s v="A01563"/>
    <n v="1"/>
    <x v="16"/>
    <x v="16"/>
    <x v="25"/>
    <x v="4"/>
    <x v="8"/>
    <n v="4"/>
    <x v="15"/>
    <x v="6"/>
    <s v="7:32"/>
    <x v="0"/>
    <x v="4"/>
    <x v="3"/>
    <n v="1"/>
    <n v="4"/>
    <x v="0"/>
    <x v="1"/>
    <x v="2"/>
    <x v="0"/>
    <x v="0"/>
    <x v="19"/>
    <x v="18"/>
    <x v="1"/>
    <x v="0"/>
    <x v="2"/>
    <x v="0"/>
    <x v="3"/>
    <n v="7"/>
    <x v="1"/>
    <x v="2"/>
    <s v="Weekend"/>
    <s v="Fatal"/>
    <n v="4"/>
    <x v="3"/>
    <x v="4"/>
  </r>
  <r>
    <s v="A01564"/>
    <n v="1"/>
    <x v="30"/>
    <x v="30"/>
    <x v="0"/>
    <x v="0"/>
    <x v="7"/>
    <n v="7"/>
    <x v="8"/>
    <x v="3"/>
    <s v="15:42"/>
    <x v="0"/>
    <x v="4"/>
    <x v="4"/>
    <n v="6"/>
    <n v="2"/>
    <x v="1"/>
    <x v="1"/>
    <x v="0"/>
    <x v="2"/>
    <x v="2"/>
    <x v="32"/>
    <x v="10"/>
    <x v="1"/>
    <x v="0"/>
    <x v="2"/>
    <x v="1"/>
    <x v="1"/>
    <n v="15"/>
    <x v="3"/>
    <x v="0"/>
    <s v="Weekday"/>
    <s v="Fatal"/>
    <n v="0.33"/>
    <x v="3"/>
    <x v="3"/>
  </r>
  <r>
    <s v="A01565"/>
    <n v="1"/>
    <x v="29"/>
    <x v="29"/>
    <x v="0"/>
    <x v="5"/>
    <x v="11"/>
    <n v="3"/>
    <x v="21"/>
    <x v="1"/>
    <s v="3:58"/>
    <x v="2"/>
    <x v="4"/>
    <x v="1"/>
    <n v="7"/>
    <n v="2"/>
    <x v="0"/>
    <x v="1"/>
    <x v="2"/>
    <x v="2"/>
    <x v="0"/>
    <x v="20"/>
    <x v="51"/>
    <x v="2"/>
    <x v="1"/>
    <x v="2"/>
    <x v="1"/>
    <x v="1"/>
    <n v="3"/>
    <x v="0"/>
    <x v="1"/>
    <s v="Weekday"/>
    <s v="Fatal"/>
    <n v="0.28999999999999998"/>
    <x v="4"/>
    <x v="1"/>
  </r>
  <r>
    <s v="A01566"/>
    <n v="1"/>
    <x v="27"/>
    <x v="27"/>
    <x v="0"/>
    <x v="3"/>
    <x v="1"/>
    <n v="1"/>
    <x v="31"/>
    <x v="3"/>
    <s v="13:35"/>
    <x v="1"/>
    <x v="0"/>
    <x v="2"/>
    <n v="8"/>
    <n v="2"/>
    <x v="4"/>
    <x v="1"/>
    <x v="2"/>
    <x v="1"/>
    <x v="1"/>
    <x v="4"/>
    <x v="29"/>
    <x v="1"/>
    <x v="1"/>
    <x v="0"/>
    <x v="0"/>
    <x v="0"/>
    <n v="13"/>
    <x v="3"/>
    <x v="0"/>
    <s v="Weekday"/>
    <s v="Fatal"/>
    <n v="0.25"/>
    <x v="1"/>
    <x v="2"/>
  </r>
  <r>
    <s v="A01567"/>
    <n v="1"/>
    <x v="21"/>
    <x v="21"/>
    <x v="0"/>
    <x v="2"/>
    <x v="0"/>
    <n v="5"/>
    <x v="2"/>
    <x v="1"/>
    <s v="17:30"/>
    <x v="0"/>
    <x v="2"/>
    <x v="4"/>
    <n v="5"/>
    <n v="3"/>
    <x v="2"/>
    <x v="1"/>
    <x v="1"/>
    <x v="0"/>
    <x v="0"/>
    <x v="41"/>
    <x v="35"/>
    <x v="1"/>
    <x v="1"/>
    <x v="2"/>
    <x v="0"/>
    <x v="1"/>
    <n v="17"/>
    <x v="2"/>
    <x v="2"/>
    <s v="Weekday"/>
    <s v="Fatal"/>
    <n v="0.6"/>
    <x v="3"/>
    <x v="3"/>
  </r>
  <r>
    <s v="A01568"/>
    <n v="1"/>
    <x v="3"/>
    <x v="3"/>
    <x v="0"/>
    <x v="0"/>
    <x v="6"/>
    <n v="12"/>
    <x v="60"/>
    <x v="6"/>
    <s v="19:59"/>
    <x v="0"/>
    <x v="0"/>
    <x v="1"/>
    <n v="2"/>
    <n v="4"/>
    <x v="3"/>
    <x v="1"/>
    <x v="0"/>
    <x v="3"/>
    <x v="1"/>
    <x v="25"/>
    <x v="12"/>
    <x v="1"/>
    <x v="0"/>
    <x v="0"/>
    <x v="1"/>
    <x v="3"/>
    <n v="19"/>
    <x v="2"/>
    <x v="0"/>
    <s v="Weekend"/>
    <s v="Fatal"/>
    <n v="2"/>
    <x v="1"/>
    <x v="0"/>
  </r>
  <r>
    <s v="A01569"/>
    <n v="1"/>
    <x v="14"/>
    <x v="14"/>
    <x v="0"/>
    <x v="2"/>
    <x v="5"/>
    <n v="10"/>
    <x v="13"/>
    <x v="3"/>
    <s v="5:8"/>
    <x v="1"/>
    <x v="1"/>
    <x v="3"/>
    <n v="2"/>
    <n v="1"/>
    <x v="3"/>
    <x v="0"/>
    <x v="3"/>
    <x v="3"/>
    <x v="2"/>
    <x v="69"/>
    <x v="35"/>
    <x v="1"/>
    <x v="1"/>
    <x v="1"/>
    <x v="1"/>
    <x v="2"/>
    <n v="5"/>
    <x v="1"/>
    <x v="2"/>
    <s v="Weekday"/>
    <s v="Fatal"/>
    <n v="0.5"/>
    <x v="3"/>
    <x v="2"/>
  </r>
  <r>
    <s v="A01570"/>
    <n v="1"/>
    <x v="31"/>
    <x v="31"/>
    <x v="0"/>
    <x v="2"/>
    <x v="3"/>
    <n v="8"/>
    <x v="20"/>
    <x v="6"/>
    <s v="8:51"/>
    <x v="0"/>
    <x v="4"/>
    <x v="1"/>
    <n v="1"/>
    <n v="0"/>
    <x v="3"/>
    <x v="3"/>
    <x v="3"/>
    <x v="0"/>
    <x v="1"/>
    <x v="29"/>
    <x v="41"/>
    <x v="1"/>
    <x v="1"/>
    <x v="1"/>
    <x v="0"/>
    <x v="0"/>
    <n v="8"/>
    <x v="1"/>
    <x v="2"/>
    <s v="Weekend"/>
    <s v="Non-Fatal"/>
    <n v="0"/>
    <x v="2"/>
    <x v="1"/>
  </r>
  <r>
    <s v="A01571"/>
    <n v="1"/>
    <x v="30"/>
    <x v="30"/>
    <x v="0"/>
    <x v="3"/>
    <x v="7"/>
    <n v="7"/>
    <x v="24"/>
    <x v="1"/>
    <s v="10:22"/>
    <x v="2"/>
    <x v="2"/>
    <x v="0"/>
    <n v="7"/>
    <n v="0"/>
    <x v="0"/>
    <x v="0"/>
    <x v="2"/>
    <x v="2"/>
    <x v="2"/>
    <x v="58"/>
    <x v="47"/>
    <x v="0"/>
    <x v="1"/>
    <x v="2"/>
    <x v="1"/>
    <x v="2"/>
    <n v="10"/>
    <x v="1"/>
    <x v="0"/>
    <s v="Weekday"/>
    <s v="Non-Fatal"/>
    <n v="0"/>
    <x v="0"/>
    <x v="1"/>
  </r>
  <r>
    <s v="A01572"/>
    <n v="1"/>
    <x v="13"/>
    <x v="13"/>
    <x v="0"/>
    <x v="1"/>
    <x v="8"/>
    <n v="4"/>
    <x v="37"/>
    <x v="2"/>
    <s v="14:41"/>
    <x v="2"/>
    <x v="2"/>
    <x v="1"/>
    <n v="8"/>
    <n v="1"/>
    <x v="3"/>
    <x v="3"/>
    <x v="0"/>
    <x v="1"/>
    <x v="1"/>
    <x v="16"/>
    <x v="30"/>
    <x v="1"/>
    <x v="0"/>
    <x v="1"/>
    <x v="0"/>
    <x v="3"/>
    <n v="14"/>
    <x v="3"/>
    <x v="1"/>
    <s v="Weekend"/>
    <s v="Fatal"/>
    <n v="0.12"/>
    <x v="3"/>
    <x v="3"/>
  </r>
  <r>
    <s v="A01573"/>
    <n v="1"/>
    <x v="5"/>
    <x v="5"/>
    <x v="0"/>
    <x v="4"/>
    <x v="5"/>
    <n v="10"/>
    <x v="58"/>
    <x v="0"/>
    <s v="1:45"/>
    <x v="0"/>
    <x v="3"/>
    <x v="3"/>
    <n v="2"/>
    <n v="2"/>
    <x v="0"/>
    <x v="0"/>
    <x v="3"/>
    <x v="0"/>
    <x v="0"/>
    <x v="50"/>
    <x v="29"/>
    <x v="1"/>
    <x v="1"/>
    <x v="2"/>
    <x v="1"/>
    <x v="3"/>
    <n v="1"/>
    <x v="0"/>
    <x v="2"/>
    <s v="Weekday"/>
    <s v="Fatal"/>
    <n v="1"/>
    <x v="1"/>
    <x v="1"/>
  </r>
  <r>
    <s v="A01574"/>
    <n v="1"/>
    <x v="18"/>
    <x v="18"/>
    <x v="9"/>
    <x v="3"/>
    <x v="5"/>
    <n v="10"/>
    <x v="36"/>
    <x v="6"/>
    <s v="14:17"/>
    <x v="2"/>
    <x v="2"/>
    <x v="2"/>
    <n v="8"/>
    <n v="4"/>
    <x v="3"/>
    <x v="2"/>
    <x v="3"/>
    <x v="3"/>
    <x v="3"/>
    <x v="18"/>
    <x v="48"/>
    <x v="1"/>
    <x v="1"/>
    <x v="2"/>
    <x v="0"/>
    <x v="2"/>
    <n v="14"/>
    <x v="3"/>
    <x v="0"/>
    <s v="Weekend"/>
    <s v="Fatal"/>
    <n v="0.5"/>
    <x v="2"/>
    <x v="0"/>
  </r>
  <r>
    <s v="A01575"/>
    <n v="1"/>
    <x v="26"/>
    <x v="26"/>
    <x v="0"/>
    <x v="3"/>
    <x v="8"/>
    <n v="4"/>
    <x v="10"/>
    <x v="4"/>
    <s v="12:19"/>
    <x v="1"/>
    <x v="0"/>
    <x v="5"/>
    <n v="7"/>
    <n v="4"/>
    <x v="1"/>
    <x v="0"/>
    <x v="2"/>
    <x v="2"/>
    <x v="1"/>
    <x v="62"/>
    <x v="49"/>
    <x v="1"/>
    <x v="1"/>
    <x v="2"/>
    <x v="1"/>
    <x v="0"/>
    <n v="12"/>
    <x v="3"/>
    <x v="0"/>
    <s v="Weekday"/>
    <s v="Fatal"/>
    <n v="0.56999999999999995"/>
    <x v="3"/>
    <x v="3"/>
  </r>
  <r>
    <s v="A01576"/>
    <n v="1"/>
    <x v="12"/>
    <x v="12"/>
    <x v="18"/>
    <x v="0"/>
    <x v="5"/>
    <n v="10"/>
    <x v="6"/>
    <x v="6"/>
    <s v="2:31"/>
    <x v="0"/>
    <x v="2"/>
    <x v="4"/>
    <n v="7"/>
    <n v="2"/>
    <x v="3"/>
    <x v="3"/>
    <x v="2"/>
    <x v="0"/>
    <x v="0"/>
    <x v="61"/>
    <x v="42"/>
    <x v="1"/>
    <x v="0"/>
    <x v="1"/>
    <x v="0"/>
    <x v="1"/>
    <n v="2"/>
    <x v="0"/>
    <x v="0"/>
    <s v="Weekend"/>
    <s v="Fatal"/>
    <n v="0.28999999999999998"/>
    <x v="1"/>
    <x v="0"/>
  </r>
  <r>
    <s v="A01577"/>
    <n v="1"/>
    <x v="9"/>
    <x v="9"/>
    <x v="0"/>
    <x v="5"/>
    <x v="7"/>
    <n v="7"/>
    <x v="57"/>
    <x v="5"/>
    <s v="21:14"/>
    <x v="1"/>
    <x v="2"/>
    <x v="1"/>
    <n v="10"/>
    <n v="1"/>
    <x v="2"/>
    <x v="1"/>
    <x v="0"/>
    <x v="0"/>
    <x v="2"/>
    <x v="88"/>
    <x v="10"/>
    <x v="1"/>
    <x v="1"/>
    <x v="1"/>
    <x v="0"/>
    <x v="3"/>
    <n v="21"/>
    <x v="0"/>
    <x v="1"/>
    <s v="Weekday"/>
    <s v="Fatal"/>
    <n v="0.1"/>
    <x v="3"/>
    <x v="3"/>
  </r>
  <r>
    <s v="A01578"/>
    <n v="1"/>
    <x v="6"/>
    <x v="6"/>
    <x v="2"/>
    <x v="0"/>
    <x v="11"/>
    <n v="3"/>
    <x v="70"/>
    <x v="0"/>
    <s v="15:23"/>
    <x v="2"/>
    <x v="3"/>
    <x v="0"/>
    <n v="10"/>
    <n v="0"/>
    <x v="1"/>
    <x v="1"/>
    <x v="3"/>
    <x v="1"/>
    <x v="2"/>
    <x v="15"/>
    <x v="45"/>
    <x v="1"/>
    <x v="0"/>
    <x v="1"/>
    <x v="0"/>
    <x v="3"/>
    <n v="15"/>
    <x v="3"/>
    <x v="0"/>
    <s v="Weekday"/>
    <s v="Non-Fatal"/>
    <n v="0"/>
    <x v="3"/>
    <x v="2"/>
  </r>
  <r>
    <s v="A01579"/>
    <n v="1"/>
    <x v="10"/>
    <x v="10"/>
    <x v="0"/>
    <x v="1"/>
    <x v="9"/>
    <n v="9"/>
    <x v="69"/>
    <x v="4"/>
    <s v="15:1"/>
    <x v="2"/>
    <x v="0"/>
    <x v="3"/>
    <n v="0"/>
    <n v="1"/>
    <x v="3"/>
    <x v="1"/>
    <x v="0"/>
    <x v="1"/>
    <x v="2"/>
    <x v="39"/>
    <x v="22"/>
    <x v="2"/>
    <x v="1"/>
    <x v="0"/>
    <x v="0"/>
    <x v="1"/>
    <n v="15"/>
    <x v="3"/>
    <x v="1"/>
    <s v="Weekday"/>
    <s v="Fatal"/>
    <n v="0"/>
    <x v="4"/>
    <x v="4"/>
  </r>
  <r>
    <s v="A01580"/>
    <n v="1"/>
    <x v="4"/>
    <x v="4"/>
    <x v="0"/>
    <x v="1"/>
    <x v="6"/>
    <n v="12"/>
    <x v="28"/>
    <x v="1"/>
    <s v="16:28"/>
    <x v="0"/>
    <x v="2"/>
    <x v="5"/>
    <n v="3"/>
    <n v="0"/>
    <x v="4"/>
    <x v="3"/>
    <x v="1"/>
    <x v="3"/>
    <x v="1"/>
    <x v="62"/>
    <x v="46"/>
    <x v="0"/>
    <x v="1"/>
    <x v="2"/>
    <x v="0"/>
    <x v="3"/>
    <n v="16"/>
    <x v="3"/>
    <x v="1"/>
    <s v="Weekday"/>
    <s v="Non-Fatal"/>
    <n v="0"/>
    <x v="0"/>
    <x v="3"/>
  </r>
  <r>
    <s v="A01581"/>
    <n v="1"/>
    <x v="5"/>
    <x v="5"/>
    <x v="0"/>
    <x v="3"/>
    <x v="7"/>
    <n v="7"/>
    <x v="24"/>
    <x v="0"/>
    <s v="13:46"/>
    <x v="0"/>
    <x v="1"/>
    <x v="3"/>
    <n v="10"/>
    <n v="1"/>
    <x v="3"/>
    <x v="1"/>
    <x v="1"/>
    <x v="1"/>
    <x v="1"/>
    <x v="65"/>
    <x v="29"/>
    <x v="1"/>
    <x v="1"/>
    <x v="0"/>
    <x v="0"/>
    <x v="2"/>
    <n v="13"/>
    <x v="3"/>
    <x v="0"/>
    <s v="Weekday"/>
    <s v="Fatal"/>
    <n v="0.1"/>
    <x v="1"/>
    <x v="1"/>
  </r>
  <r>
    <s v="A01582"/>
    <n v="1"/>
    <x v="0"/>
    <x v="0"/>
    <x v="0"/>
    <x v="2"/>
    <x v="8"/>
    <n v="4"/>
    <x v="44"/>
    <x v="6"/>
    <s v="18:27"/>
    <x v="2"/>
    <x v="2"/>
    <x v="3"/>
    <n v="3"/>
    <n v="1"/>
    <x v="4"/>
    <x v="0"/>
    <x v="2"/>
    <x v="2"/>
    <x v="3"/>
    <x v="30"/>
    <x v="34"/>
    <x v="0"/>
    <x v="0"/>
    <x v="2"/>
    <x v="0"/>
    <x v="2"/>
    <n v="18"/>
    <x v="2"/>
    <x v="2"/>
    <s v="Weekend"/>
    <s v="Fatal"/>
    <n v="0.33"/>
    <x v="1"/>
    <x v="4"/>
  </r>
  <r>
    <s v="A01583"/>
    <n v="1"/>
    <x v="2"/>
    <x v="2"/>
    <x v="0"/>
    <x v="3"/>
    <x v="1"/>
    <n v="1"/>
    <x v="31"/>
    <x v="2"/>
    <s v="3:52"/>
    <x v="1"/>
    <x v="0"/>
    <x v="2"/>
    <n v="5"/>
    <n v="4"/>
    <x v="0"/>
    <x v="2"/>
    <x v="2"/>
    <x v="0"/>
    <x v="2"/>
    <x v="54"/>
    <x v="47"/>
    <x v="0"/>
    <x v="0"/>
    <x v="0"/>
    <x v="1"/>
    <x v="2"/>
    <n v="3"/>
    <x v="0"/>
    <x v="0"/>
    <s v="Weekend"/>
    <s v="Fatal"/>
    <n v="0.8"/>
    <x v="0"/>
    <x v="4"/>
  </r>
  <r>
    <s v="A01584"/>
    <n v="1"/>
    <x v="28"/>
    <x v="28"/>
    <x v="19"/>
    <x v="4"/>
    <x v="1"/>
    <n v="1"/>
    <x v="38"/>
    <x v="1"/>
    <s v="22:53"/>
    <x v="1"/>
    <x v="2"/>
    <x v="1"/>
    <n v="10"/>
    <n v="5"/>
    <x v="0"/>
    <x v="3"/>
    <x v="1"/>
    <x v="1"/>
    <x v="3"/>
    <x v="34"/>
    <x v="35"/>
    <x v="1"/>
    <x v="0"/>
    <x v="2"/>
    <x v="1"/>
    <x v="1"/>
    <n v="22"/>
    <x v="0"/>
    <x v="2"/>
    <s v="Weekday"/>
    <s v="Fatal"/>
    <n v="0.5"/>
    <x v="3"/>
    <x v="1"/>
  </r>
  <r>
    <s v="A01585"/>
    <n v="1"/>
    <x v="14"/>
    <x v="14"/>
    <x v="0"/>
    <x v="5"/>
    <x v="8"/>
    <n v="4"/>
    <x v="19"/>
    <x v="6"/>
    <s v="10:56"/>
    <x v="0"/>
    <x v="4"/>
    <x v="3"/>
    <n v="6"/>
    <n v="2"/>
    <x v="4"/>
    <x v="2"/>
    <x v="0"/>
    <x v="0"/>
    <x v="2"/>
    <x v="70"/>
    <x v="40"/>
    <x v="1"/>
    <x v="0"/>
    <x v="0"/>
    <x v="1"/>
    <x v="0"/>
    <n v="10"/>
    <x v="1"/>
    <x v="1"/>
    <s v="Weekend"/>
    <s v="Fatal"/>
    <n v="0.33"/>
    <x v="3"/>
    <x v="1"/>
  </r>
  <r>
    <s v="A01586"/>
    <n v="1"/>
    <x v="28"/>
    <x v="28"/>
    <x v="19"/>
    <x v="5"/>
    <x v="4"/>
    <n v="11"/>
    <x v="61"/>
    <x v="5"/>
    <s v="0:37"/>
    <x v="0"/>
    <x v="0"/>
    <x v="6"/>
    <n v="6"/>
    <n v="1"/>
    <x v="3"/>
    <x v="0"/>
    <x v="2"/>
    <x v="3"/>
    <x v="0"/>
    <x v="81"/>
    <x v="13"/>
    <x v="1"/>
    <x v="1"/>
    <x v="1"/>
    <x v="0"/>
    <x v="1"/>
    <n v="0"/>
    <x v="0"/>
    <x v="1"/>
    <s v="Weekday"/>
    <s v="Fatal"/>
    <n v="0.17"/>
    <x v="1"/>
    <x v="1"/>
  </r>
  <r>
    <s v="A01587"/>
    <n v="1"/>
    <x v="29"/>
    <x v="29"/>
    <x v="0"/>
    <x v="3"/>
    <x v="6"/>
    <n v="12"/>
    <x v="50"/>
    <x v="4"/>
    <s v="14:3"/>
    <x v="0"/>
    <x v="1"/>
    <x v="5"/>
    <n v="3"/>
    <n v="3"/>
    <x v="2"/>
    <x v="2"/>
    <x v="2"/>
    <x v="3"/>
    <x v="0"/>
    <x v="89"/>
    <x v="41"/>
    <x v="1"/>
    <x v="0"/>
    <x v="1"/>
    <x v="0"/>
    <x v="3"/>
    <n v="14"/>
    <x v="3"/>
    <x v="0"/>
    <s v="Weekday"/>
    <s v="Fatal"/>
    <n v="1"/>
    <x v="2"/>
    <x v="0"/>
  </r>
  <r>
    <s v="A01588"/>
    <n v="1"/>
    <x v="28"/>
    <x v="28"/>
    <x v="23"/>
    <x v="5"/>
    <x v="2"/>
    <n v="6"/>
    <x v="41"/>
    <x v="1"/>
    <s v="15:46"/>
    <x v="1"/>
    <x v="1"/>
    <x v="3"/>
    <n v="2"/>
    <n v="5"/>
    <x v="2"/>
    <x v="2"/>
    <x v="1"/>
    <x v="1"/>
    <x v="1"/>
    <x v="75"/>
    <x v="38"/>
    <x v="2"/>
    <x v="1"/>
    <x v="1"/>
    <x v="0"/>
    <x v="0"/>
    <n v="15"/>
    <x v="3"/>
    <x v="1"/>
    <s v="Weekday"/>
    <s v="Fatal"/>
    <n v="2.5"/>
    <x v="4"/>
    <x v="2"/>
  </r>
  <r>
    <s v="A01589"/>
    <n v="1"/>
    <x v="11"/>
    <x v="11"/>
    <x v="22"/>
    <x v="5"/>
    <x v="5"/>
    <n v="10"/>
    <x v="12"/>
    <x v="3"/>
    <s v="20:34"/>
    <x v="1"/>
    <x v="1"/>
    <x v="5"/>
    <n v="3"/>
    <n v="5"/>
    <x v="3"/>
    <x v="1"/>
    <x v="2"/>
    <x v="3"/>
    <x v="2"/>
    <x v="18"/>
    <x v="22"/>
    <x v="2"/>
    <x v="1"/>
    <x v="1"/>
    <x v="0"/>
    <x v="2"/>
    <n v="20"/>
    <x v="2"/>
    <x v="1"/>
    <s v="Weekday"/>
    <s v="Fatal"/>
    <n v="1.67"/>
    <x v="4"/>
    <x v="0"/>
  </r>
  <r>
    <s v="A01590"/>
    <n v="1"/>
    <x v="30"/>
    <x v="30"/>
    <x v="0"/>
    <x v="3"/>
    <x v="9"/>
    <n v="9"/>
    <x v="71"/>
    <x v="1"/>
    <s v="0:37"/>
    <x v="2"/>
    <x v="1"/>
    <x v="3"/>
    <n v="0"/>
    <n v="5"/>
    <x v="2"/>
    <x v="1"/>
    <x v="3"/>
    <x v="0"/>
    <x v="2"/>
    <x v="14"/>
    <x v="31"/>
    <x v="1"/>
    <x v="1"/>
    <x v="2"/>
    <x v="1"/>
    <x v="0"/>
    <n v="0"/>
    <x v="0"/>
    <x v="0"/>
    <s v="Weekday"/>
    <s v="Fatal"/>
    <n v="0"/>
    <x v="3"/>
    <x v="1"/>
  </r>
  <r>
    <s v="A01591"/>
    <n v="1"/>
    <x v="3"/>
    <x v="3"/>
    <x v="0"/>
    <x v="3"/>
    <x v="1"/>
    <n v="1"/>
    <x v="31"/>
    <x v="3"/>
    <s v="21:32"/>
    <x v="0"/>
    <x v="1"/>
    <x v="6"/>
    <n v="5"/>
    <n v="1"/>
    <x v="1"/>
    <x v="1"/>
    <x v="0"/>
    <x v="2"/>
    <x v="1"/>
    <x v="76"/>
    <x v="43"/>
    <x v="1"/>
    <x v="0"/>
    <x v="0"/>
    <x v="0"/>
    <x v="1"/>
    <n v="21"/>
    <x v="0"/>
    <x v="0"/>
    <s v="Weekday"/>
    <s v="Fatal"/>
    <n v="0.2"/>
    <x v="1"/>
    <x v="3"/>
  </r>
  <r>
    <s v="A01592"/>
    <n v="1"/>
    <x v="6"/>
    <x v="6"/>
    <x v="24"/>
    <x v="1"/>
    <x v="1"/>
    <n v="1"/>
    <x v="1"/>
    <x v="0"/>
    <s v="19:53"/>
    <x v="2"/>
    <x v="1"/>
    <x v="4"/>
    <n v="5"/>
    <n v="3"/>
    <x v="4"/>
    <x v="3"/>
    <x v="1"/>
    <x v="3"/>
    <x v="3"/>
    <x v="45"/>
    <x v="22"/>
    <x v="2"/>
    <x v="0"/>
    <x v="1"/>
    <x v="0"/>
    <x v="1"/>
    <n v="19"/>
    <x v="2"/>
    <x v="1"/>
    <s v="Weekday"/>
    <s v="Fatal"/>
    <n v="0.6"/>
    <x v="4"/>
    <x v="1"/>
  </r>
  <r>
    <s v="A01593"/>
    <n v="1"/>
    <x v="1"/>
    <x v="1"/>
    <x v="6"/>
    <x v="4"/>
    <x v="6"/>
    <n v="12"/>
    <x v="7"/>
    <x v="0"/>
    <s v="12:29"/>
    <x v="1"/>
    <x v="3"/>
    <x v="1"/>
    <n v="10"/>
    <n v="4"/>
    <x v="0"/>
    <x v="3"/>
    <x v="0"/>
    <x v="1"/>
    <x v="2"/>
    <x v="42"/>
    <x v="14"/>
    <x v="1"/>
    <x v="1"/>
    <x v="0"/>
    <x v="0"/>
    <x v="1"/>
    <n v="12"/>
    <x v="3"/>
    <x v="2"/>
    <s v="Weekday"/>
    <s v="Fatal"/>
    <n v="0.4"/>
    <x v="1"/>
    <x v="2"/>
  </r>
  <r>
    <s v="A01594"/>
    <n v="1"/>
    <x v="2"/>
    <x v="2"/>
    <x v="0"/>
    <x v="5"/>
    <x v="6"/>
    <n v="12"/>
    <x v="32"/>
    <x v="1"/>
    <s v="1:3"/>
    <x v="0"/>
    <x v="4"/>
    <x v="6"/>
    <n v="1"/>
    <n v="0"/>
    <x v="3"/>
    <x v="0"/>
    <x v="0"/>
    <x v="0"/>
    <x v="2"/>
    <x v="53"/>
    <x v="31"/>
    <x v="1"/>
    <x v="0"/>
    <x v="0"/>
    <x v="1"/>
    <x v="1"/>
    <n v="1"/>
    <x v="0"/>
    <x v="1"/>
    <s v="Weekday"/>
    <s v="Non-Fatal"/>
    <n v="0"/>
    <x v="3"/>
    <x v="3"/>
  </r>
  <r>
    <s v="A01595"/>
    <n v="1"/>
    <x v="1"/>
    <x v="1"/>
    <x v="6"/>
    <x v="0"/>
    <x v="5"/>
    <n v="10"/>
    <x v="6"/>
    <x v="2"/>
    <s v="3:39"/>
    <x v="2"/>
    <x v="1"/>
    <x v="2"/>
    <n v="8"/>
    <n v="0"/>
    <x v="3"/>
    <x v="0"/>
    <x v="1"/>
    <x v="2"/>
    <x v="0"/>
    <x v="76"/>
    <x v="10"/>
    <x v="1"/>
    <x v="1"/>
    <x v="0"/>
    <x v="0"/>
    <x v="0"/>
    <n v="3"/>
    <x v="0"/>
    <x v="0"/>
    <s v="Weekend"/>
    <s v="Non-Fatal"/>
    <n v="0"/>
    <x v="3"/>
    <x v="3"/>
  </r>
  <r>
    <s v="A01596"/>
    <n v="1"/>
    <x v="9"/>
    <x v="9"/>
    <x v="0"/>
    <x v="5"/>
    <x v="8"/>
    <n v="4"/>
    <x v="19"/>
    <x v="2"/>
    <s v="0:14"/>
    <x v="1"/>
    <x v="4"/>
    <x v="0"/>
    <n v="8"/>
    <n v="1"/>
    <x v="3"/>
    <x v="1"/>
    <x v="3"/>
    <x v="1"/>
    <x v="2"/>
    <x v="45"/>
    <x v="2"/>
    <x v="1"/>
    <x v="1"/>
    <x v="1"/>
    <x v="1"/>
    <x v="3"/>
    <n v="0"/>
    <x v="0"/>
    <x v="1"/>
    <s v="Weekend"/>
    <s v="Fatal"/>
    <n v="0.12"/>
    <x v="2"/>
    <x v="1"/>
  </r>
  <r>
    <s v="A01597"/>
    <n v="1"/>
    <x v="27"/>
    <x v="27"/>
    <x v="0"/>
    <x v="5"/>
    <x v="9"/>
    <n v="9"/>
    <x v="52"/>
    <x v="2"/>
    <s v="10:10"/>
    <x v="0"/>
    <x v="4"/>
    <x v="6"/>
    <n v="4"/>
    <n v="1"/>
    <x v="0"/>
    <x v="1"/>
    <x v="2"/>
    <x v="0"/>
    <x v="3"/>
    <x v="59"/>
    <x v="43"/>
    <x v="1"/>
    <x v="0"/>
    <x v="2"/>
    <x v="1"/>
    <x v="3"/>
    <n v="10"/>
    <x v="1"/>
    <x v="1"/>
    <s v="Weekend"/>
    <s v="Fatal"/>
    <n v="0.25"/>
    <x v="1"/>
    <x v="0"/>
  </r>
  <r>
    <s v="A01598"/>
    <n v="1"/>
    <x v="29"/>
    <x v="29"/>
    <x v="0"/>
    <x v="3"/>
    <x v="7"/>
    <n v="7"/>
    <x v="24"/>
    <x v="1"/>
    <s v="16:37"/>
    <x v="0"/>
    <x v="2"/>
    <x v="0"/>
    <n v="0"/>
    <n v="0"/>
    <x v="4"/>
    <x v="1"/>
    <x v="0"/>
    <x v="2"/>
    <x v="1"/>
    <x v="83"/>
    <x v="36"/>
    <x v="1"/>
    <x v="0"/>
    <x v="0"/>
    <x v="1"/>
    <x v="3"/>
    <n v="16"/>
    <x v="3"/>
    <x v="0"/>
    <s v="Weekday"/>
    <s v="Non-Fatal"/>
    <n v="0"/>
    <x v="3"/>
    <x v="3"/>
  </r>
  <r>
    <s v="A01599"/>
    <n v="1"/>
    <x v="12"/>
    <x v="12"/>
    <x v="5"/>
    <x v="4"/>
    <x v="10"/>
    <n v="2"/>
    <x v="17"/>
    <x v="1"/>
    <s v="0:25"/>
    <x v="1"/>
    <x v="2"/>
    <x v="0"/>
    <n v="0"/>
    <n v="5"/>
    <x v="2"/>
    <x v="0"/>
    <x v="2"/>
    <x v="1"/>
    <x v="3"/>
    <x v="88"/>
    <x v="49"/>
    <x v="1"/>
    <x v="1"/>
    <x v="2"/>
    <x v="0"/>
    <x v="1"/>
    <n v="0"/>
    <x v="0"/>
    <x v="2"/>
    <s v="Weekday"/>
    <s v="Fatal"/>
    <n v="0"/>
    <x v="3"/>
    <x v="3"/>
  </r>
  <r>
    <s v="A01600"/>
    <n v="1"/>
    <x v="4"/>
    <x v="4"/>
    <x v="0"/>
    <x v="0"/>
    <x v="10"/>
    <n v="2"/>
    <x v="29"/>
    <x v="1"/>
    <s v="4:22"/>
    <x v="2"/>
    <x v="0"/>
    <x v="1"/>
    <n v="7"/>
    <n v="2"/>
    <x v="0"/>
    <x v="3"/>
    <x v="0"/>
    <x v="0"/>
    <x v="0"/>
    <x v="44"/>
    <x v="23"/>
    <x v="0"/>
    <x v="1"/>
    <x v="1"/>
    <x v="1"/>
    <x v="1"/>
    <n v="4"/>
    <x v="0"/>
    <x v="0"/>
    <s v="Weekday"/>
    <s v="Fatal"/>
    <n v="0.28999999999999998"/>
    <x v="1"/>
    <x v="3"/>
  </r>
  <r>
    <s v="A01601"/>
    <n v="1"/>
    <x v="17"/>
    <x v="17"/>
    <x v="0"/>
    <x v="5"/>
    <x v="4"/>
    <n v="11"/>
    <x v="61"/>
    <x v="3"/>
    <s v="10:51"/>
    <x v="1"/>
    <x v="3"/>
    <x v="0"/>
    <n v="4"/>
    <n v="4"/>
    <x v="1"/>
    <x v="1"/>
    <x v="3"/>
    <x v="1"/>
    <x v="3"/>
    <x v="87"/>
    <x v="5"/>
    <x v="1"/>
    <x v="0"/>
    <x v="0"/>
    <x v="0"/>
    <x v="1"/>
    <n v="10"/>
    <x v="1"/>
    <x v="1"/>
    <s v="Weekday"/>
    <s v="Fatal"/>
    <n v="1"/>
    <x v="3"/>
    <x v="4"/>
  </r>
  <r>
    <s v="A01602"/>
    <n v="1"/>
    <x v="24"/>
    <x v="24"/>
    <x v="0"/>
    <x v="4"/>
    <x v="7"/>
    <n v="7"/>
    <x v="18"/>
    <x v="0"/>
    <s v="13:15"/>
    <x v="2"/>
    <x v="3"/>
    <x v="1"/>
    <n v="8"/>
    <n v="2"/>
    <x v="0"/>
    <x v="3"/>
    <x v="1"/>
    <x v="1"/>
    <x v="1"/>
    <x v="11"/>
    <x v="13"/>
    <x v="1"/>
    <x v="1"/>
    <x v="2"/>
    <x v="0"/>
    <x v="3"/>
    <n v="13"/>
    <x v="3"/>
    <x v="2"/>
    <s v="Weekday"/>
    <s v="Fatal"/>
    <n v="0.25"/>
    <x v="1"/>
    <x v="1"/>
  </r>
  <r>
    <s v="A01603"/>
    <n v="1"/>
    <x v="23"/>
    <x v="23"/>
    <x v="0"/>
    <x v="3"/>
    <x v="5"/>
    <n v="10"/>
    <x v="36"/>
    <x v="3"/>
    <s v="3:11"/>
    <x v="1"/>
    <x v="2"/>
    <x v="1"/>
    <n v="2"/>
    <n v="5"/>
    <x v="0"/>
    <x v="3"/>
    <x v="2"/>
    <x v="3"/>
    <x v="0"/>
    <x v="69"/>
    <x v="20"/>
    <x v="0"/>
    <x v="1"/>
    <x v="0"/>
    <x v="1"/>
    <x v="3"/>
    <n v="3"/>
    <x v="0"/>
    <x v="0"/>
    <s v="Weekday"/>
    <s v="Fatal"/>
    <n v="2.5"/>
    <x v="1"/>
    <x v="2"/>
  </r>
  <r>
    <s v="A01604"/>
    <n v="1"/>
    <x v="3"/>
    <x v="3"/>
    <x v="0"/>
    <x v="5"/>
    <x v="4"/>
    <n v="11"/>
    <x v="61"/>
    <x v="3"/>
    <s v="8:1"/>
    <x v="0"/>
    <x v="1"/>
    <x v="6"/>
    <n v="4"/>
    <n v="5"/>
    <x v="1"/>
    <x v="3"/>
    <x v="3"/>
    <x v="3"/>
    <x v="1"/>
    <x v="56"/>
    <x v="20"/>
    <x v="0"/>
    <x v="0"/>
    <x v="1"/>
    <x v="0"/>
    <x v="3"/>
    <n v="8"/>
    <x v="1"/>
    <x v="1"/>
    <s v="Weekday"/>
    <s v="Fatal"/>
    <n v="1.25"/>
    <x v="1"/>
    <x v="0"/>
  </r>
  <r>
    <s v="A01605"/>
    <n v="1"/>
    <x v="19"/>
    <x v="19"/>
    <x v="0"/>
    <x v="2"/>
    <x v="3"/>
    <n v="8"/>
    <x v="20"/>
    <x v="3"/>
    <s v="8:19"/>
    <x v="2"/>
    <x v="3"/>
    <x v="4"/>
    <n v="8"/>
    <n v="1"/>
    <x v="1"/>
    <x v="3"/>
    <x v="3"/>
    <x v="3"/>
    <x v="3"/>
    <x v="86"/>
    <x v="33"/>
    <x v="1"/>
    <x v="0"/>
    <x v="2"/>
    <x v="0"/>
    <x v="0"/>
    <n v="8"/>
    <x v="1"/>
    <x v="2"/>
    <s v="Weekday"/>
    <s v="Fatal"/>
    <n v="0.12"/>
    <x v="1"/>
    <x v="2"/>
  </r>
  <r>
    <s v="A01606"/>
    <n v="1"/>
    <x v="19"/>
    <x v="19"/>
    <x v="0"/>
    <x v="3"/>
    <x v="4"/>
    <n v="11"/>
    <x v="5"/>
    <x v="1"/>
    <s v="5:40"/>
    <x v="1"/>
    <x v="3"/>
    <x v="5"/>
    <n v="2"/>
    <n v="5"/>
    <x v="4"/>
    <x v="1"/>
    <x v="2"/>
    <x v="0"/>
    <x v="2"/>
    <x v="53"/>
    <x v="38"/>
    <x v="2"/>
    <x v="1"/>
    <x v="0"/>
    <x v="1"/>
    <x v="3"/>
    <n v="5"/>
    <x v="1"/>
    <x v="0"/>
    <s v="Weekday"/>
    <s v="Fatal"/>
    <n v="2.5"/>
    <x v="4"/>
    <x v="3"/>
  </r>
  <r>
    <s v="A01607"/>
    <n v="1"/>
    <x v="25"/>
    <x v="25"/>
    <x v="0"/>
    <x v="3"/>
    <x v="8"/>
    <n v="4"/>
    <x v="10"/>
    <x v="6"/>
    <s v="13:29"/>
    <x v="0"/>
    <x v="1"/>
    <x v="0"/>
    <n v="6"/>
    <n v="5"/>
    <x v="2"/>
    <x v="1"/>
    <x v="1"/>
    <x v="1"/>
    <x v="1"/>
    <x v="63"/>
    <x v="29"/>
    <x v="1"/>
    <x v="1"/>
    <x v="0"/>
    <x v="0"/>
    <x v="3"/>
    <n v="13"/>
    <x v="3"/>
    <x v="0"/>
    <s v="Weekend"/>
    <s v="Fatal"/>
    <n v="0.83"/>
    <x v="1"/>
    <x v="4"/>
  </r>
  <r>
    <s v="A01608"/>
    <n v="1"/>
    <x v="29"/>
    <x v="29"/>
    <x v="0"/>
    <x v="5"/>
    <x v="0"/>
    <n v="5"/>
    <x v="56"/>
    <x v="0"/>
    <s v="22:18"/>
    <x v="1"/>
    <x v="0"/>
    <x v="2"/>
    <n v="2"/>
    <n v="5"/>
    <x v="0"/>
    <x v="0"/>
    <x v="2"/>
    <x v="0"/>
    <x v="1"/>
    <x v="16"/>
    <x v="27"/>
    <x v="1"/>
    <x v="1"/>
    <x v="0"/>
    <x v="0"/>
    <x v="2"/>
    <n v="22"/>
    <x v="0"/>
    <x v="1"/>
    <s v="Weekday"/>
    <s v="Fatal"/>
    <n v="2.5"/>
    <x v="2"/>
    <x v="3"/>
  </r>
  <r>
    <s v="A01609"/>
    <n v="1"/>
    <x v="26"/>
    <x v="26"/>
    <x v="0"/>
    <x v="5"/>
    <x v="7"/>
    <n v="7"/>
    <x v="57"/>
    <x v="3"/>
    <s v="10:0"/>
    <x v="1"/>
    <x v="1"/>
    <x v="4"/>
    <n v="5"/>
    <n v="4"/>
    <x v="2"/>
    <x v="3"/>
    <x v="3"/>
    <x v="1"/>
    <x v="2"/>
    <x v="16"/>
    <x v="42"/>
    <x v="1"/>
    <x v="0"/>
    <x v="0"/>
    <x v="1"/>
    <x v="3"/>
    <n v="10"/>
    <x v="1"/>
    <x v="1"/>
    <s v="Weekday"/>
    <s v="Fatal"/>
    <n v="0.8"/>
    <x v="1"/>
    <x v="3"/>
  </r>
  <r>
    <s v="A01610"/>
    <n v="1"/>
    <x v="6"/>
    <x v="6"/>
    <x v="24"/>
    <x v="5"/>
    <x v="11"/>
    <n v="3"/>
    <x v="21"/>
    <x v="2"/>
    <s v="15:53"/>
    <x v="1"/>
    <x v="2"/>
    <x v="0"/>
    <n v="2"/>
    <n v="0"/>
    <x v="0"/>
    <x v="3"/>
    <x v="1"/>
    <x v="2"/>
    <x v="1"/>
    <x v="26"/>
    <x v="22"/>
    <x v="2"/>
    <x v="0"/>
    <x v="1"/>
    <x v="1"/>
    <x v="2"/>
    <n v="15"/>
    <x v="3"/>
    <x v="1"/>
    <s v="Weekend"/>
    <s v="Non-Fatal"/>
    <n v="0"/>
    <x v="4"/>
    <x v="0"/>
  </r>
  <r>
    <s v="A01611"/>
    <n v="1"/>
    <x v="6"/>
    <x v="6"/>
    <x v="24"/>
    <x v="3"/>
    <x v="5"/>
    <n v="10"/>
    <x v="36"/>
    <x v="4"/>
    <s v="21:1"/>
    <x v="1"/>
    <x v="1"/>
    <x v="6"/>
    <n v="4"/>
    <n v="1"/>
    <x v="1"/>
    <x v="0"/>
    <x v="2"/>
    <x v="0"/>
    <x v="3"/>
    <x v="21"/>
    <x v="39"/>
    <x v="2"/>
    <x v="1"/>
    <x v="1"/>
    <x v="1"/>
    <x v="1"/>
    <n v="21"/>
    <x v="0"/>
    <x v="0"/>
    <s v="Weekday"/>
    <s v="Fatal"/>
    <n v="0.25"/>
    <x v="4"/>
    <x v="4"/>
  </r>
  <r>
    <s v="A01612"/>
    <n v="1"/>
    <x v="31"/>
    <x v="31"/>
    <x v="0"/>
    <x v="0"/>
    <x v="8"/>
    <n v="4"/>
    <x v="35"/>
    <x v="3"/>
    <s v="5:32"/>
    <x v="2"/>
    <x v="3"/>
    <x v="5"/>
    <n v="3"/>
    <n v="0"/>
    <x v="2"/>
    <x v="1"/>
    <x v="1"/>
    <x v="3"/>
    <x v="1"/>
    <x v="57"/>
    <x v="35"/>
    <x v="1"/>
    <x v="1"/>
    <x v="2"/>
    <x v="1"/>
    <x v="3"/>
    <n v="5"/>
    <x v="1"/>
    <x v="0"/>
    <s v="Weekday"/>
    <s v="Non-Fatal"/>
    <n v="0"/>
    <x v="3"/>
    <x v="3"/>
  </r>
  <r>
    <s v="A01613"/>
    <n v="1"/>
    <x v="6"/>
    <x v="6"/>
    <x v="24"/>
    <x v="0"/>
    <x v="7"/>
    <n v="7"/>
    <x v="8"/>
    <x v="6"/>
    <s v="9:58"/>
    <x v="1"/>
    <x v="2"/>
    <x v="4"/>
    <n v="8"/>
    <n v="5"/>
    <x v="4"/>
    <x v="3"/>
    <x v="0"/>
    <x v="2"/>
    <x v="3"/>
    <x v="71"/>
    <x v="17"/>
    <x v="2"/>
    <x v="0"/>
    <x v="1"/>
    <x v="1"/>
    <x v="0"/>
    <n v="9"/>
    <x v="1"/>
    <x v="0"/>
    <s v="Weekend"/>
    <s v="Fatal"/>
    <n v="0.62"/>
    <x v="4"/>
    <x v="1"/>
  </r>
  <r>
    <s v="A01614"/>
    <n v="1"/>
    <x v="14"/>
    <x v="14"/>
    <x v="0"/>
    <x v="1"/>
    <x v="1"/>
    <n v="1"/>
    <x v="1"/>
    <x v="3"/>
    <s v="21:50"/>
    <x v="2"/>
    <x v="1"/>
    <x v="6"/>
    <n v="5"/>
    <n v="3"/>
    <x v="4"/>
    <x v="0"/>
    <x v="2"/>
    <x v="1"/>
    <x v="2"/>
    <x v="45"/>
    <x v="38"/>
    <x v="2"/>
    <x v="1"/>
    <x v="2"/>
    <x v="0"/>
    <x v="0"/>
    <n v="21"/>
    <x v="0"/>
    <x v="1"/>
    <s v="Weekday"/>
    <s v="Fatal"/>
    <n v="0.6"/>
    <x v="4"/>
    <x v="1"/>
  </r>
  <r>
    <s v="A01615"/>
    <n v="1"/>
    <x v="11"/>
    <x v="11"/>
    <x v="22"/>
    <x v="5"/>
    <x v="6"/>
    <n v="12"/>
    <x v="32"/>
    <x v="1"/>
    <s v="13:8"/>
    <x v="2"/>
    <x v="2"/>
    <x v="1"/>
    <n v="3"/>
    <n v="1"/>
    <x v="3"/>
    <x v="3"/>
    <x v="3"/>
    <x v="1"/>
    <x v="3"/>
    <x v="60"/>
    <x v="42"/>
    <x v="1"/>
    <x v="0"/>
    <x v="1"/>
    <x v="0"/>
    <x v="1"/>
    <n v="13"/>
    <x v="3"/>
    <x v="1"/>
    <s v="Weekday"/>
    <s v="Fatal"/>
    <n v="0.33"/>
    <x v="1"/>
    <x v="3"/>
  </r>
  <r>
    <s v="A01616"/>
    <n v="1"/>
    <x v="17"/>
    <x v="17"/>
    <x v="0"/>
    <x v="5"/>
    <x v="4"/>
    <n v="11"/>
    <x v="61"/>
    <x v="6"/>
    <s v="19:43"/>
    <x v="0"/>
    <x v="2"/>
    <x v="5"/>
    <n v="10"/>
    <n v="3"/>
    <x v="1"/>
    <x v="2"/>
    <x v="1"/>
    <x v="1"/>
    <x v="1"/>
    <x v="72"/>
    <x v="20"/>
    <x v="0"/>
    <x v="1"/>
    <x v="0"/>
    <x v="0"/>
    <x v="2"/>
    <n v="19"/>
    <x v="2"/>
    <x v="1"/>
    <s v="Weekend"/>
    <s v="Fatal"/>
    <n v="0.3"/>
    <x v="1"/>
    <x v="0"/>
  </r>
  <r>
    <s v="A01617"/>
    <n v="1"/>
    <x v="30"/>
    <x v="30"/>
    <x v="0"/>
    <x v="3"/>
    <x v="10"/>
    <n v="2"/>
    <x v="49"/>
    <x v="2"/>
    <s v="13:28"/>
    <x v="2"/>
    <x v="3"/>
    <x v="4"/>
    <n v="7"/>
    <n v="4"/>
    <x v="2"/>
    <x v="3"/>
    <x v="1"/>
    <x v="3"/>
    <x v="1"/>
    <x v="7"/>
    <x v="13"/>
    <x v="1"/>
    <x v="0"/>
    <x v="1"/>
    <x v="1"/>
    <x v="1"/>
    <n v="13"/>
    <x v="3"/>
    <x v="0"/>
    <s v="Weekend"/>
    <s v="Fatal"/>
    <n v="0.56999999999999995"/>
    <x v="1"/>
    <x v="0"/>
  </r>
  <r>
    <s v="A01618"/>
    <n v="1"/>
    <x v="21"/>
    <x v="21"/>
    <x v="0"/>
    <x v="4"/>
    <x v="7"/>
    <n v="7"/>
    <x v="18"/>
    <x v="3"/>
    <s v="7:31"/>
    <x v="2"/>
    <x v="2"/>
    <x v="0"/>
    <n v="5"/>
    <n v="1"/>
    <x v="2"/>
    <x v="3"/>
    <x v="1"/>
    <x v="1"/>
    <x v="1"/>
    <x v="55"/>
    <x v="47"/>
    <x v="0"/>
    <x v="1"/>
    <x v="2"/>
    <x v="0"/>
    <x v="0"/>
    <n v="7"/>
    <x v="1"/>
    <x v="2"/>
    <s v="Weekday"/>
    <s v="Fatal"/>
    <n v="0.2"/>
    <x v="0"/>
    <x v="4"/>
  </r>
  <r>
    <s v="A01619"/>
    <n v="1"/>
    <x v="23"/>
    <x v="23"/>
    <x v="0"/>
    <x v="4"/>
    <x v="9"/>
    <n v="9"/>
    <x v="59"/>
    <x v="1"/>
    <s v="12:7"/>
    <x v="1"/>
    <x v="2"/>
    <x v="1"/>
    <n v="0"/>
    <n v="2"/>
    <x v="3"/>
    <x v="1"/>
    <x v="3"/>
    <x v="3"/>
    <x v="2"/>
    <x v="42"/>
    <x v="15"/>
    <x v="1"/>
    <x v="0"/>
    <x v="2"/>
    <x v="0"/>
    <x v="0"/>
    <n v="12"/>
    <x v="3"/>
    <x v="2"/>
    <s v="Weekday"/>
    <s v="Fatal"/>
    <n v="0"/>
    <x v="1"/>
    <x v="2"/>
  </r>
  <r>
    <s v="A01620"/>
    <n v="1"/>
    <x v="28"/>
    <x v="28"/>
    <x v="23"/>
    <x v="4"/>
    <x v="11"/>
    <n v="3"/>
    <x v="68"/>
    <x v="4"/>
    <s v="23:47"/>
    <x v="1"/>
    <x v="4"/>
    <x v="2"/>
    <n v="2"/>
    <n v="0"/>
    <x v="3"/>
    <x v="1"/>
    <x v="1"/>
    <x v="1"/>
    <x v="3"/>
    <x v="43"/>
    <x v="0"/>
    <x v="0"/>
    <x v="0"/>
    <x v="2"/>
    <x v="0"/>
    <x v="1"/>
    <n v="23"/>
    <x v="0"/>
    <x v="2"/>
    <s v="Weekday"/>
    <s v="Non-Fatal"/>
    <n v="0"/>
    <x v="0"/>
    <x v="4"/>
  </r>
  <r>
    <s v="A01621"/>
    <n v="1"/>
    <x v="2"/>
    <x v="2"/>
    <x v="0"/>
    <x v="0"/>
    <x v="10"/>
    <n v="2"/>
    <x v="29"/>
    <x v="6"/>
    <s v="9:52"/>
    <x v="2"/>
    <x v="3"/>
    <x v="0"/>
    <n v="3"/>
    <n v="3"/>
    <x v="2"/>
    <x v="0"/>
    <x v="0"/>
    <x v="0"/>
    <x v="0"/>
    <x v="69"/>
    <x v="28"/>
    <x v="0"/>
    <x v="1"/>
    <x v="2"/>
    <x v="1"/>
    <x v="1"/>
    <n v="9"/>
    <x v="1"/>
    <x v="0"/>
    <s v="Weekend"/>
    <s v="Fatal"/>
    <n v="1"/>
    <x v="0"/>
    <x v="2"/>
  </r>
  <r>
    <s v="A01622"/>
    <n v="1"/>
    <x v="21"/>
    <x v="21"/>
    <x v="0"/>
    <x v="2"/>
    <x v="9"/>
    <n v="9"/>
    <x v="51"/>
    <x v="5"/>
    <s v="20:48"/>
    <x v="2"/>
    <x v="0"/>
    <x v="1"/>
    <n v="1"/>
    <n v="0"/>
    <x v="0"/>
    <x v="2"/>
    <x v="0"/>
    <x v="3"/>
    <x v="2"/>
    <x v="19"/>
    <x v="49"/>
    <x v="1"/>
    <x v="1"/>
    <x v="1"/>
    <x v="0"/>
    <x v="1"/>
    <n v="20"/>
    <x v="2"/>
    <x v="2"/>
    <s v="Weekday"/>
    <s v="Non-Fatal"/>
    <n v="0"/>
    <x v="3"/>
    <x v="4"/>
  </r>
  <r>
    <s v="A01623"/>
    <n v="1"/>
    <x v="15"/>
    <x v="15"/>
    <x v="10"/>
    <x v="1"/>
    <x v="2"/>
    <n v="6"/>
    <x v="16"/>
    <x v="2"/>
    <s v="21:29"/>
    <x v="2"/>
    <x v="3"/>
    <x v="0"/>
    <n v="8"/>
    <n v="5"/>
    <x v="0"/>
    <x v="2"/>
    <x v="0"/>
    <x v="0"/>
    <x v="2"/>
    <x v="46"/>
    <x v="11"/>
    <x v="1"/>
    <x v="0"/>
    <x v="1"/>
    <x v="1"/>
    <x v="2"/>
    <n v="21"/>
    <x v="0"/>
    <x v="1"/>
    <s v="Weekend"/>
    <s v="Fatal"/>
    <n v="0.62"/>
    <x v="3"/>
    <x v="3"/>
  </r>
  <r>
    <s v="A01624"/>
    <n v="1"/>
    <x v="23"/>
    <x v="23"/>
    <x v="0"/>
    <x v="4"/>
    <x v="2"/>
    <n v="6"/>
    <x v="54"/>
    <x v="6"/>
    <s v="8:53"/>
    <x v="2"/>
    <x v="3"/>
    <x v="4"/>
    <n v="3"/>
    <n v="5"/>
    <x v="0"/>
    <x v="2"/>
    <x v="0"/>
    <x v="2"/>
    <x v="1"/>
    <x v="6"/>
    <x v="19"/>
    <x v="0"/>
    <x v="0"/>
    <x v="1"/>
    <x v="0"/>
    <x v="2"/>
    <n v="8"/>
    <x v="1"/>
    <x v="2"/>
    <s v="Weekend"/>
    <s v="Fatal"/>
    <n v="1.67"/>
    <x v="0"/>
    <x v="2"/>
  </r>
  <r>
    <s v="A01625"/>
    <n v="1"/>
    <x v="11"/>
    <x v="11"/>
    <x v="4"/>
    <x v="3"/>
    <x v="11"/>
    <n v="3"/>
    <x v="64"/>
    <x v="6"/>
    <s v="6:45"/>
    <x v="0"/>
    <x v="4"/>
    <x v="1"/>
    <n v="5"/>
    <n v="2"/>
    <x v="0"/>
    <x v="0"/>
    <x v="0"/>
    <x v="3"/>
    <x v="1"/>
    <x v="32"/>
    <x v="38"/>
    <x v="2"/>
    <x v="0"/>
    <x v="2"/>
    <x v="1"/>
    <x v="1"/>
    <n v="6"/>
    <x v="1"/>
    <x v="0"/>
    <s v="Weekend"/>
    <s v="Fatal"/>
    <n v="0.4"/>
    <x v="4"/>
    <x v="3"/>
  </r>
  <r>
    <s v="A01626"/>
    <n v="1"/>
    <x v="22"/>
    <x v="22"/>
    <x v="0"/>
    <x v="2"/>
    <x v="6"/>
    <n v="12"/>
    <x v="46"/>
    <x v="0"/>
    <s v="10:23"/>
    <x v="2"/>
    <x v="1"/>
    <x v="2"/>
    <n v="7"/>
    <n v="5"/>
    <x v="1"/>
    <x v="1"/>
    <x v="2"/>
    <x v="2"/>
    <x v="2"/>
    <x v="41"/>
    <x v="20"/>
    <x v="0"/>
    <x v="0"/>
    <x v="1"/>
    <x v="1"/>
    <x v="3"/>
    <n v="10"/>
    <x v="1"/>
    <x v="2"/>
    <s v="Weekday"/>
    <s v="Fatal"/>
    <n v="0.71"/>
    <x v="1"/>
    <x v="3"/>
  </r>
  <r>
    <s v="A01627"/>
    <n v="1"/>
    <x v="10"/>
    <x v="10"/>
    <x v="0"/>
    <x v="1"/>
    <x v="0"/>
    <n v="5"/>
    <x v="22"/>
    <x v="0"/>
    <s v="9:9"/>
    <x v="2"/>
    <x v="2"/>
    <x v="4"/>
    <n v="5"/>
    <n v="2"/>
    <x v="4"/>
    <x v="0"/>
    <x v="2"/>
    <x v="1"/>
    <x v="2"/>
    <x v="39"/>
    <x v="21"/>
    <x v="1"/>
    <x v="0"/>
    <x v="1"/>
    <x v="0"/>
    <x v="1"/>
    <n v="9"/>
    <x v="1"/>
    <x v="1"/>
    <s v="Weekday"/>
    <s v="Fatal"/>
    <n v="0.4"/>
    <x v="2"/>
    <x v="4"/>
  </r>
  <r>
    <s v="A01628"/>
    <n v="1"/>
    <x v="26"/>
    <x v="26"/>
    <x v="0"/>
    <x v="0"/>
    <x v="8"/>
    <n v="4"/>
    <x v="35"/>
    <x v="5"/>
    <s v="12:1"/>
    <x v="2"/>
    <x v="0"/>
    <x v="1"/>
    <n v="1"/>
    <n v="3"/>
    <x v="2"/>
    <x v="2"/>
    <x v="0"/>
    <x v="1"/>
    <x v="2"/>
    <x v="64"/>
    <x v="14"/>
    <x v="1"/>
    <x v="0"/>
    <x v="0"/>
    <x v="0"/>
    <x v="0"/>
    <n v="12"/>
    <x v="3"/>
    <x v="0"/>
    <s v="Weekday"/>
    <s v="Fatal"/>
    <n v="3"/>
    <x v="1"/>
    <x v="3"/>
  </r>
  <r>
    <s v="A01629"/>
    <n v="1"/>
    <x v="6"/>
    <x v="6"/>
    <x v="2"/>
    <x v="1"/>
    <x v="9"/>
    <n v="9"/>
    <x v="69"/>
    <x v="3"/>
    <s v="0:9"/>
    <x v="1"/>
    <x v="2"/>
    <x v="4"/>
    <n v="2"/>
    <n v="2"/>
    <x v="2"/>
    <x v="2"/>
    <x v="2"/>
    <x v="1"/>
    <x v="1"/>
    <x v="10"/>
    <x v="1"/>
    <x v="1"/>
    <x v="0"/>
    <x v="1"/>
    <x v="0"/>
    <x v="3"/>
    <n v="0"/>
    <x v="0"/>
    <x v="1"/>
    <s v="Weekday"/>
    <s v="Fatal"/>
    <n v="1"/>
    <x v="1"/>
    <x v="4"/>
  </r>
  <r>
    <s v="A01630"/>
    <n v="1"/>
    <x v="4"/>
    <x v="4"/>
    <x v="0"/>
    <x v="5"/>
    <x v="8"/>
    <n v="4"/>
    <x v="19"/>
    <x v="1"/>
    <s v="19:54"/>
    <x v="1"/>
    <x v="4"/>
    <x v="3"/>
    <n v="1"/>
    <n v="5"/>
    <x v="2"/>
    <x v="2"/>
    <x v="3"/>
    <x v="1"/>
    <x v="0"/>
    <x v="1"/>
    <x v="23"/>
    <x v="0"/>
    <x v="1"/>
    <x v="1"/>
    <x v="1"/>
    <x v="0"/>
    <n v="19"/>
    <x v="2"/>
    <x v="1"/>
    <s v="Weekday"/>
    <s v="Fatal"/>
    <n v="5"/>
    <x v="1"/>
    <x v="1"/>
  </r>
  <r>
    <s v="A01631"/>
    <n v="1"/>
    <x v="0"/>
    <x v="0"/>
    <x v="0"/>
    <x v="4"/>
    <x v="3"/>
    <n v="8"/>
    <x v="33"/>
    <x v="3"/>
    <s v="17:38"/>
    <x v="1"/>
    <x v="0"/>
    <x v="0"/>
    <n v="1"/>
    <n v="5"/>
    <x v="1"/>
    <x v="0"/>
    <x v="1"/>
    <x v="1"/>
    <x v="1"/>
    <x v="5"/>
    <x v="0"/>
    <x v="0"/>
    <x v="0"/>
    <x v="0"/>
    <x v="1"/>
    <x v="0"/>
    <n v="17"/>
    <x v="2"/>
    <x v="2"/>
    <s v="Weekday"/>
    <s v="Fatal"/>
    <n v="5"/>
    <x v="0"/>
    <x v="4"/>
  </r>
  <r>
    <s v="A01632"/>
    <n v="1"/>
    <x v="18"/>
    <x v="18"/>
    <x v="17"/>
    <x v="5"/>
    <x v="4"/>
    <n v="11"/>
    <x v="61"/>
    <x v="5"/>
    <s v="13:48"/>
    <x v="1"/>
    <x v="4"/>
    <x v="5"/>
    <n v="7"/>
    <n v="4"/>
    <x v="1"/>
    <x v="3"/>
    <x v="0"/>
    <x v="2"/>
    <x v="2"/>
    <x v="14"/>
    <x v="31"/>
    <x v="1"/>
    <x v="0"/>
    <x v="0"/>
    <x v="1"/>
    <x v="0"/>
    <n v="13"/>
    <x v="3"/>
    <x v="1"/>
    <s v="Weekday"/>
    <s v="Fatal"/>
    <n v="0.56999999999999995"/>
    <x v="3"/>
    <x v="1"/>
  </r>
  <r>
    <s v="A01633"/>
    <n v="1"/>
    <x v="20"/>
    <x v="20"/>
    <x v="15"/>
    <x v="3"/>
    <x v="4"/>
    <n v="11"/>
    <x v="5"/>
    <x v="0"/>
    <s v="10:8"/>
    <x v="2"/>
    <x v="3"/>
    <x v="2"/>
    <n v="4"/>
    <n v="3"/>
    <x v="0"/>
    <x v="1"/>
    <x v="1"/>
    <x v="3"/>
    <x v="0"/>
    <x v="50"/>
    <x v="45"/>
    <x v="1"/>
    <x v="0"/>
    <x v="0"/>
    <x v="1"/>
    <x v="0"/>
    <n v="10"/>
    <x v="1"/>
    <x v="0"/>
    <s v="Weekday"/>
    <s v="Fatal"/>
    <n v="0.75"/>
    <x v="3"/>
    <x v="1"/>
  </r>
  <r>
    <s v="A01634"/>
    <n v="1"/>
    <x v="4"/>
    <x v="4"/>
    <x v="0"/>
    <x v="5"/>
    <x v="0"/>
    <n v="5"/>
    <x v="56"/>
    <x v="4"/>
    <s v="5:37"/>
    <x v="0"/>
    <x v="4"/>
    <x v="3"/>
    <n v="6"/>
    <n v="5"/>
    <x v="1"/>
    <x v="0"/>
    <x v="3"/>
    <x v="3"/>
    <x v="2"/>
    <x v="85"/>
    <x v="44"/>
    <x v="1"/>
    <x v="0"/>
    <x v="0"/>
    <x v="0"/>
    <x v="3"/>
    <n v="5"/>
    <x v="1"/>
    <x v="1"/>
    <s v="Weekday"/>
    <s v="Fatal"/>
    <n v="0.83"/>
    <x v="2"/>
    <x v="4"/>
  </r>
  <r>
    <s v="A01635"/>
    <n v="1"/>
    <x v="22"/>
    <x v="22"/>
    <x v="0"/>
    <x v="0"/>
    <x v="9"/>
    <n v="9"/>
    <x v="11"/>
    <x v="5"/>
    <s v="16:0"/>
    <x v="2"/>
    <x v="0"/>
    <x v="4"/>
    <n v="9"/>
    <n v="5"/>
    <x v="3"/>
    <x v="0"/>
    <x v="0"/>
    <x v="3"/>
    <x v="2"/>
    <x v="37"/>
    <x v="24"/>
    <x v="0"/>
    <x v="0"/>
    <x v="1"/>
    <x v="0"/>
    <x v="3"/>
    <n v="16"/>
    <x v="3"/>
    <x v="0"/>
    <s v="Weekday"/>
    <s v="Fatal"/>
    <n v="0.56000000000000005"/>
    <x v="0"/>
    <x v="4"/>
  </r>
  <r>
    <s v="A01636"/>
    <n v="1"/>
    <x v="29"/>
    <x v="29"/>
    <x v="0"/>
    <x v="5"/>
    <x v="2"/>
    <n v="6"/>
    <x v="41"/>
    <x v="2"/>
    <s v="10:41"/>
    <x v="2"/>
    <x v="4"/>
    <x v="2"/>
    <n v="5"/>
    <n v="5"/>
    <x v="0"/>
    <x v="3"/>
    <x v="1"/>
    <x v="1"/>
    <x v="0"/>
    <x v="88"/>
    <x v="30"/>
    <x v="1"/>
    <x v="1"/>
    <x v="1"/>
    <x v="1"/>
    <x v="0"/>
    <n v="10"/>
    <x v="1"/>
    <x v="1"/>
    <s v="Weekend"/>
    <s v="Fatal"/>
    <n v="1"/>
    <x v="3"/>
    <x v="3"/>
  </r>
  <r>
    <s v="A01637"/>
    <n v="1"/>
    <x v="29"/>
    <x v="29"/>
    <x v="0"/>
    <x v="1"/>
    <x v="10"/>
    <n v="2"/>
    <x v="43"/>
    <x v="1"/>
    <s v="21:18"/>
    <x v="1"/>
    <x v="1"/>
    <x v="2"/>
    <n v="1"/>
    <n v="1"/>
    <x v="3"/>
    <x v="0"/>
    <x v="0"/>
    <x v="2"/>
    <x v="1"/>
    <x v="38"/>
    <x v="42"/>
    <x v="1"/>
    <x v="0"/>
    <x v="2"/>
    <x v="0"/>
    <x v="1"/>
    <n v="21"/>
    <x v="0"/>
    <x v="1"/>
    <s v="Weekday"/>
    <s v="Fatal"/>
    <n v="1"/>
    <x v="1"/>
    <x v="1"/>
  </r>
  <r>
    <s v="A01638"/>
    <n v="1"/>
    <x v="22"/>
    <x v="22"/>
    <x v="0"/>
    <x v="3"/>
    <x v="9"/>
    <n v="9"/>
    <x v="71"/>
    <x v="5"/>
    <s v="12:50"/>
    <x v="2"/>
    <x v="2"/>
    <x v="4"/>
    <n v="4"/>
    <n v="0"/>
    <x v="4"/>
    <x v="0"/>
    <x v="1"/>
    <x v="2"/>
    <x v="0"/>
    <x v="51"/>
    <x v="18"/>
    <x v="1"/>
    <x v="1"/>
    <x v="1"/>
    <x v="0"/>
    <x v="1"/>
    <n v="12"/>
    <x v="3"/>
    <x v="0"/>
    <s v="Weekday"/>
    <s v="Non-Fatal"/>
    <n v="0"/>
    <x v="3"/>
    <x v="4"/>
  </r>
  <r>
    <s v="A01639"/>
    <n v="1"/>
    <x v="14"/>
    <x v="14"/>
    <x v="0"/>
    <x v="2"/>
    <x v="9"/>
    <n v="9"/>
    <x v="51"/>
    <x v="5"/>
    <s v="2:5"/>
    <x v="1"/>
    <x v="4"/>
    <x v="2"/>
    <n v="5"/>
    <n v="2"/>
    <x v="1"/>
    <x v="3"/>
    <x v="0"/>
    <x v="2"/>
    <x v="2"/>
    <x v="17"/>
    <x v="49"/>
    <x v="1"/>
    <x v="0"/>
    <x v="2"/>
    <x v="1"/>
    <x v="3"/>
    <n v="2"/>
    <x v="0"/>
    <x v="2"/>
    <s v="Weekday"/>
    <s v="Fatal"/>
    <n v="0.4"/>
    <x v="3"/>
    <x v="4"/>
  </r>
  <r>
    <s v="A01640"/>
    <n v="1"/>
    <x v="0"/>
    <x v="0"/>
    <x v="0"/>
    <x v="4"/>
    <x v="6"/>
    <n v="12"/>
    <x v="7"/>
    <x v="2"/>
    <s v="11:40"/>
    <x v="2"/>
    <x v="4"/>
    <x v="2"/>
    <n v="7"/>
    <n v="5"/>
    <x v="4"/>
    <x v="3"/>
    <x v="3"/>
    <x v="0"/>
    <x v="2"/>
    <x v="20"/>
    <x v="38"/>
    <x v="2"/>
    <x v="0"/>
    <x v="0"/>
    <x v="1"/>
    <x v="2"/>
    <n v="11"/>
    <x v="1"/>
    <x v="2"/>
    <s v="Weekend"/>
    <s v="Fatal"/>
    <n v="0.71"/>
    <x v="4"/>
    <x v="1"/>
  </r>
  <r>
    <s v="A01641"/>
    <n v="1"/>
    <x v="28"/>
    <x v="28"/>
    <x v="23"/>
    <x v="2"/>
    <x v="7"/>
    <n v="7"/>
    <x v="55"/>
    <x v="4"/>
    <s v="9:22"/>
    <x v="2"/>
    <x v="4"/>
    <x v="0"/>
    <n v="4"/>
    <n v="1"/>
    <x v="1"/>
    <x v="2"/>
    <x v="0"/>
    <x v="3"/>
    <x v="0"/>
    <x v="65"/>
    <x v="50"/>
    <x v="1"/>
    <x v="0"/>
    <x v="2"/>
    <x v="0"/>
    <x v="1"/>
    <n v="9"/>
    <x v="1"/>
    <x v="2"/>
    <s v="Weekday"/>
    <s v="Fatal"/>
    <n v="0.25"/>
    <x v="2"/>
    <x v="1"/>
  </r>
  <r>
    <s v="A01642"/>
    <n v="1"/>
    <x v="3"/>
    <x v="3"/>
    <x v="0"/>
    <x v="3"/>
    <x v="5"/>
    <n v="10"/>
    <x v="36"/>
    <x v="1"/>
    <s v="11:59"/>
    <x v="2"/>
    <x v="3"/>
    <x v="1"/>
    <n v="8"/>
    <n v="5"/>
    <x v="1"/>
    <x v="2"/>
    <x v="1"/>
    <x v="3"/>
    <x v="1"/>
    <x v="30"/>
    <x v="2"/>
    <x v="1"/>
    <x v="0"/>
    <x v="1"/>
    <x v="1"/>
    <x v="2"/>
    <n v="11"/>
    <x v="1"/>
    <x v="0"/>
    <s v="Weekday"/>
    <s v="Fatal"/>
    <n v="0.62"/>
    <x v="2"/>
    <x v="4"/>
  </r>
  <r>
    <s v="A01643"/>
    <n v="1"/>
    <x v="21"/>
    <x v="21"/>
    <x v="0"/>
    <x v="4"/>
    <x v="5"/>
    <n v="10"/>
    <x v="58"/>
    <x v="6"/>
    <s v="10:57"/>
    <x v="1"/>
    <x v="1"/>
    <x v="0"/>
    <n v="2"/>
    <n v="2"/>
    <x v="1"/>
    <x v="1"/>
    <x v="2"/>
    <x v="0"/>
    <x v="1"/>
    <x v="25"/>
    <x v="3"/>
    <x v="1"/>
    <x v="1"/>
    <x v="1"/>
    <x v="0"/>
    <x v="1"/>
    <n v="10"/>
    <x v="1"/>
    <x v="2"/>
    <s v="Weekend"/>
    <s v="Fatal"/>
    <n v="1"/>
    <x v="2"/>
    <x v="0"/>
  </r>
  <r>
    <s v="A01644"/>
    <n v="1"/>
    <x v="14"/>
    <x v="14"/>
    <x v="0"/>
    <x v="1"/>
    <x v="2"/>
    <n v="6"/>
    <x v="16"/>
    <x v="5"/>
    <s v="0:2"/>
    <x v="0"/>
    <x v="4"/>
    <x v="4"/>
    <n v="8"/>
    <n v="4"/>
    <x v="3"/>
    <x v="3"/>
    <x v="2"/>
    <x v="0"/>
    <x v="3"/>
    <x v="87"/>
    <x v="36"/>
    <x v="1"/>
    <x v="0"/>
    <x v="0"/>
    <x v="1"/>
    <x v="1"/>
    <n v="0"/>
    <x v="0"/>
    <x v="1"/>
    <s v="Weekday"/>
    <s v="Fatal"/>
    <n v="0.5"/>
    <x v="3"/>
    <x v="4"/>
  </r>
  <r>
    <s v="A01645"/>
    <n v="1"/>
    <x v="9"/>
    <x v="9"/>
    <x v="0"/>
    <x v="1"/>
    <x v="5"/>
    <n v="10"/>
    <x v="40"/>
    <x v="0"/>
    <s v="10:13"/>
    <x v="2"/>
    <x v="2"/>
    <x v="4"/>
    <n v="1"/>
    <n v="3"/>
    <x v="2"/>
    <x v="2"/>
    <x v="3"/>
    <x v="1"/>
    <x v="2"/>
    <x v="64"/>
    <x v="47"/>
    <x v="0"/>
    <x v="0"/>
    <x v="1"/>
    <x v="0"/>
    <x v="2"/>
    <n v="10"/>
    <x v="1"/>
    <x v="1"/>
    <s v="Weekday"/>
    <s v="Fatal"/>
    <n v="3"/>
    <x v="0"/>
    <x v="3"/>
  </r>
  <r>
    <s v="A01646"/>
    <n v="1"/>
    <x v="7"/>
    <x v="7"/>
    <x v="0"/>
    <x v="2"/>
    <x v="11"/>
    <n v="3"/>
    <x v="45"/>
    <x v="2"/>
    <s v="2:18"/>
    <x v="1"/>
    <x v="0"/>
    <x v="5"/>
    <n v="7"/>
    <n v="4"/>
    <x v="2"/>
    <x v="2"/>
    <x v="2"/>
    <x v="0"/>
    <x v="0"/>
    <x v="59"/>
    <x v="12"/>
    <x v="1"/>
    <x v="0"/>
    <x v="0"/>
    <x v="1"/>
    <x v="1"/>
    <n v="2"/>
    <x v="0"/>
    <x v="2"/>
    <s v="Weekend"/>
    <s v="Fatal"/>
    <n v="0.56999999999999995"/>
    <x v="1"/>
    <x v="0"/>
  </r>
  <r>
    <s v="A01647"/>
    <n v="1"/>
    <x v="31"/>
    <x v="31"/>
    <x v="0"/>
    <x v="2"/>
    <x v="6"/>
    <n v="12"/>
    <x v="46"/>
    <x v="0"/>
    <s v="8:6"/>
    <x v="1"/>
    <x v="4"/>
    <x v="0"/>
    <n v="9"/>
    <n v="5"/>
    <x v="1"/>
    <x v="2"/>
    <x v="0"/>
    <x v="0"/>
    <x v="1"/>
    <x v="66"/>
    <x v="0"/>
    <x v="0"/>
    <x v="1"/>
    <x v="1"/>
    <x v="0"/>
    <x v="1"/>
    <n v="8"/>
    <x v="1"/>
    <x v="2"/>
    <s v="Weekday"/>
    <s v="Fatal"/>
    <n v="0.56000000000000005"/>
    <x v="0"/>
    <x v="3"/>
  </r>
  <r>
    <s v="A01648"/>
    <n v="1"/>
    <x v="14"/>
    <x v="14"/>
    <x v="0"/>
    <x v="0"/>
    <x v="9"/>
    <n v="9"/>
    <x v="11"/>
    <x v="1"/>
    <s v="21:7"/>
    <x v="2"/>
    <x v="1"/>
    <x v="0"/>
    <n v="3"/>
    <n v="1"/>
    <x v="1"/>
    <x v="1"/>
    <x v="3"/>
    <x v="2"/>
    <x v="3"/>
    <x v="88"/>
    <x v="14"/>
    <x v="1"/>
    <x v="1"/>
    <x v="0"/>
    <x v="0"/>
    <x v="0"/>
    <n v="21"/>
    <x v="0"/>
    <x v="0"/>
    <s v="Weekday"/>
    <s v="Fatal"/>
    <n v="0.33"/>
    <x v="1"/>
    <x v="3"/>
  </r>
  <r>
    <s v="A01649"/>
    <n v="1"/>
    <x v="20"/>
    <x v="20"/>
    <x v="11"/>
    <x v="0"/>
    <x v="6"/>
    <n v="12"/>
    <x v="60"/>
    <x v="5"/>
    <s v="7:28"/>
    <x v="2"/>
    <x v="0"/>
    <x v="1"/>
    <n v="6"/>
    <n v="1"/>
    <x v="3"/>
    <x v="2"/>
    <x v="0"/>
    <x v="0"/>
    <x v="2"/>
    <x v="43"/>
    <x v="26"/>
    <x v="1"/>
    <x v="1"/>
    <x v="0"/>
    <x v="1"/>
    <x v="1"/>
    <n v="7"/>
    <x v="1"/>
    <x v="0"/>
    <s v="Weekday"/>
    <s v="Fatal"/>
    <n v="0.17"/>
    <x v="2"/>
    <x v="4"/>
  </r>
  <r>
    <s v="A01650"/>
    <n v="1"/>
    <x v="14"/>
    <x v="14"/>
    <x v="0"/>
    <x v="3"/>
    <x v="1"/>
    <n v="1"/>
    <x v="31"/>
    <x v="0"/>
    <s v="10:22"/>
    <x v="2"/>
    <x v="4"/>
    <x v="0"/>
    <n v="5"/>
    <n v="4"/>
    <x v="1"/>
    <x v="2"/>
    <x v="3"/>
    <x v="3"/>
    <x v="3"/>
    <x v="44"/>
    <x v="0"/>
    <x v="0"/>
    <x v="0"/>
    <x v="1"/>
    <x v="0"/>
    <x v="3"/>
    <n v="10"/>
    <x v="1"/>
    <x v="0"/>
    <s v="Weekday"/>
    <s v="Fatal"/>
    <n v="0.8"/>
    <x v="0"/>
    <x v="3"/>
  </r>
  <r>
    <s v="A01651"/>
    <n v="1"/>
    <x v="10"/>
    <x v="10"/>
    <x v="0"/>
    <x v="3"/>
    <x v="11"/>
    <n v="3"/>
    <x v="64"/>
    <x v="1"/>
    <s v="17:30"/>
    <x v="2"/>
    <x v="2"/>
    <x v="6"/>
    <n v="8"/>
    <n v="4"/>
    <x v="0"/>
    <x v="3"/>
    <x v="3"/>
    <x v="0"/>
    <x v="2"/>
    <x v="18"/>
    <x v="42"/>
    <x v="1"/>
    <x v="0"/>
    <x v="1"/>
    <x v="1"/>
    <x v="2"/>
    <n v="17"/>
    <x v="2"/>
    <x v="0"/>
    <s v="Weekday"/>
    <s v="Fatal"/>
    <n v="0.5"/>
    <x v="1"/>
    <x v="0"/>
  </r>
  <r>
    <s v="A01652"/>
    <n v="1"/>
    <x v="25"/>
    <x v="25"/>
    <x v="0"/>
    <x v="5"/>
    <x v="4"/>
    <n v="11"/>
    <x v="61"/>
    <x v="2"/>
    <s v="23:41"/>
    <x v="0"/>
    <x v="3"/>
    <x v="6"/>
    <n v="7"/>
    <n v="5"/>
    <x v="4"/>
    <x v="2"/>
    <x v="0"/>
    <x v="2"/>
    <x v="0"/>
    <x v="12"/>
    <x v="14"/>
    <x v="1"/>
    <x v="0"/>
    <x v="1"/>
    <x v="0"/>
    <x v="3"/>
    <n v="23"/>
    <x v="0"/>
    <x v="1"/>
    <s v="Weekend"/>
    <s v="Fatal"/>
    <n v="0.71"/>
    <x v="1"/>
    <x v="4"/>
  </r>
  <r>
    <s v="A01653"/>
    <n v="1"/>
    <x v="24"/>
    <x v="24"/>
    <x v="0"/>
    <x v="5"/>
    <x v="2"/>
    <n v="6"/>
    <x v="41"/>
    <x v="0"/>
    <s v="2:45"/>
    <x v="0"/>
    <x v="4"/>
    <x v="4"/>
    <n v="8"/>
    <n v="0"/>
    <x v="2"/>
    <x v="2"/>
    <x v="3"/>
    <x v="3"/>
    <x v="2"/>
    <x v="3"/>
    <x v="19"/>
    <x v="0"/>
    <x v="1"/>
    <x v="0"/>
    <x v="0"/>
    <x v="0"/>
    <n v="2"/>
    <x v="0"/>
    <x v="1"/>
    <s v="Weekday"/>
    <s v="Non-Fatal"/>
    <n v="0"/>
    <x v="0"/>
    <x v="3"/>
  </r>
  <r>
    <s v="A01654"/>
    <n v="1"/>
    <x v="23"/>
    <x v="23"/>
    <x v="0"/>
    <x v="5"/>
    <x v="9"/>
    <n v="9"/>
    <x v="52"/>
    <x v="6"/>
    <s v="18:10"/>
    <x v="2"/>
    <x v="1"/>
    <x v="5"/>
    <n v="10"/>
    <n v="2"/>
    <x v="3"/>
    <x v="2"/>
    <x v="2"/>
    <x v="3"/>
    <x v="1"/>
    <x v="4"/>
    <x v="7"/>
    <x v="1"/>
    <x v="0"/>
    <x v="2"/>
    <x v="0"/>
    <x v="0"/>
    <n v="18"/>
    <x v="2"/>
    <x v="1"/>
    <s v="Weekend"/>
    <s v="Fatal"/>
    <n v="0.2"/>
    <x v="3"/>
    <x v="2"/>
  </r>
  <r>
    <s v="A01655"/>
    <n v="1"/>
    <x v="13"/>
    <x v="13"/>
    <x v="0"/>
    <x v="3"/>
    <x v="6"/>
    <n v="12"/>
    <x v="50"/>
    <x v="4"/>
    <s v="12:44"/>
    <x v="2"/>
    <x v="4"/>
    <x v="0"/>
    <n v="3"/>
    <n v="5"/>
    <x v="1"/>
    <x v="2"/>
    <x v="0"/>
    <x v="0"/>
    <x v="3"/>
    <x v="19"/>
    <x v="22"/>
    <x v="2"/>
    <x v="1"/>
    <x v="2"/>
    <x v="1"/>
    <x v="2"/>
    <n v="12"/>
    <x v="3"/>
    <x v="0"/>
    <s v="Weekday"/>
    <s v="Fatal"/>
    <n v="1.67"/>
    <x v="4"/>
    <x v="4"/>
  </r>
  <r>
    <s v="A01656"/>
    <n v="1"/>
    <x v="13"/>
    <x v="13"/>
    <x v="0"/>
    <x v="4"/>
    <x v="2"/>
    <n v="6"/>
    <x v="54"/>
    <x v="1"/>
    <s v="15:53"/>
    <x v="2"/>
    <x v="0"/>
    <x v="4"/>
    <n v="3"/>
    <n v="1"/>
    <x v="4"/>
    <x v="3"/>
    <x v="3"/>
    <x v="0"/>
    <x v="1"/>
    <x v="1"/>
    <x v="39"/>
    <x v="2"/>
    <x v="1"/>
    <x v="2"/>
    <x v="0"/>
    <x v="1"/>
    <n v="15"/>
    <x v="3"/>
    <x v="2"/>
    <s v="Weekday"/>
    <s v="Fatal"/>
    <n v="0.33"/>
    <x v="4"/>
    <x v="1"/>
  </r>
  <r>
    <s v="A01657"/>
    <n v="1"/>
    <x v="22"/>
    <x v="22"/>
    <x v="0"/>
    <x v="2"/>
    <x v="7"/>
    <n v="7"/>
    <x v="55"/>
    <x v="2"/>
    <s v="2:34"/>
    <x v="1"/>
    <x v="4"/>
    <x v="5"/>
    <n v="8"/>
    <n v="0"/>
    <x v="2"/>
    <x v="1"/>
    <x v="1"/>
    <x v="2"/>
    <x v="2"/>
    <x v="80"/>
    <x v="7"/>
    <x v="1"/>
    <x v="0"/>
    <x v="1"/>
    <x v="0"/>
    <x v="3"/>
    <n v="2"/>
    <x v="0"/>
    <x v="2"/>
    <s v="Weekend"/>
    <s v="Non-Fatal"/>
    <n v="0"/>
    <x v="3"/>
    <x v="3"/>
  </r>
  <r>
    <s v="A01658"/>
    <n v="1"/>
    <x v="14"/>
    <x v="14"/>
    <x v="0"/>
    <x v="3"/>
    <x v="8"/>
    <n v="4"/>
    <x v="10"/>
    <x v="2"/>
    <s v="0:40"/>
    <x v="2"/>
    <x v="1"/>
    <x v="4"/>
    <n v="6"/>
    <n v="2"/>
    <x v="0"/>
    <x v="3"/>
    <x v="2"/>
    <x v="3"/>
    <x v="3"/>
    <x v="27"/>
    <x v="41"/>
    <x v="1"/>
    <x v="1"/>
    <x v="0"/>
    <x v="1"/>
    <x v="2"/>
    <n v="0"/>
    <x v="0"/>
    <x v="0"/>
    <s v="Weekend"/>
    <s v="Fatal"/>
    <n v="0.33"/>
    <x v="2"/>
    <x v="3"/>
  </r>
  <r>
    <s v="A01659"/>
    <n v="1"/>
    <x v="13"/>
    <x v="13"/>
    <x v="0"/>
    <x v="1"/>
    <x v="8"/>
    <n v="4"/>
    <x v="37"/>
    <x v="0"/>
    <s v="1:57"/>
    <x v="1"/>
    <x v="2"/>
    <x v="6"/>
    <n v="8"/>
    <n v="1"/>
    <x v="0"/>
    <x v="3"/>
    <x v="2"/>
    <x v="2"/>
    <x v="3"/>
    <x v="48"/>
    <x v="36"/>
    <x v="1"/>
    <x v="1"/>
    <x v="2"/>
    <x v="0"/>
    <x v="3"/>
    <n v="1"/>
    <x v="0"/>
    <x v="1"/>
    <s v="Weekday"/>
    <s v="Fatal"/>
    <n v="0.12"/>
    <x v="3"/>
    <x v="1"/>
  </r>
  <r>
    <s v="A01660"/>
    <n v="1"/>
    <x v="9"/>
    <x v="9"/>
    <x v="0"/>
    <x v="0"/>
    <x v="5"/>
    <n v="10"/>
    <x v="6"/>
    <x v="2"/>
    <s v="6:59"/>
    <x v="1"/>
    <x v="4"/>
    <x v="1"/>
    <n v="2"/>
    <n v="3"/>
    <x v="2"/>
    <x v="1"/>
    <x v="0"/>
    <x v="2"/>
    <x v="1"/>
    <x v="13"/>
    <x v="52"/>
    <x v="1"/>
    <x v="0"/>
    <x v="2"/>
    <x v="1"/>
    <x v="2"/>
    <n v="6"/>
    <x v="1"/>
    <x v="0"/>
    <s v="Weekend"/>
    <s v="Fatal"/>
    <n v="1.5"/>
    <x v="3"/>
    <x v="0"/>
  </r>
  <r>
    <s v="A01661"/>
    <n v="1"/>
    <x v="3"/>
    <x v="3"/>
    <x v="0"/>
    <x v="2"/>
    <x v="8"/>
    <n v="4"/>
    <x v="44"/>
    <x v="6"/>
    <s v="23:32"/>
    <x v="0"/>
    <x v="1"/>
    <x v="5"/>
    <n v="9"/>
    <n v="4"/>
    <x v="0"/>
    <x v="2"/>
    <x v="2"/>
    <x v="2"/>
    <x v="1"/>
    <x v="75"/>
    <x v="41"/>
    <x v="1"/>
    <x v="1"/>
    <x v="1"/>
    <x v="0"/>
    <x v="2"/>
    <n v="23"/>
    <x v="0"/>
    <x v="2"/>
    <s v="Weekend"/>
    <s v="Fatal"/>
    <n v="0.44"/>
    <x v="2"/>
    <x v="2"/>
  </r>
  <r>
    <s v="A01662"/>
    <n v="1"/>
    <x v="27"/>
    <x v="27"/>
    <x v="0"/>
    <x v="4"/>
    <x v="8"/>
    <n v="4"/>
    <x v="15"/>
    <x v="1"/>
    <s v="12:57"/>
    <x v="2"/>
    <x v="2"/>
    <x v="6"/>
    <n v="2"/>
    <n v="0"/>
    <x v="4"/>
    <x v="2"/>
    <x v="3"/>
    <x v="2"/>
    <x v="1"/>
    <x v="74"/>
    <x v="51"/>
    <x v="2"/>
    <x v="1"/>
    <x v="2"/>
    <x v="1"/>
    <x v="0"/>
    <n v="12"/>
    <x v="3"/>
    <x v="2"/>
    <s v="Weekday"/>
    <s v="Non-Fatal"/>
    <n v="0"/>
    <x v="4"/>
    <x v="0"/>
  </r>
  <r>
    <s v="A01663"/>
    <n v="1"/>
    <x v="15"/>
    <x v="15"/>
    <x v="26"/>
    <x v="1"/>
    <x v="7"/>
    <n v="7"/>
    <x v="25"/>
    <x v="2"/>
    <s v="8:57"/>
    <x v="1"/>
    <x v="1"/>
    <x v="5"/>
    <n v="10"/>
    <n v="4"/>
    <x v="3"/>
    <x v="0"/>
    <x v="3"/>
    <x v="2"/>
    <x v="1"/>
    <x v="85"/>
    <x v="13"/>
    <x v="1"/>
    <x v="1"/>
    <x v="2"/>
    <x v="1"/>
    <x v="2"/>
    <n v="8"/>
    <x v="1"/>
    <x v="1"/>
    <s v="Weekend"/>
    <s v="Fatal"/>
    <n v="0.4"/>
    <x v="1"/>
    <x v="4"/>
  </r>
  <r>
    <s v="A01664"/>
    <n v="1"/>
    <x v="22"/>
    <x v="22"/>
    <x v="0"/>
    <x v="4"/>
    <x v="9"/>
    <n v="9"/>
    <x v="59"/>
    <x v="4"/>
    <s v="22:21"/>
    <x v="2"/>
    <x v="3"/>
    <x v="1"/>
    <n v="1"/>
    <n v="0"/>
    <x v="4"/>
    <x v="0"/>
    <x v="2"/>
    <x v="1"/>
    <x v="2"/>
    <x v="38"/>
    <x v="19"/>
    <x v="0"/>
    <x v="0"/>
    <x v="1"/>
    <x v="0"/>
    <x v="0"/>
    <n v="22"/>
    <x v="0"/>
    <x v="2"/>
    <s v="Weekday"/>
    <s v="Non-Fatal"/>
    <n v="0"/>
    <x v="0"/>
    <x v="1"/>
  </r>
  <r>
    <s v="A01665"/>
    <n v="1"/>
    <x v="17"/>
    <x v="17"/>
    <x v="0"/>
    <x v="1"/>
    <x v="2"/>
    <n v="6"/>
    <x v="16"/>
    <x v="4"/>
    <s v="11:30"/>
    <x v="2"/>
    <x v="0"/>
    <x v="0"/>
    <n v="3"/>
    <n v="2"/>
    <x v="2"/>
    <x v="1"/>
    <x v="3"/>
    <x v="2"/>
    <x v="2"/>
    <x v="30"/>
    <x v="52"/>
    <x v="1"/>
    <x v="1"/>
    <x v="1"/>
    <x v="0"/>
    <x v="0"/>
    <n v="11"/>
    <x v="1"/>
    <x v="1"/>
    <s v="Weekday"/>
    <s v="Fatal"/>
    <n v="0.67"/>
    <x v="3"/>
    <x v="4"/>
  </r>
  <r>
    <s v="A01666"/>
    <n v="1"/>
    <x v="9"/>
    <x v="9"/>
    <x v="0"/>
    <x v="0"/>
    <x v="8"/>
    <n v="4"/>
    <x v="35"/>
    <x v="3"/>
    <s v="5:49"/>
    <x v="0"/>
    <x v="4"/>
    <x v="2"/>
    <n v="1"/>
    <n v="5"/>
    <x v="1"/>
    <x v="2"/>
    <x v="1"/>
    <x v="3"/>
    <x v="2"/>
    <x v="53"/>
    <x v="43"/>
    <x v="1"/>
    <x v="0"/>
    <x v="0"/>
    <x v="1"/>
    <x v="2"/>
    <n v="5"/>
    <x v="1"/>
    <x v="0"/>
    <s v="Weekday"/>
    <s v="Fatal"/>
    <n v="5"/>
    <x v="1"/>
    <x v="3"/>
  </r>
  <r>
    <s v="A01667"/>
    <n v="1"/>
    <x v="23"/>
    <x v="23"/>
    <x v="0"/>
    <x v="2"/>
    <x v="6"/>
    <n v="12"/>
    <x v="46"/>
    <x v="0"/>
    <s v="22:35"/>
    <x v="0"/>
    <x v="2"/>
    <x v="3"/>
    <n v="2"/>
    <n v="1"/>
    <x v="4"/>
    <x v="2"/>
    <x v="2"/>
    <x v="0"/>
    <x v="3"/>
    <x v="16"/>
    <x v="45"/>
    <x v="1"/>
    <x v="0"/>
    <x v="0"/>
    <x v="0"/>
    <x v="2"/>
    <n v="22"/>
    <x v="0"/>
    <x v="2"/>
    <s v="Weekday"/>
    <s v="Fatal"/>
    <n v="0.5"/>
    <x v="3"/>
    <x v="3"/>
  </r>
  <r>
    <s v="A01668"/>
    <n v="1"/>
    <x v="17"/>
    <x v="17"/>
    <x v="0"/>
    <x v="3"/>
    <x v="3"/>
    <n v="8"/>
    <x v="48"/>
    <x v="3"/>
    <s v="0:11"/>
    <x v="1"/>
    <x v="0"/>
    <x v="1"/>
    <n v="4"/>
    <n v="4"/>
    <x v="2"/>
    <x v="1"/>
    <x v="2"/>
    <x v="2"/>
    <x v="3"/>
    <x v="77"/>
    <x v="46"/>
    <x v="0"/>
    <x v="0"/>
    <x v="0"/>
    <x v="0"/>
    <x v="2"/>
    <n v="0"/>
    <x v="0"/>
    <x v="0"/>
    <s v="Weekday"/>
    <s v="Fatal"/>
    <n v="1"/>
    <x v="0"/>
    <x v="2"/>
  </r>
  <r>
    <s v="A01669"/>
    <n v="1"/>
    <x v="2"/>
    <x v="2"/>
    <x v="0"/>
    <x v="5"/>
    <x v="0"/>
    <n v="5"/>
    <x v="56"/>
    <x v="5"/>
    <s v="7:19"/>
    <x v="1"/>
    <x v="0"/>
    <x v="1"/>
    <n v="4"/>
    <n v="4"/>
    <x v="2"/>
    <x v="1"/>
    <x v="2"/>
    <x v="1"/>
    <x v="3"/>
    <x v="8"/>
    <x v="42"/>
    <x v="1"/>
    <x v="1"/>
    <x v="1"/>
    <x v="0"/>
    <x v="3"/>
    <n v="7"/>
    <x v="1"/>
    <x v="1"/>
    <s v="Weekday"/>
    <s v="Fatal"/>
    <n v="1"/>
    <x v="1"/>
    <x v="4"/>
  </r>
  <r>
    <s v="A01670"/>
    <n v="1"/>
    <x v="30"/>
    <x v="30"/>
    <x v="0"/>
    <x v="5"/>
    <x v="4"/>
    <n v="11"/>
    <x v="61"/>
    <x v="1"/>
    <s v="9:56"/>
    <x v="0"/>
    <x v="0"/>
    <x v="0"/>
    <n v="6"/>
    <n v="0"/>
    <x v="1"/>
    <x v="2"/>
    <x v="2"/>
    <x v="1"/>
    <x v="0"/>
    <x v="48"/>
    <x v="36"/>
    <x v="1"/>
    <x v="0"/>
    <x v="1"/>
    <x v="0"/>
    <x v="3"/>
    <n v="9"/>
    <x v="1"/>
    <x v="1"/>
    <s v="Weekday"/>
    <s v="Non-Fatal"/>
    <n v="0"/>
    <x v="3"/>
    <x v="1"/>
  </r>
  <r>
    <s v="A01671"/>
    <n v="1"/>
    <x v="13"/>
    <x v="13"/>
    <x v="0"/>
    <x v="5"/>
    <x v="4"/>
    <n v="11"/>
    <x v="61"/>
    <x v="3"/>
    <s v="10:0"/>
    <x v="1"/>
    <x v="2"/>
    <x v="6"/>
    <n v="8"/>
    <n v="5"/>
    <x v="0"/>
    <x v="3"/>
    <x v="1"/>
    <x v="0"/>
    <x v="2"/>
    <x v="65"/>
    <x v="28"/>
    <x v="0"/>
    <x v="1"/>
    <x v="2"/>
    <x v="0"/>
    <x v="0"/>
    <n v="10"/>
    <x v="1"/>
    <x v="1"/>
    <s v="Weekday"/>
    <s v="Fatal"/>
    <n v="0.62"/>
    <x v="0"/>
    <x v="1"/>
  </r>
  <r>
    <s v="A01672"/>
    <n v="1"/>
    <x v="14"/>
    <x v="14"/>
    <x v="0"/>
    <x v="1"/>
    <x v="7"/>
    <n v="7"/>
    <x v="25"/>
    <x v="4"/>
    <s v="13:41"/>
    <x v="1"/>
    <x v="0"/>
    <x v="5"/>
    <n v="1"/>
    <n v="1"/>
    <x v="3"/>
    <x v="3"/>
    <x v="3"/>
    <x v="2"/>
    <x v="2"/>
    <x v="67"/>
    <x v="35"/>
    <x v="1"/>
    <x v="1"/>
    <x v="0"/>
    <x v="1"/>
    <x v="0"/>
    <n v="13"/>
    <x v="3"/>
    <x v="1"/>
    <s v="Weekday"/>
    <s v="Fatal"/>
    <n v="1"/>
    <x v="3"/>
    <x v="4"/>
  </r>
  <r>
    <s v="A01673"/>
    <n v="1"/>
    <x v="18"/>
    <x v="18"/>
    <x v="9"/>
    <x v="4"/>
    <x v="7"/>
    <n v="7"/>
    <x v="18"/>
    <x v="6"/>
    <s v="2:41"/>
    <x v="1"/>
    <x v="1"/>
    <x v="6"/>
    <n v="1"/>
    <n v="0"/>
    <x v="0"/>
    <x v="1"/>
    <x v="0"/>
    <x v="3"/>
    <x v="3"/>
    <x v="10"/>
    <x v="34"/>
    <x v="0"/>
    <x v="1"/>
    <x v="1"/>
    <x v="1"/>
    <x v="2"/>
    <n v="2"/>
    <x v="0"/>
    <x v="2"/>
    <s v="Weekend"/>
    <s v="Non-Fatal"/>
    <n v="0"/>
    <x v="1"/>
    <x v="4"/>
  </r>
  <r>
    <s v="A01674"/>
    <n v="1"/>
    <x v="20"/>
    <x v="20"/>
    <x v="15"/>
    <x v="1"/>
    <x v="6"/>
    <n v="12"/>
    <x v="28"/>
    <x v="6"/>
    <s v="19:34"/>
    <x v="1"/>
    <x v="0"/>
    <x v="6"/>
    <n v="5"/>
    <n v="0"/>
    <x v="0"/>
    <x v="1"/>
    <x v="1"/>
    <x v="0"/>
    <x v="3"/>
    <x v="20"/>
    <x v="22"/>
    <x v="2"/>
    <x v="0"/>
    <x v="2"/>
    <x v="0"/>
    <x v="2"/>
    <n v="19"/>
    <x v="2"/>
    <x v="1"/>
    <s v="Weekend"/>
    <s v="Non-Fatal"/>
    <n v="0"/>
    <x v="4"/>
    <x v="1"/>
  </r>
  <r>
    <s v="A01675"/>
    <n v="1"/>
    <x v="9"/>
    <x v="9"/>
    <x v="0"/>
    <x v="0"/>
    <x v="11"/>
    <n v="3"/>
    <x v="70"/>
    <x v="2"/>
    <s v="10:31"/>
    <x v="2"/>
    <x v="2"/>
    <x v="2"/>
    <n v="1"/>
    <n v="0"/>
    <x v="1"/>
    <x v="3"/>
    <x v="3"/>
    <x v="1"/>
    <x v="1"/>
    <x v="37"/>
    <x v="43"/>
    <x v="1"/>
    <x v="0"/>
    <x v="0"/>
    <x v="1"/>
    <x v="2"/>
    <n v="10"/>
    <x v="1"/>
    <x v="0"/>
    <s v="Weekend"/>
    <s v="Non-Fatal"/>
    <n v="0"/>
    <x v="1"/>
    <x v="4"/>
  </r>
  <r>
    <s v="A01676"/>
    <n v="1"/>
    <x v="8"/>
    <x v="8"/>
    <x v="0"/>
    <x v="2"/>
    <x v="4"/>
    <n v="11"/>
    <x v="14"/>
    <x v="0"/>
    <s v="14:2"/>
    <x v="2"/>
    <x v="1"/>
    <x v="0"/>
    <n v="3"/>
    <n v="2"/>
    <x v="3"/>
    <x v="0"/>
    <x v="1"/>
    <x v="0"/>
    <x v="0"/>
    <x v="34"/>
    <x v="36"/>
    <x v="1"/>
    <x v="0"/>
    <x v="1"/>
    <x v="1"/>
    <x v="1"/>
    <n v="14"/>
    <x v="3"/>
    <x v="2"/>
    <s v="Weekday"/>
    <s v="Fatal"/>
    <n v="0.67"/>
    <x v="3"/>
    <x v="1"/>
  </r>
  <r>
    <s v="A01677"/>
    <n v="1"/>
    <x v="3"/>
    <x v="3"/>
    <x v="0"/>
    <x v="3"/>
    <x v="11"/>
    <n v="3"/>
    <x v="64"/>
    <x v="6"/>
    <s v="6:42"/>
    <x v="1"/>
    <x v="0"/>
    <x v="4"/>
    <n v="4"/>
    <n v="2"/>
    <x v="4"/>
    <x v="3"/>
    <x v="1"/>
    <x v="1"/>
    <x v="2"/>
    <x v="40"/>
    <x v="36"/>
    <x v="1"/>
    <x v="1"/>
    <x v="1"/>
    <x v="0"/>
    <x v="2"/>
    <n v="6"/>
    <x v="1"/>
    <x v="0"/>
    <s v="Weekend"/>
    <s v="Fatal"/>
    <n v="0.5"/>
    <x v="3"/>
    <x v="0"/>
  </r>
  <r>
    <s v="A01678"/>
    <n v="1"/>
    <x v="6"/>
    <x v="6"/>
    <x v="24"/>
    <x v="4"/>
    <x v="8"/>
    <n v="4"/>
    <x v="15"/>
    <x v="5"/>
    <s v="22:3"/>
    <x v="0"/>
    <x v="4"/>
    <x v="5"/>
    <n v="7"/>
    <n v="5"/>
    <x v="1"/>
    <x v="2"/>
    <x v="2"/>
    <x v="0"/>
    <x v="3"/>
    <x v="39"/>
    <x v="49"/>
    <x v="1"/>
    <x v="0"/>
    <x v="1"/>
    <x v="0"/>
    <x v="1"/>
    <n v="22"/>
    <x v="0"/>
    <x v="2"/>
    <s v="Weekday"/>
    <s v="Fatal"/>
    <n v="0.71"/>
    <x v="3"/>
    <x v="4"/>
  </r>
  <r>
    <s v="A01679"/>
    <n v="1"/>
    <x v="22"/>
    <x v="22"/>
    <x v="0"/>
    <x v="1"/>
    <x v="0"/>
    <n v="5"/>
    <x v="22"/>
    <x v="2"/>
    <s v="2:24"/>
    <x v="2"/>
    <x v="2"/>
    <x v="6"/>
    <n v="7"/>
    <n v="4"/>
    <x v="4"/>
    <x v="1"/>
    <x v="2"/>
    <x v="3"/>
    <x v="2"/>
    <x v="32"/>
    <x v="25"/>
    <x v="1"/>
    <x v="1"/>
    <x v="2"/>
    <x v="1"/>
    <x v="0"/>
    <n v="2"/>
    <x v="0"/>
    <x v="1"/>
    <s v="Weekend"/>
    <s v="Fatal"/>
    <n v="0.56999999999999995"/>
    <x v="3"/>
    <x v="3"/>
  </r>
  <r>
    <s v="A01680"/>
    <n v="1"/>
    <x v="10"/>
    <x v="10"/>
    <x v="0"/>
    <x v="5"/>
    <x v="5"/>
    <n v="10"/>
    <x v="12"/>
    <x v="4"/>
    <s v="19:51"/>
    <x v="1"/>
    <x v="4"/>
    <x v="5"/>
    <n v="3"/>
    <n v="3"/>
    <x v="4"/>
    <x v="2"/>
    <x v="3"/>
    <x v="3"/>
    <x v="3"/>
    <x v="14"/>
    <x v="34"/>
    <x v="0"/>
    <x v="0"/>
    <x v="1"/>
    <x v="0"/>
    <x v="1"/>
    <n v="19"/>
    <x v="2"/>
    <x v="1"/>
    <s v="Weekday"/>
    <s v="Fatal"/>
    <n v="1"/>
    <x v="1"/>
    <x v="1"/>
  </r>
  <r>
    <s v="A01681"/>
    <n v="1"/>
    <x v="21"/>
    <x v="21"/>
    <x v="0"/>
    <x v="3"/>
    <x v="5"/>
    <n v="10"/>
    <x v="36"/>
    <x v="2"/>
    <s v="0:47"/>
    <x v="2"/>
    <x v="2"/>
    <x v="0"/>
    <n v="2"/>
    <n v="5"/>
    <x v="3"/>
    <x v="3"/>
    <x v="0"/>
    <x v="3"/>
    <x v="1"/>
    <x v="36"/>
    <x v="25"/>
    <x v="1"/>
    <x v="0"/>
    <x v="0"/>
    <x v="1"/>
    <x v="2"/>
    <n v="0"/>
    <x v="0"/>
    <x v="0"/>
    <s v="Weekend"/>
    <s v="Fatal"/>
    <n v="2.5"/>
    <x v="3"/>
    <x v="1"/>
  </r>
  <r>
    <s v="A01682"/>
    <n v="1"/>
    <x v="23"/>
    <x v="23"/>
    <x v="0"/>
    <x v="2"/>
    <x v="1"/>
    <n v="1"/>
    <x v="63"/>
    <x v="6"/>
    <s v="9:9"/>
    <x v="1"/>
    <x v="2"/>
    <x v="0"/>
    <n v="9"/>
    <n v="2"/>
    <x v="0"/>
    <x v="0"/>
    <x v="0"/>
    <x v="1"/>
    <x v="1"/>
    <x v="28"/>
    <x v="23"/>
    <x v="0"/>
    <x v="0"/>
    <x v="2"/>
    <x v="0"/>
    <x v="1"/>
    <n v="9"/>
    <x v="1"/>
    <x v="2"/>
    <s v="Weekend"/>
    <s v="Fatal"/>
    <n v="0.22"/>
    <x v="1"/>
    <x v="3"/>
  </r>
  <r>
    <s v="A01683"/>
    <n v="1"/>
    <x v="9"/>
    <x v="9"/>
    <x v="0"/>
    <x v="4"/>
    <x v="0"/>
    <n v="5"/>
    <x v="34"/>
    <x v="3"/>
    <s v="4:55"/>
    <x v="1"/>
    <x v="0"/>
    <x v="4"/>
    <n v="7"/>
    <n v="0"/>
    <x v="4"/>
    <x v="3"/>
    <x v="3"/>
    <x v="0"/>
    <x v="0"/>
    <x v="79"/>
    <x v="32"/>
    <x v="2"/>
    <x v="0"/>
    <x v="1"/>
    <x v="0"/>
    <x v="2"/>
    <n v="4"/>
    <x v="0"/>
    <x v="2"/>
    <s v="Weekday"/>
    <s v="Non-Fatal"/>
    <n v="0"/>
    <x v="4"/>
    <x v="0"/>
  </r>
  <r>
    <s v="A01684"/>
    <n v="1"/>
    <x v="3"/>
    <x v="3"/>
    <x v="0"/>
    <x v="0"/>
    <x v="4"/>
    <n v="11"/>
    <x v="30"/>
    <x v="3"/>
    <s v="0:26"/>
    <x v="1"/>
    <x v="0"/>
    <x v="6"/>
    <n v="3"/>
    <n v="2"/>
    <x v="4"/>
    <x v="1"/>
    <x v="3"/>
    <x v="3"/>
    <x v="2"/>
    <x v="70"/>
    <x v="15"/>
    <x v="1"/>
    <x v="1"/>
    <x v="1"/>
    <x v="0"/>
    <x v="1"/>
    <n v="0"/>
    <x v="0"/>
    <x v="0"/>
    <s v="Weekday"/>
    <s v="Fatal"/>
    <n v="0.67"/>
    <x v="1"/>
    <x v="1"/>
  </r>
  <r>
    <s v="A01685"/>
    <n v="1"/>
    <x v="25"/>
    <x v="25"/>
    <x v="0"/>
    <x v="2"/>
    <x v="7"/>
    <n v="7"/>
    <x v="55"/>
    <x v="5"/>
    <s v="17:35"/>
    <x v="1"/>
    <x v="0"/>
    <x v="4"/>
    <n v="3"/>
    <n v="1"/>
    <x v="2"/>
    <x v="3"/>
    <x v="0"/>
    <x v="2"/>
    <x v="0"/>
    <x v="43"/>
    <x v="44"/>
    <x v="1"/>
    <x v="0"/>
    <x v="2"/>
    <x v="1"/>
    <x v="3"/>
    <n v="17"/>
    <x v="2"/>
    <x v="2"/>
    <s v="Weekday"/>
    <s v="Fatal"/>
    <n v="0.33"/>
    <x v="2"/>
    <x v="4"/>
  </r>
  <r>
    <s v="A01686"/>
    <n v="1"/>
    <x v="18"/>
    <x v="18"/>
    <x v="17"/>
    <x v="0"/>
    <x v="11"/>
    <n v="3"/>
    <x v="70"/>
    <x v="6"/>
    <s v="19:43"/>
    <x v="0"/>
    <x v="3"/>
    <x v="0"/>
    <n v="6"/>
    <n v="4"/>
    <x v="2"/>
    <x v="0"/>
    <x v="2"/>
    <x v="3"/>
    <x v="1"/>
    <x v="73"/>
    <x v="5"/>
    <x v="1"/>
    <x v="1"/>
    <x v="1"/>
    <x v="0"/>
    <x v="1"/>
    <n v="19"/>
    <x v="2"/>
    <x v="0"/>
    <s v="Weekend"/>
    <s v="Fatal"/>
    <n v="0.67"/>
    <x v="3"/>
    <x v="0"/>
  </r>
  <r>
    <s v="A01687"/>
    <n v="1"/>
    <x v="3"/>
    <x v="3"/>
    <x v="0"/>
    <x v="4"/>
    <x v="5"/>
    <n v="10"/>
    <x v="58"/>
    <x v="6"/>
    <s v="3:1"/>
    <x v="2"/>
    <x v="3"/>
    <x v="5"/>
    <n v="10"/>
    <n v="4"/>
    <x v="3"/>
    <x v="1"/>
    <x v="3"/>
    <x v="3"/>
    <x v="2"/>
    <x v="71"/>
    <x v="52"/>
    <x v="1"/>
    <x v="1"/>
    <x v="2"/>
    <x v="1"/>
    <x v="3"/>
    <n v="3"/>
    <x v="0"/>
    <x v="2"/>
    <s v="Weekend"/>
    <s v="Fatal"/>
    <n v="0.4"/>
    <x v="3"/>
    <x v="1"/>
  </r>
  <r>
    <s v="A01688"/>
    <n v="1"/>
    <x v="22"/>
    <x v="22"/>
    <x v="0"/>
    <x v="1"/>
    <x v="5"/>
    <n v="10"/>
    <x v="40"/>
    <x v="2"/>
    <s v="14:7"/>
    <x v="2"/>
    <x v="0"/>
    <x v="1"/>
    <n v="10"/>
    <n v="5"/>
    <x v="2"/>
    <x v="1"/>
    <x v="0"/>
    <x v="0"/>
    <x v="2"/>
    <x v="7"/>
    <x v="26"/>
    <x v="1"/>
    <x v="0"/>
    <x v="1"/>
    <x v="0"/>
    <x v="3"/>
    <n v="14"/>
    <x v="3"/>
    <x v="1"/>
    <s v="Weekend"/>
    <s v="Fatal"/>
    <n v="0.5"/>
    <x v="2"/>
    <x v="0"/>
  </r>
  <r>
    <s v="A01689"/>
    <n v="1"/>
    <x v="18"/>
    <x v="18"/>
    <x v="17"/>
    <x v="0"/>
    <x v="5"/>
    <n v="10"/>
    <x v="6"/>
    <x v="4"/>
    <s v="2:46"/>
    <x v="0"/>
    <x v="2"/>
    <x v="6"/>
    <n v="5"/>
    <n v="4"/>
    <x v="1"/>
    <x v="3"/>
    <x v="3"/>
    <x v="0"/>
    <x v="3"/>
    <x v="24"/>
    <x v="0"/>
    <x v="0"/>
    <x v="0"/>
    <x v="1"/>
    <x v="1"/>
    <x v="0"/>
    <n v="2"/>
    <x v="0"/>
    <x v="0"/>
    <s v="Weekday"/>
    <s v="Fatal"/>
    <n v="0.8"/>
    <x v="0"/>
    <x v="4"/>
  </r>
  <r>
    <s v="A01690"/>
    <n v="1"/>
    <x v="25"/>
    <x v="25"/>
    <x v="0"/>
    <x v="2"/>
    <x v="9"/>
    <n v="9"/>
    <x v="51"/>
    <x v="3"/>
    <s v="16:51"/>
    <x v="2"/>
    <x v="2"/>
    <x v="1"/>
    <n v="8"/>
    <n v="0"/>
    <x v="3"/>
    <x v="0"/>
    <x v="2"/>
    <x v="2"/>
    <x v="2"/>
    <x v="70"/>
    <x v="25"/>
    <x v="1"/>
    <x v="1"/>
    <x v="1"/>
    <x v="1"/>
    <x v="1"/>
    <n v="16"/>
    <x v="3"/>
    <x v="2"/>
    <s v="Weekday"/>
    <s v="Non-Fatal"/>
    <n v="0"/>
    <x v="3"/>
    <x v="1"/>
  </r>
  <r>
    <s v="A01691"/>
    <n v="1"/>
    <x v="15"/>
    <x v="15"/>
    <x v="7"/>
    <x v="2"/>
    <x v="11"/>
    <n v="3"/>
    <x v="45"/>
    <x v="4"/>
    <s v="11:29"/>
    <x v="2"/>
    <x v="3"/>
    <x v="3"/>
    <n v="4"/>
    <n v="3"/>
    <x v="3"/>
    <x v="2"/>
    <x v="2"/>
    <x v="3"/>
    <x v="0"/>
    <x v="17"/>
    <x v="32"/>
    <x v="2"/>
    <x v="0"/>
    <x v="2"/>
    <x v="0"/>
    <x v="0"/>
    <n v="11"/>
    <x v="1"/>
    <x v="2"/>
    <s v="Weekday"/>
    <s v="Fatal"/>
    <n v="0.75"/>
    <x v="4"/>
    <x v="4"/>
  </r>
  <r>
    <s v="A01692"/>
    <n v="1"/>
    <x v="3"/>
    <x v="3"/>
    <x v="0"/>
    <x v="0"/>
    <x v="4"/>
    <n v="11"/>
    <x v="30"/>
    <x v="0"/>
    <s v="5:22"/>
    <x v="0"/>
    <x v="3"/>
    <x v="2"/>
    <n v="9"/>
    <n v="2"/>
    <x v="0"/>
    <x v="0"/>
    <x v="0"/>
    <x v="0"/>
    <x v="0"/>
    <x v="89"/>
    <x v="15"/>
    <x v="1"/>
    <x v="1"/>
    <x v="1"/>
    <x v="0"/>
    <x v="2"/>
    <n v="5"/>
    <x v="1"/>
    <x v="0"/>
    <s v="Weekday"/>
    <s v="Fatal"/>
    <n v="0.22"/>
    <x v="1"/>
    <x v="0"/>
  </r>
  <r>
    <s v="A01693"/>
    <n v="1"/>
    <x v="13"/>
    <x v="13"/>
    <x v="0"/>
    <x v="1"/>
    <x v="4"/>
    <n v="11"/>
    <x v="67"/>
    <x v="4"/>
    <s v="7:47"/>
    <x v="0"/>
    <x v="1"/>
    <x v="1"/>
    <n v="5"/>
    <n v="3"/>
    <x v="4"/>
    <x v="3"/>
    <x v="1"/>
    <x v="0"/>
    <x v="0"/>
    <x v="38"/>
    <x v="43"/>
    <x v="1"/>
    <x v="1"/>
    <x v="0"/>
    <x v="1"/>
    <x v="3"/>
    <n v="7"/>
    <x v="1"/>
    <x v="1"/>
    <s v="Weekday"/>
    <s v="Fatal"/>
    <n v="0.6"/>
    <x v="1"/>
    <x v="1"/>
  </r>
  <r>
    <s v="A01694"/>
    <n v="1"/>
    <x v="21"/>
    <x v="21"/>
    <x v="0"/>
    <x v="5"/>
    <x v="4"/>
    <n v="11"/>
    <x v="61"/>
    <x v="5"/>
    <s v="15:44"/>
    <x v="1"/>
    <x v="1"/>
    <x v="0"/>
    <n v="5"/>
    <n v="0"/>
    <x v="0"/>
    <x v="2"/>
    <x v="3"/>
    <x v="2"/>
    <x v="1"/>
    <x v="12"/>
    <x v="12"/>
    <x v="1"/>
    <x v="0"/>
    <x v="2"/>
    <x v="1"/>
    <x v="2"/>
    <n v="15"/>
    <x v="3"/>
    <x v="1"/>
    <s v="Weekday"/>
    <s v="Non-Fatal"/>
    <n v="0"/>
    <x v="1"/>
    <x v="4"/>
  </r>
  <r>
    <s v="A01695"/>
    <n v="1"/>
    <x v="20"/>
    <x v="20"/>
    <x v="15"/>
    <x v="0"/>
    <x v="8"/>
    <n v="4"/>
    <x v="35"/>
    <x v="5"/>
    <s v="4:4"/>
    <x v="0"/>
    <x v="3"/>
    <x v="4"/>
    <n v="2"/>
    <n v="2"/>
    <x v="4"/>
    <x v="1"/>
    <x v="1"/>
    <x v="0"/>
    <x v="3"/>
    <x v="63"/>
    <x v="2"/>
    <x v="1"/>
    <x v="0"/>
    <x v="2"/>
    <x v="1"/>
    <x v="0"/>
    <n v="4"/>
    <x v="0"/>
    <x v="0"/>
    <s v="Weekday"/>
    <s v="Fatal"/>
    <n v="1"/>
    <x v="2"/>
    <x v="4"/>
  </r>
  <r>
    <s v="A01696"/>
    <n v="1"/>
    <x v="12"/>
    <x v="12"/>
    <x v="14"/>
    <x v="5"/>
    <x v="9"/>
    <n v="9"/>
    <x v="52"/>
    <x v="3"/>
    <s v="16:40"/>
    <x v="1"/>
    <x v="0"/>
    <x v="2"/>
    <n v="8"/>
    <n v="4"/>
    <x v="4"/>
    <x v="3"/>
    <x v="0"/>
    <x v="0"/>
    <x v="0"/>
    <x v="42"/>
    <x v="31"/>
    <x v="1"/>
    <x v="0"/>
    <x v="0"/>
    <x v="0"/>
    <x v="1"/>
    <n v="16"/>
    <x v="3"/>
    <x v="1"/>
    <s v="Weekday"/>
    <s v="Fatal"/>
    <n v="0.5"/>
    <x v="3"/>
    <x v="2"/>
  </r>
  <r>
    <s v="A01697"/>
    <n v="1"/>
    <x v="22"/>
    <x v="22"/>
    <x v="0"/>
    <x v="5"/>
    <x v="9"/>
    <n v="9"/>
    <x v="52"/>
    <x v="6"/>
    <s v="10:32"/>
    <x v="0"/>
    <x v="3"/>
    <x v="2"/>
    <n v="3"/>
    <n v="4"/>
    <x v="0"/>
    <x v="3"/>
    <x v="2"/>
    <x v="2"/>
    <x v="2"/>
    <x v="66"/>
    <x v="6"/>
    <x v="1"/>
    <x v="0"/>
    <x v="1"/>
    <x v="1"/>
    <x v="1"/>
    <n v="10"/>
    <x v="1"/>
    <x v="1"/>
    <s v="Weekend"/>
    <s v="Fatal"/>
    <n v="1.33"/>
    <x v="3"/>
    <x v="3"/>
  </r>
  <r>
    <s v="A01698"/>
    <n v="1"/>
    <x v="0"/>
    <x v="0"/>
    <x v="0"/>
    <x v="3"/>
    <x v="6"/>
    <n v="12"/>
    <x v="50"/>
    <x v="6"/>
    <s v="22:39"/>
    <x v="0"/>
    <x v="1"/>
    <x v="3"/>
    <n v="0"/>
    <n v="5"/>
    <x v="0"/>
    <x v="0"/>
    <x v="2"/>
    <x v="0"/>
    <x v="3"/>
    <x v="84"/>
    <x v="3"/>
    <x v="1"/>
    <x v="0"/>
    <x v="2"/>
    <x v="0"/>
    <x v="2"/>
    <n v="22"/>
    <x v="0"/>
    <x v="0"/>
    <s v="Weekend"/>
    <s v="Fatal"/>
    <n v="0"/>
    <x v="2"/>
    <x v="0"/>
  </r>
  <r>
    <s v="A01699"/>
    <n v="1"/>
    <x v="27"/>
    <x v="27"/>
    <x v="0"/>
    <x v="0"/>
    <x v="3"/>
    <n v="8"/>
    <x v="4"/>
    <x v="6"/>
    <s v="21:33"/>
    <x v="1"/>
    <x v="2"/>
    <x v="0"/>
    <n v="3"/>
    <n v="0"/>
    <x v="2"/>
    <x v="2"/>
    <x v="3"/>
    <x v="1"/>
    <x v="1"/>
    <x v="66"/>
    <x v="47"/>
    <x v="0"/>
    <x v="0"/>
    <x v="2"/>
    <x v="1"/>
    <x v="0"/>
    <n v="21"/>
    <x v="0"/>
    <x v="0"/>
    <s v="Weekend"/>
    <s v="Non-Fatal"/>
    <n v="0"/>
    <x v="0"/>
    <x v="3"/>
  </r>
  <r>
    <s v="A01700"/>
    <n v="1"/>
    <x v="6"/>
    <x v="6"/>
    <x v="24"/>
    <x v="0"/>
    <x v="2"/>
    <n v="6"/>
    <x v="53"/>
    <x v="1"/>
    <s v="8:32"/>
    <x v="2"/>
    <x v="4"/>
    <x v="4"/>
    <n v="2"/>
    <n v="2"/>
    <x v="4"/>
    <x v="1"/>
    <x v="3"/>
    <x v="2"/>
    <x v="3"/>
    <x v="49"/>
    <x v="20"/>
    <x v="0"/>
    <x v="0"/>
    <x v="1"/>
    <x v="0"/>
    <x v="0"/>
    <n v="8"/>
    <x v="1"/>
    <x v="0"/>
    <s v="Weekday"/>
    <s v="Fatal"/>
    <n v="1"/>
    <x v="1"/>
    <x v="1"/>
  </r>
  <r>
    <s v="A01701"/>
    <n v="1"/>
    <x v="25"/>
    <x v="25"/>
    <x v="0"/>
    <x v="3"/>
    <x v="9"/>
    <n v="9"/>
    <x v="71"/>
    <x v="5"/>
    <s v="6:33"/>
    <x v="1"/>
    <x v="4"/>
    <x v="6"/>
    <n v="6"/>
    <n v="1"/>
    <x v="4"/>
    <x v="3"/>
    <x v="0"/>
    <x v="3"/>
    <x v="1"/>
    <x v="72"/>
    <x v="18"/>
    <x v="1"/>
    <x v="0"/>
    <x v="2"/>
    <x v="0"/>
    <x v="3"/>
    <n v="6"/>
    <x v="1"/>
    <x v="0"/>
    <s v="Weekday"/>
    <s v="Fatal"/>
    <n v="0.17"/>
    <x v="3"/>
    <x v="0"/>
  </r>
  <r>
    <s v="A01702"/>
    <n v="1"/>
    <x v="20"/>
    <x v="20"/>
    <x v="12"/>
    <x v="4"/>
    <x v="1"/>
    <n v="1"/>
    <x v="38"/>
    <x v="1"/>
    <s v="1:43"/>
    <x v="1"/>
    <x v="2"/>
    <x v="1"/>
    <n v="8"/>
    <n v="5"/>
    <x v="1"/>
    <x v="3"/>
    <x v="0"/>
    <x v="1"/>
    <x v="1"/>
    <x v="45"/>
    <x v="11"/>
    <x v="1"/>
    <x v="1"/>
    <x v="0"/>
    <x v="1"/>
    <x v="2"/>
    <n v="1"/>
    <x v="0"/>
    <x v="2"/>
    <s v="Weekday"/>
    <s v="Fatal"/>
    <n v="0.62"/>
    <x v="3"/>
    <x v="1"/>
  </r>
  <r>
    <s v="A01703"/>
    <n v="1"/>
    <x v="7"/>
    <x v="7"/>
    <x v="0"/>
    <x v="0"/>
    <x v="5"/>
    <n v="10"/>
    <x v="6"/>
    <x v="2"/>
    <s v="6:52"/>
    <x v="2"/>
    <x v="2"/>
    <x v="1"/>
    <n v="2"/>
    <n v="5"/>
    <x v="0"/>
    <x v="1"/>
    <x v="3"/>
    <x v="1"/>
    <x v="0"/>
    <x v="39"/>
    <x v="7"/>
    <x v="1"/>
    <x v="1"/>
    <x v="0"/>
    <x v="0"/>
    <x v="2"/>
    <n v="6"/>
    <x v="1"/>
    <x v="0"/>
    <s v="Weekend"/>
    <s v="Fatal"/>
    <n v="2.5"/>
    <x v="3"/>
    <x v="4"/>
  </r>
  <r>
    <s v="A01704"/>
    <n v="1"/>
    <x v="1"/>
    <x v="1"/>
    <x v="3"/>
    <x v="3"/>
    <x v="11"/>
    <n v="3"/>
    <x v="64"/>
    <x v="5"/>
    <s v="12:31"/>
    <x v="1"/>
    <x v="0"/>
    <x v="0"/>
    <n v="0"/>
    <n v="2"/>
    <x v="1"/>
    <x v="3"/>
    <x v="3"/>
    <x v="1"/>
    <x v="1"/>
    <x v="36"/>
    <x v="50"/>
    <x v="1"/>
    <x v="0"/>
    <x v="2"/>
    <x v="0"/>
    <x v="1"/>
    <n v="12"/>
    <x v="3"/>
    <x v="0"/>
    <s v="Weekday"/>
    <s v="Fatal"/>
    <n v="0"/>
    <x v="2"/>
    <x v="1"/>
  </r>
  <r>
    <s v="A01705"/>
    <n v="1"/>
    <x v="8"/>
    <x v="8"/>
    <x v="0"/>
    <x v="1"/>
    <x v="8"/>
    <n v="4"/>
    <x v="37"/>
    <x v="3"/>
    <s v="20:43"/>
    <x v="1"/>
    <x v="0"/>
    <x v="6"/>
    <n v="6"/>
    <n v="5"/>
    <x v="4"/>
    <x v="2"/>
    <x v="0"/>
    <x v="0"/>
    <x v="2"/>
    <x v="18"/>
    <x v="30"/>
    <x v="1"/>
    <x v="1"/>
    <x v="1"/>
    <x v="0"/>
    <x v="3"/>
    <n v="20"/>
    <x v="2"/>
    <x v="1"/>
    <s v="Weekday"/>
    <s v="Fatal"/>
    <n v="0.83"/>
    <x v="3"/>
    <x v="0"/>
  </r>
  <r>
    <s v="A01706"/>
    <n v="1"/>
    <x v="27"/>
    <x v="27"/>
    <x v="0"/>
    <x v="2"/>
    <x v="5"/>
    <n v="10"/>
    <x v="13"/>
    <x v="2"/>
    <s v="17:58"/>
    <x v="1"/>
    <x v="1"/>
    <x v="5"/>
    <n v="7"/>
    <n v="1"/>
    <x v="1"/>
    <x v="2"/>
    <x v="0"/>
    <x v="1"/>
    <x v="3"/>
    <x v="42"/>
    <x v="48"/>
    <x v="1"/>
    <x v="0"/>
    <x v="0"/>
    <x v="1"/>
    <x v="3"/>
    <n v="17"/>
    <x v="2"/>
    <x v="2"/>
    <s v="Weekend"/>
    <s v="Fatal"/>
    <n v="0.14000000000000001"/>
    <x v="2"/>
    <x v="2"/>
  </r>
  <r>
    <s v="A01707"/>
    <n v="1"/>
    <x v="5"/>
    <x v="5"/>
    <x v="0"/>
    <x v="1"/>
    <x v="4"/>
    <n v="11"/>
    <x v="67"/>
    <x v="6"/>
    <s v="7:5"/>
    <x v="1"/>
    <x v="1"/>
    <x v="1"/>
    <n v="7"/>
    <n v="0"/>
    <x v="2"/>
    <x v="2"/>
    <x v="0"/>
    <x v="1"/>
    <x v="1"/>
    <x v="38"/>
    <x v="4"/>
    <x v="1"/>
    <x v="0"/>
    <x v="0"/>
    <x v="1"/>
    <x v="1"/>
    <n v="7"/>
    <x v="1"/>
    <x v="1"/>
    <s v="Weekend"/>
    <s v="Non-Fatal"/>
    <n v="0"/>
    <x v="2"/>
    <x v="1"/>
  </r>
  <r>
    <s v="A01708"/>
    <n v="1"/>
    <x v="16"/>
    <x v="16"/>
    <x v="8"/>
    <x v="0"/>
    <x v="0"/>
    <n v="5"/>
    <x v="0"/>
    <x v="1"/>
    <s v="21:47"/>
    <x v="1"/>
    <x v="4"/>
    <x v="3"/>
    <n v="4"/>
    <n v="1"/>
    <x v="4"/>
    <x v="0"/>
    <x v="3"/>
    <x v="2"/>
    <x v="1"/>
    <x v="78"/>
    <x v="47"/>
    <x v="0"/>
    <x v="1"/>
    <x v="2"/>
    <x v="1"/>
    <x v="3"/>
    <n v="21"/>
    <x v="0"/>
    <x v="0"/>
    <s v="Weekday"/>
    <s v="Fatal"/>
    <n v="0.25"/>
    <x v="0"/>
    <x v="4"/>
  </r>
  <r>
    <s v="A01709"/>
    <n v="1"/>
    <x v="26"/>
    <x v="26"/>
    <x v="0"/>
    <x v="4"/>
    <x v="5"/>
    <n v="10"/>
    <x v="58"/>
    <x v="4"/>
    <s v="20:31"/>
    <x v="2"/>
    <x v="0"/>
    <x v="1"/>
    <n v="6"/>
    <n v="0"/>
    <x v="2"/>
    <x v="2"/>
    <x v="2"/>
    <x v="3"/>
    <x v="1"/>
    <x v="50"/>
    <x v="5"/>
    <x v="1"/>
    <x v="1"/>
    <x v="0"/>
    <x v="0"/>
    <x v="3"/>
    <n v="20"/>
    <x v="2"/>
    <x v="2"/>
    <s v="Weekday"/>
    <s v="Non-Fatal"/>
    <n v="0"/>
    <x v="3"/>
    <x v="1"/>
  </r>
  <r>
    <s v="A01710"/>
    <n v="1"/>
    <x v="26"/>
    <x v="26"/>
    <x v="0"/>
    <x v="3"/>
    <x v="4"/>
    <n v="11"/>
    <x v="5"/>
    <x v="1"/>
    <s v="17:25"/>
    <x v="1"/>
    <x v="2"/>
    <x v="4"/>
    <n v="7"/>
    <n v="3"/>
    <x v="3"/>
    <x v="2"/>
    <x v="2"/>
    <x v="1"/>
    <x v="2"/>
    <x v="18"/>
    <x v="40"/>
    <x v="1"/>
    <x v="1"/>
    <x v="1"/>
    <x v="1"/>
    <x v="3"/>
    <n v="17"/>
    <x v="2"/>
    <x v="0"/>
    <s v="Weekday"/>
    <s v="Fatal"/>
    <n v="0.43"/>
    <x v="3"/>
    <x v="0"/>
  </r>
  <r>
    <s v="A01711"/>
    <n v="1"/>
    <x v="14"/>
    <x v="14"/>
    <x v="0"/>
    <x v="2"/>
    <x v="9"/>
    <n v="9"/>
    <x v="51"/>
    <x v="3"/>
    <s v="5:38"/>
    <x v="0"/>
    <x v="2"/>
    <x v="6"/>
    <n v="6"/>
    <n v="0"/>
    <x v="2"/>
    <x v="2"/>
    <x v="3"/>
    <x v="3"/>
    <x v="1"/>
    <x v="73"/>
    <x v="50"/>
    <x v="1"/>
    <x v="0"/>
    <x v="2"/>
    <x v="0"/>
    <x v="3"/>
    <n v="5"/>
    <x v="1"/>
    <x v="2"/>
    <s v="Weekday"/>
    <s v="Non-Fatal"/>
    <n v="0"/>
    <x v="2"/>
    <x v="0"/>
  </r>
  <r>
    <s v="A01712"/>
    <n v="1"/>
    <x v="16"/>
    <x v="16"/>
    <x v="8"/>
    <x v="2"/>
    <x v="6"/>
    <n v="12"/>
    <x v="46"/>
    <x v="0"/>
    <s v="1:56"/>
    <x v="2"/>
    <x v="2"/>
    <x v="3"/>
    <n v="3"/>
    <n v="5"/>
    <x v="2"/>
    <x v="2"/>
    <x v="3"/>
    <x v="1"/>
    <x v="1"/>
    <x v="83"/>
    <x v="48"/>
    <x v="1"/>
    <x v="1"/>
    <x v="2"/>
    <x v="1"/>
    <x v="3"/>
    <n v="1"/>
    <x v="0"/>
    <x v="2"/>
    <s v="Weekday"/>
    <s v="Fatal"/>
    <n v="1.67"/>
    <x v="2"/>
    <x v="3"/>
  </r>
  <r>
    <s v="A01713"/>
    <n v="1"/>
    <x v="16"/>
    <x v="16"/>
    <x v="8"/>
    <x v="5"/>
    <x v="9"/>
    <n v="9"/>
    <x v="52"/>
    <x v="3"/>
    <s v="22:5"/>
    <x v="2"/>
    <x v="1"/>
    <x v="3"/>
    <n v="4"/>
    <n v="5"/>
    <x v="3"/>
    <x v="3"/>
    <x v="2"/>
    <x v="1"/>
    <x v="1"/>
    <x v="84"/>
    <x v="13"/>
    <x v="1"/>
    <x v="1"/>
    <x v="0"/>
    <x v="0"/>
    <x v="3"/>
    <n v="22"/>
    <x v="0"/>
    <x v="1"/>
    <s v="Weekday"/>
    <s v="Fatal"/>
    <n v="1.25"/>
    <x v="1"/>
    <x v="0"/>
  </r>
  <r>
    <s v="A01714"/>
    <n v="1"/>
    <x v="22"/>
    <x v="22"/>
    <x v="0"/>
    <x v="3"/>
    <x v="2"/>
    <n v="6"/>
    <x v="3"/>
    <x v="1"/>
    <s v="17:9"/>
    <x v="1"/>
    <x v="0"/>
    <x v="0"/>
    <n v="10"/>
    <n v="2"/>
    <x v="3"/>
    <x v="1"/>
    <x v="1"/>
    <x v="3"/>
    <x v="2"/>
    <x v="74"/>
    <x v="42"/>
    <x v="1"/>
    <x v="1"/>
    <x v="0"/>
    <x v="1"/>
    <x v="3"/>
    <n v="17"/>
    <x v="2"/>
    <x v="0"/>
    <s v="Weekday"/>
    <s v="Fatal"/>
    <n v="0.2"/>
    <x v="1"/>
    <x v="0"/>
  </r>
  <r>
    <s v="A01715"/>
    <n v="1"/>
    <x v="30"/>
    <x v="30"/>
    <x v="0"/>
    <x v="5"/>
    <x v="9"/>
    <n v="9"/>
    <x v="52"/>
    <x v="1"/>
    <s v="1:43"/>
    <x v="0"/>
    <x v="3"/>
    <x v="4"/>
    <n v="1"/>
    <n v="0"/>
    <x v="4"/>
    <x v="1"/>
    <x v="0"/>
    <x v="3"/>
    <x v="3"/>
    <x v="83"/>
    <x v="10"/>
    <x v="1"/>
    <x v="0"/>
    <x v="1"/>
    <x v="0"/>
    <x v="1"/>
    <n v="1"/>
    <x v="0"/>
    <x v="1"/>
    <s v="Weekday"/>
    <s v="Non-Fatal"/>
    <n v="0"/>
    <x v="3"/>
    <x v="3"/>
  </r>
  <r>
    <s v="A01716"/>
    <n v="1"/>
    <x v="24"/>
    <x v="24"/>
    <x v="0"/>
    <x v="4"/>
    <x v="9"/>
    <n v="9"/>
    <x v="59"/>
    <x v="2"/>
    <s v="21:34"/>
    <x v="0"/>
    <x v="3"/>
    <x v="1"/>
    <n v="3"/>
    <n v="0"/>
    <x v="1"/>
    <x v="3"/>
    <x v="3"/>
    <x v="0"/>
    <x v="2"/>
    <x v="22"/>
    <x v="48"/>
    <x v="1"/>
    <x v="1"/>
    <x v="0"/>
    <x v="1"/>
    <x v="0"/>
    <n v="21"/>
    <x v="0"/>
    <x v="2"/>
    <s v="Weekend"/>
    <s v="Non-Fatal"/>
    <n v="0"/>
    <x v="2"/>
    <x v="3"/>
  </r>
  <r>
    <s v="A01717"/>
    <n v="1"/>
    <x v="16"/>
    <x v="16"/>
    <x v="25"/>
    <x v="2"/>
    <x v="9"/>
    <n v="9"/>
    <x v="51"/>
    <x v="1"/>
    <s v="0:21"/>
    <x v="1"/>
    <x v="0"/>
    <x v="3"/>
    <n v="4"/>
    <n v="3"/>
    <x v="3"/>
    <x v="2"/>
    <x v="1"/>
    <x v="0"/>
    <x v="1"/>
    <x v="7"/>
    <x v="12"/>
    <x v="1"/>
    <x v="1"/>
    <x v="1"/>
    <x v="1"/>
    <x v="3"/>
    <n v="0"/>
    <x v="0"/>
    <x v="2"/>
    <s v="Weekday"/>
    <s v="Fatal"/>
    <n v="0.75"/>
    <x v="1"/>
    <x v="0"/>
  </r>
  <r>
    <s v="A01718"/>
    <n v="1"/>
    <x v="3"/>
    <x v="3"/>
    <x v="0"/>
    <x v="5"/>
    <x v="2"/>
    <n v="6"/>
    <x v="41"/>
    <x v="6"/>
    <s v="17:0"/>
    <x v="0"/>
    <x v="0"/>
    <x v="5"/>
    <n v="4"/>
    <n v="5"/>
    <x v="2"/>
    <x v="0"/>
    <x v="3"/>
    <x v="0"/>
    <x v="1"/>
    <x v="75"/>
    <x v="3"/>
    <x v="1"/>
    <x v="1"/>
    <x v="0"/>
    <x v="0"/>
    <x v="2"/>
    <n v="17"/>
    <x v="2"/>
    <x v="1"/>
    <s v="Weekend"/>
    <s v="Fatal"/>
    <n v="1.25"/>
    <x v="2"/>
    <x v="2"/>
  </r>
  <r>
    <s v="A01719"/>
    <n v="1"/>
    <x v="30"/>
    <x v="30"/>
    <x v="0"/>
    <x v="0"/>
    <x v="8"/>
    <n v="4"/>
    <x v="35"/>
    <x v="5"/>
    <s v="15:48"/>
    <x v="1"/>
    <x v="4"/>
    <x v="2"/>
    <n v="10"/>
    <n v="0"/>
    <x v="2"/>
    <x v="0"/>
    <x v="3"/>
    <x v="1"/>
    <x v="0"/>
    <x v="28"/>
    <x v="45"/>
    <x v="1"/>
    <x v="1"/>
    <x v="2"/>
    <x v="1"/>
    <x v="0"/>
    <n v="15"/>
    <x v="3"/>
    <x v="0"/>
    <s v="Weekday"/>
    <s v="Non-Fatal"/>
    <n v="0"/>
    <x v="3"/>
    <x v="3"/>
  </r>
  <r>
    <s v="A01720"/>
    <n v="1"/>
    <x v="7"/>
    <x v="7"/>
    <x v="0"/>
    <x v="1"/>
    <x v="10"/>
    <n v="2"/>
    <x v="43"/>
    <x v="2"/>
    <s v="20:2"/>
    <x v="1"/>
    <x v="4"/>
    <x v="3"/>
    <n v="10"/>
    <n v="3"/>
    <x v="4"/>
    <x v="1"/>
    <x v="2"/>
    <x v="2"/>
    <x v="2"/>
    <x v="31"/>
    <x v="43"/>
    <x v="1"/>
    <x v="1"/>
    <x v="0"/>
    <x v="0"/>
    <x v="2"/>
    <n v="20"/>
    <x v="2"/>
    <x v="1"/>
    <s v="Weekend"/>
    <s v="Fatal"/>
    <n v="0.3"/>
    <x v="1"/>
    <x v="0"/>
  </r>
  <r>
    <s v="A01721"/>
    <n v="1"/>
    <x v="30"/>
    <x v="30"/>
    <x v="0"/>
    <x v="5"/>
    <x v="0"/>
    <n v="5"/>
    <x v="56"/>
    <x v="5"/>
    <s v="19:5"/>
    <x v="2"/>
    <x v="0"/>
    <x v="4"/>
    <n v="6"/>
    <n v="5"/>
    <x v="3"/>
    <x v="2"/>
    <x v="0"/>
    <x v="2"/>
    <x v="1"/>
    <x v="16"/>
    <x v="0"/>
    <x v="0"/>
    <x v="1"/>
    <x v="1"/>
    <x v="0"/>
    <x v="3"/>
    <n v="19"/>
    <x v="2"/>
    <x v="1"/>
    <s v="Weekday"/>
    <s v="Fatal"/>
    <n v="0.83"/>
    <x v="0"/>
    <x v="3"/>
  </r>
  <r>
    <s v="A01722"/>
    <n v="1"/>
    <x v="5"/>
    <x v="5"/>
    <x v="0"/>
    <x v="3"/>
    <x v="0"/>
    <n v="5"/>
    <x v="47"/>
    <x v="5"/>
    <s v="18:56"/>
    <x v="1"/>
    <x v="0"/>
    <x v="5"/>
    <n v="3"/>
    <n v="1"/>
    <x v="0"/>
    <x v="2"/>
    <x v="0"/>
    <x v="2"/>
    <x v="1"/>
    <x v="24"/>
    <x v="24"/>
    <x v="0"/>
    <x v="1"/>
    <x v="1"/>
    <x v="1"/>
    <x v="3"/>
    <n v="18"/>
    <x v="2"/>
    <x v="0"/>
    <s v="Weekday"/>
    <s v="Fatal"/>
    <n v="0.33"/>
    <x v="0"/>
    <x v="4"/>
  </r>
  <r>
    <s v="A01723"/>
    <n v="1"/>
    <x v="4"/>
    <x v="4"/>
    <x v="0"/>
    <x v="2"/>
    <x v="4"/>
    <n v="11"/>
    <x v="14"/>
    <x v="1"/>
    <s v="1:34"/>
    <x v="1"/>
    <x v="0"/>
    <x v="1"/>
    <n v="8"/>
    <n v="1"/>
    <x v="1"/>
    <x v="1"/>
    <x v="2"/>
    <x v="2"/>
    <x v="1"/>
    <x v="60"/>
    <x v="42"/>
    <x v="1"/>
    <x v="0"/>
    <x v="0"/>
    <x v="0"/>
    <x v="2"/>
    <n v="1"/>
    <x v="0"/>
    <x v="2"/>
    <s v="Weekday"/>
    <s v="Fatal"/>
    <n v="0.12"/>
    <x v="1"/>
    <x v="3"/>
  </r>
  <r>
    <s v="A01724"/>
    <n v="1"/>
    <x v="5"/>
    <x v="5"/>
    <x v="0"/>
    <x v="0"/>
    <x v="0"/>
    <n v="5"/>
    <x v="0"/>
    <x v="4"/>
    <s v="0:37"/>
    <x v="1"/>
    <x v="3"/>
    <x v="5"/>
    <n v="7"/>
    <n v="0"/>
    <x v="4"/>
    <x v="3"/>
    <x v="1"/>
    <x v="0"/>
    <x v="3"/>
    <x v="79"/>
    <x v="28"/>
    <x v="0"/>
    <x v="0"/>
    <x v="0"/>
    <x v="1"/>
    <x v="1"/>
    <n v="0"/>
    <x v="0"/>
    <x v="0"/>
    <s v="Weekday"/>
    <s v="Non-Fatal"/>
    <n v="0"/>
    <x v="0"/>
    <x v="0"/>
  </r>
  <r>
    <s v="A01725"/>
    <n v="1"/>
    <x v="0"/>
    <x v="0"/>
    <x v="0"/>
    <x v="1"/>
    <x v="0"/>
    <n v="5"/>
    <x v="22"/>
    <x v="2"/>
    <s v="15:16"/>
    <x v="0"/>
    <x v="0"/>
    <x v="4"/>
    <n v="10"/>
    <n v="3"/>
    <x v="1"/>
    <x v="0"/>
    <x v="1"/>
    <x v="3"/>
    <x v="2"/>
    <x v="23"/>
    <x v="24"/>
    <x v="0"/>
    <x v="1"/>
    <x v="2"/>
    <x v="1"/>
    <x v="3"/>
    <n v="15"/>
    <x v="3"/>
    <x v="1"/>
    <s v="Weekend"/>
    <s v="Fatal"/>
    <n v="0.3"/>
    <x v="0"/>
    <x v="3"/>
  </r>
  <r>
    <s v="A01726"/>
    <n v="1"/>
    <x v="28"/>
    <x v="28"/>
    <x v="19"/>
    <x v="1"/>
    <x v="4"/>
    <n v="11"/>
    <x v="67"/>
    <x v="1"/>
    <s v="10:45"/>
    <x v="0"/>
    <x v="2"/>
    <x v="1"/>
    <n v="7"/>
    <n v="3"/>
    <x v="3"/>
    <x v="1"/>
    <x v="2"/>
    <x v="3"/>
    <x v="1"/>
    <x v="49"/>
    <x v="46"/>
    <x v="0"/>
    <x v="1"/>
    <x v="1"/>
    <x v="0"/>
    <x v="2"/>
    <n v="10"/>
    <x v="1"/>
    <x v="1"/>
    <s v="Weekday"/>
    <s v="Fatal"/>
    <n v="0.43"/>
    <x v="0"/>
    <x v="1"/>
  </r>
  <r>
    <s v="A01727"/>
    <n v="1"/>
    <x v="26"/>
    <x v="26"/>
    <x v="0"/>
    <x v="2"/>
    <x v="11"/>
    <n v="3"/>
    <x v="45"/>
    <x v="3"/>
    <s v="13:47"/>
    <x v="1"/>
    <x v="0"/>
    <x v="1"/>
    <n v="1"/>
    <n v="2"/>
    <x v="3"/>
    <x v="0"/>
    <x v="0"/>
    <x v="1"/>
    <x v="1"/>
    <x v="76"/>
    <x v="3"/>
    <x v="1"/>
    <x v="1"/>
    <x v="0"/>
    <x v="1"/>
    <x v="1"/>
    <n v="13"/>
    <x v="3"/>
    <x v="2"/>
    <s v="Weekday"/>
    <s v="Fatal"/>
    <n v="2"/>
    <x v="2"/>
    <x v="3"/>
  </r>
  <r>
    <s v="A01728"/>
    <n v="1"/>
    <x v="14"/>
    <x v="14"/>
    <x v="0"/>
    <x v="3"/>
    <x v="10"/>
    <n v="2"/>
    <x v="49"/>
    <x v="1"/>
    <s v="18:48"/>
    <x v="2"/>
    <x v="2"/>
    <x v="5"/>
    <n v="10"/>
    <n v="0"/>
    <x v="1"/>
    <x v="1"/>
    <x v="0"/>
    <x v="0"/>
    <x v="2"/>
    <x v="20"/>
    <x v="6"/>
    <x v="1"/>
    <x v="1"/>
    <x v="2"/>
    <x v="0"/>
    <x v="2"/>
    <n v="18"/>
    <x v="2"/>
    <x v="0"/>
    <s v="Weekday"/>
    <s v="Non-Fatal"/>
    <n v="0"/>
    <x v="3"/>
    <x v="1"/>
  </r>
  <r>
    <s v="A01729"/>
    <n v="1"/>
    <x v="0"/>
    <x v="0"/>
    <x v="0"/>
    <x v="5"/>
    <x v="4"/>
    <n v="11"/>
    <x v="61"/>
    <x v="6"/>
    <s v="0:51"/>
    <x v="0"/>
    <x v="3"/>
    <x v="6"/>
    <n v="8"/>
    <n v="2"/>
    <x v="4"/>
    <x v="3"/>
    <x v="1"/>
    <x v="2"/>
    <x v="3"/>
    <x v="40"/>
    <x v="50"/>
    <x v="1"/>
    <x v="0"/>
    <x v="2"/>
    <x v="0"/>
    <x v="1"/>
    <n v="0"/>
    <x v="0"/>
    <x v="1"/>
    <s v="Weekend"/>
    <s v="Fatal"/>
    <n v="0.25"/>
    <x v="2"/>
    <x v="0"/>
  </r>
  <r>
    <s v="A01730"/>
    <n v="1"/>
    <x v="10"/>
    <x v="10"/>
    <x v="0"/>
    <x v="0"/>
    <x v="6"/>
    <n v="12"/>
    <x v="60"/>
    <x v="1"/>
    <s v="9:40"/>
    <x v="2"/>
    <x v="4"/>
    <x v="6"/>
    <n v="2"/>
    <n v="0"/>
    <x v="1"/>
    <x v="3"/>
    <x v="1"/>
    <x v="0"/>
    <x v="3"/>
    <x v="84"/>
    <x v="23"/>
    <x v="0"/>
    <x v="1"/>
    <x v="2"/>
    <x v="1"/>
    <x v="3"/>
    <n v="9"/>
    <x v="1"/>
    <x v="0"/>
    <s v="Weekday"/>
    <s v="Non-Fatal"/>
    <n v="0"/>
    <x v="1"/>
    <x v="0"/>
  </r>
  <r>
    <s v="A01731"/>
    <n v="1"/>
    <x v="12"/>
    <x v="12"/>
    <x v="14"/>
    <x v="5"/>
    <x v="7"/>
    <n v="7"/>
    <x v="57"/>
    <x v="5"/>
    <s v="22:19"/>
    <x v="2"/>
    <x v="3"/>
    <x v="1"/>
    <n v="3"/>
    <n v="2"/>
    <x v="1"/>
    <x v="0"/>
    <x v="2"/>
    <x v="3"/>
    <x v="1"/>
    <x v="88"/>
    <x v="48"/>
    <x v="1"/>
    <x v="1"/>
    <x v="1"/>
    <x v="0"/>
    <x v="2"/>
    <n v="22"/>
    <x v="0"/>
    <x v="1"/>
    <s v="Weekday"/>
    <s v="Fatal"/>
    <n v="0.67"/>
    <x v="2"/>
    <x v="3"/>
  </r>
  <r>
    <s v="A01732"/>
    <n v="1"/>
    <x v="26"/>
    <x v="26"/>
    <x v="0"/>
    <x v="4"/>
    <x v="0"/>
    <n v="5"/>
    <x v="34"/>
    <x v="1"/>
    <s v="6:36"/>
    <x v="2"/>
    <x v="4"/>
    <x v="3"/>
    <n v="0"/>
    <n v="0"/>
    <x v="4"/>
    <x v="0"/>
    <x v="1"/>
    <x v="0"/>
    <x v="0"/>
    <x v="81"/>
    <x v="44"/>
    <x v="1"/>
    <x v="1"/>
    <x v="0"/>
    <x v="1"/>
    <x v="1"/>
    <n v="6"/>
    <x v="1"/>
    <x v="2"/>
    <s v="Weekday"/>
    <s v="Non-Fatal"/>
    <n v="0"/>
    <x v="2"/>
    <x v="1"/>
  </r>
  <r>
    <s v="A01733"/>
    <n v="1"/>
    <x v="28"/>
    <x v="28"/>
    <x v="23"/>
    <x v="2"/>
    <x v="11"/>
    <n v="3"/>
    <x v="45"/>
    <x v="4"/>
    <s v="22:57"/>
    <x v="1"/>
    <x v="3"/>
    <x v="3"/>
    <n v="7"/>
    <n v="1"/>
    <x v="2"/>
    <x v="2"/>
    <x v="3"/>
    <x v="0"/>
    <x v="3"/>
    <x v="82"/>
    <x v="19"/>
    <x v="0"/>
    <x v="0"/>
    <x v="1"/>
    <x v="0"/>
    <x v="2"/>
    <n v="22"/>
    <x v="0"/>
    <x v="2"/>
    <s v="Weekday"/>
    <s v="Fatal"/>
    <n v="0.14000000000000001"/>
    <x v="0"/>
    <x v="0"/>
  </r>
  <r>
    <s v="A01734"/>
    <n v="1"/>
    <x v="2"/>
    <x v="2"/>
    <x v="0"/>
    <x v="4"/>
    <x v="5"/>
    <n v="10"/>
    <x v="58"/>
    <x v="5"/>
    <s v="0:30"/>
    <x v="0"/>
    <x v="0"/>
    <x v="0"/>
    <n v="7"/>
    <n v="5"/>
    <x v="1"/>
    <x v="0"/>
    <x v="2"/>
    <x v="2"/>
    <x v="2"/>
    <x v="18"/>
    <x v="23"/>
    <x v="0"/>
    <x v="0"/>
    <x v="2"/>
    <x v="1"/>
    <x v="0"/>
    <n v="0"/>
    <x v="0"/>
    <x v="2"/>
    <s v="Weekday"/>
    <s v="Fatal"/>
    <n v="0.71"/>
    <x v="1"/>
    <x v="0"/>
  </r>
  <r>
    <s v="A01735"/>
    <n v="1"/>
    <x v="25"/>
    <x v="25"/>
    <x v="0"/>
    <x v="5"/>
    <x v="6"/>
    <n v="12"/>
    <x v="32"/>
    <x v="6"/>
    <s v="23:51"/>
    <x v="1"/>
    <x v="3"/>
    <x v="6"/>
    <n v="0"/>
    <n v="2"/>
    <x v="2"/>
    <x v="3"/>
    <x v="1"/>
    <x v="2"/>
    <x v="2"/>
    <x v="26"/>
    <x v="26"/>
    <x v="1"/>
    <x v="1"/>
    <x v="1"/>
    <x v="1"/>
    <x v="0"/>
    <n v="23"/>
    <x v="0"/>
    <x v="1"/>
    <s v="Weekend"/>
    <s v="Fatal"/>
    <n v="0"/>
    <x v="2"/>
    <x v="0"/>
  </r>
  <r>
    <s v="A01736"/>
    <n v="1"/>
    <x v="25"/>
    <x v="25"/>
    <x v="0"/>
    <x v="5"/>
    <x v="1"/>
    <n v="1"/>
    <x v="27"/>
    <x v="5"/>
    <s v="15:2"/>
    <x v="1"/>
    <x v="1"/>
    <x v="4"/>
    <n v="2"/>
    <n v="1"/>
    <x v="1"/>
    <x v="3"/>
    <x v="2"/>
    <x v="3"/>
    <x v="1"/>
    <x v="78"/>
    <x v="13"/>
    <x v="1"/>
    <x v="0"/>
    <x v="1"/>
    <x v="0"/>
    <x v="1"/>
    <n v="15"/>
    <x v="3"/>
    <x v="1"/>
    <s v="Weekday"/>
    <s v="Fatal"/>
    <n v="0.5"/>
    <x v="1"/>
    <x v="4"/>
  </r>
  <r>
    <s v="A01737"/>
    <n v="1"/>
    <x v="7"/>
    <x v="7"/>
    <x v="0"/>
    <x v="2"/>
    <x v="10"/>
    <n v="2"/>
    <x v="26"/>
    <x v="2"/>
    <s v="19:28"/>
    <x v="1"/>
    <x v="4"/>
    <x v="5"/>
    <n v="5"/>
    <n v="4"/>
    <x v="2"/>
    <x v="0"/>
    <x v="3"/>
    <x v="1"/>
    <x v="3"/>
    <x v="4"/>
    <x v="27"/>
    <x v="1"/>
    <x v="1"/>
    <x v="1"/>
    <x v="1"/>
    <x v="3"/>
    <n v="19"/>
    <x v="2"/>
    <x v="2"/>
    <s v="Weekend"/>
    <s v="Fatal"/>
    <n v="0.8"/>
    <x v="2"/>
    <x v="2"/>
  </r>
  <r>
    <s v="A01738"/>
    <n v="1"/>
    <x v="13"/>
    <x v="13"/>
    <x v="0"/>
    <x v="2"/>
    <x v="2"/>
    <n v="6"/>
    <x v="39"/>
    <x v="5"/>
    <s v="15:24"/>
    <x v="1"/>
    <x v="3"/>
    <x v="2"/>
    <n v="10"/>
    <n v="2"/>
    <x v="4"/>
    <x v="0"/>
    <x v="2"/>
    <x v="2"/>
    <x v="1"/>
    <x v="9"/>
    <x v="48"/>
    <x v="1"/>
    <x v="1"/>
    <x v="0"/>
    <x v="1"/>
    <x v="1"/>
    <n v="15"/>
    <x v="3"/>
    <x v="2"/>
    <s v="Weekday"/>
    <s v="Fatal"/>
    <n v="0.2"/>
    <x v="2"/>
    <x v="2"/>
  </r>
  <r>
    <s v="A01739"/>
    <n v="1"/>
    <x v="4"/>
    <x v="4"/>
    <x v="0"/>
    <x v="4"/>
    <x v="3"/>
    <n v="8"/>
    <x v="33"/>
    <x v="3"/>
    <s v="11:47"/>
    <x v="1"/>
    <x v="4"/>
    <x v="0"/>
    <n v="7"/>
    <n v="0"/>
    <x v="3"/>
    <x v="0"/>
    <x v="3"/>
    <x v="0"/>
    <x v="3"/>
    <x v="71"/>
    <x v="36"/>
    <x v="1"/>
    <x v="1"/>
    <x v="2"/>
    <x v="0"/>
    <x v="1"/>
    <n v="11"/>
    <x v="1"/>
    <x v="2"/>
    <s v="Weekday"/>
    <s v="Non-Fatal"/>
    <n v="0"/>
    <x v="3"/>
    <x v="1"/>
  </r>
  <r>
    <s v="A01740"/>
    <n v="1"/>
    <x v="17"/>
    <x v="17"/>
    <x v="0"/>
    <x v="4"/>
    <x v="11"/>
    <n v="3"/>
    <x v="68"/>
    <x v="3"/>
    <s v="16:43"/>
    <x v="2"/>
    <x v="3"/>
    <x v="6"/>
    <n v="8"/>
    <n v="5"/>
    <x v="4"/>
    <x v="0"/>
    <x v="3"/>
    <x v="1"/>
    <x v="0"/>
    <x v="45"/>
    <x v="20"/>
    <x v="0"/>
    <x v="0"/>
    <x v="2"/>
    <x v="1"/>
    <x v="1"/>
    <n v="16"/>
    <x v="3"/>
    <x v="2"/>
    <s v="Weekday"/>
    <s v="Fatal"/>
    <n v="0.62"/>
    <x v="1"/>
    <x v="1"/>
  </r>
  <r>
    <s v="A01741"/>
    <n v="1"/>
    <x v="6"/>
    <x v="6"/>
    <x v="24"/>
    <x v="3"/>
    <x v="0"/>
    <n v="5"/>
    <x v="47"/>
    <x v="0"/>
    <s v="22:59"/>
    <x v="2"/>
    <x v="2"/>
    <x v="2"/>
    <n v="1"/>
    <n v="1"/>
    <x v="4"/>
    <x v="0"/>
    <x v="1"/>
    <x v="3"/>
    <x v="1"/>
    <x v="6"/>
    <x v="12"/>
    <x v="1"/>
    <x v="1"/>
    <x v="1"/>
    <x v="0"/>
    <x v="1"/>
    <n v="22"/>
    <x v="0"/>
    <x v="0"/>
    <s v="Weekday"/>
    <s v="Fatal"/>
    <n v="1"/>
    <x v="1"/>
    <x v="2"/>
  </r>
  <r>
    <s v="A01742"/>
    <n v="1"/>
    <x v="30"/>
    <x v="30"/>
    <x v="0"/>
    <x v="0"/>
    <x v="10"/>
    <n v="2"/>
    <x v="29"/>
    <x v="1"/>
    <s v="11:35"/>
    <x v="2"/>
    <x v="4"/>
    <x v="6"/>
    <n v="6"/>
    <n v="0"/>
    <x v="2"/>
    <x v="2"/>
    <x v="3"/>
    <x v="0"/>
    <x v="3"/>
    <x v="28"/>
    <x v="43"/>
    <x v="1"/>
    <x v="1"/>
    <x v="1"/>
    <x v="1"/>
    <x v="0"/>
    <n v="11"/>
    <x v="1"/>
    <x v="0"/>
    <s v="Weekday"/>
    <s v="Non-Fatal"/>
    <n v="0"/>
    <x v="1"/>
    <x v="3"/>
  </r>
  <r>
    <s v="A01743"/>
    <n v="1"/>
    <x v="7"/>
    <x v="7"/>
    <x v="0"/>
    <x v="3"/>
    <x v="5"/>
    <n v="10"/>
    <x v="36"/>
    <x v="0"/>
    <s v="4:48"/>
    <x v="1"/>
    <x v="4"/>
    <x v="0"/>
    <n v="9"/>
    <n v="1"/>
    <x v="0"/>
    <x v="3"/>
    <x v="2"/>
    <x v="3"/>
    <x v="2"/>
    <x v="90"/>
    <x v="30"/>
    <x v="1"/>
    <x v="1"/>
    <x v="1"/>
    <x v="0"/>
    <x v="2"/>
    <n v="4"/>
    <x v="0"/>
    <x v="0"/>
    <s v="Weekday"/>
    <s v="Fatal"/>
    <n v="0.11"/>
    <x v="3"/>
    <x v="2"/>
  </r>
  <r>
    <s v="A01744"/>
    <n v="1"/>
    <x v="9"/>
    <x v="9"/>
    <x v="0"/>
    <x v="4"/>
    <x v="2"/>
    <n v="6"/>
    <x v="54"/>
    <x v="5"/>
    <s v="17:52"/>
    <x v="2"/>
    <x v="4"/>
    <x v="2"/>
    <n v="1"/>
    <n v="5"/>
    <x v="0"/>
    <x v="0"/>
    <x v="3"/>
    <x v="3"/>
    <x v="3"/>
    <x v="58"/>
    <x v="4"/>
    <x v="1"/>
    <x v="0"/>
    <x v="1"/>
    <x v="0"/>
    <x v="2"/>
    <n v="17"/>
    <x v="2"/>
    <x v="2"/>
    <s v="Weekday"/>
    <s v="Fatal"/>
    <n v="5"/>
    <x v="2"/>
    <x v="1"/>
  </r>
  <r>
    <s v="A01745"/>
    <n v="1"/>
    <x v="24"/>
    <x v="24"/>
    <x v="0"/>
    <x v="4"/>
    <x v="4"/>
    <n v="11"/>
    <x v="23"/>
    <x v="1"/>
    <s v="15:48"/>
    <x v="0"/>
    <x v="2"/>
    <x v="0"/>
    <n v="7"/>
    <n v="0"/>
    <x v="4"/>
    <x v="2"/>
    <x v="3"/>
    <x v="3"/>
    <x v="1"/>
    <x v="14"/>
    <x v="21"/>
    <x v="1"/>
    <x v="0"/>
    <x v="0"/>
    <x v="0"/>
    <x v="0"/>
    <n v="15"/>
    <x v="3"/>
    <x v="2"/>
    <s v="Weekday"/>
    <s v="Non-Fatal"/>
    <n v="0"/>
    <x v="2"/>
    <x v="1"/>
  </r>
  <r>
    <s v="A01746"/>
    <n v="1"/>
    <x v="12"/>
    <x v="12"/>
    <x v="5"/>
    <x v="0"/>
    <x v="11"/>
    <n v="3"/>
    <x v="70"/>
    <x v="1"/>
    <s v="3:38"/>
    <x v="1"/>
    <x v="1"/>
    <x v="5"/>
    <n v="7"/>
    <n v="4"/>
    <x v="2"/>
    <x v="3"/>
    <x v="3"/>
    <x v="1"/>
    <x v="2"/>
    <x v="66"/>
    <x v="6"/>
    <x v="1"/>
    <x v="0"/>
    <x v="2"/>
    <x v="0"/>
    <x v="2"/>
    <n v="3"/>
    <x v="0"/>
    <x v="0"/>
    <s v="Weekday"/>
    <s v="Fatal"/>
    <n v="0.56999999999999995"/>
    <x v="3"/>
    <x v="3"/>
  </r>
  <r>
    <s v="A01747"/>
    <n v="1"/>
    <x v="28"/>
    <x v="28"/>
    <x v="23"/>
    <x v="1"/>
    <x v="4"/>
    <n v="11"/>
    <x v="67"/>
    <x v="1"/>
    <s v="9:22"/>
    <x v="2"/>
    <x v="4"/>
    <x v="0"/>
    <n v="9"/>
    <n v="4"/>
    <x v="3"/>
    <x v="3"/>
    <x v="1"/>
    <x v="2"/>
    <x v="1"/>
    <x v="28"/>
    <x v="42"/>
    <x v="1"/>
    <x v="0"/>
    <x v="1"/>
    <x v="0"/>
    <x v="0"/>
    <n v="9"/>
    <x v="1"/>
    <x v="1"/>
    <s v="Weekday"/>
    <s v="Fatal"/>
    <n v="0.44"/>
    <x v="1"/>
    <x v="3"/>
  </r>
  <r>
    <s v="A01748"/>
    <n v="1"/>
    <x v="15"/>
    <x v="15"/>
    <x v="26"/>
    <x v="1"/>
    <x v="4"/>
    <n v="11"/>
    <x v="67"/>
    <x v="4"/>
    <s v="0:40"/>
    <x v="2"/>
    <x v="4"/>
    <x v="6"/>
    <n v="4"/>
    <n v="0"/>
    <x v="0"/>
    <x v="3"/>
    <x v="0"/>
    <x v="1"/>
    <x v="2"/>
    <x v="90"/>
    <x v="12"/>
    <x v="1"/>
    <x v="1"/>
    <x v="1"/>
    <x v="0"/>
    <x v="3"/>
    <n v="0"/>
    <x v="0"/>
    <x v="1"/>
    <s v="Weekday"/>
    <s v="Non-Fatal"/>
    <n v="0"/>
    <x v="1"/>
    <x v="2"/>
  </r>
  <r>
    <s v="A01749"/>
    <n v="1"/>
    <x v="24"/>
    <x v="24"/>
    <x v="0"/>
    <x v="1"/>
    <x v="5"/>
    <n v="10"/>
    <x v="40"/>
    <x v="1"/>
    <s v="23:54"/>
    <x v="0"/>
    <x v="0"/>
    <x v="6"/>
    <n v="3"/>
    <n v="2"/>
    <x v="2"/>
    <x v="3"/>
    <x v="1"/>
    <x v="3"/>
    <x v="1"/>
    <x v="7"/>
    <x v="14"/>
    <x v="1"/>
    <x v="1"/>
    <x v="2"/>
    <x v="1"/>
    <x v="1"/>
    <n v="23"/>
    <x v="0"/>
    <x v="1"/>
    <s v="Weekday"/>
    <s v="Fatal"/>
    <n v="0.67"/>
    <x v="1"/>
    <x v="0"/>
  </r>
  <r>
    <s v="A01750"/>
    <n v="1"/>
    <x v="5"/>
    <x v="5"/>
    <x v="0"/>
    <x v="2"/>
    <x v="5"/>
    <n v="10"/>
    <x v="13"/>
    <x v="6"/>
    <s v="7:45"/>
    <x v="1"/>
    <x v="3"/>
    <x v="6"/>
    <n v="6"/>
    <n v="3"/>
    <x v="4"/>
    <x v="2"/>
    <x v="0"/>
    <x v="2"/>
    <x v="1"/>
    <x v="87"/>
    <x v="17"/>
    <x v="2"/>
    <x v="0"/>
    <x v="1"/>
    <x v="1"/>
    <x v="3"/>
    <n v="7"/>
    <x v="1"/>
    <x v="2"/>
    <s v="Weekend"/>
    <s v="Fatal"/>
    <n v="0.5"/>
    <x v="4"/>
    <x v="4"/>
  </r>
  <r>
    <s v="A01751"/>
    <n v="1"/>
    <x v="19"/>
    <x v="19"/>
    <x v="0"/>
    <x v="5"/>
    <x v="9"/>
    <n v="9"/>
    <x v="52"/>
    <x v="6"/>
    <s v="20:20"/>
    <x v="0"/>
    <x v="0"/>
    <x v="4"/>
    <n v="10"/>
    <n v="3"/>
    <x v="3"/>
    <x v="1"/>
    <x v="1"/>
    <x v="2"/>
    <x v="1"/>
    <x v="45"/>
    <x v="1"/>
    <x v="1"/>
    <x v="0"/>
    <x v="0"/>
    <x v="0"/>
    <x v="3"/>
    <n v="20"/>
    <x v="2"/>
    <x v="1"/>
    <s v="Weekend"/>
    <s v="Fatal"/>
    <n v="0.3"/>
    <x v="1"/>
    <x v="1"/>
  </r>
  <r>
    <s v="A01752"/>
    <n v="1"/>
    <x v="16"/>
    <x v="16"/>
    <x v="25"/>
    <x v="0"/>
    <x v="9"/>
    <n v="9"/>
    <x v="11"/>
    <x v="4"/>
    <s v="4:20"/>
    <x v="2"/>
    <x v="4"/>
    <x v="3"/>
    <n v="6"/>
    <n v="0"/>
    <x v="0"/>
    <x v="3"/>
    <x v="0"/>
    <x v="1"/>
    <x v="3"/>
    <x v="88"/>
    <x v="52"/>
    <x v="1"/>
    <x v="1"/>
    <x v="0"/>
    <x v="0"/>
    <x v="3"/>
    <n v="4"/>
    <x v="0"/>
    <x v="0"/>
    <s v="Weekday"/>
    <s v="Non-Fatal"/>
    <n v="0"/>
    <x v="3"/>
    <x v="3"/>
  </r>
  <r>
    <s v="A01753"/>
    <n v="1"/>
    <x v="25"/>
    <x v="25"/>
    <x v="0"/>
    <x v="5"/>
    <x v="3"/>
    <n v="8"/>
    <x v="42"/>
    <x v="0"/>
    <s v="14:16"/>
    <x v="1"/>
    <x v="4"/>
    <x v="3"/>
    <n v="5"/>
    <n v="4"/>
    <x v="0"/>
    <x v="2"/>
    <x v="1"/>
    <x v="3"/>
    <x v="0"/>
    <x v="25"/>
    <x v="40"/>
    <x v="1"/>
    <x v="0"/>
    <x v="0"/>
    <x v="0"/>
    <x v="1"/>
    <n v="14"/>
    <x v="3"/>
    <x v="1"/>
    <s v="Weekday"/>
    <s v="Fatal"/>
    <n v="0.8"/>
    <x v="3"/>
    <x v="0"/>
  </r>
  <r>
    <s v="A01754"/>
    <n v="1"/>
    <x v="21"/>
    <x v="21"/>
    <x v="0"/>
    <x v="0"/>
    <x v="10"/>
    <n v="2"/>
    <x v="29"/>
    <x v="6"/>
    <s v="5:8"/>
    <x v="2"/>
    <x v="2"/>
    <x v="3"/>
    <n v="4"/>
    <n v="0"/>
    <x v="2"/>
    <x v="3"/>
    <x v="2"/>
    <x v="2"/>
    <x v="0"/>
    <x v="55"/>
    <x v="7"/>
    <x v="1"/>
    <x v="1"/>
    <x v="2"/>
    <x v="1"/>
    <x v="1"/>
    <n v="5"/>
    <x v="1"/>
    <x v="0"/>
    <s v="Weekend"/>
    <s v="Non-Fatal"/>
    <n v="0"/>
    <x v="3"/>
    <x v="4"/>
  </r>
  <r>
    <s v="A01755"/>
    <n v="1"/>
    <x v="19"/>
    <x v="19"/>
    <x v="0"/>
    <x v="4"/>
    <x v="2"/>
    <n v="6"/>
    <x v="54"/>
    <x v="4"/>
    <s v="22:37"/>
    <x v="2"/>
    <x v="2"/>
    <x v="1"/>
    <n v="9"/>
    <n v="4"/>
    <x v="2"/>
    <x v="1"/>
    <x v="0"/>
    <x v="3"/>
    <x v="2"/>
    <x v="6"/>
    <x v="4"/>
    <x v="1"/>
    <x v="1"/>
    <x v="1"/>
    <x v="1"/>
    <x v="3"/>
    <n v="22"/>
    <x v="0"/>
    <x v="2"/>
    <s v="Weekday"/>
    <s v="Fatal"/>
    <n v="0.44"/>
    <x v="2"/>
    <x v="2"/>
  </r>
  <r>
    <s v="A01756"/>
    <n v="1"/>
    <x v="26"/>
    <x v="26"/>
    <x v="0"/>
    <x v="2"/>
    <x v="11"/>
    <n v="3"/>
    <x v="45"/>
    <x v="3"/>
    <s v="14:5"/>
    <x v="2"/>
    <x v="2"/>
    <x v="5"/>
    <n v="7"/>
    <n v="5"/>
    <x v="4"/>
    <x v="0"/>
    <x v="2"/>
    <x v="3"/>
    <x v="3"/>
    <x v="65"/>
    <x v="46"/>
    <x v="0"/>
    <x v="0"/>
    <x v="0"/>
    <x v="0"/>
    <x v="1"/>
    <n v="14"/>
    <x v="3"/>
    <x v="2"/>
    <s v="Weekday"/>
    <s v="Fatal"/>
    <n v="0.71"/>
    <x v="0"/>
    <x v="1"/>
  </r>
  <r>
    <s v="A01757"/>
    <n v="1"/>
    <x v="7"/>
    <x v="7"/>
    <x v="0"/>
    <x v="4"/>
    <x v="3"/>
    <n v="8"/>
    <x v="33"/>
    <x v="1"/>
    <s v="15:59"/>
    <x v="2"/>
    <x v="0"/>
    <x v="3"/>
    <n v="4"/>
    <n v="0"/>
    <x v="0"/>
    <x v="1"/>
    <x v="2"/>
    <x v="3"/>
    <x v="1"/>
    <x v="8"/>
    <x v="9"/>
    <x v="1"/>
    <x v="0"/>
    <x v="0"/>
    <x v="1"/>
    <x v="2"/>
    <n v="15"/>
    <x v="3"/>
    <x v="2"/>
    <s v="Weekday"/>
    <s v="Non-Fatal"/>
    <n v="0"/>
    <x v="1"/>
    <x v="4"/>
  </r>
  <r>
    <s v="A01758"/>
    <n v="1"/>
    <x v="22"/>
    <x v="22"/>
    <x v="0"/>
    <x v="0"/>
    <x v="9"/>
    <n v="9"/>
    <x v="11"/>
    <x v="6"/>
    <s v="2:15"/>
    <x v="2"/>
    <x v="3"/>
    <x v="1"/>
    <n v="8"/>
    <n v="0"/>
    <x v="2"/>
    <x v="1"/>
    <x v="1"/>
    <x v="0"/>
    <x v="1"/>
    <x v="80"/>
    <x v="1"/>
    <x v="1"/>
    <x v="0"/>
    <x v="1"/>
    <x v="0"/>
    <x v="1"/>
    <n v="2"/>
    <x v="0"/>
    <x v="0"/>
    <s v="Weekend"/>
    <s v="Non-Fatal"/>
    <n v="0"/>
    <x v="1"/>
    <x v="3"/>
  </r>
  <r>
    <s v="A01759"/>
    <n v="1"/>
    <x v="10"/>
    <x v="10"/>
    <x v="0"/>
    <x v="0"/>
    <x v="1"/>
    <n v="1"/>
    <x v="65"/>
    <x v="3"/>
    <s v="14:23"/>
    <x v="2"/>
    <x v="2"/>
    <x v="1"/>
    <n v="7"/>
    <n v="4"/>
    <x v="2"/>
    <x v="2"/>
    <x v="1"/>
    <x v="2"/>
    <x v="0"/>
    <x v="15"/>
    <x v="28"/>
    <x v="0"/>
    <x v="1"/>
    <x v="0"/>
    <x v="1"/>
    <x v="0"/>
    <n v="14"/>
    <x v="3"/>
    <x v="0"/>
    <s v="Weekday"/>
    <s v="Fatal"/>
    <n v="0.56999999999999995"/>
    <x v="0"/>
    <x v="2"/>
  </r>
  <r>
    <s v="A01760"/>
    <n v="1"/>
    <x v="6"/>
    <x v="6"/>
    <x v="24"/>
    <x v="4"/>
    <x v="2"/>
    <n v="6"/>
    <x v="54"/>
    <x v="1"/>
    <s v="2:29"/>
    <x v="1"/>
    <x v="1"/>
    <x v="3"/>
    <n v="2"/>
    <n v="5"/>
    <x v="3"/>
    <x v="2"/>
    <x v="1"/>
    <x v="3"/>
    <x v="1"/>
    <x v="80"/>
    <x v="19"/>
    <x v="0"/>
    <x v="0"/>
    <x v="0"/>
    <x v="0"/>
    <x v="1"/>
    <n v="2"/>
    <x v="0"/>
    <x v="2"/>
    <s v="Weekday"/>
    <s v="Fatal"/>
    <n v="2.5"/>
    <x v="0"/>
    <x v="3"/>
  </r>
  <r>
    <s v="A01761"/>
    <n v="1"/>
    <x v="17"/>
    <x v="17"/>
    <x v="0"/>
    <x v="1"/>
    <x v="11"/>
    <n v="3"/>
    <x v="62"/>
    <x v="1"/>
    <s v="20:2"/>
    <x v="0"/>
    <x v="3"/>
    <x v="4"/>
    <n v="1"/>
    <n v="3"/>
    <x v="4"/>
    <x v="0"/>
    <x v="0"/>
    <x v="1"/>
    <x v="3"/>
    <x v="1"/>
    <x v="38"/>
    <x v="2"/>
    <x v="0"/>
    <x v="2"/>
    <x v="0"/>
    <x v="1"/>
    <n v="20"/>
    <x v="2"/>
    <x v="1"/>
    <s v="Weekday"/>
    <s v="Fatal"/>
    <n v="3"/>
    <x v="4"/>
    <x v="1"/>
  </r>
  <r>
    <s v="A01762"/>
    <n v="1"/>
    <x v="5"/>
    <x v="5"/>
    <x v="0"/>
    <x v="0"/>
    <x v="3"/>
    <n v="8"/>
    <x v="4"/>
    <x v="0"/>
    <s v="21:34"/>
    <x v="0"/>
    <x v="4"/>
    <x v="3"/>
    <n v="5"/>
    <n v="1"/>
    <x v="3"/>
    <x v="2"/>
    <x v="3"/>
    <x v="0"/>
    <x v="2"/>
    <x v="81"/>
    <x v="28"/>
    <x v="0"/>
    <x v="1"/>
    <x v="2"/>
    <x v="0"/>
    <x v="0"/>
    <n v="21"/>
    <x v="0"/>
    <x v="0"/>
    <s v="Weekday"/>
    <s v="Fatal"/>
    <n v="0.2"/>
    <x v="0"/>
    <x v="1"/>
  </r>
  <r>
    <s v="A01763"/>
    <n v="1"/>
    <x v="26"/>
    <x v="26"/>
    <x v="0"/>
    <x v="2"/>
    <x v="5"/>
    <n v="10"/>
    <x v="13"/>
    <x v="1"/>
    <s v="19:24"/>
    <x v="1"/>
    <x v="2"/>
    <x v="6"/>
    <n v="0"/>
    <n v="1"/>
    <x v="3"/>
    <x v="2"/>
    <x v="2"/>
    <x v="0"/>
    <x v="2"/>
    <x v="76"/>
    <x v="9"/>
    <x v="1"/>
    <x v="1"/>
    <x v="1"/>
    <x v="0"/>
    <x v="2"/>
    <n v="19"/>
    <x v="2"/>
    <x v="2"/>
    <s v="Weekday"/>
    <s v="Fatal"/>
    <n v="0"/>
    <x v="1"/>
    <x v="3"/>
  </r>
  <r>
    <s v="A01764"/>
    <n v="1"/>
    <x v="23"/>
    <x v="23"/>
    <x v="0"/>
    <x v="3"/>
    <x v="10"/>
    <n v="2"/>
    <x v="49"/>
    <x v="5"/>
    <s v="11:9"/>
    <x v="2"/>
    <x v="3"/>
    <x v="3"/>
    <n v="3"/>
    <n v="2"/>
    <x v="3"/>
    <x v="3"/>
    <x v="0"/>
    <x v="1"/>
    <x v="0"/>
    <x v="49"/>
    <x v="19"/>
    <x v="0"/>
    <x v="0"/>
    <x v="1"/>
    <x v="1"/>
    <x v="0"/>
    <n v="11"/>
    <x v="1"/>
    <x v="0"/>
    <s v="Weekday"/>
    <s v="Fatal"/>
    <n v="0.67"/>
    <x v="0"/>
    <x v="1"/>
  </r>
  <r>
    <s v="A01765"/>
    <n v="1"/>
    <x v="17"/>
    <x v="17"/>
    <x v="0"/>
    <x v="0"/>
    <x v="2"/>
    <n v="6"/>
    <x v="53"/>
    <x v="1"/>
    <s v="17:17"/>
    <x v="1"/>
    <x v="4"/>
    <x v="1"/>
    <n v="1"/>
    <n v="5"/>
    <x v="2"/>
    <x v="0"/>
    <x v="3"/>
    <x v="0"/>
    <x v="0"/>
    <x v="35"/>
    <x v="46"/>
    <x v="0"/>
    <x v="0"/>
    <x v="1"/>
    <x v="1"/>
    <x v="0"/>
    <n v="17"/>
    <x v="2"/>
    <x v="0"/>
    <s v="Weekday"/>
    <s v="Fatal"/>
    <n v="5"/>
    <x v="0"/>
    <x v="1"/>
  </r>
  <r>
    <s v="A01766"/>
    <n v="1"/>
    <x v="13"/>
    <x v="13"/>
    <x v="0"/>
    <x v="0"/>
    <x v="10"/>
    <n v="2"/>
    <x v="29"/>
    <x v="5"/>
    <s v="22:52"/>
    <x v="2"/>
    <x v="2"/>
    <x v="3"/>
    <n v="2"/>
    <n v="5"/>
    <x v="2"/>
    <x v="1"/>
    <x v="1"/>
    <x v="0"/>
    <x v="0"/>
    <x v="35"/>
    <x v="39"/>
    <x v="2"/>
    <x v="0"/>
    <x v="0"/>
    <x v="1"/>
    <x v="1"/>
    <n v="22"/>
    <x v="0"/>
    <x v="0"/>
    <s v="Weekday"/>
    <s v="Fatal"/>
    <n v="2.5"/>
    <x v="4"/>
    <x v="1"/>
  </r>
  <r>
    <s v="A01767"/>
    <n v="1"/>
    <x v="4"/>
    <x v="4"/>
    <x v="0"/>
    <x v="0"/>
    <x v="8"/>
    <n v="4"/>
    <x v="35"/>
    <x v="3"/>
    <s v="13:59"/>
    <x v="1"/>
    <x v="0"/>
    <x v="2"/>
    <n v="5"/>
    <n v="3"/>
    <x v="1"/>
    <x v="1"/>
    <x v="1"/>
    <x v="3"/>
    <x v="3"/>
    <x v="90"/>
    <x v="29"/>
    <x v="1"/>
    <x v="0"/>
    <x v="0"/>
    <x v="0"/>
    <x v="0"/>
    <n v="13"/>
    <x v="3"/>
    <x v="0"/>
    <s v="Weekday"/>
    <s v="Fatal"/>
    <n v="0.6"/>
    <x v="1"/>
    <x v="2"/>
  </r>
  <r>
    <s v="A01768"/>
    <n v="1"/>
    <x v="14"/>
    <x v="14"/>
    <x v="0"/>
    <x v="5"/>
    <x v="3"/>
    <n v="8"/>
    <x v="42"/>
    <x v="5"/>
    <s v="21:34"/>
    <x v="0"/>
    <x v="3"/>
    <x v="5"/>
    <n v="9"/>
    <n v="1"/>
    <x v="2"/>
    <x v="0"/>
    <x v="2"/>
    <x v="2"/>
    <x v="2"/>
    <x v="8"/>
    <x v="35"/>
    <x v="1"/>
    <x v="1"/>
    <x v="1"/>
    <x v="1"/>
    <x v="0"/>
    <n v="21"/>
    <x v="0"/>
    <x v="1"/>
    <s v="Weekday"/>
    <s v="Fatal"/>
    <n v="0.11"/>
    <x v="3"/>
    <x v="4"/>
  </r>
  <r>
    <s v="A01769"/>
    <n v="1"/>
    <x v="29"/>
    <x v="29"/>
    <x v="0"/>
    <x v="2"/>
    <x v="4"/>
    <n v="11"/>
    <x v="14"/>
    <x v="0"/>
    <s v="19:39"/>
    <x v="2"/>
    <x v="0"/>
    <x v="5"/>
    <n v="2"/>
    <n v="5"/>
    <x v="1"/>
    <x v="1"/>
    <x v="2"/>
    <x v="0"/>
    <x v="2"/>
    <x v="14"/>
    <x v="35"/>
    <x v="1"/>
    <x v="0"/>
    <x v="1"/>
    <x v="0"/>
    <x v="3"/>
    <n v="19"/>
    <x v="2"/>
    <x v="2"/>
    <s v="Weekday"/>
    <s v="Fatal"/>
    <n v="2.5"/>
    <x v="3"/>
    <x v="1"/>
  </r>
  <r>
    <s v="A01770"/>
    <n v="1"/>
    <x v="17"/>
    <x v="17"/>
    <x v="0"/>
    <x v="0"/>
    <x v="10"/>
    <n v="2"/>
    <x v="29"/>
    <x v="1"/>
    <s v="2:28"/>
    <x v="1"/>
    <x v="3"/>
    <x v="6"/>
    <n v="2"/>
    <n v="4"/>
    <x v="2"/>
    <x v="2"/>
    <x v="3"/>
    <x v="3"/>
    <x v="2"/>
    <x v="65"/>
    <x v="29"/>
    <x v="1"/>
    <x v="1"/>
    <x v="0"/>
    <x v="0"/>
    <x v="0"/>
    <n v="2"/>
    <x v="0"/>
    <x v="0"/>
    <s v="Weekday"/>
    <s v="Fatal"/>
    <n v="2"/>
    <x v="1"/>
    <x v="1"/>
  </r>
  <r>
    <s v="A01771"/>
    <n v="1"/>
    <x v="16"/>
    <x v="16"/>
    <x v="8"/>
    <x v="4"/>
    <x v="9"/>
    <n v="9"/>
    <x v="59"/>
    <x v="1"/>
    <s v="15:18"/>
    <x v="1"/>
    <x v="1"/>
    <x v="1"/>
    <n v="0"/>
    <n v="5"/>
    <x v="2"/>
    <x v="2"/>
    <x v="0"/>
    <x v="0"/>
    <x v="2"/>
    <x v="9"/>
    <x v="43"/>
    <x v="1"/>
    <x v="0"/>
    <x v="1"/>
    <x v="1"/>
    <x v="2"/>
    <n v="15"/>
    <x v="3"/>
    <x v="2"/>
    <s v="Weekday"/>
    <s v="Fatal"/>
    <n v="0"/>
    <x v="1"/>
    <x v="2"/>
  </r>
  <r>
    <s v="A01772"/>
    <n v="1"/>
    <x v="9"/>
    <x v="9"/>
    <x v="0"/>
    <x v="1"/>
    <x v="11"/>
    <n v="3"/>
    <x v="62"/>
    <x v="3"/>
    <s v="2:18"/>
    <x v="2"/>
    <x v="2"/>
    <x v="1"/>
    <n v="5"/>
    <n v="5"/>
    <x v="1"/>
    <x v="1"/>
    <x v="2"/>
    <x v="3"/>
    <x v="3"/>
    <x v="87"/>
    <x v="1"/>
    <x v="1"/>
    <x v="0"/>
    <x v="0"/>
    <x v="1"/>
    <x v="2"/>
    <n v="2"/>
    <x v="0"/>
    <x v="1"/>
    <s v="Weekday"/>
    <s v="Fatal"/>
    <n v="1"/>
    <x v="1"/>
    <x v="4"/>
  </r>
  <r>
    <s v="A01773"/>
    <n v="1"/>
    <x v="29"/>
    <x v="29"/>
    <x v="0"/>
    <x v="3"/>
    <x v="8"/>
    <n v="4"/>
    <x v="10"/>
    <x v="1"/>
    <s v="9:34"/>
    <x v="2"/>
    <x v="3"/>
    <x v="5"/>
    <n v="10"/>
    <n v="3"/>
    <x v="4"/>
    <x v="2"/>
    <x v="1"/>
    <x v="2"/>
    <x v="0"/>
    <x v="45"/>
    <x v="23"/>
    <x v="0"/>
    <x v="0"/>
    <x v="1"/>
    <x v="0"/>
    <x v="0"/>
    <n v="9"/>
    <x v="1"/>
    <x v="0"/>
    <s v="Weekday"/>
    <s v="Fatal"/>
    <n v="0.3"/>
    <x v="1"/>
    <x v="1"/>
  </r>
  <r>
    <s v="A01774"/>
    <n v="1"/>
    <x v="20"/>
    <x v="20"/>
    <x v="15"/>
    <x v="4"/>
    <x v="11"/>
    <n v="3"/>
    <x v="68"/>
    <x v="1"/>
    <s v="22:37"/>
    <x v="0"/>
    <x v="1"/>
    <x v="0"/>
    <n v="4"/>
    <n v="5"/>
    <x v="1"/>
    <x v="2"/>
    <x v="0"/>
    <x v="0"/>
    <x v="0"/>
    <x v="87"/>
    <x v="48"/>
    <x v="1"/>
    <x v="1"/>
    <x v="0"/>
    <x v="0"/>
    <x v="2"/>
    <n v="22"/>
    <x v="0"/>
    <x v="2"/>
    <s v="Weekday"/>
    <s v="Fatal"/>
    <n v="1.25"/>
    <x v="2"/>
    <x v="4"/>
  </r>
  <r>
    <s v="A01775"/>
    <n v="1"/>
    <x v="1"/>
    <x v="1"/>
    <x v="1"/>
    <x v="3"/>
    <x v="0"/>
    <n v="5"/>
    <x v="47"/>
    <x v="2"/>
    <s v="0:39"/>
    <x v="2"/>
    <x v="2"/>
    <x v="6"/>
    <n v="4"/>
    <n v="5"/>
    <x v="1"/>
    <x v="0"/>
    <x v="3"/>
    <x v="0"/>
    <x v="3"/>
    <x v="28"/>
    <x v="46"/>
    <x v="0"/>
    <x v="1"/>
    <x v="1"/>
    <x v="0"/>
    <x v="1"/>
    <n v="0"/>
    <x v="0"/>
    <x v="0"/>
    <s v="Weekend"/>
    <s v="Fatal"/>
    <n v="1.25"/>
    <x v="0"/>
    <x v="3"/>
  </r>
  <r>
    <s v="A01776"/>
    <n v="1"/>
    <x v="22"/>
    <x v="22"/>
    <x v="0"/>
    <x v="4"/>
    <x v="9"/>
    <n v="9"/>
    <x v="59"/>
    <x v="4"/>
    <s v="6:45"/>
    <x v="1"/>
    <x v="1"/>
    <x v="1"/>
    <n v="4"/>
    <n v="3"/>
    <x v="0"/>
    <x v="0"/>
    <x v="3"/>
    <x v="0"/>
    <x v="1"/>
    <x v="50"/>
    <x v="35"/>
    <x v="1"/>
    <x v="0"/>
    <x v="0"/>
    <x v="1"/>
    <x v="0"/>
    <n v="6"/>
    <x v="1"/>
    <x v="2"/>
    <s v="Weekday"/>
    <s v="Fatal"/>
    <n v="0.75"/>
    <x v="3"/>
    <x v="1"/>
  </r>
  <r>
    <s v="A01777"/>
    <n v="1"/>
    <x v="0"/>
    <x v="0"/>
    <x v="0"/>
    <x v="2"/>
    <x v="6"/>
    <n v="12"/>
    <x v="46"/>
    <x v="1"/>
    <s v="3:51"/>
    <x v="2"/>
    <x v="3"/>
    <x v="0"/>
    <n v="9"/>
    <n v="0"/>
    <x v="3"/>
    <x v="0"/>
    <x v="2"/>
    <x v="2"/>
    <x v="3"/>
    <x v="45"/>
    <x v="29"/>
    <x v="1"/>
    <x v="1"/>
    <x v="2"/>
    <x v="1"/>
    <x v="2"/>
    <n v="3"/>
    <x v="0"/>
    <x v="2"/>
    <s v="Weekday"/>
    <s v="Non-Fatal"/>
    <n v="0"/>
    <x v="1"/>
    <x v="1"/>
  </r>
  <r>
    <s v="A01778"/>
    <n v="1"/>
    <x v="15"/>
    <x v="15"/>
    <x v="10"/>
    <x v="2"/>
    <x v="8"/>
    <n v="4"/>
    <x v="44"/>
    <x v="6"/>
    <s v="8:15"/>
    <x v="2"/>
    <x v="0"/>
    <x v="4"/>
    <n v="8"/>
    <n v="5"/>
    <x v="3"/>
    <x v="3"/>
    <x v="3"/>
    <x v="0"/>
    <x v="1"/>
    <x v="49"/>
    <x v="16"/>
    <x v="2"/>
    <x v="1"/>
    <x v="2"/>
    <x v="0"/>
    <x v="0"/>
    <n v="8"/>
    <x v="1"/>
    <x v="2"/>
    <s v="Weekend"/>
    <s v="Fatal"/>
    <n v="0.62"/>
    <x v="4"/>
    <x v="1"/>
  </r>
  <r>
    <s v="A01779"/>
    <n v="1"/>
    <x v="27"/>
    <x v="27"/>
    <x v="0"/>
    <x v="5"/>
    <x v="1"/>
    <n v="1"/>
    <x v="27"/>
    <x v="6"/>
    <s v="16:11"/>
    <x v="0"/>
    <x v="0"/>
    <x v="6"/>
    <n v="5"/>
    <n v="0"/>
    <x v="3"/>
    <x v="2"/>
    <x v="3"/>
    <x v="0"/>
    <x v="3"/>
    <x v="32"/>
    <x v="2"/>
    <x v="1"/>
    <x v="0"/>
    <x v="1"/>
    <x v="0"/>
    <x v="2"/>
    <n v="16"/>
    <x v="3"/>
    <x v="1"/>
    <s v="Weekend"/>
    <s v="Non-Fatal"/>
    <n v="0"/>
    <x v="2"/>
    <x v="3"/>
  </r>
  <r>
    <s v="A01780"/>
    <n v="1"/>
    <x v="24"/>
    <x v="24"/>
    <x v="0"/>
    <x v="3"/>
    <x v="2"/>
    <n v="6"/>
    <x v="3"/>
    <x v="6"/>
    <s v="3:49"/>
    <x v="1"/>
    <x v="3"/>
    <x v="2"/>
    <n v="4"/>
    <n v="1"/>
    <x v="3"/>
    <x v="3"/>
    <x v="0"/>
    <x v="3"/>
    <x v="1"/>
    <x v="54"/>
    <x v="8"/>
    <x v="1"/>
    <x v="1"/>
    <x v="0"/>
    <x v="1"/>
    <x v="0"/>
    <n v="3"/>
    <x v="0"/>
    <x v="0"/>
    <s v="Weekend"/>
    <s v="Fatal"/>
    <n v="0.25"/>
    <x v="1"/>
    <x v="4"/>
  </r>
  <r>
    <s v="A01781"/>
    <n v="1"/>
    <x v="3"/>
    <x v="3"/>
    <x v="0"/>
    <x v="5"/>
    <x v="0"/>
    <n v="5"/>
    <x v="56"/>
    <x v="6"/>
    <s v="21:7"/>
    <x v="1"/>
    <x v="1"/>
    <x v="2"/>
    <n v="9"/>
    <n v="2"/>
    <x v="0"/>
    <x v="1"/>
    <x v="1"/>
    <x v="1"/>
    <x v="2"/>
    <x v="17"/>
    <x v="50"/>
    <x v="1"/>
    <x v="1"/>
    <x v="1"/>
    <x v="1"/>
    <x v="0"/>
    <n v="21"/>
    <x v="0"/>
    <x v="1"/>
    <s v="Weekend"/>
    <s v="Fatal"/>
    <n v="0.22"/>
    <x v="2"/>
    <x v="4"/>
  </r>
  <r>
    <s v="A01782"/>
    <n v="1"/>
    <x v="26"/>
    <x v="26"/>
    <x v="0"/>
    <x v="3"/>
    <x v="10"/>
    <n v="2"/>
    <x v="49"/>
    <x v="0"/>
    <s v="9:39"/>
    <x v="0"/>
    <x v="3"/>
    <x v="6"/>
    <n v="9"/>
    <n v="4"/>
    <x v="1"/>
    <x v="1"/>
    <x v="2"/>
    <x v="0"/>
    <x v="1"/>
    <x v="42"/>
    <x v="45"/>
    <x v="1"/>
    <x v="0"/>
    <x v="1"/>
    <x v="0"/>
    <x v="0"/>
    <n v="9"/>
    <x v="1"/>
    <x v="0"/>
    <s v="Weekday"/>
    <s v="Fatal"/>
    <n v="0.44"/>
    <x v="3"/>
    <x v="2"/>
  </r>
  <r>
    <s v="A01783"/>
    <n v="1"/>
    <x v="22"/>
    <x v="22"/>
    <x v="0"/>
    <x v="0"/>
    <x v="1"/>
    <n v="1"/>
    <x v="65"/>
    <x v="0"/>
    <s v="2:53"/>
    <x v="1"/>
    <x v="0"/>
    <x v="0"/>
    <n v="5"/>
    <n v="3"/>
    <x v="4"/>
    <x v="2"/>
    <x v="0"/>
    <x v="3"/>
    <x v="1"/>
    <x v="4"/>
    <x v="51"/>
    <x v="2"/>
    <x v="0"/>
    <x v="2"/>
    <x v="0"/>
    <x v="3"/>
    <n v="2"/>
    <x v="0"/>
    <x v="0"/>
    <s v="Weekday"/>
    <s v="Fatal"/>
    <n v="0.6"/>
    <x v="4"/>
    <x v="2"/>
  </r>
  <r>
    <s v="A01784"/>
    <n v="1"/>
    <x v="12"/>
    <x v="12"/>
    <x v="18"/>
    <x v="4"/>
    <x v="2"/>
    <n v="6"/>
    <x v="54"/>
    <x v="5"/>
    <s v="21:24"/>
    <x v="1"/>
    <x v="0"/>
    <x v="0"/>
    <n v="7"/>
    <n v="0"/>
    <x v="3"/>
    <x v="0"/>
    <x v="3"/>
    <x v="1"/>
    <x v="1"/>
    <x v="26"/>
    <x v="38"/>
    <x v="2"/>
    <x v="0"/>
    <x v="2"/>
    <x v="0"/>
    <x v="1"/>
    <n v="21"/>
    <x v="0"/>
    <x v="2"/>
    <s v="Weekday"/>
    <s v="Non-Fatal"/>
    <n v="0"/>
    <x v="4"/>
    <x v="0"/>
  </r>
  <r>
    <s v="A01785"/>
    <n v="1"/>
    <x v="5"/>
    <x v="5"/>
    <x v="0"/>
    <x v="3"/>
    <x v="0"/>
    <n v="5"/>
    <x v="47"/>
    <x v="0"/>
    <s v="8:26"/>
    <x v="1"/>
    <x v="2"/>
    <x v="3"/>
    <n v="4"/>
    <n v="2"/>
    <x v="0"/>
    <x v="2"/>
    <x v="3"/>
    <x v="1"/>
    <x v="1"/>
    <x v="32"/>
    <x v="36"/>
    <x v="1"/>
    <x v="0"/>
    <x v="1"/>
    <x v="1"/>
    <x v="1"/>
    <n v="8"/>
    <x v="1"/>
    <x v="0"/>
    <s v="Weekday"/>
    <s v="Fatal"/>
    <n v="0.5"/>
    <x v="3"/>
    <x v="3"/>
  </r>
  <r>
    <s v="A01786"/>
    <n v="1"/>
    <x v="9"/>
    <x v="9"/>
    <x v="0"/>
    <x v="1"/>
    <x v="10"/>
    <n v="2"/>
    <x v="43"/>
    <x v="0"/>
    <s v="20:53"/>
    <x v="2"/>
    <x v="1"/>
    <x v="5"/>
    <n v="7"/>
    <n v="3"/>
    <x v="3"/>
    <x v="2"/>
    <x v="2"/>
    <x v="3"/>
    <x v="0"/>
    <x v="89"/>
    <x v="18"/>
    <x v="1"/>
    <x v="1"/>
    <x v="2"/>
    <x v="1"/>
    <x v="1"/>
    <n v="20"/>
    <x v="2"/>
    <x v="1"/>
    <s v="Weekday"/>
    <s v="Fatal"/>
    <n v="0.43"/>
    <x v="3"/>
    <x v="0"/>
  </r>
  <r>
    <s v="A01787"/>
    <n v="1"/>
    <x v="21"/>
    <x v="21"/>
    <x v="0"/>
    <x v="4"/>
    <x v="11"/>
    <n v="3"/>
    <x v="68"/>
    <x v="1"/>
    <s v="9:37"/>
    <x v="2"/>
    <x v="4"/>
    <x v="3"/>
    <n v="5"/>
    <n v="1"/>
    <x v="2"/>
    <x v="0"/>
    <x v="3"/>
    <x v="2"/>
    <x v="0"/>
    <x v="10"/>
    <x v="49"/>
    <x v="1"/>
    <x v="1"/>
    <x v="2"/>
    <x v="0"/>
    <x v="3"/>
    <n v="9"/>
    <x v="1"/>
    <x v="2"/>
    <s v="Weekday"/>
    <s v="Fatal"/>
    <n v="0.2"/>
    <x v="3"/>
    <x v="4"/>
  </r>
  <r>
    <s v="A01788"/>
    <n v="1"/>
    <x v="25"/>
    <x v="25"/>
    <x v="0"/>
    <x v="0"/>
    <x v="5"/>
    <n v="10"/>
    <x v="6"/>
    <x v="1"/>
    <s v="7:58"/>
    <x v="2"/>
    <x v="0"/>
    <x v="1"/>
    <n v="1"/>
    <n v="5"/>
    <x v="4"/>
    <x v="2"/>
    <x v="2"/>
    <x v="1"/>
    <x v="1"/>
    <x v="45"/>
    <x v="34"/>
    <x v="0"/>
    <x v="0"/>
    <x v="0"/>
    <x v="0"/>
    <x v="3"/>
    <n v="7"/>
    <x v="1"/>
    <x v="0"/>
    <s v="Weekday"/>
    <s v="Fatal"/>
    <n v="5"/>
    <x v="1"/>
    <x v="1"/>
  </r>
  <r>
    <s v="A01789"/>
    <n v="1"/>
    <x v="28"/>
    <x v="28"/>
    <x v="21"/>
    <x v="3"/>
    <x v="4"/>
    <n v="11"/>
    <x v="5"/>
    <x v="0"/>
    <s v="22:58"/>
    <x v="0"/>
    <x v="0"/>
    <x v="4"/>
    <n v="6"/>
    <n v="4"/>
    <x v="1"/>
    <x v="2"/>
    <x v="1"/>
    <x v="0"/>
    <x v="2"/>
    <x v="49"/>
    <x v="37"/>
    <x v="0"/>
    <x v="0"/>
    <x v="0"/>
    <x v="1"/>
    <x v="3"/>
    <n v="22"/>
    <x v="0"/>
    <x v="0"/>
    <s v="Weekday"/>
    <s v="Fatal"/>
    <n v="0.67"/>
    <x v="1"/>
    <x v="1"/>
  </r>
  <r>
    <s v="A01790"/>
    <n v="1"/>
    <x v="5"/>
    <x v="5"/>
    <x v="0"/>
    <x v="5"/>
    <x v="10"/>
    <n v="2"/>
    <x v="66"/>
    <x v="4"/>
    <s v="4:1"/>
    <x v="1"/>
    <x v="1"/>
    <x v="1"/>
    <n v="2"/>
    <n v="0"/>
    <x v="2"/>
    <x v="0"/>
    <x v="0"/>
    <x v="2"/>
    <x v="2"/>
    <x v="28"/>
    <x v="3"/>
    <x v="1"/>
    <x v="0"/>
    <x v="1"/>
    <x v="1"/>
    <x v="2"/>
    <n v="4"/>
    <x v="0"/>
    <x v="1"/>
    <s v="Weekday"/>
    <s v="Non-Fatal"/>
    <n v="0"/>
    <x v="2"/>
    <x v="3"/>
  </r>
  <r>
    <s v="A01791"/>
    <n v="1"/>
    <x v="10"/>
    <x v="10"/>
    <x v="0"/>
    <x v="0"/>
    <x v="9"/>
    <n v="9"/>
    <x v="11"/>
    <x v="6"/>
    <s v="11:21"/>
    <x v="2"/>
    <x v="1"/>
    <x v="2"/>
    <n v="0"/>
    <n v="1"/>
    <x v="4"/>
    <x v="2"/>
    <x v="0"/>
    <x v="0"/>
    <x v="2"/>
    <x v="86"/>
    <x v="27"/>
    <x v="1"/>
    <x v="0"/>
    <x v="1"/>
    <x v="1"/>
    <x v="2"/>
    <n v="11"/>
    <x v="1"/>
    <x v="0"/>
    <s v="Weekend"/>
    <s v="Fatal"/>
    <n v="0"/>
    <x v="2"/>
    <x v="2"/>
  </r>
  <r>
    <s v="A01792"/>
    <n v="1"/>
    <x v="7"/>
    <x v="7"/>
    <x v="0"/>
    <x v="4"/>
    <x v="0"/>
    <n v="5"/>
    <x v="34"/>
    <x v="6"/>
    <s v="2:28"/>
    <x v="0"/>
    <x v="0"/>
    <x v="3"/>
    <n v="1"/>
    <n v="5"/>
    <x v="1"/>
    <x v="2"/>
    <x v="0"/>
    <x v="0"/>
    <x v="1"/>
    <x v="14"/>
    <x v="36"/>
    <x v="1"/>
    <x v="0"/>
    <x v="0"/>
    <x v="0"/>
    <x v="1"/>
    <n v="2"/>
    <x v="0"/>
    <x v="2"/>
    <s v="Weekend"/>
    <s v="Fatal"/>
    <n v="5"/>
    <x v="3"/>
    <x v="1"/>
  </r>
  <r>
    <s v="A01793"/>
    <n v="1"/>
    <x v="21"/>
    <x v="21"/>
    <x v="0"/>
    <x v="2"/>
    <x v="11"/>
    <n v="3"/>
    <x v="45"/>
    <x v="0"/>
    <s v="2:43"/>
    <x v="2"/>
    <x v="2"/>
    <x v="3"/>
    <n v="8"/>
    <n v="1"/>
    <x v="4"/>
    <x v="0"/>
    <x v="3"/>
    <x v="3"/>
    <x v="1"/>
    <x v="49"/>
    <x v="49"/>
    <x v="1"/>
    <x v="0"/>
    <x v="1"/>
    <x v="0"/>
    <x v="2"/>
    <n v="2"/>
    <x v="0"/>
    <x v="2"/>
    <s v="Weekday"/>
    <s v="Fatal"/>
    <n v="0.12"/>
    <x v="3"/>
    <x v="1"/>
  </r>
  <r>
    <s v="A01794"/>
    <n v="1"/>
    <x v="30"/>
    <x v="30"/>
    <x v="0"/>
    <x v="3"/>
    <x v="9"/>
    <n v="9"/>
    <x v="71"/>
    <x v="5"/>
    <s v="11:11"/>
    <x v="1"/>
    <x v="4"/>
    <x v="4"/>
    <n v="7"/>
    <n v="5"/>
    <x v="1"/>
    <x v="0"/>
    <x v="2"/>
    <x v="0"/>
    <x v="3"/>
    <x v="73"/>
    <x v="47"/>
    <x v="0"/>
    <x v="1"/>
    <x v="1"/>
    <x v="1"/>
    <x v="2"/>
    <n v="11"/>
    <x v="1"/>
    <x v="0"/>
    <s v="Weekday"/>
    <s v="Fatal"/>
    <n v="0.71"/>
    <x v="0"/>
    <x v="0"/>
  </r>
  <r>
    <s v="A01795"/>
    <n v="1"/>
    <x v="29"/>
    <x v="29"/>
    <x v="0"/>
    <x v="0"/>
    <x v="10"/>
    <n v="2"/>
    <x v="29"/>
    <x v="5"/>
    <s v="6:55"/>
    <x v="1"/>
    <x v="4"/>
    <x v="2"/>
    <n v="3"/>
    <n v="0"/>
    <x v="0"/>
    <x v="0"/>
    <x v="1"/>
    <x v="2"/>
    <x v="1"/>
    <x v="89"/>
    <x v="30"/>
    <x v="1"/>
    <x v="0"/>
    <x v="2"/>
    <x v="1"/>
    <x v="2"/>
    <n v="6"/>
    <x v="1"/>
    <x v="0"/>
    <s v="Weekday"/>
    <s v="Non-Fatal"/>
    <n v="0"/>
    <x v="3"/>
    <x v="0"/>
  </r>
  <r>
    <s v="A01796"/>
    <n v="1"/>
    <x v="30"/>
    <x v="30"/>
    <x v="0"/>
    <x v="1"/>
    <x v="7"/>
    <n v="7"/>
    <x v="25"/>
    <x v="3"/>
    <s v="5:6"/>
    <x v="1"/>
    <x v="0"/>
    <x v="1"/>
    <n v="1"/>
    <n v="2"/>
    <x v="4"/>
    <x v="1"/>
    <x v="0"/>
    <x v="0"/>
    <x v="0"/>
    <x v="2"/>
    <x v="22"/>
    <x v="2"/>
    <x v="1"/>
    <x v="0"/>
    <x v="0"/>
    <x v="2"/>
    <n v="5"/>
    <x v="1"/>
    <x v="1"/>
    <s v="Weekday"/>
    <s v="Fatal"/>
    <n v="2"/>
    <x v="4"/>
    <x v="2"/>
  </r>
  <r>
    <s v="A01797"/>
    <n v="1"/>
    <x v="29"/>
    <x v="29"/>
    <x v="0"/>
    <x v="3"/>
    <x v="9"/>
    <n v="9"/>
    <x v="71"/>
    <x v="0"/>
    <s v="0:7"/>
    <x v="2"/>
    <x v="1"/>
    <x v="1"/>
    <n v="2"/>
    <n v="2"/>
    <x v="3"/>
    <x v="2"/>
    <x v="2"/>
    <x v="0"/>
    <x v="1"/>
    <x v="36"/>
    <x v="37"/>
    <x v="0"/>
    <x v="0"/>
    <x v="0"/>
    <x v="1"/>
    <x v="2"/>
    <n v="0"/>
    <x v="0"/>
    <x v="0"/>
    <s v="Weekday"/>
    <s v="Fatal"/>
    <n v="1"/>
    <x v="1"/>
    <x v="1"/>
  </r>
  <r>
    <s v="A01798"/>
    <n v="1"/>
    <x v="18"/>
    <x v="18"/>
    <x v="17"/>
    <x v="1"/>
    <x v="11"/>
    <n v="3"/>
    <x v="62"/>
    <x v="5"/>
    <s v="13:47"/>
    <x v="0"/>
    <x v="0"/>
    <x v="4"/>
    <n v="3"/>
    <n v="2"/>
    <x v="3"/>
    <x v="3"/>
    <x v="1"/>
    <x v="0"/>
    <x v="3"/>
    <x v="43"/>
    <x v="52"/>
    <x v="1"/>
    <x v="1"/>
    <x v="2"/>
    <x v="1"/>
    <x v="0"/>
    <n v="13"/>
    <x v="3"/>
    <x v="1"/>
    <s v="Weekday"/>
    <s v="Fatal"/>
    <n v="0.67"/>
    <x v="3"/>
    <x v="4"/>
  </r>
  <r>
    <s v="A01799"/>
    <n v="1"/>
    <x v="26"/>
    <x v="26"/>
    <x v="0"/>
    <x v="1"/>
    <x v="0"/>
    <n v="5"/>
    <x v="22"/>
    <x v="1"/>
    <s v="13:46"/>
    <x v="0"/>
    <x v="3"/>
    <x v="3"/>
    <n v="4"/>
    <n v="0"/>
    <x v="2"/>
    <x v="3"/>
    <x v="2"/>
    <x v="1"/>
    <x v="3"/>
    <x v="47"/>
    <x v="24"/>
    <x v="0"/>
    <x v="0"/>
    <x v="2"/>
    <x v="1"/>
    <x v="3"/>
    <n v="13"/>
    <x v="3"/>
    <x v="1"/>
    <s v="Weekday"/>
    <s v="Non-Fatal"/>
    <n v="0"/>
    <x v="0"/>
    <x v="1"/>
  </r>
  <r>
    <s v="A01800"/>
    <n v="1"/>
    <x v="1"/>
    <x v="1"/>
    <x v="1"/>
    <x v="4"/>
    <x v="6"/>
    <n v="12"/>
    <x v="7"/>
    <x v="3"/>
    <s v="8:30"/>
    <x v="0"/>
    <x v="3"/>
    <x v="1"/>
    <n v="0"/>
    <n v="0"/>
    <x v="3"/>
    <x v="3"/>
    <x v="1"/>
    <x v="2"/>
    <x v="3"/>
    <x v="4"/>
    <x v="18"/>
    <x v="1"/>
    <x v="0"/>
    <x v="1"/>
    <x v="0"/>
    <x v="2"/>
    <n v="8"/>
    <x v="1"/>
    <x v="2"/>
    <s v="Weekday"/>
    <s v="Non-Fatal"/>
    <n v="0"/>
    <x v="3"/>
    <x v="2"/>
  </r>
  <r>
    <s v="A01801"/>
    <n v="1"/>
    <x v="3"/>
    <x v="3"/>
    <x v="0"/>
    <x v="1"/>
    <x v="6"/>
    <n v="12"/>
    <x v="28"/>
    <x v="5"/>
    <s v="11:49"/>
    <x v="2"/>
    <x v="4"/>
    <x v="1"/>
    <n v="7"/>
    <n v="5"/>
    <x v="1"/>
    <x v="1"/>
    <x v="2"/>
    <x v="3"/>
    <x v="1"/>
    <x v="42"/>
    <x v="1"/>
    <x v="1"/>
    <x v="1"/>
    <x v="2"/>
    <x v="1"/>
    <x v="1"/>
    <n v="11"/>
    <x v="1"/>
    <x v="1"/>
    <s v="Weekday"/>
    <s v="Fatal"/>
    <n v="0.71"/>
    <x v="1"/>
    <x v="2"/>
  </r>
  <r>
    <s v="A01802"/>
    <n v="1"/>
    <x v="15"/>
    <x v="15"/>
    <x v="26"/>
    <x v="3"/>
    <x v="5"/>
    <n v="10"/>
    <x v="36"/>
    <x v="3"/>
    <s v="20:1"/>
    <x v="2"/>
    <x v="3"/>
    <x v="6"/>
    <n v="8"/>
    <n v="5"/>
    <x v="2"/>
    <x v="1"/>
    <x v="2"/>
    <x v="2"/>
    <x v="2"/>
    <x v="43"/>
    <x v="8"/>
    <x v="1"/>
    <x v="0"/>
    <x v="2"/>
    <x v="1"/>
    <x v="3"/>
    <n v="20"/>
    <x v="2"/>
    <x v="0"/>
    <s v="Weekday"/>
    <s v="Fatal"/>
    <n v="0.62"/>
    <x v="1"/>
    <x v="4"/>
  </r>
  <r>
    <s v="A01803"/>
    <n v="1"/>
    <x v="27"/>
    <x v="27"/>
    <x v="0"/>
    <x v="0"/>
    <x v="9"/>
    <n v="9"/>
    <x v="11"/>
    <x v="2"/>
    <s v="21:8"/>
    <x v="0"/>
    <x v="1"/>
    <x v="4"/>
    <n v="2"/>
    <n v="1"/>
    <x v="1"/>
    <x v="3"/>
    <x v="1"/>
    <x v="0"/>
    <x v="0"/>
    <x v="6"/>
    <x v="26"/>
    <x v="1"/>
    <x v="0"/>
    <x v="0"/>
    <x v="1"/>
    <x v="0"/>
    <n v="21"/>
    <x v="0"/>
    <x v="0"/>
    <s v="Weekend"/>
    <s v="Fatal"/>
    <n v="0.5"/>
    <x v="2"/>
    <x v="2"/>
  </r>
  <r>
    <s v="A01804"/>
    <n v="1"/>
    <x v="19"/>
    <x v="19"/>
    <x v="0"/>
    <x v="1"/>
    <x v="5"/>
    <n v="10"/>
    <x v="40"/>
    <x v="0"/>
    <s v="16:24"/>
    <x v="2"/>
    <x v="3"/>
    <x v="6"/>
    <n v="0"/>
    <n v="0"/>
    <x v="2"/>
    <x v="2"/>
    <x v="2"/>
    <x v="1"/>
    <x v="0"/>
    <x v="27"/>
    <x v="34"/>
    <x v="0"/>
    <x v="0"/>
    <x v="1"/>
    <x v="0"/>
    <x v="3"/>
    <n v="16"/>
    <x v="3"/>
    <x v="1"/>
    <s v="Weekday"/>
    <s v="Non-Fatal"/>
    <n v="0"/>
    <x v="1"/>
    <x v="3"/>
  </r>
  <r>
    <s v="A01805"/>
    <n v="1"/>
    <x v="24"/>
    <x v="24"/>
    <x v="0"/>
    <x v="1"/>
    <x v="11"/>
    <n v="3"/>
    <x v="62"/>
    <x v="4"/>
    <s v="21:54"/>
    <x v="1"/>
    <x v="4"/>
    <x v="0"/>
    <n v="10"/>
    <n v="3"/>
    <x v="2"/>
    <x v="2"/>
    <x v="2"/>
    <x v="2"/>
    <x v="2"/>
    <x v="38"/>
    <x v="19"/>
    <x v="0"/>
    <x v="1"/>
    <x v="0"/>
    <x v="1"/>
    <x v="3"/>
    <n v="21"/>
    <x v="0"/>
    <x v="1"/>
    <s v="Weekday"/>
    <s v="Fatal"/>
    <n v="0.3"/>
    <x v="0"/>
    <x v="1"/>
  </r>
  <r>
    <s v="A01806"/>
    <n v="1"/>
    <x v="13"/>
    <x v="13"/>
    <x v="0"/>
    <x v="4"/>
    <x v="4"/>
    <n v="11"/>
    <x v="23"/>
    <x v="6"/>
    <s v="16:53"/>
    <x v="1"/>
    <x v="3"/>
    <x v="4"/>
    <n v="7"/>
    <n v="4"/>
    <x v="3"/>
    <x v="2"/>
    <x v="0"/>
    <x v="2"/>
    <x v="3"/>
    <x v="65"/>
    <x v="50"/>
    <x v="1"/>
    <x v="0"/>
    <x v="2"/>
    <x v="1"/>
    <x v="1"/>
    <n v="16"/>
    <x v="3"/>
    <x v="2"/>
    <s v="Weekend"/>
    <s v="Fatal"/>
    <n v="0.56999999999999995"/>
    <x v="2"/>
    <x v="1"/>
  </r>
  <r>
    <s v="A01807"/>
    <n v="1"/>
    <x v="2"/>
    <x v="2"/>
    <x v="0"/>
    <x v="0"/>
    <x v="5"/>
    <n v="10"/>
    <x v="6"/>
    <x v="6"/>
    <s v="18:38"/>
    <x v="0"/>
    <x v="2"/>
    <x v="5"/>
    <n v="6"/>
    <n v="0"/>
    <x v="1"/>
    <x v="3"/>
    <x v="2"/>
    <x v="2"/>
    <x v="0"/>
    <x v="49"/>
    <x v="39"/>
    <x v="2"/>
    <x v="1"/>
    <x v="1"/>
    <x v="1"/>
    <x v="0"/>
    <n v="18"/>
    <x v="2"/>
    <x v="0"/>
    <s v="Weekend"/>
    <s v="Non-Fatal"/>
    <n v="0"/>
    <x v="4"/>
    <x v="1"/>
  </r>
  <r>
    <s v="A01808"/>
    <n v="1"/>
    <x v="4"/>
    <x v="4"/>
    <x v="0"/>
    <x v="2"/>
    <x v="10"/>
    <n v="2"/>
    <x v="26"/>
    <x v="2"/>
    <s v="1:24"/>
    <x v="2"/>
    <x v="4"/>
    <x v="3"/>
    <n v="7"/>
    <n v="4"/>
    <x v="4"/>
    <x v="1"/>
    <x v="1"/>
    <x v="0"/>
    <x v="0"/>
    <x v="57"/>
    <x v="21"/>
    <x v="1"/>
    <x v="0"/>
    <x v="0"/>
    <x v="0"/>
    <x v="2"/>
    <n v="1"/>
    <x v="0"/>
    <x v="2"/>
    <s v="Weekend"/>
    <s v="Fatal"/>
    <n v="0.56999999999999995"/>
    <x v="2"/>
    <x v="3"/>
  </r>
  <r>
    <s v="A01809"/>
    <n v="1"/>
    <x v="26"/>
    <x v="26"/>
    <x v="0"/>
    <x v="3"/>
    <x v="8"/>
    <n v="4"/>
    <x v="10"/>
    <x v="1"/>
    <s v="20:41"/>
    <x v="2"/>
    <x v="0"/>
    <x v="1"/>
    <n v="7"/>
    <n v="0"/>
    <x v="1"/>
    <x v="0"/>
    <x v="1"/>
    <x v="2"/>
    <x v="2"/>
    <x v="7"/>
    <x v="30"/>
    <x v="1"/>
    <x v="1"/>
    <x v="2"/>
    <x v="0"/>
    <x v="2"/>
    <n v="20"/>
    <x v="2"/>
    <x v="0"/>
    <s v="Weekday"/>
    <s v="Non-Fatal"/>
    <n v="0"/>
    <x v="3"/>
    <x v="0"/>
  </r>
  <r>
    <s v="A01810"/>
    <n v="1"/>
    <x v="14"/>
    <x v="14"/>
    <x v="0"/>
    <x v="2"/>
    <x v="8"/>
    <n v="4"/>
    <x v="44"/>
    <x v="6"/>
    <s v="1:25"/>
    <x v="2"/>
    <x v="0"/>
    <x v="0"/>
    <n v="5"/>
    <n v="3"/>
    <x v="2"/>
    <x v="3"/>
    <x v="1"/>
    <x v="0"/>
    <x v="0"/>
    <x v="28"/>
    <x v="30"/>
    <x v="1"/>
    <x v="0"/>
    <x v="0"/>
    <x v="0"/>
    <x v="3"/>
    <n v="1"/>
    <x v="0"/>
    <x v="2"/>
    <s v="Weekend"/>
    <s v="Fatal"/>
    <n v="0.6"/>
    <x v="3"/>
    <x v="3"/>
  </r>
  <r>
    <s v="A01811"/>
    <n v="1"/>
    <x v="16"/>
    <x v="16"/>
    <x v="20"/>
    <x v="4"/>
    <x v="4"/>
    <n v="11"/>
    <x v="23"/>
    <x v="4"/>
    <s v="4:4"/>
    <x v="0"/>
    <x v="2"/>
    <x v="1"/>
    <n v="0"/>
    <n v="0"/>
    <x v="1"/>
    <x v="2"/>
    <x v="1"/>
    <x v="2"/>
    <x v="2"/>
    <x v="54"/>
    <x v="32"/>
    <x v="2"/>
    <x v="0"/>
    <x v="2"/>
    <x v="0"/>
    <x v="2"/>
    <n v="4"/>
    <x v="0"/>
    <x v="2"/>
    <s v="Weekday"/>
    <s v="Non-Fatal"/>
    <n v="0"/>
    <x v="4"/>
    <x v="4"/>
  </r>
  <r>
    <s v="A01812"/>
    <n v="1"/>
    <x v="30"/>
    <x v="30"/>
    <x v="0"/>
    <x v="4"/>
    <x v="0"/>
    <n v="5"/>
    <x v="34"/>
    <x v="5"/>
    <s v="21:28"/>
    <x v="2"/>
    <x v="2"/>
    <x v="3"/>
    <n v="9"/>
    <n v="1"/>
    <x v="1"/>
    <x v="3"/>
    <x v="0"/>
    <x v="2"/>
    <x v="0"/>
    <x v="9"/>
    <x v="46"/>
    <x v="0"/>
    <x v="0"/>
    <x v="0"/>
    <x v="1"/>
    <x v="2"/>
    <n v="21"/>
    <x v="0"/>
    <x v="2"/>
    <s v="Weekday"/>
    <s v="Fatal"/>
    <n v="0.11"/>
    <x v="0"/>
    <x v="2"/>
  </r>
  <r>
    <s v="A01813"/>
    <n v="1"/>
    <x v="9"/>
    <x v="9"/>
    <x v="0"/>
    <x v="1"/>
    <x v="9"/>
    <n v="9"/>
    <x v="69"/>
    <x v="4"/>
    <s v="15:13"/>
    <x v="0"/>
    <x v="3"/>
    <x v="5"/>
    <n v="6"/>
    <n v="0"/>
    <x v="1"/>
    <x v="1"/>
    <x v="1"/>
    <x v="0"/>
    <x v="1"/>
    <x v="69"/>
    <x v="21"/>
    <x v="1"/>
    <x v="0"/>
    <x v="0"/>
    <x v="0"/>
    <x v="1"/>
    <n v="15"/>
    <x v="3"/>
    <x v="1"/>
    <s v="Weekday"/>
    <s v="Non-Fatal"/>
    <n v="0"/>
    <x v="2"/>
    <x v="2"/>
  </r>
  <r>
    <s v="A01814"/>
    <n v="1"/>
    <x v="15"/>
    <x v="15"/>
    <x v="7"/>
    <x v="3"/>
    <x v="1"/>
    <n v="1"/>
    <x v="31"/>
    <x v="0"/>
    <s v="15:32"/>
    <x v="2"/>
    <x v="3"/>
    <x v="5"/>
    <n v="4"/>
    <n v="1"/>
    <x v="3"/>
    <x v="1"/>
    <x v="0"/>
    <x v="2"/>
    <x v="3"/>
    <x v="82"/>
    <x v="46"/>
    <x v="0"/>
    <x v="1"/>
    <x v="0"/>
    <x v="1"/>
    <x v="1"/>
    <n v="15"/>
    <x v="3"/>
    <x v="0"/>
    <s v="Weekday"/>
    <s v="Fatal"/>
    <n v="0.25"/>
    <x v="0"/>
    <x v="0"/>
  </r>
  <r>
    <s v="A01815"/>
    <n v="1"/>
    <x v="24"/>
    <x v="24"/>
    <x v="0"/>
    <x v="3"/>
    <x v="1"/>
    <n v="1"/>
    <x v="31"/>
    <x v="5"/>
    <s v="5:14"/>
    <x v="1"/>
    <x v="2"/>
    <x v="2"/>
    <n v="10"/>
    <n v="1"/>
    <x v="0"/>
    <x v="3"/>
    <x v="1"/>
    <x v="3"/>
    <x v="3"/>
    <x v="45"/>
    <x v="51"/>
    <x v="2"/>
    <x v="1"/>
    <x v="0"/>
    <x v="1"/>
    <x v="3"/>
    <n v="5"/>
    <x v="1"/>
    <x v="0"/>
    <s v="Weekday"/>
    <s v="Fatal"/>
    <n v="0.1"/>
    <x v="4"/>
    <x v="1"/>
  </r>
  <r>
    <s v="A01816"/>
    <n v="1"/>
    <x v="30"/>
    <x v="30"/>
    <x v="0"/>
    <x v="0"/>
    <x v="3"/>
    <n v="8"/>
    <x v="4"/>
    <x v="0"/>
    <s v="7:16"/>
    <x v="0"/>
    <x v="4"/>
    <x v="3"/>
    <n v="8"/>
    <n v="0"/>
    <x v="1"/>
    <x v="2"/>
    <x v="2"/>
    <x v="2"/>
    <x v="0"/>
    <x v="62"/>
    <x v="50"/>
    <x v="1"/>
    <x v="0"/>
    <x v="0"/>
    <x v="0"/>
    <x v="1"/>
    <n v="7"/>
    <x v="1"/>
    <x v="0"/>
    <s v="Weekday"/>
    <s v="Non-Fatal"/>
    <n v="0"/>
    <x v="2"/>
    <x v="3"/>
  </r>
  <r>
    <s v="A01817"/>
    <n v="1"/>
    <x v="9"/>
    <x v="9"/>
    <x v="0"/>
    <x v="1"/>
    <x v="9"/>
    <n v="9"/>
    <x v="69"/>
    <x v="6"/>
    <s v="2:51"/>
    <x v="1"/>
    <x v="3"/>
    <x v="0"/>
    <n v="9"/>
    <n v="5"/>
    <x v="2"/>
    <x v="1"/>
    <x v="0"/>
    <x v="1"/>
    <x v="1"/>
    <x v="6"/>
    <x v="46"/>
    <x v="0"/>
    <x v="0"/>
    <x v="0"/>
    <x v="0"/>
    <x v="2"/>
    <n v="2"/>
    <x v="0"/>
    <x v="1"/>
    <s v="Weekend"/>
    <s v="Fatal"/>
    <n v="0.56000000000000005"/>
    <x v="0"/>
    <x v="2"/>
  </r>
  <r>
    <s v="A01818"/>
    <n v="1"/>
    <x v="18"/>
    <x v="18"/>
    <x v="13"/>
    <x v="5"/>
    <x v="1"/>
    <n v="1"/>
    <x v="27"/>
    <x v="0"/>
    <s v="22:17"/>
    <x v="1"/>
    <x v="1"/>
    <x v="1"/>
    <n v="7"/>
    <n v="5"/>
    <x v="3"/>
    <x v="0"/>
    <x v="3"/>
    <x v="2"/>
    <x v="3"/>
    <x v="34"/>
    <x v="17"/>
    <x v="2"/>
    <x v="0"/>
    <x v="2"/>
    <x v="0"/>
    <x v="2"/>
    <n v="22"/>
    <x v="0"/>
    <x v="1"/>
    <s v="Weekday"/>
    <s v="Fatal"/>
    <n v="0.71"/>
    <x v="4"/>
    <x v="1"/>
  </r>
  <r>
    <s v="A01819"/>
    <n v="1"/>
    <x v="11"/>
    <x v="11"/>
    <x v="4"/>
    <x v="1"/>
    <x v="0"/>
    <n v="5"/>
    <x v="22"/>
    <x v="1"/>
    <s v="2:35"/>
    <x v="2"/>
    <x v="0"/>
    <x v="6"/>
    <n v="0"/>
    <n v="2"/>
    <x v="3"/>
    <x v="1"/>
    <x v="2"/>
    <x v="2"/>
    <x v="0"/>
    <x v="58"/>
    <x v="0"/>
    <x v="0"/>
    <x v="1"/>
    <x v="1"/>
    <x v="1"/>
    <x v="1"/>
    <n v="2"/>
    <x v="0"/>
    <x v="1"/>
    <s v="Weekday"/>
    <s v="Fatal"/>
    <n v="0"/>
    <x v="0"/>
    <x v="1"/>
  </r>
  <r>
    <s v="A01820"/>
    <n v="1"/>
    <x v="20"/>
    <x v="20"/>
    <x v="15"/>
    <x v="0"/>
    <x v="8"/>
    <n v="4"/>
    <x v="35"/>
    <x v="3"/>
    <s v="22:58"/>
    <x v="0"/>
    <x v="3"/>
    <x v="2"/>
    <n v="6"/>
    <n v="2"/>
    <x v="2"/>
    <x v="0"/>
    <x v="2"/>
    <x v="0"/>
    <x v="0"/>
    <x v="50"/>
    <x v="6"/>
    <x v="1"/>
    <x v="1"/>
    <x v="2"/>
    <x v="1"/>
    <x v="2"/>
    <n v="22"/>
    <x v="0"/>
    <x v="0"/>
    <s v="Weekday"/>
    <s v="Fatal"/>
    <n v="0.33"/>
    <x v="3"/>
    <x v="1"/>
  </r>
  <r>
    <s v="A01821"/>
    <n v="1"/>
    <x v="21"/>
    <x v="21"/>
    <x v="0"/>
    <x v="2"/>
    <x v="2"/>
    <n v="6"/>
    <x v="39"/>
    <x v="0"/>
    <s v="7:25"/>
    <x v="2"/>
    <x v="2"/>
    <x v="5"/>
    <n v="10"/>
    <n v="2"/>
    <x v="4"/>
    <x v="2"/>
    <x v="0"/>
    <x v="2"/>
    <x v="3"/>
    <x v="42"/>
    <x v="7"/>
    <x v="1"/>
    <x v="1"/>
    <x v="2"/>
    <x v="0"/>
    <x v="1"/>
    <n v="7"/>
    <x v="1"/>
    <x v="2"/>
    <s v="Weekday"/>
    <s v="Fatal"/>
    <n v="0.2"/>
    <x v="3"/>
    <x v="2"/>
  </r>
  <r>
    <s v="A01822"/>
    <n v="1"/>
    <x v="24"/>
    <x v="24"/>
    <x v="0"/>
    <x v="0"/>
    <x v="3"/>
    <n v="8"/>
    <x v="4"/>
    <x v="0"/>
    <s v="13:32"/>
    <x v="2"/>
    <x v="1"/>
    <x v="1"/>
    <n v="7"/>
    <n v="1"/>
    <x v="0"/>
    <x v="3"/>
    <x v="0"/>
    <x v="1"/>
    <x v="0"/>
    <x v="34"/>
    <x v="22"/>
    <x v="2"/>
    <x v="1"/>
    <x v="1"/>
    <x v="1"/>
    <x v="3"/>
    <n v="13"/>
    <x v="3"/>
    <x v="0"/>
    <s v="Weekday"/>
    <s v="Fatal"/>
    <n v="0.14000000000000001"/>
    <x v="4"/>
    <x v="1"/>
  </r>
  <r>
    <s v="A01823"/>
    <n v="1"/>
    <x v="15"/>
    <x v="15"/>
    <x v="10"/>
    <x v="1"/>
    <x v="10"/>
    <n v="2"/>
    <x v="43"/>
    <x v="3"/>
    <s v="4:9"/>
    <x v="1"/>
    <x v="2"/>
    <x v="2"/>
    <n v="8"/>
    <n v="0"/>
    <x v="0"/>
    <x v="0"/>
    <x v="0"/>
    <x v="0"/>
    <x v="3"/>
    <x v="7"/>
    <x v="10"/>
    <x v="1"/>
    <x v="1"/>
    <x v="0"/>
    <x v="0"/>
    <x v="1"/>
    <n v="4"/>
    <x v="0"/>
    <x v="1"/>
    <s v="Weekday"/>
    <s v="Non-Fatal"/>
    <n v="0"/>
    <x v="3"/>
    <x v="0"/>
  </r>
  <r>
    <s v="A01824"/>
    <n v="1"/>
    <x v="12"/>
    <x v="12"/>
    <x v="5"/>
    <x v="5"/>
    <x v="7"/>
    <n v="7"/>
    <x v="57"/>
    <x v="4"/>
    <s v="5:40"/>
    <x v="1"/>
    <x v="0"/>
    <x v="1"/>
    <n v="5"/>
    <n v="0"/>
    <x v="4"/>
    <x v="3"/>
    <x v="3"/>
    <x v="0"/>
    <x v="0"/>
    <x v="73"/>
    <x v="40"/>
    <x v="1"/>
    <x v="0"/>
    <x v="2"/>
    <x v="0"/>
    <x v="1"/>
    <n v="5"/>
    <x v="1"/>
    <x v="1"/>
    <s v="Weekday"/>
    <s v="Non-Fatal"/>
    <n v="0"/>
    <x v="3"/>
    <x v="0"/>
  </r>
  <r>
    <s v="A01825"/>
    <n v="1"/>
    <x v="19"/>
    <x v="19"/>
    <x v="0"/>
    <x v="5"/>
    <x v="10"/>
    <n v="2"/>
    <x v="66"/>
    <x v="6"/>
    <s v="7:43"/>
    <x v="0"/>
    <x v="1"/>
    <x v="4"/>
    <n v="7"/>
    <n v="1"/>
    <x v="1"/>
    <x v="2"/>
    <x v="2"/>
    <x v="2"/>
    <x v="0"/>
    <x v="46"/>
    <x v="44"/>
    <x v="1"/>
    <x v="0"/>
    <x v="2"/>
    <x v="0"/>
    <x v="3"/>
    <n v="7"/>
    <x v="1"/>
    <x v="1"/>
    <s v="Weekend"/>
    <s v="Fatal"/>
    <n v="0.14000000000000001"/>
    <x v="2"/>
    <x v="3"/>
  </r>
  <r>
    <s v="A01826"/>
    <n v="1"/>
    <x v="6"/>
    <x v="6"/>
    <x v="2"/>
    <x v="0"/>
    <x v="1"/>
    <n v="1"/>
    <x v="65"/>
    <x v="4"/>
    <s v="16:38"/>
    <x v="2"/>
    <x v="1"/>
    <x v="1"/>
    <n v="2"/>
    <n v="4"/>
    <x v="0"/>
    <x v="1"/>
    <x v="0"/>
    <x v="3"/>
    <x v="0"/>
    <x v="0"/>
    <x v="42"/>
    <x v="1"/>
    <x v="1"/>
    <x v="1"/>
    <x v="1"/>
    <x v="0"/>
    <n v="16"/>
    <x v="3"/>
    <x v="0"/>
    <s v="Weekday"/>
    <s v="Fatal"/>
    <n v="2"/>
    <x v="1"/>
    <x v="0"/>
  </r>
  <r>
    <s v="A01827"/>
    <n v="1"/>
    <x v="29"/>
    <x v="29"/>
    <x v="0"/>
    <x v="2"/>
    <x v="9"/>
    <n v="9"/>
    <x v="51"/>
    <x v="2"/>
    <s v="7:48"/>
    <x v="0"/>
    <x v="4"/>
    <x v="3"/>
    <n v="7"/>
    <n v="1"/>
    <x v="4"/>
    <x v="1"/>
    <x v="3"/>
    <x v="1"/>
    <x v="3"/>
    <x v="51"/>
    <x v="33"/>
    <x v="1"/>
    <x v="0"/>
    <x v="2"/>
    <x v="0"/>
    <x v="2"/>
    <n v="7"/>
    <x v="1"/>
    <x v="2"/>
    <s v="Weekend"/>
    <s v="Fatal"/>
    <n v="0.14000000000000001"/>
    <x v="1"/>
    <x v="4"/>
  </r>
  <r>
    <s v="A01828"/>
    <n v="1"/>
    <x v="26"/>
    <x v="26"/>
    <x v="0"/>
    <x v="0"/>
    <x v="4"/>
    <n v="11"/>
    <x v="30"/>
    <x v="4"/>
    <s v="7:0"/>
    <x v="2"/>
    <x v="1"/>
    <x v="2"/>
    <n v="9"/>
    <n v="2"/>
    <x v="0"/>
    <x v="2"/>
    <x v="1"/>
    <x v="1"/>
    <x v="1"/>
    <x v="26"/>
    <x v="35"/>
    <x v="1"/>
    <x v="0"/>
    <x v="1"/>
    <x v="1"/>
    <x v="3"/>
    <n v="7"/>
    <x v="1"/>
    <x v="0"/>
    <s v="Weekday"/>
    <s v="Fatal"/>
    <n v="0.22"/>
    <x v="3"/>
    <x v="0"/>
  </r>
  <r>
    <s v="A01829"/>
    <n v="1"/>
    <x v="13"/>
    <x v="13"/>
    <x v="0"/>
    <x v="5"/>
    <x v="0"/>
    <n v="5"/>
    <x v="56"/>
    <x v="6"/>
    <s v="17:41"/>
    <x v="2"/>
    <x v="1"/>
    <x v="2"/>
    <n v="6"/>
    <n v="0"/>
    <x v="0"/>
    <x v="1"/>
    <x v="2"/>
    <x v="1"/>
    <x v="0"/>
    <x v="26"/>
    <x v="38"/>
    <x v="2"/>
    <x v="1"/>
    <x v="1"/>
    <x v="0"/>
    <x v="2"/>
    <n v="17"/>
    <x v="2"/>
    <x v="1"/>
    <s v="Weekend"/>
    <s v="Non-Fatal"/>
    <n v="0"/>
    <x v="4"/>
    <x v="0"/>
  </r>
  <r>
    <s v="A01830"/>
    <n v="1"/>
    <x v="19"/>
    <x v="19"/>
    <x v="0"/>
    <x v="4"/>
    <x v="1"/>
    <n v="1"/>
    <x v="38"/>
    <x v="6"/>
    <s v="9:58"/>
    <x v="1"/>
    <x v="1"/>
    <x v="3"/>
    <n v="3"/>
    <n v="2"/>
    <x v="1"/>
    <x v="3"/>
    <x v="1"/>
    <x v="2"/>
    <x v="3"/>
    <x v="65"/>
    <x v="36"/>
    <x v="1"/>
    <x v="0"/>
    <x v="0"/>
    <x v="0"/>
    <x v="1"/>
    <n v="9"/>
    <x v="1"/>
    <x v="2"/>
    <s v="Weekend"/>
    <s v="Fatal"/>
    <n v="0.67"/>
    <x v="3"/>
    <x v="1"/>
  </r>
  <r>
    <s v="A01831"/>
    <n v="1"/>
    <x v="20"/>
    <x v="20"/>
    <x v="11"/>
    <x v="1"/>
    <x v="10"/>
    <n v="2"/>
    <x v="43"/>
    <x v="1"/>
    <s v="14:56"/>
    <x v="2"/>
    <x v="3"/>
    <x v="0"/>
    <n v="6"/>
    <n v="5"/>
    <x v="2"/>
    <x v="1"/>
    <x v="0"/>
    <x v="3"/>
    <x v="2"/>
    <x v="14"/>
    <x v="25"/>
    <x v="1"/>
    <x v="1"/>
    <x v="1"/>
    <x v="0"/>
    <x v="0"/>
    <n v="14"/>
    <x v="3"/>
    <x v="1"/>
    <s v="Weekday"/>
    <s v="Fatal"/>
    <n v="0.83"/>
    <x v="3"/>
    <x v="1"/>
  </r>
  <r>
    <s v="A01832"/>
    <n v="1"/>
    <x v="16"/>
    <x v="16"/>
    <x v="8"/>
    <x v="0"/>
    <x v="4"/>
    <n v="11"/>
    <x v="30"/>
    <x v="5"/>
    <s v="1:42"/>
    <x v="1"/>
    <x v="0"/>
    <x v="1"/>
    <n v="7"/>
    <n v="5"/>
    <x v="1"/>
    <x v="0"/>
    <x v="3"/>
    <x v="0"/>
    <x v="0"/>
    <x v="87"/>
    <x v="17"/>
    <x v="2"/>
    <x v="0"/>
    <x v="0"/>
    <x v="1"/>
    <x v="0"/>
    <n v="1"/>
    <x v="0"/>
    <x v="0"/>
    <s v="Weekday"/>
    <s v="Fatal"/>
    <n v="0.71"/>
    <x v="4"/>
    <x v="4"/>
  </r>
  <r>
    <s v="A01833"/>
    <n v="1"/>
    <x v="25"/>
    <x v="25"/>
    <x v="0"/>
    <x v="1"/>
    <x v="10"/>
    <n v="2"/>
    <x v="43"/>
    <x v="2"/>
    <s v="0:28"/>
    <x v="0"/>
    <x v="4"/>
    <x v="5"/>
    <n v="10"/>
    <n v="1"/>
    <x v="3"/>
    <x v="2"/>
    <x v="1"/>
    <x v="3"/>
    <x v="2"/>
    <x v="68"/>
    <x v="2"/>
    <x v="1"/>
    <x v="0"/>
    <x v="1"/>
    <x v="0"/>
    <x v="2"/>
    <n v="0"/>
    <x v="0"/>
    <x v="1"/>
    <s v="Weekend"/>
    <s v="Fatal"/>
    <n v="0.1"/>
    <x v="2"/>
    <x v="1"/>
  </r>
  <r>
    <s v="A01834"/>
    <n v="1"/>
    <x v="30"/>
    <x v="30"/>
    <x v="0"/>
    <x v="0"/>
    <x v="4"/>
    <n v="11"/>
    <x v="30"/>
    <x v="0"/>
    <s v="6:22"/>
    <x v="0"/>
    <x v="2"/>
    <x v="0"/>
    <n v="1"/>
    <n v="0"/>
    <x v="0"/>
    <x v="1"/>
    <x v="2"/>
    <x v="3"/>
    <x v="2"/>
    <x v="61"/>
    <x v="8"/>
    <x v="1"/>
    <x v="0"/>
    <x v="0"/>
    <x v="0"/>
    <x v="0"/>
    <n v="6"/>
    <x v="1"/>
    <x v="0"/>
    <s v="Weekday"/>
    <s v="Non-Fatal"/>
    <n v="0"/>
    <x v="1"/>
    <x v="0"/>
  </r>
  <r>
    <s v="A01835"/>
    <n v="1"/>
    <x v="11"/>
    <x v="11"/>
    <x v="16"/>
    <x v="0"/>
    <x v="3"/>
    <n v="8"/>
    <x v="4"/>
    <x v="1"/>
    <s v="6:12"/>
    <x v="1"/>
    <x v="2"/>
    <x v="5"/>
    <n v="2"/>
    <n v="2"/>
    <x v="2"/>
    <x v="3"/>
    <x v="2"/>
    <x v="2"/>
    <x v="3"/>
    <x v="5"/>
    <x v="18"/>
    <x v="1"/>
    <x v="0"/>
    <x v="2"/>
    <x v="0"/>
    <x v="2"/>
    <n v="6"/>
    <x v="1"/>
    <x v="0"/>
    <s v="Weekday"/>
    <s v="Fatal"/>
    <n v="1"/>
    <x v="3"/>
    <x v="4"/>
  </r>
  <r>
    <s v="A01836"/>
    <n v="1"/>
    <x v="22"/>
    <x v="22"/>
    <x v="0"/>
    <x v="0"/>
    <x v="6"/>
    <n v="12"/>
    <x v="60"/>
    <x v="0"/>
    <s v="6:37"/>
    <x v="1"/>
    <x v="3"/>
    <x v="3"/>
    <n v="2"/>
    <n v="4"/>
    <x v="0"/>
    <x v="2"/>
    <x v="1"/>
    <x v="0"/>
    <x v="1"/>
    <x v="78"/>
    <x v="0"/>
    <x v="0"/>
    <x v="0"/>
    <x v="2"/>
    <x v="0"/>
    <x v="1"/>
    <n v="6"/>
    <x v="1"/>
    <x v="0"/>
    <s v="Weekday"/>
    <s v="Fatal"/>
    <n v="2"/>
    <x v="0"/>
    <x v="4"/>
  </r>
  <r>
    <s v="A01837"/>
    <n v="1"/>
    <x v="18"/>
    <x v="18"/>
    <x v="13"/>
    <x v="0"/>
    <x v="9"/>
    <n v="9"/>
    <x v="11"/>
    <x v="2"/>
    <s v="21:47"/>
    <x v="2"/>
    <x v="2"/>
    <x v="0"/>
    <n v="8"/>
    <n v="3"/>
    <x v="3"/>
    <x v="2"/>
    <x v="1"/>
    <x v="3"/>
    <x v="2"/>
    <x v="38"/>
    <x v="18"/>
    <x v="1"/>
    <x v="1"/>
    <x v="1"/>
    <x v="1"/>
    <x v="1"/>
    <n v="21"/>
    <x v="0"/>
    <x v="0"/>
    <s v="Weekend"/>
    <s v="Fatal"/>
    <n v="0.38"/>
    <x v="3"/>
    <x v="1"/>
  </r>
  <r>
    <s v="A01838"/>
    <n v="1"/>
    <x v="28"/>
    <x v="28"/>
    <x v="21"/>
    <x v="2"/>
    <x v="10"/>
    <n v="2"/>
    <x v="26"/>
    <x v="5"/>
    <s v="16:58"/>
    <x v="2"/>
    <x v="4"/>
    <x v="1"/>
    <n v="5"/>
    <n v="3"/>
    <x v="2"/>
    <x v="2"/>
    <x v="2"/>
    <x v="0"/>
    <x v="2"/>
    <x v="21"/>
    <x v="45"/>
    <x v="1"/>
    <x v="1"/>
    <x v="0"/>
    <x v="1"/>
    <x v="3"/>
    <n v="16"/>
    <x v="3"/>
    <x v="2"/>
    <s v="Weekday"/>
    <s v="Fatal"/>
    <n v="0.6"/>
    <x v="3"/>
    <x v="4"/>
  </r>
  <r>
    <s v="A01839"/>
    <n v="1"/>
    <x v="0"/>
    <x v="0"/>
    <x v="0"/>
    <x v="2"/>
    <x v="6"/>
    <n v="12"/>
    <x v="46"/>
    <x v="4"/>
    <s v="6:12"/>
    <x v="0"/>
    <x v="1"/>
    <x v="0"/>
    <n v="1"/>
    <n v="2"/>
    <x v="1"/>
    <x v="1"/>
    <x v="3"/>
    <x v="1"/>
    <x v="0"/>
    <x v="71"/>
    <x v="20"/>
    <x v="0"/>
    <x v="0"/>
    <x v="1"/>
    <x v="1"/>
    <x v="0"/>
    <n v="6"/>
    <x v="1"/>
    <x v="2"/>
    <s v="Weekday"/>
    <s v="Fatal"/>
    <n v="2"/>
    <x v="1"/>
    <x v="1"/>
  </r>
  <r>
    <s v="A01840"/>
    <n v="1"/>
    <x v="30"/>
    <x v="30"/>
    <x v="0"/>
    <x v="5"/>
    <x v="6"/>
    <n v="12"/>
    <x v="32"/>
    <x v="4"/>
    <s v="10:39"/>
    <x v="0"/>
    <x v="3"/>
    <x v="0"/>
    <n v="6"/>
    <n v="3"/>
    <x v="2"/>
    <x v="0"/>
    <x v="1"/>
    <x v="2"/>
    <x v="0"/>
    <x v="41"/>
    <x v="18"/>
    <x v="1"/>
    <x v="0"/>
    <x v="1"/>
    <x v="0"/>
    <x v="2"/>
    <n v="10"/>
    <x v="1"/>
    <x v="1"/>
    <s v="Weekday"/>
    <s v="Fatal"/>
    <n v="0.5"/>
    <x v="3"/>
    <x v="3"/>
  </r>
  <r>
    <s v="A01841"/>
    <n v="1"/>
    <x v="10"/>
    <x v="10"/>
    <x v="0"/>
    <x v="0"/>
    <x v="8"/>
    <n v="4"/>
    <x v="35"/>
    <x v="5"/>
    <s v="7:7"/>
    <x v="1"/>
    <x v="0"/>
    <x v="6"/>
    <n v="7"/>
    <n v="0"/>
    <x v="3"/>
    <x v="2"/>
    <x v="0"/>
    <x v="2"/>
    <x v="3"/>
    <x v="26"/>
    <x v="22"/>
    <x v="2"/>
    <x v="1"/>
    <x v="2"/>
    <x v="0"/>
    <x v="2"/>
    <n v="7"/>
    <x v="1"/>
    <x v="0"/>
    <s v="Weekday"/>
    <s v="Non-Fatal"/>
    <n v="0"/>
    <x v="4"/>
    <x v="0"/>
  </r>
  <r>
    <s v="A01842"/>
    <n v="1"/>
    <x v="6"/>
    <x v="6"/>
    <x v="2"/>
    <x v="5"/>
    <x v="6"/>
    <n v="12"/>
    <x v="32"/>
    <x v="6"/>
    <s v="14:13"/>
    <x v="2"/>
    <x v="3"/>
    <x v="6"/>
    <n v="7"/>
    <n v="1"/>
    <x v="0"/>
    <x v="0"/>
    <x v="3"/>
    <x v="1"/>
    <x v="0"/>
    <x v="84"/>
    <x v="40"/>
    <x v="1"/>
    <x v="1"/>
    <x v="2"/>
    <x v="0"/>
    <x v="0"/>
    <n v="14"/>
    <x v="3"/>
    <x v="1"/>
    <s v="Weekend"/>
    <s v="Fatal"/>
    <n v="0.14000000000000001"/>
    <x v="3"/>
    <x v="0"/>
  </r>
  <r>
    <s v="A01843"/>
    <n v="1"/>
    <x v="20"/>
    <x v="20"/>
    <x v="15"/>
    <x v="2"/>
    <x v="8"/>
    <n v="4"/>
    <x v="44"/>
    <x v="0"/>
    <s v="23:45"/>
    <x v="0"/>
    <x v="0"/>
    <x v="6"/>
    <n v="8"/>
    <n v="3"/>
    <x v="0"/>
    <x v="1"/>
    <x v="0"/>
    <x v="2"/>
    <x v="0"/>
    <x v="86"/>
    <x v="48"/>
    <x v="1"/>
    <x v="1"/>
    <x v="1"/>
    <x v="0"/>
    <x v="0"/>
    <n v="23"/>
    <x v="0"/>
    <x v="2"/>
    <s v="Weekday"/>
    <s v="Fatal"/>
    <n v="0.38"/>
    <x v="2"/>
    <x v="2"/>
  </r>
  <r>
    <s v="A01844"/>
    <n v="1"/>
    <x v="19"/>
    <x v="19"/>
    <x v="0"/>
    <x v="4"/>
    <x v="4"/>
    <n v="11"/>
    <x v="23"/>
    <x v="6"/>
    <s v="18:49"/>
    <x v="0"/>
    <x v="1"/>
    <x v="1"/>
    <n v="5"/>
    <n v="1"/>
    <x v="4"/>
    <x v="2"/>
    <x v="1"/>
    <x v="2"/>
    <x v="1"/>
    <x v="39"/>
    <x v="27"/>
    <x v="1"/>
    <x v="0"/>
    <x v="0"/>
    <x v="1"/>
    <x v="3"/>
    <n v="18"/>
    <x v="2"/>
    <x v="2"/>
    <s v="Weekend"/>
    <s v="Fatal"/>
    <n v="0.2"/>
    <x v="2"/>
    <x v="4"/>
  </r>
  <r>
    <s v="A01845"/>
    <n v="1"/>
    <x v="1"/>
    <x v="1"/>
    <x v="3"/>
    <x v="1"/>
    <x v="2"/>
    <n v="6"/>
    <x v="16"/>
    <x v="0"/>
    <s v="5:40"/>
    <x v="2"/>
    <x v="4"/>
    <x v="3"/>
    <n v="1"/>
    <n v="0"/>
    <x v="1"/>
    <x v="3"/>
    <x v="0"/>
    <x v="0"/>
    <x v="0"/>
    <x v="30"/>
    <x v="42"/>
    <x v="1"/>
    <x v="0"/>
    <x v="2"/>
    <x v="1"/>
    <x v="3"/>
    <n v="5"/>
    <x v="1"/>
    <x v="1"/>
    <s v="Weekday"/>
    <s v="Non-Fatal"/>
    <n v="0"/>
    <x v="1"/>
    <x v="4"/>
  </r>
  <r>
    <s v="A01846"/>
    <n v="1"/>
    <x v="19"/>
    <x v="19"/>
    <x v="0"/>
    <x v="1"/>
    <x v="2"/>
    <n v="6"/>
    <x v="16"/>
    <x v="4"/>
    <s v="10:28"/>
    <x v="2"/>
    <x v="1"/>
    <x v="0"/>
    <n v="2"/>
    <n v="4"/>
    <x v="4"/>
    <x v="3"/>
    <x v="2"/>
    <x v="1"/>
    <x v="0"/>
    <x v="74"/>
    <x v="3"/>
    <x v="1"/>
    <x v="0"/>
    <x v="1"/>
    <x v="0"/>
    <x v="1"/>
    <n v="10"/>
    <x v="1"/>
    <x v="1"/>
    <s v="Weekday"/>
    <s v="Fatal"/>
    <n v="2"/>
    <x v="2"/>
    <x v="0"/>
  </r>
  <r>
    <s v="A01847"/>
    <n v="1"/>
    <x v="5"/>
    <x v="5"/>
    <x v="0"/>
    <x v="2"/>
    <x v="10"/>
    <n v="2"/>
    <x v="26"/>
    <x v="5"/>
    <s v="8:10"/>
    <x v="0"/>
    <x v="3"/>
    <x v="6"/>
    <n v="1"/>
    <n v="3"/>
    <x v="2"/>
    <x v="0"/>
    <x v="2"/>
    <x v="0"/>
    <x v="2"/>
    <x v="4"/>
    <x v="28"/>
    <x v="0"/>
    <x v="1"/>
    <x v="1"/>
    <x v="0"/>
    <x v="2"/>
    <n v="8"/>
    <x v="1"/>
    <x v="2"/>
    <s v="Weekday"/>
    <s v="Fatal"/>
    <n v="3"/>
    <x v="0"/>
    <x v="2"/>
  </r>
  <r>
    <s v="A01848"/>
    <n v="1"/>
    <x v="14"/>
    <x v="14"/>
    <x v="0"/>
    <x v="2"/>
    <x v="3"/>
    <n v="8"/>
    <x v="20"/>
    <x v="1"/>
    <s v="18:16"/>
    <x v="2"/>
    <x v="1"/>
    <x v="0"/>
    <n v="2"/>
    <n v="3"/>
    <x v="3"/>
    <x v="3"/>
    <x v="3"/>
    <x v="0"/>
    <x v="1"/>
    <x v="2"/>
    <x v="41"/>
    <x v="1"/>
    <x v="0"/>
    <x v="0"/>
    <x v="1"/>
    <x v="3"/>
    <n v="18"/>
    <x v="2"/>
    <x v="2"/>
    <s v="Weekday"/>
    <s v="Fatal"/>
    <n v="1.5"/>
    <x v="2"/>
    <x v="2"/>
  </r>
  <r>
    <s v="A01849"/>
    <n v="1"/>
    <x v="23"/>
    <x v="23"/>
    <x v="0"/>
    <x v="0"/>
    <x v="3"/>
    <n v="8"/>
    <x v="4"/>
    <x v="6"/>
    <s v="14:50"/>
    <x v="0"/>
    <x v="1"/>
    <x v="1"/>
    <n v="5"/>
    <n v="0"/>
    <x v="4"/>
    <x v="3"/>
    <x v="3"/>
    <x v="0"/>
    <x v="0"/>
    <x v="60"/>
    <x v="6"/>
    <x v="1"/>
    <x v="0"/>
    <x v="1"/>
    <x v="1"/>
    <x v="2"/>
    <n v="14"/>
    <x v="3"/>
    <x v="0"/>
    <s v="Weekend"/>
    <s v="Non-Fatal"/>
    <n v="0"/>
    <x v="3"/>
    <x v="3"/>
  </r>
  <r>
    <s v="A01850"/>
    <n v="1"/>
    <x v="31"/>
    <x v="31"/>
    <x v="0"/>
    <x v="4"/>
    <x v="0"/>
    <n v="5"/>
    <x v="34"/>
    <x v="5"/>
    <s v="3:41"/>
    <x v="2"/>
    <x v="2"/>
    <x v="2"/>
    <n v="9"/>
    <n v="5"/>
    <x v="1"/>
    <x v="2"/>
    <x v="3"/>
    <x v="3"/>
    <x v="3"/>
    <x v="67"/>
    <x v="22"/>
    <x v="2"/>
    <x v="0"/>
    <x v="0"/>
    <x v="0"/>
    <x v="2"/>
    <n v="3"/>
    <x v="0"/>
    <x v="2"/>
    <s v="Weekday"/>
    <s v="Fatal"/>
    <n v="0.56000000000000005"/>
    <x v="4"/>
    <x v="4"/>
  </r>
  <r>
    <s v="A01851"/>
    <n v="1"/>
    <x v="19"/>
    <x v="19"/>
    <x v="0"/>
    <x v="1"/>
    <x v="5"/>
    <n v="10"/>
    <x v="40"/>
    <x v="5"/>
    <s v="18:58"/>
    <x v="1"/>
    <x v="1"/>
    <x v="6"/>
    <n v="9"/>
    <n v="1"/>
    <x v="3"/>
    <x v="0"/>
    <x v="2"/>
    <x v="1"/>
    <x v="2"/>
    <x v="23"/>
    <x v="52"/>
    <x v="1"/>
    <x v="1"/>
    <x v="0"/>
    <x v="1"/>
    <x v="2"/>
    <n v="18"/>
    <x v="2"/>
    <x v="1"/>
    <s v="Weekday"/>
    <s v="Fatal"/>
    <n v="0.11"/>
    <x v="3"/>
    <x v="3"/>
  </r>
  <r>
    <s v="A01852"/>
    <n v="1"/>
    <x v="0"/>
    <x v="0"/>
    <x v="0"/>
    <x v="0"/>
    <x v="7"/>
    <n v="7"/>
    <x v="8"/>
    <x v="2"/>
    <s v="17:21"/>
    <x v="2"/>
    <x v="3"/>
    <x v="2"/>
    <n v="2"/>
    <n v="2"/>
    <x v="0"/>
    <x v="0"/>
    <x v="0"/>
    <x v="1"/>
    <x v="0"/>
    <x v="84"/>
    <x v="44"/>
    <x v="1"/>
    <x v="1"/>
    <x v="1"/>
    <x v="1"/>
    <x v="1"/>
    <n v="17"/>
    <x v="2"/>
    <x v="0"/>
    <s v="Weekend"/>
    <s v="Fatal"/>
    <n v="1"/>
    <x v="2"/>
    <x v="0"/>
  </r>
  <r>
    <s v="A01853"/>
    <n v="1"/>
    <x v="5"/>
    <x v="5"/>
    <x v="0"/>
    <x v="2"/>
    <x v="3"/>
    <n v="8"/>
    <x v="20"/>
    <x v="3"/>
    <s v="15:14"/>
    <x v="0"/>
    <x v="3"/>
    <x v="0"/>
    <n v="10"/>
    <n v="3"/>
    <x v="2"/>
    <x v="1"/>
    <x v="1"/>
    <x v="0"/>
    <x v="1"/>
    <x v="70"/>
    <x v="30"/>
    <x v="1"/>
    <x v="1"/>
    <x v="1"/>
    <x v="1"/>
    <x v="0"/>
    <n v="15"/>
    <x v="3"/>
    <x v="2"/>
    <s v="Weekday"/>
    <s v="Fatal"/>
    <n v="0.3"/>
    <x v="3"/>
    <x v="1"/>
  </r>
  <r>
    <s v="A01854"/>
    <n v="1"/>
    <x v="1"/>
    <x v="1"/>
    <x v="6"/>
    <x v="1"/>
    <x v="4"/>
    <n v="11"/>
    <x v="67"/>
    <x v="3"/>
    <s v="3:28"/>
    <x v="1"/>
    <x v="4"/>
    <x v="4"/>
    <n v="8"/>
    <n v="4"/>
    <x v="2"/>
    <x v="2"/>
    <x v="1"/>
    <x v="1"/>
    <x v="1"/>
    <x v="13"/>
    <x v="18"/>
    <x v="1"/>
    <x v="0"/>
    <x v="0"/>
    <x v="0"/>
    <x v="0"/>
    <n v="3"/>
    <x v="0"/>
    <x v="1"/>
    <s v="Weekday"/>
    <s v="Fatal"/>
    <n v="0.5"/>
    <x v="3"/>
    <x v="0"/>
  </r>
  <r>
    <s v="A01855"/>
    <n v="1"/>
    <x v="9"/>
    <x v="9"/>
    <x v="0"/>
    <x v="1"/>
    <x v="5"/>
    <n v="10"/>
    <x v="40"/>
    <x v="6"/>
    <s v="4:55"/>
    <x v="1"/>
    <x v="1"/>
    <x v="4"/>
    <n v="9"/>
    <n v="1"/>
    <x v="1"/>
    <x v="0"/>
    <x v="0"/>
    <x v="2"/>
    <x v="1"/>
    <x v="20"/>
    <x v="23"/>
    <x v="0"/>
    <x v="0"/>
    <x v="2"/>
    <x v="1"/>
    <x v="3"/>
    <n v="4"/>
    <x v="0"/>
    <x v="1"/>
    <s v="Weekend"/>
    <s v="Fatal"/>
    <n v="0.11"/>
    <x v="1"/>
    <x v="1"/>
  </r>
  <r>
    <s v="A01856"/>
    <n v="1"/>
    <x v="23"/>
    <x v="23"/>
    <x v="0"/>
    <x v="4"/>
    <x v="5"/>
    <n v="10"/>
    <x v="58"/>
    <x v="2"/>
    <s v="22:25"/>
    <x v="1"/>
    <x v="1"/>
    <x v="5"/>
    <n v="10"/>
    <n v="4"/>
    <x v="3"/>
    <x v="1"/>
    <x v="1"/>
    <x v="1"/>
    <x v="0"/>
    <x v="49"/>
    <x v="49"/>
    <x v="1"/>
    <x v="1"/>
    <x v="2"/>
    <x v="0"/>
    <x v="3"/>
    <n v="22"/>
    <x v="0"/>
    <x v="2"/>
    <s v="Weekend"/>
    <s v="Fatal"/>
    <n v="0.4"/>
    <x v="3"/>
    <x v="1"/>
  </r>
  <r>
    <s v="A01857"/>
    <n v="1"/>
    <x v="26"/>
    <x v="26"/>
    <x v="0"/>
    <x v="2"/>
    <x v="3"/>
    <n v="8"/>
    <x v="20"/>
    <x v="1"/>
    <s v="19:24"/>
    <x v="2"/>
    <x v="0"/>
    <x v="5"/>
    <n v="5"/>
    <n v="0"/>
    <x v="4"/>
    <x v="1"/>
    <x v="0"/>
    <x v="0"/>
    <x v="2"/>
    <x v="64"/>
    <x v="23"/>
    <x v="0"/>
    <x v="1"/>
    <x v="2"/>
    <x v="0"/>
    <x v="1"/>
    <n v="19"/>
    <x v="2"/>
    <x v="2"/>
    <s v="Weekday"/>
    <s v="Non-Fatal"/>
    <n v="0"/>
    <x v="1"/>
    <x v="3"/>
  </r>
  <r>
    <s v="A01858"/>
    <n v="1"/>
    <x v="12"/>
    <x v="12"/>
    <x v="18"/>
    <x v="0"/>
    <x v="5"/>
    <n v="10"/>
    <x v="6"/>
    <x v="2"/>
    <s v="11:32"/>
    <x v="1"/>
    <x v="1"/>
    <x v="5"/>
    <n v="1"/>
    <n v="3"/>
    <x v="1"/>
    <x v="2"/>
    <x v="0"/>
    <x v="1"/>
    <x v="2"/>
    <x v="59"/>
    <x v="1"/>
    <x v="1"/>
    <x v="1"/>
    <x v="2"/>
    <x v="0"/>
    <x v="1"/>
    <n v="11"/>
    <x v="1"/>
    <x v="0"/>
    <s v="Weekend"/>
    <s v="Fatal"/>
    <n v="3"/>
    <x v="1"/>
    <x v="0"/>
  </r>
  <r>
    <s v="A01859"/>
    <n v="1"/>
    <x v="10"/>
    <x v="10"/>
    <x v="0"/>
    <x v="4"/>
    <x v="0"/>
    <n v="5"/>
    <x v="34"/>
    <x v="0"/>
    <s v="19:2"/>
    <x v="1"/>
    <x v="0"/>
    <x v="6"/>
    <n v="8"/>
    <n v="4"/>
    <x v="4"/>
    <x v="2"/>
    <x v="0"/>
    <x v="0"/>
    <x v="2"/>
    <x v="68"/>
    <x v="0"/>
    <x v="0"/>
    <x v="0"/>
    <x v="2"/>
    <x v="1"/>
    <x v="1"/>
    <n v="19"/>
    <x v="2"/>
    <x v="2"/>
    <s v="Weekday"/>
    <s v="Fatal"/>
    <n v="0.5"/>
    <x v="0"/>
    <x v="1"/>
  </r>
  <r>
    <s v="A01860"/>
    <n v="1"/>
    <x v="0"/>
    <x v="0"/>
    <x v="0"/>
    <x v="2"/>
    <x v="3"/>
    <n v="8"/>
    <x v="20"/>
    <x v="6"/>
    <s v="23:23"/>
    <x v="2"/>
    <x v="1"/>
    <x v="2"/>
    <n v="1"/>
    <n v="5"/>
    <x v="3"/>
    <x v="3"/>
    <x v="0"/>
    <x v="2"/>
    <x v="0"/>
    <x v="44"/>
    <x v="18"/>
    <x v="1"/>
    <x v="1"/>
    <x v="0"/>
    <x v="0"/>
    <x v="1"/>
    <n v="23"/>
    <x v="0"/>
    <x v="2"/>
    <s v="Weekend"/>
    <s v="Fatal"/>
    <n v="5"/>
    <x v="3"/>
    <x v="3"/>
  </r>
  <r>
    <s v="A01861"/>
    <n v="1"/>
    <x v="11"/>
    <x v="11"/>
    <x v="16"/>
    <x v="0"/>
    <x v="4"/>
    <n v="11"/>
    <x v="30"/>
    <x v="5"/>
    <s v="13:45"/>
    <x v="0"/>
    <x v="4"/>
    <x v="6"/>
    <n v="9"/>
    <n v="5"/>
    <x v="0"/>
    <x v="1"/>
    <x v="0"/>
    <x v="0"/>
    <x v="2"/>
    <x v="22"/>
    <x v="31"/>
    <x v="1"/>
    <x v="1"/>
    <x v="1"/>
    <x v="0"/>
    <x v="0"/>
    <n v="13"/>
    <x v="3"/>
    <x v="0"/>
    <s v="Weekday"/>
    <s v="Fatal"/>
    <n v="0.56000000000000005"/>
    <x v="3"/>
    <x v="3"/>
  </r>
  <r>
    <s v="A01862"/>
    <n v="1"/>
    <x v="18"/>
    <x v="18"/>
    <x v="17"/>
    <x v="0"/>
    <x v="5"/>
    <n v="10"/>
    <x v="6"/>
    <x v="3"/>
    <s v="18:39"/>
    <x v="2"/>
    <x v="1"/>
    <x v="3"/>
    <n v="2"/>
    <n v="0"/>
    <x v="1"/>
    <x v="1"/>
    <x v="1"/>
    <x v="3"/>
    <x v="2"/>
    <x v="59"/>
    <x v="1"/>
    <x v="1"/>
    <x v="0"/>
    <x v="2"/>
    <x v="0"/>
    <x v="0"/>
    <n v="18"/>
    <x v="2"/>
    <x v="0"/>
    <s v="Weekday"/>
    <s v="Non-Fatal"/>
    <n v="0"/>
    <x v="1"/>
    <x v="0"/>
  </r>
  <r>
    <s v="A01863"/>
    <n v="1"/>
    <x v="15"/>
    <x v="15"/>
    <x v="10"/>
    <x v="5"/>
    <x v="1"/>
    <n v="1"/>
    <x v="27"/>
    <x v="5"/>
    <s v="14:28"/>
    <x v="1"/>
    <x v="1"/>
    <x v="5"/>
    <n v="4"/>
    <n v="0"/>
    <x v="2"/>
    <x v="3"/>
    <x v="0"/>
    <x v="1"/>
    <x v="1"/>
    <x v="87"/>
    <x v="17"/>
    <x v="2"/>
    <x v="1"/>
    <x v="2"/>
    <x v="1"/>
    <x v="3"/>
    <n v="14"/>
    <x v="3"/>
    <x v="1"/>
    <s v="Weekday"/>
    <s v="Non-Fatal"/>
    <n v="0"/>
    <x v="4"/>
    <x v="4"/>
  </r>
  <r>
    <s v="A01864"/>
    <n v="1"/>
    <x v="13"/>
    <x v="13"/>
    <x v="0"/>
    <x v="2"/>
    <x v="5"/>
    <n v="10"/>
    <x v="13"/>
    <x v="3"/>
    <s v="5:8"/>
    <x v="1"/>
    <x v="0"/>
    <x v="2"/>
    <n v="4"/>
    <n v="0"/>
    <x v="3"/>
    <x v="1"/>
    <x v="3"/>
    <x v="3"/>
    <x v="0"/>
    <x v="68"/>
    <x v="25"/>
    <x v="1"/>
    <x v="1"/>
    <x v="0"/>
    <x v="1"/>
    <x v="2"/>
    <n v="5"/>
    <x v="1"/>
    <x v="2"/>
    <s v="Weekday"/>
    <s v="Non-Fatal"/>
    <n v="0"/>
    <x v="3"/>
    <x v="1"/>
  </r>
  <r>
    <s v="A01865"/>
    <n v="1"/>
    <x v="28"/>
    <x v="28"/>
    <x v="21"/>
    <x v="2"/>
    <x v="11"/>
    <n v="3"/>
    <x v="45"/>
    <x v="2"/>
    <s v="18:23"/>
    <x v="1"/>
    <x v="1"/>
    <x v="3"/>
    <n v="0"/>
    <n v="3"/>
    <x v="4"/>
    <x v="0"/>
    <x v="2"/>
    <x v="0"/>
    <x v="0"/>
    <x v="70"/>
    <x v="10"/>
    <x v="1"/>
    <x v="1"/>
    <x v="0"/>
    <x v="0"/>
    <x v="3"/>
    <n v="18"/>
    <x v="2"/>
    <x v="2"/>
    <s v="Weekend"/>
    <s v="Fatal"/>
    <n v="0"/>
    <x v="3"/>
    <x v="1"/>
  </r>
  <r>
    <s v="A01866"/>
    <n v="1"/>
    <x v="9"/>
    <x v="9"/>
    <x v="0"/>
    <x v="4"/>
    <x v="10"/>
    <n v="2"/>
    <x v="17"/>
    <x v="2"/>
    <s v="17:29"/>
    <x v="2"/>
    <x v="0"/>
    <x v="3"/>
    <n v="10"/>
    <n v="3"/>
    <x v="2"/>
    <x v="3"/>
    <x v="2"/>
    <x v="2"/>
    <x v="2"/>
    <x v="61"/>
    <x v="20"/>
    <x v="0"/>
    <x v="0"/>
    <x v="0"/>
    <x v="0"/>
    <x v="0"/>
    <n v="17"/>
    <x v="2"/>
    <x v="2"/>
    <s v="Weekend"/>
    <s v="Fatal"/>
    <n v="0.3"/>
    <x v="1"/>
    <x v="0"/>
  </r>
  <r>
    <s v="A01867"/>
    <n v="1"/>
    <x v="23"/>
    <x v="23"/>
    <x v="0"/>
    <x v="3"/>
    <x v="10"/>
    <n v="2"/>
    <x v="49"/>
    <x v="4"/>
    <s v="21:53"/>
    <x v="2"/>
    <x v="3"/>
    <x v="3"/>
    <n v="5"/>
    <n v="5"/>
    <x v="4"/>
    <x v="1"/>
    <x v="1"/>
    <x v="3"/>
    <x v="0"/>
    <x v="75"/>
    <x v="13"/>
    <x v="1"/>
    <x v="1"/>
    <x v="0"/>
    <x v="0"/>
    <x v="1"/>
    <n v="21"/>
    <x v="0"/>
    <x v="0"/>
    <s v="Weekday"/>
    <s v="Fatal"/>
    <n v="1"/>
    <x v="1"/>
    <x v="2"/>
  </r>
  <r>
    <s v="A01868"/>
    <n v="1"/>
    <x v="18"/>
    <x v="18"/>
    <x v="13"/>
    <x v="0"/>
    <x v="8"/>
    <n v="4"/>
    <x v="35"/>
    <x v="3"/>
    <s v="6:45"/>
    <x v="1"/>
    <x v="0"/>
    <x v="1"/>
    <n v="7"/>
    <n v="5"/>
    <x v="0"/>
    <x v="0"/>
    <x v="0"/>
    <x v="3"/>
    <x v="2"/>
    <x v="25"/>
    <x v="38"/>
    <x v="2"/>
    <x v="1"/>
    <x v="0"/>
    <x v="0"/>
    <x v="0"/>
    <n v="6"/>
    <x v="1"/>
    <x v="0"/>
    <s v="Weekday"/>
    <s v="Fatal"/>
    <n v="0.71"/>
    <x v="4"/>
    <x v="0"/>
  </r>
  <r>
    <s v="A01869"/>
    <n v="1"/>
    <x v="6"/>
    <x v="6"/>
    <x v="24"/>
    <x v="1"/>
    <x v="11"/>
    <n v="3"/>
    <x v="62"/>
    <x v="3"/>
    <s v="11:55"/>
    <x v="1"/>
    <x v="1"/>
    <x v="1"/>
    <n v="5"/>
    <n v="4"/>
    <x v="4"/>
    <x v="0"/>
    <x v="1"/>
    <x v="2"/>
    <x v="0"/>
    <x v="33"/>
    <x v="0"/>
    <x v="0"/>
    <x v="1"/>
    <x v="0"/>
    <x v="0"/>
    <x v="3"/>
    <n v="11"/>
    <x v="1"/>
    <x v="1"/>
    <s v="Weekday"/>
    <s v="Fatal"/>
    <n v="0.8"/>
    <x v="0"/>
    <x v="0"/>
  </r>
  <r>
    <s v="A01870"/>
    <n v="1"/>
    <x v="19"/>
    <x v="19"/>
    <x v="0"/>
    <x v="1"/>
    <x v="3"/>
    <n v="8"/>
    <x v="9"/>
    <x v="5"/>
    <s v="3:41"/>
    <x v="0"/>
    <x v="2"/>
    <x v="2"/>
    <n v="0"/>
    <n v="1"/>
    <x v="1"/>
    <x v="3"/>
    <x v="2"/>
    <x v="3"/>
    <x v="3"/>
    <x v="81"/>
    <x v="24"/>
    <x v="0"/>
    <x v="0"/>
    <x v="2"/>
    <x v="1"/>
    <x v="2"/>
    <n v="3"/>
    <x v="0"/>
    <x v="1"/>
    <s v="Weekday"/>
    <s v="Fatal"/>
    <n v="0"/>
    <x v="0"/>
    <x v="1"/>
  </r>
  <r>
    <s v="A01871"/>
    <n v="1"/>
    <x v="7"/>
    <x v="7"/>
    <x v="0"/>
    <x v="3"/>
    <x v="10"/>
    <n v="2"/>
    <x v="49"/>
    <x v="0"/>
    <s v="7:43"/>
    <x v="0"/>
    <x v="4"/>
    <x v="4"/>
    <n v="10"/>
    <n v="5"/>
    <x v="1"/>
    <x v="0"/>
    <x v="0"/>
    <x v="1"/>
    <x v="0"/>
    <x v="60"/>
    <x v="9"/>
    <x v="1"/>
    <x v="0"/>
    <x v="2"/>
    <x v="1"/>
    <x v="1"/>
    <n v="7"/>
    <x v="1"/>
    <x v="0"/>
    <s v="Weekday"/>
    <s v="Fatal"/>
    <n v="0.5"/>
    <x v="1"/>
    <x v="3"/>
  </r>
  <r>
    <s v="A01872"/>
    <n v="1"/>
    <x v="17"/>
    <x v="17"/>
    <x v="0"/>
    <x v="2"/>
    <x v="10"/>
    <n v="2"/>
    <x v="26"/>
    <x v="6"/>
    <s v="0:50"/>
    <x v="2"/>
    <x v="3"/>
    <x v="3"/>
    <n v="9"/>
    <n v="4"/>
    <x v="2"/>
    <x v="1"/>
    <x v="2"/>
    <x v="1"/>
    <x v="2"/>
    <x v="25"/>
    <x v="48"/>
    <x v="1"/>
    <x v="1"/>
    <x v="0"/>
    <x v="0"/>
    <x v="2"/>
    <n v="0"/>
    <x v="0"/>
    <x v="2"/>
    <s v="Weekend"/>
    <s v="Fatal"/>
    <n v="0.44"/>
    <x v="2"/>
    <x v="0"/>
  </r>
  <r>
    <s v="A01873"/>
    <n v="1"/>
    <x v="16"/>
    <x v="16"/>
    <x v="25"/>
    <x v="0"/>
    <x v="6"/>
    <n v="12"/>
    <x v="60"/>
    <x v="5"/>
    <s v="23:18"/>
    <x v="0"/>
    <x v="3"/>
    <x v="0"/>
    <n v="2"/>
    <n v="1"/>
    <x v="0"/>
    <x v="0"/>
    <x v="2"/>
    <x v="0"/>
    <x v="0"/>
    <x v="31"/>
    <x v="0"/>
    <x v="0"/>
    <x v="0"/>
    <x v="0"/>
    <x v="0"/>
    <x v="3"/>
    <n v="23"/>
    <x v="0"/>
    <x v="0"/>
    <s v="Weekday"/>
    <s v="Fatal"/>
    <n v="0.5"/>
    <x v="0"/>
    <x v="0"/>
  </r>
  <r>
    <s v="A01874"/>
    <n v="1"/>
    <x v="27"/>
    <x v="27"/>
    <x v="0"/>
    <x v="4"/>
    <x v="1"/>
    <n v="1"/>
    <x v="38"/>
    <x v="0"/>
    <s v="11:17"/>
    <x v="0"/>
    <x v="4"/>
    <x v="5"/>
    <n v="7"/>
    <n v="1"/>
    <x v="4"/>
    <x v="1"/>
    <x v="1"/>
    <x v="3"/>
    <x v="2"/>
    <x v="83"/>
    <x v="29"/>
    <x v="1"/>
    <x v="0"/>
    <x v="0"/>
    <x v="1"/>
    <x v="0"/>
    <n v="11"/>
    <x v="1"/>
    <x v="2"/>
    <s v="Weekday"/>
    <s v="Fatal"/>
    <n v="0.14000000000000001"/>
    <x v="1"/>
    <x v="3"/>
  </r>
  <r>
    <s v="A01875"/>
    <n v="1"/>
    <x v="24"/>
    <x v="24"/>
    <x v="0"/>
    <x v="2"/>
    <x v="3"/>
    <n v="8"/>
    <x v="20"/>
    <x v="4"/>
    <s v="18:40"/>
    <x v="1"/>
    <x v="3"/>
    <x v="2"/>
    <n v="6"/>
    <n v="1"/>
    <x v="0"/>
    <x v="2"/>
    <x v="0"/>
    <x v="2"/>
    <x v="3"/>
    <x v="21"/>
    <x v="16"/>
    <x v="2"/>
    <x v="0"/>
    <x v="1"/>
    <x v="1"/>
    <x v="2"/>
    <n v="18"/>
    <x v="2"/>
    <x v="2"/>
    <s v="Weekday"/>
    <s v="Fatal"/>
    <n v="0.17"/>
    <x v="4"/>
    <x v="4"/>
  </r>
  <r>
    <s v="A01876"/>
    <n v="1"/>
    <x v="13"/>
    <x v="13"/>
    <x v="0"/>
    <x v="0"/>
    <x v="0"/>
    <n v="5"/>
    <x v="0"/>
    <x v="0"/>
    <s v="23:56"/>
    <x v="2"/>
    <x v="1"/>
    <x v="0"/>
    <n v="9"/>
    <n v="5"/>
    <x v="2"/>
    <x v="3"/>
    <x v="0"/>
    <x v="2"/>
    <x v="1"/>
    <x v="34"/>
    <x v="32"/>
    <x v="2"/>
    <x v="0"/>
    <x v="2"/>
    <x v="0"/>
    <x v="2"/>
    <n v="23"/>
    <x v="0"/>
    <x v="0"/>
    <s v="Weekday"/>
    <s v="Fatal"/>
    <n v="0.56000000000000005"/>
    <x v="4"/>
    <x v="1"/>
  </r>
  <r>
    <s v="A01877"/>
    <n v="1"/>
    <x v="29"/>
    <x v="29"/>
    <x v="0"/>
    <x v="2"/>
    <x v="9"/>
    <n v="9"/>
    <x v="51"/>
    <x v="2"/>
    <s v="5:14"/>
    <x v="2"/>
    <x v="3"/>
    <x v="3"/>
    <n v="5"/>
    <n v="0"/>
    <x v="2"/>
    <x v="3"/>
    <x v="0"/>
    <x v="0"/>
    <x v="0"/>
    <x v="76"/>
    <x v="11"/>
    <x v="1"/>
    <x v="1"/>
    <x v="2"/>
    <x v="1"/>
    <x v="1"/>
    <n v="5"/>
    <x v="1"/>
    <x v="2"/>
    <s v="Weekend"/>
    <s v="Non-Fatal"/>
    <n v="0"/>
    <x v="3"/>
    <x v="3"/>
  </r>
  <r>
    <s v="A01878"/>
    <n v="1"/>
    <x v="4"/>
    <x v="4"/>
    <x v="0"/>
    <x v="2"/>
    <x v="10"/>
    <n v="2"/>
    <x v="26"/>
    <x v="1"/>
    <s v="3:23"/>
    <x v="0"/>
    <x v="1"/>
    <x v="3"/>
    <n v="3"/>
    <n v="3"/>
    <x v="4"/>
    <x v="0"/>
    <x v="1"/>
    <x v="3"/>
    <x v="1"/>
    <x v="67"/>
    <x v="4"/>
    <x v="1"/>
    <x v="1"/>
    <x v="0"/>
    <x v="0"/>
    <x v="0"/>
    <n v="3"/>
    <x v="0"/>
    <x v="2"/>
    <s v="Weekday"/>
    <s v="Fatal"/>
    <n v="1"/>
    <x v="2"/>
    <x v="4"/>
  </r>
  <r>
    <s v="A01879"/>
    <n v="1"/>
    <x v="31"/>
    <x v="31"/>
    <x v="0"/>
    <x v="0"/>
    <x v="7"/>
    <n v="7"/>
    <x v="8"/>
    <x v="4"/>
    <s v="16:37"/>
    <x v="1"/>
    <x v="2"/>
    <x v="0"/>
    <n v="10"/>
    <n v="2"/>
    <x v="3"/>
    <x v="0"/>
    <x v="0"/>
    <x v="3"/>
    <x v="0"/>
    <x v="58"/>
    <x v="36"/>
    <x v="1"/>
    <x v="0"/>
    <x v="1"/>
    <x v="0"/>
    <x v="1"/>
    <n v="16"/>
    <x v="3"/>
    <x v="0"/>
    <s v="Weekday"/>
    <s v="Fatal"/>
    <n v="0.2"/>
    <x v="3"/>
    <x v="1"/>
  </r>
  <r>
    <s v="A01880"/>
    <n v="1"/>
    <x v="5"/>
    <x v="5"/>
    <x v="0"/>
    <x v="2"/>
    <x v="9"/>
    <n v="9"/>
    <x v="51"/>
    <x v="6"/>
    <s v="19:16"/>
    <x v="1"/>
    <x v="3"/>
    <x v="1"/>
    <n v="9"/>
    <n v="5"/>
    <x v="2"/>
    <x v="0"/>
    <x v="2"/>
    <x v="1"/>
    <x v="2"/>
    <x v="66"/>
    <x v="38"/>
    <x v="2"/>
    <x v="1"/>
    <x v="2"/>
    <x v="0"/>
    <x v="1"/>
    <n v="19"/>
    <x v="2"/>
    <x v="2"/>
    <s v="Weekend"/>
    <s v="Fatal"/>
    <n v="0.56000000000000005"/>
    <x v="4"/>
    <x v="3"/>
  </r>
  <r>
    <s v="A01881"/>
    <n v="1"/>
    <x v="24"/>
    <x v="24"/>
    <x v="0"/>
    <x v="5"/>
    <x v="10"/>
    <n v="2"/>
    <x v="66"/>
    <x v="2"/>
    <s v="3:49"/>
    <x v="1"/>
    <x v="0"/>
    <x v="4"/>
    <n v="5"/>
    <n v="1"/>
    <x v="1"/>
    <x v="0"/>
    <x v="3"/>
    <x v="0"/>
    <x v="3"/>
    <x v="13"/>
    <x v="50"/>
    <x v="1"/>
    <x v="1"/>
    <x v="2"/>
    <x v="0"/>
    <x v="2"/>
    <n v="3"/>
    <x v="0"/>
    <x v="1"/>
    <s v="Weekend"/>
    <s v="Fatal"/>
    <n v="0.2"/>
    <x v="2"/>
    <x v="0"/>
  </r>
  <r>
    <s v="A01882"/>
    <n v="1"/>
    <x v="21"/>
    <x v="21"/>
    <x v="0"/>
    <x v="0"/>
    <x v="0"/>
    <n v="5"/>
    <x v="0"/>
    <x v="1"/>
    <s v="1:25"/>
    <x v="0"/>
    <x v="0"/>
    <x v="1"/>
    <n v="10"/>
    <n v="1"/>
    <x v="1"/>
    <x v="1"/>
    <x v="0"/>
    <x v="0"/>
    <x v="0"/>
    <x v="28"/>
    <x v="15"/>
    <x v="1"/>
    <x v="1"/>
    <x v="0"/>
    <x v="0"/>
    <x v="1"/>
    <n v="1"/>
    <x v="0"/>
    <x v="0"/>
    <s v="Weekday"/>
    <s v="Fatal"/>
    <n v="0.1"/>
    <x v="1"/>
    <x v="3"/>
  </r>
  <r>
    <s v="A01883"/>
    <n v="1"/>
    <x v="14"/>
    <x v="14"/>
    <x v="0"/>
    <x v="5"/>
    <x v="11"/>
    <n v="3"/>
    <x v="21"/>
    <x v="3"/>
    <s v="22:44"/>
    <x v="2"/>
    <x v="0"/>
    <x v="0"/>
    <n v="9"/>
    <n v="2"/>
    <x v="4"/>
    <x v="3"/>
    <x v="1"/>
    <x v="3"/>
    <x v="2"/>
    <x v="82"/>
    <x v="43"/>
    <x v="1"/>
    <x v="1"/>
    <x v="0"/>
    <x v="0"/>
    <x v="3"/>
    <n v="22"/>
    <x v="0"/>
    <x v="1"/>
    <s v="Weekday"/>
    <s v="Fatal"/>
    <n v="0.22"/>
    <x v="1"/>
    <x v="0"/>
  </r>
  <r>
    <s v="A01884"/>
    <n v="1"/>
    <x v="14"/>
    <x v="14"/>
    <x v="0"/>
    <x v="1"/>
    <x v="8"/>
    <n v="4"/>
    <x v="37"/>
    <x v="5"/>
    <s v="15:35"/>
    <x v="2"/>
    <x v="2"/>
    <x v="3"/>
    <n v="1"/>
    <n v="1"/>
    <x v="2"/>
    <x v="2"/>
    <x v="3"/>
    <x v="0"/>
    <x v="2"/>
    <x v="33"/>
    <x v="33"/>
    <x v="1"/>
    <x v="0"/>
    <x v="0"/>
    <x v="0"/>
    <x v="2"/>
    <n v="15"/>
    <x v="3"/>
    <x v="1"/>
    <s v="Weekday"/>
    <s v="Fatal"/>
    <n v="1"/>
    <x v="1"/>
    <x v="0"/>
  </r>
  <r>
    <s v="A01885"/>
    <n v="1"/>
    <x v="15"/>
    <x v="15"/>
    <x v="7"/>
    <x v="3"/>
    <x v="2"/>
    <n v="6"/>
    <x v="3"/>
    <x v="6"/>
    <s v="12:28"/>
    <x v="2"/>
    <x v="4"/>
    <x v="5"/>
    <n v="5"/>
    <n v="0"/>
    <x v="4"/>
    <x v="3"/>
    <x v="3"/>
    <x v="0"/>
    <x v="2"/>
    <x v="83"/>
    <x v="28"/>
    <x v="0"/>
    <x v="1"/>
    <x v="1"/>
    <x v="0"/>
    <x v="2"/>
    <n v="12"/>
    <x v="3"/>
    <x v="0"/>
    <s v="Weekend"/>
    <s v="Non-Fatal"/>
    <n v="0"/>
    <x v="0"/>
    <x v="3"/>
  </r>
  <r>
    <s v="A01886"/>
    <n v="1"/>
    <x v="8"/>
    <x v="8"/>
    <x v="0"/>
    <x v="3"/>
    <x v="4"/>
    <n v="11"/>
    <x v="5"/>
    <x v="0"/>
    <s v="20:49"/>
    <x v="2"/>
    <x v="3"/>
    <x v="3"/>
    <n v="3"/>
    <n v="2"/>
    <x v="1"/>
    <x v="3"/>
    <x v="3"/>
    <x v="3"/>
    <x v="2"/>
    <x v="20"/>
    <x v="43"/>
    <x v="1"/>
    <x v="1"/>
    <x v="2"/>
    <x v="0"/>
    <x v="2"/>
    <n v="20"/>
    <x v="2"/>
    <x v="0"/>
    <s v="Weekday"/>
    <s v="Fatal"/>
    <n v="0.67"/>
    <x v="1"/>
    <x v="1"/>
  </r>
  <r>
    <s v="A01887"/>
    <n v="1"/>
    <x v="28"/>
    <x v="28"/>
    <x v="23"/>
    <x v="4"/>
    <x v="3"/>
    <n v="8"/>
    <x v="33"/>
    <x v="4"/>
    <s v="11:9"/>
    <x v="1"/>
    <x v="3"/>
    <x v="5"/>
    <n v="5"/>
    <n v="5"/>
    <x v="0"/>
    <x v="3"/>
    <x v="0"/>
    <x v="2"/>
    <x v="0"/>
    <x v="13"/>
    <x v="20"/>
    <x v="0"/>
    <x v="1"/>
    <x v="0"/>
    <x v="1"/>
    <x v="0"/>
    <n v="11"/>
    <x v="1"/>
    <x v="2"/>
    <s v="Weekday"/>
    <s v="Fatal"/>
    <n v="1"/>
    <x v="1"/>
    <x v="0"/>
  </r>
  <r>
    <s v="A01888"/>
    <n v="1"/>
    <x v="19"/>
    <x v="19"/>
    <x v="0"/>
    <x v="1"/>
    <x v="6"/>
    <n v="12"/>
    <x v="28"/>
    <x v="3"/>
    <s v="22:33"/>
    <x v="1"/>
    <x v="2"/>
    <x v="3"/>
    <n v="10"/>
    <n v="0"/>
    <x v="3"/>
    <x v="2"/>
    <x v="0"/>
    <x v="3"/>
    <x v="0"/>
    <x v="84"/>
    <x v="33"/>
    <x v="1"/>
    <x v="0"/>
    <x v="1"/>
    <x v="1"/>
    <x v="0"/>
    <n v="22"/>
    <x v="0"/>
    <x v="1"/>
    <s v="Weekday"/>
    <s v="Non-Fatal"/>
    <n v="0"/>
    <x v="1"/>
    <x v="0"/>
  </r>
  <r>
    <s v="A01889"/>
    <n v="1"/>
    <x v="20"/>
    <x v="20"/>
    <x v="15"/>
    <x v="1"/>
    <x v="8"/>
    <n v="4"/>
    <x v="37"/>
    <x v="1"/>
    <s v="20:59"/>
    <x v="0"/>
    <x v="4"/>
    <x v="0"/>
    <n v="10"/>
    <n v="1"/>
    <x v="1"/>
    <x v="2"/>
    <x v="3"/>
    <x v="2"/>
    <x v="1"/>
    <x v="39"/>
    <x v="35"/>
    <x v="1"/>
    <x v="1"/>
    <x v="2"/>
    <x v="1"/>
    <x v="0"/>
    <n v="20"/>
    <x v="2"/>
    <x v="1"/>
    <s v="Weekday"/>
    <s v="Fatal"/>
    <n v="0.1"/>
    <x v="3"/>
    <x v="4"/>
  </r>
  <r>
    <s v="A01890"/>
    <n v="1"/>
    <x v="13"/>
    <x v="13"/>
    <x v="0"/>
    <x v="2"/>
    <x v="1"/>
    <n v="1"/>
    <x v="63"/>
    <x v="3"/>
    <s v="23:47"/>
    <x v="0"/>
    <x v="3"/>
    <x v="2"/>
    <n v="10"/>
    <n v="5"/>
    <x v="1"/>
    <x v="2"/>
    <x v="2"/>
    <x v="3"/>
    <x v="1"/>
    <x v="8"/>
    <x v="38"/>
    <x v="2"/>
    <x v="0"/>
    <x v="1"/>
    <x v="0"/>
    <x v="3"/>
    <n v="23"/>
    <x v="0"/>
    <x v="2"/>
    <s v="Weekday"/>
    <s v="Fatal"/>
    <n v="0.5"/>
    <x v="4"/>
    <x v="4"/>
  </r>
  <r>
    <s v="A01891"/>
    <n v="1"/>
    <x v="3"/>
    <x v="3"/>
    <x v="0"/>
    <x v="4"/>
    <x v="2"/>
    <n v="6"/>
    <x v="54"/>
    <x v="0"/>
    <s v="10:49"/>
    <x v="0"/>
    <x v="3"/>
    <x v="0"/>
    <n v="10"/>
    <n v="0"/>
    <x v="4"/>
    <x v="0"/>
    <x v="0"/>
    <x v="1"/>
    <x v="2"/>
    <x v="88"/>
    <x v="22"/>
    <x v="2"/>
    <x v="0"/>
    <x v="0"/>
    <x v="0"/>
    <x v="2"/>
    <n v="10"/>
    <x v="1"/>
    <x v="2"/>
    <s v="Weekday"/>
    <s v="Non-Fatal"/>
    <n v="0"/>
    <x v="4"/>
    <x v="3"/>
  </r>
  <r>
    <s v="A01892"/>
    <n v="1"/>
    <x v="14"/>
    <x v="14"/>
    <x v="0"/>
    <x v="4"/>
    <x v="2"/>
    <n v="6"/>
    <x v="54"/>
    <x v="2"/>
    <s v="23:43"/>
    <x v="1"/>
    <x v="0"/>
    <x v="6"/>
    <n v="2"/>
    <n v="0"/>
    <x v="4"/>
    <x v="2"/>
    <x v="1"/>
    <x v="0"/>
    <x v="1"/>
    <x v="80"/>
    <x v="42"/>
    <x v="1"/>
    <x v="1"/>
    <x v="1"/>
    <x v="1"/>
    <x v="1"/>
    <n v="23"/>
    <x v="0"/>
    <x v="2"/>
    <s v="Weekend"/>
    <s v="Non-Fatal"/>
    <n v="0"/>
    <x v="1"/>
    <x v="3"/>
  </r>
  <r>
    <s v="A01893"/>
    <n v="1"/>
    <x v="1"/>
    <x v="1"/>
    <x v="1"/>
    <x v="0"/>
    <x v="8"/>
    <n v="4"/>
    <x v="35"/>
    <x v="1"/>
    <s v="9:47"/>
    <x v="2"/>
    <x v="1"/>
    <x v="2"/>
    <n v="3"/>
    <n v="2"/>
    <x v="3"/>
    <x v="2"/>
    <x v="2"/>
    <x v="0"/>
    <x v="3"/>
    <x v="74"/>
    <x v="22"/>
    <x v="2"/>
    <x v="0"/>
    <x v="0"/>
    <x v="0"/>
    <x v="3"/>
    <n v="9"/>
    <x v="1"/>
    <x v="0"/>
    <s v="Weekday"/>
    <s v="Fatal"/>
    <n v="0.67"/>
    <x v="4"/>
    <x v="0"/>
  </r>
  <r>
    <s v="A01894"/>
    <n v="1"/>
    <x v="1"/>
    <x v="1"/>
    <x v="1"/>
    <x v="4"/>
    <x v="0"/>
    <n v="5"/>
    <x v="34"/>
    <x v="3"/>
    <s v="3:50"/>
    <x v="0"/>
    <x v="0"/>
    <x v="1"/>
    <n v="7"/>
    <n v="5"/>
    <x v="1"/>
    <x v="3"/>
    <x v="0"/>
    <x v="2"/>
    <x v="3"/>
    <x v="11"/>
    <x v="9"/>
    <x v="1"/>
    <x v="1"/>
    <x v="1"/>
    <x v="1"/>
    <x v="2"/>
    <n v="3"/>
    <x v="0"/>
    <x v="2"/>
    <s v="Weekday"/>
    <s v="Fatal"/>
    <n v="0.71"/>
    <x v="1"/>
    <x v="1"/>
  </r>
  <r>
    <s v="A01895"/>
    <n v="1"/>
    <x v="3"/>
    <x v="3"/>
    <x v="0"/>
    <x v="1"/>
    <x v="2"/>
    <n v="6"/>
    <x v="16"/>
    <x v="1"/>
    <s v="16:31"/>
    <x v="1"/>
    <x v="1"/>
    <x v="3"/>
    <n v="4"/>
    <n v="1"/>
    <x v="3"/>
    <x v="1"/>
    <x v="3"/>
    <x v="2"/>
    <x v="1"/>
    <x v="83"/>
    <x v="39"/>
    <x v="2"/>
    <x v="0"/>
    <x v="2"/>
    <x v="0"/>
    <x v="1"/>
    <n v="16"/>
    <x v="3"/>
    <x v="1"/>
    <s v="Weekday"/>
    <s v="Fatal"/>
    <n v="0.25"/>
    <x v="4"/>
    <x v="3"/>
  </r>
  <r>
    <s v="A01896"/>
    <n v="1"/>
    <x v="11"/>
    <x v="11"/>
    <x v="22"/>
    <x v="1"/>
    <x v="8"/>
    <n v="4"/>
    <x v="37"/>
    <x v="0"/>
    <s v="20:13"/>
    <x v="1"/>
    <x v="3"/>
    <x v="6"/>
    <n v="1"/>
    <n v="1"/>
    <x v="1"/>
    <x v="3"/>
    <x v="1"/>
    <x v="3"/>
    <x v="3"/>
    <x v="1"/>
    <x v="41"/>
    <x v="1"/>
    <x v="1"/>
    <x v="1"/>
    <x v="0"/>
    <x v="2"/>
    <n v="20"/>
    <x v="2"/>
    <x v="1"/>
    <s v="Weekday"/>
    <s v="Fatal"/>
    <n v="1"/>
    <x v="2"/>
    <x v="1"/>
  </r>
  <r>
    <s v="A01897"/>
    <n v="1"/>
    <x v="6"/>
    <x v="6"/>
    <x v="27"/>
    <x v="1"/>
    <x v="10"/>
    <n v="2"/>
    <x v="43"/>
    <x v="0"/>
    <s v="7:1"/>
    <x v="0"/>
    <x v="2"/>
    <x v="2"/>
    <n v="4"/>
    <n v="5"/>
    <x v="0"/>
    <x v="1"/>
    <x v="2"/>
    <x v="0"/>
    <x v="1"/>
    <x v="62"/>
    <x v="17"/>
    <x v="2"/>
    <x v="0"/>
    <x v="2"/>
    <x v="0"/>
    <x v="0"/>
    <n v="7"/>
    <x v="1"/>
    <x v="1"/>
    <s v="Weekday"/>
    <s v="Fatal"/>
    <n v="1.25"/>
    <x v="4"/>
    <x v="3"/>
  </r>
  <r>
    <s v="A01898"/>
    <n v="1"/>
    <x v="11"/>
    <x v="11"/>
    <x v="4"/>
    <x v="0"/>
    <x v="1"/>
    <n v="1"/>
    <x v="65"/>
    <x v="4"/>
    <s v="3:21"/>
    <x v="1"/>
    <x v="2"/>
    <x v="4"/>
    <n v="9"/>
    <n v="2"/>
    <x v="3"/>
    <x v="2"/>
    <x v="2"/>
    <x v="2"/>
    <x v="3"/>
    <x v="10"/>
    <x v="5"/>
    <x v="1"/>
    <x v="0"/>
    <x v="1"/>
    <x v="1"/>
    <x v="1"/>
    <n v="3"/>
    <x v="0"/>
    <x v="0"/>
    <s v="Weekday"/>
    <s v="Fatal"/>
    <n v="0.22"/>
    <x v="3"/>
    <x v="4"/>
  </r>
  <r>
    <s v="A01899"/>
    <n v="1"/>
    <x v="12"/>
    <x v="12"/>
    <x v="18"/>
    <x v="1"/>
    <x v="11"/>
    <n v="3"/>
    <x v="62"/>
    <x v="6"/>
    <s v="3:39"/>
    <x v="0"/>
    <x v="3"/>
    <x v="5"/>
    <n v="5"/>
    <n v="3"/>
    <x v="1"/>
    <x v="1"/>
    <x v="0"/>
    <x v="0"/>
    <x v="1"/>
    <x v="75"/>
    <x v="12"/>
    <x v="1"/>
    <x v="1"/>
    <x v="0"/>
    <x v="0"/>
    <x v="3"/>
    <n v="3"/>
    <x v="0"/>
    <x v="1"/>
    <s v="Weekend"/>
    <s v="Fatal"/>
    <n v="0.6"/>
    <x v="1"/>
    <x v="2"/>
  </r>
  <r>
    <s v="A01900"/>
    <n v="1"/>
    <x v="25"/>
    <x v="25"/>
    <x v="0"/>
    <x v="2"/>
    <x v="4"/>
    <n v="11"/>
    <x v="14"/>
    <x v="5"/>
    <s v="6:15"/>
    <x v="1"/>
    <x v="4"/>
    <x v="3"/>
    <n v="3"/>
    <n v="2"/>
    <x v="3"/>
    <x v="3"/>
    <x v="0"/>
    <x v="2"/>
    <x v="1"/>
    <x v="79"/>
    <x v="21"/>
    <x v="1"/>
    <x v="1"/>
    <x v="2"/>
    <x v="1"/>
    <x v="0"/>
    <n v="6"/>
    <x v="1"/>
    <x v="2"/>
    <s v="Weekday"/>
    <s v="Fatal"/>
    <n v="0.67"/>
    <x v="2"/>
    <x v="0"/>
  </r>
  <r>
    <s v="A01901"/>
    <n v="1"/>
    <x v="1"/>
    <x v="1"/>
    <x v="6"/>
    <x v="0"/>
    <x v="3"/>
    <n v="8"/>
    <x v="4"/>
    <x v="1"/>
    <s v="9:3"/>
    <x v="1"/>
    <x v="1"/>
    <x v="0"/>
    <n v="3"/>
    <n v="0"/>
    <x v="4"/>
    <x v="3"/>
    <x v="1"/>
    <x v="3"/>
    <x v="0"/>
    <x v="58"/>
    <x v="3"/>
    <x v="1"/>
    <x v="1"/>
    <x v="1"/>
    <x v="1"/>
    <x v="2"/>
    <n v="9"/>
    <x v="1"/>
    <x v="0"/>
    <s v="Weekday"/>
    <s v="Non-Fatal"/>
    <n v="0"/>
    <x v="2"/>
    <x v="1"/>
  </r>
  <r>
    <s v="A01902"/>
    <n v="1"/>
    <x v="25"/>
    <x v="25"/>
    <x v="0"/>
    <x v="1"/>
    <x v="5"/>
    <n v="10"/>
    <x v="40"/>
    <x v="0"/>
    <s v="23:1"/>
    <x v="1"/>
    <x v="2"/>
    <x v="5"/>
    <n v="9"/>
    <n v="1"/>
    <x v="2"/>
    <x v="1"/>
    <x v="3"/>
    <x v="3"/>
    <x v="3"/>
    <x v="2"/>
    <x v="52"/>
    <x v="1"/>
    <x v="0"/>
    <x v="0"/>
    <x v="1"/>
    <x v="3"/>
    <n v="23"/>
    <x v="0"/>
    <x v="1"/>
    <s v="Weekday"/>
    <s v="Fatal"/>
    <n v="0.11"/>
    <x v="3"/>
    <x v="2"/>
  </r>
  <r>
    <s v="A01903"/>
    <n v="1"/>
    <x v="8"/>
    <x v="8"/>
    <x v="0"/>
    <x v="2"/>
    <x v="5"/>
    <n v="10"/>
    <x v="13"/>
    <x v="2"/>
    <s v="23:39"/>
    <x v="0"/>
    <x v="1"/>
    <x v="4"/>
    <n v="5"/>
    <n v="1"/>
    <x v="4"/>
    <x v="1"/>
    <x v="0"/>
    <x v="2"/>
    <x v="3"/>
    <x v="23"/>
    <x v="22"/>
    <x v="2"/>
    <x v="0"/>
    <x v="0"/>
    <x v="0"/>
    <x v="0"/>
    <n v="23"/>
    <x v="0"/>
    <x v="2"/>
    <s v="Weekend"/>
    <s v="Fatal"/>
    <n v="0.2"/>
    <x v="4"/>
    <x v="3"/>
  </r>
  <r>
    <s v="A01904"/>
    <n v="1"/>
    <x v="25"/>
    <x v="25"/>
    <x v="0"/>
    <x v="5"/>
    <x v="5"/>
    <n v="10"/>
    <x v="12"/>
    <x v="0"/>
    <s v="20:38"/>
    <x v="0"/>
    <x v="4"/>
    <x v="0"/>
    <n v="0"/>
    <n v="1"/>
    <x v="3"/>
    <x v="2"/>
    <x v="1"/>
    <x v="3"/>
    <x v="0"/>
    <x v="21"/>
    <x v="5"/>
    <x v="1"/>
    <x v="1"/>
    <x v="2"/>
    <x v="0"/>
    <x v="1"/>
    <n v="20"/>
    <x v="2"/>
    <x v="1"/>
    <s v="Weekday"/>
    <s v="Fatal"/>
    <n v="0"/>
    <x v="3"/>
    <x v="4"/>
  </r>
  <r>
    <s v="A01905"/>
    <n v="1"/>
    <x v="7"/>
    <x v="7"/>
    <x v="0"/>
    <x v="5"/>
    <x v="11"/>
    <n v="3"/>
    <x v="21"/>
    <x v="5"/>
    <s v="14:15"/>
    <x v="0"/>
    <x v="4"/>
    <x v="0"/>
    <n v="9"/>
    <n v="5"/>
    <x v="4"/>
    <x v="3"/>
    <x v="0"/>
    <x v="2"/>
    <x v="2"/>
    <x v="71"/>
    <x v="2"/>
    <x v="1"/>
    <x v="0"/>
    <x v="1"/>
    <x v="1"/>
    <x v="3"/>
    <n v="14"/>
    <x v="3"/>
    <x v="1"/>
    <s v="Weekday"/>
    <s v="Fatal"/>
    <n v="0.56000000000000005"/>
    <x v="2"/>
    <x v="1"/>
  </r>
  <r>
    <s v="A01906"/>
    <n v="1"/>
    <x v="7"/>
    <x v="7"/>
    <x v="0"/>
    <x v="4"/>
    <x v="0"/>
    <n v="5"/>
    <x v="34"/>
    <x v="4"/>
    <s v="1:19"/>
    <x v="1"/>
    <x v="2"/>
    <x v="1"/>
    <n v="2"/>
    <n v="3"/>
    <x v="3"/>
    <x v="3"/>
    <x v="2"/>
    <x v="2"/>
    <x v="3"/>
    <x v="74"/>
    <x v="12"/>
    <x v="1"/>
    <x v="1"/>
    <x v="1"/>
    <x v="1"/>
    <x v="3"/>
    <n v="1"/>
    <x v="0"/>
    <x v="2"/>
    <s v="Weekday"/>
    <s v="Fatal"/>
    <n v="1.5"/>
    <x v="1"/>
    <x v="0"/>
  </r>
  <r>
    <s v="A01907"/>
    <n v="1"/>
    <x v="19"/>
    <x v="19"/>
    <x v="0"/>
    <x v="3"/>
    <x v="5"/>
    <n v="10"/>
    <x v="36"/>
    <x v="3"/>
    <s v="3:13"/>
    <x v="1"/>
    <x v="0"/>
    <x v="3"/>
    <n v="0"/>
    <n v="0"/>
    <x v="1"/>
    <x v="1"/>
    <x v="2"/>
    <x v="2"/>
    <x v="2"/>
    <x v="3"/>
    <x v="34"/>
    <x v="0"/>
    <x v="0"/>
    <x v="0"/>
    <x v="0"/>
    <x v="1"/>
    <n v="3"/>
    <x v="0"/>
    <x v="0"/>
    <s v="Weekday"/>
    <s v="Non-Fatal"/>
    <n v="0"/>
    <x v="1"/>
    <x v="3"/>
  </r>
  <r>
    <s v="A01908"/>
    <n v="1"/>
    <x v="17"/>
    <x v="17"/>
    <x v="0"/>
    <x v="3"/>
    <x v="1"/>
    <n v="1"/>
    <x v="31"/>
    <x v="0"/>
    <s v="12:52"/>
    <x v="1"/>
    <x v="0"/>
    <x v="6"/>
    <n v="10"/>
    <n v="1"/>
    <x v="3"/>
    <x v="2"/>
    <x v="3"/>
    <x v="1"/>
    <x v="1"/>
    <x v="65"/>
    <x v="0"/>
    <x v="0"/>
    <x v="1"/>
    <x v="1"/>
    <x v="1"/>
    <x v="3"/>
    <n v="12"/>
    <x v="3"/>
    <x v="0"/>
    <s v="Weekday"/>
    <s v="Fatal"/>
    <n v="0.1"/>
    <x v="0"/>
    <x v="1"/>
  </r>
  <r>
    <s v="A01909"/>
    <n v="1"/>
    <x v="15"/>
    <x v="15"/>
    <x v="10"/>
    <x v="0"/>
    <x v="9"/>
    <n v="9"/>
    <x v="11"/>
    <x v="4"/>
    <s v="20:6"/>
    <x v="0"/>
    <x v="1"/>
    <x v="3"/>
    <n v="10"/>
    <n v="4"/>
    <x v="4"/>
    <x v="3"/>
    <x v="1"/>
    <x v="0"/>
    <x v="3"/>
    <x v="73"/>
    <x v="2"/>
    <x v="1"/>
    <x v="1"/>
    <x v="1"/>
    <x v="0"/>
    <x v="3"/>
    <n v="20"/>
    <x v="2"/>
    <x v="0"/>
    <s v="Weekday"/>
    <s v="Fatal"/>
    <n v="0.4"/>
    <x v="2"/>
    <x v="0"/>
  </r>
  <r>
    <s v="A01910"/>
    <n v="1"/>
    <x v="1"/>
    <x v="1"/>
    <x v="6"/>
    <x v="2"/>
    <x v="9"/>
    <n v="9"/>
    <x v="51"/>
    <x v="5"/>
    <s v="20:13"/>
    <x v="2"/>
    <x v="0"/>
    <x v="2"/>
    <n v="5"/>
    <n v="1"/>
    <x v="2"/>
    <x v="2"/>
    <x v="1"/>
    <x v="1"/>
    <x v="0"/>
    <x v="60"/>
    <x v="21"/>
    <x v="1"/>
    <x v="0"/>
    <x v="0"/>
    <x v="1"/>
    <x v="2"/>
    <n v="20"/>
    <x v="2"/>
    <x v="2"/>
    <s v="Weekday"/>
    <s v="Fatal"/>
    <n v="0.2"/>
    <x v="2"/>
    <x v="3"/>
  </r>
  <r>
    <s v="A01911"/>
    <n v="1"/>
    <x v="31"/>
    <x v="31"/>
    <x v="0"/>
    <x v="2"/>
    <x v="8"/>
    <n v="4"/>
    <x v="44"/>
    <x v="3"/>
    <s v="4:3"/>
    <x v="1"/>
    <x v="1"/>
    <x v="5"/>
    <n v="2"/>
    <n v="1"/>
    <x v="3"/>
    <x v="1"/>
    <x v="1"/>
    <x v="3"/>
    <x v="3"/>
    <x v="89"/>
    <x v="1"/>
    <x v="1"/>
    <x v="0"/>
    <x v="1"/>
    <x v="1"/>
    <x v="1"/>
    <n v="4"/>
    <x v="0"/>
    <x v="2"/>
    <s v="Weekday"/>
    <s v="Fatal"/>
    <n v="0.5"/>
    <x v="1"/>
    <x v="0"/>
  </r>
  <r>
    <s v="A01912"/>
    <n v="1"/>
    <x v="12"/>
    <x v="12"/>
    <x v="5"/>
    <x v="4"/>
    <x v="6"/>
    <n v="12"/>
    <x v="7"/>
    <x v="4"/>
    <s v="8:14"/>
    <x v="1"/>
    <x v="2"/>
    <x v="1"/>
    <n v="3"/>
    <n v="2"/>
    <x v="4"/>
    <x v="3"/>
    <x v="1"/>
    <x v="3"/>
    <x v="0"/>
    <x v="38"/>
    <x v="17"/>
    <x v="2"/>
    <x v="1"/>
    <x v="2"/>
    <x v="1"/>
    <x v="0"/>
    <n v="8"/>
    <x v="1"/>
    <x v="2"/>
    <s v="Weekday"/>
    <s v="Fatal"/>
    <n v="0.67"/>
    <x v="4"/>
    <x v="1"/>
  </r>
  <r>
    <s v="A01913"/>
    <n v="1"/>
    <x v="25"/>
    <x v="25"/>
    <x v="0"/>
    <x v="4"/>
    <x v="5"/>
    <n v="10"/>
    <x v="58"/>
    <x v="0"/>
    <s v="1:4"/>
    <x v="0"/>
    <x v="3"/>
    <x v="1"/>
    <n v="4"/>
    <n v="0"/>
    <x v="3"/>
    <x v="1"/>
    <x v="1"/>
    <x v="1"/>
    <x v="2"/>
    <x v="15"/>
    <x v="6"/>
    <x v="1"/>
    <x v="0"/>
    <x v="2"/>
    <x v="1"/>
    <x v="0"/>
    <n v="1"/>
    <x v="0"/>
    <x v="2"/>
    <s v="Weekday"/>
    <s v="Non-Fatal"/>
    <n v="0"/>
    <x v="3"/>
    <x v="2"/>
  </r>
  <r>
    <s v="A01914"/>
    <n v="1"/>
    <x v="22"/>
    <x v="22"/>
    <x v="0"/>
    <x v="2"/>
    <x v="5"/>
    <n v="10"/>
    <x v="13"/>
    <x v="3"/>
    <s v="7:37"/>
    <x v="2"/>
    <x v="2"/>
    <x v="6"/>
    <n v="8"/>
    <n v="3"/>
    <x v="1"/>
    <x v="3"/>
    <x v="1"/>
    <x v="1"/>
    <x v="0"/>
    <x v="64"/>
    <x v="39"/>
    <x v="2"/>
    <x v="1"/>
    <x v="0"/>
    <x v="1"/>
    <x v="3"/>
    <n v="7"/>
    <x v="1"/>
    <x v="2"/>
    <s v="Weekday"/>
    <s v="Fatal"/>
    <n v="0.38"/>
    <x v="4"/>
    <x v="3"/>
  </r>
  <r>
    <s v="A01915"/>
    <n v="1"/>
    <x v="26"/>
    <x v="26"/>
    <x v="0"/>
    <x v="4"/>
    <x v="1"/>
    <n v="1"/>
    <x v="38"/>
    <x v="2"/>
    <s v="16:5"/>
    <x v="2"/>
    <x v="1"/>
    <x v="6"/>
    <n v="8"/>
    <n v="5"/>
    <x v="1"/>
    <x v="2"/>
    <x v="0"/>
    <x v="1"/>
    <x v="0"/>
    <x v="11"/>
    <x v="33"/>
    <x v="1"/>
    <x v="1"/>
    <x v="2"/>
    <x v="1"/>
    <x v="3"/>
    <n v="16"/>
    <x v="3"/>
    <x v="2"/>
    <s v="Weekend"/>
    <s v="Fatal"/>
    <n v="0.62"/>
    <x v="1"/>
    <x v="1"/>
  </r>
  <r>
    <s v="A01916"/>
    <n v="1"/>
    <x v="24"/>
    <x v="24"/>
    <x v="0"/>
    <x v="5"/>
    <x v="10"/>
    <n v="2"/>
    <x v="66"/>
    <x v="6"/>
    <s v="18:6"/>
    <x v="0"/>
    <x v="2"/>
    <x v="5"/>
    <n v="6"/>
    <n v="5"/>
    <x v="2"/>
    <x v="2"/>
    <x v="2"/>
    <x v="3"/>
    <x v="3"/>
    <x v="51"/>
    <x v="16"/>
    <x v="2"/>
    <x v="0"/>
    <x v="2"/>
    <x v="1"/>
    <x v="1"/>
    <n v="18"/>
    <x v="2"/>
    <x v="1"/>
    <s v="Weekend"/>
    <s v="Fatal"/>
    <n v="0.83"/>
    <x v="4"/>
    <x v="4"/>
  </r>
  <r>
    <s v="A01917"/>
    <n v="1"/>
    <x v="31"/>
    <x v="31"/>
    <x v="0"/>
    <x v="5"/>
    <x v="6"/>
    <n v="12"/>
    <x v="32"/>
    <x v="1"/>
    <s v="18:24"/>
    <x v="1"/>
    <x v="4"/>
    <x v="5"/>
    <n v="9"/>
    <n v="2"/>
    <x v="1"/>
    <x v="1"/>
    <x v="0"/>
    <x v="0"/>
    <x v="2"/>
    <x v="31"/>
    <x v="11"/>
    <x v="1"/>
    <x v="1"/>
    <x v="1"/>
    <x v="1"/>
    <x v="1"/>
    <n v="18"/>
    <x v="2"/>
    <x v="1"/>
    <s v="Weekday"/>
    <s v="Fatal"/>
    <n v="0.22"/>
    <x v="3"/>
    <x v="0"/>
  </r>
  <r>
    <s v="A01918"/>
    <n v="1"/>
    <x v="25"/>
    <x v="25"/>
    <x v="0"/>
    <x v="3"/>
    <x v="1"/>
    <n v="1"/>
    <x v="31"/>
    <x v="1"/>
    <s v="22:36"/>
    <x v="2"/>
    <x v="1"/>
    <x v="0"/>
    <n v="6"/>
    <n v="3"/>
    <x v="0"/>
    <x v="1"/>
    <x v="2"/>
    <x v="2"/>
    <x v="3"/>
    <x v="30"/>
    <x v="2"/>
    <x v="1"/>
    <x v="0"/>
    <x v="2"/>
    <x v="0"/>
    <x v="2"/>
    <n v="22"/>
    <x v="0"/>
    <x v="0"/>
    <s v="Weekday"/>
    <s v="Fatal"/>
    <n v="0.5"/>
    <x v="2"/>
    <x v="4"/>
  </r>
  <r>
    <s v="A01919"/>
    <n v="1"/>
    <x v="0"/>
    <x v="0"/>
    <x v="0"/>
    <x v="4"/>
    <x v="4"/>
    <n v="11"/>
    <x v="23"/>
    <x v="2"/>
    <s v="14:16"/>
    <x v="2"/>
    <x v="2"/>
    <x v="0"/>
    <n v="6"/>
    <n v="1"/>
    <x v="0"/>
    <x v="3"/>
    <x v="0"/>
    <x v="0"/>
    <x v="1"/>
    <x v="21"/>
    <x v="18"/>
    <x v="1"/>
    <x v="0"/>
    <x v="2"/>
    <x v="1"/>
    <x v="2"/>
    <n v="14"/>
    <x v="3"/>
    <x v="2"/>
    <s v="Weekend"/>
    <s v="Fatal"/>
    <n v="0.17"/>
    <x v="3"/>
    <x v="4"/>
  </r>
  <r>
    <s v="A01920"/>
    <n v="1"/>
    <x v="27"/>
    <x v="27"/>
    <x v="0"/>
    <x v="2"/>
    <x v="8"/>
    <n v="4"/>
    <x v="44"/>
    <x v="6"/>
    <s v="0:59"/>
    <x v="2"/>
    <x v="1"/>
    <x v="6"/>
    <n v="8"/>
    <n v="0"/>
    <x v="4"/>
    <x v="1"/>
    <x v="3"/>
    <x v="1"/>
    <x v="0"/>
    <x v="82"/>
    <x v="51"/>
    <x v="2"/>
    <x v="1"/>
    <x v="2"/>
    <x v="0"/>
    <x v="0"/>
    <n v="0"/>
    <x v="0"/>
    <x v="2"/>
    <s v="Weekend"/>
    <s v="Non-Fatal"/>
    <n v="0"/>
    <x v="4"/>
    <x v="0"/>
  </r>
  <r>
    <s v="A01921"/>
    <n v="1"/>
    <x v="31"/>
    <x v="31"/>
    <x v="0"/>
    <x v="3"/>
    <x v="8"/>
    <n v="4"/>
    <x v="10"/>
    <x v="0"/>
    <s v="16:38"/>
    <x v="2"/>
    <x v="3"/>
    <x v="4"/>
    <n v="8"/>
    <n v="1"/>
    <x v="4"/>
    <x v="0"/>
    <x v="1"/>
    <x v="0"/>
    <x v="1"/>
    <x v="35"/>
    <x v="27"/>
    <x v="1"/>
    <x v="0"/>
    <x v="0"/>
    <x v="1"/>
    <x v="2"/>
    <n v="16"/>
    <x v="3"/>
    <x v="0"/>
    <s v="Weekday"/>
    <s v="Fatal"/>
    <n v="0.12"/>
    <x v="2"/>
    <x v="1"/>
  </r>
  <r>
    <s v="A01922"/>
    <n v="1"/>
    <x v="11"/>
    <x v="11"/>
    <x v="4"/>
    <x v="1"/>
    <x v="4"/>
    <n v="11"/>
    <x v="67"/>
    <x v="0"/>
    <s v="9:44"/>
    <x v="2"/>
    <x v="2"/>
    <x v="2"/>
    <n v="3"/>
    <n v="1"/>
    <x v="0"/>
    <x v="1"/>
    <x v="3"/>
    <x v="0"/>
    <x v="0"/>
    <x v="11"/>
    <x v="32"/>
    <x v="2"/>
    <x v="1"/>
    <x v="2"/>
    <x v="1"/>
    <x v="1"/>
    <n v="9"/>
    <x v="1"/>
    <x v="1"/>
    <s v="Weekday"/>
    <s v="Fatal"/>
    <n v="0.33"/>
    <x v="4"/>
    <x v="1"/>
  </r>
  <r>
    <s v="A01923"/>
    <n v="1"/>
    <x v="11"/>
    <x v="11"/>
    <x v="16"/>
    <x v="4"/>
    <x v="6"/>
    <n v="12"/>
    <x v="7"/>
    <x v="5"/>
    <s v="6:30"/>
    <x v="0"/>
    <x v="3"/>
    <x v="3"/>
    <n v="8"/>
    <n v="4"/>
    <x v="2"/>
    <x v="0"/>
    <x v="1"/>
    <x v="1"/>
    <x v="1"/>
    <x v="31"/>
    <x v="29"/>
    <x v="1"/>
    <x v="0"/>
    <x v="2"/>
    <x v="1"/>
    <x v="0"/>
    <n v="6"/>
    <x v="1"/>
    <x v="2"/>
    <s v="Weekday"/>
    <s v="Fatal"/>
    <n v="0.5"/>
    <x v="1"/>
    <x v="0"/>
  </r>
  <r>
    <s v="A01924"/>
    <n v="1"/>
    <x v="11"/>
    <x v="11"/>
    <x v="22"/>
    <x v="5"/>
    <x v="5"/>
    <n v="10"/>
    <x v="12"/>
    <x v="0"/>
    <s v="12:47"/>
    <x v="1"/>
    <x v="4"/>
    <x v="1"/>
    <n v="2"/>
    <n v="3"/>
    <x v="3"/>
    <x v="0"/>
    <x v="0"/>
    <x v="0"/>
    <x v="2"/>
    <x v="86"/>
    <x v="52"/>
    <x v="1"/>
    <x v="1"/>
    <x v="0"/>
    <x v="1"/>
    <x v="0"/>
    <n v="12"/>
    <x v="3"/>
    <x v="1"/>
    <s v="Weekday"/>
    <s v="Fatal"/>
    <n v="1.5"/>
    <x v="3"/>
    <x v="2"/>
  </r>
  <r>
    <s v="A01925"/>
    <n v="1"/>
    <x v="28"/>
    <x v="28"/>
    <x v="21"/>
    <x v="0"/>
    <x v="7"/>
    <n v="7"/>
    <x v="8"/>
    <x v="5"/>
    <s v="6:50"/>
    <x v="0"/>
    <x v="2"/>
    <x v="1"/>
    <n v="0"/>
    <n v="0"/>
    <x v="0"/>
    <x v="3"/>
    <x v="0"/>
    <x v="0"/>
    <x v="0"/>
    <x v="1"/>
    <x v="11"/>
    <x v="1"/>
    <x v="0"/>
    <x v="2"/>
    <x v="1"/>
    <x v="0"/>
    <n v="6"/>
    <x v="1"/>
    <x v="0"/>
    <s v="Weekday"/>
    <s v="Non-Fatal"/>
    <n v="0"/>
    <x v="3"/>
    <x v="1"/>
  </r>
  <r>
    <s v="A01926"/>
    <n v="1"/>
    <x v="16"/>
    <x v="16"/>
    <x v="8"/>
    <x v="0"/>
    <x v="6"/>
    <n v="12"/>
    <x v="60"/>
    <x v="0"/>
    <s v="0:51"/>
    <x v="0"/>
    <x v="2"/>
    <x v="1"/>
    <n v="10"/>
    <n v="3"/>
    <x v="2"/>
    <x v="2"/>
    <x v="3"/>
    <x v="1"/>
    <x v="2"/>
    <x v="17"/>
    <x v="14"/>
    <x v="1"/>
    <x v="1"/>
    <x v="0"/>
    <x v="0"/>
    <x v="1"/>
    <n v="0"/>
    <x v="0"/>
    <x v="0"/>
    <s v="Weekday"/>
    <s v="Fatal"/>
    <n v="0.3"/>
    <x v="1"/>
    <x v="4"/>
  </r>
  <r>
    <s v="A01927"/>
    <n v="1"/>
    <x v="8"/>
    <x v="8"/>
    <x v="0"/>
    <x v="4"/>
    <x v="1"/>
    <n v="1"/>
    <x v="38"/>
    <x v="2"/>
    <s v="7:6"/>
    <x v="2"/>
    <x v="2"/>
    <x v="6"/>
    <n v="9"/>
    <n v="1"/>
    <x v="1"/>
    <x v="3"/>
    <x v="3"/>
    <x v="0"/>
    <x v="1"/>
    <x v="30"/>
    <x v="28"/>
    <x v="0"/>
    <x v="1"/>
    <x v="2"/>
    <x v="1"/>
    <x v="0"/>
    <n v="7"/>
    <x v="1"/>
    <x v="2"/>
    <s v="Weekend"/>
    <s v="Fatal"/>
    <n v="0.11"/>
    <x v="0"/>
    <x v="4"/>
  </r>
  <r>
    <s v="A01928"/>
    <n v="1"/>
    <x v="21"/>
    <x v="21"/>
    <x v="0"/>
    <x v="3"/>
    <x v="6"/>
    <n v="12"/>
    <x v="50"/>
    <x v="6"/>
    <s v="14:53"/>
    <x v="2"/>
    <x v="2"/>
    <x v="3"/>
    <n v="2"/>
    <n v="5"/>
    <x v="0"/>
    <x v="2"/>
    <x v="3"/>
    <x v="3"/>
    <x v="2"/>
    <x v="70"/>
    <x v="18"/>
    <x v="1"/>
    <x v="0"/>
    <x v="2"/>
    <x v="1"/>
    <x v="0"/>
    <n v="14"/>
    <x v="3"/>
    <x v="0"/>
    <s v="Weekend"/>
    <s v="Fatal"/>
    <n v="2.5"/>
    <x v="3"/>
    <x v="1"/>
  </r>
  <r>
    <s v="A01929"/>
    <n v="1"/>
    <x v="28"/>
    <x v="28"/>
    <x v="21"/>
    <x v="4"/>
    <x v="1"/>
    <n v="1"/>
    <x v="38"/>
    <x v="1"/>
    <s v="11:58"/>
    <x v="2"/>
    <x v="0"/>
    <x v="4"/>
    <n v="1"/>
    <n v="4"/>
    <x v="0"/>
    <x v="0"/>
    <x v="0"/>
    <x v="0"/>
    <x v="3"/>
    <x v="64"/>
    <x v="38"/>
    <x v="2"/>
    <x v="1"/>
    <x v="0"/>
    <x v="1"/>
    <x v="0"/>
    <n v="11"/>
    <x v="1"/>
    <x v="2"/>
    <s v="Weekday"/>
    <s v="Fatal"/>
    <n v="4"/>
    <x v="4"/>
    <x v="3"/>
  </r>
  <r>
    <s v="A01930"/>
    <n v="1"/>
    <x v="6"/>
    <x v="6"/>
    <x v="24"/>
    <x v="0"/>
    <x v="2"/>
    <n v="6"/>
    <x v="53"/>
    <x v="6"/>
    <s v="12:23"/>
    <x v="1"/>
    <x v="2"/>
    <x v="6"/>
    <n v="2"/>
    <n v="1"/>
    <x v="4"/>
    <x v="2"/>
    <x v="2"/>
    <x v="1"/>
    <x v="0"/>
    <x v="16"/>
    <x v="3"/>
    <x v="1"/>
    <x v="1"/>
    <x v="2"/>
    <x v="0"/>
    <x v="3"/>
    <n v="12"/>
    <x v="3"/>
    <x v="0"/>
    <s v="Weekend"/>
    <s v="Fatal"/>
    <n v="0.5"/>
    <x v="2"/>
    <x v="3"/>
  </r>
  <r>
    <s v="A01931"/>
    <n v="1"/>
    <x v="19"/>
    <x v="19"/>
    <x v="0"/>
    <x v="4"/>
    <x v="11"/>
    <n v="3"/>
    <x v="68"/>
    <x v="1"/>
    <s v="0:15"/>
    <x v="1"/>
    <x v="3"/>
    <x v="3"/>
    <n v="9"/>
    <n v="4"/>
    <x v="2"/>
    <x v="1"/>
    <x v="3"/>
    <x v="3"/>
    <x v="1"/>
    <x v="39"/>
    <x v="31"/>
    <x v="1"/>
    <x v="0"/>
    <x v="0"/>
    <x v="1"/>
    <x v="2"/>
    <n v="0"/>
    <x v="0"/>
    <x v="2"/>
    <s v="Weekday"/>
    <s v="Fatal"/>
    <n v="0.44"/>
    <x v="3"/>
    <x v="4"/>
  </r>
  <r>
    <s v="A01932"/>
    <n v="1"/>
    <x v="15"/>
    <x v="15"/>
    <x v="7"/>
    <x v="0"/>
    <x v="7"/>
    <n v="7"/>
    <x v="8"/>
    <x v="2"/>
    <s v="11:39"/>
    <x v="1"/>
    <x v="3"/>
    <x v="0"/>
    <n v="0"/>
    <n v="4"/>
    <x v="4"/>
    <x v="3"/>
    <x v="2"/>
    <x v="1"/>
    <x v="0"/>
    <x v="58"/>
    <x v="40"/>
    <x v="1"/>
    <x v="0"/>
    <x v="1"/>
    <x v="0"/>
    <x v="1"/>
    <n v="11"/>
    <x v="1"/>
    <x v="0"/>
    <s v="Weekend"/>
    <s v="Fatal"/>
    <n v="0"/>
    <x v="3"/>
    <x v="1"/>
  </r>
  <r>
    <s v="A01933"/>
    <n v="1"/>
    <x v="12"/>
    <x v="12"/>
    <x v="5"/>
    <x v="2"/>
    <x v="11"/>
    <n v="3"/>
    <x v="45"/>
    <x v="4"/>
    <s v="14:7"/>
    <x v="2"/>
    <x v="1"/>
    <x v="5"/>
    <n v="4"/>
    <n v="0"/>
    <x v="0"/>
    <x v="0"/>
    <x v="2"/>
    <x v="1"/>
    <x v="1"/>
    <x v="85"/>
    <x v="4"/>
    <x v="1"/>
    <x v="0"/>
    <x v="2"/>
    <x v="0"/>
    <x v="0"/>
    <n v="14"/>
    <x v="3"/>
    <x v="2"/>
    <s v="Weekday"/>
    <s v="Non-Fatal"/>
    <n v="0"/>
    <x v="2"/>
    <x v="4"/>
  </r>
  <r>
    <s v="A01934"/>
    <n v="1"/>
    <x v="4"/>
    <x v="4"/>
    <x v="0"/>
    <x v="3"/>
    <x v="8"/>
    <n v="4"/>
    <x v="10"/>
    <x v="1"/>
    <s v="1:38"/>
    <x v="1"/>
    <x v="0"/>
    <x v="0"/>
    <n v="5"/>
    <n v="2"/>
    <x v="3"/>
    <x v="2"/>
    <x v="1"/>
    <x v="1"/>
    <x v="3"/>
    <x v="67"/>
    <x v="48"/>
    <x v="1"/>
    <x v="0"/>
    <x v="2"/>
    <x v="0"/>
    <x v="3"/>
    <n v="1"/>
    <x v="0"/>
    <x v="0"/>
    <s v="Weekday"/>
    <s v="Fatal"/>
    <n v="0.4"/>
    <x v="2"/>
    <x v="4"/>
  </r>
  <r>
    <s v="A01935"/>
    <n v="1"/>
    <x v="13"/>
    <x v="13"/>
    <x v="0"/>
    <x v="0"/>
    <x v="3"/>
    <n v="8"/>
    <x v="4"/>
    <x v="4"/>
    <s v="7:36"/>
    <x v="1"/>
    <x v="0"/>
    <x v="0"/>
    <n v="4"/>
    <n v="4"/>
    <x v="1"/>
    <x v="2"/>
    <x v="3"/>
    <x v="1"/>
    <x v="0"/>
    <x v="49"/>
    <x v="46"/>
    <x v="0"/>
    <x v="0"/>
    <x v="0"/>
    <x v="0"/>
    <x v="3"/>
    <n v="7"/>
    <x v="1"/>
    <x v="0"/>
    <s v="Weekday"/>
    <s v="Fatal"/>
    <n v="1"/>
    <x v="0"/>
    <x v="1"/>
  </r>
  <r>
    <s v="A01936"/>
    <n v="1"/>
    <x v="22"/>
    <x v="22"/>
    <x v="0"/>
    <x v="0"/>
    <x v="8"/>
    <n v="4"/>
    <x v="35"/>
    <x v="4"/>
    <s v="21:37"/>
    <x v="2"/>
    <x v="2"/>
    <x v="3"/>
    <n v="10"/>
    <n v="4"/>
    <x v="4"/>
    <x v="0"/>
    <x v="3"/>
    <x v="3"/>
    <x v="3"/>
    <x v="87"/>
    <x v="0"/>
    <x v="0"/>
    <x v="0"/>
    <x v="1"/>
    <x v="0"/>
    <x v="3"/>
    <n v="21"/>
    <x v="0"/>
    <x v="0"/>
    <s v="Weekday"/>
    <s v="Fatal"/>
    <n v="0.4"/>
    <x v="0"/>
    <x v="4"/>
  </r>
  <r>
    <s v="A01937"/>
    <n v="1"/>
    <x v="11"/>
    <x v="11"/>
    <x v="22"/>
    <x v="5"/>
    <x v="10"/>
    <n v="2"/>
    <x v="66"/>
    <x v="2"/>
    <s v="3:59"/>
    <x v="0"/>
    <x v="0"/>
    <x v="4"/>
    <n v="7"/>
    <n v="4"/>
    <x v="3"/>
    <x v="3"/>
    <x v="1"/>
    <x v="2"/>
    <x v="2"/>
    <x v="53"/>
    <x v="10"/>
    <x v="1"/>
    <x v="0"/>
    <x v="0"/>
    <x v="1"/>
    <x v="3"/>
    <n v="3"/>
    <x v="0"/>
    <x v="1"/>
    <s v="Weekend"/>
    <s v="Fatal"/>
    <n v="0.56999999999999995"/>
    <x v="3"/>
    <x v="3"/>
  </r>
  <r>
    <s v="A01938"/>
    <n v="1"/>
    <x v="12"/>
    <x v="12"/>
    <x v="14"/>
    <x v="4"/>
    <x v="4"/>
    <n v="11"/>
    <x v="23"/>
    <x v="4"/>
    <s v="0:30"/>
    <x v="1"/>
    <x v="2"/>
    <x v="3"/>
    <n v="3"/>
    <n v="1"/>
    <x v="0"/>
    <x v="3"/>
    <x v="3"/>
    <x v="0"/>
    <x v="0"/>
    <x v="21"/>
    <x v="15"/>
    <x v="1"/>
    <x v="1"/>
    <x v="1"/>
    <x v="0"/>
    <x v="1"/>
    <n v="0"/>
    <x v="0"/>
    <x v="2"/>
    <s v="Weekday"/>
    <s v="Fatal"/>
    <n v="0.33"/>
    <x v="1"/>
    <x v="4"/>
  </r>
  <r>
    <s v="A01939"/>
    <n v="1"/>
    <x v="31"/>
    <x v="31"/>
    <x v="0"/>
    <x v="4"/>
    <x v="8"/>
    <n v="4"/>
    <x v="15"/>
    <x v="6"/>
    <s v="12:56"/>
    <x v="1"/>
    <x v="2"/>
    <x v="1"/>
    <n v="8"/>
    <n v="0"/>
    <x v="0"/>
    <x v="3"/>
    <x v="1"/>
    <x v="0"/>
    <x v="1"/>
    <x v="0"/>
    <x v="44"/>
    <x v="1"/>
    <x v="0"/>
    <x v="1"/>
    <x v="0"/>
    <x v="0"/>
    <n v="12"/>
    <x v="3"/>
    <x v="2"/>
    <s v="Weekend"/>
    <s v="Non-Fatal"/>
    <n v="0"/>
    <x v="2"/>
    <x v="0"/>
  </r>
  <r>
    <s v="A01940"/>
    <n v="1"/>
    <x v="19"/>
    <x v="19"/>
    <x v="0"/>
    <x v="4"/>
    <x v="1"/>
    <n v="1"/>
    <x v="38"/>
    <x v="3"/>
    <s v="7:51"/>
    <x v="2"/>
    <x v="0"/>
    <x v="4"/>
    <n v="10"/>
    <n v="2"/>
    <x v="0"/>
    <x v="2"/>
    <x v="3"/>
    <x v="0"/>
    <x v="1"/>
    <x v="40"/>
    <x v="50"/>
    <x v="1"/>
    <x v="0"/>
    <x v="2"/>
    <x v="1"/>
    <x v="3"/>
    <n v="7"/>
    <x v="1"/>
    <x v="2"/>
    <s v="Weekday"/>
    <s v="Fatal"/>
    <n v="0.2"/>
    <x v="2"/>
    <x v="0"/>
  </r>
  <r>
    <s v="A01941"/>
    <n v="1"/>
    <x v="28"/>
    <x v="28"/>
    <x v="19"/>
    <x v="5"/>
    <x v="2"/>
    <n v="6"/>
    <x v="41"/>
    <x v="5"/>
    <s v="8:27"/>
    <x v="1"/>
    <x v="3"/>
    <x v="5"/>
    <n v="5"/>
    <n v="0"/>
    <x v="4"/>
    <x v="0"/>
    <x v="3"/>
    <x v="0"/>
    <x v="3"/>
    <x v="36"/>
    <x v="52"/>
    <x v="1"/>
    <x v="0"/>
    <x v="1"/>
    <x v="1"/>
    <x v="1"/>
    <n v="8"/>
    <x v="1"/>
    <x v="1"/>
    <s v="Weekday"/>
    <s v="Non-Fatal"/>
    <n v="0"/>
    <x v="3"/>
    <x v="1"/>
  </r>
  <r>
    <s v="A01942"/>
    <n v="1"/>
    <x v="14"/>
    <x v="14"/>
    <x v="0"/>
    <x v="3"/>
    <x v="6"/>
    <n v="12"/>
    <x v="50"/>
    <x v="6"/>
    <s v="19:38"/>
    <x v="0"/>
    <x v="4"/>
    <x v="5"/>
    <n v="4"/>
    <n v="0"/>
    <x v="3"/>
    <x v="0"/>
    <x v="0"/>
    <x v="3"/>
    <x v="0"/>
    <x v="46"/>
    <x v="2"/>
    <x v="1"/>
    <x v="1"/>
    <x v="1"/>
    <x v="1"/>
    <x v="3"/>
    <n v="19"/>
    <x v="2"/>
    <x v="0"/>
    <s v="Weekend"/>
    <s v="Non-Fatal"/>
    <n v="0"/>
    <x v="2"/>
    <x v="3"/>
  </r>
  <r>
    <s v="A01943"/>
    <n v="1"/>
    <x v="27"/>
    <x v="27"/>
    <x v="0"/>
    <x v="5"/>
    <x v="11"/>
    <n v="3"/>
    <x v="21"/>
    <x v="0"/>
    <s v="8:13"/>
    <x v="2"/>
    <x v="0"/>
    <x v="1"/>
    <n v="1"/>
    <n v="1"/>
    <x v="2"/>
    <x v="3"/>
    <x v="2"/>
    <x v="0"/>
    <x v="0"/>
    <x v="87"/>
    <x v="43"/>
    <x v="1"/>
    <x v="1"/>
    <x v="2"/>
    <x v="1"/>
    <x v="3"/>
    <n v="8"/>
    <x v="1"/>
    <x v="1"/>
    <s v="Weekday"/>
    <s v="Fatal"/>
    <n v="1"/>
    <x v="1"/>
    <x v="4"/>
  </r>
  <r>
    <s v="A01944"/>
    <n v="1"/>
    <x v="19"/>
    <x v="19"/>
    <x v="0"/>
    <x v="2"/>
    <x v="11"/>
    <n v="3"/>
    <x v="45"/>
    <x v="4"/>
    <s v="14:28"/>
    <x v="1"/>
    <x v="4"/>
    <x v="1"/>
    <n v="6"/>
    <n v="0"/>
    <x v="0"/>
    <x v="3"/>
    <x v="1"/>
    <x v="3"/>
    <x v="2"/>
    <x v="19"/>
    <x v="8"/>
    <x v="1"/>
    <x v="1"/>
    <x v="1"/>
    <x v="0"/>
    <x v="2"/>
    <n v="14"/>
    <x v="3"/>
    <x v="2"/>
    <s v="Weekday"/>
    <s v="Non-Fatal"/>
    <n v="0"/>
    <x v="1"/>
    <x v="4"/>
  </r>
  <r>
    <s v="A01945"/>
    <n v="1"/>
    <x v="10"/>
    <x v="10"/>
    <x v="0"/>
    <x v="0"/>
    <x v="10"/>
    <n v="2"/>
    <x v="29"/>
    <x v="3"/>
    <s v="21:5"/>
    <x v="0"/>
    <x v="2"/>
    <x v="4"/>
    <n v="3"/>
    <n v="0"/>
    <x v="4"/>
    <x v="3"/>
    <x v="0"/>
    <x v="1"/>
    <x v="1"/>
    <x v="76"/>
    <x v="43"/>
    <x v="1"/>
    <x v="0"/>
    <x v="0"/>
    <x v="0"/>
    <x v="1"/>
    <n v="21"/>
    <x v="0"/>
    <x v="0"/>
    <s v="Weekday"/>
    <s v="Non-Fatal"/>
    <n v="0"/>
    <x v="1"/>
    <x v="3"/>
  </r>
  <r>
    <s v="A01946"/>
    <n v="1"/>
    <x v="2"/>
    <x v="2"/>
    <x v="0"/>
    <x v="0"/>
    <x v="0"/>
    <n v="5"/>
    <x v="0"/>
    <x v="2"/>
    <s v="17:7"/>
    <x v="2"/>
    <x v="3"/>
    <x v="4"/>
    <n v="6"/>
    <n v="0"/>
    <x v="1"/>
    <x v="0"/>
    <x v="0"/>
    <x v="3"/>
    <x v="1"/>
    <x v="78"/>
    <x v="41"/>
    <x v="1"/>
    <x v="1"/>
    <x v="2"/>
    <x v="0"/>
    <x v="3"/>
    <n v="17"/>
    <x v="2"/>
    <x v="0"/>
    <s v="Weekend"/>
    <s v="Non-Fatal"/>
    <n v="0"/>
    <x v="2"/>
    <x v="4"/>
  </r>
  <r>
    <s v="A01947"/>
    <n v="1"/>
    <x v="0"/>
    <x v="0"/>
    <x v="0"/>
    <x v="5"/>
    <x v="5"/>
    <n v="10"/>
    <x v="12"/>
    <x v="3"/>
    <s v="14:47"/>
    <x v="0"/>
    <x v="1"/>
    <x v="2"/>
    <n v="0"/>
    <n v="3"/>
    <x v="4"/>
    <x v="2"/>
    <x v="0"/>
    <x v="0"/>
    <x v="0"/>
    <x v="70"/>
    <x v="27"/>
    <x v="1"/>
    <x v="1"/>
    <x v="1"/>
    <x v="1"/>
    <x v="1"/>
    <n v="14"/>
    <x v="3"/>
    <x v="1"/>
    <s v="Weekday"/>
    <s v="Fatal"/>
    <n v="0"/>
    <x v="2"/>
    <x v="1"/>
  </r>
  <r>
    <s v="A01948"/>
    <n v="1"/>
    <x v="23"/>
    <x v="23"/>
    <x v="0"/>
    <x v="0"/>
    <x v="11"/>
    <n v="3"/>
    <x v="70"/>
    <x v="1"/>
    <s v="21:42"/>
    <x v="0"/>
    <x v="2"/>
    <x v="2"/>
    <n v="1"/>
    <n v="3"/>
    <x v="4"/>
    <x v="0"/>
    <x v="3"/>
    <x v="3"/>
    <x v="0"/>
    <x v="71"/>
    <x v="20"/>
    <x v="0"/>
    <x v="1"/>
    <x v="0"/>
    <x v="1"/>
    <x v="2"/>
    <n v="21"/>
    <x v="0"/>
    <x v="0"/>
    <s v="Weekday"/>
    <s v="Fatal"/>
    <n v="3"/>
    <x v="1"/>
    <x v="1"/>
  </r>
  <r>
    <s v="A01949"/>
    <n v="1"/>
    <x v="28"/>
    <x v="28"/>
    <x v="23"/>
    <x v="0"/>
    <x v="10"/>
    <n v="2"/>
    <x v="29"/>
    <x v="3"/>
    <s v="18:19"/>
    <x v="1"/>
    <x v="3"/>
    <x v="4"/>
    <n v="7"/>
    <n v="0"/>
    <x v="4"/>
    <x v="2"/>
    <x v="0"/>
    <x v="1"/>
    <x v="2"/>
    <x v="88"/>
    <x v="16"/>
    <x v="2"/>
    <x v="1"/>
    <x v="0"/>
    <x v="1"/>
    <x v="3"/>
    <n v="18"/>
    <x v="2"/>
    <x v="0"/>
    <s v="Weekday"/>
    <s v="Non-Fatal"/>
    <n v="0"/>
    <x v="4"/>
    <x v="3"/>
  </r>
  <r>
    <s v="A01950"/>
    <n v="1"/>
    <x v="20"/>
    <x v="20"/>
    <x v="12"/>
    <x v="2"/>
    <x v="0"/>
    <n v="5"/>
    <x v="2"/>
    <x v="4"/>
    <s v="1:56"/>
    <x v="2"/>
    <x v="1"/>
    <x v="5"/>
    <n v="8"/>
    <n v="5"/>
    <x v="1"/>
    <x v="3"/>
    <x v="3"/>
    <x v="3"/>
    <x v="0"/>
    <x v="50"/>
    <x v="30"/>
    <x v="1"/>
    <x v="0"/>
    <x v="0"/>
    <x v="1"/>
    <x v="2"/>
    <n v="1"/>
    <x v="0"/>
    <x v="2"/>
    <s v="Weekday"/>
    <s v="Fatal"/>
    <n v="0.62"/>
    <x v="3"/>
    <x v="1"/>
  </r>
  <r>
    <s v="A01951"/>
    <n v="1"/>
    <x v="21"/>
    <x v="21"/>
    <x v="0"/>
    <x v="5"/>
    <x v="8"/>
    <n v="4"/>
    <x v="19"/>
    <x v="3"/>
    <s v="22:28"/>
    <x v="1"/>
    <x v="1"/>
    <x v="1"/>
    <n v="3"/>
    <n v="0"/>
    <x v="2"/>
    <x v="0"/>
    <x v="3"/>
    <x v="3"/>
    <x v="1"/>
    <x v="8"/>
    <x v="9"/>
    <x v="1"/>
    <x v="1"/>
    <x v="0"/>
    <x v="0"/>
    <x v="0"/>
    <n v="22"/>
    <x v="0"/>
    <x v="1"/>
    <s v="Weekday"/>
    <s v="Non-Fatal"/>
    <n v="0"/>
    <x v="1"/>
    <x v="4"/>
  </r>
  <r>
    <s v="A01952"/>
    <n v="1"/>
    <x v="24"/>
    <x v="24"/>
    <x v="0"/>
    <x v="3"/>
    <x v="6"/>
    <n v="12"/>
    <x v="50"/>
    <x v="5"/>
    <s v="8:50"/>
    <x v="2"/>
    <x v="1"/>
    <x v="2"/>
    <n v="10"/>
    <n v="2"/>
    <x v="1"/>
    <x v="0"/>
    <x v="0"/>
    <x v="2"/>
    <x v="3"/>
    <x v="0"/>
    <x v="3"/>
    <x v="1"/>
    <x v="0"/>
    <x v="1"/>
    <x v="1"/>
    <x v="3"/>
    <n v="8"/>
    <x v="1"/>
    <x v="0"/>
    <s v="Weekday"/>
    <s v="Fatal"/>
    <n v="0.2"/>
    <x v="2"/>
    <x v="0"/>
  </r>
  <r>
    <s v="A01953"/>
    <n v="1"/>
    <x v="30"/>
    <x v="30"/>
    <x v="0"/>
    <x v="1"/>
    <x v="3"/>
    <n v="8"/>
    <x v="9"/>
    <x v="4"/>
    <s v="7:41"/>
    <x v="0"/>
    <x v="4"/>
    <x v="2"/>
    <n v="1"/>
    <n v="2"/>
    <x v="1"/>
    <x v="3"/>
    <x v="3"/>
    <x v="2"/>
    <x v="3"/>
    <x v="17"/>
    <x v="28"/>
    <x v="0"/>
    <x v="0"/>
    <x v="2"/>
    <x v="0"/>
    <x v="3"/>
    <n v="7"/>
    <x v="1"/>
    <x v="1"/>
    <s v="Weekday"/>
    <s v="Fatal"/>
    <n v="2"/>
    <x v="0"/>
    <x v="4"/>
  </r>
  <r>
    <s v="A01954"/>
    <n v="1"/>
    <x v="9"/>
    <x v="9"/>
    <x v="0"/>
    <x v="0"/>
    <x v="4"/>
    <n v="11"/>
    <x v="30"/>
    <x v="4"/>
    <s v="21:7"/>
    <x v="2"/>
    <x v="0"/>
    <x v="3"/>
    <n v="9"/>
    <n v="5"/>
    <x v="1"/>
    <x v="1"/>
    <x v="0"/>
    <x v="2"/>
    <x v="1"/>
    <x v="43"/>
    <x v="0"/>
    <x v="0"/>
    <x v="1"/>
    <x v="0"/>
    <x v="0"/>
    <x v="3"/>
    <n v="21"/>
    <x v="0"/>
    <x v="0"/>
    <s v="Weekday"/>
    <s v="Fatal"/>
    <n v="0.56000000000000005"/>
    <x v="0"/>
    <x v="4"/>
  </r>
  <r>
    <s v="A01955"/>
    <n v="1"/>
    <x v="16"/>
    <x v="16"/>
    <x v="25"/>
    <x v="3"/>
    <x v="11"/>
    <n v="3"/>
    <x v="64"/>
    <x v="3"/>
    <s v="11:18"/>
    <x v="1"/>
    <x v="3"/>
    <x v="1"/>
    <n v="3"/>
    <n v="2"/>
    <x v="0"/>
    <x v="0"/>
    <x v="3"/>
    <x v="1"/>
    <x v="2"/>
    <x v="4"/>
    <x v="13"/>
    <x v="1"/>
    <x v="0"/>
    <x v="1"/>
    <x v="1"/>
    <x v="0"/>
    <n v="11"/>
    <x v="1"/>
    <x v="0"/>
    <s v="Weekday"/>
    <s v="Fatal"/>
    <n v="0.67"/>
    <x v="1"/>
    <x v="2"/>
  </r>
  <r>
    <s v="A01956"/>
    <n v="1"/>
    <x v="23"/>
    <x v="23"/>
    <x v="0"/>
    <x v="2"/>
    <x v="1"/>
    <n v="1"/>
    <x v="63"/>
    <x v="2"/>
    <s v="19:52"/>
    <x v="2"/>
    <x v="0"/>
    <x v="0"/>
    <n v="10"/>
    <n v="5"/>
    <x v="0"/>
    <x v="0"/>
    <x v="1"/>
    <x v="3"/>
    <x v="2"/>
    <x v="8"/>
    <x v="12"/>
    <x v="1"/>
    <x v="1"/>
    <x v="1"/>
    <x v="1"/>
    <x v="1"/>
    <n v="19"/>
    <x v="2"/>
    <x v="2"/>
    <s v="Weekend"/>
    <s v="Fatal"/>
    <n v="0.5"/>
    <x v="1"/>
    <x v="4"/>
  </r>
  <r>
    <s v="A01957"/>
    <n v="1"/>
    <x v="30"/>
    <x v="30"/>
    <x v="0"/>
    <x v="5"/>
    <x v="0"/>
    <n v="5"/>
    <x v="56"/>
    <x v="2"/>
    <s v="11:21"/>
    <x v="2"/>
    <x v="4"/>
    <x v="4"/>
    <n v="3"/>
    <n v="5"/>
    <x v="0"/>
    <x v="3"/>
    <x v="3"/>
    <x v="2"/>
    <x v="1"/>
    <x v="52"/>
    <x v="39"/>
    <x v="2"/>
    <x v="1"/>
    <x v="2"/>
    <x v="1"/>
    <x v="2"/>
    <n v="11"/>
    <x v="1"/>
    <x v="1"/>
    <s v="Weekend"/>
    <s v="Fatal"/>
    <n v="1.67"/>
    <x v="4"/>
    <x v="0"/>
  </r>
  <r>
    <s v="A01958"/>
    <n v="1"/>
    <x v="31"/>
    <x v="31"/>
    <x v="0"/>
    <x v="1"/>
    <x v="6"/>
    <n v="12"/>
    <x v="28"/>
    <x v="6"/>
    <s v="17:19"/>
    <x v="1"/>
    <x v="0"/>
    <x v="3"/>
    <n v="1"/>
    <n v="3"/>
    <x v="0"/>
    <x v="3"/>
    <x v="0"/>
    <x v="2"/>
    <x v="2"/>
    <x v="19"/>
    <x v="7"/>
    <x v="1"/>
    <x v="0"/>
    <x v="1"/>
    <x v="1"/>
    <x v="3"/>
    <n v="17"/>
    <x v="2"/>
    <x v="1"/>
    <s v="Weekend"/>
    <s v="Fatal"/>
    <n v="3"/>
    <x v="3"/>
    <x v="4"/>
  </r>
  <r>
    <s v="A01959"/>
    <n v="1"/>
    <x v="14"/>
    <x v="14"/>
    <x v="0"/>
    <x v="5"/>
    <x v="0"/>
    <n v="5"/>
    <x v="56"/>
    <x v="0"/>
    <s v="19:1"/>
    <x v="0"/>
    <x v="1"/>
    <x v="6"/>
    <n v="8"/>
    <n v="0"/>
    <x v="1"/>
    <x v="3"/>
    <x v="3"/>
    <x v="0"/>
    <x v="1"/>
    <x v="47"/>
    <x v="18"/>
    <x v="1"/>
    <x v="0"/>
    <x v="2"/>
    <x v="0"/>
    <x v="0"/>
    <n v="19"/>
    <x v="2"/>
    <x v="1"/>
    <s v="Weekday"/>
    <s v="Non-Fatal"/>
    <n v="0"/>
    <x v="3"/>
    <x v="1"/>
  </r>
  <r>
    <s v="A01960"/>
    <n v="1"/>
    <x v="20"/>
    <x v="20"/>
    <x v="11"/>
    <x v="2"/>
    <x v="1"/>
    <n v="1"/>
    <x v="63"/>
    <x v="4"/>
    <s v="1:53"/>
    <x v="0"/>
    <x v="4"/>
    <x v="1"/>
    <n v="5"/>
    <n v="0"/>
    <x v="0"/>
    <x v="0"/>
    <x v="1"/>
    <x v="2"/>
    <x v="1"/>
    <x v="62"/>
    <x v="51"/>
    <x v="2"/>
    <x v="1"/>
    <x v="1"/>
    <x v="0"/>
    <x v="2"/>
    <n v="1"/>
    <x v="0"/>
    <x v="2"/>
    <s v="Weekday"/>
    <s v="Non-Fatal"/>
    <n v="0"/>
    <x v="4"/>
    <x v="3"/>
  </r>
  <r>
    <s v="A01961"/>
    <n v="1"/>
    <x v="29"/>
    <x v="29"/>
    <x v="0"/>
    <x v="2"/>
    <x v="11"/>
    <n v="3"/>
    <x v="45"/>
    <x v="2"/>
    <s v="7:47"/>
    <x v="2"/>
    <x v="0"/>
    <x v="2"/>
    <n v="6"/>
    <n v="3"/>
    <x v="1"/>
    <x v="0"/>
    <x v="2"/>
    <x v="2"/>
    <x v="1"/>
    <x v="31"/>
    <x v="7"/>
    <x v="1"/>
    <x v="0"/>
    <x v="0"/>
    <x v="1"/>
    <x v="0"/>
    <n v="7"/>
    <x v="1"/>
    <x v="2"/>
    <s v="Weekend"/>
    <s v="Fatal"/>
    <n v="0.5"/>
    <x v="3"/>
    <x v="0"/>
  </r>
  <r>
    <s v="A01962"/>
    <n v="1"/>
    <x v="17"/>
    <x v="17"/>
    <x v="0"/>
    <x v="0"/>
    <x v="10"/>
    <n v="2"/>
    <x v="29"/>
    <x v="1"/>
    <s v="21:34"/>
    <x v="2"/>
    <x v="4"/>
    <x v="2"/>
    <n v="4"/>
    <n v="0"/>
    <x v="4"/>
    <x v="2"/>
    <x v="3"/>
    <x v="2"/>
    <x v="0"/>
    <x v="10"/>
    <x v="47"/>
    <x v="0"/>
    <x v="0"/>
    <x v="1"/>
    <x v="0"/>
    <x v="3"/>
    <n v="21"/>
    <x v="0"/>
    <x v="0"/>
    <s v="Weekday"/>
    <s v="Non-Fatal"/>
    <n v="0"/>
    <x v="0"/>
    <x v="4"/>
  </r>
  <r>
    <s v="A01963"/>
    <n v="1"/>
    <x v="2"/>
    <x v="2"/>
    <x v="0"/>
    <x v="1"/>
    <x v="6"/>
    <n v="12"/>
    <x v="28"/>
    <x v="5"/>
    <s v="23:26"/>
    <x v="2"/>
    <x v="0"/>
    <x v="3"/>
    <n v="10"/>
    <n v="2"/>
    <x v="4"/>
    <x v="2"/>
    <x v="3"/>
    <x v="1"/>
    <x v="1"/>
    <x v="46"/>
    <x v="45"/>
    <x v="1"/>
    <x v="0"/>
    <x v="0"/>
    <x v="0"/>
    <x v="0"/>
    <n v="23"/>
    <x v="0"/>
    <x v="1"/>
    <s v="Weekday"/>
    <s v="Fatal"/>
    <n v="0.2"/>
    <x v="3"/>
    <x v="3"/>
  </r>
  <r>
    <s v="A01964"/>
    <n v="1"/>
    <x v="31"/>
    <x v="31"/>
    <x v="0"/>
    <x v="3"/>
    <x v="5"/>
    <n v="10"/>
    <x v="36"/>
    <x v="1"/>
    <s v="4:1"/>
    <x v="1"/>
    <x v="1"/>
    <x v="5"/>
    <n v="0"/>
    <n v="1"/>
    <x v="3"/>
    <x v="1"/>
    <x v="2"/>
    <x v="2"/>
    <x v="1"/>
    <x v="11"/>
    <x v="0"/>
    <x v="0"/>
    <x v="1"/>
    <x v="1"/>
    <x v="0"/>
    <x v="2"/>
    <n v="4"/>
    <x v="0"/>
    <x v="0"/>
    <s v="Weekday"/>
    <s v="Fatal"/>
    <n v="0"/>
    <x v="0"/>
    <x v="1"/>
  </r>
  <r>
    <s v="A01965"/>
    <n v="1"/>
    <x v="23"/>
    <x v="23"/>
    <x v="0"/>
    <x v="2"/>
    <x v="7"/>
    <n v="7"/>
    <x v="55"/>
    <x v="2"/>
    <s v="7:12"/>
    <x v="2"/>
    <x v="2"/>
    <x v="1"/>
    <n v="5"/>
    <n v="0"/>
    <x v="2"/>
    <x v="2"/>
    <x v="1"/>
    <x v="2"/>
    <x v="2"/>
    <x v="19"/>
    <x v="7"/>
    <x v="1"/>
    <x v="1"/>
    <x v="2"/>
    <x v="0"/>
    <x v="1"/>
    <n v="7"/>
    <x v="1"/>
    <x v="2"/>
    <s v="Weekend"/>
    <s v="Non-Fatal"/>
    <n v="0"/>
    <x v="3"/>
    <x v="4"/>
  </r>
  <r>
    <s v="A01966"/>
    <n v="1"/>
    <x v="4"/>
    <x v="4"/>
    <x v="0"/>
    <x v="0"/>
    <x v="2"/>
    <n v="6"/>
    <x v="53"/>
    <x v="1"/>
    <s v="17:22"/>
    <x v="0"/>
    <x v="2"/>
    <x v="2"/>
    <n v="0"/>
    <n v="5"/>
    <x v="2"/>
    <x v="0"/>
    <x v="1"/>
    <x v="0"/>
    <x v="1"/>
    <x v="28"/>
    <x v="17"/>
    <x v="2"/>
    <x v="1"/>
    <x v="2"/>
    <x v="0"/>
    <x v="0"/>
    <n v="17"/>
    <x v="2"/>
    <x v="0"/>
    <s v="Weekday"/>
    <s v="Fatal"/>
    <n v="0"/>
    <x v="4"/>
    <x v="3"/>
  </r>
  <r>
    <s v="A01967"/>
    <n v="1"/>
    <x v="25"/>
    <x v="25"/>
    <x v="0"/>
    <x v="3"/>
    <x v="3"/>
    <n v="8"/>
    <x v="48"/>
    <x v="6"/>
    <s v="15:30"/>
    <x v="1"/>
    <x v="2"/>
    <x v="6"/>
    <n v="3"/>
    <n v="3"/>
    <x v="4"/>
    <x v="3"/>
    <x v="3"/>
    <x v="2"/>
    <x v="2"/>
    <x v="44"/>
    <x v="41"/>
    <x v="1"/>
    <x v="0"/>
    <x v="1"/>
    <x v="0"/>
    <x v="3"/>
    <n v="15"/>
    <x v="3"/>
    <x v="0"/>
    <s v="Weekend"/>
    <s v="Fatal"/>
    <n v="1"/>
    <x v="2"/>
    <x v="3"/>
  </r>
  <r>
    <s v="A01968"/>
    <n v="1"/>
    <x v="30"/>
    <x v="30"/>
    <x v="0"/>
    <x v="1"/>
    <x v="6"/>
    <n v="12"/>
    <x v="28"/>
    <x v="2"/>
    <s v="21:33"/>
    <x v="2"/>
    <x v="0"/>
    <x v="3"/>
    <n v="1"/>
    <n v="0"/>
    <x v="3"/>
    <x v="3"/>
    <x v="2"/>
    <x v="0"/>
    <x v="3"/>
    <x v="86"/>
    <x v="3"/>
    <x v="1"/>
    <x v="0"/>
    <x v="2"/>
    <x v="1"/>
    <x v="0"/>
    <n v="21"/>
    <x v="0"/>
    <x v="1"/>
    <s v="Weekend"/>
    <s v="Non-Fatal"/>
    <n v="0"/>
    <x v="2"/>
    <x v="2"/>
  </r>
  <r>
    <s v="A01969"/>
    <n v="1"/>
    <x v="4"/>
    <x v="4"/>
    <x v="0"/>
    <x v="3"/>
    <x v="6"/>
    <n v="12"/>
    <x v="50"/>
    <x v="3"/>
    <s v="23:40"/>
    <x v="2"/>
    <x v="0"/>
    <x v="0"/>
    <n v="9"/>
    <n v="0"/>
    <x v="3"/>
    <x v="1"/>
    <x v="1"/>
    <x v="2"/>
    <x v="0"/>
    <x v="68"/>
    <x v="29"/>
    <x v="1"/>
    <x v="1"/>
    <x v="1"/>
    <x v="1"/>
    <x v="0"/>
    <n v="23"/>
    <x v="0"/>
    <x v="0"/>
    <s v="Weekday"/>
    <s v="Non-Fatal"/>
    <n v="0"/>
    <x v="1"/>
    <x v="1"/>
  </r>
  <r>
    <s v="A01970"/>
    <n v="1"/>
    <x v="26"/>
    <x v="26"/>
    <x v="0"/>
    <x v="0"/>
    <x v="2"/>
    <n v="6"/>
    <x v="53"/>
    <x v="0"/>
    <s v="1:18"/>
    <x v="1"/>
    <x v="2"/>
    <x v="5"/>
    <n v="7"/>
    <n v="2"/>
    <x v="0"/>
    <x v="2"/>
    <x v="0"/>
    <x v="0"/>
    <x v="1"/>
    <x v="37"/>
    <x v="2"/>
    <x v="1"/>
    <x v="0"/>
    <x v="2"/>
    <x v="0"/>
    <x v="0"/>
    <n v="1"/>
    <x v="0"/>
    <x v="0"/>
    <s v="Weekday"/>
    <s v="Fatal"/>
    <n v="0.28999999999999998"/>
    <x v="2"/>
    <x v="4"/>
  </r>
  <r>
    <s v="A01971"/>
    <n v="1"/>
    <x v="26"/>
    <x v="26"/>
    <x v="0"/>
    <x v="2"/>
    <x v="11"/>
    <n v="3"/>
    <x v="45"/>
    <x v="1"/>
    <s v="22:59"/>
    <x v="1"/>
    <x v="4"/>
    <x v="4"/>
    <n v="2"/>
    <n v="3"/>
    <x v="2"/>
    <x v="3"/>
    <x v="0"/>
    <x v="2"/>
    <x v="2"/>
    <x v="89"/>
    <x v="42"/>
    <x v="1"/>
    <x v="1"/>
    <x v="2"/>
    <x v="0"/>
    <x v="3"/>
    <n v="22"/>
    <x v="0"/>
    <x v="2"/>
    <s v="Weekday"/>
    <s v="Fatal"/>
    <n v="1.5"/>
    <x v="1"/>
    <x v="0"/>
  </r>
  <r>
    <s v="A01972"/>
    <n v="1"/>
    <x v="16"/>
    <x v="16"/>
    <x v="25"/>
    <x v="4"/>
    <x v="4"/>
    <n v="11"/>
    <x v="23"/>
    <x v="5"/>
    <s v="19:19"/>
    <x v="0"/>
    <x v="1"/>
    <x v="6"/>
    <n v="1"/>
    <n v="0"/>
    <x v="1"/>
    <x v="0"/>
    <x v="1"/>
    <x v="2"/>
    <x v="2"/>
    <x v="0"/>
    <x v="6"/>
    <x v="1"/>
    <x v="0"/>
    <x v="1"/>
    <x v="1"/>
    <x v="2"/>
    <n v="19"/>
    <x v="2"/>
    <x v="2"/>
    <s v="Weekday"/>
    <s v="Non-Fatal"/>
    <n v="0"/>
    <x v="3"/>
    <x v="0"/>
  </r>
  <r>
    <s v="A01973"/>
    <n v="1"/>
    <x v="14"/>
    <x v="14"/>
    <x v="0"/>
    <x v="0"/>
    <x v="5"/>
    <n v="10"/>
    <x v="6"/>
    <x v="1"/>
    <s v="22:23"/>
    <x v="1"/>
    <x v="3"/>
    <x v="1"/>
    <n v="2"/>
    <n v="0"/>
    <x v="4"/>
    <x v="0"/>
    <x v="0"/>
    <x v="1"/>
    <x v="2"/>
    <x v="35"/>
    <x v="46"/>
    <x v="0"/>
    <x v="1"/>
    <x v="0"/>
    <x v="0"/>
    <x v="0"/>
    <n v="22"/>
    <x v="0"/>
    <x v="0"/>
    <s v="Weekday"/>
    <s v="Non-Fatal"/>
    <n v="0"/>
    <x v="0"/>
    <x v="1"/>
  </r>
  <r>
    <s v="A01974"/>
    <n v="1"/>
    <x v="9"/>
    <x v="9"/>
    <x v="0"/>
    <x v="5"/>
    <x v="1"/>
    <n v="1"/>
    <x v="27"/>
    <x v="0"/>
    <s v="14:47"/>
    <x v="1"/>
    <x v="1"/>
    <x v="0"/>
    <n v="1"/>
    <n v="1"/>
    <x v="1"/>
    <x v="1"/>
    <x v="3"/>
    <x v="1"/>
    <x v="3"/>
    <x v="42"/>
    <x v="37"/>
    <x v="0"/>
    <x v="1"/>
    <x v="0"/>
    <x v="1"/>
    <x v="0"/>
    <n v="14"/>
    <x v="3"/>
    <x v="1"/>
    <s v="Weekday"/>
    <s v="Fatal"/>
    <n v="1"/>
    <x v="1"/>
    <x v="2"/>
  </r>
  <r>
    <s v="A01975"/>
    <n v="1"/>
    <x v="4"/>
    <x v="4"/>
    <x v="0"/>
    <x v="5"/>
    <x v="2"/>
    <n v="6"/>
    <x v="41"/>
    <x v="0"/>
    <s v="18:8"/>
    <x v="1"/>
    <x v="3"/>
    <x v="1"/>
    <n v="4"/>
    <n v="2"/>
    <x v="0"/>
    <x v="3"/>
    <x v="1"/>
    <x v="2"/>
    <x v="3"/>
    <x v="24"/>
    <x v="10"/>
    <x v="1"/>
    <x v="1"/>
    <x v="2"/>
    <x v="1"/>
    <x v="3"/>
    <n v="18"/>
    <x v="2"/>
    <x v="1"/>
    <s v="Weekday"/>
    <s v="Fatal"/>
    <n v="0.5"/>
    <x v="3"/>
    <x v="4"/>
  </r>
  <r>
    <s v="A01976"/>
    <n v="1"/>
    <x v="1"/>
    <x v="1"/>
    <x v="6"/>
    <x v="3"/>
    <x v="3"/>
    <n v="8"/>
    <x v="48"/>
    <x v="5"/>
    <s v="5:52"/>
    <x v="0"/>
    <x v="1"/>
    <x v="6"/>
    <n v="10"/>
    <n v="3"/>
    <x v="3"/>
    <x v="3"/>
    <x v="0"/>
    <x v="2"/>
    <x v="1"/>
    <x v="48"/>
    <x v="23"/>
    <x v="0"/>
    <x v="0"/>
    <x v="1"/>
    <x v="1"/>
    <x v="2"/>
    <n v="5"/>
    <x v="1"/>
    <x v="0"/>
    <s v="Weekday"/>
    <s v="Fatal"/>
    <n v="0.3"/>
    <x v="1"/>
    <x v="1"/>
  </r>
  <r>
    <s v="A01977"/>
    <n v="1"/>
    <x v="24"/>
    <x v="24"/>
    <x v="0"/>
    <x v="5"/>
    <x v="2"/>
    <n v="6"/>
    <x v="41"/>
    <x v="1"/>
    <s v="21:12"/>
    <x v="1"/>
    <x v="0"/>
    <x v="6"/>
    <n v="1"/>
    <n v="4"/>
    <x v="3"/>
    <x v="0"/>
    <x v="2"/>
    <x v="0"/>
    <x v="2"/>
    <x v="4"/>
    <x v="6"/>
    <x v="1"/>
    <x v="1"/>
    <x v="1"/>
    <x v="0"/>
    <x v="0"/>
    <n v="21"/>
    <x v="0"/>
    <x v="1"/>
    <s v="Weekday"/>
    <s v="Fatal"/>
    <n v="4"/>
    <x v="3"/>
    <x v="2"/>
  </r>
  <r>
    <s v="A01978"/>
    <n v="1"/>
    <x v="0"/>
    <x v="0"/>
    <x v="0"/>
    <x v="5"/>
    <x v="1"/>
    <n v="1"/>
    <x v="27"/>
    <x v="4"/>
    <s v="18:58"/>
    <x v="0"/>
    <x v="0"/>
    <x v="2"/>
    <n v="2"/>
    <n v="4"/>
    <x v="2"/>
    <x v="1"/>
    <x v="0"/>
    <x v="0"/>
    <x v="1"/>
    <x v="44"/>
    <x v="8"/>
    <x v="1"/>
    <x v="0"/>
    <x v="1"/>
    <x v="1"/>
    <x v="0"/>
    <n v="18"/>
    <x v="2"/>
    <x v="1"/>
    <s v="Weekday"/>
    <s v="Fatal"/>
    <n v="2"/>
    <x v="1"/>
    <x v="3"/>
  </r>
  <r>
    <s v="A01979"/>
    <n v="1"/>
    <x v="26"/>
    <x v="26"/>
    <x v="0"/>
    <x v="1"/>
    <x v="10"/>
    <n v="2"/>
    <x v="43"/>
    <x v="4"/>
    <s v="7:25"/>
    <x v="1"/>
    <x v="1"/>
    <x v="1"/>
    <n v="5"/>
    <n v="2"/>
    <x v="4"/>
    <x v="0"/>
    <x v="2"/>
    <x v="1"/>
    <x v="2"/>
    <x v="82"/>
    <x v="33"/>
    <x v="1"/>
    <x v="1"/>
    <x v="1"/>
    <x v="1"/>
    <x v="0"/>
    <n v="7"/>
    <x v="1"/>
    <x v="1"/>
    <s v="Weekday"/>
    <s v="Fatal"/>
    <n v="0.4"/>
    <x v="1"/>
    <x v="0"/>
  </r>
  <r>
    <s v="A01980"/>
    <n v="1"/>
    <x v="14"/>
    <x v="14"/>
    <x v="0"/>
    <x v="4"/>
    <x v="8"/>
    <n v="4"/>
    <x v="15"/>
    <x v="3"/>
    <s v="16:24"/>
    <x v="1"/>
    <x v="1"/>
    <x v="5"/>
    <n v="10"/>
    <n v="3"/>
    <x v="2"/>
    <x v="0"/>
    <x v="2"/>
    <x v="1"/>
    <x v="1"/>
    <x v="47"/>
    <x v="48"/>
    <x v="1"/>
    <x v="1"/>
    <x v="2"/>
    <x v="1"/>
    <x v="3"/>
    <n v="16"/>
    <x v="3"/>
    <x v="2"/>
    <s v="Weekday"/>
    <s v="Fatal"/>
    <n v="0.3"/>
    <x v="2"/>
    <x v="1"/>
  </r>
  <r>
    <s v="A01981"/>
    <n v="1"/>
    <x v="3"/>
    <x v="3"/>
    <x v="0"/>
    <x v="4"/>
    <x v="0"/>
    <n v="5"/>
    <x v="34"/>
    <x v="0"/>
    <s v="15:38"/>
    <x v="1"/>
    <x v="0"/>
    <x v="3"/>
    <n v="5"/>
    <n v="0"/>
    <x v="0"/>
    <x v="3"/>
    <x v="3"/>
    <x v="2"/>
    <x v="0"/>
    <x v="29"/>
    <x v="6"/>
    <x v="1"/>
    <x v="1"/>
    <x v="2"/>
    <x v="1"/>
    <x v="0"/>
    <n v="15"/>
    <x v="3"/>
    <x v="2"/>
    <s v="Weekday"/>
    <s v="Non-Fatal"/>
    <n v="0"/>
    <x v="3"/>
    <x v="1"/>
  </r>
  <r>
    <s v="A01982"/>
    <n v="1"/>
    <x v="1"/>
    <x v="1"/>
    <x v="1"/>
    <x v="5"/>
    <x v="7"/>
    <n v="7"/>
    <x v="57"/>
    <x v="0"/>
    <s v="7:5"/>
    <x v="0"/>
    <x v="0"/>
    <x v="5"/>
    <n v="7"/>
    <n v="5"/>
    <x v="4"/>
    <x v="1"/>
    <x v="3"/>
    <x v="1"/>
    <x v="0"/>
    <x v="51"/>
    <x v="3"/>
    <x v="1"/>
    <x v="1"/>
    <x v="0"/>
    <x v="0"/>
    <x v="0"/>
    <n v="7"/>
    <x v="1"/>
    <x v="1"/>
    <s v="Weekday"/>
    <s v="Fatal"/>
    <n v="0.71"/>
    <x v="2"/>
    <x v="4"/>
  </r>
  <r>
    <s v="A01983"/>
    <n v="1"/>
    <x v="24"/>
    <x v="24"/>
    <x v="0"/>
    <x v="4"/>
    <x v="2"/>
    <n v="6"/>
    <x v="54"/>
    <x v="6"/>
    <s v="15:11"/>
    <x v="1"/>
    <x v="2"/>
    <x v="1"/>
    <n v="1"/>
    <n v="0"/>
    <x v="2"/>
    <x v="0"/>
    <x v="3"/>
    <x v="2"/>
    <x v="0"/>
    <x v="85"/>
    <x v="46"/>
    <x v="0"/>
    <x v="0"/>
    <x v="1"/>
    <x v="1"/>
    <x v="3"/>
    <n v="15"/>
    <x v="3"/>
    <x v="2"/>
    <s v="Weekend"/>
    <s v="Non-Fatal"/>
    <n v="0"/>
    <x v="0"/>
    <x v="4"/>
  </r>
  <r>
    <s v="A01984"/>
    <n v="1"/>
    <x v="24"/>
    <x v="24"/>
    <x v="0"/>
    <x v="1"/>
    <x v="11"/>
    <n v="3"/>
    <x v="62"/>
    <x v="6"/>
    <s v="19:29"/>
    <x v="0"/>
    <x v="3"/>
    <x v="5"/>
    <n v="5"/>
    <n v="2"/>
    <x v="1"/>
    <x v="2"/>
    <x v="3"/>
    <x v="2"/>
    <x v="2"/>
    <x v="66"/>
    <x v="29"/>
    <x v="1"/>
    <x v="1"/>
    <x v="1"/>
    <x v="0"/>
    <x v="2"/>
    <n v="19"/>
    <x v="2"/>
    <x v="1"/>
    <s v="Weekend"/>
    <s v="Fatal"/>
    <n v="0.4"/>
    <x v="1"/>
    <x v="3"/>
  </r>
  <r>
    <s v="A01985"/>
    <n v="1"/>
    <x v="3"/>
    <x v="3"/>
    <x v="0"/>
    <x v="4"/>
    <x v="10"/>
    <n v="2"/>
    <x v="17"/>
    <x v="3"/>
    <s v="1:15"/>
    <x v="0"/>
    <x v="4"/>
    <x v="2"/>
    <n v="6"/>
    <n v="1"/>
    <x v="2"/>
    <x v="3"/>
    <x v="0"/>
    <x v="1"/>
    <x v="1"/>
    <x v="19"/>
    <x v="17"/>
    <x v="2"/>
    <x v="0"/>
    <x v="0"/>
    <x v="1"/>
    <x v="3"/>
    <n v="1"/>
    <x v="0"/>
    <x v="2"/>
    <s v="Weekday"/>
    <s v="Fatal"/>
    <n v="0.17"/>
    <x v="4"/>
    <x v="4"/>
  </r>
  <r>
    <s v="A01986"/>
    <n v="1"/>
    <x v="1"/>
    <x v="1"/>
    <x v="3"/>
    <x v="4"/>
    <x v="4"/>
    <n v="11"/>
    <x v="23"/>
    <x v="5"/>
    <s v="12:8"/>
    <x v="2"/>
    <x v="3"/>
    <x v="1"/>
    <n v="3"/>
    <n v="5"/>
    <x v="4"/>
    <x v="2"/>
    <x v="3"/>
    <x v="3"/>
    <x v="2"/>
    <x v="62"/>
    <x v="13"/>
    <x v="1"/>
    <x v="1"/>
    <x v="2"/>
    <x v="0"/>
    <x v="0"/>
    <n v="12"/>
    <x v="3"/>
    <x v="2"/>
    <s v="Weekday"/>
    <s v="Fatal"/>
    <n v="1.67"/>
    <x v="1"/>
    <x v="3"/>
  </r>
  <r>
    <s v="A01987"/>
    <n v="1"/>
    <x v="13"/>
    <x v="13"/>
    <x v="0"/>
    <x v="4"/>
    <x v="3"/>
    <n v="8"/>
    <x v="33"/>
    <x v="6"/>
    <s v="1:6"/>
    <x v="2"/>
    <x v="1"/>
    <x v="1"/>
    <n v="8"/>
    <n v="5"/>
    <x v="2"/>
    <x v="0"/>
    <x v="0"/>
    <x v="1"/>
    <x v="1"/>
    <x v="15"/>
    <x v="11"/>
    <x v="1"/>
    <x v="0"/>
    <x v="2"/>
    <x v="1"/>
    <x v="2"/>
    <n v="1"/>
    <x v="0"/>
    <x v="2"/>
    <s v="Weekend"/>
    <s v="Fatal"/>
    <n v="0.62"/>
    <x v="3"/>
    <x v="2"/>
  </r>
  <r>
    <s v="A01988"/>
    <n v="1"/>
    <x v="9"/>
    <x v="9"/>
    <x v="0"/>
    <x v="2"/>
    <x v="1"/>
    <n v="1"/>
    <x v="63"/>
    <x v="0"/>
    <s v="7:41"/>
    <x v="1"/>
    <x v="2"/>
    <x v="5"/>
    <n v="1"/>
    <n v="1"/>
    <x v="0"/>
    <x v="2"/>
    <x v="1"/>
    <x v="3"/>
    <x v="1"/>
    <x v="76"/>
    <x v="49"/>
    <x v="1"/>
    <x v="1"/>
    <x v="0"/>
    <x v="1"/>
    <x v="3"/>
    <n v="7"/>
    <x v="1"/>
    <x v="2"/>
    <s v="Weekday"/>
    <s v="Fatal"/>
    <n v="1"/>
    <x v="3"/>
    <x v="3"/>
  </r>
  <r>
    <s v="A01989"/>
    <n v="1"/>
    <x v="4"/>
    <x v="4"/>
    <x v="0"/>
    <x v="0"/>
    <x v="9"/>
    <n v="9"/>
    <x v="11"/>
    <x v="5"/>
    <s v="9:1"/>
    <x v="0"/>
    <x v="3"/>
    <x v="1"/>
    <n v="10"/>
    <n v="3"/>
    <x v="3"/>
    <x v="0"/>
    <x v="1"/>
    <x v="0"/>
    <x v="3"/>
    <x v="8"/>
    <x v="6"/>
    <x v="1"/>
    <x v="0"/>
    <x v="0"/>
    <x v="1"/>
    <x v="2"/>
    <n v="9"/>
    <x v="1"/>
    <x v="0"/>
    <s v="Weekday"/>
    <s v="Fatal"/>
    <n v="0.3"/>
    <x v="3"/>
    <x v="4"/>
  </r>
  <r>
    <s v="A01990"/>
    <n v="1"/>
    <x v="23"/>
    <x v="23"/>
    <x v="0"/>
    <x v="1"/>
    <x v="9"/>
    <n v="9"/>
    <x v="69"/>
    <x v="1"/>
    <s v="5:5"/>
    <x v="1"/>
    <x v="3"/>
    <x v="4"/>
    <n v="9"/>
    <n v="0"/>
    <x v="4"/>
    <x v="2"/>
    <x v="2"/>
    <x v="1"/>
    <x v="2"/>
    <x v="72"/>
    <x v="8"/>
    <x v="1"/>
    <x v="0"/>
    <x v="0"/>
    <x v="0"/>
    <x v="1"/>
    <n v="5"/>
    <x v="1"/>
    <x v="1"/>
    <s v="Weekday"/>
    <s v="Non-Fatal"/>
    <n v="0"/>
    <x v="1"/>
    <x v="0"/>
  </r>
  <r>
    <s v="A01991"/>
    <n v="1"/>
    <x v="14"/>
    <x v="14"/>
    <x v="0"/>
    <x v="1"/>
    <x v="7"/>
    <n v="7"/>
    <x v="25"/>
    <x v="0"/>
    <s v="15:17"/>
    <x v="1"/>
    <x v="4"/>
    <x v="0"/>
    <n v="3"/>
    <n v="3"/>
    <x v="0"/>
    <x v="2"/>
    <x v="1"/>
    <x v="2"/>
    <x v="3"/>
    <x v="44"/>
    <x v="42"/>
    <x v="1"/>
    <x v="1"/>
    <x v="0"/>
    <x v="0"/>
    <x v="0"/>
    <n v="15"/>
    <x v="3"/>
    <x v="1"/>
    <s v="Weekday"/>
    <s v="Fatal"/>
    <n v="1"/>
    <x v="1"/>
    <x v="3"/>
  </r>
  <r>
    <s v="A01992"/>
    <n v="1"/>
    <x v="15"/>
    <x v="15"/>
    <x v="26"/>
    <x v="0"/>
    <x v="1"/>
    <n v="1"/>
    <x v="65"/>
    <x v="5"/>
    <s v="12:58"/>
    <x v="1"/>
    <x v="2"/>
    <x v="2"/>
    <n v="4"/>
    <n v="4"/>
    <x v="0"/>
    <x v="3"/>
    <x v="0"/>
    <x v="0"/>
    <x v="2"/>
    <x v="81"/>
    <x v="14"/>
    <x v="1"/>
    <x v="0"/>
    <x v="0"/>
    <x v="0"/>
    <x v="0"/>
    <n v="12"/>
    <x v="3"/>
    <x v="0"/>
    <s v="Weekday"/>
    <s v="Fatal"/>
    <n v="1"/>
    <x v="1"/>
    <x v="1"/>
  </r>
  <r>
    <s v="A01993"/>
    <n v="1"/>
    <x v="16"/>
    <x v="16"/>
    <x v="25"/>
    <x v="2"/>
    <x v="1"/>
    <n v="1"/>
    <x v="63"/>
    <x v="0"/>
    <s v="9:47"/>
    <x v="2"/>
    <x v="0"/>
    <x v="5"/>
    <n v="7"/>
    <n v="5"/>
    <x v="4"/>
    <x v="3"/>
    <x v="2"/>
    <x v="1"/>
    <x v="2"/>
    <x v="51"/>
    <x v="38"/>
    <x v="2"/>
    <x v="1"/>
    <x v="2"/>
    <x v="1"/>
    <x v="3"/>
    <n v="9"/>
    <x v="1"/>
    <x v="2"/>
    <s v="Weekday"/>
    <s v="Fatal"/>
    <n v="0.71"/>
    <x v="4"/>
    <x v="4"/>
  </r>
  <r>
    <s v="A01994"/>
    <n v="1"/>
    <x v="17"/>
    <x v="17"/>
    <x v="0"/>
    <x v="0"/>
    <x v="11"/>
    <n v="3"/>
    <x v="70"/>
    <x v="5"/>
    <s v="9:14"/>
    <x v="0"/>
    <x v="1"/>
    <x v="4"/>
    <n v="8"/>
    <n v="1"/>
    <x v="1"/>
    <x v="1"/>
    <x v="1"/>
    <x v="1"/>
    <x v="1"/>
    <x v="20"/>
    <x v="8"/>
    <x v="1"/>
    <x v="0"/>
    <x v="2"/>
    <x v="1"/>
    <x v="3"/>
    <n v="9"/>
    <x v="1"/>
    <x v="0"/>
    <s v="Weekday"/>
    <s v="Fatal"/>
    <n v="0.12"/>
    <x v="1"/>
    <x v="1"/>
  </r>
  <r>
    <s v="A01995"/>
    <n v="1"/>
    <x v="11"/>
    <x v="11"/>
    <x v="4"/>
    <x v="3"/>
    <x v="2"/>
    <n v="6"/>
    <x v="3"/>
    <x v="0"/>
    <s v="23:39"/>
    <x v="2"/>
    <x v="3"/>
    <x v="2"/>
    <n v="0"/>
    <n v="2"/>
    <x v="1"/>
    <x v="3"/>
    <x v="2"/>
    <x v="2"/>
    <x v="3"/>
    <x v="40"/>
    <x v="9"/>
    <x v="1"/>
    <x v="0"/>
    <x v="1"/>
    <x v="1"/>
    <x v="0"/>
    <n v="23"/>
    <x v="0"/>
    <x v="0"/>
    <s v="Weekday"/>
    <s v="Fatal"/>
    <n v="0"/>
    <x v="1"/>
    <x v="0"/>
  </r>
  <r>
    <s v="A01996"/>
    <n v="1"/>
    <x v="2"/>
    <x v="2"/>
    <x v="0"/>
    <x v="3"/>
    <x v="3"/>
    <n v="8"/>
    <x v="48"/>
    <x v="6"/>
    <s v="4:2"/>
    <x v="0"/>
    <x v="4"/>
    <x v="3"/>
    <n v="8"/>
    <n v="2"/>
    <x v="1"/>
    <x v="2"/>
    <x v="1"/>
    <x v="1"/>
    <x v="0"/>
    <x v="57"/>
    <x v="30"/>
    <x v="1"/>
    <x v="0"/>
    <x v="1"/>
    <x v="0"/>
    <x v="3"/>
    <n v="4"/>
    <x v="0"/>
    <x v="0"/>
    <s v="Weekend"/>
    <s v="Fatal"/>
    <n v="0.25"/>
    <x v="3"/>
    <x v="3"/>
  </r>
  <r>
    <s v="A01997"/>
    <n v="1"/>
    <x v="27"/>
    <x v="27"/>
    <x v="0"/>
    <x v="5"/>
    <x v="1"/>
    <n v="1"/>
    <x v="27"/>
    <x v="2"/>
    <s v="5:6"/>
    <x v="0"/>
    <x v="1"/>
    <x v="0"/>
    <n v="10"/>
    <n v="3"/>
    <x v="2"/>
    <x v="3"/>
    <x v="1"/>
    <x v="1"/>
    <x v="3"/>
    <x v="38"/>
    <x v="51"/>
    <x v="2"/>
    <x v="0"/>
    <x v="1"/>
    <x v="0"/>
    <x v="2"/>
    <n v="5"/>
    <x v="1"/>
    <x v="1"/>
    <s v="Weekend"/>
    <s v="Fatal"/>
    <n v="0.3"/>
    <x v="4"/>
    <x v="1"/>
  </r>
  <r>
    <s v="A01998"/>
    <n v="1"/>
    <x v="13"/>
    <x v="13"/>
    <x v="0"/>
    <x v="1"/>
    <x v="2"/>
    <n v="6"/>
    <x v="16"/>
    <x v="3"/>
    <s v="14:58"/>
    <x v="1"/>
    <x v="0"/>
    <x v="6"/>
    <n v="9"/>
    <n v="2"/>
    <x v="1"/>
    <x v="2"/>
    <x v="2"/>
    <x v="2"/>
    <x v="1"/>
    <x v="48"/>
    <x v="12"/>
    <x v="1"/>
    <x v="1"/>
    <x v="1"/>
    <x v="1"/>
    <x v="1"/>
    <n v="14"/>
    <x v="3"/>
    <x v="1"/>
    <s v="Weekday"/>
    <s v="Fatal"/>
    <n v="0.22"/>
    <x v="1"/>
    <x v="1"/>
  </r>
  <r>
    <s v="A01999"/>
    <n v="1"/>
    <x v="5"/>
    <x v="5"/>
    <x v="0"/>
    <x v="5"/>
    <x v="10"/>
    <n v="2"/>
    <x v="66"/>
    <x v="5"/>
    <s v="18:24"/>
    <x v="0"/>
    <x v="3"/>
    <x v="5"/>
    <n v="9"/>
    <n v="5"/>
    <x v="0"/>
    <x v="0"/>
    <x v="2"/>
    <x v="2"/>
    <x v="3"/>
    <x v="67"/>
    <x v="14"/>
    <x v="1"/>
    <x v="1"/>
    <x v="1"/>
    <x v="0"/>
    <x v="3"/>
    <n v="18"/>
    <x v="2"/>
    <x v="1"/>
    <s v="Weekday"/>
    <s v="Fatal"/>
    <n v="0.56000000000000005"/>
    <x v="1"/>
    <x v="4"/>
  </r>
  <r>
    <s v="A02000"/>
    <n v="1"/>
    <x v="8"/>
    <x v="8"/>
    <x v="0"/>
    <x v="1"/>
    <x v="7"/>
    <n v="7"/>
    <x v="25"/>
    <x v="1"/>
    <s v="12:55"/>
    <x v="0"/>
    <x v="0"/>
    <x v="5"/>
    <n v="5"/>
    <n v="1"/>
    <x v="1"/>
    <x v="2"/>
    <x v="0"/>
    <x v="0"/>
    <x v="0"/>
    <x v="18"/>
    <x v="46"/>
    <x v="0"/>
    <x v="0"/>
    <x v="1"/>
    <x v="0"/>
    <x v="1"/>
    <n v="12"/>
    <x v="3"/>
    <x v="1"/>
    <s v="Weekday"/>
    <s v="Fatal"/>
    <n v="0.2"/>
    <x v="0"/>
    <x v="0"/>
  </r>
  <r>
    <s v="A02001"/>
    <n v="1"/>
    <x v="23"/>
    <x v="23"/>
    <x v="0"/>
    <x v="2"/>
    <x v="2"/>
    <n v="6"/>
    <x v="39"/>
    <x v="2"/>
    <s v="2:50"/>
    <x v="0"/>
    <x v="2"/>
    <x v="2"/>
    <n v="7"/>
    <n v="4"/>
    <x v="2"/>
    <x v="3"/>
    <x v="2"/>
    <x v="0"/>
    <x v="1"/>
    <x v="41"/>
    <x v="12"/>
    <x v="1"/>
    <x v="0"/>
    <x v="2"/>
    <x v="1"/>
    <x v="1"/>
    <n v="2"/>
    <x v="0"/>
    <x v="2"/>
    <s v="Weekend"/>
    <s v="Fatal"/>
    <n v="0.56999999999999995"/>
    <x v="1"/>
    <x v="3"/>
  </r>
  <r>
    <s v="A02002"/>
    <n v="1"/>
    <x v="18"/>
    <x v="18"/>
    <x v="9"/>
    <x v="1"/>
    <x v="7"/>
    <n v="7"/>
    <x v="25"/>
    <x v="4"/>
    <s v="5:17"/>
    <x v="1"/>
    <x v="3"/>
    <x v="0"/>
    <n v="7"/>
    <n v="5"/>
    <x v="3"/>
    <x v="2"/>
    <x v="3"/>
    <x v="0"/>
    <x v="0"/>
    <x v="80"/>
    <x v="6"/>
    <x v="1"/>
    <x v="1"/>
    <x v="0"/>
    <x v="0"/>
    <x v="1"/>
    <n v="5"/>
    <x v="1"/>
    <x v="1"/>
    <s v="Weekday"/>
    <s v="Fatal"/>
    <n v="0.71"/>
    <x v="3"/>
    <x v="3"/>
  </r>
  <r>
    <s v="A02003"/>
    <n v="1"/>
    <x v="20"/>
    <x v="20"/>
    <x v="11"/>
    <x v="3"/>
    <x v="4"/>
    <n v="11"/>
    <x v="5"/>
    <x v="3"/>
    <s v="6:19"/>
    <x v="1"/>
    <x v="2"/>
    <x v="2"/>
    <n v="2"/>
    <n v="0"/>
    <x v="3"/>
    <x v="1"/>
    <x v="0"/>
    <x v="0"/>
    <x v="3"/>
    <x v="30"/>
    <x v="17"/>
    <x v="2"/>
    <x v="1"/>
    <x v="0"/>
    <x v="1"/>
    <x v="2"/>
    <n v="6"/>
    <x v="1"/>
    <x v="0"/>
    <s v="Weekday"/>
    <s v="Non-Fatal"/>
    <n v="0"/>
    <x v="4"/>
    <x v="4"/>
  </r>
  <r>
    <s v="A02004"/>
    <n v="1"/>
    <x v="11"/>
    <x v="11"/>
    <x v="4"/>
    <x v="3"/>
    <x v="8"/>
    <n v="4"/>
    <x v="10"/>
    <x v="2"/>
    <s v="11:30"/>
    <x v="2"/>
    <x v="0"/>
    <x v="3"/>
    <n v="5"/>
    <n v="4"/>
    <x v="2"/>
    <x v="3"/>
    <x v="0"/>
    <x v="1"/>
    <x v="2"/>
    <x v="58"/>
    <x v="2"/>
    <x v="1"/>
    <x v="1"/>
    <x v="1"/>
    <x v="0"/>
    <x v="2"/>
    <n v="11"/>
    <x v="1"/>
    <x v="0"/>
    <s v="Weekend"/>
    <s v="Fatal"/>
    <n v="0.8"/>
    <x v="2"/>
    <x v="1"/>
  </r>
  <r>
    <s v="A02005"/>
    <n v="1"/>
    <x v="10"/>
    <x v="10"/>
    <x v="0"/>
    <x v="3"/>
    <x v="7"/>
    <n v="7"/>
    <x v="24"/>
    <x v="1"/>
    <s v="22:14"/>
    <x v="1"/>
    <x v="0"/>
    <x v="4"/>
    <n v="2"/>
    <n v="5"/>
    <x v="0"/>
    <x v="0"/>
    <x v="1"/>
    <x v="2"/>
    <x v="2"/>
    <x v="8"/>
    <x v="44"/>
    <x v="1"/>
    <x v="0"/>
    <x v="1"/>
    <x v="1"/>
    <x v="0"/>
    <n v="22"/>
    <x v="0"/>
    <x v="0"/>
    <s v="Weekday"/>
    <s v="Fatal"/>
    <n v="2.5"/>
    <x v="2"/>
    <x v="4"/>
  </r>
  <r>
    <s v="A02006"/>
    <n v="1"/>
    <x v="13"/>
    <x v="13"/>
    <x v="0"/>
    <x v="3"/>
    <x v="8"/>
    <n v="4"/>
    <x v="10"/>
    <x v="6"/>
    <s v="2:22"/>
    <x v="0"/>
    <x v="0"/>
    <x v="0"/>
    <n v="10"/>
    <n v="4"/>
    <x v="0"/>
    <x v="2"/>
    <x v="2"/>
    <x v="3"/>
    <x v="2"/>
    <x v="33"/>
    <x v="13"/>
    <x v="1"/>
    <x v="1"/>
    <x v="1"/>
    <x v="1"/>
    <x v="2"/>
    <n v="2"/>
    <x v="0"/>
    <x v="0"/>
    <s v="Weekend"/>
    <s v="Fatal"/>
    <n v="0.4"/>
    <x v="1"/>
    <x v="0"/>
  </r>
  <r>
    <s v="A02007"/>
    <n v="1"/>
    <x v="11"/>
    <x v="11"/>
    <x v="22"/>
    <x v="2"/>
    <x v="9"/>
    <n v="9"/>
    <x v="51"/>
    <x v="4"/>
    <s v="20:7"/>
    <x v="2"/>
    <x v="1"/>
    <x v="5"/>
    <n v="2"/>
    <n v="1"/>
    <x v="3"/>
    <x v="0"/>
    <x v="0"/>
    <x v="1"/>
    <x v="0"/>
    <x v="81"/>
    <x v="49"/>
    <x v="1"/>
    <x v="1"/>
    <x v="2"/>
    <x v="1"/>
    <x v="2"/>
    <n v="20"/>
    <x v="2"/>
    <x v="2"/>
    <s v="Weekday"/>
    <s v="Fatal"/>
    <n v="0.5"/>
    <x v="3"/>
    <x v="1"/>
  </r>
  <r>
    <s v="A02008"/>
    <n v="1"/>
    <x v="16"/>
    <x v="16"/>
    <x v="25"/>
    <x v="3"/>
    <x v="4"/>
    <n v="11"/>
    <x v="5"/>
    <x v="0"/>
    <s v="6:58"/>
    <x v="2"/>
    <x v="4"/>
    <x v="0"/>
    <n v="9"/>
    <n v="1"/>
    <x v="1"/>
    <x v="3"/>
    <x v="3"/>
    <x v="1"/>
    <x v="0"/>
    <x v="15"/>
    <x v="10"/>
    <x v="1"/>
    <x v="0"/>
    <x v="0"/>
    <x v="0"/>
    <x v="0"/>
    <n v="6"/>
    <x v="1"/>
    <x v="0"/>
    <s v="Weekday"/>
    <s v="Fatal"/>
    <n v="0.11"/>
    <x v="3"/>
    <x v="2"/>
  </r>
  <r>
    <s v="A02009"/>
    <n v="1"/>
    <x v="22"/>
    <x v="22"/>
    <x v="0"/>
    <x v="2"/>
    <x v="6"/>
    <n v="12"/>
    <x v="46"/>
    <x v="2"/>
    <s v="14:42"/>
    <x v="1"/>
    <x v="1"/>
    <x v="2"/>
    <n v="5"/>
    <n v="1"/>
    <x v="1"/>
    <x v="0"/>
    <x v="2"/>
    <x v="2"/>
    <x v="3"/>
    <x v="57"/>
    <x v="51"/>
    <x v="2"/>
    <x v="1"/>
    <x v="1"/>
    <x v="0"/>
    <x v="3"/>
    <n v="14"/>
    <x v="3"/>
    <x v="2"/>
    <s v="Weekend"/>
    <s v="Fatal"/>
    <n v="0.2"/>
    <x v="4"/>
    <x v="3"/>
  </r>
  <r>
    <s v="A02010"/>
    <n v="1"/>
    <x v="8"/>
    <x v="8"/>
    <x v="0"/>
    <x v="1"/>
    <x v="7"/>
    <n v="7"/>
    <x v="25"/>
    <x v="5"/>
    <s v="8:1"/>
    <x v="1"/>
    <x v="4"/>
    <x v="5"/>
    <n v="2"/>
    <n v="4"/>
    <x v="0"/>
    <x v="1"/>
    <x v="0"/>
    <x v="3"/>
    <x v="1"/>
    <x v="19"/>
    <x v="10"/>
    <x v="1"/>
    <x v="0"/>
    <x v="0"/>
    <x v="1"/>
    <x v="3"/>
    <n v="8"/>
    <x v="1"/>
    <x v="1"/>
    <s v="Weekday"/>
    <s v="Fatal"/>
    <n v="2"/>
    <x v="3"/>
    <x v="4"/>
  </r>
  <r>
    <s v="A02011"/>
    <n v="1"/>
    <x v="29"/>
    <x v="29"/>
    <x v="0"/>
    <x v="4"/>
    <x v="7"/>
    <n v="7"/>
    <x v="18"/>
    <x v="1"/>
    <s v="2:3"/>
    <x v="0"/>
    <x v="4"/>
    <x v="6"/>
    <n v="10"/>
    <n v="3"/>
    <x v="2"/>
    <x v="3"/>
    <x v="3"/>
    <x v="2"/>
    <x v="2"/>
    <x v="83"/>
    <x v="13"/>
    <x v="1"/>
    <x v="1"/>
    <x v="2"/>
    <x v="1"/>
    <x v="0"/>
    <n v="2"/>
    <x v="0"/>
    <x v="2"/>
    <s v="Weekday"/>
    <s v="Fatal"/>
    <n v="0.3"/>
    <x v="1"/>
    <x v="3"/>
  </r>
  <r>
    <s v="A02012"/>
    <n v="1"/>
    <x v="23"/>
    <x v="23"/>
    <x v="0"/>
    <x v="5"/>
    <x v="5"/>
    <n v="10"/>
    <x v="12"/>
    <x v="5"/>
    <s v="17:38"/>
    <x v="0"/>
    <x v="4"/>
    <x v="1"/>
    <n v="8"/>
    <n v="2"/>
    <x v="1"/>
    <x v="2"/>
    <x v="3"/>
    <x v="3"/>
    <x v="1"/>
    <x v="84"/>
    <x v="10"/>
    <x v="1"/>
    <x v="1"/>
    <x v="0"/>
    <x v="1"/>
    <x v="2"/>
    <n v="17"/>
    <x v="2"/>
    <x v="1"/>
    <s v="Weekday"/>
    <s v="Fatal"/>
    <n v="0.25"/>
    <x v="3"/>
    <x v="0"/>
  </r>
  <r>
    <s v="A02013"/>
    <n v="1"/>
    <x v="6"/>
    <x v="6"/>
    <x v="27"/>
    <x v="1"/>
    <x v="1"/>
    <n v="1"/>
    <x v="1"/>
    <x v="2"/>
    <s v="9:34"/>
    <x v="1"/>
    <x v="2"/>
    <x v="6"/>
    <n v="0"/>
    <n v="5"/>
    <x v="4"/>
    <x v="0"/>
    <x v="2"/>
    <x v="2"/>
    <x v="0"/>
    <x v="50"/>
    <x v="2"/>
    <x v="1"/>
    <x v="0"/>
    <x v="0"/>
    <x v="1"/>
    <x v="2"/>
    <n v="9"/>
    <x v="1"/>
    <x v="1"/>
    <s v="Weekend"/>
    <s v="Fatal"/>
    <n v="0"/>
    <x v="2"/>
    <x v="1"/>
  </r>
  <r>
    <s v="A02014"/>
    <n v="1"/>
    <x v="23"/>
    <x v="23"/>
    <x v="0"/>
    <x v="3"/>
    <x v="8"/>
    <n v="4"/>
    <x v="10"/>
    <x v="0"/>
    <s v="0:36"/>
    <x v="0"/>
    <x v="2"/>
    <x v="2"/>
    <n v="2"/>
    <n v="1"/>
    <x v="2"/>
    <x v="0"/>
    <x v="0"/>
    <x v="0"/>
    <x v="1"/>
    <x v="46"/>
    <x v="51"/>
    <x v="2"/>
    <x v="1"/>
    <x v="0"/>
    <x v="1"/>
    <x v="1"/>
    <n v="0"/>
    <x v="0"/>
    <x v="0"/>
    <s v="Weekday"/>
    <s v="Fatal"/>
    <n v="0.5"/>
    <x v="4"/>
    <x v="3"/>
  </r>
  <r>
    <s v="A02015"/>
    <n v="1"/>
    <x v="27"/>
    <x v="27"/>
    <x v="0"/>
    <x v="2"/>
    <x v="6"/>
    <n v="12"/>
    <x v="46"/>
    <x v="2"/>
    <s v="1:53"/>
    <x v="0"/>
    <x v="1"/>
    <x v="4"/>
    <n v="1"/>
    <n v="4"/>
    <x v="2"/>
    <x v="0"/>
    <x v="2"/>
    <x v="2"/>
    <x v="3"/>
    <x v="26"/>
    <x v="9"/>
    <x v="1"/>
    <x v="1"/>
    <x v="1"/>
    <x v="0"/>
    <x v="3"/>
    <n v="1"/>
    <x v="0"/>
    <x v="2"/>
    <s v="Weekend"/>
    <s v="Fatal"/>
    <n v="4"/>
    <x v="1"/>
    <x v="0"/>
  </r>
  <r>
    <s v="A02016"/>
    <n v="1"/>
    <x v="0"/>
    <x v="0"/>
    <x v="0"/>
    <x v="1"/>
    <x v="11"/>
    <n v="3"/>
    <x v="62"/>
    <x v="0"/>
    <s v="7:46"/>
    <x v="1"/>
    <x v="1"/>
    <x v="2"/>
    <n v="7"/>
    <n v="3"/>
    <x v="1"/>
    <x v="3"/>
    <x v="1"/>
    <x v="3"/>
    <x v="1"/>
    <x v="59"/>
    <x v="47"/>
    <x v="0"/>
    <x v="1"/>
    <x v="2"/>
    <x v="1"/>
    <x v="3"/>
    <n v="7"/>
    <x v="1"/>
    <x v="1"/>
    <s v="Weekday"/>
    <s v="Fatal"/>
    <n v="0.43"/>
    <x v="0"/>
    <x v="0"/>
  </r>
  <r>
    <s v="A02017"/>
    <n v="1"/>
    <x v="25"/>
    <x v="25"/>
    <x v="0"/>
    <x v="0"/>
    <x v="9"/>
    <n v="9"/>
    <x v="11"/>
    <x v="4"/>
    <s v="19:9"/>
    <x v="2"/>
    <x v="4"/>
    <x v="1"/>
    <n v="8"/>
    <n v="4"/>
    <x v="0"/>
    <x v="3"/>
    <x v="2"/>
    <x v="1"/>
    <x v="1"/>
    <x v="34"/>
    <x v="12"/>
    <x v="1"/>
    <x v="1"/>
    <x v="2"/>
    <x v="1"/>
    <x v="1"/>
    <n v="19"/>
    <x v="2"/>
    <x v="0"/>
    <s v="Weekday"/>
    <s v="Fatal"/>
    <n v="0.5"/>
    <x v="1"/>
    <x v="1"/>
  </r>
  <r>
    <s v="A02018"/>
    <n v="1"/>
    <x v="0"/>
    <x v="0"/>
    <x v="0"/>
    <x v="4"/>
    <x v="7"/>
    <n v="7"/>
    <x v="18"/>
    <x v="1"/>
    <s v="4:35"/>
    <x v="0"/>
    <x v="1"/>
    <x v="3"/>
    <n v="1"/>
    <n v="1"/>
    <x v="0"/>
    <x v="2"/>
    <x v="3"/>
    <x v="1"/>
    <x v="1"/>
    <x v="35"/>
    <x v="9"/>
    <x v="1"/>
    <x v="0"/>
    <x v="2"/>
    <x v="0"/>
    <x v="0"/>
    <n v="4"/>
    <x v="0"/>
    <x v="2"/>
    <s v="Weekday"/>
    <s v="Fatal"/>
    <n v="1"/>
    <x v="1"/>
    <x v="1"/>
  </r>
  <r>
    <s v="A02019"/>
    <n v="1"/>
    <x v="1"/>
    <x v="1"/>
    <x v="1"/>
    <x v="0"/>
    <x v="6"/>
    <n v="12"/>
    <x v="60"/>
    <x v="3"/>
    <s v="6:25"/>
    <x v="2"/>
    <x v="1"/>
    <x v="2"/>
    <n v="7"/>
    <n v="2"/>
    <x v="1"/>
    <x v="2"/>
    <x v="0"/>
    <x v="0"/>
    <x v="2"/>
    <x v="84"/>
    <x v="10"/>
    <x v="1"/>
    <x v="0"/>
    <x v="2"/>
    <x v="0"/>
    <x v="1"/>
    <n v="6"/>
    <x v="1"/>
    <x v="0"/>
    <s v="Weekday"/>
    <s v="Fatal"/>
    <n v="0.28999999999999998"/>
    <x v="3"/>
    <x v="0"/>
  </r>
  <r>
    <s v="A02020"/>
    <n v="1"/>
    <x v="10"/>
    <x v="10"/>
    <x v="0"/>
    <x v="4"/>
    <x v="4"/>
    <n v="11"/>
    <x v="23"/>
    <x v="1"/>
    <s v="14:43"/>
    <x v="0"/>
    <x v="3"/>
    <x v="1"/>
    <n v="8"/>
    <n v="1"/>
    <x v="2"/>
    <x v="1"/>
    <x v="2"/>
    <x v="2"/>
    <x v="3"/>
    <x v="3"/>
    <x v="17"/>
    <x v="2"/>
    <x v="1"/>
    <x v="0"/>
    <x v="1"/>
    <x v="2"/>
    <n v="14"/>
    <x v="3"/>
    <x v="2"/>
    <s v="Weekday"/>
    <s v="Fatal"/>
    <n v="0.12"/>
    <x v="4"/>
    <x v="3"/>
  </r>
  <r>
    <s v="A02021"/>
    <n v="1"/>
    <x v="24"/>
    <x v="24"/>
    <x v="0"/>
    <x v="1"/>
    <x v="6"/>
    <n v="12"/>
    <x v="28"/>
    <x v="0"/>
    <s v="16:47"/>
    <x v="1"/>
    <x v="3"/>
    <x v="6"/>
    <n v="9"/>
    <n v="2"/>
    <x v="2"/>
    <x v="0"/>
    <x v="1"/>
    <x v="2"/>
    <x v="2"/>
    <x v="14"/>
    <x v="51"/>
    <x v="2"/>
    <x v="1"/>
    <x v="2"/>
    <x v="1"/>
    <x v="0"/>
    <n v="16"/>
    <x v="3"/>
    <x v="1"/>
    <s v="Weekday"/>
    <s v="Fatal"/>
    <n v="0.22"/>
    <x v="4"/>
    <x v="1"/>
  </r>
  <r>
    <s v="A02022"/>
    <n v="1"/>
    <x v="2"/>
    <x v="2"/>
    <x v="0"/>
    <x v="4"/>
    <x v="7"/>
    <n v="7"/>
    <x v="18"/>
    <x v="3"/>
    <s v="0:49"/>
    <x v="2"/>
    <x v="2"/>
    <x v="3"/>
    <n v="8"/>
    <n v="5"/>
    <x v="4"/>
    <x v="1"/>
    <x v="2"/>
    <x v="3"/>
    <x v="3"/>
    <x v="24"/>
    <x v="43"/>
    <x v="1"/>
    <x v="1"/>
    <x v="0"/>
    <x v="1"/>
    <x v="0"/>
    <n v="0"/>
    <x v="0"/>
    <x v="2"/>
    <s v="Weekday"/>
    <s v="Fatal"/>
    <n v="0.62"/>
    <x v="1"/>
    <x v="4"/>
  </r>
  <r>
    <s v="A02023"/>
    <n v="1"/>
    <x v="8"/>
    <x v="8"/>
    <x v="0"/>
    <x v="5"/>
    <x v="5"/>
    <n v="10"/>
    <x v="12"/>
    <x v="3"/>
    <s v="18:48"/>
    <x v="0"/>
    <x v="3"/>
    <x v="6"/>
    <n v="7"/>
    <n v="5"/>
    <x v="0"/>
    <x v="2"/>
    <x v="3"/>
    <x v="2"/>
    <x v="0"/>
    <x v="85"/>
    <x v="45"/>
    <x v="1"/>
    <x v="1"/>
    <x v="0"/>
    <x v="0"/>
    <x v="0"/>
    <n v="18"/>
    <x v="2"/>
    <x v="1"/>
    <s v="Weekday"/>
    <s v="Fatal"/>
    <n v="0.71"/>
    <x v="3"/>
    <x v="4"/>
  </r>
  <r>
    <s v="A02024"/>
    <n v="1"/>
    <x v="31"/>
    <x v="31"/>
    <x v="0"/>
    <x v="3"/>
    <x v="4"/>
    <n v="11"/>
    <x v="5"/>
    <x v="1"/>
    <s v="2:53"/>
    <x v="2"/>
    <x v="2"/>
    <x v="4"/>
    <n v="10"/>
    <n v="3"/>
    <x v="3"/>
    <x v="0"/>
    <x v="0"/>
    <x v="3"/>
    <x v="1"/>
    <x v="24"/>
    <x v="17"/>
    <x v="2"/>
    <x v="1"/>
    <x v="0"/>
    <x v="1"/>
    <x v="1"/>
    <n v="2"/>
    <x v="0"/>
    <x v="0"/>
    <s v="Weekday"/>
    <s v="Fatal"/>
    <n v="0.3"/>
    <x v="4"/>
    <x v="4"/>
  </r>
  <r>
    <s v="A02025"/>
    <n v="1"/>
    <x v="17"/>
    <x v="17"/>
    <x v="0"/>
    <x v="0"/>
    <x v="1"/>
    <n v="1"/>
    <x v="65"/>
    <x v="3"/>
    <s v="6:37"/>
    <x v="2"/>
    <x v="1"/>
    <x v="1"/>
    <n v="3"/>
    <n v="4"/>
    <x v="2"/>
    <x v="1"/>
    <x v="2"/>
    <x v="0"/>
    <x v="2"/>
    <x v="42"/>
    <x v="11"/>
    <x v="1"/>
    <x v="0"/>
    <x v="2"/>
    <x v="0"/>
    <x v="0"/>
    <n v="6"/>
    <x v="1"/>
    <x v="0"/>
    <s v="Weekday"/>
    <s v="Fatal"/>
    <n v="1.33"/>
    <x v="3"/>
    <x v="2"/>
  </r>
  <r>
    <s v="A02026"/>
    <n v="1"/>
    <x v="11"/>
    <x v="11"/>
    <x v="4"/>
    <x v="5"/>
    <x v="5"/>
    <n v="10"/>
    <x v="12"/>
    <x v="3"/>
    <s v="6:21"/>
    <x v="2"/>
    <x v="2"/>
    <x v="2"/>
    <n v="0"/>
    <n v="0"/>
    <x v="0"/>
    <x v="0"/>
    <x v="1"/>
    <x v="0"/>
    <x v="3"/>
    <x v="26"/>
    <x v="24"/>
    <x v="0"/>
    <x v="1"/>
    <x v="2"/>
    <x v="1"/>
    <x v="0"/>
    <n v="6"/>
    <x v="1"/>
    <x v="1"/>
    <s v="Weekday"/>
    <s v="Non-Fatal"/>
    <n v="0"/>
    <x v="0"/>
    <x v="0"/>
  </r>
  <r>
    <s v="A02027"/>
    <n v="1"/>
    <x v="25"/>
    <x v="25"/>
    <x v="0"/>
    <x v="0"/>
    <x v="11"/>
    <n v="3"/>
    <x v="70"/>
    <x v="4"/>
    <s v="14:20"/>
    <x v="1"/>
    <x v="1"/>
    <x v="1"/>
    <n v="7"/>
    <n v="0"/>
    <x v="3"/>
    <x v="2"/>
    <x v="1"/>
    <x v="1"/>
    <x v="0"/>
    <x v="64"/>
    <x v="25"/>
    <x v="1"/>
    <x v="0"/>
    <x v="1"/>
    <x v="1"/>
    <x v="0"/>
    <n v="14"/>
    <x v="3"/>
    <x v="0"/>
    <s v="Weekday"/>
    <s v="Non-Fatal"/>
    <n v="0"/>
    <x v="3"/>
    <x v="3"/>
  </r>
  <r>
    <s v="A02028"/>
    <n v="1"/>
    <x v="31"/>
    <x v="31"/>
    <x v="0"/>
    <x v="4"/>
    <x v="1"/>
    <n v="1"/>
    <x v="38"/>
    <x v="4"/>
    <s v="10:5"/>
    <x v="2"/>
    <x v="0"/>
    <x v="6"/>
    <n v="8"/>
    <n v="0"/>
    <x v="0"/>
    <x v="2"/>
    <x v="1"/>
    <x v="1"/>
    <x v="0"/>
    <x v="80"/>
    <x v="42"/>
    <x v="1"/>
    <x v="1"/>
    <x v="1"/>
    <x v="0"/>
    <x v="3"/>
    <n v="10"/>
    <x v="1"/>
    <x v="2"/>
    <s v="Weekday"/>
    <s v="Non-Fatal"/>
    <n v="0"/>
    <x v="1"/>
    <x v="3"/>
  </r>
  <r>
    <s v="A02029"/>
    <n v="1"/>
    <x v="31"/>
    <x v="31"/>
    <x v="0"/>
    <x v="3"/>
    <x v="3"/>
    <n v="8"/>
    <x v="48"/>
    <x v="6"/>
    <s v="2:36"/>
    <x v="0"/>
    <x v="1"/>
    <x v="0"/>
    <n v="1"/>
    <n v="5"/>
    <x v="1"/>
    <x v="3"/>
    <x v="1"/>
    <x v="1"/>
    <x v="2"/>
    <x v="79"/>
    <x v="33"/>
    <x v="1"/>
    <x v="1"/>
    <x v="1"/>
    <x v="1"/>
    <x v="0"/>
    <n v="2"/>
    <x v="0"/>
    <x v="0"/>
    <s v="Weekend"/>
    <s v="Fatal"/>
    <n v="5"/>
    <x v="1"/>
    <x v="0"/>
  </r>
  <r>
    <s v="A02030"/>
    <n v="1"/>
    <x v="16"/>
    <x v="16"/>
    <x v="20"/>
    <x v="5"/>
    <x v="0"/>
    <n v="5"/>
    <x v="56"/>
    <x v="5"/>
    <s v="6:32"/>
    <x v="0"/>
    <x v="0"/>
    <x v="3"/>
    <n v="9"/>
    <n v="4"/>
    <x v="3"/>
    <x v="1"/>
    <x v="3"/>
    <x v="3"/>
    <x v="1"/>
    <x v="18"/>
    <x v="45"/>
    <x v="1"/>
    <x v="0"/>
    <x v="2"/>
    <x v="1"/>
    <x v="1"/>
    <n v="6"/>
    <x v="1"/>
    <x v="1"/>
    <s v="Weekday"/>
    <s v="Fatal"/>
    <n v="0.44"/>
    <x v="3"/>
    <x v="0"/>
  </r>
  <r>
    <s v="A02031"/>
    <n v="1"/>
    <x v="16"/>
    <x v="16"/>
    <x v="20"/>
    <x v="1"/>
    <x v="11"/>
    <n v="3"/>
    <x v="62"/>
    <x v="6"/>
    <s v="10:54"/>
    <x v="0"/>
    <x v="1"/>
    <x v="5"/>
    <n v="5"/>
    <n v="3"/>
    <x v="4"/>
    <x v="3"/>
    <x v="1"/>
    <x v="0"/>
    <x v="3"/>
    <x v="2"/>
    <x v="45"/>
    <x v="1"/>
    <x v="0"/>
    <x v="1"/>
    <x v="1"/>
    <x v="2"/>
    <n v="10"/>
    <x v="1"/>
    <x v="1"/>
    <s v="Weekend"/>
    <s v="Fatal"/>
    <n v="0.6"/>
    <x v="3"/>
    <x v="2"/>
  </r>
  <r>
    <s v="A02032"/>
    <n v="1"/>
    <x v="19"/>
    <x v="19"/>
    <x v="0"/>
    <x v="0"/>
    <x v="1"/>
    <n v="1"/>
    <x v="65"/>
    <x v="4"/>
    <s v="5:21"/>
    <x v="0"/>
    <x v="0"/>
    <x v="3"/>
    <n v="2"/>
    <n v="5"/>
    <x v="0"/>
    <x v="0"/>
    <x v="0"/>
    <x v="3"/>
    <x v="1"/>
    <x v="58"/>
    <x v="42"/>
    <x v="1"/>
    <x v="0"/>
    <x v="0"/>
    <x v="0"/>
    <x v="0"/>
    <n v="5"/>
    <x v="1"/>
    <x v="0"/>
    <s v="Weekday"/>
    <s v="Fatal"/>
    <n v="2.5"/>
    <x v="1"/>
    <x v="1"/>
  </r>
  <r>
    <s v="A02033"/>
    <n v="1"/>
    <x v="2"/>
    <x v="2"/>
    <x v="0"/>
    <x v="3"/>
    <x v="6"/>
    <n v="12"/>
    <x v="50"/>
    <x v="4"/>
    <s v="6:33"/>
    <x v="0"/>
    <x v="3"/>
    <x v="1"/>
    <n v="9"/>
    <n v="1"/>
    <x v="2"/>
    <x v="3"/>
    <x v="0"/>
    <x v="3"/>
    <x v="2"/>
    <x v="16"/>
    <x v="47"/>
    <x v="0"/>
    <x v="0"/>
    <x v="0"/>
    <x v="0"/>
    <x v="0"/>
    <n v="6"/>
    <x v="1"/>
    <x v="0"/>
    <s v="Weekday"/>
    <s v="Fatal"/>
    <n v="0.11"/>
    <x v="0"/>
    <x v="3"/>
  </r>
  <r>
    <s v="A02034"/>
    <n v="1"/>
    <x v="21"/>
    <x v="21"/>
    <x v="0"/>
    <x v="4"/>
    <x v="3"/>
    <n v="8"/>
    <x v="33"/>
    <x v="3"/>
    <s v="23:34"/>
    <x v="2"/>
    <x v="0"/>
    <x v="3"/>
    <n v="2"/>
    <n v="3"/>
    <x v="2"/>
    <x v="2"/>
    <x v="0"/>
    <x v="2"/>
    <x v="3"/>
    <x v="26"/>
    <x v="13"/>
    <x v="1"/>
    <x v="0"/>
    <x v="1"/>
    <x v="0"/>
    <x v="1"/>
    <n v="23"/>
    <x v="0"/>
    <x v="2"/>
    <s v="Weekday"/>
    <s v="Fatal"/>
    <n v="1.5"/>
    <x v="1"/>
    <x v="0"/>
  </r>
  <r>
    <s v="A02035"/>
    <n v="1"/>
    <x v="13"/>
    <x v="13"/>
    <x v="0"/>
    <x v="0"/>
    <x v="2"/>
    <n v="6"/>
    <x v="53"/>
    <x v="1"/>
    <s v="22:30"/>
    <x v="2"/>
    <x v="4"/>
    <x v="6"/>
    <n v="4"/>
    <n v="2"/>
    <x v="4"/>
    <x v="0"/>
    <x v="2"/>
    <x v="0"/>
    <x v="3"/>
    <x v="24"/>
    <x v="15"/>
    <x v="1"/>
    <x v="0"/>
    <x v="1"/>
    <x v="0"/>
    <x v="1"/>
    <n v="22"/>
    <x v="0"/>
    <x v="0"/>
    <s v="Weekday"/>
    <s v="Fatal"/>
    <n v="0.5"/>
    <x v="1"/>
    <x v="4"/>
  </r>
  <r>
    <s v="A02036"/>
    <n v="1"/>
    <x v="2"/>
    <x v="2"/>
    <x v="0"/>
    <x v="1"/>
    <x v="1"/>
    <n v="1"/>
    <x v="1"/>
    <x v="6"/>
    <s v="8:45"/>
    <x v="2"/>
    <x v="1"/>
    <x v="3"/>
    <n v="6"/>
    <n v="2"/>
    <x v="3"/>
    <x v="1"/>
    <x v="3"/>
    <x v="2"/>
    <x v="3"/>
    <x v="36"/>
    <x v="31"/>
    <x v="1"/>
    <x v="1"/>
    <x v="0"/>
    <x v="0"/>
    <x v="3"/>
    <n v="8"/>
    <x v="1"/>
    <x v="1"/>
    <s v="Weekend"/>
    <s v="Fatal"/>
    <n v="0.33"/>
    <x v="3"/>
    <x v="1"/>
  </r>
  <r>
    <s v="A02037"/>
    <n v="1"/>
    <x v="2"/>
    <x v="2"/>
    <x v="0"/>
    <x v="2"/>
    <x v="7"/>
    <n v="7"/>
    <x v="55"/>
    <x v="3"/>
    <s v="11:29"/>
    <x v="2"/>
    <x v="4"/>
    <x v="6"/>
    <n v="0"/>
    <n v="5"/>
    <x v="4"/>
    <x v="0"/>
    <x v="0"/>
    <x v="0"/>
    <x v="0"/>
    <x v="18"/>
    <x v="39"/>
    <x v="2"/>
    <x v="1"/>
    <x v="0"/>
    <x v="0"/>
    <x v="0"/>
    <n v="11"/>
    <x v="1"/>
    <x v="2"/>
    <s v="Weekday"/>
    <s v="Fatal"/>
    <n v="0"/>
    <x v="4"/>
    <x v="0"/>
  </r>
  <r>
    <s v="A02038"/>
    <n v="1"/>
    <x v="2"/>
    <x v="2"/>
    <x v="0"/>
    <x v="0"/>
    <x v="7"/>
    <n v="7"/>
    <x v="8"/>
    <x v="5"/>
    <s v="0:17"/>
    <x v="1"/>
    <x v="0"/>
    <x v="2"/>
    <n v="10"/>
    <n v="0"/>
    <x v="1"/>
    <x v="2"/>
    <x v="3"/>
    <x v="0"/>
    <x v="0"/>
    <x v="3"/>
    <x v="47"/>
    <x v="0"/>
    <x v="1"/>
    <x v="2"/>
    <x v="1"/>
    <x v="1"/>
    <n v="0"/>
    <x v="0"/>
    <x v="0"/>
    <s v="Weekday"/>
    <s v="Non-Fatal"/>
    <n v="0"/>
    <x v="0"/>
    <x v="3"/>
  </r>
  <r>
    <s v="A02039"/>
    <n v="1"/>
    <x v="23"/>
    <x v="23"/>
    <x v="0"/>
    <x v="0"/>
    <x v="9"/>
    <n v="9"/>
    <x v="11"/>
    <x v="3"/>
    <s v="14:12"/>
    <x v="2"/>
    <x v="2"/>
    <x v="0"/>
    <n v="3"/>
    <n v="3"/>
    <x v="3"/>
    <x v="0"/>
    <x v="0"/>
    <x v="1"/>
    <x v="3"/>
    <x v="44"/>
    <x v="46"/>
    <x v="0"/>
    <x v="0"/>
    <x v="0"/>
    <x v="0"/>
    <x v="0"/>
    <n v="14"/>
    <x v="3"/>
    <x v="0"/>
    <s v="Weekday"/>
    <s v="Fatal"/>
    <n v="1"/>
    <x v="0"/>
    <x v="3"/>
  </r>
  <r>
    <s v="A02040"/>
    <n v="1"/>
    <x v="28"/>
    <x v="28"/>
    <x v="23"/>
    <x v="4"/>
    <x v="2"/>
    <n v="6"/>
    <x v="54"/>
    <x v="6"/>
    <s v="5:0"/>
    <x v="0"/>
    <x v="1"/>
    <x v="6"/>
    <n v="10"/>
    <n v="3"/>
    <x v="4"/>
    <x v="0"/>
    <x v="0"/>
    <x v="0"/>
    <x v="1"/>
    <x v="10"/>
    <x v="27"/>
    <x v="1"/>
    <x v="1"/>
    <x v="0"/>
    <x v="1"/>
    <x v="3"/>
    <n v="5"/>
    <x v="1"/>
    <x v="2"/>
    <s v="Weekend"/>
    <s v="Fatal"/>
    <n v="0.3"/>
    <x v="2"/>
    <x v="4"/>
  </r>
  <r>
    <s v="A02041"/>
    <n v="1"/>
    <x v="5"/>
    <x v="5"/>
    <x v="0"/>
    <x v="2"/>
    <x v="5"/>
    <n v="10"/>
    <x v="13"/>
    <x v="6"/>
    <s v="5:31"/>
    <x v="2"/>
    <x v="4"/>
    <x v="0"/>
    <n v="5"/>
    <n v="3"/>
    <x v="4"/>
    <x v="1"/>
    <x v="2"/>
    <x v="2"/>
    <x v="2"/>
    <x v="85"/>
    <x v="18"/>
    <x v="1"/>
    <x v="1"/>
    <x v="2"/>
    <x v="0"/>
    <x v="3"/>
    <n v="5"/>
    <x v="1"/>
    <x v="2"/>
    <s v="Weekend"/>
    <s v="Fatal"/>
    <n v="0.6"/>
    <x v="3"/>
    <x v="4"/>
  </r>
  <r>
    <s v="A02042"/>
    <n v="1"/>
    <x v="24"/>
    <x v="24"/>
    <x v="0"/>
    <x v="4"/>
    <x v="5"/>
    <n v="10"/>
    <x v="58"/>
    <x v="6"/>
    <s v="14:59"/>
    <x v="2"/>
    <x v="1"/>
    <x v="0"/>
    <n v="3"/>
    <n v="1"/>
    <x v="4"/>
    <x v="2"/>
    <x v="3"/>
    <x v="2"/>
    <x v="3"/>
    <x v="73"/>
    <x v="50"/>
    <x v="1"/>
    <x v="0"/>
    <x v="0"/>
    <x v="1"/>
    <x v="0"/>
    <n v="14"/>
    <x v="3"/>
    <x v="2"/>
    <s v="Weekend"/>
    <s v="Fatal"/>
    <n v="0.33"/>
    <x v="2"/>
    <x v="0"/>
  </r>
  <r>
    <s v="A02043"/>
    <n v="1"/>
    <x v="28"/>
    <x v="28"/>
    <x v="23"/>
    <x v="0"/>
    <x v="10"/>
    <n v="2"/>
    <x v="29"/>
    <x v="5"/>
    <s v="9:33"/>
    <x v="0"/>
    <x v="4"/>
    <x v="0"/>
    <n v="4"/>
    <n v="4"/>
    <x v="3"/>
    <x v="2"/>
    <x v="0"/>
    <x v="1"/>
    <x v="2"/>
    <x v="63"/>
    <x v="28"/>
    <x v="0"/>
    <x v="0"/>
    <x v="1"/>
    <x v="0"/>
    <x v="0"/>
    <n v="9"/>
    <x v="1"/>
    <x v="0"/>
    <s v="Weekday"/>
    <s v="Fatal"/>
    <n v="1"/>
    <x v="0"/>
    <x v="4"/>
  </r>
  <r>
    <s v="A02044"/>
    <n v="1"/>
    <x v="30"/>
    <x v="30"/>
    <x v="0"/>
    <x v="2"/>
    <x v="2"/>
    <n v="6"/>
    <x v="39"/>
    <x v="0"/>
    <s v="10:40"/>
    <x v="0"/>
    <x v="4"/>
    <x v="1"/>
    <n v="5"/>
    <n v="4"/>
    <x v="2"/>
    <x v="0"/>
    <x v="1"/>
    <x v="2"/>
    <x v="2"/>
    <x v="13"/>
    <x v="46"/>
    <x v="0"/>
    <x v="0"/>
    <x v="1"/>
    <x v="1"/>
    <x v="0"/>
    <n v="10"/>
    <x v="1"/>
    <x v="2"/>
    <s v="Weekday"/>
    <s v="Fatal"/>
    <n v="0.8"/>
    <x v="0"/>
    <x v="0"/>
  </r>
  <r>
    <s v="A02045"/>
    <n v="1"/>
    <x v="27"/>
    <x v="27"/>
    <x v="0"/>
    <x v="3"/>
    <x v="7"/>
    <n v="7"/>
    <x v="24"/>
    <x v="3"/>
    <s v="12:43"/>
    <x v="1"/>
    <x v="1"/>
    <x v="6"/>
    <n v="0"/>
    <n v="2"/>
    <x v="1"/>
    <x v="1"/>
    <x v="3"/>
    <x v="3"/>
    <x v="1"/>
    <x v="37"/>
    <x v="34"/>
    <x v="0"/>
    <x v="0"/>
    <x v="1"/>
    <x v="0"/>
    <x v="1"/>
    <n v="12"/>
    <x v="3"/>
    <x v="0"/>
    <s v="Weekday"/>
    <s v="Fatal"/>
    <n v="0"/>
    <x v="1"/>
    <x v="4"/>
  </r>
  <r>
    <s v="A02046"/>
    <n v="1"/>
    <x v="11"/>
    <x v="11"/>
    <x v="16"/>
    <x v="1"/>
    <x v="6"/>
    <n v="12"/>
    <x v="28"/>
    <x v="3"/>
    <s v="18:18"/>
    <x v="0"/>
    <x v="0"/>
    <x v="0"/>
    <n v="3"/>
    <n v="2"/>
    <x v="3"/>
    <x v="3"/>
    <x v="3"/>
    <x v="2"/>
    <x v="2"/>
    <x v="33"/>
    <x v="50"/>
    <x v="1"/>
    <x v="0"/>
    <x v="2"/>
    <x v="1"/>
    <x v="0"/>
    <n v="18"/>
    <x v="2"/>
    <x v="1"/>
    <s v="Weekday"/>
    <s v="Fatal"/>
    <n v="0.67"/>
    <x v="2"/>
    <x v="0"/>
  </r>
  <r>
    <s v="A02047"/>
    <n v="1"/>
    <x v="2"/>
    <x v="2"/>
    <x v="0"/>
    <x v="3"/>
    <x v="1"/>
    <n v="1"/>
    <x v="31"/>
    <x v="1"/>
    <s v="7:24"/>
    <x v="1"/>
    <x v="0"/>
    <x v="4"/>
    <n v="0"/>
    <n v="3"/>
    <x v="4"/>
    <x v="3"/>
    <x v="2"/>
    <x v="0"/>
    <x v="3"/>
    <x v="11"/>
    <x v="26"/>
    <x v="1"/>
    <x v="1"/>
    <x v="1"/>
    <x v="1"/>
    <x v="3"/>
    <n v="7"/>
    <x v="1"/>
    <x v="0"/>
    <s v="Weekday"/>
    <s v="Fatal"/>
    <n v="0"/>
    <x v="2"/>
    <x v="1"/>
  </r>
  <r>
    <s v="A02048"/>
    <n v="1"/>
    <x v="22"/>
    <x v="22"/>
    <x v="0"/>
    <x v="4"/>
    <x v="7"/>
    <n v="7"/>
    <x v="18"/>
    <x v="3"/>
    <s v="8:45"/>
    <x v="0"/>
    <x v="2"/>
    <x v="5"/>
    <n v="1"/>
    <n v="3"/>
    <x v="1"/>
    <x v="1"/>
    <x v="0"/>
    <x v="3"/>
    <x v="0"/>
    <x v="35"/>
    <x v="37"/>
    <x v="0"/>
    <x v="1"/>
    <x v="2"/>
    <x v="1"/>
    <x v="3"/>
    <n v="8"/>
    <x v="1"/>
    <x v="2"/>
    <s v="Weekday"/>
    <s v="Fatal"/>
    <n v="3"/>
    <x v="1"/>
    <x v="1"/>
  </r>
  <r>
    <s v="A02049"/>
    <n v="1"/>
    <x v="3"/>
    <x v="3"/>
    <x v="0"/>
    <x v="0"/>
    <x v="11"/>
    <n v="3"/>
    <x v="70"/>
    <x v="1"/>
    <s v="0:5"/>
    <x v="1"/>
    <x v="4"/>
    <x v="2"/>
    <n v="7"/>
    <n v="5"/>
    <x v="4"/>
    <x v="2"/>
    <x v="3"/>
    <x v="2"/>
    <x v="2"/>
    <x v="83"/>
    <x v="39"/>
    <x v="2"/>
    <x v="0"/>
    <x v="2"/>
    <x v="1"/>
    <x v="3"/>
    <n v="0"/>
    <x v="0"/>
    <x v="0"/>
    <s v="Weekday"/>
    <s v="Fatal"/>
    <n v="0.71"/>
    <x v="4"/>
    <x v="3"/>
  </r>
  <r>
    <s v="A02050"/>
    <n v="1"/>
    <x v="24"/>
    <x v="24"/>
    <x v="0"/>
    <x v="2"/>
    <x v="8"/>
    <n v="4"/>
    <x v="44"/>
    <x v="3"/>
    <s v="4:30"/>
    <x v="1"/>
    <x v="4"/>
    <x v="6"/>
    <n v="2"/>
    <n v="5"/>
    <x v="2"/>
    <x v="2"/>
    <x v="0"/>
    <x v="0"/>
    <x v="3"/>
    <x v="42"/>
    <x v="43"/>
    <x v="1"/>
    <x v="0"/>
    <x v="1"/>
    <x v="0"/>
    <x v="0"/>
    <n v="4"/>
    <x v="0"/>
    <x v="2"/>
    <s v="Weekday"/>
    <s v="Fatal"/>
    <n v="2.5"/>
    <x v="1"/>
    <x v="2"/>
  </r>
  <r>
    <s v="A02051"/>
    <n v="1"/>
    <x v="8"/>
    <x v="8"/>
    <x v="0"/>
    <x v="0"/>
    <x v="3"/>
    <n v="8"/>
    <x v="4"/>
    <x v="6"/>
    <s v="9:25"/>
    <x v="1"/>
    <x v="4"/>
    <x v="0"/>
    <n v="7"/>
    <n v="1"/>
    <x v="4"/>
    <x v="0"/>
    <x v="0"/>
    <x v="0"/>
    <x v="1"/>
    <x v="90"/>
    <x v="9"/>
    <x v="1"/>
    <x v="0"/>
    <x v="2"/>
    <x v="1"/>
    <x v="3"/>
    <n v="9"/>
    <x v="1"/>
    <x v="0"/>
    <s v="Weekend"/>
    <s v="Fatal"/>
    <n v="0.14000000000000001"/>
    <x v="1"/>
    <x v="2"/>
  </r>
  <r>
    <s v="A02052"/>
    <n v="1"/>
    <x v="26"/>
    <x v="26"/>
    <x v="0"/>
    <x v="1"/>
    <x v="10"/>
    <n v="2"/>
    <x v="43"/>
    <x v="3"/>
    <s v="23:59"/>
    <x v="1"/>
    <x v="0"/>
    <x v="1"/>
    <n v="7"/>
    <n v="0"/>
    <x v="2"/>
    <x v="2"/>
    <x v="3"/>
    <x v="3"/>
    <x v="2"/>
    <x v="77"/>
    <x v="31"/>
    <x v="1"/>
    <x v="1"/>
    <x v="1"/>
    <x v="1"/>
    <x v="3"/>
    <n v="23"/>
    <x v="0"/>
    <x v="1"/>
    <s v="Weekday"/>
    <s v="Non-Fatal"/>
    <n v="0"/>
    <x v="3"/>
    <x v="2"/>
  </r>
  <r>
    <s v="A02053"/>
    <n v="1"/>
    <x v="7"/>
    <x v="7"/>
    <x v="0"/>
    <x v="2"/>
    <x v="5"/>
    <n v="10"/>
    <x v="13"/>
    <x v="6"/>
    <s v="14:3"/>
    <x v="0"/>
    <x v="2"/>
    <x v="3"/>
    <n v="1"/>
    <n v="2"/>
    <x v="4"/>
    <x v="2"/>
    <x v="1"/>
    <x v="3"/>
    <x v="3"/>
    <x v="37"/>
    <x v="26"/>
    <x v="1"/>
    <x v="0"/>
    <x v="1"/>
    <x v="1"/>
    <x v="3"/>
    <n v="14"/>
    <x v="3"/>
    <x v="2"/>
    <s v="Weekend"/>
    <s v="Fatal"/>
    <n v="2"/>
    <x v="2"/>
    <x v="4"/>
  </r>
  <r>
    <s v="A02054"/>
    <n v="1"/>
    <x v="13"/>
    <x v="13"/>
    <x v="0"/>
    <x v="5"/>
    <x v="9"/>
    <n v="9"/>
    <x v="52"/>
    <x v="0"/>
    <s v="20:41"/>
    <x v="2"/>
    <x v="3"/>
    <x v="2"/>
    <n v="2"/>
    <n v="5"/>
    <x v="0"/>
    <x v="3"/>
    <x v="0"/>
    <x v="3"/>
    <x v="0"/>
    <x v="85"/>
    <x v="22"/>
    <x v="2"/>
    <x v="0"/>
    <x v="0"/>
    <x v="1"/>
    <x v="1"/>
    <n v="20"/>
    <x v="2"/>
    <x v="1"/>
    <s v="Weekday"/>
    <s v="Fatal"/>
    <n v="2.5"/>
    <x v="4"/>
    <x v="4"/>
  </r>
  <r>
    <s v="A02055"/>
    <n v="1"/>
    <x v="29"/>
    <x v="29"/>
    <x v="0"/>
    <x v="5"/>
    <x v="5"/>
    <n v="10"/>
    <x v="12"/>
    <x v="1"/>
    <s v="22:16"/>
    <x v="1"/>
    <x v="2"/>
    <x v="0"/>
    <n v="6"/>
    <n v="5"/>
    <x v="2"/>
    <x v="2"/>
    <x v="2"/>
    <x v="3"/>
    <x v="0"/>
    <x v="57"/>
    <x v="49"/>
    <x v="1"/>
    <x v="1"/>
    <x v="2"/>
    <x v="1"/>
    <x v="0"/>
    <n v="22"/>
    <x v="0"/>
    <x v="1"/>
    <s v="Weekday"/>
    <s v="Fatal"/>
    <n v="0.83"/>
    <x v="3"/>
    <x v="3"/>
  </r>
  <r>
    <s v="A02056"/>
    <n v="1"/>
    <x v="27"/>
    <x v="27"/>
    <x v="0"/>
    <x v="4"/>
    <x v="3"/>
    <n v="8"/>
    <x v="33"/>
    <x v="0"/>
    <s v="19:57"/>
    <x v="2"/>
    <x v="1"/>
    <x v="6"/>
    <n v="6"/>
    <n v="2"/>
    <x v="4"/>
    <x v="0"/>
    <x v="2"/>
    <x v="1"/>
    <x v="0"/>
    <x v="39"/>
    <x v="9"/>
    <x v="1"/>
    <x v="0"/>
    <x v="2"/>
    <x v="0"/>
    <x v="2"/>
    <n v="19"/>
    <x v="2"/>
    <x v="2"/>
    <s v="Weekday"/>
    <s v="Fatal"/>
    <n v="0.33"/>
    <x v="1"/>
    <x v="4"/>
  </r>
  <r>
    <s v="A02057"/>
    <n v="1"/>
    <x v="6"/>
    <x v="6"/>
    <x v="2"/>
    <x v="4"/>
    <x v="2"/>
    <n v="6"/>
    <x v="54"/>
    <x v="3"/>
    <s v="7:52"/>
    <x v="1"/>
    <x v="0"/>
    <x v="3"/>
    <n v="8"/>
    <n v="5"/>
    <x v="4"/>
    <x v="2"/>
    <x v="0"/>
    <x v="2"/>
    <x v="1"/>
    <x v="86"/>
    <x v="17"/>
    <x v="2"/>
    <x v="1"/>
    <x v="2"/>
    <x v="0"/>
    <x v="1"/>
    <n v="7"/>
    <x v="1"/>
    <x v="2"/>
    <s v="Weekday"/>
    <s v="Fatal"/>
    <n v="0.62"/>
    <x v="4"/>
    <x v="2"/>
  </r>
  <r>
    <s v="A02058"/>
    <n v="1"/>
    <x v="22"/>
    <x v="22"/>
    <x v="0"/>
    <x v="2"/>
    <x v="7"/>
    <n v="7"/>
    <x v="55"/>
    <x v="0"/>
    <s v="2:39"/>
    <x v="2"/>
    <x v="3"/>
    <x v="5"/>
    <n v="1"/>
    <n v="0"/>
    <x v="1"/>
    <x v="2"/>
    <x v="0"/>
    <x v="1"/>
    <x v="0"/>
    <x v="77"/>
    <x v="32"/>
    <x v="2"/>
    <x v="1"/>
    <x v="0"/>
    <x v="1"/>
    <x v="2"/>
    <n v="2"/>
    <x v="0"/>
    <x v="2"/>
    <s v="Weekday"/>
    <s v="Non-Fatal"/>
    <n v="0"/>
    <x v="4"/>
    <x v="2"/>
  </r>
  <r>
    <s v="A02059"/>
    <n v="1"/>
    <x v="22"/>
    <x v="22"/>
    <x v="0"/>
    <x v="3"/>
    <x v="5"/>
    <n v="10"/>
    <x v="36"/>
    <x v="1"/>
    <s v="6:32"/>
    <x v="1"/>
    <x v="3"/>
    <x v="6"/>
    <n v="1"/>
    <n v="0"/>
    <x v="0"/>
    <x v="3"/>
    <x v="2"/>
    <x v="1"/>
    <x v="3"/>
    <x v="14"/>
    <x v="12"/>
    <x v="1"/>
    <x v="1"/>
    <x v="0"/>
    <x v="0"/>
    <x v="2"/>
    <n v="6"/>
    <x v="1"/>
    <x v="0"/>
    <s v="Weekday"/>
    <s v="Non-Fatal"/>
    <n v="0"/>
    <x v="1"/>
    <x v="1"/>
  </r>
  <r>
    <s v="A02060"/>
    <n v="1"/>
    <x v="22"/>
    <x v="22"/>
    <x v="0"/>
    <x v="4"/>
    <x v="6"/>
    <n v="12"/>
    <x v="7"/>
    <x v="4"/>
    <s v="5:43"/>
    <x v="0"/>
    <x v="1"/>
    <x v="6"/>
    <n v="2"/>
    <n v="0"/>
    <x v="1"/>
    <x v="0"/>
    <x v="0"/>
    <x v="1"/>
    <x v="0"/>
    <x v="3"/>
    <x v="32"/>
    <x v="2"/>
    <x v="1"/>
    <x v="0"/>
    <x v="1"/>
    <x v="0"/>
    <n v="5"/>
    <x v="1"/>
    <x v="2"/>
    <s v="Weekday"/>
    <s v="Non-Fatal"/>
    <n v="0"/>
    <x v="4"/>
    <x v="3"/>
  </r>
  <r>
    <s v="A02061"/>
    <n v="1"/>
    <x v="18"/>
    <x v="18"/>
    <x v="9"/>
    <x v="4"/>
    <x v="10"/>
    <n v="2"/>
    <x v="17"/>
    <x v="4"/>
    <s v="18:52"/>
    <x v="0"/>
    <x v="2"/>
    <x v="3"/>
    <n v="9"/>
    <n v="5"/>
    <x v="2"/>
    <x v="2"/>
    <x v="3"/>
    <x v="3"/>
    <x v="0"/>
    <x v="48"/>
    <x v="4"/>
    <x v="1"/>
    <x v="1"/>
    <x v="0"/>
    <x v="1"/>
    <x v="2"/>
    <n v="18"/>
    <x v="2"/>
    <x v="2"/>
    <s v="Weekday"/>
    <s v="Fatal"/>
    <n v="0.56000000000000005"/>
    <x v="2"/>
    <x v="1"/>
  </r>
  <r>
    <s v="A02062"/>
    <n v="1"/>
    <x v="11"/>
    <x v="11"/>
    <x v="22"/>
    <x v="0"/>
    <x v="0"/>
    <n v="5"/>
    <x v="0"/>
    <x v="2"/>
    <s v="22:24"/>
    <x v="1"/>
    <x v="3"/>
    <x v="4"/>
    <n v="5"/>
    <n v="0"/>
    <x v="3"/>
    <x v="3"/>
    <x v="0"/>
    <x v="3"/>
    <x v="1"/>
    <x v="29"/>
    <x v="34"/>
    <x v="0"/>
    <x v="1"/>
    <x v="0"/>
    <x v="1"/>
    <x v="3"/>
    <n v="22"/>
    <x v="0"/>
    <x v="0"/>
    <s v="Weekend"/>
    <s v="Non-Fatal"/>
    <n v="0"/>
    <x v="1"/>
    <x v="1"/>
  </r>
  <r>
    <s v="A02063"/>
    <n v="1"/>
    <x v="10"/>
    <x v="10"/>
    <x v="0"/>
    <x v="3"/>
    <x v="0"/>
    <n v="5"/>
    <x v="47"/>
    <x v="3"/>
    <s v="17:29"/>
    <x v="2"/>
    <x v="2"/>
    <x v="6"/>
    <n v="3"/>
    <n v="1"/>
    <x v="1"/>
    <x v="2"/>
    <x v="1"/>
    <x v="1"/>
    <x v="2"/>
    <x v="36"/>
    <x v="6"/>
    <x v="1"/>
    <x v="0"/>
    <x v="1"/>
    <x v="1"/>
    <x v="2"/>
    <n v="17"/>
    <x v="2"/>
    <x v="0"/>
    <s v="Weekday"/>
    <s v="Fatal"/>
    <n v="0.33"/>
    <x v="3"/>
    <x v="1"/>
  </r>
  <r>
    <s v="A02064"/>
    <n v="1"/>
    <x v="6"/>
    <x v="6"/>
    <x v="24"/>
    <x v="3"/>
    <x v="1"/>
    <n v="1"/>
    <x v="31"/>
    <x v="3"/>
    <s v="8:27"/>
    <x v="0"/>
    <x v="3"/>
    <x v="4"/>
    <n v="3"/>
    <n v="2"/>
    <x v="2"/>
    <x v="0"/>
    <x v="2"/>
    <x v="2"/>
    <x v="3"/>
    <x v="61"/>
    <x v="44"/>
    <x v="1"/>
    <x v="1"/>
    <x v="2"/>
    <x v="0"/>
    <x v="1"/>
    <n v="8"/>
    <x v="1"/>
    <x v="0"/>
    <s v="Weekday"/>
    <s v="Fatal"/>
    <n v="0.67"/>
    <x v="2"/>
    <x v="0"/>
  </r>
  <r>
    <s v="A02065"/>
    <n v="1"/>
    <x v="2"/>
    <x v="2"/>
    <x v="0"/>
    <x v="1"/>
    <x v="11"/>
    <n v="3"/>
    <x v="62"/>
    <x v="0"/>
    <s v="21:10"/>
    <x v="1"/>
    <x v="3"/>
    <x v="4"/>
    <n v="3"/>
    <n v="0"/>
    <x v="3"/>
    <x v="2"/>
    <x v="3"/>
    <x v="2"/>
    <x v="3"/>
    <x v="88"/>
    <x v="33"/>
    <x v="1"/>
    <x v="1"/>
    <x v="1"/>
    <x v="0"/>
    <x v="0"/>
    <n v="21"/>
    <x v="0"/>
    <x v="1"/>
    <s v="Weekday"/>
    <s v="Non-Fatal"/>
    <n v="0"/>
    <x v="1"/>
    <x v="3"/>
  </r>
  <r>
    <s v="A02066"/>
    <n v="1"/>
    <x v="12"/>
    <x v="12"/>
    <x v="5"/>
    <x v="3"/>
    <x v="9"/>
    <n v="9"/>
    <x v="71"/>
    <x v="0"/>
    <s v="15:31"/>
    <x v="2"/>
    <x v="3"/>
    <x v="6"/>
    <n v="9"/>
    <n v="3"/>
    <x v="1"/>
    <x v="0"/>
    <x v="2"/>
    <x v="1"/>
    <x v="1"/>
    <x v="50"/>
    <x v="34"/>
    <x v="0"/>
    <x v="1"/>
    <x v="0"/>
    <x v="1"/>
    <x v="1"/>
    <n v="15"/>
    <x v="3"/>
    <x v="0"/>
    <s v="Weekday"/>
    <s v="Fatal"/>
    <n v="0.33"/>
    <x v="1"/>
    <x v="1"/>
  </r>
  <r>
    <s v="A02067"/>
    <n v="1"/>
    <x v="7"/>
    <x v="7"/>
    <x v="0"/>
    <x v="1"/>
    <x v="5"/>
    <n v="10"/>
    <x v="40"/>
    <x v="2"/>
    <s v="2:38"/>
    <x v="2"/>
    <x v="0"/>
    <x v="3"/>
    <n v="1"/>
    <n v="3"/>
    <x v="2"/>
    <x v="2"/>
    <x v="2"/>
    <x v="1"/>
    <x v="0"/>
    <x v="72"/>
    <x v="49"/>
    <x v="1"/>
    <x v="1"/>
    <x v="1"/>
    <x v="0"/>
    <x v="2"/>
    <n v="2"/>
    <x v="0"/>
    <x v="1"/>
    <s v="Weekend"/>
    <s v="Fatal"/>
    <n v="3"/>
    <x v="3"/>
    <x v="0"/>
  </r>
  <r>
    <s v="A02068"/>
    <n v="1"/>
    <x v="5"/>
    <x v="5"/>
    <x v="0"/>
    <x v="5"/>
    <x v="9"/>
    <n v="9"/>
    <x v="52"/>
    <x v="0"/>
    <s v="22:11"/>
    <x v="0"/>
    <x v="0"/>
    <x v="6"/>
    <n v="5"/>
    <n v="1"/>
    <x v="1"/>
    <x v="0"/>
    <x v="0"/>
    <x v="3"/>
    <x v="1"/>
    <x v="43"/>
    <x v="8"/>
    <x v="1"/>
    <x v="0"/>
    <x v="0"/>
    <x v="0"/>
    <x v="1"/>
    <n v="22"/>
    <x v="0"/>
    <x v="1"/>
    <s v="Weekday"/>
    <s v="Fatal"/>
    <n v="0.2"/>
    <x v="1"/>
    <x v="4"/>
  </r>
  <r>
    <s v="A02069"/>
    <n v="1"/>
    <x v="19"/>
    <x v="19"/>
    <x v="0"/>
    <x v="5"/>
    <x v="3"/>
    <n v="8"/>
    <x v="42"/>
    <x v="2"/>
    <s v="16:58"/>
    <x v="0"/>
    <x v="4"/>
    <x v="5"/>
    <n v="4"/>
    <n v="0"/>
    <x v="0"/>
    <x v="0"/>
    <x v="1"/>
    <x v="2"/>
    <x v="1"/>
    <x v="59"/>
    <x v="26"/>
    <x v="1"/>
    <x v="1"/>
    <x v="2"/>
    <x v="1"/>
    <x v="2"/>
    <n v="16"/>
    <x v="3"/>
    <x v="1"/>
    <s v="Weekend"/>
    <s v="Non-Fatal"/>
    <n v="0"/>
    <x v="2"/>
    <x v="0"/>
  </r>
  <r>
    <s v="A02070"/>
    <n v="1"/>
    <x v="13"/>
    <x v="13"/>
    <x v="0"/>
    <x v="3"/>
    <x v="1"/>
    <n v="1"/>
    <x v="31"/>
    <x v="6"/>
    <s v="8:5"/>
    <x v="1"/>
    <x v="4"/>
    <x v="4"/>
    <n v="6"/>
    <n v="5"/>
    <x v="4"/>
    <x v="0"/>
    <x v="3"/>
    <x v="2"/>
    <x v="3"/>
    <x v="65"/>
    <x v="51"/>
    <x v="2"/>
    <x v="0"/>
    <x v="1"/>
    <x v="1"/>
    <x v="0"/>
    <n v="8"/>
    <x v="1"/>
    <x v="0"/>
    <s v="Weekend"/>
    <s v="Fatal"/>
    <n v="0.83"/>
    <x v="4"/>
    <x v="1"/>
  </r>
  <r>
    <s v="A02071"/>
    <n v="1"/>
    <x v="22"/>
    <x v="22"/>
    <x v="0"/>
    <x v="4"/>
    <x v="4"/>
    <n v="11"/>
    <x v="23"/>
    <x v="0"/>
    <s v="11:58"/>
    <x v="0"/>
    <x v="1"/>
    <x v="6"/>
    <n v="1"/>
    <n v="4"/>
    <x v="3"/>
    <x v="0"/>
    <x v="2"/>
    <x v="0"/>
    <x v="1"/>
    <x v="63"/>
    <x v="38"/>
    <x v="2"/>
    <x v="0"/>
    <x v="2"/>
    <x v="0"/>
    <x v="1"/>
    <n v="11"/>
    <x v="1"/>
    <x v="2"/>
    <s v="Weekday"/>
    <s v="Fatal"/>
    <n v="4"/>
    <x v="4"/>
    <x v="4"/>
  </r>
  <r>
    <s v="A02072"/>
    <n v="1"/>
    <x v="25"/>
    <x v="25"/>
    <x v="0"/>
    <x v="2"/>
    <x v="4"/>
    <n v="11"/>
    <x v="14"/>
    <x v="0"/>
    <s v="6:32"/>
    <x v="1"/>
    <x v="1"/>
    <x v="2"/>
    <n v="0"/>
    <n v="5"/>
    <x v="1"/>
    <x v="1"/>
    <x v="0"/>
    <x v="0"/>
    <x v="0"/>
    <x v="20"/>
    <x v="42"/>
    <x v="1"/>
    <x v="1"/>
    <x v="1"/>
    <x v="1"/>
    <x v="2"/>
    <n v="6"/>
    <x v="1"/>
    <x v="2"/>
    <s v="Weekday"/>
    <s v="Fatal"/>
    <n v="0"/>
    <x v="1"/>
    <x v="1"/>
  </r>
  <r>
    <s v="A02073"/>
    <n v="1"/>
    <x v="16"/>
    <x v="16"/>
    <x v="20"/>
    <x v="4"/>
    <x v="4"/>
    <n v="11"/>
    <x v="23"/>
    <x v="3"/>
    <s v="10:22"/>
    <x v="0"/>
    <x v="0"/>
    <x v="2"/>
    <n v="2"/>
    <n v="4"/>
    <x v="3"/>
    <x v="3"/>
    <x v="1"/>
    <x v="3"/>
    <x v="1"/>
    <x v="57"/>
    <x v="5"/>
    <x v="1"/>
    <x v="1"/>
    <x v="2"/>
    <x v="1"/>
    <x v="2"/>
    <n v="10"/>
    <x v="1"/>
    <x v="2"/>
    <s v="Weekday"/>
    <s v="Fatal"/>
    <n v="2"/>
    <x v="3"/>
    <x v="3"/>
  </r>
  <r>
    <s v="A02074"/>
    <n v="1"/>
    <x v="22"/>
    <x v="22"/>
    <x v="0"/>
    <x v="3"/>
    <x v="3"/>
    <n v="8"/>
    <x v="48"/>
    <x v="2"/>
    <s v="7:53"/>
    <x v="1"/>
    <x v="0"/>
    <x v="3"/>
    <n v="6"/>
    <n v="4"/>
    <x v="2"/>
    <x v="2"/>
    <x v="2"/>
    <x v="1"/>
    <x v="3"/>
    <x v="8"/>
    <x v="21"/>
    <x v="1"/>
    <x v="1"/>
    <x v="1"/>
    <x v="0"/>
    <x v="3"/>
    <n v="7"/>
    <x v="1"/>
    <x v="0"/>
    <s v="Weekend"/>
    <s v="Fatal"/>
    <n v="0.67"/>
    <x v="2"/>
    <x v="4"/>
  </r>
  <r>
    <s v="A02075"/>
    <n v="1"/>
    <x v="8"/>
    <x v="8"/>
    <x v="0"/>
    <x v="2"/>
    <x v="0"/>
    <n v="5"/>
    <x v="2"/>
    <x v="6"/>
    <s v="12:26"/>
    <x v="1"/>
    <x v="4"/>
    <x v="2"/>
    <n v="10"/>
    <n v="1"/>
    <x v="0"/>
    <x v="3"/>
    <x v="3"/>
    <x v="2"/>
    <x v="2"/>
    <x v="89"/>
    <x v="38"/>
    <x v="2"/>
    <x v="1"/>
    <x v="0"/>
    <x v="0"/>
    <x v="3"/>
    <n v="12"/>
    <x v="3"/>
    <x v="2"/>
    <s v="Weekend"/>
    <s v="Fatal"/>
    <n v="0.1"/>
    <x v="4"/>
    <x v="0"/>
  </r>
  <r>
    <s v="A02076"/>
    <n v="1"/>
    <x v="28"/>
    <x v="28"/>
    <x v="23"/>
    <x v="5"/>
    <x v="2"/>
    <n v="6"/>
    <x v="41"/>
    <x v="0"/>
    <s v="12:29"/>
    <x v="2"/>
    <x v="3"/>
    <x v="6"/>
    <n v="4"/>
    <n v="1"/>
    <x v="2"/>
    <x v="1"/>
    <x v="2"/>
    <x v="3"/>
    <x v="3"/>
    <x v="89"/>
    <x v="30"/>
    <x v="1"/>
    <x v="0"/>
    <x v="1"/>
    <x v="1"/>
    <x v="2"/>
    <n v="12"/>
    <x v="3"/>
    <x v="1"/>
    <s v="Weekday"/>
    <s v="Fatal"/>
    <n v="0.25"/>
    <x v="3"/>
    <x v="0"/>
  </r>
  <r>
    <s v="A02077"/>
    <n v="1"/>
    <x v="3"/>
    <x v="3"/>
    <x v="0"/>
    <x v="5"/>
    <x v="9"/>
    <n v="9"/>
    <x v="52"/>
    <x v="0"/>
    <s v="7:5"/>
    <x v="1"/>
    <x v="0"/>
    <x v="2"/>
    <n v="0"/>
    <n v="3"/>
    <x v="0"/>
    <x v="1"/>
    <x v="3"/>
    <x v="3"/>
    <x v="1"/>
    <x v="16"/>
    <x v="23"/>
    <x v="0"/>
    <x v="1"/>
    <x v="0"/>
    <x v="0"/>
    <x v="3"/>
    <n v="7"/>
    <x v="1"/>
    <x v="1"/>
    <s v="Weekday"/>
    <s v="Fatal"/>
    <n v="0"/>
    <x v="1"/>
    <x v="3"/>
  </r>
  <r>
    <s v="A02078"/>
    <n v="1"/>
    <x v="28"/>
    <x v="28"/>
    <x v="19"/>
    <x v="3"/>
    <x v="4"/>
    <n v="11"/>
    <x v="5"/>
    <x v="3"/>
    <s v="22:27"/>
    <x v="0"/>
    <x v="4"/>
    <x v="5"/>
    <n v="0"/>
    <n v="3"/>
    <x v="1"/>
    <x v="3"/>
    <x v="3"/>
    <x v="1"/>
    <x v="3"/>
    <x v="8"/>
    <x v="40"/>
    <x v="1"/>
    <x v="0"/>
    <x v="0"/>
    <x v="0"/>
    <x v="3"/>
    <n v="22"/>
    <x v="0"/>
    <x v="0"/>
    <s v="Weekday"/>
    <s v="Fatal"/>
    <n v="0"/>
    <x v="3"/>
    <x v="4"/>
  </r>
  <r>
    <s v="A02079"/>
    <n v="1"/>
    <x v="18"/>
    <x v="18"/>
    <x v="9"/>
    <x v="4"/>
    <x v="3"/>
    <n v="8"/>
    <x v="33"/>
    <x v="6"/>
    <s v="13:32"/>
    <x v="0"/>
    <x v="2"/>
    <x v="1"/>
    <n v="10"/>
    <n v="1"/>
    <x v="2"/>
    <x v="0"/>
    <x v="0"/>
    <x v="1"/>
    <x v="2"/>
    <x v="23"/>
    <x v="48"/>
    <x v="1"/>
    <x v="0"/>
    <x v="2"/>
    <x v="0"/>
    <x v="2"/>
    <n v="13"/>
    <x v="3"/>
    <x v="2"/>
    <s v="Weekend"/>
    <s v="Fatal"/>
    <n v="0.1"/>
    <x v="2"/>
    <x v="3"/>
  </r>
  <r>
    <s v="A02080"/>
    <n v="1"/>
    <x v="21"/>
    <x v="21"/>
    <x v="0"/>
    <x v="4"/>
    <x v="11"/>
    <n v="3"/>
    <x v="68"/>
    <x v="3"/>
    <s v="4:53"/>
    <x v="2"/>
    <x v="1"/>
    <x v="4"/>
    <n v="8"/>
    <n v="5"/>
    <x v="4"/>
    <x v="1"/>
    <x v="3"/>
    <x v="0"/>
    <x v="2"/>
    <x v="10"/>
    <x v="12"/>
    <x v="1"/>
    <x v="1"/>
    <x v="2"/>
    <x v="0"/>
    <x v="3"/>
    <n v="4"/>
    <x v="0"/>
    <x v="2"/>
    <s v="Weekday"/>
    <s v="Fatal"/>
    <n v="0.62"/>
    <x v="1"/>
    <x v="4"/>
  </r>
  <r>
    <s v="A02081"/>
    <n v="1"/>
    <x v="7"/>
    <x v="7"/>
    <x v="0"/>
    <x v="2"/>
    <x v="8"/>
    <n v="4"/>
    <x v="44"/>
    <x v="6"/>
    <s v="4:58"/>
    <x v="0"/>
    <x v="3"/>
    <x v="6"/>
    <n v="6"/>
    <n v="4"/>
    <x v="2"/>
    <x v="0"/>
    <x v="3"/>
    <x v="2"/>
    <x v="1"/>
    <x v="34"/>
    <x v="11"/>
    <x v="1"/>
    <x v="1"/>
    <x v="2"/>
    <x v="0"/>
    <x v="1"/>
    <n v="4"/>
    <x v="0"/>
    <x v="2"/>
    <s v="Weekend"/>
    <s v="Fatal"/>
    <n v="0.67"/>
    <x v="3"/>
    <x v="1"/>
  </r>
  <r>
    <s v="A02082"/>
    <n v="1"/>
    <x v="27"/>
    <x v="27"/>
    <x v="0"/>
    <x v="4"/>
    <x v="5"/>
    <n v="10"/>
    <x v="58"/>
    <x v="2"/>
    <s v="19:23"/>
    <x v="0"/>
    <x v="4"/>
    <x v="0"/>
    <n v="0"/>
    <n v="3"/>
    <x v="0"/>
    <x v="2"/>
    <x v="2"/>
    <x v="2"/>
    <x v="3"/>
    <x v="12"/>
    <x v="17"/>
    <x v="2"/>
    <x v="1"/>
    <x v="0"/>
    <x v="1"/>
    <x v="1"/>
    <n v="19"/>
    <x v="2"/>
    <x v="2"/>
    <s v="Weekend"/>
    <s v="Fatal"/>
    <n v="0"/>
    <x v="4"/>
    <x v="4"/>
  </r>
  <r>
    <s v="A02083"/>
    <n v="1"/>
    <x v="31"/>
    <x v="31"/>
    <x v="0"/>
    <x v="3"/>
    <x v="2"/>
    <n v="6"/>
    <x v="3"/>
    <x v="5"/>
    <s v="15:56"/>
    <x v="0"/>
    <x v="4"/>
    <x v="2"/>
    <n v="3"/>
    <n v="5"/>
    <x v="1"/>
    <x v="0"/>
    <x v="0"/>
    <x v="0"/>
    <x v="1"/>
    <x v="85"/>
    <x v="40"/>
    <x v="1"/>
    <x v="0"/>
    <x v="0"/>
    <x v="1"/>
    <x v="1"/>
    <n v="15"/>
    <x v="3"/>
    <x v="0"/>
    <s v="Weekday"/>
    <s v="Fatal"/>
    <n v="1.67"/>
    <x v="3"/>
    <x v="4"/>
  </r>
  <r>
    <s v="A02084"/>
    <n v="1"/>
    <x v="24"/>
    <x v="24"/>
    <x v="0"/>
    <x v="5"/>
    <x v="6"/>
    <n v="12"/>
    <x v="32"/>
    <x v="3"/>
    <s v="8:29"/>
    <x v="2"/>
    <x v="1"/>
    <x v="5"/>
    <n v="8"/>
    <n v="5"/>
    <x v="3"/>
    <x v="1"/>
    <x v="1"/>
    <x v="2"/>
    <x v="1"/>
    <x v="62"/>
    <x v="49"/>
    <x v="1"/>
    <x v="1"/>
    <x v="2"/>
    <x v="0"/>
    <x v="3"/>
    <n v="8"/>
    <x v="1"/>
    <x v="1"/>
    <s v="Weekday"/>
    <s v="Fatal"/>
    <n v="0.62"/>
    <x v="3"/>
    <x v="3"/>
  </r>
  <r>
    <s v="A02085"/>
    <n v="1"/>
    <x v="27"/>
    <x v="27"/>
    <x v="0"/>
    <x v="1"/>
    <x v="4"/>
    <n v="11"/>
    <x v="67"/>
    <x v="5"/>
    <s v="4:30"/>
    <x v="1"/>
    <x v="4"/>
    <x v="3"/>
    <n v="9"/>
    <n v="3"/>
    <x v="4"/>
    <x v="2"/>
    <x v="0"/>
    <x v="2"/>
    <x v="0"/>
    <x v="36"/>
    <x v="52"/>
    <x v="1"/>
    <x v="1"/>
    <x v="1"/>
    <x v="1"/>
    <x v="2"/>
    <n v="4"/>
    <x v="0"/>
    <x v="1"/>
    <s v="Weekday"/>
    <s v="Fatal"/>
    <n v="0.33"/>
    <x v="3"/>
    <x v="1"/>
  </r>
  <r>
    <s v="A02086"/>
    <n v="1"/>
    <x v="5"/>
    <x v="5"/>
    <x v="0"/>
    <x v="3"/>
    <x v="11"/>
    <n v="3"/>
    <x v="64"/>
    <x v="2"/>
    <s v="13:59"/>
    <x v="1"/>
    <x v="1"/>
    <x v="4"/>
    <n v="5"/>
    <n v="2"/>
    <x v="0"/>
    <x v="3"/>
    <x v="3"/>
    <x v="3"/>
    <x v="3"/>
    <x v="89"/>
    <x v="18"/>
    <x v="1"/>
    <x v="1"/>
    <x v="2"/>
    <x v="0"/>
    <x v="3"/>
    <n v="13"/>
    <x v="3"/>
    <x v="0"/>
    <s v="Weekend"/>
    <s v="Fatal"/>
    <n v="0.4"/>
    <x v="3"/>
    <x v="0"/>
  </r>
  <r>
    <s v="A02087"/>
    <n v="1"/>
    <x v="24"/>
    <x v="24"/>
    <x v="0"/>
    <x v="0"/>
    <x v="8"/>
    <n v="4"/>
    <x v="35"/>
    <x v="2"/>
    <s v="15:14"/>
    <x v="1"/>
    <x v="3"/>
    <x v="1"/>
    <n v="7"/>
    <n v="0"/>
    <x v="3"/>
    <x v="3"/>
    <x v="0"/>
    <x v="0"/>
    <x v="0"/>
    <x v="87"/>
    <x v="38"/>
    <x v="2"/>
    <x v="1"/>
    <x v="1"/>
    <x v="0"/>
    <x v="0"/>
    <n v="15"/>
    <x v="3"/>
    <x v="0"/>
    <s v="Weekend"/>
    <s v="Non-Fatal"/>
    <n v="0"/>
    <x v="4"/>
    <x v="4"/>
  </r>
  <r>
    <s v="A02088"/>
    <n v="1"/>
    <x v="0"/>
    <x v="0"/>
    <x v="0"/>
    <x v="0"/>
    <x v="6"/>
    <n v="12"/>
    <x v="60"/>
    <x v="3"/>
    <s v="8:42"/>
    <x v="0"/>
    <x v="2"/>
    <x v="0"/>
    <n v="2"/>
    <n v="0"/>
    <x v="4"/>
    <x v="3"/>
    <x v="0"/>
    <x v="1"/>
    <x v="1"/>
    <x v="65"/>
    <x v="29"/>
    <x v="1"/>
    <x v="1"/>
    <x v="1"/>
    <x v="0"/>
    <x v="2"/>
    <n v="8"/>
    <x v="1"/>
    <x v="0"/>
    <s v="Weekday"/>
    <s v="Non-Fatal"/>
    <n v="0"/>
    <x v="1"/>
    <x v="1"/>
  </r>
  <r>
    <s v="A02089"/>
    <n v="1"/>
    <x v="26"/>
    <x v="26"/>
    <x v="0"/>
    <x v="1"/>
    <x v="10"/>
    <n v="2"/>
    <x v="43"/>
    <x v="0"/>
    <s v="15:33"/>
    <x v="2"/>
    <x v="2"/>
    <x v="3"/>
    <n v="8"/>
    <n v="3"/>
    <x v="3"/>
    <x v="2"/>
    <x v="2"/>
    <x v="1"/>
    <x v="2"/>
    <x v="26"/>
    <x v="23"/>
    <x v="0"/>
    <x v="1"/>
    <x v="0"/>
    <x v="1"/>
    <x v="1"/>
    <n v="15"/>
    <x v="3"/>
    <x v="1"/>
    <s v="Weekday"/>
    <s v="Fatal"/>
    <n v="0.38"/>
    <x v="1"/>
    <x v="0"/>
  </r>
  <r>
    <s v="A02090"/>
    <n v="1"/>
    <x v="10"/>
    <x v="10"/>
    <x v="0"/>
    <x v="4"/>
    <x v="7"/>
    <n v="7"/>
    <x v="18"/>
    <x v="5"/>
    <s v="13:30"/>
    <x v="2"/>
    <x v="3"/>
    <x v="0"/>
    <n v="1"/>
    <n v="1"/>
    <x v="3"/>
    <x v="3"/>
    <x v="3"/>
    <x v="2"/>
    <x v="3"/>
    <x v="14"/>
    <x v="36"/>
    <x v="1"/>
    <x v="0"/>
    <x v="0"/>
    <x v="0"/>
    <x v="2"/>
    <n v="13"/>
    <x v="3"/>
    <x v="2"/>
    <s v="Weekday"/>
    <s v="Fatal"/>
    <n v="1"/>
    <x v="3"/>
    <x v="1"/>
  </r>
  <r>
    <s v="A02091"/>
    <n v="1"/>
    <x v="12"/>
    <x v="12"/>
    <x v="14"/>
    <x v="2"/>
    <x v="7"/>
    <n v="7"/>
    <x v="55"/>
    <x v="3"/>
    <s v="10:57"/>
    <x v="1"/>
    <x v="0"/>
    <x v="6"/>
    <n v="9"/>
    <n v="3"/>
    <x v="0"/>
    <x v="3"/>
    <x v="2"/>
    <x v="2"/>
    <x v="3"/>
    <x v="81"/>
    <x v="44"/>
    <x v="1"/>
    <x v="1"/>
    <x v="2"/>
    <x v="1"/>
    <x v="2"/>
    <n v="10"/>
    <x v="1"/>
    <x v="2"/>
    <s v="Weekday"/>
    <s v="Fatal"/>
    <n v="0.33"/>
    <x v="2"/>
    <x v="1"/>
  </r>
  <r>
    <s v="A02092"/>
    <n v="1"/>
    <x v="25"/>
    <x v="25"/>
    <x v="0"/>
    <x v="5"/>
    <x v="5"/>
    <n v="10"/>
    <x v="12"/>
    <x v="1"/>
    <s v="18:54"/>
    <x v="0"/>
    <x v="3"/>
    <x v="4"/>
    <n v="8"/>
    <n v="2"/>
    <x v="1"/>
    <x v="0"/>
    <x v="2"/>
    <x v="0"/>
    <x v="0"/>
    <x v="61"/>
    <x v="20"/>
    <x v="0"/>
    <x v="0"/>
    <x v="0"/>
    <x v="1"/>
    <x v="3"/>
    <n v="18"/>
    <x v="2"/>
    <x v="1"/>
    <s v="Weekday"/>
    <s v="Fatal"/>
    <n v="0.25"/>
    <x v="1"/>
    <x v="0"/>
  </r>
  <r>
    <s v="A02093"/>
    <n v="1"/>
    <x v="21"/>
    <x v="21"/>
    <x v="0"/>
    <x v="0"/>
    <x v="6"/>
    <n v="12"/>
    <x v="60"/>
    <x v="4"/>
    <s v="17:1"/>
    <x v="0"/>
    <x v="2"/>
    <x v="3"/>
    <n v="7"/>
    <n v="3"/>
    <x v="1"/>
    <x v="3"/>
    <x v="3"/>
    <x v="3"/>
    <x v="1"/>
    <x v="10"/>
    <x v="52"/>
    <x v="1"/>
    <x v="0"/>
    <x v="0"/>
    <x v="1"/>
    <x v="1"/>
    <n v="17"/>
    <x v="2"/>
    <x v="0"/>
    <s v="Weekday"/>
    <s v="Fatal"/>
    <n v="0.43"/>
    <x v="3"/>
    <x v="4"/>
  </r>
  <r>
    <s v="A02094"/>
    <n v="1"/>
    <x v="31"/>
    <x v="31"/>
    <x v="0"/>
    <x v="1"/>
    <x v="8"/>
    <n v="4"/>
    <x v="37"/>
    <x v="0"/>
    <s v="12:17"/>
    <x v="0"/>
    <x v="2"/>
    <x v="2"/>
    <n v="10"/>
    <n v="0"/>
    <x v="1"/>
    <x v="2"/>
    <x v="3"/>
    <x v="3"/>
    <x v="1"/>
    <x v="14"/>
    <x v="6"/>
    <x v="1"/>
    <x v="0"/>
    <x v="2"/>
    <x v="1"/>
    <x v="3"/>
    <n v="12"/>
    <x v="3"/>
    <x v="1"/>
    <s v="Weekday"/>
    <s v="Non-Fatal"/>
    <n v="0"/>
    <x v="3"/>
    <x v="1"/>
  </r>
  <r>
    <s v="A02095"/>
    <n v="1"/>
    <x v="6"/>
    <x v="6"/>
    <x v="24"/>
    <x v="4"/>
    <x v="5"/>
    <n v="10"/>
    <x v="58"/>
    <x v="2"/>
    <s v="17:22"/>
    <x v="0"/>
    <x v="4"/>
    <x v="1"/>
    <n v="9"/>
    <n v="3"/>
    <x v="0"/>
    <x v="3"/>
    <x v="1"/>
    <x v="3"/>
    <x v="1"/>
    <x v="47"/>
    <x v="10"/>
    <x v="1"/>
    <x v="1"/>
    <x v="0"/>
    <x v="1"/>
    <x v="3"/>
    <n v="17"/>
    <x v="2"/>
    <x v="2"/>
    <s v="Weekend"/>
    <s v="Fatal"/>
    <n v="0.33"/>
    <x v="3"/>
    <x v="1"/>
  </r>
  <r>
    <s v="A02096"/>
    <n v="1"/>
    <x v="16"/>
    <x v="16"/>
    <x v="20"/>
    <x v="2"/>
    <x v="4"/>
    <n v="11"/>
    <x v="14"/>
    <x v="6"/>
    <s v="11:39"/>
    <x v="1"/>
    <x v="0"/>
    <x v="6"/>
    <n v="5"/>
    <n v="2"/>
    <x v="2"/>
    <x v="3"/>
    <x v="1"/>
    <x v="3"/>
    <x v="2"/>
    <x v="30"/>
    <x v="37"/>
    <x v="0"/>
    <x v="0"/>
    <x v="0"/>
    <x v="1"/>
    <x v="2"/>
    <n v="11"/>
    <x v="1"/>
    <x v="2"/>
    <s v="Weekend"/>
    <s v="Fatal"/>
    <n v="0.4"/>
    <x v="1"/>
    <x v="4"/>
  </r>
  <r>
    <s v="A02097"/>
    <n v="1"/>
    <x v="28"/>
    <x v="28"/>
    <x v="23"/>
    <x v="0"/>
    <x v="10"/>
    <n v="2"/>
    <x v="29"/>
    <x v="0"/>
    <s v="13:20"/>
    <x v="0"/>
    <x v="3"/>
    <x v="1"/>
    <n v="0"/>
    <n v="3"/>
    <x v="4"/>
    <x v="3"/>
    <x v="0"/>
    <x v="2"/>
    <x v="2"/>
    <x v="88"/>
    <x v="23"/>
    <x v="0"/>
    <x v="1"/>
    <x v="2"/>
    <x v="1"/>
    <x v="0"/>
    <n v="13"/>
    <x v="3"/>
    <x v="0"/>
    <s v="Weekday"/>
    <s v="Fatal"/>
    <n v="0"/>
    <x v="1"/>
    <x v="3"/>
  </r>
  <r>
    <s v="A02098"/>
    <n v="1"/>
    <x v="19"/>
    <x v="19"/>
    <x v="0"/>
    <x v="0"/>
    <x v="9"/>
    <n v="9"/>
    <x v="11"/>
    <x v="4"/>
    <s v="18:17"/>
    <x v="2"/>
    <x v="3"/>
    <x v="0"/>
    <n v="2"/>
    <n v="2"/>
    <x v="3"/>
    <x v="0"/>
    <x v="1"/>
    <x v="1"/>
    <x v="0"/>
    <x v="13"/>
    <x v="26"/>
    <x v="1"/>
    <x v="1"/>
    <x v="1"/>
    <x v="0"/>
    <x v="2"/>
    <n v="18"/>
    <x v="2"/>
    <x v="0"/>
    <s v="Weekday"/>
    <s v="Fatal"/>
    <n v="1"/>
    <x v="2"/>
    <x v="0"/>
  </r>
  <r>
    <s v="A02099"/>
    <n v="1"/>
    <x v="0"/>
    <x v="0"/>
    <x v="0"/>
    <x v="2"/>
    <x v="2"/>
    <n v="6"/>
    <x v="39"/>
    <x v="5"/>
    <s v="13:17"/>
    <x v="2"/>
    <x v="3"/>
    <x v="0"/>
    <n v="7"/>
    <n v="2"/>
    <x v="2"/>
    <x v="0"/>
    <x v="2"/>
    <x v="0"/>
    <x v="3"/>
    <x v="0"/>
    <x v="45"/>
    <x v="1"/>
    <x v="0"/>
    <x v="2"/>
    <x v="0"/>
    <x v="3"/>
    <n v="13"/>
    <x v="3"/>
    <x v="2"/>
    <s v="Weekday"/>
    <s v="Fatal"/>
    <n v="0.28999999999999998"/>
    <x v="3"/>
    <x v="0"/>
  </r>
  <r>
    <s v="A02100"/>
    <n v="1"/>
    <x v="3"/>
    <x v="3"/>
    <x v="0"/>
    <x v="4"/>
    <x v="10"/>
    <n v="2"/>
    <x v="17"/>
    <x v="3"/>
    <s v="9:7"/>
    <x v="1"/>
    <x v="4"/>
    <x v="5"/>
    <n v="6"/>
    <n v="0"/>
    <x v="3"/>
    <x v="0"/>
    <x v="2"/>
    <x v="1"/>
    <x v="3"/>
    <x v="54"/>
    <x v="29"/>
    <x v="1"/>
    <x v="1"/>
    <x v="0"/>
    <x v="1"/>
    <x v="3"/>
    <n v="9"/>
    <x v="1"/>
    <x v="2"/>
    <s v="Weekday"/>
    <s v="Non-Fatal"/>
    <n v="0"/>
    <x v="1"/>
    <x v="4"/>
  </r>
  <r>
    <s v="A02101"/>
    <n v="1"/>
    <x v="5"/>
    <x v="5"/>
    <x v="0"/>
    <x v="0"/>
    <x v="8"/>
    <n v="4"/>
    <x v="35"/>
    <x v="3"/>
    <s v="20:0"/>
    <x v="0"/>
    <x v="2"/>
    <x v="1"/>
    <n v="6"/>
    <n v="1"/>
    <x v="0"/>
    <x v="0"/>
    <x v="1"/>
    <x v="1"/>
    <x v="2"/>
    <x v="28"/>
    <x v="46"/>
    <x v="0"/>
    <x v="0"/>
    <x v="2"/>
    <x v="0"/>
    <x v="2"/>
    <n v="20"/>
    <x v="2"/>
    <x v="0"/>
    <s v="Weekday"/>
    <s v="Fatal"/>
    <n v="0.17"/>
    <x v="0"/>
    <x v="3"/>
  </r>
  <r>
    <s v="A02102"/>
    <n v="1"/>
    <x v="15"/>
    <x v="15"/>
    <x v="10"/>
    <x v="3"/>
    <x v="5"/>
    <n v="10"/>
    <x v="36"/>
    <x v="3"/>
    <s v="8:28"/>
    <x v="2"/>
    <x v="1"/>
    <x v="1"/>
    <n v="1"/>
    <n v="3"/>
    <x v="2"/>
    <x v="0"/>
    <x v="1"/>
    <x v="3"/>
    <x v="1"/>
    <x v="89"/>
    <x v="33"/>
    <x v="1"/>
    <x v="1"/>
    <x v="2"/>
    <x v="1"/>
    <x v="3"/>
    <n v="8"/>
    <x v="1"/>
    <x v="0"/>
    <s v="Weekday"/>
    <s v="Fatal"/>
    <n v="3"/>
    <x v="1"/>
    <x v="0"/>
  </r>
  <r>
    <s v="A02103"/>
    <n v="1"/>
    <x v="7"/>
    <x v="7"/>
    <x v="0"/>
    <x v="0"/>
    <x v="7"/>
    <n v="7"/>
    <x v="8"/>
    <x v="3"/>
    <s v="19:12"/>
    <x v="1"/>
    <x v="2"/>
    <x v="6"/>
    <n v="4"/>
    <n v="5"/>
    <x v="2"/>
    <x v="3"/>
    <x v="3"/>
    <x v="2"/>
    <x v="0"/>
    <x v="43"/>
    <x v="27"/>
    <x v="1"/>
    <x v="0"/>
    <x v="1"/>
    <x v="0"/>
    <x v="3"/>
    <n v="19"/>
    <x v="2"/>
    <x v="0"/>
    <s v="Weekday"/>
    <s v="Fatal"/>
    <n v="1.25"/>
    <x v="2"/>
    <x v="4"/>
  </r>
  <r>
    <s v="A02104"/>
    <n v="1"/>
    <x v="13"/>
    <x v="13"/>
    <x v="0"/>
    <x v="2"/>
    <x v="4"/>
    <n v="11"/>
    <x v="14"/>
    <x v="1"/>
    <s v="3:54"/>
    <x v="1"/>
    <x v="4"/>
    <x v="2"/>
    <n v="2"/>
    <n v="4"/>
    <x v="0"/>
    <x v="0"/>
    <x v="3"/>
    <x v="2"/>
    <x v="0"/>
    <x v="71"/>
    <x v="14"/>
    <x v="1"/>
    <x v="0"/>
    <x v="1"/>
    <x v="0"/>
    <x v="0"/>
    <n v="3"/>
    <x v="0"/>
    <x v="2"/>
    <s v="Weekday"/>
    <s v="Fatal"/>
    <n v="2"/>
    <x v="1"/>
    <x v="1"/>
  </r>
  <r>
    <s v="A02105"/>
    <n v="1"/>
    <x v="2"/>
    <x v="2"/>
    <x v="0"/>
    <x v="2"/>
    <x v="9"/>
    <n v="9"/>
    <x v="51"/>
    <x v="6"/>
    <s v="11:27"/>
    <x v="2"/>
    <x v="4"/>
    <x v="0"/>
    <n v="0"/>
    <n v="1"/>
    <x v="2"/>
    <x v="1"/>
    <x v="0"/>
    <x v="2"/>
    <x v="0"/>
    <x v="53"/>
    <x v="34"/>
    <x v="0"/>
    <x v="1"/>
    <x v="1"/>
    <x v="1"/>
    <x v="2"/>
    <n v="11"/>
    <x v="1"/>
    <x v="2"/>
    <s v="Weekend"/>
    <s v="Fatal"/>
    <n v="0"/>
    <x v="1"/>
    <x v="3"/>
  </r>
  <r>
    <s v="A02106"/>
    <n v="1"/>
    <x v="14"/>
    <x v="14"/>
    <x v="0"/>
    <x v="4"/>
    <x v="6"/>
    <n v="12"/>
    <x v="7"/>
    <x v="0"/>
    <s v="15:40"/>
    <x v="1"/>
    <x v="2"/>
    <x v="6"/>
    <n v="1"/>
    <n v="3"/>
    <x v="1"/>
    <x v="2"/>
    <x v="1"/>
    <x v="1"/>
    <x v="1"/>
    <x v="76"/>
    <x v="20"/>
    <x v="0"/>
    <x v="0"/>
    <x v="0"/>
    <x v="0"/>
    <x v="3"/>
    <n v="15"/>
    <x v="3"/>
    <x v="2"/>
    <s v="Weekday"/>
    <s v="Fatal"/>
    <n v="3"/>
    <x v="1"/>
    <x v="3"/>
  </r>
  <r>
    <s v="A02107"/>
    <n v="1"/>
    <x v="17"/>
    <x v="17"/>
    <x v="0"/>
    <x v="2"/>
    <x v="0"/>
    <n v="5"/>
    <x v="2"/>
    <x v="4"/>
    <s v="16:59"/>
    <x v="1"/>
    <x v="4"/>
    <x v="4"/>
    <n v="3"/>
    <n v="4"/>
    <x v="4"/>
    <x v="0"/>
    <x v="1"/>
    <x v="3"/>
    <x v="0"/>
    <x v="51"/>
    <x v="26"/>
    <x v="1"/>
    <x v="1"/>
    <x v="1"/>
    <x v="0"/>
    <x v="2"/>
    <n v="16"/>
    <x v="3"/>
    <x v="2"/>
    <s v="Weekday"/>
    <s v="Fatal"/>
    <n v="1.33"/>
    <x v="2"/>
    <x v="4"/>
  </r>
  <r>
    <s v="A02108"/>
    <n v="1"/>
    <x v="10"/>
    <x v="10"/>
    <x v="0"/>
    <x v="4"/>
    <x v="3"/>
    <n v="8"/>
    <x v="33"/>
    <x v="4"/>
    <s v="2:47"/>
    <x v="1"/>
    <x v="4"/>
    <x v="1"/>
    <n v="0"/>
    <n v="3"/>
    <x v="1"/>
    <x v="3"/>
    <x v="0"/>
    <x v="2"/>
    <x v="1"/>
    <x v="68"/>
    <x v="41"/>
    <x v="1"/>
    <x v="1"/>
    <x v="1"/>
    <x v="0"/>
    <x v="0"/>
    <n v="2"/>
    <x v="0"/>
    <x v="2"/>
    <s v="Weekday"/>
    <s v="Fatal"/>
    <n v="0"/>
    <x v="2"/>
    <x v="1"/>
  </r>
  <r>
    <s v="A02109"/>
    <n v="1"/>
    <x v="24"/>
    <x v="24"/>
    <x v="0"/>
    <x v="3"/>
    <x v="6"/>
    <n v="12"/>
    <x v="50"/>
    <x v="3"/>
    <s v="1:13"/>
    <x v="0"/>
    <x v="1"/>
    <x v="0"/>
    <n v="1"/>
    <n v="3"/>
    <x v="2"/>
    <x v="0"/>
    <x v="2"/>
    <x v="2"/>
    <x v="3"/>
    <x v="50"/>
    <x v="14"/>
    <x v="1"/>
    <x v="1"/>
    <x v="0"/>
    <x v="1"/>
    <x v="0"/>
    <n v="1"/>
    <x v="0"/>
    <x v="0"/>
    <s v="Weekday"/>
    <s v="Fatal"/>
    <n v="3"/>
    <x v="1"/>
    <x v="1"/>
  </r>
  <r>
    <s v="A02110"/>
    <n v="1"/>
    <x v="19"/>
    <x v="19"/>
    <x v="0"/>
    <x v="0"/>
    <x v="7"/>
    <n v="7"/>
    <x v="8"/>
    <x v="0"/>
    <s v="15:16"/>
    <x v="0"/>
    <x v="4"/>
    <x v="4"/>
    <n v="9"/>
    <n v="4"/>
    <x v="2"/>
    <x v="0"/>
    <x v="1"/>
    <x v="2"/>
    <x v="1"/>
    <x v="55"/>
    <x v="4"/>
    <x v="1"/>
    <x v="1"/>
    <x v="1"/>
    <x v="0"/>
    <x v="2"/>
    <n v="15"/>
    <x v="3"/>
    <x v="0"/>
    <s v="Weekday"/>
    <s v="Fatal"/>
    <n v="0.44"/>
    <x v="2"/>
    <x v="4"/>
  </r>
  <r>
    <s v="A02111"/>
    <n v="1"/>
    <x v="10"/>
    <x v="10"/>
    <x v="0"/>
    <x v="0"/>
    <x v="7"/>
    <n v="7"/>
    <x v="8"/>
    <x v="0"/>
    <s v="19:6"/>
    <x v="1"/>
    <x v="1"/>
    <x v="1"/>
    <n v="8"/>
    <n v="4"/>
    <x v="1"/>
    <x v="1"/>
    <x v="2"/>
    <x v="0"/>
    <x v="1"/>
    <x v="49"/>
    <x v="6"/>
    <x v="1"/>
    <x v="0"/>
    <x v="2"/>
    <x v="1"/>
    <x v="1"/>
    <n v="19"/>
    <x v="2"/>
    <x v="0"/>
    <s v="Weekday"/>
    <s v="Fatal"/>
    <n v="0.5"/>
    <x v="3"/>
    <x v="1"/>
  </r>
  <r>
    <s v="A02112"/>
    <n v="1"/>
    <x v="4"/>
    <x v="4"/>
    <x v="0"/>
    <x v="5"/>
    <x v="2"/>
    <n v="6"/>
    <x v="41"/>
    <x v="0"/>
    <s v="5:36"/>
    <x v="0"/>
    <x v="1"/>
    <x v="0"/>
    <n v="9"/>
    <n v="2"/>
    <x v="3"/>
    <x v="2"/>
    <x v="3"/>
    <x v="3"/>
    <x v="3"/>
    <x v="12"/>
    <x v="50"/>
    <x v="1"/>
    <x v="1"/>
    <x v="0"/>
    <x v="1"/>
    <x v="2"/>
    <n v="5"/>
    <x v="1"/>
    <x v="1"/>
    <s v="Weekday"/>
    <s v="Fatal"/>
    <n v="0.22"/>
    <x v="2"/>
    <x v="4"/>
  </r>
  <r>
    <s v="A02113"/>
    <n v="1"/>
    <x v="22"/>
    <x v="22"/>
    <x v="0"/>
    <x v="2"/>
    <x v="6"/>
    <n v="12"/>
    <x v="46"/>
    <x v="1"/>
    <s v="6:41"/>
    <x v="1"/>
    <x v="3"/>
    <x v="3"/>
    <n v="6"/>
    <n v="2"/>
    <x v="4"/>
    <x v="2"/>
    <x v="3"/>
    <x v="3"/>
    <x v="0"/>
    <x v="55"/>
    <x v="27"/>
    <x v="1"/>
    <x v="0"/>
    <x v="2"/>
    <x v="0"/>
    <x v="3"/>
    <n v="6"/>
    <x v="1"/>
    <x v="2"/>
    <s v="Weekday"/>
    <s v="Fatal"/>
    <n v="0.33"/>
    <x v="2"/>
    <x v="4"/>
  </r>
  <r>
    <s v="A02114"/>
    <n v="1"/>
    <x v="27"/>
    <x v="27"/>
    <x v="0"/>
    <x v="3"/>
    <x v="1"/>
    <n v="1"/>
    <x v="31"/>
    <x v="5"/>
    <s v="20:31"/>
    <x v="1"/>
    <x v="4"/>
    <x v="0"/>
    <n v="1"/>
    <n v="1"/>
    <x v="0"/>
    <x v="3"/>
    <x v="0"/>
    <x v="1"/>
    <x v="1"/>
    <x v="55"/>
    <x v="37"/>
    <x v="0"/>
    <x v="1"/>
    <x v="2"/>
    <x v="0"/>
    <x v="0"/>
    <n v="20"/>
    <x v="2"/>
    <x v="0"/>
    <s v="Weekday"/>
    <s v="Fatal"/>
    <n v="1"/>
    <x v="1"/>
    <x v="4"/>
  </r>
  <r>
    <s v="A02115"/>
    <n v="1"/>
    <x v="4"/>
    <x v="4"/>
    <x v="0"/>
    <x v="5"/>
    <x v="0"/>
    <n v="5"/>
    <x v="56"/>
    <x v="5"/>
    <s v="14:9"/>
    <x v="1"/>
    <x v="0"/>
    <x v="2"/>
    <n v="1"/>
    <n v="2"/>
    <x v="1"/>
    <x v="3"/>
    <x v="1"/>
    <x v="2"/>
    <x v="3"/>
    <x v="7"/>
    <x v="48"/>
    <x v="1"/>
    <x v="1"/>
    <x v="0"/>
    <x v="0"/>
    <x v="0"/>
    <n v="14"/>
    <x v="3"/>
    <x v="1"/>
    <s v="Weekday"/>
    <s v="Fatal"/>
    <n v="2"/>
    <x v="2"/>
    <x v="0"/>
  </r>
  <r>
    <s v="A02116"/>
    <n v="1"/>
    <x v="25"/>
    <x v="25"/>
    <x v="0"/>
    <x v="4"/>
    <x v="5"/>
    <n v="10"/>
    <x v="58"/>
    <x v="0"/>
    <s v="3:40"/>
    <x v="2"/>
    <x v="1"/>
    <x v="3"/>
    <n v="9"/>
    <n v="5"/>
    <x v="1"/>
    <x v="2"/>
    <x v="1"/>
    <x v="0"/>
    <x v="3"/>
    <x v="83"/>
    <x v="32"/>
    <x v="2"/>
    <x v="1"/>
    <x v="1"/>
    <x v="0"/>
    <x v="0"/>
    <n v="3"/>
    <x v="0"/>
    <x v="2"/>
    <s v="Weekday"/>
    <s v="Fatal"/>
    <n v="0.56000000000000005"/>
    <x v="4"/>
    <x v="3"/>
  </r>
  <r>
    <s v="A02117"/>
    <n v="1"/>
    <x v="11"/>
    <x v="11"/>
    <x v="4"/>
    <x v="4"/>
    <x v="6"/>
    <n v="12"/>
    <x v="7"/>
    <x v="6"/>
    <s v="21:42"/>
    <x v="2"/>
    <x v="0"/>
    <x v="6"/>
    <n v="4"/>
    <n v="0"/>
    <x v="0"/>
    <x v="0"/>
    <x v="1"/>
    <x v="1"/>
    <x v="0"/>
    <x v="31"/>
    <x v="33"/>
    <x v="1"/>
    <x v="0"/>
    <x v="1"/>
    <x v="1"/>
    <x v="0"/>
    <n v="21"/>
    <x v="0"/>
    <x v="2"/>
    <s v="Weekend"/>
    <s v="Non-Fatal"/>
    <n v="0"/>
    <x v="1"/>
    <x v="0"/>
  </r>
  <r>
    <s v="A02118"/>
    <n v="1"/>
    <x v="24"/>
    <x v="24"/>
    <x v="0"/>
    <x v="5"/>
    <x v="11"/>
    <n v="3"/>
    <x v="21"/>
    <x v="0"/>
    <s v="3:10"/>
    <x v="2"/>
    <x v="2"/>
    <x v="3"/>
    <n v="1"/>
    <n v="2"/>
    <x v="4"/>
    <x v="1"/>
    <x v="0"/>
    <x v="0"/>
    <x v="3"/>
    <x v="54"/>
    <x v="40"/>
    <x v="1"/>
    <x v="1"/>
    <x v="0"/>
    <x v="0"/>
    <x v="0"/>
    <n v="3"/>
    <x v="0"/>
    <x v="1"/>
    <s v="Weekday"/>
    <s v="Fatal"/>
    <n v="2"/>
    <x v="3"/>
    <x v="4"/>
  </r>
  <r>
    <s v="A02119"/>
    <n v="1"/>
    <x v="8"/>
    <x v="8"/>
    <x v="0"/>
    <x v="4"/>
    <x v="3"/>
    <n v="8"/>
    <x v="33"/>
    <x v="0"/>
    <s v="22:19"/>
    <x v="2"/>
    <x v="2"/>
    <x v="1"/>
    <n v="3"/>
    <n v="3"/>
    <x v="1"/>
    <x v="1"/>
    <x v="3"/>
    <x v="2"/>
    <x v="2"/>
    <x v="33"/>
    <x v="32"/>
    <x v="2"/>
    <x v="0"/>
    <x v="0"/>
    <x v="1"/>
    <x v="0"/>
    <n v="22"/>
    <x v="0"/>
    <x v="2"/>
    <s v="Weekday"/>
    <s v="Fatal"/>
    <n v="1"/>
    <x v="4"/>
    <x v="0"/>
  </r>
  <r>
    <s v="A02120"/>
    <n v="1"/>
    <x v="3"/>
    <x v="3"/>
    <x v="0"/>
    <x v="1"/>
    <x v="10"/>
    <n v="2"/>
    <x v="43"/>
    <x v="1"/>
    <s v="3:6"/>
    <x v="0"/>
    <x v="1"/>
    <x v="5"/>
    <n v="3"/>
    <n v="0"/>
    <x v="4"/>
    <x v="0"/>
    <x v="1"/>
    <x v="0"/>
    <x v="3"/>
    <x v="44"/>
    <x v="52"/>
    <x v="1"/>
    <x v="0"/>
    <x v="0"/>
    <x v="0"/>
    <x v="1"/>
    <n v="3"/>
    <x v="0"/>
    <x v="1"/>
    <s v="Weekday"/>
    <s v="Non-Fatal"/>
    <n v="0"/>
    <x v="3"/>
    <x v="3"/>
  </r>
  <r>
    <s v="A02121"/>
    <n v="1"/>
    <x v="8"/>
    <x v="8"/>
    <x v="0"/>
    <x v="4"/>
    <x v="4"/>
    <n v="11"/>
    <x v="23"/>
    <x v="1"/>
    <s v="20:2"/>
    <x v="2"/>
    <x v="4"/>
    <x v="6"/>
    <n v="6"/>
    <n v="2"/>
    <x v="0"/>
    <x v="1"/>
    <x v="2"/>
    <x v="0"/>
    <x v="1"/>
    <x v="0"/>
    <x v="46"/>
    <x v="0"/>
    <x v="1"/>
    <x v="1"/>
    <x v="0"/>
    <x v="3"/>
    <n v="20"/>
    <x v="2"/>
    <x v="2"/>
    <s v="Weekday"/>
    <s v="Fatal"/>
    <n v="0.33"/>
    <x v="0"/>
    <x v="0"/>
  </r>
  <r>
    <s v="A02122"/>
    <n v="1"/>
    <x v="8"/>
    <x v="8"/>
    <x v="0"/>
    <x v="1"/>
    <x v="0"/>
    <n v="5"/>
    <x v="22"/>
    <x v="2"/>
    <s v="21:26"/>
    <x v="0"/>
    <x v="3"/>
    <x v="0"/>
    <n v="8"/>
    <n v="5"/>
    <x v="1"/>
    <x v="2"/>
    <x v="0"/>
    <x v="0"/>
    <x v="3"/>
    <x v="66"/>
    <x v="6"/>
    <x v="1"/>
    <x v="0"/>
    <x v="1"/>
    <x v="0"/>
    <x v="3"/>
    <n v="21"/>
    <x v="0"/>
    <x v="1"/>
    <s v="Weekend"/>
    <s v="Fatal"/>
    <n v="0.62"/>
    <x v="3"/>
    <x v="3"/>
  </r>
  <r>
    <s v="A02123"/>
    <n v="1"/>
    <x v="1"/>
    <x v="1"/>
    <x v="3"/>
    <x v="0"/>
    <x v="0"/>
    <n v="5"/>
    <x v="0"/>
    <x v="1"/>
    <s v="9:39"/>
    <x v="2"/>
    <x v="4"/>
    <x v="1"/>
    <n v="3"/>
    <n v="5"/>
    <x v="4"/>
    <x v="3"/>
    <x v="0"/>
    <x v="0"/>
    <x v="2"/>
    <x v="38"/>
    <x v="18"/>
    <x v="1"/>
    <x v="1"/>
    <x v="2"/>
    <x v="1"/>
    <x v="3"/>
    <n v="9"/>
    <x v="1"/>
    <x v="0"/>
    <s v="Weekday"/>
    <s v="Fatal"/>
    <n v="1.67"/>
    <x v="3"/>
    <x v="1"/>
  </r>
  <r>
    <s v="A02124"/>
    <n v="1"/>
    <x v="4"/>
    <x v="4"/>
    <x v="0"/>
    <x v="0"/>
    <x v="1"/>
    <n v="1"/>
    <x v="65"/>
    <x v="2"/>
    <s v="17:4"/>
    <x v="1"/>
    <x v="2"/>
    <x v="1"/>
    <n v="1"/>
    <n v="0"/>
    <x v="2"/>
    <x v="0"/>
    <x v="2"/>
    <x v="3"/>
    <x v="2"/>
    <x v="58"/>
    <x v="11"/>
    <x v="1"/>
    <x v="0"/>
    <x v="1"/>
    <x v="1"/>
    <x v="3"/>
    <n v="17"/>
    <x v="2"/>
    <x v="0"/>
    <s v="Weekend"/>
    <s v="Non-Fatal"/>
    <n v="0"/>
    <x v="3"/>
    <x v="1"/>
  </r>
  <r>
    <s v="A02125"/>
    <n v="1"/>
    <x v="30"/>
    <x v="30"/>
    <x v="0"/>
    <x v="2"/>
    <x v="3"/>
    <n v="8"/>
    <x v="20"/>
    <x v="1"/>
    <s v="13:16"/>
    <x v="1"/>
    <x v="2"/>
    <x v="0"/>
    <n v="10"/>
    <n v="4"/>
    <x v="0"/>
    <x v="0"/>
    <x v="1"/>
    <x v="0"/>
    <x v="1"/>
    <x v="47"/>
    <x v="13"/>
    <x v="1"/>
    <x v="1"/>
    <x v="1"/>
    <x v="0"/>
    <x v="3"/>
    <n v="13"/>
    <x v="3"/>
    <x v="2"/>
    <s v="Weekday"/>
    <s v="Fatal"/>
    <n v="0.4"/>
    <x v="1"/>
    <x v="1"/>
  </r>
  <r>
    <s v="A02126"/>
    <n v="1"/>
    <x v="25"/>
    <x v="25"/>
    <x v="0"/>
    <x v="1"/>
    <x v="6"/>
    <n v="12"/>
    <x v="28"/>
    <x v="6"/>
    <s v="16:46"/>
    <x v="0"/>
    <x v="2"/>
    <x v="3"/>
    <n v="6"/>
    <n v="1"/>
    <x v="2"/>
    <x v="3"/>
    <x v="3"/>
    <x v="0"/>
    <x v="1"/>
    <x v="1"/>
    <x v="39"/>
    <x v="2"/>
    <x v="0"/>
    <x v="2"/>
    <x v="1"/>
    <x v="2"/>
    <n v="16"/>
    <x v="3"/>
    <x v="1"/>
    <s v="Weekend"/>
    <s v="Fatal"/>
    <n v="0.17"/>
    <x v="4"/>
    <x v="1"/>
  </r>
  <r>
    <s v="A02127"/>
    <n v="1"/>
    <x v="21"/>
    <x v="21"/>
    <x v="0"/>
    <x v="0"/>
    <x v="11"/>
    <n v="3"/>
    <x v="70"/>
    <x v="5"/>
    <s v="5:42"/>
    <x v="0"/>
    <x v="4"/>
    <x v="6"/>
    <n v="2"/>
    <n v="4"/>
    <x v="2"/>
    <x v="3"/>
    <x v="1"/>
    <x v="0"/>
    <x v="2"/>
    <x v="71"/>
    <x v="46"/>
    <x v="0"/>
    <x v="1"/>
    <x v="0"/>
    <x v="0"/>
    <x v="0"/>
    <n v="5"/>
    <x v="1"/>
    <x v="0"/>
    <s v="Weekday"/>
    <s v="Fatal"/>
    <n v="2"/>
    <x v="0"/>
    <x v="1"/>
  </r>
  <r>
    <s v="A02128"/>
    <n v="1"/>
    <x v="2"/>
    <x v="2"/>
    <x v="0"/>
    <x v="1"/>
    <x v="5"/>
    <n v="10"/>
    <x v="40"/>
    <x v="1"/>
    <s v="19:31"/>
    <x v="0"/>
    <x v="3"/>
    <x v="3"/>
    <n v="8"/>
    <n v="4"/>
    <x v="2"/>
    <x v="2"/>
    <x v="1"/>
    <x v="2"/>
    <x v="0"/>
    <x v="21"/>
    <x v="43"/>
    <x v="1"/>
    <x v="1"/>
    <x v="1"/>
    <x v="1"/>
    <x v="3"/>
    <n v="19"/>
    <x v="2"/>
    <x v="1"/>
    <s v="Weekday"/>
    <s v="Fatal"/>
    <n v="0.5"/>
    <x v="1"/>
    <x v="4"/>
  </r>
  <r>
    <s v="A02129"/>
    <n v="1"/>
    <x v="12"/>
    <x v="12"/>
    <x v="14"/>
    <x v="0"/>
    <x v="11"/>
    <n v="3"/>
    <x v="70"/>
    <x v="3"/>
    <s v="8:12"/>
    <x v="1"/>
    <x v="4"/>
    <x v="2"/>
    <n v="10"/>
    <n v="2"/>
    <x v="2"/>
    <x v="2"/>
    <x v="3"/>
    <x v="3"/>
    <x v="2"/>
    <x v="36"/>
    <x v="48"/>
    <x v="1"/>
    <x v="0"/>
    <x v="0"/>
    <x v="0"/>
    <x v="3"/>
    <n v="8"/>
    <x v="1"/>
    <x v="0"/>
    <s v="Weekday"/>
    <s v="Fatal"/>
    <n v="0.2"/>
    <x v="2"/>
    <x v="1"/>
  </r>
  <r>
    <s v="A02130"/>
    <n v="1"/>
    <x v="0"/>
    <x v="0"/>
    <x v="0"/>
    <x v="5"/>
    <x v="3"/>
    <n v="8"/>
    <x v="42"/>
    <x v="2"/>
    <s v="13:29"/>
    <x v="1"/>
    <x v="2"/>
    <x v="1"/>
    <n v="5"/>
    <n v="1"/>
    <x v="1"/>
    <x v="2"/>
    <x v="0"/>
    <x v="0"/>
    <x v="0"/>
    <x v="83"/>
    <x v="38"/>
    <x v="2"/>
    <x v="1"/>
    <x v="1"/>
    <x v="0"/>
    <x v="2"/>
    <n v="13"/>
    <x v="3"/>
    <x v="1"/>
    <s v="Weekend"/>
    <s v="Fatal"/>
    <n v="0.2"/>
    <x v="4"/>
    <x v="3"/>
  </r>
  <r>
    <s v="A02131"/>
    <n v="1"/>
    <x v="27"/>
    <x v="27"/>
    <x v="0"/>
    <x v="2"/>
    <x v="5"/>
    <n v="10"/>
    <x v="13"/>
    <x v="5"/>
    <s v="23:46"/>
    <x v="2"/>
    <x v="0"/>
    <x v="0"/>
    <n v="10"/>
    <n v="3"/>
    <x v="1"/>
    <x v="0"/>
    <x v="2"/>
    <x v="3"/>
    <x v="2"/>
    <x v="70"/>
    <x v="5"/>
    <x v="1"/>
    <x v="0"/>
    <x v="0"/>
    <x v="1"/>
    <x v="3"/>
    <n v="23"/>
    <x v="0"/>
    <x v="2"/>
    <s v="Weekday"/>
    <s v="Fatal"/>
    <n v="0.3"/>
    <x v="3"/>
    <x v="1"/>
  </r>
  <r>
    <s v="A02132"/>
    <n v="1"/>
    <x v="2"/>
    <x v="2"/>
    <x v="0"/>
    <x v="4"/>
    <x v="11"/>
    <n v="3"/>
    <x v="68"/>
    <x v="4"/>
    <s v="22:41"/>
    <x v="0"/>
    <x v="4"/>
    <x v="4"/>
    <n v="1"/>
    <n v="5"/>
    <x v="4"/>
    <x v="2"/>
    <x v="0"/>
    <x v="1"/>
    <x v="1"/>
    <x v="28"/>
    <x v="26"/>
    <x v="1"/>
    <x v="0"/>
    <x v="0"/>
    <x v="0"/>
    <x v="0"/>
    <n v="22"/>
    <x v="0"/>
    <x v="2"/>
    <s v="Weekday"/>
    <s v="Fatal"/>
    <n v="5"/>
    <x v="2"/>
    <x v="3"/>
  </r>
  <r>
    <s v="A02133"/>
    <n v="1"/>
    <x v="19"/>
    <x v="19"/>
    <x v="0"/>
    <x v="2"/>
    <x v="4"/>
    <n v="11"/>
    <x v="14"/>
    <x v="6"/>
    <s v="12:32"/>
    <x v="2"/>
    <x v="2"/>
    <x v="0"/>
    <n v="7"/>
    <n v="5"/>
    <x v="1"/>
    <x v="3"/>
    <x v="2"/>
    <x v="1"/>
    <x v="2"/>
    <x v="10"/>
    <x v="14"/>
    <x v="1"/>
    <x v="1"/>
    <x v="1"/>
    <x v="1"/>
    <x v="1"/>
    <n v="12"/>
    <x v="3"/>
    <x v="2"/>
    <s v="Weekend"/>
    <s v="Fatal"/>
    <n v="0.71"/>
    <x v="1"/>
    <x v="4"/>
  </r>
  <r>
    <s v="A02134"/>
    <n v="1"/>
    <x v="8"/>
    <x v="8"/>
    <x v="0"/>
    <x v="5"/>
    <x v="3"/>
    <n v="8"/>
    <x v="42"/>
    <x v="6"/>
    <s v="8:27"/>
    <x v="0"/>
    <x v="3"/>
    <x v="3"/>
    <n v="9"/>
    <n v="1"/>
    <x v="2"/>
    <x v="0"/>
    <x v="0"/>
    <x v="0"/>
    <x v="3"/>
    <x v="33"/>
    <x v="52"/>
    <x v="1"/>
    <x v="0"/>
    <x v="0"/>
    <x v="0"/>
    <x v="3"/>
    <n v="8"/>
    <x v="1"/>
    <x v="1"/>
    <s v="Weekend"/>
    <s v="Fatal"/>
    <n v="0.11"/>
    <x v="3"/>
    <x v="0"/>
  </r>
  <r>
    <s v="A02135"/>
    <n v="1"/>
    <x v="10"/>
    <x v="10"/>
    <x v="0"/>
    <x v="3"/>
    <x v="4"/>
    <n v="11"/>
    <x v="5"/>
    <x v="0"/>
    <s v="18:53"/>
    <x v="2"/>
    <x v="4"/>
    <x v="3"/>
    <n v="5"/>
    <n v="5"/>
    <x v="3"/>
    <x v="3"/>
    <x v="0"/>
    <x v="3"/>
    <x v="1"/>
    <x v="72"/>
    <x v="39"/>
    <x v="2"/>
    <x v="0"/>
    <x v="0"/>
    <x v="1"/>
    <x v="0"/>
    <n v="18"/>
    <x v="2"/>
    <x v="0"/>
    <s v="Weekday"/>
    <s v="Fatal"/>
    <n v="1"/>
    <x v="4"/>
    <x v="0"/>
  </r>
  <r>
    <s v="A02136"/>
    <n v="1"/>
    <x v="0"/>
    <x v="0"/>
    <x v="0"/>
    <x v="4"/>
    <x v="2"/>
    <n v="6"/>
    <x v="54"/>
    <x v="0"/>
    <s v="21:24"/>
    <x v="0"/>
    <x v="2"/>
    <x v="3"/>
    <n v="2"/>
    <n v="1"/>
    <x v="3"/>
    <x v="3"/>
    <x v="3"/>
    <x v="2"/>
    <x v="1"/>
    <x v="44"/>
    <x v="26"/>
    <x v="1"/>
    <x v="1"/>
    <x v="1"/>
    <x v="0"/>
    <x v="2"/>
    <n v="21"/>
    <x v="0"/>
    <x v="2"/>
    <s v="Weekday"/>
    <s v="Fatal"/>
    <n v="0.5"/>
    <x v="2"/>
    <x v="3"/>
  </r>
  <r>
    <s v="A02137"/>
    <n v="1"/>
    <x v="30"/>
    <x v="30"/>
    <x v="0"/>
    <x v="0"/>
    <x v="2"/>
    <n v="6"/>
    <x v="53"/>
    <x v="6"/>
    <s v="1:6"/>
    <x v="1"/>
    <x v="0"/>
    <x v="5"/>
    <n v="10"/>
    <n v="5"/>
    <x v="3"/>
    <x v="0"/>
    <x v="2"/>
    <x v="3"/>
    <x v="1"/>
    <x v="75"/>
    <x v="2"/>
    <x v="1"/>
    <x v="1"/>
    <x v="2"/>
    <x v="0"/>
    <x v="1"/>
    <n v="1"/>
    <x v="0"/>
    <x v="0"/>
    <s v="Weekend"/>
    <s v="Fatal"/>
    <n v="0.5"/>
    <x v="2"/>
    <x v="2"/>
  </r>
  <r>
    <s v="A02138"/>
    <n v="1"/>
    <x v="12"/>
    <x v="12"/>
    <x v="5"/>
    <x v="2"/>
    <x v="6"/>
    <n v="12"/>
    <x v="46"/>
    <x v="4"/>
    <s v="2:52"/>
    <x v="2"/>
    <x v="0"/>
    <x v="6"/>
    <n v="7"/>
    <n v="1"/>
    <x v="1"/>
    <x v="3"/>
    <x v="1"/>
    <x v="0"/>
    <x v="3"/>
    <x v="55"/>
    <x v="25"/>
    <x v="1"/>
    <x v="1"/>
    <x v="0"/>
    <x v="0"/>
    <x v="2"/>
    <n v="2"/>
    <x v="0"/>
    <x v="2"/>
    <s v="Weekday"/>
    <s v="Fatal"/>
    <n v="0.14000000000000001"/>
    <x v="3"/>
    <x v="4"/>
  </r>
  <r>
    <s v="A02139"/>
    <n v="1"/>
    <x v="25"/>
    <x v="25"/>
    <x v="0"/>
    <x v="4"/>
    <x v="9"/>
    <n v="9"/>
    <x v="59"/>
    <x v="1"/>
    <s v="15:55"/>
    <x v="1"/>
    <x v="4"/>
    <x v="4"/>
    <n v="1"/>
    <n v="2"/>
    <x v="2"/>
    <x v="1"/>
    <x v="0"/>
    <x v="1"/>
    <x v="1"/>
    <x v="72"/>
    <x v="28"/>
    <x v="0"/>
    <x v="0"/>
    <x v="0"/>
    <x v="1"/>
    <x v="0"/>
    <n v="15"/>
    <x v="3"/>
    <x v="2"/>
    <s v="Weekday"/>
    <s v="Fatal"/>
    <n v="2"/>
    <x v="0"/>
    <x v="0"/>
  </r>
  <r>
    <s v="A02140"/>
    <n v="1"/>
    <x v="19"/>
    <x v="19"/>
    <x v="0"/>
    <x v="0"/>
    <x v="10"/>
    <n v="2"/>
    <x v="29"/>
    <x v="2"/>
    <s v="13:31"/>
    <x v="0"/>
    <x v="2"/>
    <x v="1"/>
    <n v="3"/>
    <n v="0"/>
    <x v="2"/>
    <x v="2"/>
    <x v="2"/>
    <x v="3"/>
    <x v="2"/>
    <x v="29"/>
    <x v="42"/>
    <x v="1"/>
    <x v="1"/>
    <x v="1"/>
    <x v="1"/>
    <x v="1"/>
    <n v="13"/>
    <x v="3"/>
    <x v="0"/>
    <s v="Weekend"/>
    <s v="Non-Fatal"/>
    <n v="0"/>
    <x v="1"/>
    <x v="1"/>
  </r>
  <r>
    <s v="A02141"/>
    <n v="1"/>
    <x v="8"/>
    <x v="8"/>
    <x v="0"/>
    <x v="1"/>
    <x v="8"/>
    <n v="4"/>
    <x v="37"/>
    <x v="5"/>
    <s v="14:8"/>
    <x v="2"/>
    <x v="3"/>
    <x v="3"/>
    <n v="8"/>
    <n v="3"/>
    <x v="2"/>
    <x v="3"/>
    <x v="2"/>
    <x v="0"/>
    <x v="3"/>
    <x v="75"/>
    <x v="43"/>
    <x v="1"/>
    <x v="1"/>
    <x v="1"/>
    <x v="1"/>
    <x v="1"/>
    <n v="14"/>
    <x v="3"/>
    <x v="1"/>
    <s v="Weekday"/>
    <s v="Fatal"/>
    <n v="0.38"/>
    <x v="1"/>
    <x v="2"/>
  </r>
  <r>
    <s v="A02142"/>
    <n v="1"/>
    <x v="26"/>
    <x v="26"/>
    <x v="0"/>
    <x v="3"/>
    <x v="8"/>
    <n v="4"/>
    <x v="10"/>
    <x v="3"/>
    <s v="9:42"/>
    <x v="0"/>
    <x v="4"/>
    <x v="6"/>
    <n v="6"/>
    <n v="3"/>
    <x v="0"/>
    <x v="1"/>
    <x v="2"/>
    <x v="1"/>
    <x v="0"/>
    <x v="15"/>
    <x v="36"/>
    <x v="1"/>
    <x v="1"/>
    <x v="2"/>
    <x v="0"/>
    <x v="1"/>
    <n v="9"/>
    <x v="1"/>
    <x v="0"/>
    <s v="Weekday"/>
    <s v="Fatal"/>
    <n v="0.5"/>
    <x v="3"/>
    <x v="2"/>
  </r>
  <r>
    <s v="A02143"/>
    <n v="1"/>
    <x v="8"/>
    <x v="8"/>
    <x v="0"/>
    <x v="2"/>
    <x v="11"/>
    <n v="3"/>
    <x v="45"/>
    <x v="3"/>
    <s v="17:9"/>
    <x v="2"/>
    <x v="1"/>
    <x v="2"/>
    <n v="10"/>
    <n v="2"/>
    <x v="0"/>
    <x v="1"/>
    <x v="0"/>
    <x v="2"/>
    <x v="0"/>
    <x v="49"/>
    <x v="15"/>
    <x v="1"/>
    <x v="0"/>
    <x v="0"/>
    <x v="0"/>
    <x v="0"/>
    <n v="17"/>
    <x v="2"/>
    <x v="2"/>
    <s v="Weekday"/>
    <s v="Fatal"/>
    <n v="0.2"/>
    <x v="1"/>
    <x v="1"/>
  </r>
  <r>
    <s v="A02144"/>
    <n v="1"/>
    <x v="9"/>
    <x v="9"/>
    <x v="0"/>
    <x v="3"/>
    <x v="5"/>
    <n v="10"/>
    <x v="36"/>
    <x v="5"/>
    <s v="14:54"/>
    <x v="2"/>
    <x v="0"/>
    <x v="5"/>
    <n v="1"/>
    <n v="3"/>
    <x v="0"/>
    <x v="2"/>
    <x v="1"/>
    <x v="2"/>
    <x v="2"/>
    <x v="77"/>
    <x v="19"/>
    <x v="0"/>
    <x v="1"/>
    <x v="0"/>
    <x v="0"/>
    <x v="3"/>
    <n v="14"/>
    <x v="3"/>
    <x v="0"/>
    <s v="Weekday"/>
    <s v="Fatal"/>
    <n v="3"/>
    <x v="0"/>
    <x v="2"/>
  </r>
  <r>
    <s v="A02145"/>
    <n v="1"/>
    <x v="20"/>
    <x v="20"/>
    <x v="15"/>
    <x v="2"/>
    <x v="1"/>
    <n v="1"/>
    <x v="63"/>
    <x v="3"/>
    <s v="7:57"/>
    <x v="2"/>
    <x v="4"/>
    <x v="2"/>
    <n v="2"/>
    <n v="4"/>
    <x v="1"/>
    <x v="0"/>
    <x v="2"/>
    <x v="1"/>
    <x v="1"/>
    <x v="32"/>
    <x v="17"/>
    <x v="2"/>
    <x v="0"/>
    <x v="2"/>
    <x v="0"/>
    <x v="2"/>
    <n v="7"/>
    <x v="1"/>
    <x v="2"/>
    <s v="Weekday"/>
    <s v="Fatal"/>
    <n v="2"/>
    <x v="4"/>
    <x v="3"/>
  </r>
  <r>
    <s v="A02146"/>
    <n v="1"/>
    <x v="26"/>
    <x v="26"/>
    <x v="0"/>
    <x v="5"/>
    <x v="7"/>
    <n v="7"/>
    <x v="57"/>
    <x v="5"/>
    <s v="17:47"/>
    <x v="0"/>
    <x v="0"/>
    <x v="1"/>
    <n v="5"/>
    <n v="4"/>
    <x v="1"/>
    <x v="0"/>
    <x v="0"/>
    <x v="3"/>
    <x v="1"/>
    <x v="76"/>
    <x v="27"/>
    <x v="1"/>
    <x v="1"/>
    <x v="1"/>
    <x v="0"/>
    <x v="3"/>
    <n v="17"/>
    <x v="2"/>
    <x v="1"/>
    <s v="Weekday"/>
    <s v="Fatal"/>
    <n v="0.8"/>
    <x v="2"/>
    <x v="3"/>
  </r>
  <r>
    <s v="A02147"/>
    <n v="1"/>
    <x v="20"/>
    <x v="20"/>
    <x v="11"/>
    <x v="2"/>
    <x v="9"/>
    <n v="9"/>
    <x v="51"/>
    <x v="5"/>
    <s v="9:42"/>
    <x v="1"/>
    <x v="4"/>
    <x v="6"/>
    <n v="10"/>
    <n v="4"/>
    <x v="0"/>
    <x v="1"/>
    <x v="1"/>
    <x v="0"/>
    <x v="2"/>
    <x v="53"/>
    <x v="27"/>
    <x v="1"/>
    <x v="1"/>
    <x v="2"/>
    <x v="0"/>
    <x v="0"/>
    <n v="9"/>
    <x v="1"/>
    <x v="2"/>
    <s v="Weekday"/>
    <s v="Fatal"/>
    <n v="0.4"/>
    <x v="2"/>
    <x v="3"/>
  </r>
  <r>
    <s v="A02148"/>
    <n v="1"/>
    <x v="20"/>
    <x v="20"/>
    <x v="15"/>
    <x v="1"/>
    <x v="4"/>
    <n v="11"/>
    <x v="67"/>
    <x v="5"/>
    <s v="20:31"/>
    <x v="2"/>
    <x v="1"/>
    <x v="0"/>
    <n v="0"/>
    <n v="5"/>
    <x v="3"/>
    <x v="1"/>
    <x v="0"/>
    <x v="0"/>
    <x v="0"/>
    <x v="49"/>
    <x v="51"/>
    <x v="2"/>
    <x v="1"/>
    <x v="0"/>
    <x v="1"/>
    <x v="0"/>
    <n v="20"/>
    <x v="2"/>
    <x v="1"/>
    <s v="Weekday"/>
    <s v="Fatal"/>
    <n v="0"/>
    <x v="4"/>
    <x v="1"/>
  </r>
  <r>
    <s v="A02149"/>
    <n v="1"/>
    <x v="28"/>
    <x v="28"/>
    <x v="19"/>
    <x v="1"/>
    <x v="6"/>
    <n v="12"/>
    <x v="28"/>
    <x v="4"/>
    <s v="18:52"/>
    <x v="2"/>
    <x v="3"/>
    <x v="3"/>
    <n v="10"/>
    <n v="5"/>
    <x v="0"/>
    <x v="0"/>
    <x v="3"/>
    <x v="1"/>
    <x v="0"/>
    <x v="38"/>
    <x v="34"/>
    <x v="0"/>
    <x v="0"/>
    <x v="0"/>
    <x v="1"/>
    <x v="3"/>
    <n v="18"/>
    <x v="2"/>
    <x v="1"/>
    <s v="Weekday"/>
    <s v="Fatal"/>
    <n v="0.5"/>
    <x v="1"/>
    <x v="1"/>
  </r>
  <r>
    <s v="A02150"/>
    <n v="1"/>
    <x v="10"/>
    <x v="10"/>
    <x v="0"/>
    <x v="2"/>
    <x v="3"/>
    <n v="8"/>
    <x v="20"/>
    <x v="3"/>
    <s v="17:45"/>
    <x v="2"/>
    <x v="2"/>
    <x v="1"/>
    <n v="1"/>
    <n v="2"/>
    <x v="3"/>
    <x v="0"/>
    <x v="3"/>
    <x v="1"/>
    <x v="3"/>
    <x v="83"/>
    <x v="21"/>
    <x v="1"/>
    <x v="1"/>
    <x v="0"/>
    <x v="0"/>
    <x v="2"/>
    <n v="17"/>
    <x v="2"/>
    <x v="2"/>
    <s v="Weekday"/>
    <s v="Fatal"/>
    <n v="2"/>
    <x v="2"/>
    <x v="3"/>
  </r>
  <r>
    <s v="A02151"/>
    <n v="1"/>
    <x v="8"/>
    <x v="8"/>
    <x v="0"/>
    <x v="5"/>
    <x v="10"/>
    <n v="2"/>
    <x v="66"/>
    <x v="3"/>
    <s v="12:41"/>
    <x v="1"/>
    <x v="2"/>
    <x v="1"/>
    <n v="5"/>
    <n v="2"/>
    <x v="1"/>
    <x v="3"/>
    <x v="3"/>
    <x v="1"/>
    <x v="3"/>
    <x v="70"/>
    <x v="38"/>
    <x v="2"/>
    <x v="1"/>
    <x v="0"/>
    <x v="0"/>
    <x v="2"/>
    <n v="12"/>
    <x v="3"/>
    <x v="1"/>
    <s v="Weekday"/>
    <s v="Fatal"/>
    <n v="0.4"/>
    <x v="4"/>
    <x v="1"/>
  </r>
  <r>
    <s v="A02152"/>
    <n v="1"/>
    <x v="24"/>
    <x v="24"/>
    <x v="0"/>
    <x v="2"/>
    <x v="0"/>
    <n v="5"/>
    <x v="2"/>
    <x v="2"/>
    <s v="6:57"/>
    <x v="2"/>
    <x v="0"/>
    <x v="6"/>
    <n v="8"/>
    <n v="0"/>
    <x v="2"/>
    <x v="0"/>
    <x v="1"/>
    <x v="1"/>
    <x v="2"/>
    <x v="0"/>
    <x v="32"/>
    <x v="2"/>
    <x v="0"/>
    <x v="0"/>
    <x v="0"/>
    <x v="3"/>
    <n v="6"/>
    <x v="1"/>
    <x v="2"/>
    <s v="Weekend"/>
    <s v="Non-Fatal"/>
    <n v="0"/>
    <x v="4"/>
    <x v="0"/>
  </r>
  <r>
    <s v="A02153"/>
    <n v="1"/>
    <x v="5"/>
    <x v="5"/>
    <x v="0"/>
    <x v="3"/>
    <x v="11"/>
    <n v="3"/>
    <x v="64"/>
    <x v="0"/>
    <s v="6:27"/>
    <x v="1"/>
    <x v="3"/>
    <x v="0"/>
    <n v="2"/>
    <n v="3"/>
    <x v="4"/>
    <x v="1"/>
    <x v="0"/>
    <x v="3"/>
    <x v="2"/>
    <x v="11"/>
    <x v="13"/>
    <x v="1"/>
    <x v="0"/>
    <x v="1"/>
    <x v="1"/>
    <x v="2"/>
    <n v="6"/>
    <x v="1"/>
    <x v="0"/>
    <s v="Weekday"/>
    <s v="Fatal"/>
    <n v="1.5"/>
    <x v="1"/>
    <x v="1"/>
  </r>
  <r>
    <s v="A02154"/>
    <n v="1"/>
    <x v="4"/>
    <x v="4"/>
    <x v="0"/>
    <x v="3"/>
    <x v="7"/>
    <n v="7"/>
    <x v="24"/>
    <x v="2"/>
    <s v="22:32"/>
    <x v="1"/>
    <x v="0"/>
    <x v="0"/>
    <n v="2"/>
    <n v="5"/>
    <x v="2"/>
    <x v="0"/>
    <x v="2"/>
    <x v="0"/>
    <x v="3"/>
    <x v="81"/>
    <x v="6"/>
    <x v="1"/>
    <x v="1"/>
    <x v="2"/>
    <x v="0"/>
    <x v="3"/>
    <n v="22"/>
    <x v="0"/>
    <x v="0"/>
    <s v="Weekend"/>
    <s v="Fatal"/>
    <n v="2.5"/>
    <x v="3"/>
    <x v="1"/>
  </r>
  <r>
    <s v="A02155"/>
    <n v="1"/>
    <x v="1"/>
    <x v="1"/>
    <x v="3"/>
    <x v="0"/>
    <x v="8"/>
    <n v="4"/>
    <x v="35"/>
    <x v="6"/>
    <s v="12:6"/>
    <x v="0"/>
    <x v="1"/>
    <x v="5"/>
    <n v="0"/>
    <n v="3"/>
    <x v="4"/>
    <x v="1"/>
    <x v="0"/>
    <x v="1"/>
    <x v="3"/>
    <x v="27"/>
    <x v="38"/>
    <x v="2"/>
    <x v="1"/>
    <x v="1"/>
    <x v="0"/>
    <x v="0"/>
    <n v="12"/>
    <x v="3"/>
    <x v="0"/>
    <s v="Weekend"/>
    <s v="Fatal"/>
    <n v="0"/>
    <x v="4"/>
    <x v="3"/>
  </r>
  <r>
    <s v="A02156"/>
    <n v="1"/>
    <x v="10"/>
    <x v="10"/>
    <x v="0"/>
    <x v="4"/>
    <x v="4"/>
    <n v="11"/>
    <x v="23"/>
    <x v="4"/>
    <s v="18:17"/>
    <x v="0"/>
    <x v="4"/>
    <x v="0"/>
    <n v="6"/>
    <n v="0"/>
    <x v="3"/>
    <x v="3"/>
    <x v="2"/>
    <x v="0"/>
    <x v="1"/>
    <x v="86"/>
    <x v="30"/>
    <x v="1"/>
    <x v="0"/>
    <x v="2"/>
    <x v="0"/>
    <x v="0"/>
    <n v="18"/>
    <x v="2"/>
    <x v="2"/>
    <s v="Weekday"/>
    <s v="Non-Fatal"/>
    <n v="0"/>
    <x v="3"/>
    <x v="2"/>
  </r>
  <r>
    <s v="A02157"/>
    <n v="1"/>
    <x v="23"/>
    <x v="23"/>
    <x v="0"/>
    <x v="3"/>
    <x v="1"/>
    <n v="1"/>
    <x v="31"/>
    <x v="0"/>
    <s v="5:34"/>
    <x v="1"/>
    <x v="3"/>
    <x v="3"/>
    <n v="7"/>
    <n v="4"/>
    <x v="4"/>
    <x v="1"/>
    <x v="2"/>
    <x v="1"/>
    <x v="0"/>
    <x v="49"/>
    <x v="1"/>
    <x v="1"/>
    <x v="1"/>
    <x v="2"/>
    <x v="0"/>
    <x v="0"/>
    <n v="5"/>
    <x v="1"/>
    <x v="0"/>
    <s v="Weekday"/>
    <s v="Fatal"/>
    <n v="0.56999999999999995"/>
    <x v="1"/>
    <x v="1"/>
  </r>
  <r>
    <s v="A02158"/>
    <n v="1"/>
    <x v="11"/>
    <x v="11"/>
    <x v="22"/>
    <x v="1"/>
    <x v="3"/>
    <n v="8"/>
    <x v="9"/>
    <x v="1"/>
    <s v="20:44"/>
    <x v="1"/>
    <x v="0"/>
    <x v="6"/>
    <n v="7"/>
    <n v="2"/>
    <x v="0"/>
    <x v="1"/>
    <x v="3"/>
    <x v="2"/>
    <x v="3"/>
    <x v="86"/>
    <x v="18"/>
    <x v="1"/>
    <x v="1"/>
    <x v="0"/>
    <x v="1"/>
    <x v="0"/>
    <n v="20"/>
    <x v="2"/>
    <x v="1"/>
    <s v="Weekday"/>
    <s v="Fatal"/>
    <n v="0.28999999999999998"/>
    <x v="3"/>
    <x v="2"/>
  </r>
  <r>
    <s v="A02159"/>
    <n v="1"/>
    <x v="9"/>
    <x v="9"/>
    <x v="0"/>
    <x v="5"/>
    <x v="7"/>
    <n v="7"/>
    <x v="57"/>
    <x v="1"/>
    <s v="7:58"/>
    <x v="2"/>
    <x v="1"/>
    <x v="6"/>
    <n v="10"/>
    <n v="0"/>
    <x v="4"/>
    <x v="3"/>
    <x v="1"/>
    <x v="3"/>
    <x v="0"/>
    <x v="39"/>
    <x v="5"/>
    <x v="1"/>
    <x v="0"/>
    <x v="1"/>
    <x v="1"/>
    <x v="0"/>
    <n v="7"/>
    <x v="1"/>
    <x v="1"/>
    <s v="Weekday"/>
    <s v="Non-Fatal"/>
    <n v="0"/>
    <x v="3"/>
    <x v="4"/>
  </r>
  <r>
    <s v="A02160"/>
    <n v="1"/>
    <x v="7"/>
    <x v="7"/>
    <x v="0"/>
    <x v="3"/>
    <x v="4"/>
    <n v="11"/>
    <x v="5"/>
    <x v="0"/>
    <s v="7:34"/>
    <x v="0"/>
    <x v="1"/>
    <x v="1"/>
    <n v="4"/>
    <n v="2"/>
    <x v="4"/>
    <x v="0"/>
    <x v="3"/>
    <x v="0"/>
    <x v="2"/>
    <x v="85"/>
    <x v="26"/>
    <x v="1"/>
    <x v="1"/>
    <x v="2"/>
    <x v="0"/>
    <x v="0"/>
    <n v="7"/>
    <x v="1"/>
    <x v="0"/>
    <s v="Weekday"/>
    <s v="Fatal"/>
    <n v="0.5"/>
    <x v="2"/>
    <x v="4"/>
  </r>
  <r>
    <s v="A02161"/>
    <n v="1"/>
    <x v="15"/>
    <x v="15"/>
    <x v="10"/>
    <x v="0"/>
    <x v="4"/>
    <n v="11"/>
    <x v="30"/>
    <x v="1"/>
    <s v="7:24"/>
    <x v="2"/>
    <x v="4"/>
    <x v="0"/>
    <n v="2"/>
    <n v="4"/>
    <x v="4"/>
    <x v="0"/>
    <x v="2"/>
    <x v="1"/>
    <x v="1"/>
    <x v="8"/>
    <x v="11"/>
    <x v="1"/>
    <x v="0"/>
    <x v="1"/>
    <x v="0"/>
    <x v="3"/>
    <n v="7"/>
    <x v="1"/>
    <x v="0"/>
    <s v="Weekday"/>
    <s v="Fatal"/>
    <n v="2"/>
    <x v="3"/>
    <x v="4"/>
  </r>
  <r>
    <s v="A02162"/>
    <n v="1"/>
    <x v="0"/>
    <x v="0"/>
    <x v="0"/>
    <x v="4"/>
    <x v="9"/>
    <n v="9"/>
    <x v="59"/>
    <x v="0"/>
    <s v="0:48"/>
    <x v="2"/>
    <x v="4"/>
    <x v="1"/>
    <n v="2"/>
    <n v="5"/>
    <x v="1"/>
    <x v="2"/>
    <x v="3"/>
    <x v="1"/>
    <x v="2"/>
    <x v="74"/>
    <x v="42"/>
    <x v="1"/>
    <x v="0"/>
    <x v="1"/>
    <x v="0"/>
    <x v="3"/>
    <n v="0"/>
    <x v="0"/>
    <x v="2"/>
    <s v="Weekday"/>
    <s v="Fatal"/>
    <n v="2.5"/>
    <x v="1"/>
    <x v="0"/>
  </r>
  <r>
    <s v="A02163"/>
    <n v="1"/>
    <x v="6"/>
    <x v="6"/>
    <x v="2"/>
    <x v="4"/>
    <x v="4"/>
    <n v="11"/>
    <x v="23"/>
    <x v="0"/>
    <s v="19:50"/>
    <x v="1"/>
    <x v="4"/>
    <x v="1"/>
    <n v="3"/>
    <n v="3"/>
    <x v="0"/>
    <x v="3"/>
    <x v="3"/>
    <x v="0"/>
    <x v="0"/>
    <x v="74"/>
    <x v="33"/>
    <x v="1"/>
    <x v="1"/>
    <x v="1"/>
    <x v="1"/>
    <x v="2"/>
    <n v="19"/>
    <x v="2"/>
    <x v="2"/>
    <s v="Weekday"/>
    <s v="Fatal"/>
    <n v="1"/>
    <x v="1"/>
    <x v="0"/>
  </r>
  <r>
    <s v="A02164"/>
    <n v="1"/>
    <x v="0"/>
    <x v="0"/>
    <x v="0"/>
    <x v="2"/>
    <x v="4"/>
    <n v="11"/>
    <x v="14"/>
    <x v="1"/>
    <s v="3:5"/>
    <x v="1"/>
    <x v="0"/>
    <x v="1"/>
    <n v="7"/>
    <n v="2"/>
    <x v="4"/>
    <x v="1"/>
    <x v="3"/>
    <x v="0"/>
    <x v="3"/>
    <x v="15"/>
    <x v="51"/>
    <x v="2"/>
    <x v="0"/>
    <x v="2"/>
    <x v="1"/>
    <x v="1"/>
    <n v="3"/>
    <x v="0"/>
    <x v="2"/>
    <s v="Weekday"/>
    <s v="Fatal"/>
    <n v="0.28999999999999998"/>
    <x v="4"/>
    <x v="2"/>
  </r>
  <r>
    <s v="A02165"/>
    <n v="1"/>
    <x v="10"/>
    <x v="10"/>
    <x v="0"/>
    <x v="1"/>
    <x v="4"/>
    <n v="11"/>
    <x v="67"/>
    <x v="5"/>
    <s v="13:27"/>
    <x v="2"/>
    <x v="0"/>
    <x v="1"/>
    <n v="8"/>
    <n v="5"/>
    <x v="0"/>
    <x v="1"/>
    <x v="0"/>
    <x v="2"/>
    <x v="2"/>
    <x v="66"/>
    <x v="12"/>
    <x v="1"/>
    <x v="1"/>
    <x v="2"/>
    <x v="1"/>
    <x v="1"/>
    <n v="13"/>
    <x v="3"/>
    <x v="1"/>
    <s v="Weekday"/>
    <s v="Fatal"/>
    <n v="0.62"/>
    <x v="1"/>
    <x v="3"/>
  </r>
  <r>
    <s v="A02166"/>
    <n v="1"/>
    <x v="17"/>
    <x v="17"/>
    <x v="0"/>
    <x v="5"/>
    <x v="5"/>
    <n v="10"/>
    <x v="12"/>
    <x v="4"/>
    <s v="14:20"/>
    <x v="0"/>
    <x v="4"/>
    <x v="4"/>
    <n v="8"/>
    <n v="4"/>
    <x v="0"/>
    <x v="0"/>
    <x v="2"/>
    <x v="3"/>
    <x v="0"/>
    <x v="22"/>
    <x v="50"/>
    <x v="1"/>
    <x v="0"/>
    <x v="1"/>
    <x v="1"/>
    <x v="0"/>
    <n v="14"/>
    <x v="3"/>
    <x v="1"/>
    <s v="Weekday"/>
    <s v="Fatal"/>
    <n v="0.5"/>
    <x v="2"/>
    <x v="3"/>
  </r>
  <r>
    <s v="A02167"/>
    <n v="1"/>
    <x v="22"/>
    <x v="22"/>
    <x v="0"/>
    <x v="0"/>
    <x v="4"/>
    <n v="11"/>
    <x v="30"/>
    <x v="5"/>
    <s v="18:1"/>
    <x v="0"/>
    <x v="4"/>
    <x v="0"/>
    <n v="0"/>
    <n v="4"/>
    <x v="2"/>
    <x v="1"/>
    <x v="1"/>
    <x v="2"/>
    <x v="2"/>
    <x v="3"/>
    <x v="52"/>
    <x v="1"/>
    <x v="0"/>
    <x v="0"/>
    <x v="1"/>
    <x v="2"/>
    <n v="18"/>
    <x v="2"/>
    <x v="0"/>
    <s v="Weekday"/>
    <s v="Fatal"/>
    <n v="0"/>
    <x v="3"/>
    <x v="3"/>
  </r>
  <r>
    <s v="A02168"/>
    <n v="1"/>
    <x v="29"/>
    <x v="29"/>
    <x v="0"/>
    <x v="5"/>
    <x v="3"/>
    <n v="8"/>
    <x v="42"/>
    <x v="5"/>
    <s v="20:32"/>
    <x v="0"/>
    <x v="4"/>
    <x v="1"/>
    <n v="6"/>
    <n v="2"/>
    <x v="1"/>
    <x v="1"/>
    <x v="2"/>
    <x v="2"/>
    <x v="0"/>
    <x v="64"/>
    <x v="34"/>
    <x v="0"/>
    <x v="1"/>
    <x v="0"/>
    <x v="0"/>
    <x v="0"/>
    <n v="20"/>
    <x v="2"/>
    <x v="1"/>
    <s v="Weekday"/>
    <s v="Fatal"/>
    <n v="0.33"/>
    <x v="1"/>
    <x v="3"/>
  </r>
  <r>
    <s v="A02169"/>
    <n v="1"/>
    <x v="25"/>
    <x v="25"/>
    <x v="0"/>
    <x v="1"/>
    <x v="8"/>
    <n v="4"/>
    <x v="37"/>
    <x v="5"/>
    <s v="4:34"/>
    <x v="1"/>
    <x v="3"/>
    <x v="1"/>
    <n v="7"/>
    <n v="1"/>
    <x v="0"/>
    <x v="1"/>
    <x v="2"/>
    <x v="3"/>
    <x v="0"/>
    <x v="85"/>
    <x v="34"/>
    <x v="0"/>
    <x v="0"/>
    <x v="2"/>
    <x v="0"/>
    <x v="1"/>
    <n v="4"/>
    <x v="0"/>
    <x v="1"/>
    <s v="Weekday"/>
    <s v="Fatal"/>
    <n v="0.14000000000000001"/>
    <x v="1"/>
    <x v="4"/>
  </r>
  <r>
    <s v="A02170"/>
    <n v="1"/>
    <x v="0"/>
    <x v="0"/>
    <x v="0"/>
    <x v="2"/>
    <x v="11"/>
    <n v="3"/>
    <x v="45"/>
    <x v="4"/>
    <s v="6:39"/>
    <x v="1"/>
    <x v="0"/>
    <x v="5"/>
    <n v="9"/>
    <n v="2"/>
    <x v="0"/>
    <x v="3"/>
    <x v="0"/>
    <x v="1"/>
    <x v="2"/>
    <x v="10"/>
    <x v="43"/>
    <x v="1"/>
    <x v="1"/>
    <x v="0"/>
    <x v="1"/>
    <x v="2"/>
    <n v="6"/>
    <x v="1"/>
    <x v="2"/>
    <s v="Weekday"/>
    <s v="Fatal"/>
    <n v="0.22"/>
    <x v="1"/>
    <x v="4"/>
  </r>
  <r>
    <s v="A02171"/>
    <n v="1"/>
    <x v="24"/>
    <x v="24"/>
    <x v="0"/>
    <x v="0"/>
    <x v="10"/>
    <n v="2"/>
    <x v="29"/>
    <x v="1"/>
    <s v="8:58"/>
    <x v="1"/>
    <x v="1"/>
    <x v="2"/>
    <n v="10"/>
    <n v="3"/>
    <x v="1"/>
    <x v="0"/>
    <x v="3"/>
    <x v="1"/>
    <x v="0"/>
    <x v="82"/>
    <x v="18"/>
    <x v="1"/>
    <x v="0"/>
    <x v="0"/>
    <x v="0"/>
    <x v="3"/>
    <n v="8"/>
    <x v="1"/>
    <x v="0"/>
    <s v="Weekday"/>
    <s v="Fatal"/>
    <n v="0.3"/>
    <x v="3"/>
    <x v="0"/>
  </r>
  <r>
    <s v="A02172"/>
    <n v="1"/>
    <x v="3"/>
    <x v="3"/>
    <x v="0"/>
    <x v="4"/>
    <x v="3"/>
    <n v="8"/>
    <x v="33"/>
    <x v="1"/>
    <s v="23:0"/>
    <x v="0"/>
    <x v="4"/>
    <x v="5"/>
    <n v="5"/>
    <n v="3"/>
    <x v="0"/>
    <x v="3"/>
    <x v="2"/>
    <x v="0"/>
    <x v="3"/>
    <x v="16"/>
    <x v="32"/>
    <x v="2"/>
    <x v="1"/>
    <x v="2"/>
    <x v="0"/>
    <x v="0"/>
    <n v="23"/>
    <x v="0"/>
    <x v="2"/>
    <s v="Weekday"/>
    <s v="Fatal"/>
    <n v="0.6"/>
    <x v="4"/>
    <x v="3"/>
  </r>
  <r>
    <s v="A02173"/>
    <n v="1"/>
    <x v="7"/>
    <x v="7"/>
    <x v="0"/>
    <x v="4"/>
    <x v="0"/>
    <n v="5"/>
    <x v="34"/>
    <x v="3"/>
    <s v="3:5"/>
    <x v="2"/>
    <x v="0"/>
    <x v="2"/>
    <n v="10"/>
    <n v="0"/>
    <x v="3"/>
    <x v="0"/>
    <x v="1"/>
    <x v="1"/>
    <x v="0"/>
    <x v="13"/>
    <x v="41"/>
    <x v="1"/>
    <x v="0"/>
    <x v="1"/>
    <x v="0"/>
    <x v="3"/>
    <n v="3"/>
    <x v="0"/>
    <x v="2"/>
    <s v="Weekday"/>
    <s v="Non-Fatal"/>
    <n v="0"/>
    <x v="2"/>
    <x v="0"/>
  </r>
  <r>
    <s v="A02174"/>
    <n v="1"/>
    <x v="15"/>
    <x v="15"/>
    <x v="7"/>
    <x v="5"/>
    <x v="3"/>
    <n v="8"/>
    <x v="42"/>
    <x v="3"/>
    <s v="19:13"/>
    <x v="2"/>
    <x v="4"/>
    <x v="3"/>
    <n v="3"/>
    <n v="3"/>
    <x v="2"/>
    <x v="1"/>
    <x v="0"/>
    <x v="2"/>
    <x v="1"/>
    <x v="79"/>
    <x v="45"/>
    <x v="1"/>
    <x v="0"/>
    <x v="0"/>
    <x v="0"/>
    <x v="1"/>
    <n v="19"/>
    <x v="2"/>
    <x v="1"/>
    <s v="Weekday"/>
    <s v="Fatal"/>
    <n v="1"/>
    <x v="3"/>
    <x v="0"/>
  </r>
  <r>
    <s v="A02175"/>
    <n v="1"/>
    <x v="17"/>
    <x v="17"/>
    <x v="0"/>
    <x v="2"/>
    <x v="7"/>
    <n v="7"/>
    <x v="55"/>
    <x v="0"/>
    <s v="23:0"/>
    <x v="1"/>
    <x v="3"/>
    <x v="6"/>
    <n v="7"/>
    <n v="2"/>
    <x v="1"/>
    <x v="2"/>
    <x v="3"/>
    <x v="0"/>
    <x v="2"/>
    <x v="65"/>
    <x v="32"/>
    <x v="2"/>
    <x v="0"/>
    <x v="2"/>
    <x v="1"/>
    <x v="1"/>
    <n v="23"/>
    <x v="0"/>
    <x v="2"/>
    <s v="Weekday"/>
    <s v="Fatal"/>
    <n v="0.28999999999999998"/>
    <x v="4"/>
    <x v="1"/>
  </r>
  <r>
    <s v="A02176"/>
    <n v="1"/>
    <x v="16"/>
    <x v="16"/>
    <x v="20"/>
    <x v="2"/>
    <x v="8"/>
    <n v="4"/>
    <x v="44"/>
    <x v="5"/>
    <s v="21:17"/>
    <x v="2"/>
    <x v="1"/>
    <x v="5"/>
    <n v="2"/>
    <n v="2"/>
    <x v="3"/>
    <x v="2"/>
    <x v="1"/>
    <x v="0"/>
    <x v="1"/>
    <x v="65"/>
    <x v="23"/>
    <x v="0"/>
    <x v="1"/>
    <x v="1"/>
    <x v="0"/>
    <x v="2"/>
    <n v="21"/>
    <x v="0"/>
    <x v="2"/>
    <s v="Weekday"/>
    <s v="Fatal"/>
    <n v="1"/>
    <x v="1"/>
    <x v="1"/>
  </r>
  <r>
    <s v="A02177"/>
    <n v="1"/>
    <x v="7"/>
    <x v="7"/>
    <x v="0"/>
    <x v="4"/>
    <x v="2"/>
    <n v="6"/>
    <x v="54"/>
    <x v="2"/>
    <s v="21:29"/>
    <x v="1"/>
    <x v="0"/>
    <x v="2"/>
    <n v="10"/>
    <n v="2"/>
    <x v="3"/>
    <x v="2"/>
    <x v="0"/>
    <x v="2"/>
    <x v="0"/>
    <x v="0"/>
    <x v="51"/>
    <x v="2"/>
    <x v="0"/>
    <x v="2"/>
    <x v="1"/>
    <x v="0"/>
    <n v="21"/>
    <x v="0"/>
    <x v="2"/>
    <s v="Weekend"/>
    <s v="Fatal"/>
    <n v="0.2"/>
    <x v="4"/>
    <x v="0"/>
  </r>
  <r>
    <s v="A02178"/>
    <n v="1"/>
    <x v="1"/>
    <x v="1"/>
    <x v="6"/>
    <x v="1"/>
    <x v="0"/>
    <n v="5"/>
    <x v="22"/>
    <x v="4"/>
    <s v="13:24"/>
    <x v="1"/>
    <x v="1"/>
    <x v="2"/>
    <n v="1"/>
    <n v="1"/>
    <x v="0"/>
    <x v="0"/>
    <x v="3"/>
    <x v="2"/>
    <x v="3"/>
    <x v="19"/>
    <x v="42"/>
    <x v="1"/>
    <x v="0"/>
    <x v="0"/>
    <x v="1"/>
    <x v="1"/>
    <n v="13"/>
    <x v="3"/>
    <x v="1"/>
    <s v="Weekday"/>
    <s v="Fatal"/>
    <n v="1"/>
    <x v="1"/>
    <x v="4"/>
  </r>
  <r>
    <s v="A02179"/>
    <n v="1"/>
    <x v="2"/>
    <x v="2"/>
    <x v="0"/>
    <x v="2"/>
    <x v="8"/>
    <n v="4"/>
    <x v="44"/>
    <x v="6"/>
    <s v="22:11"/>
    <x v="1"/>
    <x v="4"/>
    <x v="6"/>
    <n v="4"/>
    <n v="2"/>
    <x v="1"/>
    <x v="1"/>
    <x v="2"/>
    <x v="2"/>
    <x v="3"/>
    <x v="61"/>
    <x v="42"/>
    <x v="1"/>
    <x v="1"/>
    <x v="0"/>
    <x v="1"/>
    <x v="1"/>
    <n v="22"/>
    <x v="0"/>
    <x v="2"/>
    <s v="Weekend"/>
    <s v="Fatal"/>
    <n v="0.5"/>
    <x v="1"/>
    <x v="0"/>
  </r>
  <r>
    <s v="A02180"/>
    <n v="1"/>
    <x v="11"/>
    <x v="11"/>
    <x v="4"/>
    <x v="2"/>
    <x v="5"/>
    <n v="10"/>
    <x v="13"/>
    <x v="4"/>
    <s v="3:58"/>
    <x v="2"/>
    <x v="4"/>
    <x v="0"/>
    <n v="0"/>
    <n v="2"/>
    <x v="2"/>
    <x v="1"/>
    <x v="3"/>
    <x v="2"/>
    <x v="2"/>
    <x v="8"/>
    <x v="11"/>
    <x v="1"/>
    <x v="0"/>
    <x v="1"/>
    <x v="1"/>
    <x v="3"/>
    <n v="3"/>
    <x v="0"/>
    <x v="2"/>
    <s v="Weekday"/>
    <s v="Fatal"/>
    <n v="0"/>
    <x v="3"/>
    <x v="4"/>
  </r>
  <r>
    <s v="A02181"/>
    <n v="1"/>
    <x v="26"/>
    <x v="26"/>
    <x v="0"/>
    <x v="4"/>
    <x v="11"/>
    <n v="3"/>
    <x v="68"/>
    <x v="3"/>
    <s v="0:54"/>
    <x v="1"/>
    <x v="3"/>
    <x v="3"/>
    <n v="9"/>
    <n v="0"/>
    <x v="0"/>
    <x v="0"/>
    <x v="1"/>
    <x v="1"/>
    <x v="2"/>
    <x v="4"/>
    <x v="33"/>
    <x v="1"/>
    <x v="1"/>
    <x v="0"/>
    <x v="1"/>
    <x v="3"/>
    <n v="0"/>
    <x v="0"/>
    <x v="2"/>
    <s v="Weekday"/>
    <s v="Non-Fatal"/>
    <n v="0"/>
    <x v="1"/>
    <x v="2"/>
  </r>
  <r>
    <s v="A02182"/>
    <n v="1"/>
    <x v="16"/>
    <x v="16"/>
    <x v="20"/>
    <x v="1"/>
    <x v="1"/>
    <n v="1"/>
    <x v="1"/>
    <x v="4"/>
    <s v="13:21"/>
    <x v="1"/>
    <x v="4"/>
    <x v="4"/>
    <n v="0"/>
    <n v="1"/>
    <x v="1"/>
    <x v="1"/>
    <x v="2"/>
    <x v="3"/>
    <x v="3"/>
    <x v="25"/>
    <x v="41"/>
    <x v="1"/>
    <x v="1"/>
    <x v="1"/>
    <x v="1"/>
    <x v="2"/>
    <n v="13"/>
    <x v="3"/>
    <x v="1"/>
    <s v="Weekday"/>
    <s v="Fatal"/>
    <n v="0"/>
    <x v="2"/>
    <x v="0"/>
  </r>
  <r>
    <s v="A02183"/>
    <n v="1"/>
    <x v="2"/>
    <x v="2"/>
    <x v="0"/>
    <x v="1"/>
    <x v="8"/>
    <n v="4"/>
    <x v="37"/>
    <x v="3"/>
    <s v="6:35"/>
    <x v="1"/>
    <x v="2"/>
    <x v="6"/>
    <n v="8"/>
    <n v="1"/>
    <x v="0"/>
    <x v="1"/>
    <x v="2"/>
    <x v="2"/>
    <x v="1"/>
    <x v="76"/>
    <x v="11"/>
    <x v="1"/>
    <x v="0"/>
    <x v="2"/>
    <x v="0"/>
    <x v="1"/>
    <n v="6"/>
    <x v="1"/>
    <x v="1"/>
    <s v="Weekday"/>
    <s v="Fatal"/>
    <n v="0.12"/>
    <x v="3"/>
    <x v="3"/>
  </r>
  <r>
    <s v="A02184"/>
    <n v="1"/>
    <x v="22"/>
    <x v="22"/>
    <x v="0"/>
    <x v="3"/>
    <x v="4"/>
    <n v="11"/>
    <x v="5"/>
    <x v="5"/>
    <s v="20:15"/>
    <x v="2"/>
    <x v="4"/>
    <x v="0"/>
    <n v="6"/>
    <n v="3"/>
    <x v="3"/>
    <x v="2"/>
    <x v="0"/>
    <x v="3"/>
    <x v="1"/>
    <x v="24"/>
    <x v="15"/>
    <x v="1"/>
    <x v="1"/>
    <x v="0"/>
    <x v="0"/>
    <x v="1"/>
    <n v="20"/>
    <x v="2"/>
    <x v="0"/>
    <s v="Weekday"/>
    <s v="Fatal"/>
    <n v="0.5"/>
    <x v="1"/>
    <x v="4"/>
  </r>
  <r>
    <s v="A02185"/>
    <n v="1"/>
    <x v="5"/>
    <x v="5"/>
    <x v="0"/>
    <x v="0"/>
    <x v="4"/>
    <n v="11"/>
    <x v="30"/>
    <x v="0"/>
    <s v="7:4"/>
    <x v="0"/>
    <x v="4"/>
    <x v="6"/>
    <n v="0"/>
    <n v="5"/>
    <x v="1"/>
    <x v="2"/>
    <x v="3"/>
    <x v="0"/>
    <x v="2"/>
    <x v="22"/>
    <x v="38"/>
    <x v="2"/>
    <x v="1"/>
    <x v="0"/>
    <x v="1"/>
    <x v="3"/>
    <n v="7"/>
    <x v="1"/>
    <x v="0"/>
    <s v="Weekday"/>
    <s v="Fatal"/>
    <n v="0"/>
    <x v="4"/>
    <x v="3"/>
  </r>
  <r>
    <s v="A02186"/>
    <n v="1"/>
    <x v="14"/>
    <x v="14"/>
    <x v="0"/>
    <x v="4"/>
    <x v="1"/>
    <n v="1"/>
    <x v="38"/>
    <x v="6"/>
    <s v="2:13"/>
    <x v="1"/>
    <x v="3"/>
    <x v="1"/>
    <n v="7"/>
    <n v="3"/>
    <x v="0"/>
    <x v="3"/>
    <x v="3"/>
    <x v="3"/>
    <x v="1"/>
    <x v="19"/>
    <x v="21"/>
    <x v="1"/>
    <x v="1"/>
    <x v="0"/>
    <x v="1"/>
    <x v="3"/>
    <n v="2"/>
    <x v="0"/>
    <x v="2"/>
    <s v="Weekend"/>
    <s v="Fatal"/>
    <n v="0.43"/>
    <x v="2"/>
    <x v="4"/>
  </r>
  <r>
    <s v="A02187"/>
    <n v="1"/>
    <x v="14"/>
    <x v="14"/>
    <x v="0"/>
    <x v="2"/>
    <x v="5"/>
    <n v="10"/>
    <x v="13"/>
    <x v="3"/>
    <s v="10:36"/>
    <x v="1"/>
    <x v="3"/>
    <x v="2"/>
    <n v="8"/>
    <n v="1"/>
    <x v="4"/>
    <x v="1"/>
    <x v="1"/>
    <x v="1"/>
    <x v="2"/>
    <x v="51"/>
    <x v="14"/>
    <x v="1"/>
    <x v="0"/>
    <x v="1"/>
    <x v="0"/>
    <x v="3"/>
    <n v="10"/>
    <x v="1"/>
    <x v="2"/>
    <s v="Weekday"/>
    <s v="Fatal"/>
    <n v="0.12"/>
    <x v="1"/>
    <x v="4"/>
  </r>
  <r>
    <s v="A02188"/>
    <n v="1"/>
    <x v="14"/>
    <x v="14"/>
    <x v="0"/>
    <x v="1"/>
    <x v="0"/>
    <n v="5"/>
    <x v="22"/>
    <x v="2"/>
    <s v="17:9"/>
    <x v="1"/>
    <x v="2"/>
    <x v="2"/>
    <n v="0"/>
    <n v="1"/>
    <x v="2"/>
    <x v="3"/>
    <x v="3"/>
    <x v="2"/>
    <x v="1"/>
    <x v="32"/>
    <x v="38"/>
    <x v="2"/>
    <x v="0"/>
    <x v="1"/>
    <x v="1"/>
    <x v="3"/>
    <n v="17"/>
    <x v="2"/>
    <x v="1"/>
    <s v="Weekend"/>
    <s v="Fatal"/>
    <n v="0"/>
    <x v="4"/>
    <x v="3"/>
  </r>
  <r>
    <s v="A02189"/>
    <n v="1"/>
    <x v="0"/>
    <x v="0"/>
    <x v="0"/>
    <x v="3"/>
    <x v="7"/>
    <n v="7"/>
    <x v="24"/>
    <x v="5"/>
    <s v="2:46"/>
    <x v="1"/>
    <x v="1"/>
    <x v="4"/>
    <n v="10"/>
    <n v="0"/>
    <x v="3"/>
    <x v="1"/>
    <x v="0"/>
    <x v="1"/>
    <x v="3"/>
    <x v="15"/>
    <x v="1"/>
    <x v="1"/>
    <x v="1"/>
    <x v="1"/>
    <x v="0"/>
    <x v="3"/>
    <n v="2"/>
    <x v="0"/>
    <x v="0"/>
    <s v="Weekday"/>
    <s v="Non-Fatal"/>
    <n v="0"/>
    <x v="1"/>
    <x v="2"/>
  </r>
  <r>
    <s v="A02190"/>
    <n v="1"/>
    <x v="28"/>
    <x v="28"/>
    <x v="21"/>
    <x v="1"/>
    <x v="2"/>
    <n v="6"/>
    <x v="16"/>
    <x v="1"/>
    <s v="4:48"/>
    <x v="2"/>
    <x v="2"/>
    <x v="3"/>
    <n v="0"/>
    <n v="0"/>
    <x v="3"/>
    <x v="0"/>
    <x v="3"/>
    <x v="2"/>
    <x v="2"/>
    <x v="65"/>
    <x v="25"/>
    <x v="1"/>
    <x v="1"/>
    <x v="1"/>
    <x v="1"/>
    <x v="2"/>
    <n v="4"/>
    <x v="0"/>
    <x v="1"/>
    <s v="Weekday"/>
    <s v="Non-Fatal"/>
    <n v="0"/>
    <x v="3"/>
    <x v="1"/>
  </r>
  <r>
    <s v="A02191"/>
    <n v="1"/>
    <x v="24"/>
    <x v="24"/>
    <x v="0"/>
    <x v="5"/>
    <x v="8"/>
    <n v="4"/>
    <x v="19"/>
    <x v="5"/>
    <s v="12:40"/>
    <x v="1"/>
    <x v="4"/>
    <x v="0"/>
    <n v="7"/>
    <n v="5"/>
    <x v="4"/>
    <x v="2"/>
    <x v="1"/>
    <x v="1"/>
    <x v="2"/>
    <x v="6"/>
    <x v="28"/>
    <x v="0"/>
    <x v="0"/>
    <x v="0"/>
    <x v="0"/>
    <x v="3"/>
    <n v="12"/>
    <x v="3"/>
    <x v="1"/>
    <s v="Weekday"/>
    <s v="Fatal"/>
    <n v="0.71"/>
    <x v="0"/>
    <x v="2"/>
  </r>
  <r>
    <s v="A02192"/>
    <n v="1"/>
    <x v="26"/>
    <x v="26"/>
    <x v="0"/>
    <x v="2"/>
    <x v="2"/>
    <n v="6"/>
    <x v="39"/>
    <x v="0"/>
    <s v="7:41"/>
    <x v="2"/>
    <x v="2"/>
    <x v="0"/>
    <n v="4"/>
    <n v="2"/>
    <x v="0"/>
    <x v="3"/>
    <x v="0"/>
    <x v="0"/>
    <x v="0"/>
    <x v="40"/>
    <x v="31"/>
    <x v="1"/>
    <x v="0"/>
    <x v="1"/>
    <x v="1"/>
    <x v="1"/>
    <n v="7"/>
    <x v="1"/>
    <x v="2"/>
    <s v="Weekday"/>
    <s v="Fatal"/>
    <n v="0.5"/>
    <x v="3"/>
    <x v="0"/>
  </r>
  <r>
    <s v="A02193"/>
    <n v="1"/>
    <x v="30"/>
    <x v="30"/>
    <x v="0"/>
    <x v="5"/>
    <x v="5"/>
    <n v="10"/>
    <x v="12"/>
    <x v="6"/>
    <s v="15:23"/>
    <x v="1"/>
    <x v="3"/>
    <x v="2"/>
    <n v="3"/>
    <n v="1"/>
    <x v="3"/>
    <x v="3"/>
    <x v="1"/>
    <x v="0"/>
    <x v="2"/>
    <x v="16"/>
    <x v="48"/>
    <x v="1"/>
    <x v="1"/>
    <x v="2"/>
    <x v="1"/>
    <x v="3"/>
    <n v="15"/>
    <x v="3"/>
    <x v="1"/>
    <s v="Weekend"/>
    <s v="Fatal"/>
    <n v="0.33"/>
    <x v="2"/>
    <x v="3"/>
  </r>
  <r>
    <s v="A02194"/>
    <n v="1"/>
    <x v="20"/>
    <x v="20"/>
    <x v="15"/>
    <x v="5"/>
    <x v="8"/>
    <n v="4"/>
    <x v="19"/>
    <x v="6"/>
    <s v="3:12"/>
    <x v="1"/>
    <x v="3"/>
    <x v="3"/>
    <n v="10"/>
    <n v="1"/>
    <x v="1"/>
    <x v="0"/>
    <x v="2"/>
    <x v="1"/>
    <x v="3"/>
    <x v="18"/>
    <x v="16"/>
    <x v="2"/>
    <x v="0"/>
    <x v="2"/>
    <x v="0"/>
    <x v="2"/>
    <n v="3"/>
    <x v="0"/>
    <x v="1"/>
    <s v="Weekend"/>
    <s v="Fatal"/>
    <n v="0.1"/>
    <x v="4"/>
    <x v="0"/>
  </r>
  <r>
    <s v="A02195"/>
    <n v="1"/>
    <x v="23"/>
    <x v="23"/>
    <x v="0"/>
    <x v="1"/>
    <x v="4"/>
    <n v="11"/>
    <x v="67"/>
    <x v="2"/>
    <s v="9:30"/>
    <x v="0"/>
    <x v="0"/>
    <x v="4"/>
    <n v="1"/>
    <n v="4"/>
    <x v="2"/>
    <x v="0"/>
    <x v="3"/>
    <x v="1"/>
    <x v="3"/>
    <x v="36"/>
    <x v="27"/>
    <x v="1"/>
    <x v="1"/>
    <x v="0"/>
    <x v="1"/>
    <x v="1"/>
    <n v="9"/>
    <x v="1"/>
    <x v="1"/>
    <s v="Weekend"/>
    <s v="Fatal"/>
    <n v="4"/>
    <x v="2"/>
    <x v="1"/>
  </r>
  <r>
    <s v="A02196"/>
    <n v="1"/>
    <x v="6"/>
    <x v="6"/>
    <x v="24"/>
    <x v="2"/>
    <x v="8"/>
    <n v="4"/>
    <x v="44"/>
    <x v="2"/>
    <s v="12:42"/>
    <x v="0"/>
    <x v="3"/>
    <x v="3"/>
    <n v="5"/>
    <n v="5"/>
    <x v="3"/>
    <x v="0"/>
    <x v="1"/>
    <x v="3"/>
    <x v="2"/>
    <x v="10"/>
    <x v="14"/>
    <x v="1"/>
    <x v="0"/>
    <x v="1"/>
    <x v="1"/>
    <x v="3"/>
    <n v="12"/>
    <x v="3"/>
    <x v="2"/>
    <s v="Weekend"/>
    <s v="Fatal"/>
    <n v="1"/>
    <x v="1"/>
    <x v="4"/>
  </r>
  <r>
    <s v="A02197"/>
    <n v="1"/>
    <x v="22"/>
    <x v="22"/>
    <x v="0"/>
    <x v="4"/>
    <x v="4"/>
    <n v="11"/>
    <x v="23"/>
    <x v="6"/>
    <s v="17:53"/>
    <x v="0"/>
    <x v="4"/>
    <x v="2"/>
    <n v="1"/>
    <n v="5"/>
    <x v="0"/>
    <x v="3"/>
    <x v="2"/>
    <x v="2"/>
    <x v="0"/>
    <x v="54"/>
    <x v="13"/>
    <x v="1"/>
    <x v="1"/>
    <x v="1"/>
    <x v="0"/>
    <x v="2"/>
    <n v="17"/>
    <x v="2"/>
    <x v="2"/>
    <s v="Weekend"/>
    <s v="Fatal"/>
    <n v="5"/>
    <x v="1"/>
    <x v="4"/>
  </r>
  <r>
    <s v="A02198"/>
    <n v="1"/>
    <x v="6"/>
    <x v="6"/>
    <x v="27"/>
    <x v="1"/>
    <x v="3"/>
    <n v="8"/>
    <x v="9"/>
    <x v="5"/>
    <s v="12:17"/>
    <x v="2"/>
    <x v="1"/>
    <x v="2"/>
    <n v="3"/>
    <n v="1"/>
    <x v="1"/>
    <x v="0"/>
    <x v="1"/>
    <x v="2"/>
    <x v="3"/>
    <x v="11"/>
    <x v="10"/>
    <x v="1"/>
    <x v="0"/>
    <x v="1"/>
    <x v="1"/>
    <x v="0"/>
    <n v="12"/>
    <x v="3"/>
    <x v="1"/>
    <s v="Weekday"/>
    <s v="Fatal"/>
    <n v="0.33"/>
    <x v="3"/>
    <x v="1"/>
  </r>
  <r>
    <s v="A02199"/>
    <n v="1"/>
    <x v="10"/>
    <x v="10"/>
    <x v="0"/>
    <x v="2"/>
    <x v="3"/>
    <n v="8"/>
    <x v="20"/>
    <x v="1"/>
    <s v="23:40"/>
    <x v="0"/>
    <x v="2"/>
    <x v="2"/>
    <n v="0"/>
    <n v="1"/>
    <x v="3"/>
    <x v="0"/>
    <x v="0"/>
    <x v="0"/>
    <x v="0"/>
    <x v="82"/>
    <x v="11"/>
    <x v="1"/>
    <x v="1"/>
    <x v="2"/>
    <x v="1"/>
    <x v="3"/>
    <n v="23"/>
    <x v="0"/>
    <x v="2"/>
    <s v="Weekday"/>
    <s v="Fatal"/>
    <n v="0"/>
    <x v="3"/>
    <x v="0"/>
  </r>
  <r>
    <s v="A02200"/>
    <n v="1"/>
    <x v="30"/>
    <x v="30"/>
    <x v="0"/>
    <x v="4"/>
    <x v="5"/>
    <n v="10"/>
    <x v="58"/>
    <x v="4"/>
    <s v="8:15"/>
    <x v="2"/>
    <x v="0"/>
    <x v="5"/>
    <n v="1"/>
    <n v="5"/>
    <x v="3"/>
    <x v="0"/>
    <x v="0"/>
    <x v="3"/>
    <x v="3"/>
    <x v="73"/>
    <x v="33"/>
    <x v="1"/>
    <x v="1"/>
    <x v="1"/>
    <x v="1"/>
    <x v="3"/>
    <n v="8"/>
    <x v="1"/>
    <x v="2"/>
    <s v="Weekday"/>
    <s v="Fatal"/>
    <n v="5"/>
    <x v="1"/>
    <x v="0"/>
  </r>
  <r>
    <s v="A02201"/>
    <n v="1"/>
    <x v="5"/>
    <x v="5"/>
    <x v="0"/>
    <x v="0"/>
    <x v="7"/>
    <n v="7"/>
    <x v="8"/>
    <x v="4"/>
    <s v="19:51"/>
    <x v="2"/>
    <x v="0"/>
    <x v="3"/>
    <n v="8"/>
    <n v="3"/>
    <x v="4"/>
    <x v="1"/>
    <x v="1"/>
    <x v="1"/>
    <x v="0"/>
    <x v="18"/>
    <x v="26"/>
    <x v="1"/>
    <x v="1"/>
    <x v="0"/>
    <x v="1"/>
    <x v="0"/>
    <n v="19"/>
    <x v="2"/>
    <x v="0"/>
    <s v="Weekday"/>
    <s v="Fatal"/>
    <n v="0.38"/>
    <x v="2"/>
    <x v="0"/>
  </r>
  <r>
    <s v="A02202"/>
    <n v="1"/>
    <x v="21"/>
    <x v="21"/>
    <x v="0"/>
    <x v="1"/>
    <x v="2"/>
    <n v="6"/>
    <x v="16"/>
    <x v="1"/>
    <s v="2:30"/>
    <x v="2"/>
    <x v="4"/>
    <x v="0"/>
    <n v="0"/>
    <n v="3"/>
    <x v="3"/>
    <x v="3"/>
    <x v="3"/>
    <x v="1"/>
    <x v="2"/>
    <x v="52"/>
    <x v="30"/>
    <x v="1"/>
    <x v="0"/>
    <x v="0"/>
    <x v="1"/>
    <x v="3"/>
    <n v="2"/>
    <x v="0"/>
    <x v="1"/>
    <s v="Weekday"/>
    <s v="Fatal"/>
    <n v="0"/>
    <x v="3"/>
    <x v="0"/>
  </r>
  <r>
    <s v="A02203"/>
    <n v="1"/>
    <x v="24"/>
    <x v="24"/>
    <x v="0"/>
    <x v="4"/>
    <x v="11"/>
    <n v="3"/>
    <x v="68"/>
    <x v="2"/>
    <s v="10:42"/>
    <x v="2"/>
    <x v="2"/>
    <x v="3"/>
    <n v="4"/>
    <n v="1"/>
    <x v="4"/>
    <x v="3"/>
    <x v="1"/>
    <x v="2"/>
    <x v="1"/>
    <x v="22"/>
    <x v="45"/>
    <x v="1"/>
    <x v="0"/>
    <x v="1"/>
    <x v="0"/>
    <x v="3"/>
    <n v="10"/>
    <x v="1"/>
    <x v="2"/>
    <s v="Weekend"/>
    <s v="Fatal"/>
    <n v="0.25"/>
    <x v="3"/>
    <x v="3"/>
  </r>
  <r>
    <s v="A02204"/>
    <n v="1"/>
    <x v="2"/>
    <x v="2"/>
    <x v="0"/>
    <x v="5"/>
    <x v="8"/>
    <n v="4"/>
    <x v="19"/>
    <x v="4"/>
    <s v="21:21"/>
    <x v="1"/>
    <x v="0"/>
    <x v="4"/>
    <n v="4"/>
    <n v="4"/>
    <x v="3"/>
    <x v="0"/>
    <x v="0"/>
    <x v="3"/>
    <x v="3"/>
    <x v="72"/>
    <x v="38"/>
    <x v="2"/>
    <x v="0"/>
    <x v="0"/>
    <x v="1"/>
    <x v="0"/>
    <n v="21"/>
    <x v="0"/>
    <x v="1"/>
    <s v="Weekday"/>
    <s v="Fatal"/>
    <n v="1"/>
    <x v="4"/>
    <x v="0"/>
  </r>
  <r>
    <s v="A02205"/>
    <n v="1"/>
    <x v="6"/>
    <x v="6"/>
    <x v="27"/>
    <x v="0"/>
    <x v="11"/>
    <n v="3"/>
    <x v="70"/>
    <x v="6"/>
    <s v="4:50"/>
    <x v="0"/>
    <x v="0"/>
    <x v="1"/>
    <n v="9"/>
    <n v="2"/>
    <x v="0"/>
    <x v="1"/>
    <x v="3"/>
    <x v="1"/>
    <x v="1"/>
    <x v="5"/>
    <x v="17"/>
    <x v="2"/>
    <x v="0"/>
    <x v="0"/>
    <x v="1"/>
    <x v="3"/>
    <n v="4"/>
    <x v="0"/>
    <x v="0"/>
    <s v="Weekend"/>
    <s v="Fatal"/>
    <n v="0.22"/>
    <x v="4"/>
    <x v="4"/>
  </r>
  <r>
    <s v="A02206"/>
    <n v="1"/>
    <x v="21"/>
    <x v="21"/>
    <x v="0"/>
    <x v="1"/>
    <x v="3"/>
    <n v="8"/>
    <x v="9"/>
    <x v="0"/>
    <s v="13:44"/>
    <x v="0"/>
    <x v="1"/>
    <x v="1"/>
    <n v="5"/>
    <n v="2"/>
    <x v="2"/>
    <x v="2"/>
    <x v="3"/>
    <x v="2"/>
    <x v="3"/>
    <x v="60"/>
    <x v="15"/>
    <x v="1"/>
    <x v="0"/>
    <x v="2"/>
    <x v="0"/>
    <x v="0"/>
    <n v="13"/>
    <x v="3"/>
    <x v="1"/>
    <s v="Weekday"/>
    <s v="Fatal"/>
    <n v="0.4"/>
    <x v="1"/>
    <x v="3"/>
  </r>
  <r>
    <s v="A02207"/>
    <n v="1"/>
    <x v="16"/>
    <x v="16"/>
    <x v="25"/>
    <x v="1"/>
    <x v="3"/>
    <n v="8"/>
    <x v="9"/>
    <x v="5"/>
    <s v="16:37"/>
    <x v="1"/>
    <x v="4"/>
    <x v="5"/>
    <n v="9"/>
    <n v="2"/>
    <x v="1"/>
    <x v="3"/>
    <x v="2"/>
    <x v="3"/>
    <x v="3"/>
    <x v="76"/>
    <x v="11"/>
    <x v="1"/>
    <x v="1"/>
    <x v="0"/>
    <x v="1"/>
    <x v="3"/>
    <n v="16"/>
    <x v="3"/>
    <x v="1"/>
    <s v="Weekday"/>
    <s v="Fatal"/>
    <n v="0.22"/>
    <x v="3"/>
    <x v="3"/>
  </r>
  <r>
    <s v="A02208"/>
    <n v="1"/>
    <x v="29"/>
    <x v="29"/>
    <x v="0"/>
    <x v="4"/>
    <x v="5"/>
    <n v="10"/>
    <x v="58"/>
    <x v="0"/>
    <s v="22:28"/>
    <x v="1"/>
    <x v="1"/>
    <x v="6"/>
    <n v="2"/>
    <n v="5"/>
    <x v="1"/>
    <x v="0"/>
    <x v="2"/>
    <x v="2"/>
    <x v="1"/>
    <x v="27"/>
    <x v="23"/>
    <x v="0"/>
    <x v="1"/>
    <x v="1"/>
    <x v="1"/>
    <x v="0"/>
    <n v="22"/>
    <x v="0"/>
    <x v="2"/>
    <s v="Weekday"/>
    <s v="Fatal"/>
    <n v="2.5"/>
    <x v="1"/>
    <x v="3"/>
  </r>
  <r>
    <s v="A02209"/>
    <n v="1"/>
    <x v="25"/>
    <x v="25"/>
    <x v="0"/>
    <x v="0"/>
    <x v="9"/>
    <n v="9"/>
    <x v="11"/>
    <x v="1"/>
    <s v="2:3"/>
    <x v="2"/>
    <x v="4"/>
    <x v="5"/>
    <n v="10"/>
    <n v="0"/>
    <x v="0"/>
    <x v="3"/>
    <x v="1"/>
    <x v="1"/>
    <x v="1"/>
    <x v="66"/>
    <x v="14"/>
    <x v="1"/>
    <x v="0"/>
    <x v="0"/>
    <x v="0"/>
    <x v="1"/>
    <n v="2"/>
    <x v="0"/>
    <x v="0"/>
    <s v="Weekday"/>
    <s v="Non-Fatal"/>
    <n v="0"/>
    <x v="1"/>
    <x v="3"/>
  </r>
  <r>
    <s v="A02210"/>
    <n v="1"/>
    <x v="15"/>
    <x v="15"/>
    <x v="26"/>
    <x v="2"/>
    <x v="1"/>
    <n v="1"/>
    <x v="63"/>
    <x v="0"/>
    <s v="9:40"/>
    <x v="1"/>
    <x v="3"/>
    <x v="4"/>
    <n v="8"/>
    <n v="0"/>
    <x v="4"/>
    <x v="0"/>
    <x v="2"/>
    <x v="0"/>
    <x v="1"/>
    <x v="19"/>
    <x v="33"/>
    <x v="1"/>
    <x v="1"/>
    <x v="1"/>
    <x v="0"/>
    <x v="1"/>
    <n v="9"/>
    <x v="1"/>
    <x v="2"/>
    <s v="Weekday"/>
    <s v="Non-Fatal"/>
    <n v="0"/>
    <x v="1"/>
    <x v="4"/>
  </r>
  <r>
    <s v="A02211"/>
    <n v="1"/>
    <x v="24"/>
    <x v="24"/>
    <x v="0"/>
    <x v="2"/>
    <x v="0"/>
    <n v="5"/>
    <x v="2"/>
    <x v="6"/>
    <s v="12:15"/>
    <x v="0"/>
    <x v="2"/>
    <x v="5"/>
    <n v="3"/>
    <n v="2"/>
    <x v="0"/>
    <x v="1"/>
    <x v="3"/>
    <x v="3"/>
    <x v="0"/>
    <x v="44"/>
    <x v="26"/>
    <x v="1"/>
    <x v="1"/>
    <x v="1"/>
    <x v="0"/>
    <x v="2"/>
    <n v="12"/>
    <x v="3"/>
    <x v="2"/>
    <s v="Weekend"/>
    <s v="Fatal"/>
    <n v="0.67"/>
    <x v="2"/>
    <x v="3"/>
  </r>
  <r>
    <s v="A02212"/>
    <n v="1"/>
    <x v="6"/>
    <x v="6"/>
    <x v="2"/>
    <x v="3"/>
    <x v="4"/>
    <n v="11"/>
    <x v="5"/>
    <x v="3"/>
    <s v="5:17"/>
    <x v="0"/>
    <x v="0"/>
    <x v="6"/>
    <n v="6"/>
    <n v="1"/>
    <x v="3"/>
    <x v="3"/>
    <x v="2"/>
    <x v="3"/>
    <x v="2"/>
    <x v="40"/>
    <x v="35"/>
    <x v="1"/>
    <x v="0"/>
    <x v="2"/>
    <x v="1"/>
    <x v="0"/>
    <n v="5"/>
    <x v="1"/>
    <x v="0"/>
    <s v="Weekday"/>
    <s v="Fatal"/>
    <n v="0.17"/>
    <x v="3"/>
    <x v="0"/>
  </r>
  <r>
    <s v="A02213"/>
    <n v="1"/>
    <x v="26"/>
    <x v="26"/>
    <x v="0"/>
    <x v="0"/>
    <x v="3"/>
    <n v="8"/>
    <x v="4"/>
    <x v="3"/>
    <s v="12:39"/>
    <x v="1"/>
    <x v="4"/>
    <x v="5"/>
    <n v="9"/>
    <n v="4"/>
    <x v="2"/>
    <x v="2"/>
    <x v="2"/>
    <x v="1"/>
    <x v="2"/>
    <x v="63"/>
    <x v="15"/>
    <x v="1"/>
    <x v="0"/>
    <x v="1"/>
    <x v="0"/>
    <x v="3"/>
    <n v="12"/>
    <x v="3"/>
    <x v="0"/>
    <s v="Weekday"/>
    <s v="Fatal"/>
    <n v="0.44"/>
    <x v="1"/>
    <x v="4"/>
  </r>
  <r>
    <s v="A02214"/>
    <n v="1"/>
    <x v="2"/>
    <x v="2"/>
    <x v="0"/>
    <x v="2"/>
    <x v="4"/>
    <n v="11"/>
    <x v="14"/>
    <x v="1"/>
    <s v="7:53"/>
    <x v="0"/>
    <x v="2"/>
    <x v="1"/>
    <n v="10"/>
    <n v="0"/>
    <x v="1"/>
    <x v="0"/>
    <x v="0"/>
    <x v="1"/>
    <x v="1"/>
    <x v="12"/>
    <x v="22"/>
    <x v="2"/>
    <x v="1"/>
    <x v="0"/>
    <x v="1"/>
    <x v="2"/>
    <n v="7"/>
    <x v="1"/>
    <x v="2"/>
    <s v="Weekday"/>
    <s v="Non-Fatal"/>
    <n v="0"/>
    <x v="4"/>
    <x v="4"/>
  </r>
  <r>
    <s v="A02215"/>
    <n v="1"/>
    <x v="27"/>
    <x v="27"/>
    <x v="0"/>
    <x v="0"/>
    <x v="6"/>
    <n v="12"/>
    <x v="60"/>
    <x v="6"/>
    <s v="2:1"/>
    <x v="2"/>
    <x v="4"/>
    <x v="3"/>
    <n v="4"/>
    <n v="2"/>
    <x v="0"/>
    <x v="2"/>
    <x v="0"/>
    <x v="1"/>
    <x v="2"/>
    <x v="88"/>
    <x v="27"/>
    <x v="1"/>
    <x v="1"/>
    <x v="0"/>
    <x v="0"/>
    <x v="0"/>
    <n v="2"/>
    <x v="0"/>
    <x v="0"/>
    <s v="Weekend"/>
    <s v="Fatal"/>
    <n v="0.5"/>
    <x v="2"/>
    <x v="3"/>
  </r>
  <r>
    <s v="A02216"/>
    <n v="1"/>
    <x v="21"/>
    <x v="21"/>
    <x v="0"/>
    <x v="1"/>
    <x v="7"/>
    <n v="7"/>
    <x v="25"/>
    <x v="6"/>
    <s v="2:55"/>
    <x v="2"/>
    <x v="3"/>
    <x v="3"/>
    <n v="8"/>
    <n v="1"/>
    <x v="2"/>
    <x v="0"/>
    <x v="3"/>
    <x v="0"/>
    <x v="0"/>
    <x v="41"/>
    <x v="37"/>
    <x v="0"/>
    <x v="1"/>
    <x v="1"/>
    <x v="1"/>
    <x v="3"/>
    <n v="2"/>
    <x v="0"/>
    <x v="1"/>
    <s v="Weekend"/>
    <s v="Fatal"/>
    <n v="0.12"/>
    <x v="1"/>
    <x v="3"/>
  </r>
  <r>
    <s v="A02217"/>
    <n v="1"/>
    <x v="19"/>
    <x v="19"/>
    <x v="0"/>
    <x v="2"/>
    <x v="6"/>
    <n v="12"/>
    <x v="46"/>
    <x v="2"/>
    <s v="17:51"/>
    <x v="0"/>
    <x v="2"/>
    <x v="0"/>
    <n v="4"/>
    <n v="3"/>
    <x v="2"/>
    <x v="0"/>
    <x v="1"/>
    <x v="1"/>
    <x v="0"/>
    <x v="5"/>
    <x v="52"/>
    <x v="1"/>
    <x v="1"/>
    <x v="1"/>
    <x v="1"/>
    <x v="1"/>
    <n v="17"/>
    <x v="2"/>
    <x v="2"/>
    <s v="Weekend"/>
    <s v="Fatal"/>
    <n v="0.75"/>
    <x v="3"/>
    <x v="4"/>
  </r>
  <r>
    <s v="A02218"/>
    <n v="1"/>
    <x v="1"/>
    <x v="1"/>
    <x v="3"/>
    <x v="5"/>
    <x v="11"/>
    <n v="3"/>
    <x v="21"/>
    <x v="5"/>
    <s v="22:1"/>
    <x v="0"/>
    <x v="2"/>
    <x v="6"/>
    <n v="8"/>
    <n v="5"/>
    <x v="2"/>
    <x v="3"/>
    <x v="2"/>
    <x v="2"/>
    <x v="2"/>
    <x v="59"/>
    <x v="25"/>
    <x v="1"/>
    <x v="1"/>
    <x v="2"/>
    <x v="1"/>
    <x v="2"/>
    <n v="22"/>
    <x v="0"/>
    <x v="1"/>
    <s v="Weekday"/>
    <s v="Fatal"/>
    <n v="0.62"/>
    <x v="3"/>
    <x v="0"/>
  </r>
  <r>
    <s v="A02219"/>
    <n v="1"/>
    <x v="8"/>
    <x v="8"/>
    <x v="0"/>
    <x v="2"/>
    <x v="1"/>
    <n v="1"/>
    <x v="63"/>
    <x v="1"/>
    <s v="3:17"/>
    <x v="2"/>
    <x v="2"/>
    <x v="5"/>
    <n v="7"/>
    <n v="1"/>
    <x v="3"/>
    <x v="0"/>
    <x v="3"/>
    <x v="1"/>
    <x v="0"/>
    <x v="33"/>
    <x v="46"/>
    <x v="0"/>
    <x v="1"/>
    <x v="2"/>
    <x v="1"/>
    <x v="0"/>
    <n v="3"/>
    <x v="0"/>
    <x v="2"/>
    <s v="Weekday"/>
    <s v="Fatal"/>
    <n v="0.14000000000000001"/>
    <x v="0"/>
    <x v="0"/>
  </r>
  <r>
    <s v="A02220"/>
    <n v="1"/>
    <x v="8"/>
    <x v="8"/>
    <x v="0"/>
    <x v="0"/>
    <x v="11"/>
    <n v="3"/>
    <x v="70"/>
    <x v="3"/>
    <s v="22:33"/>
    <x v="2"/>
    <x v="1"/>
    <x v="1"/>
    <n v="0"/>
    <n v="1"/>
    <x v="2"/>
    <x v="3"/>
    <x v="2"/>
    <x v="0"/>
    <x v="2"/>
    <x v="81"/>
    <x v="15"/>
    <x v="1"/>
    <x v="1"/>
    <x v="2"/>
    <x v="0"/>
    <x v="1"/>
    <n v="22"/>
    <x v="0"/>
    <x v="0"/>
    <s v="Weekday"/>
    <s v="Fatal"/>
    <n v="0"/>
    <x v="1"/>
    <x v="1"/>
  </r>
  <r>
    <s v="A02221"/>
    <n v="1"/>
    <x v="21"/>
    <x v="21"/>
    <x v="0"/>
    <x v="2"/>
    <x v="8"/>
    <n v="4"/>
    <x v="44"/>
    <x v="2"/>
    <s v="10:38"/>
    <x v="0"/>
    <x v="4"/>
    <x v="3"/>
    <n v="7"/>
    <n v="3"/>
    <x v="1"/>
    <x v="0"/>
    <x v="2"/>
    <x v="2"/>
    <x v="3"/>
    <x v="49"/>
    <x v="46"/>
    <x v="0"/>
    <x v="1"/>
    <x v="1"/>
    <x v="1"/>
    <x v="3"/>
    <n v="10"/>
    <x v="1"/>
    <x v="2"/>
    <s v="Weekend"/>
    <s v="Fatal"/>
    <n v="0.43"/>
    <x v="0"/>
    <x v="1"/>
  </r>
  <r>
    <s v="A02222"/>
    <n v="1"/>
    <x v="3"/>
    <x v="3"/>
    <x v="0"/>
    <x v="2"/>
    <x v="2"/>
    <n v="6"/>
    <x v="39"/>
    <x v="5"/>
    <s v="0:5"/>
    <x v="1"/>
    <x v="1"/>
    <x v="4"/>
    <n v="9"/>
    <n v="4"/>
    <x v="4"/>
    <x v="0"/>
    <x v="0"/>
    <x v="3"/>
    <x v="0"/>
    <x v="31"/>
    <x v="2"/>
    <x v="1"/>
    <x v="0"/>
    <x v="2"/>
    <x v="0"/>
    <x v="3"/>
    <n v="0"/>
    <x v="0"/>
    <x v="2"/>
    <s v="Weekday"/>
    <s v="Fatal"/>
    <n v="0.44"/>
    <x v="2"/>
    <x v="0"/>
  </r>
  <r>
    <s v="A02223"/>
    <n v="1"/>
    <x v="17"/>
    <x v="17"/>
    <x v="0"/>
    <x v="5"/>
    <x v="4"/>
    <n v="11"/>
    <x v="61"/>
    <x v="4"/>
    <s v="10:3"/>
    <x v="0"/>
    <x v="4"/>
    <x v="3"/>
    <n v="4"/>
    <n v="0"/>
    <x v="4"/>
    <x v="2"/>
    <x v="3"/>
    <x v="2"/>
    <x v="3"/>
    <x v="67"/>
    <x v="21"/>
    <x v="1"/>
    <x v="1"/>
    <x v="2"/>
    <x v="0"/>
    <x v="2"/>
    <n v="10"/>
    <x v="1"/>
    <x v="1"/>
    <s v="Weekday"/>
    <s v="Non-Fatal"/>
    <n v="0"/>
    <x v="2"/>
    <x v="4"/>
  </r>
  <r>
    <s v="A02224"/>
    <n v="1"/>
    <x v="20"/>
    <x v="20"/>
    <x v="12"/>
    <x v="3"/>
    <x v="1"/>
    <n v="1"/>
    <x v="31"/>
    <x v="3"/>
    <s v="23:52"/>
    <x v="2"/>
    <x v="1"/>
    <x v="2"/>
    <n v="9"/>
    <n v="3"/>
    <x v="2"/>
    <x v="2"/>
    <x v="3"/>
    <x v="0"/>
    <x v="3"/>
    <x v="12"/>
    <x v="36"/>
    <x v="1"/>
    <x v="0"/>
    <x v="1"/>
    <x v="0"/>
    <x v="2"/>
    <n v="23"/>
    <x v="0"/>
    <x v="0"/>
    <s v="Weekday"/>
    <s v="Fatal"/>
    <n v="0.33"/>
    <x v="3"/>
    <x v="4"/>
  </r>
  <r>
    <s v="A02225"/>
    <n v="1"/>
    <x v="4"/>
    <x v="4"/>
    <x v="0"/>
    <x v="3"/>
    <x v="1"/>
    <n v="1"/>
    <x v="31"/>
    <x v="0"/>
    <s v="20:26"/>
    <x v="0"/>
    <x v="3"/>
    <x v="4"/>
    <n v="3"/>
    <n v="2"/>
    <x v="2"/>
    <x v="3"/>
    <x v="2"/>
    <x v="0"/>
    <x v="3"/>
    <x v="65"/>
    <x v="44"/>
    <x v="1"/>
    <x v="1"/>
    <x v="1"/>
    <x v="1"/>
    <x v="0"/>
    <n v="20"/>
    <x v="2"/>
    <x v="0"/>
    <s v="Weekday"/>
    <s v="Fatal"/>
    <n v="0.67"/>
    <x v="2"/>
    <x v="1"/>
  </r>
  <r>
    <s v="A02226"/>
    <n v="1"/>
    <x v="24"/>
    <x v="24"/>
    <x v="0"/>
    <x v="0"/>
    <x v="7"/>
    <n v="7"/>
    <x v="8"/>
    <x v="6"/>
    <s v="17:53"/>
    <x v="2"/>
    <x v="1"/>
    <x v="2"/>
    <n v="10"/>
    <n v="0"/>
    <x v="1"/>
    <x v="2"/>
    <x v="0"/>
    <x v="2"/>
    <x v="3"/>
    <x v="13"/>
    <x v="2"/>
    <x v="1"/>
    <x v="1"/>
    <x v="0"/>
    <x v="0"/>
    <x v="3"/>
    <n v="17"/>
    <x v="2"/>
    <x v="0"/>
    <s v="Weekend"/>
    <s v="Non-Fatal"/>
    <n v="0"/>
    <x v="2"/>
    <x v="0"/>
  </r>
  <r>
    <s v="A02227"/>
    <n v="1"/>
    <x v="3"/>
    <x v="3"/>
    <x v="0"/>
    <x v="5"/>
    <x v="0"/>
    <n v="5"/>
    <x v="56"/>
    <x v="0"/>
    <s v="3:24"/>
    <x v="0"/>
    <x v="4"/>
    <x v="4"/>
    <n v="4"/>
    <n v="0"/>
    <x v="4"/>
    <x v="1"/>
    <x v="0"/>
    <x v="3"/>
    <x v="0"/>
    <x v="80"/>
    <x v="49"/>
    <x v="1"/>
    <x v="1"/>
    <x v="2"/>
    <x v="1"/>
    <x v="0"/>
    <n v="3"/>
    <x v="0"/>
    <x v="1"/>
    <s v="Weekday"/>
    <s v="Non-Fatal"/>
    <n v="0"/>
    <x v="3"/>
    <x v="3"/>
  </r>
  <r>
    <s v="A02228"/>
    <n v="1"/>
    <x v="14"/>
    <x v="14"/>
    <x v="0"/>
    <x v="0"/>
    <x v="11"/>
    <n v="3"/>
    <x v="70"/>
    <x v="3"/>
    <s v="8:36"/>
    <x v="2"/>
    <x v="4"/>
    <x v="3"/>
    <n v="3"/>
    <n v="5"/>
    <x v="0"/>
    <x v="1"/>
    <x v="2"/>
    <x v="3"/>
    <x v="2"/>
    <x v="64"/>
    <x v="10"/>
    <x v="1"/>
    <x v="0"/>
    <x v="2"/>
    <x v="0"/>
    <x v="2"/>
    <n v="8"/>
    <x v="1"/>
    <x v="0"/>
    <s v="Weekday"/>
    <s v="Fatal"/>
    <n v="1.67"/>
    <x v="3"/>
    <x v="3"/>
  </r>
  <r>
    <s v="A02229"/>
    <n v="1"/>
    <x v="21"/>
    <x v="21"/>
    <x v="0"/>
    <x v="5"/>
    <x v="0"/>
    <n v="5"/>
    <x v="56"/>
    <x v="2"/>
    <s v="15:49"/>
    <x v="2"/>
    <x v="4"/>
    <x v="5"/>
    <n v="1"/>
    <n v="0"/>
    <x v="4"/>
    <x v="3"/>
    <x v="0"/>
    <x v="1"/>
    <x v="2"/>
    <x v="53"/>
    <x v="1"/>
    <x v="1"/>
    <x v="1"/>
    <x v="0"/>
    <x v="0"/>
    <x v="3"/>
    <n v="15"/>
    <x v="3"/>
    <x v="1"/>
    <s v="Weekend"/>
    <s v="Non-Fatal"/>
    <n v="0"/>
    <x v="1"/>
    <x v="3"/>
  </r>
  <r>
    <s v="A02230"/>
    <n v="1"/>
    <x v="24"/>
    <x v="24"/>
    <x v="0"/>
    <x v="2"/>
    <x v="9"/>
    <n v="9"/>
    <x v="51"/>
    <x v="1"/>
    <s v="1:36"/>
    <x v="0"/>
    <x v="0"/>
    <x v="1"/>
    <n v="5"/>
    <n v="3"/>
    <x v="0"/>
    <x v="2"/>
    <x v="1"/>
    <x v="1"/>
    <x v="3"/>
    <x v="72"/>
    <x v="11"/>
    <x v="1"/>
    <x v="0"/>
    <x v="0"/>
    <x v="0"/>
    <x v="3"/>
    <n v="1"/>
    <x v="0"/>
    <x v="2"/>
    <s v="Weekday"/>
    <s v="Fatal"/>
    <n v="0.6"/>
    <x v="3"/>
    <x v="0"/>
  </r>
  <r>
    <s v="A02231"/>
    <n v="1"/>
    <x v="15"/>
    <x v="15"/>
    <x v="7"/>
    <x v="4"/>
    <x v="1"/>
    <n v="1"/>
    <x v="38"/>
    <x v="3"/>
    <s v="15:55"/>
    <x v="2"/>
    <x v="2"/>
    <x v="2"/>
    <n v="2"/>
    <n v="1"/>
    <x v="1"/>
    <x v="0"/>
    <x v="1"/>
    <x v="3"/>
    <x v="2"/>
    <x v="76"/>
    <x v="5"/>
    <x v="1"/>
    <x v="1"/>
    <x v="0"/>
    <x v="0"/>
    <x v="3"/>
    <n v="15"/>
    <x v="3"/>
    <x v="2"/>
    <s v="Weekday"/>
    <s v="Fatal"/>
    <n v="0.5"/>
    <x v="3"/>
    <x v="3"/>
  </r>
  <r>
    <s v="A02232"/>
    <n v="1"/>
    <x v="31"/>
    <x v="31"/>
    <x v="0"/>
    <x v="2"/>
    <x v="0"/>
    <n v="5"/>
    <x v="2"/>
    <x v="2"/>
    <s v="22:55"/>
    <x v="1"/>
    <x v="4"/>
    <x v="5"/>
    <n v="5"/>
    <n v="4"/>
    <x v="1"/>
    <x v="1"/>
    <x v="1"/>
    <x v="0"/>
    <x v="1"/>
    <x v="40"/>
    <x v="50"/>
    <x v="1"/>
    <x v="0"/>
    <x v="0"/>
    <x v="0"/>
    <x v="2"/>
    <n v="22"/>
    <x v="0"/>
    <x v="2"/>
    <s v="Weekend"/>
    <s v="Fatal"/>
    <n v="0.8"/>
    <x v="2"/>
    <x v="0"/>
  </r>
  <r>
    <s v="A02233"/>
    <n v="1"/>
    <x v="26"/>
    <x v="26"/>
    <x v="0"/>
    <x v="4"/>
    <x v="8"/>
    <n v="4"/>
    <x v="15"/>
    <x v="2"/>
    <s v="9:45"/>
    <x v="1"/>
    <x v="2"/>
    <x v="4"/>
    <n v="2"/>
    <n v="5"/>
    <x v="2"/>
    <x v="0"/>
    <x v="2"/>
    <x v="2"/>
    <x v="1"/>
    <x v="8"/>
    <x v="21"/>
    <x v="1"/>
    <x v="1"/>
    <x v="0"/>
    <x v="0"/>
    <x v="3"/>
    <n v="9"/>
    <x v="1"/>
    <x v="2"/>
    <s v="Weekend"/>
    <s v="Fatal"/>
    <n v="2.5"/>
    <x v="2"/>
    <x v="4"/>
  </r>
  <r>
    <s v="A02234"/>
    <n v="1"/>
    <x v="1"/>
    <x v="1"/>
    <x v="1"/>
    <x v="0"/>
    <x v="6"/>
    <n v="12"/>
    <x v="60"/>
    <x v="2"/>
    <s v="5:26"/>
    <x v="0"/>
    <x v="3"/>
    <x v="3"/>
    <n v="9"/>
    <n v="3"/>
    <x v="0"/>
    <x v="2"/>
    <x v="3"/>
    <x v="1"/>
    <x v="2"/>
    <x v="76"/>
    <x v="43"/>
    <x v="1"/>
    <x v="1"/>
    <x v="2"/>
    <x v="1"/>
    <x v="0"/>
    <n v="5"/>
    <x v="1"/>
    <x v="0"/>
    <s v="Weekend"/>
    <s v="Fatal"/>
    <n v="0.33"/>
    <x v="1"/>
    <x v="3"/>
  </r>
  <r>
    <s v="A02235"/>
    <n v="1"/>
    <x v="21"/>
    <x v="21"/>
    <x v="0"/>
    <x v="4"/>
    <x v="10"/>
    <n v="2"/>
    <x v="17"/>
    <x v="1"/>
    <s v="23:44"/>
    <x v="0"/>
    <x v="1"/>
    <x v="5"/>
    <n v="6"/>
    <n v="3"/>
    <x v="4"/>
    <x v="3"/>
    <x v="1"/>
    <x v="3"/>
    <x v="1"/>
    <x v="84"/>
    <x v="12"/>
    <x v="1"/>
    <x v="0"/>
    <x v="2"/>
    <x v="1"/>
    <x v="2"/>
    <n v="23"/>
    <x v="0"/>
    <x v="2"/>
    <s v="Weekday"/>
    <s v="Fatal"/>
    <n v="0.5"/>
    <x v="1"/>
    <x v="0"/>
  </r>
  <r>
    <s v="A02236"/>
    <n v="1"/>
    <x v="7"/>
    <x v="7"/>
    <x v="0"/>
    <x v="2"/>
    <x v="3"/>
    <n v="8"/>
    <x v="20"/>
    <x v="6"/>
    <s v="22:58"/>
    <x v="1"/>
    <x v="2"/>
    <x v="0"/>
    <n v="0"/>
    <n v="3"/>
    <x v="0"/>
    <x v="3"/>
    <x v="2"/>
    <x v="2"/>
    <x v="1"/>
    <x v="41"/>
    <x v="3"/>
    <x v="1"/>
    <x v="1"/>
    <x v="1"/>
    <x v="0"/>
    <x v="2"/>
    <n v="22"/>
    <x v="0"/>
    <x v="2"/>
    <s v="Weekend"/>
    <s v="Fatal"/>
    <n v="0"/>
    <x v="2"/>
    <x v="3"/>
  </r>
  <r>
    <s v="A02237"/>
    <n v="1"/>
    <x v="7"/>
    <x v="7"/>
    <x v="0"/>
    <x v="5"/>
    <x v="8"/>
    <n v="4"/>
    <x v="19"/>
    <x v="6"/>
    <s v="7:21"/>
    <x v="2"/>
    <x v="2"/>
    <x v="3"/>
    <n v="3"/>
    <n v="1"/>
    <x v="4"/>
    <x v="1"/>
    <x v="3"/>
    <x v="3"/>
    <x v="2"/>
    <x v="19"/>
    <x v="7"/>
    <x v="1"/>
    <x v="0"/>
    <x v="2"/>
    <x v="0"/>
    <x v="1"/>
    <n v="7"/>
    <x v="1"/>
    <x v="1"/>
    <s v="Weekend"/>
    <s v="Fatal"/>
    <n v="0.33"/>
    <x v="3"/>
    <x v="4"/>
  </r>
  <r>
    <s v="A02238"/>
    <n v="1"/>
    <x v="6"/>
    <x v="6"/>
    <x v="24"/>
    <x v="3"/>
    <x v="5"/>
    <n v="10"/>
    <x v="36"/>
    <x v="1"/>
    <s v="23:42"/>
    <x v="1"/>
    <x v="0"/>
    <x v="3"/>
    <n v="7"/>
    <n v="2"/>
    <x v="2"/>
    <x v="0"/>
    <x v="0"/>
    <x v="2"/>
    <x v="3"/>
    <x v="36"/>
    <x v="8"/>
    <x v="1"/>
    <x v="0"/>
    <x v="0"/>
    <x v="0"/>
    <x v="3"/>
    <n v="23"/>
    <x v="0"/>
    <x v="0"/>
    <s v="Weekday"/>
    <s v="Fatal"/>
    <n v="0.28999999999999998"/>
    <x v="1"/>
    <x v="1"/>
  </r>
  <r>
    <s v="A02239"/>
    <n v="1"/>
    <x v="8"/>
    <x v="8"/>
    <x v="0"/>
    <x v="1"/>
    <x v="10"/>
    <n v="2"/>
    <x v="43"/>
    <x v="1"/>
    <s v="4:55"/>
    <x v="0"/>
    <x v="4"/>
    <x v="2"/>
    <n v="2"/>
    <n v="0"/>
    <x v="2"/>
    <x v="2"/>
    <x v="2"/>
    <x v="2"/>
    <x v="2"/>
    <x v="69"/>
    <x v="33"/>
    <x v="1"/>
    <x v="1"/>
    <x v="2"/>
    <x v="1"/>
    <x v="2"/>
    <n v="4"/>
    <x v="0"/>
    <x v="1"/>
    <s v="Weekday"/>
    <s v="Non-Fatal"/>
    <n v="0"/>
    <x v="1"/>
    <x v="2"/>
  </r>
  <r>
    <s v="A02240"/>
    <n v="1"/>
    <x v="20"/>
    <x v="20"/>
    <x v="12"/>
    <x v="4"/>
    <x v="4"/>
    <n v="11"/>
    <x v="23"/>
    <x v="2"/>
    <s v="22:31"/>
    <x v="2"/>
    <x v="2"/>
    <x v="0"/>
    <n v="7"/>
    <n v="5"/>
    <x v="1"/>
    <x v="0"/>
    <x v="1"/>
    <x v="3"/>
    <x v="0"/>
    <x v="6"/>
    <x v="19"/>
    <x v="0"/>
    <x v="1"/>
    <x v="2"/>
    <x v="1"/>
    <x v="1"/>
    <n v="22"/>
    <x v="0"/>
    <x v="2"/>
    <s v="Weekend"/>
    <s v="Fatal"/>
    <n v="0.71"/>
    <x v="0"/>
    <x v="2"/>
  </r>
  <r>
    <s v="A02241"/>
    <n v="1"/>
    <x v="21"/>
    <x v="21"/>
    <x v="0"/>
    <x v="1"/>
    <x v="1"/>
    <n v="1"/>
    <x v="1"/>
    <x v="4"/>
    <s v="5:18"/>
    <x v="1"/>
    <x v="1"/>
    <x v="4"/>
    <n v="2"/>
    <n v="3"/>
    <x v="3"/>
    <x v="2"/>
    <x v="3"/>
    <x v="0"/>
    <x v="0"/>
    <x v="56"/>
    <x v="2"/>
    <x v="1"/>
    <x v="1"/>
    <x v="1"/>
    <x v="1"/>
    <x v="1"/>
    <n v="5"/>
    <x v="1"/>
    <x v="1"/>
    <s v="Weekday"/>
    <s v="Fatal"/>
    <n v="1.5"/>
    <x v="2"/>
    <x v="0"/>
  </r>
  <r>
    <s v="A02242"/>
    <n v="1"/>
    <x v="9"/>
    <x v="9"/>
    <x v="0"/>
    <x v="3"/>
    <x v="1"/>
    <n v="1"/>
    <x v="31"/>
    <x v="0"/>
    <s v="15:34"/>
    <x v="0"/>
    <x v="1"/>
    <x v="4"/>
    <n v="3"/>
    <n v="0"/>
    <x v="0"/>
    <x v="3"/>
    <x v="0"/>
    <x v="2"/>
    <x v="1"/>
    <x v="17"/>
    <x v="17"/>
    <x v="2"/>
    <x v="1"/>
    <x v="0"/>
    <x v="1"/>
    <x v="0"/>
    <n v="15"/>
    <x v="3"/>
    <x v="0"/>
    <s v="Weekday"/>
    <s v="Non-Fatal"/>
    <n v="0"/>
    <x v="4"/>
    <x v="4"/>
  </r>
  <r>
    <s v="A02243"/>
    <n v="1"/>
    <x v="7"/>
    <x v="7"/>
    <x v="0"/>
    <x v="2"/>
    <x v="5"/>
    <n v="10"/>
    <x v="13"/>
    <x v="0"/>
    <s v="12:7"/>
    <x v="2"/>
    <x v="3"/>
    <x v="2"/>
    <n v="10"/>
    <n v="0"/>
    <x v="2"/>
    <x v="1"/>
    <x v="1"/>
    <x v="1"/>
    <x v="3"/>
    <x v="26"/>
    <x v="21"/>
    <x v="1"/>
    <x v="0"/>
    <x v="0"/>
    <x v="0"/>
    <x v="0"/>
    <n v="12"/>
    <x v="3"/>
    <x v="2"/>
    <s v="Weekday"/>
    <s v="Non-Fatal"/>
    <n v="0"/>
    <x v="2"/>
    <x v="0"/>
  </r>
  <r>
    <s v="A02244"/>
    <n v="1"/>
    <x v="17"/>
    <x v="17"/>
    <x v="0"/>
    <x v="3"/>
    <x v="8"/>
    <n v="4"/>
    <x v="10"/>
    <x v="6"/>
    <s v="0:55"/>
    <x v="0"/>
    <x v="4"/>
    <x v="4"/>
    <n v="3"/>
    <n v="1"/>
    <x v="3"/>
    <x v="2"/>
    <x v="2"/>
    <x v="3"/>
    <x v="0"/>
    <x v="18"/>
    <x v="34"/>
    <x v="0"/>
    <x v="0"/>
    <x v="1"/>
    <x v="1"/>
    <x v="1"/>
    <n v="0"/>
    <x v="0"/>
    <x v="0"/>
    <s v="Weekend"/>
    <s v="Fatal"/>
    <n v="0.33"/>
    <x v="1"/>
    <x v="0"/>
  </r>
  <r>
    <s v="A02245"/>
    <n v="1"/>
    <x v="30"/>
    <x v="30"/>
    <x v="0"/>
    <x v="1"/>
    <x v="3"/>
    <n v="8"/>
    <x v="9"/>
    <x v="2"/>
    <s v="18:56"/>
    <x v="2"/>
    <x v="4"/>
    <x v="3"/>
    <n v="4"/>
    <n v="5"/>
    <x v="3"/>
    <x v="0"/>
    <x v="1"/>
    <x v="1"/>
    <x v="0"/>
    <x v="34"/>
    <x v="35"/>
    <x v="1"/>
    <x v="1"/>
    <x v="0"/>
    <x v="0"/>
    <x v="1"/>
    <n v="18"/>
    <x v="2"/>
    <x v="1"/>
    <s v="Weekend"/>
    <s v="Fatal"/>
    <n v="1.25"/>
    <x v="3"/>
    <x v="1"/>
  </r>
  <r>
    <s v="A02246"/>
    <n v="1"/>
    <x v="23"/>
    <x v="23"/>
    <x v="0"/>
    <x v="3"/>
    <x v="8"/>
    <n v="4"/>
    <x v="10"/>
    <x v="0"/>
    <s v="10:35"/>
    <x v="0"/>
    <x v="4"/>
    <x v="3"/>
    <n v="7"/>
    <n v="4"/>
    <x v="1"/>
    <x v="3"/>
    <x v="0"/>
    <x v="1"/>
    <x v="0"/>
    <x v="32"/>
    <x v="39"/>
    <x v="2"/>
    <x v="0"/>
    <x v="2"/>
    <x v="1"/>
    <x v="3"/>
    <n v="10"/>
    <x v="1"/>
    <x v="0"/>
    <s v="Weekday"/>
    <s v="Fatal"/>
    <n v="0.56999999999999995"/>
    <x v="4"/>
    <x v="3"/>
  </r>
  <r>
    <s v="A02247"/>
    <n v="1"/>
    <x v="22"/>
    <x v="22"/>
    <x v="0"/>
    <x v="1"/>
    <x v="7"/>
    <n v="7"/>
    <x v="25"/>
    <x v="2"/>
    <s v="20:0"/>
    <x v="2"/>
    <x v="1"/>
    <x v="5"/>
    <n v="6"/>
    <n v="1"/>
    <x v="1"/>
    <x v="2"/>
    <x v="1"/>
    <x v="0"/>
    <x v="1"/>
    <x v="85"/>
    <x v="34"/>
    <x v="0"/>
    <x v="1"/>
    <x v="2"/>
    <x v="0"/>
    <x v="2"/>
    <n v="20"/>
    <x v="2"/>
    <x v="1"/>
    <s v="Weekend"/>
    <s v="Fatal"/>
    <n v="0.17"/>
    <x v="1"/>
    <x v="4"/>
  </r>
  <r>
    <s v="A02248"/>
    <n v="1"/>
    <x v="11"/>
    <x v="11"/>
    <x v="16"/>
    <x v="3"/>
    <x v="11"/>
    <n v="3"/>
    <x v="64"/>
    <x v="4"/>
    <s v="6:53"/>
    <x v="1"/>
    <x v="1"/>
    <x v="0"/>
    <n v="4"/>
    <n v="1"/>
    <x v="1"/>
    <x v="3"/>
    <x v="1"/>
    <x v="3"/>
    <x v="0"/>
    <x v="59"/>
    <x v="30"/>
    <x v="1"/>
    <x v="1"/>
    <x v="1"/>
    <x v="1"/>
    <x v="0"/>
    <n v="6"/>
    <x v="1"/>
    <x v="0"/>
    <s v="Weekday"/>
    <s v="Fatal"/>
    <n v="0.25"/>
    <x v="3"/>
    <x v="0"/>
  </r>
  <r>
    <s v="A02249"/>
    <n v="1"/>
    <x v="27"/>
    <x v="27"/>
    <x v="0"/>
    <x v="2"/>
    <x v="10"/>
    <n v="2"/>
    <x v="26"/>
    <x v="5"/>
    <s v="8:20"/>
    <x v="2"/>
    <x v="0"/>
    <x v="2"/>
    <n v="2"/>
    <n v="4"/>
    <x v="3"/>
    <x v="0"/>
    <x v="1"/>
    <x v="1"/>
    <x v="3"/>
    <x v="55"/>
    <x v="50"/>
    <x v="1"/>
    <x v="1"/>
    <x v="1"/>
    <x v="1"/>
    <x v="1"/>
    <n v="8"/>
    <x v="1"/>
    <x v="2"/>
    <s v="Weekday"/>
    <s v="Fatal"/>
    <n v="2"/>
    <x v="2"/>
    <x v="4"/>
  </r>
  <r>
    <s v="A02250"/>
    <n v="1"/>
    <x v="12"/>
    <x v="12"/>
    <x v="5"/>
    <x v="3"/>
    <x v="3"/>
    <n v="8"/>
    <x v="48"/>
    <x v="5"/>
    <s v="17:28"/>
    <x v="1"/>
    <x v="3"/>
    <x v="1"/>
    <n v="10"/>
    <n v="0"/>
    <x v="2"/>
    <x v="1"/>
    <x v="3"/>
    <x v="1"/>
    <x v="2"/>
    <x v="11"/>
    <x v="0"/>
    <x v="0"/>
    <x v="0"/>
    <x v="1"/>
    <x v="0"/>
    <x v="0"/>
    <n v="17"/>
    <x v="2"/>
    <x v="0"/>
    <s v="Weekday"/>
    <s v="Non-Fatal"/>
    <n v="0"/>
    <x v="0"/>
    <x v="1"/>
  </r>
  <r>
    <s v="A02251"/>
    <n v="1"/>
    <x v="3"/>
    <x v="3"/>
    <x v="0"/>
    <x v="3"/>
    <x v="7"/>
    <n v="7"/>
    <x v="24"/>
    <x v="5"/>
    <s v="23:34"/>
    <x v="2"/>
    <x v="2"/>
    <x v="4"/>
    <n v="10"/>
    <n v="0"/>
    <x v="3"/>
    <x v="0"/>
    <x v="0"/>
    <x v="2"/>
    <x v="0"/>
    <x v="19"/>
    <x v="36"/>
    <x v="1"/>
    <x v="1"/>
    <x v="1"/>
    <x v="0"/>
    <x v="3"/>
    <n v="23"/>
    <x v="0"/>
    <x v="0"/>
    <s v="Weekday"/>
    <s v="Non-Fatal"/>
    <n v="0"/>
    <x v="3"/>
    <x v="4"/>
  </r>
  <r>
    <s v="A02252"/>
    <n v="1"/>
    <x v="29"/>
    <x v="29"/>
    <x v="0"/>
    <x v="5"/>
    <x v="0"/>
    <n v="5"/>
    <x v="56"/>
    <x v="3"/>
    <s v="9:38"/>
    <x v="2"/>
    <x v="2"/>
    <x v="2"/>
    <n v="5"/>
    <n v="0"/>
    <x v="1"/>
    <x v="0"/>
    <x v="3"/>
    <x v="0"/>
    <x v="2"/>
    <x v="80"/>
    <x v="2"/>
    <x v="1"/>
    <x v="0"/>
    <x v="0"/>
    <x v="0"/>
    <x v="1"/>
    <n v="9"/>
    <x v="1"/>
    <x v="1"/>
    <s v="Weekday"/>
    <s v="Non-Fatal"/>
    <n v="0"/>
    <x v="2"/>
    <x v="3"/>
  </r>
  <r>
    <s v="A02253"/>
    <n v="1"/>
    <x v="31"/>
    <x v="31"/>
    <x v="0"/>
    <x v="4"/>
    <x v="11"/>
    <n v="3"/>
    <x v="68"/>
    <x v="3"/>
    <s v="18:37"/>
    <x v="0"/>
    <x v="0"/>
    <x v="2"/>
    <n v="10"/>
    <n v="2"/>
    <x v="0"/>
    <x v="2"/>
    <x v="2"/>
    <x v="3"/>
    <x v="2"/>
    <x v="14"/>
    <x v="0"/>
    <x v="0"/>
    <x v="0"/>
    <x v="2"/>
    <x v="0"/>
    <x v="3"/>
    <n v="18"/>
    <x v="2"/>
    <x v="2"/>
    <s v="Weekday"/>
    <s v="Fatal"/>
    <n v="0.2"/>
    <x v="0"/>
    <x v="1"/>
  </r>
  <r>
    <s v="A02254"/>
    <n v="1"/>
    <x v="30"/>
    <x v="30"/>
    <x v="0"/>
    <x v="3"/>
    <x v="3"/>
    <n v="8"/>
    <x v="48"/>
    <x v="1"/>
    <s v="4:49"/>
    <x v="0"/>
    <x v="0"/>
    <x v="6"/>
    <n v="5"/>
    <n v="2"/>
    <x v="3"/>
    <x v="1"/>
    <x v="3"/>
    <x v="0"/>
    <x v="0"/>
    <x v="47"/>
    <x v="9"/>
    <x v="1"/>
    <x v="1"/>
    <x v="1"/>
    <x v="0"/>
    <x v="0"/>
    <n v="4"/>
    <x v="0"/>
    <x v="0"/>
    <s v="Weekday"/>
    <s v="Fatal"/>
    <n v="0.4"/>
    <x v="1"/>
    <x v="1"/>
  </r>
  <r>
    <s v="A02255"/>
    <n v="1"/>
    <x v="25"/>
    <x v="25"/>
    <x v="0"/>
    <x v="0"/>
    <x v="6"/>
    <n v="12"/>
    <x v="60"/>
    <x v="1"/>
    <s v="3:4"/>
    <x v="1"/>
    <x v="2"/>
    <x v="5"/>
    <n v="6"/>
    <n v="5"/>
    <x v="4"/>
    <x v="0"/>
    <x v="1"/>
    <x v="3"/>
    <x v="2"/>
    <x v="4"/>
    <x v="47"/>
    <x v="0"/>
    <x v="1"/>
    <x v="0"/>
    <x v="0"/>
    <x v="1"/>
    <n v="3"/>
    <x v="0"/>
    <x v="0"/>
    <s v="Weekday"/>
    <s v="Fatal"/>
    <n v="0.83"/>
    <x v="0"/>
    <x v="2"/>
  </r>
  <r>
    <s v="A02256"/>
    <n v="1"/>
    <x v="23"/>
    <x v="23"/>
    <x v="0"/>
    <x v="2"/>
    <x v="4"/>
    <n v="11"/>
    <x v="14"/>
    <x v="4"/>
    <s v="5:7"/>
    <x v="0"/>
    <x v="1"/>
    <x v="5"/>
    <n v="1"/>
    <n v="1"/>
    <x v="2"/>
    <x v="3"/>
    <x v="3"/>
    <x v="2"/>
    <x v="1"/>
    <x v="3"/>
    <x v="9"/>
    <x v="1"/>
    <x v="1"/>
    <x v="1"/>
    <x v="0"/>
    <x v="1"/>
    <n v="5"/>
    <x v="1"/>
    <x v="2"/>
    <s v="Weekday"/>
    <s v="Fatal"/>
    <n v="1"/>
    <x v="1"/>
    <x v="3"/>
  </r>
  <r>
    <s v="A02257"/>
    <n v="1"/>
    <x v="15"/>
    <x v="15"/>
    <x v="10"/>
    <x v="4"/>
    <x v="2"/>
    <n v="6"/>
    <x v="54"/>
    <x v="0"/>
    <s v="6:33"/>
    <x v="2"/>
    <x v="1"/>
    <x v="0"/>
    <n v="2"/>
    <n v="1"/>
    <x v="4"/>
    <x v="3"/>
    <x v="1"/>
    <x v="0"/>
    <x v="0"/>
    <x v="39"/>
    <x v="39"/>
    <x v="2"/>
    <x v="1"/>
    <x v="1"/>
    <x v="1"/>
    <x v="0"/>
    <n v="6"/>
    <x v="1"/>
    <x v="2"/>
    <s v="Weekday"/>
    <s v="Fatal"/>
    <n v="0.5"/>
    <x v="4"/>
    <x v="4"/>
  </r>
  <r>
    <s v="A02258"/>
    <n v="1"/>
    <x v="6"/>
    <x v="6"/>
    <x v="27"/>
    <x v="0"/>
    <x v="10"/>
    <n v="2"/>
    <x v="29"/>
    <x v="0"/>
    <s v="21:37"/>
    <x v="0"/>
    <x v="1"/>
    <x v="1"/>
    <n v="8"/>
    <n v="5"/>
    <x v="1"/>
    <x v="1"/>
    <x v="1"/>
    <x v="1"/>
    <x v="1"/>
    <x v="50"/>
    <x v="51"/>
    <x v="2"/>
    <x v="0"/>
    <x v="0"/>
    <x v="0"/>
    <x v="0"/>
    <n v="21"/>
    <x v="0"/>
    <x v="0"/>
    <s v="Weekday"/>
    <s v="Fatal"/>
    <n v="0.62"/>
    <x v="4"/>
    <x v="1"/>
  </r>
  <r>
    <s v="A02259"/>
    <n v="1"/>
    <x v="19"/>
    <x v="19"/>
    <x v="0"/>
    <x v="0"/>
    <x v="0"/>
    <n v="5"/>
    <x v="0"/>
    <x v="6"/>
    <s v="0:39"/>
    <x v="1"/>
    <x v="1"/>
    <x v="4"/>
    <n v="7"/>
    <n v="1"/>
    <x v="3"/>
    <x v="1"/>
    <x v="3"/>
    <x v="1"/>
    <x v="1"/>
    <x v="30"/>
    <x v="26"/>
    <x v="1"/>
    <x v="1"/>
    <x v="2"/>
    <x v="1"/>
    <x v="3"/>
    <n v="0"/>
    <x v="0"/>
    <x v="0"/>
    <s v="Weekend"/>
    <s v="Fatal"/>
    <n v="0.14000000000000001"/>
    <x v="2"/>
    <x v="4"/>
  </r>
  <r>
    <s v="A02260"/>
    <n v="1"/>
    <x v="5"/>
    <x v="5"/>
    <x v="0"/>
    <x v="3"/>
    <x v="10"/>
    <n v="2"/>
    <x v="49"/>
    <x v="2"/>
    <s v="7:55"/>
    <x v="2"/>
    <x v="2"/>
    <x v="5"/>
    <n v="9"/>
    <n v="0"/>
    <x v="0"/>
    <x v="2"/>
    <x v="2"/>
    <x v="2"/>
    <x v="1"/>
    <x v="10"/>
    <x v="8"/>
    <x v="1"/>
    <x v="0"/>
    <x v="2"/>
    <x v="0"/>
    <x v="0"/>
    <n v="7"/>
    <x v="1"/>
    <x v="0"/>
    <s v="Weekend"/>
    <s v="Non-Fatal"/>
    <n v="0"/>
    <x v="1"/>
    <x v="4"/>
  </r>
  <r>
    <s v="A02261"/>
    <n v="1"/>
    <x v="10"/>
    <x v="10"/>
    <x v="0"/>
    <x v="1"/>
    <x v="5"/>
    <n v="10"/>
    <x v="40"/>
    <x v="2"/>
    <s v="14:10"/>
    <x v="0"/>
    <x v="0"/>
    <x v="6"/>
    <n v="8"/>
    <n v="2"/>
    <x v="2"/>
    <x v="2"/>
    <x v="0"/>
    <x v="2"/>
    <x v="0"/>
    <x v="14"/>
    <x v="45"/>
    <x v="1"/>
    <x v="0"/>
    <x v="2"/>
    <x v="0"/>
    <x v="0"/>
    <n v="14"/>
    <x v="3"/>
    <x v="1"/>
    <s v="Weekend"/>
    <s v="Fatal"/>
    <n v="0.25"/>
    <x v="3"/>
    <x v="1"/>
  </r>
  <r>
    <s v="A02262"/>
    <n v="1"/>
    <x v="4"/>
    <x v="4"/>
    <x v="0"/>
    <x v="0"/>
    <x v="2"/>
    <n v="6"/>
    <x v="53"/>
    <x v="3"/>
    <s v="13:31"/>
    <x v="0"/>
    <x v="3"/>
    <x v="3"/>
    <n v="1"/>
    <n v="3"/>
    <x v="0"/>
    <x v="2"/>
    <x v="1"/>
    <x v="2"/>
    <x v="0"/>
    <x v="71"/>
    <x v="35"/>
    <x v="1"/>
    <x v="0"/>
    <x v="2"/>
    <x v="0"/>
    <x v="3"/>
    <n v="13"/>
    <x v="3"/>
    <x v="0"/>
    <s v="Weekday"/>
    <s v="Fatal"/>
    <n v="3"/>
    <x v="3"/>
    <x v="1"/>
  </r>
  <r>
    <s v="A02263"/>
    <n v="1"/>
    <x v="16"/>
    <x v="16"/>
    <x v="20"/>
    <x v="0"/>
    <x v="9"/>
    <n v="9"/>
    <x v="11"/>
    <x v="6"/>
    <s v="14:48"/>
    <x v="2"/>
    <x v="2"/>
    <x v="2"/>
    <n v="8"/>
    <n v="3"/>
    <x v="3"/>
    <x v="1"/>
    <x v="3"/>
    <x v="3"/>
    <x v="2"/>
    <x v="89"/>
    <x v="36"/>
    <x v="1"/>
    <x v="1"/>
    <x v="2"/>
    <x v="0"/>
    <x v="3"/>
    <n v="14"/>
    <x v="3"/>
    <x v="0"/>
    <s v="Weekend"/>
    <s v="Fatal"/>
    <n v="0.38"/>
    <x v="3"/>
    <x v="0"/>
  </r>
  <r>
    <s v="A02264"/>
    <n v="1"/>
    <x v="18"/>
    <x v="18"/>
    <x v="9"/>
    <x v="3"/>
    <x v="10"/>
    <n v="2"/>
    <x v="49"/>
    <x v="0"/>
    <s v="16:29"/>
    <x v="2"/>
    <x v="1"/>
    <x v="4"/>
    <n v="1"/>
    <n v="1"/>
    <x v="1"/>
    <x v="2"/>
    <x v="1"/>
    <x v="0"/>
    <x v="1"/>
    <x v="48"/>
    <x v="45"/>
    <x v="1"/>
    <x v="0"/>
    <x v="1"/>
    <x v="1"/>
    <x v="3"/>
    <n v="16"/>
    <x v="3"/>
    <x v="0"/>
    <s v="Weekday"/>
    <s v="Fatal"/>
    <n v="1"/>
    <x v="3"/>
    <x v="1"/>
  </r>
  <r>
    <s v="A02265"/>
    <n v="1"/>
    <x v="2"/>
    <x v="2"/>
    <x v="0"/>
    <x v="1"/>
    <x v="7"/>
    <n v="7"/>
    <x v="25"/>
    <x v="1"/>
    <s v="8:5"/>
    <x v="0"/>
    <x v="4"/>
    <x v="5"/>
    <n v="3"/>
    <n v="3"/>
    <x v="0"/>
    <x v="2"/>
    <x v="1"/>
    <x v="1"/>
    <x v="0"/>
    <x v="23"/>
    <x v="2"/>
    <x v="1"/>
    <x v="1"/>
    <x v="1"/>
    <x v="0"/>
    <x v="1"/>
    <n v="8"/>
    <x v="1"/>
    <x v="1"/>
    <s v="Weekday"/>
    <s v="Fatal"/>
    <n v="1"/>
    <x v="2"/>
    <x v="3"/>
  </r>
  <r>
    <s v="A02266"/>
    <n v="1"/>
    <x v="19"/>
    <x v="19"/>
    <x v="0"/>
    <x v="4"/>
    <x v="6"/>
    <n v="12"/>
    <x v="7"/>
    <x v="5"/>
    <s v="10:46"/>
    <x v="1"/>
    <x v="1"/>
    <x v="5"/>
    <n v="10"/>
    <n v="3"/>
    <x v="2"/>
    <x v="0"/>
    <x v="1"/>
    <x v="1"/>
    <x v="2"/>
    <x v="0"/>
    <x v="0"/>
    <x v="0"/>
    <x v="0"/>
    <x v="2"/>
    <x v="1"/>
    <x v="3"/>
    <n v="10"/>
    <x v="1"/>
    <x v="2"/>
    <s v="Weekday"/>
    <s v="Fatal"/>
    <n v="0.3"/>
    <x v="0"/>
    <x v="0"/>
  </r>
  <r>
    <s v="A02267"/>
    <n v="1"/>
    <x v="26"/>
    <x v="26"/>
    <x v="0"/>
    <x v="3"/>
    <x v="0"/>
    <n v="5"/>
    <x v="47"/>
    <x v="0"/>
    <s v="21:51"/>
    <x v="0"/>
    <x v="4"/>
    <x v="1"/>
    <n v="2"/>
    <n v="2"/>
    <x v="1"/>
    <x v="1"/>
    <x v="2"/>
    <x v="0"/>
    <x v="2"/>
    <x v="34"/>
    <x v="15"/>
    <x v="1"/>
    <x v="0"/>
    <x v="2"/>
    <x v="0"/>
    <x v="1"/>
    <n v="21"/>
    <x v="0"/>
    <x v="0"/>
    <s v="Weekday"/>
    <s v="Fatal"/>
    <n v="1"/>
    <x v="1"/>
    <x v="1"/>
  </r>
  <r>
    <s v="A02268"/>
    <n v="1"/>
    <x v="0"/>
    <x v="0"/>
    <x v="0"/>
    <x v="0"/>
    <x v="4"/>
    <n v="11"/>
    <x v="30"/>
    <x v="6"/>
    <s v="21:39"/>
    <x v="0"/>
    <x v="2"/>
    <x v="4"/>
    <n v="0"/>
    <n v="2"/>
    <x v="2"/>
    <x v="2"/>
    <x v="1"/>
    <x v="0"/>
    <x v="2"/>
    <x v="37"/>
    <x v="9"/>
    <x v="1"/>
    <x v="1"/>
    <x v="0"/>
    <x v="1"/>
    <x v="3"/>
    <n v="21"/>
    <x v="0"/>
    <x v="0"/>
    <s v="Weekend"/>
    <s v="Fatal"/>
    <n v="0"/>
    <x v="1"/>
    <x v="4"/>
  </r>
  <r>
    <s v="A02269"/>
    <n v="1"/>
    <x v="9"/>
    <x v="9"/>
    <x v="0"/>
    <x v="2"/>
    <x v="3"/>
    <n v="8"/>
    <x v="20"/>
    <x v="2"/>
    <s v="22:7"/>
    <x v="1"/>
    <x v="1"/>
    <x v="2"/>
    <n v="5"/>
    <n v="0"/>
    <x v="3"/>
    <x v="3"/>
    <x v="2"/>
    <x v="0"/>
    <x v="0"/>
    <x v="63"/>
    <x v="46"/>
    <x v="0"/>
    <x v="0"/>
    <x v="2"/>
    <x v="1"/>
    <x v="0"/>
    <n v="22"/>
    <x v="0"/>
    <x v="2"/>
    <s v="Weekend"/>
    <s v="Non-Fatal"/>
    <n v="0"/>
    <x v="0"/>
    <x v="4"/>
  </r>
  <r>
    <s v="A02270"/>
    <n v="1"/>
    <x v="10"/>
    <x v="10"/>
    <x v="0"/>
    <x v="5"/>
    <x v="3"/>
    <n v="8"/>
    <x v="42"/>
    <x v="0"/>
    <s v="18:44"/>
    <x v="2"/>
    <x v="1"/>
    <x v="0"/>
    <n v="2"/>
    <n v="5"/>
    <x v="3"/>
    <x v="2"/>
    <x v="1"/>
    <x v="0"/>
    <x v="0"/>
    <x v="8"/>
    <x v="27"/>
    <x v="1"/>
    <x v="0"/>
    <x v="0"/>
    <x v="0"/>
    <x v="3"/>
    <n v="18"/>
    <x v="2"/>
    <x v="1"/>
    <s v="Weekday"/>
    <s v="Fatal"/>
    <n v="2.5"/>
    <x v="2"/>
    <x v="4"/>
  </r>
  <r>
    <s v="A02271"/>
    <n v="1"/>
    <x v="29"/>
    <x v="29"/>
    <x v="0"/>
    <x v="3"/>
    <x v="9"/>
    <n v="9"/>
    <x v="71"/>
    <x v="6"/>
    <s v="7:27"/>
    <x v="0"/>
    <x v="1"/>
    <x v="0"/>
    <n v="8"/>
    <n v="3"/>
    <x v="4"/>
    <x v="0"/>
    <x v="0"/>
    <x v="3"/>
    <x v="0"/>
    <x v="78"/>
    <x v="12"/>
    <x v="1"/>
    <x v="1"/>
    <x v="1"/>
    <x v="1"/>
    <x v="0"/>
    <n v="7"/>
    <x v="1"/>
    <x v="0"/>
    <s v="Weekend"/>
    <s v="Fatal"/>
    <n v="0.38"/>
    <x v="1"/>
    <x v="4"/>
  </r>
  <r>
    <s v="A02272"/>
    <n v="1"/>
    <x v="11"/>
    <x v="11"/>
    <x v="4"/>
    <x v="2"/>
    <x v="11"/>
    <n v="3"/>
    <x v="45"/>
    <x v="3"/>
    <s v="8:37"/>
    <x v="2"/>
    <x v="2"/>
    <x v="2"/>
    <n v="0"/>
    <n v="1"/>
    <x v="1"/>
    <x v="2"/>
    <x v="3"/>
    <x v="1"/>
    <x v="3"/>
    <x v="67"/>
    <x v="48"/>
    <x v="1"/>
    <x v="1"/>
    <x v="2"/>
    <x v="1"/>
    <x v="0"/>
    <n v="8"/>
    <x v="1"/>
    <x v="2"/>
    <s v="Weekday"/>
    <s v="Fatal"/>
    <n v="0"/>
    <x v="2"/>
    <x v="4"/>
  </r>
  <r>
    <s v="A02273"/>
    <n v="1"/>
    <x v="8"/>
    <x v="8"/>
    <x v="0"/>
    <x v="5"/>
    <x v="0"/>
    <n v="5"/>
    <x v="56"/>
    <x v="2"/>
    <s v="22:32"/>
    <x v="0"/>
    <x v="2"/>
    <x v="3"/>
    <n v="9"/>
    <n v="5"/>
    <x v="4"/>
    <x v="2"/>
    <x v="3"/>
    <x v="0"/>
    <x v="2"/>
    <x v="67"/>
    <x v="15"/>
    <x v="1"/>
    <x v="0"/>
    <x v="0"/>
    <x v="0"/>
    <x v="3"/>
    <n v="22"/>
    <x v="0"/>
    <x v="1"/>
    <s v="Weekend"/>
    <s v="Fatal"/>
    <n v="0.56000000000000005"/>
    <x v="1"/>
    <x v="4"/>
  </r>
  <r>
    <s v="A02274"/>
    <n v="1"/>
    <x v="18"/>
    <x v="18"/>
    <x v="13"/>
    <x v="2"/>
    <x v="11"/>
    <n v="3"/>
    <x v="45"/>
    <x v="1"/>
    <s v="9:15"/>
    <x v="2"/>
    <x v="2"/>
    <x v="5"/>
    <n v="10"/>
    <n v="0"/>
    <x v="0"/>
    <x v="3"/>
    <x v="0"/>
    <x v="3"/>
    <x v="3"/>
    <x v="69"/>
    <x v="26"/>
    <x v="1"/>
    <x v="1"/>
    <x v="0"/>
    <x v="0"/>
    <x v="3"/>
    <n v="9"/>
    <x v="1"/>
    <x v="2"/>
    <s v="Weekday"/>
    <s v="Non-Fatal"/>
    <n v="0"/>
    <x v="2"/>
    <x v="2"/>
  </r>
  <r>
    <s v="A02275"/>
    <n v="1"/>
    <x v="30"/>
    <x v="30"/>
    <x v="0"/>
    <x v="2"/>
    <x v="7"/>
    <n v="7"/>
    <x v="55"/>
    <x v="3"/>
    <s v="12:43"/>
    <x v="1"/>
    <x v="1"/>
    <x v="2"/>
    <n v="4"/>
    <n v="5"/>
    <x v="2"/>
    <x v="1"/>
    <x v="0"/>
    <x v="1"/>
    <x v="0"/>
    <x v="4"/>
    <x v="31"/>
    <x v="1"/>
    <x v="1"/>
    <x v="2"/>
    <x v="0"/>
    <x v="1"/>
    <n v="12"/>
    <x v="3"/>
    <x v="2"/>
    <s v="Weekday"/>
    <s v="Fatal"/>
    <n v="1.25"/>
    <x v="3"/>
    <x v="2"/>
  </r>
  <r>
    <s v="A02276"/>
    <n v="1"/>
    <x v="5"/>
    <x v="5"/>
    <x v="0"/>
    <x v="2"/>
    <x v="8"/>
    <n v="4"/>
    <x v="44"/>
    <x v="6"/>
    <s v="4:10"/>
    <x v="0"/>
    <x v="0"/>
    <x v="3"/>
    <n v="8"/>
    <n v="1"/>
    <x v="4"/>
    <x v="3"/>
    <x v="3"/>
    <x v="0"/>
    <x v="0"/>
    <x v="90"/>
    <x v="31"/>
    <x v="1"/>
    <x v="1"/>
    <x v="2"/>
    <x v="0"/>
    <x v="1"/>
    <n v="4"/>
    <x v="0"/>
    <x v="2"/>
    <s v="Weekend"/>
    <s v="Fatal"/>
    <n v="0.12"/>
    <x v="3"/>
    <x v="2"/>
  </r>
  <r>
    <s v="A02277"/>
    <n v="1"/>
    <x v="3"/>
    <x v="3"/>
    <x v="0"/>
    <x v="5"/>
    <x v="1"/>
    <n v="1"/>
    <x v="27"/>
    <x v="1"/>
    <s v="23:24"/>
    <x v="2"/>
    <x v="3"/>
    <x v="4"/>
    <n v="0"/>
    <n v="4"/>
    <x v="1"/>
    <x v="0"/>
    <x v="2"/>
    <x v="3"/>
    <x v="0"/>
    <x v="4"/>
    <x v="26"/>
    <x v="1"/>
    <x v="1"/>
    <x v="1"/>
    <x v="0"/>
    <x v="0"/>
    <n v="23"/>
    <x v="0"/>
    <x v="1"/>
    <s v="Weekday"/>
    <s v="Fatal"/>
    <n v="0"/>
    <x v="2"/>
    <x v="2"/>
  </r>
  <r>
    <s v="A02278"/>
    <n v="1"/>
    <x v="0"/>
    <x v="0"/>
    <x v="0"/>
    <x v="5"/>
    <x v="10"/>
    <n v="2"/>
    <x v="66"/>
    <x v="5"/>
    <s v="2:18"/>
    <x v="0"/>
    <x v="3"/>
    <x v="2"/>
    <n v="0"/>
    <n v="4"/>
    <x v="3"/>
    <x v="1"/>
    <x v="0"/>
    <x v="1"/>
    <x v="3"/>
    <x v="46"/>
    <x v="32"/>
    <x v="2"/>
    <x v="1"/>
    <x v="1"/>
    <x v="0"/>
    <x v="2"/>
    <n v="2"/>
    <x v="0"/>
    <x v="1"/>
    <s v="Weekday"/>
    <s v="Fatal"/>
    <n v="0"/>
    <x v="4"/>
    <x v="3"/>
  </r>
  <r>
    <s v="A02279"/>
    <n v="1"/>
    <x v="9"/>
    <x v="9"/>
    <x v="0"/>
    <x v="0"/>
    <x v="10"/>
    <n v="2"/>
    <x v="29"/>
    <x v="6"/>
    <s v="3:31"/>
    <x v="1"/>
    <x v="3"/>
    <x v="6"/>
    <n v="7"/>
    <n v="1"/>
    <x v="1"/>
    <x v="3"/>
    <x v="0"/>
    <x v="0"/>
    <x v="0"/>
    <x v="64"/>
    <x v="23"/>
    <x v="0"/>
    <x v="0"/>
    <x v="0"/>
    <x v="0"/>
    <x v="3"/>
    <n v="3"/>
    <x v="0"/>
    <x v="0"/>
    <s v="Weekend"/>
    <s v="Fatal"/>
    <n v="0.14000000000000001"/>
    <x v="1"/>
    <x v="3"/>
  </r>
  <r>
    <s v="A02280"/>
    <n v="1"/>
    <x v="20"/>
    <x v="20"/>
    <x v="15"/>
    <x v="1"/>
    <x v="7"/>
    <n v="7"/>
    <x v="25"/>
    <x v="4"/>
    <s v="9:28"/>
    <x v="2"/>
    <x v="2"/>
    <x v="4"/>
    <n v="10"/>
    <n v="0"/>
    <x v="2"/>
    <x v="0"/>
    <x v="1"/>
    <x v="2"/>
    <x v="2"/>
    <x v="4"/>
    <x v="10"/>
    <x v="1"/>
    <x v="0"/>
    <x v="2"/>
    <x v="0"/>
    <x v="3"/>
    <n v="9"/>
    <x v="1"/>
    <x v="1"/>
    <s v="Weekday"/>
    <s v="Non-Fatal"/>
    <n v="0"/>
    <x v="3"/>
    <x v="2"/>
  </r>
  <r>
    <s v="A02281"/>
    <n v="1"/>
    <x v="4"/>
    <x v="4"/>
    <x v="0"/>
    <x v="4"/>
    <x v="0"/>
    <n v="5"/>
    <x v="34"/>
    <x v="6"/>
    <s v="13:11"/>
    <x v="1"/>
    <x v="0"/>
    <x v="5"/>
    <n v="9"/>
    <n v="3"/>
    <x v="2"/>
    <x v="3"/>
    <x v="3"/>
    <x v="3"/>
    <x v="1"/>
    <x v="77"/>
    <x v="4"/>
    <x v="1"/>
    <x v="0"/>
    <x v="2"/>
    <x v="0"/>
    <x v="2"/>
    <n v="13"/>
    <x v="3"/>
    <x v="2"/>
    <s v="Weekend"/>
    <s v="Fatal"/>
    <n v="0.33"/>
    <x v="2"/>
    <x v="2"/>
  </r>
  <r>
    <s v="A02282"/>
    <n v="1"/>
    <x v="8"/>
    <x v="8"/>
    <x v="0"/>
    <x v="2"/>
    <x v="8"/>
    <n v="4"/>
    <x v="44"/>
    <x v="2"/>
    <s v="12:45"/>
    <x v="1"/>
    <x v="4"/>
    <x v="1"/>
    <n v="4"/>
    <n v="5"/>
    <x v="1"/>
    <x v="2"/>
    <x v="0"/>
    <x v="2"/>
    <x v="0"/>
    <x v="47"/>
    <x v="36"/>
    <x v="1"/>
    <x v="0"/>
    <x v="0"/>
    <x v="0"/>
    <x v="3"/>
    <n v="12"/>
    <x v="3"/>
    <x v="2"/>
    <s v="Weekend"/>
    <s v="Fatal"/>
    <n v="1.25"/>
    <x v="3"/>
    <x v="1"/>
  </r>
  <r>
    <s v="A02283"/>
    <n v="1"/>
    <x v="5"/>
    <x v="5"/>
    <x v="0"/>
    <x v="0"/>
    <x v="7"/>
    <n v="7"/>
    <x v="8"/>
    <x v="1"/>
    <s v="17:0"/>
    <x v="1"/>
    <x v="2"/>
    <x v="3"/>
    <n v="9"/>
    <n v="2"/>
    <x v="3"/>
    <x v="1"/>
    <x v="0"/>
    <x v="3"/>
    <x v="3"/>
    <x v="62"/>
    <x v="5"/>
    <x v="1"/>
    <x v="1"/>
    <x v="2"/>
    <x v="0"/>
    <x v="0"/>
    <n v="17"/>
    <x v="2"/>
    <x v="0"/>
    <s v="Weekday"/>
    <s v="Fatal"/>
    <n v="0.22"/>
    <x v="3"/>
    <x v="3"/>
  </r>
  <r>
    <s v="A02284"/>
    <n v="1"/>
    <x v="5"/>
    <x v="5"/>
    <x v="0"/>
    <x v="3"/>
    <x v="5"/>
    <n v="10"/>
    <x v="36"/>
    <x v="6"/>
    <s v="1:59"/>
    <x v="1"/>
    <x v="0"/>
    <x v="3"/>
    <n v="4"/>
    <n v="4"/>
    <x v="1"/>
    <x v="3"/>
    <x v="1"/>
    <x v="2"/>
    <x v="0"/>
    <x v="15"/>
    <x v="16"/>
    <x v="2"/>
    <x v="1"/>
    <x v="2"/>
    <x v="0"/>
    <x v="3"/>
    <n v="1"/>
    <x v="0"/>
    <x v="0"/>
    <s v="Weekend"/>
    <s v="Fatal"/>
    <n v="1"/>
    <x v="4"/>
    <x v="2"/>
  </r>
  <r>
    <s v="A02285"/>
    <n v="1"/>
    <x v="7"/>
    <x v="7"/>
    <x v="0"/>
    <x v="4"/>
    <x v="4"/>
    <n v="11"/>
    <x v="23"/>
    <x v="5"/>
    <s v="20:50"/>
    <x v="1"/>
    <x v="2"/>
    <x v="1"/>
    <n v="3"/>
    <n v="0"/>
    <x v="3"/>
    <x v="2"/>
    <x v="1"/>
    <x v="0"/>
    <x v="0"/>
    <x v="6"/>
    <x v="39"/>
    <x v="2"/>
    <x v="1"/>
    <x v="1"/>
    <x v="0"/>
    <x v="2"/>
    <n v="20"/>
    <x v="2"/>
    <x v="2"/>
    <s v="Weekday"/>
    <s v="Non-Fatal"/>
    <n v="0"/>
    <x v="4"/>
    <x v="2"/>
  </r>
  <r>
    <s v="A02286"/>
    <n v="1"/>
    <x v="27"/>
    <x v="27"/>
    <x v="0"/>
    <x v="4"/>
    <x v="2"/>
    <n v="6"/>
    <x v="54"/>
    <x v="1"/>
    <s v="6:34"/>
    <x v="1"/>
    <x v="2"/>
    <x v="1"/>
    <n v="6"/>
    <n v="3"/>
    <x v="0"/>
    <x v="0"/>
    <x v="1"/>
    <x v="0"/>
    <x v="2"/>
    <x v="41"/>
    <x v="50"/>
    <x v="1"/>
    <x v="1"/>
    <x v="2"/>
    <x v="0"/>
    <x v="2"/>
    <n v="6"/>
    <x v="1"/>
    <x v="2"/>
    <s v="Weekday"/>
    <s v="Fatal"/>
    <n v="0.5"/>
    <x v="2"/>
    <x v="3"/>
  </r>
  <r>
    <s v="A02287"/>
    <n v="1"/>
    <x v="16"/>
    <x v="16"/>
    <x v="25"/>
    <x v="5"/>
    <x v="1"/>
    <n v="1"/>
    <x v="27"/>
    <x v="5"/>
    <s v="5:49"/>
    <x v="0"/>
    <x v="1"/>
    <x v="0"/>
    <n v="10"/>
    <n v="1"/>
    <x v="1"/>
    <x v="3"/>
    <x v="2"/>
    <x v="0"/>
    <x v="3"/>
    <x v="86"/>
    <x v="34"/>
    <x v="0"/>
    <x v="0"/>
    <x v="2"/>
    <x v="0"/>
    <x v="3"/>
    <n v="5"/>
    <x v="1"/>
    <x v="1"/>
    <s v="Weekday"/>
    <s v="Fatal"/>
    <n v="0.1"/>
    <x v="1"/>
    <x v="2"/>
  </r>
  <r>
    <s v="A02288"/>
    <n v="1"/>
    <x v="5"/>
    <x v="5"/>
    <x v="0"/>
    <x v="0"/>
    <x v="4"/>
    <n v="11"/>
    <x v="30"/>
    <x v="3"/>
    <s v="23:58"/>
    <x v="0"/>
    <x v="0"/>
    <x v="2"/>
    <n v="9"/>
    <n v="5"/>
    <x v="4"/>
    <x v="2"/>
    <x v="1"/>
    <x v="2"/>
    <x v="3"/>
    <x v="46"/>
    <x v="21"/>
    <x v="1"/>
    <x v="0"/>
    <x v="0"/>
    <x v="0"/>
    <x v="2"/>
    <n v="23"/>
    <x v="0"/>
    <x v="0"/>
    <s v="Weekday"/>
    <s v="Fatal"/>
    <n v="0.56000000000000005"/>
    <x v="2"/>
    <x v="3"/>
  </r>
  <r>
    <s v="A02289"/>
    <n v="1"/>
    <x v="7"/>
    <x v="7"/>
    <x v="0"/>
    <x v="5"/>
    <x v="7"/>
    <n v="7"/>
    <x v="57"/>
    <x v="4"/>
    <s v="6:28"/>
    <x v="2"/>
    <x v="3"/>
    <x v="1"/>
    <n v="4"/>
    <n v="3"/>
    <x v="4"/>
    <x v="1"/>
    <x v="2"/>
    <x v="2"/>
    <x v="3"/>
    <x v="75"/>
    <x v="23"/>
    <x v="0"/>
    <x v="0"/>
    <x v="0"/>
    <x v="1"/>
    <x v="1"/>
    <n v="6"/>
    <x v="1"/>
    <x v="1"/>
    <s v="Weekday"/>
    <s v="Fatal"/>
    <n v="0.75"/>
    <x v="1"/>
    <x v="2"/>
  </r>
  <r>
    <s v="A02290"/>
    <n v="1"/>
    <x v="23"/>
    <x v="23"/>
    <x v="0"/>
    <x v="4"/>
    <x v="2"/>
    <n v="6"/>
    <x v="54"/>
    <x v="1"/>
    <s v="4:57"/>
    <x v="0"/>
    <x v="0"/>
    <x v="5"/>
    <n v="6"/>
    <n v="3"/>
    <x v="4"/>
    <x v="0"/>
    <x v="2"/>
    <x v="1"/>
    <x v="0"/>
    <x v="13"/>
    <x v="12"/>
    <x v="1"/>
    <x v="0"/>
    <x v="1"/>
    <x v="0"/>
    <x v="2"/>
    <n v="4"/>
    <x v="0"/>
    <x v="2"/>
    <s v="Weekday"/>
    <s v="Fatal"/>
    <n v="0.5"/>
    <x v="1"/>
    <x v="0"/>
  </r>
  <r>
    <s v="A02291"/>
    <n v="1"/>
    <x v="3"/>
    <x v="3"/>
    <x v="0"/>
    <x v="0"/>
    <x v="6"/>
    <n v="12"/>
    <x v="60"/>
    <x v="5"/>
    <s v="18:49"/>
    <x v="1"/>
    <x v="0"/>
    <x v="3"/>
    <n v="10"/>
    <n v="5"/>
    <x v="4"/>
    <x v="0"/>
    <x v="1"/>
    <x v="2"/>
    <x v="1"/>
    <x v="63"/>
    <x v="22"/>
    <x v="2"/>
    <x v="0"/>
    <x v="1"/>
    <x v="0"/>
    <x v="2"/>
    <n v="18"/>
    <x v="2"/>
    <x v="0"/>
    <s v="Weekday"/>
    <s v="Fatal"/>
    <n v="0.5"/>
    <x v="4"/>
    <x v="4"/>
  </r>
  <r>
    <s v="A02292"/>
    <n v="1"/>
    <x v="2"/>
    <x v="2"/>
    <x v="0"/>
    <x v="0"/>
    <x v="6"/>
    <n v="12"/>
    <x v="60"/>
    <x v="2"/>
    <s v="11:10"/>
    <x v="1"/>
    <x v="4"/>
    <x v="1"/>
    <n v="7"/>
    <n v="1"/>
    <x v="2"/>
    <x v="2"/>
    <x v="3"/>
    <x v="1"/>
    <x v="1"/>
    <x v="83"/>
    <x v="50"/>
    <x v="1"/>
    <x v="0"/>
    <x v="2"/>
    <x v="0"/>
    <x v="0"/>
    <n v="11"/>
    <x v="1"/>
    <x v="0"/>
    <s v="Weekend"/>
    <s v="Fatal"/>
    <n v="0.14000000000000001"/>
    <x v="2"/>
    <x v="3"/>
  </r>
  <r>
    <s v="A02293"/>
    <n v="1"/>
    <x v="21"/>
    <x v="21"/>
    <x v="0"/>
    <x v="0"/>
    <x v="10"/>
    <n v="2"/>
    <x v="29"/>
    <x v="4"/>
    <s v="17:7"/>
    <x v="0"/>
    <x v="3"/>
    <x v="0"/>
    <n v="7"/>
    <n v="2"/>
    <x v="2"/>
    <x v="0"/>
    <x v="3"/>
    <x v="3"/>
    <x v="0"/>
    <x v="35"/>
    <x v="18"/>
    <x v="1"/>
    <x v="0"/>
    <x v="2"/>
    <x v="1"/>
    <x v="2"/>
    <n v="17"/>
    <x v="2"/>
    <x v="0"/>
    <s v="Weekday"/>
    <s v="Fatal"/>
    <n v="0.28999999999999998"/>
    <x v="3"/>
    <x v="1"/>
  </r>
  <r>
    <s v="A02294"/>
    <n v="1"/>
    <x v="1"/>
    <x v="1"/>
    <x v="6"/>
    <x v="1"/>
    <x v="7"/>
    <n v="7"/>
    <x v="25"/>
    <x v="4"/>
    <s v="19:59"/>
    <x v="1"/>
    <x v="4"/>
    <x v="0"/>
    <n v="4"/>
    <n v="5"/>
    <x v="0"/>
    <x v="3"/>
    <x v="3"/>
    <x v="2"/>
    <x v="2"/>
    <x v="27"/>
    <x v="21"/>
    <x v="1"/>
    <x v="0"/>
    <x v="0"/>
    <x v="0"/>
    <x v="1"/>
    <n v="19"/>
    <x v="2"/>
    <x v="1"/>
    <s v="Weekday"/>
    <s v="Fatal"/>
    <n v="1.25"/>
    <x v="2"/>
    <x v="3"/>
  </r>
  <r>
    <s v="A02295"/>
    <n v="1"/>
    <x v="27"/>
    <x v="27"/>
    <x v="0"/>
    <x v="0"/>
    <x v="6"/>
    <n v="12"/>
    <x v="60"/>
    <x v="0"/>
    <s v="16:19"/>
    <x v="2"/>
    <x v="4"/>
    <x v="0"/>
    <n v="10"/>
    <n v="0"/>
    <x v="1"/>
    <x v="3"/>
    <x v="2"/>
    <x v="1"/>
    <x v="0"/>
    <x v="89"/>
    <x v="21"/>
    <x v="1"/>
    <x v="1"/>
    <x v="1"/>
    <x v="0"/>
    <x v="3"/>
    <n v="16"/>
    <x v="3"/>
    <x v="0"/>
    <s v="Weekday"/>
    <s v="Non-Fatal"/>
    <n v="0"/>
    <x v="2"/>
    <x v="0"/>
  </r>
  <r>
    <s v="A02296"/>
    <n v="1"/>
    <x v="16"/>
    <x v="16"/>
    <x v="25"/>
    <x v="3"/>
    <x v="7"/>
    <n v="7"/>
    <x v="24"/>
    <x v="4"/>
    <s v="11:50"/>
    <x v="2"/>
    <x v="3"/>
    <x v="4"/>
    <n v="5"/>
    <n v="1"/>
    <x v="3"/>
    <x v="2"/>
    <x v="1"/>
    <x v="2"/>
    <x v="1"/>
    <x v="10"/>
    <x v="39"/>
    <x v="2"/>
    <x v="1"/>
    <x v="2"/>
    <x v="0"/>
    <x v="2"/>
    <n v="11"/>
    <x v="1"/>
    <x v="0"/>
    <s v="Weekday"/>
    <s v="Fatal"/>
    <n v="0.2"/>
    <x v="4"/>
    <x v="4"/>
  </r>
  <r>
    <s v="A02297"/>
    <n v="1"/>
    <x v="25"/>
    <x v="25"/>
    <x v="0"/>
    <x v="3"/>
    <x v="0"/>
    <n v="5"/>
    <x v="47"/>
    <x v="3"/>
    <s v="16:24"/>
    <x v="0"/>
    <x v="3"/>
    <x v="2"/>
    <n v="0"/>
    <n v="0"/>
    <x v="3"/>
    <x v="2"/>
    <x v="3"/>
    <x v="2"/>
    <x v="0"/>
    <x v="27"/>
    <x v="29"/>
    <x v="1"/>
    <x v="0"/>
    <x v="2"/>
    <x v="0"/>
    <x v="3"/>
    <n v="16"/>
    <x v="3"/>
    <x v="0"/>
    <s v="Weekday"/>
    <s v="Non-Fatal"/>
    <n v="0"/>
    <x v="1"/>
    <x v="3"/>
  </r>
  <r>
    <s v="A02298"/>
    <n v="1"/>
    <x v="9"/>
    <x v="9"/>
    <x v="0"/>
    <x v="4"/>
    <x v="7"/>
    <n v="7"/>
    <x v="18"/>
    <x v="5"/>
    <s v="20:32"/>
    <x v="2"/>
    <x v="0"/>
    <x v="6"/>
    <n v="3"/>
    <n v="0"/>
    <x v="0"/>
    <x v="0"/>
    <x v="2"/>
    <x v="0"/>
    <x v="2"/>
    <x v="53"/>
    <x v="8"/>
    <x v="1"/>
    <x v="1"/>
    <x v="2"/>
    <x v="1"/>
    <x v="2"/>
    <n v="20"/>
    <x v="2"/>
    <x v="2"/>
    <s v="Weekday"/>
    <s v="Non-Fatal"/>
    <n v="0"/>
    <x v="1"/>
    <x v="3"/>
  </r>
  <r>
    <s v="A02299"/>
    <n v="1"/>
    <x v="16"/>
    <x v="16"/>
    <x v="20"/>
    <x v="3"/>
    <x v="8"/>
    <n v="4"/>
    <x v="10"/>
    <x v="5"/>
    <s v="11:13"/>
    <x v="1"/>
    <x v="2"/>
    <x v="6"/>
    <n v="3"/>
    <n v="3"/>
    <x v="1"/>
    <x v="1"/>
    <x v="2"/>
    <x v="3"/>
    <x v="2"/>
    <x v="47"/>
    <x v="21"/>
    <x v="1"/>
    <x v="0"/>
    <x v="2"/>
    <x v="0"/>
    <x v="0"/>
    <n v="11"/>
    <x v="1"/>
    <x v="0"/>
    <s v="Weekday"/>
    <s v="Fatal"/>
    <n v="1"/>
    <x v="2"/>
    <x v="1"/>
  </r>
  <r>
    <s v="A02300"/>
    <n v="1"/>
    <x v="1"/>
    <x v="1"/>
    <x v="3"/>
    <x v="0"/>
    <x v="6"/>
    <n v="12"/>
    <x v="60"/>
    <x v="5"/>
    <s v="0:34"/>
    <x v="1"/>
    <x v="3"/>
    <x v="1"/>
    <n v="5"/>
    <n v="1"/>
    <x v="4"/>
    <x v="1"/>
    <x v="2"/>
    <x v="3"/>
    <x v="0"/>
    <x v="86"/>
    <x v="21"/>
    <x v="1"/>
    <x v="1"/>
    <x v="0"/>
    <x v="1"/>
    <x v="0"/>
    <n v="0"/>
    <x v="0"/>
    <x v="0"/>
    <s v="Weekday"/>
    <s v="Fatal"/>
    <n v="0.2"/>
    <x v="2"/>
    <x v="2"/>
  </r>
  <r>
    <s v="A02301"/>
    <n v="1"/>
    <x v="18"/>
    <x v="18"/>
    <x v="9"/>
    <x v="1"/>
    <x v="11"/>
    <n v="3"/>
    <x v="62"/>
    <x v="5"/>
    <s v="7:15"/>
    <x v="1"/>
    <x v="2"/>
    <x v="4"/>
    <n v="4"/>
    <n v="0"/>
    <x v="4"/>
    <x v="3"/>
    <x v="2"/>
    <x v="3"/>
    <x v="3"/>
    <x v="44"/>
    <x v="4"/>
    <x v="1"/>
    <x v="1"/>
    <x v="1"/>
    <x v="1"/>
    <x v="3"/>
    <n v="7"/>
    <x v="1"/>
    <x v="1"/>
    <s v="Weekday"/>
    <s v="Non-Fatal"/>
    <n v="0"/>
    <x v="2"/>
    <x v="3"/>
  </r>
  <r>
    <s v="A02302"/>
    <n v="1"/>
    <x v="29"/>
    <x v="29"/>
    <x v="0"/>
    <x v="4"/>
    <x v="3"/>
    <n v="8"/>
    <x v="33"/>
    <x v="6"/>
    <s v="18:5"/>
    <x v="1"/>
    <x v="1"/>
    <x v="6"/>
    <n v="6"/>
    <n v="4"/>
    <x v="3"/>
    <x v="2"/>
    <x v="2"/>
    <x v="1"/>
    <x v="2"/>
    <x v="49"/>
    <x v="32"/>
    <x v="2"/>
    <x v="0"/>
    <x v="1"/>
    <x v="0"/>
    <x v="1"/>
    <n v="18"/>
    <x v="2"/>
    <x v="2"/>
    <s v="Weekend"/>
    <s v="Fatal"/>
    <n v="0.67"/>
    <x v="4"/>
    <x v="1"/>
  </r>
  <r>
    <s v="A02303"/>
    <n v="1"/>
    <x v="30"/>
    <x v="30"/>
    <x v="0"/>
    <x v="2"/>
    <x v="7"/>
    <n v="7"/>
    <x v="55"/>
    <x v="5"/>
    <s v="22:17"/>
    <x v="2"/>
    <x v="1"/>
    <x v="2"/>
    <n v="7"/>
    <n v="3"/>
    <x v="3"/>
    <x v="2"/>
    <x v="3"/>
    <x v="1"/>
    <x v="2"/>
    <x v="80"/>
    <x v="15"/>
    <x v="1"/>
    <x v="1"/>
    <x v="2"/>
    <x v="0"/>
    <x v="2"/>
    <n v="22"/>
    <x v="0"/>
    <x v="2"/>
    <s v="Weekday"/>
    <s v="Fatal"/>
    <n v="0.43"/>
    <x v="1"/>
    <x v="3"/>
  </r>
  <r>
    <s v="A02304"/>
    <n v="1"/>
    <x v="1"/>
    <x v="1"/>
    <x v="3"/>
    <x v="3"/>
    <x v="2"/>
    <n v="6"/>
    <x v="3"/>
    <x v="1"/>
    <s v="1:17"/>
    <x v="0"/>
    <x v="3"/>
    <x v="3"/>
    <n v="10"/>
    <n v="5"/>
    <x v="2"/>
    <x v="3"/>
    <x v="3"/>
    <x v="1"/>
    <x v="3"/>
    <x v="58"/>
    <x v="9"/>
    <x v="1"/>
    <x v="1"/>
    <x v="0"/>
    <x v="0"/>
    <x v="0"/>
    <n v="1"/>
    <x v="0"/>
    <x v="0"/>
    <s v="Weekday"/>
    <s v="Fatal"/>
    <n v="0.5"/>
    <x v="1"/>
    <x v="1"/>
  </r>
  <r>
    <s v="A02305"/>
    <n v="1"/>
    <x v="25"/>
    <x v="25"/>
    <x v="0"/>
    <x v="4"/>
    <x v="10"/>
    <n v="2"/>
    <x v="17"/>
    <x v="1"/>
    <s v="1:11"/>
    <x v="2"/>
    <x v="0"/>
    <x v="6"/>
    <n v="4"/>
    <n v="5"/>
    <x v="4"/>
    <x v="0"/>
    <x v="2"/>
    <x v="3"/>
    <x v="3"/>
    <x v="73"/>
    <x v="46"/>
    <x v="0"/>
    <x v="0"/>
    <x v="0"/>
    <x v="0"/>
    <x v="2"/>
    <n v="1"/>
    <x v="0"/>
    <x v="2"/>
    <s v="Weekday"/>
    <s v="Fatal"/>
    <n v="1.25"/>
    <x v="0"/>
    <x v="0"/>
  </r>
  <r>
    <s v="A02306"/>
    <n v="1"/>
    <x v="14"/>
    <x v="14"/>
    <x v="0"/>
    <x v="1"/>
    <x v="8"/>
    <n v="4"/>
    <x v="37"/>
    <x v="3"/>
    <s v="0:41"/>
    <x v="0"/>
    <x v="3"/>
    <x v="0"/>
    <n v="5"/>
    <n v="5"/>
    <x v="4"/>
    <x v="0"/>
    <x v="3"/>
    <x v="0"/>
    <x v="0"/>
    <x v="70"/>
    <x v="52"/>
    <x v="1"/>
    <x v="1"/>
    <x v="0"/>
    <x v="1"/>
    <x v="2"/>
    <n v="0"/>
    <x v="0"/>
    <x v="1"/>
    <s v="Weekday"/>
    <s v="Fatal"/>
    <n v="1"/>
    <x v="3"/>
    <x v="1"/>
  </r>
  <r>
    <s v="A02307"/>
    <n v="1"/>
    <x v="28"/>
    <x v="28"/>
    <x v="19"/>
    <x v="0"/>
    <x v="2"/>
    <n v="6"/>
    <x v="53"/>
    <x v="6"/>
    <s v="14:29"/>
    <x v="2"/>
    <x v="4"/>
    <x v="4"/>
    <n v="9"/>
    <n v="5"/>
    <x v="2"/>
    <x v="1"/>
    <x v="2"/>
    <x v="1"/>
    <x v="3"/>
    <x v="65"/>
    <x v="14"/>
    <x v="1"/>
    <x v="1"/>
    <x v="0"/>
    <x v="0"/>
    <x v="3"/>
    <n v="14"/>
    <x v="3"/>
    <x v="0"/>
    <s v="Weekend"/>
    <s v="Fatal"/>
    <n v="0.56000000000000005"/>
    <x v="1"/>
    <x v="1"/>
  </r>
  <r>
    <s v="A02308"/>
    <n v="1"/>
    <x v="9"/>
    <x v="9"/>
    <x v="0"/>
    <x v="0"/>
    <x v="2"/>
    <n v="6"/>
    <x v="53"/>
    <x v="5"/>
    <s v="4:8"/>
    <x v="1"/>
    <x v="1"/>
    <x v="6"/>
    <n v="0"/>
    <n v="4"/>
    <x v="3"/>
    <x v="0"/>
    <x v="3"/>
    <x v="1"/>
    <x v="2"/>
    <x v="48"/>
    <x v="38"/>
    <x v="2"/>
    <x v="0"/>
    <x v="1"/>
    <x v="0"/>
    <x v="2"/>
    <n v="4"/>
    <x v="0"/>
    <x v="0"/>
    <s v="Weekday"/>
    <s v="Fatal"/>
    <n v="0"/>
    <x v="4"/>
    <x v="1"/>
  </r>
  <r>
    <s v="A02309"/>
    <n v="1"/>
    <x v="29"/>
    <x v="29"/>
    <x v="0"/>
    <x v="2"/>
    <x v="0"/>
    <n v="5"/>
    <x v="2"/>
    <x v="4"/>
    <s v="5:34"/>
    <x v="0"/>
    <x v="1"/>
    <x v="1"/>
    <n v="7"/>
    <n v="1"/>
    <x v="0"/>
    <x v="1"/>
    <x v="1"/>
    <x v="2"/>
    <x v="0"/>
    <x v="79"/>
    <x v="9"/>
    <x v="1"/>
    <x v="1"/>
    <x v="0"/>
    <x v="1"/>
    <x v="1"/>
    <n v="5"/>
    <x v="1"/>
    <x v="2"/>
    <s v="Weekday"/>
    <s v="Fatal"/>
    <n v="0.14000000000000001"/>
    <x v="1"/>
    <x v="0"/>
  </r>
  <r>
    <s v="A02310"/>
    <n v="1"/>
    <x v="21"/>
    <x v="21"/>
    <x v="0"/>
    <x v="1"/>
    <x v="0"/>
    <n v="5"/>
    <x v="22"/>
    <x v="0"/>
    <s v="1:7"/>
    <x v="1"/>
    <x v="4"/>
    <x v="6"/>
    <n v="9"/>
    <n v="5"/>
    <x v="2"/>
    <x v="3"/>
    <x v="2"/>
    <x v="3"/>
    <x v="2"/>
    <x v="32"/>
    <x v="9"/>
    <x v="1"/>
    <x v="1"/>
    <x v="0"/>
    <x v="0"/>
    <x v="0"/>
    <n v="1"/>
    <x v="0"/>
    <x v="1"/>
    <s v="Weekday"/>
    <s v="Fatal"/>
    <n v="0.56000000000000005"/>
    <x v="1"/>
    <x v="3"/>
  </r>
  <r>
    <s v="A02311"/>
    <n v="1"/>
    <x v="23"/>
    <x v="23"/>
    <x v="0"/>
    <x v="0"/>
    <x v="3"/>
    <n v="8"/>
    <x v="4"/>
    <x v="5"/>
    <s v="18:55"/>
    <x v="2"/>
    <x v="4"/>
    <x v="0"/>
    <n v="0"/>
    <n v="2"/>
    <x v="3"/>
    <x v="0"/>
    <x v="3"/>
    <x v="2"/>
    <x v="1"/>
    <x v="48"/>
    <x v="5"/>
    <x v="1"/>
    <x v="0"/>
    <x v="0"/>
    <x v="1"/>
    <x v="0"/>
    <n v="18"/>
    <x v="2"/>
    <x v="0"/>
    <s v="Weekday"/>
    <s v="Fatal"/>
    <n v="0"/>
    <x v="3"/>
    <x v="1"/>
  </r>
  <r>
    <s v="A02312"/>
    <n v="1"/>
    <x v="14"/>
    <x v="14"/>
    <x v="0"/>
    <x v="2"/>
    <x v="10"/>
    <n v="2"/>
    <x v="26"/>
    <x v="6"/>
    <s v="12:6"/>
    <x v="1"/>
    <x v="4"/>
    <x v="3"/>
    <n v="8"/>
    <n v="4"/>
    <x v="0"/>
    <x v="3"/>
    <x v="0"/>
    <x v="2"/>
    <x v="1"/>
    <x v="13"/>
    <x v="46"/>
    <x v="0"/>
    <x v="1"/>
    <x v="2"/>
    <x v="1"/>
    <x v="2"/>
    <n v="12"/>
    <x v="3"/>
    <x v="2"/>
    <s v="Weekend"/>
    <s v="Fatal"/>
    <n v="0.5"/>
    <x v="0"/>
    <x v="0"/>
  </r>
  <r>
    <s v="A02313"/>
    <n v="1"/>
    <x v="9"/>
    <x v="9"/>
    <x v="0"/>
    <x v="5"/>
    <x v="0"/>
    <n v="5"/>
    <x v="56"/>
    <x v="6"/>
    <s v="23:37"/>
    <x v="1"/>
    <x v="0"/>
    <x v="5"/>
    <n v="9"/>
    <n v="3"/>
    <x v="3"/>
    <x v="0"/>
    <x v="1"/>
    <x v="3"/>
    <x v="3"/>
    <x v="72"/>
    <x v="39"/>
    <x v="2"/>
    <x v="0"/>
    <x v="1"/>
    <x v="1"/>
    <x v="0"/>
    <n v="23"/>
    <x v="0"/>
    <x v="1"/>
    <s v="Weekend"/>
    <s v="Fatal"/>
    <n v="0.33"/>
    <x v="4"/>
    <x v="0"/>
  </r>
  <r>
    <s v="A02314"/>
    <n v="1"/>
    <x v="26"/>
    <x v="26"/>
    <x v="0"/>
    <x v="1"/>
    <x v="5"/>
    <n v="10"/>
    <x v="40"/>
    <x v="1"/>
    <s v="21:52"/>
    <x v="2"/>
    <x v="0"/>
    <x v="4"/>
    <n v="4"/>
    <n v="5"/>
    <x v="1"/>
    <x v="2"/>
    <x v="2"/>
    <x v="1"/>
    <x v="0"/>
    <x v="53"/>
    <x v="26"/>
    <x v="1"/>
    <x v="0"/>
    <x v="2"/>
    <x v="1"/>
    <x v="0"/>
    <n v="21"/>
    <x v="0"/>
    <x v="1"/>
    <s v="Weekday"/>
    <s v="Fatal"/>
    <n v="1.25"/>
    <x v="2"/>
    <x v="3"/>
  </r>
  <r>
    <s v="A02315"/>
    <n v="1"/>
    <x v="21"/>
    <x v="21"/>
    <x v="0"/>
    <x v="1"/>
    <x v="9"/>
    <n v="9"/>
    <x v="69"/>
    <x v="5"/>
    <s v="9:7"/>
    <x v="0"/>
    <x v="2"/>
    <x v="5"/>
    <n v="8"/>
    <n v="3"/>
    <x v="2"/>
    <x v="2"/>
    <x v="3"/>
    <x v="0"/>
    <x v="1"/>
    <x v="47"/>
    <x v="41"/>
    <x v="1"/>
    <x v="1"/>
    <x v="1"/>
    <x v="0"/>
    <x v="0"/>
    <n v="9"/>
    <x v="1"/>
    <x v="1"/>
    <s v="Weekday"/>
    <s v="Fatal"/>
    <n v="0.38"/>
    <x v="2"/>
    <x v="1"/>
  </r>
  <r>
    <s v="A02316"/>
    <n v="1"/>
    <x v="8"/>
    <x v="8"/>
    <x v="0"/>
    <x v="4"/>
    <x v="11"/>
    <n v="3"/>
    <x v="68"/>
    <x v="3"/>
    <s v="22:8"/>
    <x v="2"/>
    <x v="3"/>
    <x v="2"/>
    <n v="1"/>
    <n v="5"/>
    <x v="1"/>
    <x v="2"/>
    <x v="2"/>
    <x v="2"/>
    <x v="0"/>
    <x v="9"/>
    <x v="13"/>
    <x v="1"/>
    <x v="0"/>
    <x v="0"/>
    <x v="1"/>
    <x v="1"/>
    <n v="22"/>
    <x v="0"/>
    <x v="2"/>
    <s v="Weekday"/>
    <s v="Fatal"/>
    <n v="5"/>
    <x v="1"/>
    <x v="2"/>
  </r>
  <r>
    <s v="A02317"/>
    <n v="1"/>
    <x v="15"/>
    <x v="15"/>
    <x v="10"/>
    <x v="5"/>
    <x v="5"/>
    <n v="10"/>
    <x v="12"/>
    <x v="3"/>
    <s v="19:1"/>
    <x v="0"/>
    <x v="3"/>
    <x v="0"/>
    <n v="3"/>
    <n v="5"/>
    <x v="3"/>
    <x v="1"/>
    <x v="2"/>
    <x v="0"/>
    <x v="1"/>
    <x v="37"/>
    <x v="35"/>
    <x v="1"/>
    <x v="1"/>
    <x v="2"/>
    <x v="1"/>
    <x v="2"/>
    <n v="19"/>
    <x v="2"/>
    <x v="1"/>
    <s v="Weekday"/>
    <s v="Fatal"/>
    <n v="1.67"/>
    <x v="3"/>
    <x v="4"/>
  </r>
  <r>
    <s v="A02318"/>
    <n v="1"/>
    <x v="25"/>
    <x v="25"/>
    <x v="0"/>
    <x v="2"/>
    <x v="10"/>
    <n v="2"/>
    <x v="26"/>
    <x v="0"/>
    <s v="8:12"/>
    <x v="0"/>
    <x v="2"/>
    <x v="6"/>
    <n v="3"/>
    <n v="5"/>
    <x v="4"/>
    <x v="1"/>
    <x v="0"/>
    <x v="0"/>
    <x v="2"/>
    <x v="16"/>
    <x v="23"/>
    <x v="0"/>
    <x v="1"/>
    <x v="1"/>
    <x v="0"/>
    <x v="2"/>
    <n v="8"/>
    <x v="1"/>
    <x v="2"/>
    <s v="Weekday"/>
    <s v="Fatal"/>
    <n v="1.67"/>
    <x v="1"/>
    <x v="3"/>
  </r>
  <r>
    <s v="A02319"/>
    <n v="1"/>
    <x v="6"/>
    <x v="6"/>
    <x v="2"/>
    <x v="2"/>
    <x v="8"/>
    <n v="4"/>
    <x v="44"/>
    <x v="4"/>
    <s v="5:53"/>
    <x v="2"/>
    <x v="4"/>
    <x v="2"/>
    <n v="10"/>
    <n v="4"/>
    <x v="3"/>
    <x v="1"/>
    <x v="2"/>
    <x v="2"/>
    <x v="0"/>
    <x v="68"/>
    <x v="16"/>
    <x v="2"/>
    <x v="1"/>
    <x v="1"/>
    <x v="0"/>
    <x v="2"/>
    <n v="5"/>
    <x v="1"/>
    <x v="2"/>
    <s v="Weekday"/>
    <s v="Fatal"/>
    <n v="0.4"/>
    <x v="4"/>
    <x v="1"/>
  </r>
  <r>
    <s v="A02320"/>
    <n v="1"/>
    <x v="26"/>
    <x v="26"/>
    <x v="0"/>
    <x v="1"/>
    <x v="5"/>
    <n v="10"/>
    <x v="40"/>
    <x v="1"/>
    <s v="18:9"/>
    <x v="0"/>
    <x v="3"/>
    <x v="3"/>
    <n v="9"/>
    <n v="5"/>
    <x v="4"/>
    <x v="3"/>
    <x v="1"/>
    <x v="2"/>
    <x v="1"/>
    <x v="10"/>
    <x v="2"/>
    <x v="1"/>
    <x v="0"/>
    <x v="2"/>
    <x v="1"/>
    <x v="1"/>
    <n v="18"/>
    <x v="2"/>
    <x v="1"/>
    <s v="Weekday"/>
    <s v="Fatal"/>
    <n v="0.56000000000000005"/>
    <x v="2"/>
    <x v="4"/>
  </r>
  <r>
    <s v="A02321"/>
    <n v="1"/>
    <x v="7"/>
    <x v="7"/>
    <x v="0"/>
    <x v="3"/>
    <x v="0"/>
    <n v="5"/>
    <x v="47"/>
    <x v="0"/>
    <s v="3:21"/>
    <x v="0"/>
    <x v="1"/>
    <x v="6"/>
    <n v="2"/>
    <n v="3"/>
    <x v="1"/>
    <x v="1"/>
    <x v="2"/>
    <x v="3"/>
    <x v="3"/>
    <x v="46"/>
    <x v="24"/>
    <x v="0"/>
    <x v="1"/>
    <x v="0"/>
    <x v="1"/>
    <x v="1"/>
    <n v="3"/>
    <x v="0"/>
    <x v="0"/>
    <s v="Weekday"/>
    <s v="Fatal"/>
    <n v="1.5"/>
    <x v="0"/>
    <x v="3"/>
  </r>
  <r>
    <s v="A02322"/>
    <n v="1"/>
    <x v="13"/>
    <x v="13"/>
    <x v="0"/>
    <x v="2"/>
    <x v="4"/>
    <n v="11"/>
    <x v="14"/>
    <x v="0"/>
    <s v="1:19"/>
    <x v="2"/>
    <x v="2"/>
    <x v="2"/>
    <n v="8"/>
    <n v="4"/>
    <x v="1"/>
    <x v="1"/>
    <x v="2"/>
    <x v="0"/>
    <x v="1"/>
    <x v="22"/>
    <x v="13"/>
    <x v="1"/>
    <x v="0"/>
    <x v="0"/>
    <x v="1"/>
    <x v="2"/>
    <n v="1"/>
    <x v="0"/>
    <x v="2"/>
    <s v="Weekday"/>
    <s v="Fatal"/>
    <n v="0.5"/>
    <x v="1"/>
    <x v="3"/>
  </r>
  <r>
    <s v="A02323"/>
    <n v="1"/>
    <x v="10"/>
    <x v="10"/>
    <x v="0"/>
    <x v="0"/>
    <x v="8"/>
    <n v="4"/>
    <x v="35"/>
    <x v="3"/>
    <s v="7:30"/>
    <x v="2"/>
    <x v="0"/>
    <x v="2"/>
    <n v="5"/>
    <n v="1"/>
    <x v="3"/>
    <x v="1"/>
    <x v="3"/>
    <x v="3"/>
    <x v="3"/>
    <x v="77"/>
    <x v="31"/>
    <x v="1"/>
    <x v="0"/>
    <x v="1"/>
    <x v="0"/>
    <x v="3"/>
    <n v="7"/>
    <x v="1"/>
    <x v="0"/>
    <s v="Weekday"/>
    <s v="Fatal"/>
    <n v="0.2"/>
    <x v="3"/>
    <x v="2"/>
  </r>
  <r>
    <s v="A02324"/>
    <n v="1"/>
    <x v="3"/>
    <x v="3"/>
    <x v="0"/>
    <x v="1"/>
    <x v="3"/>
    <n v="8"/>
    <x v="9"/>
    <x v="3"/>
    <s v="8:26"/>
    <x v="1"/>
    <x v="4"/>
    <x v="6"/>
    <n v="3"/>
    <n v="1"/>
    <x v="4"/>
    <x v="3"/>
    <x v="0"/>
    <x v="0"/>
    <x v="3"/>
    <x v="5"/>
    <x v="44"/>
    <x v="1"/>
    <x v="1"/>
    <x v="1"/>
    <x v="0"/>
    <x v="2"/>
    <n v="8"/>
    <x v="1"/>
    <x v="1"/>
    <s v="Weekday"/>
    <s v="Fatal"/>
    <n v="0.33"/>
    <x v="2"/>
    <x v="4"/>
  </r>
  <r>
    <s v="A02325"/>
    <n v="1"/>
    <x v="1"/>
    <x v="1"/>
    <x v="1"/>
    <x v="1"/>
    <x v="9"/>
    <n v="9"/>
    <x v="69"/>
    <x v="5"/>
    <s v="16:25"/>
    <x v="0"/>
    <x v="2"/>
    <x v="2"/>
    <n v="0"/>
    <n v="4"/>
    <x v="1"/>
    <x v="1"/>
    <x v="3"/>
    <x v="0"/>
    <x v="0"/>
    <x v="71"/>
    <x v="1"/>
    <x v="1"/>
    <x v="0"/>
    <x v="2"/>
    <x v="0"/>
    <x v="1"/>
    <n v="16"/>
    <x v="3"/>
    <x v="1"/>
    <s v="Weekday"/>
    <s v="Fatal"/>
    <n v="0"/>
    <x v="1"/>
    <x v="1"/>
  </r>
  <r>
    <s v="A02326"/>
    <n v="1"/>
    <x v="31"/>
    <x v="31"/>
    <x v="0"/>
    <x v="5"/>
    <x v="2"/>
    <n v="6"/>
    <x v="41"/>
    <x v="6"/>
    <s v="4:38"/>
    <x v="1"/>
    <x v="0"/>
    <x v="1"/>
    <n v="1"/>
    <n v="0"/>
    <x v="3"/>
    <x v="0"/>
    <x v="1"/>
    <x v="1"/>
    <x v="3"/>
    <x v="15"/>
    <x v="32"/>
    <x v="2"/>
    <x v="1"/>
    <x v="2"/>
    <x v="1"/>
    <x v="0"/>
    <n v="4"/>
    <x v="0"/>
    <x v="1"/>
    <s v="Weekend"/>
    <s v="Non-Fatal"/>
    <n v="0"/>
    <x v="4"/>
    <x v="2"/>
  </r>
  <r>
    <s v="A02327"/>
    <n v="1"/>
    <x v="3"/>
    <x v="3"/>
    <x v="0"/>
    <x v="2"/>
    <x v="2"/>
    <n v="6"/>
    <x v="39"/>
    <x v="5"/>
    <s v="0:11"/>
    <x v="1"/>
    <x v="0"/>
    <x v="0"/>
    <n v="4"/>
    <n v="5"/>
    <x v="1"/>
    <x v="2"/>
    <x v="0"/>
    <x v="3"/>
    <x v="2"/>
    <x v="55"/>
    <x v="12"/>
    <x v="1"/>
    <x v="0"/>
    <x v="0"/>
    <x v="1"/>
    <x v="0"/>
    <n v="0"/>
    <x v="0"/>
    <x v="2"/>
    <s v="Weekday"/>
    <s v="Fatal"/>
    <n v="1.25"/>
    <x v="1"/>
    <x v="4"/>
  </r>
  <r>
    <s v="A02328"/>
    <n v="1"/>
    <x v="25"/>
    <x v="25"/>
    <x v="0"/>
    <x v="4"/>
    <x v="0"/>
    <n v="5"/>
    <x v="34"/>
    <x v="5"/>
    <s v="23:48"/>
    <x v="1"/>
    <x v="0"/>
    <x v="2"/>
    <n v="8"/>
    <n v="3"/>
    <x v="1"/>
    <x v="2"/>
    <x v="0"/>
    <x v="2"/>
    <x v="0"/>
    <x v="70"/>
    <x v="45"/>
    <x v="1"/>
    <x v="1"/>
    <x v="1"/>
    <x v="0"/>
    <x v="3"/>
    <n v="23"/>
    <x v="0"/>
    <x v="2"/>
    <s v="Weekday"/>
    <s v="Fatal"/>
    <n v="0.38"/>
    <x v="3"/>
    <x v="1"/>
  </r>
  <r>
    <s v="A02329"/>
    <n v="1"/>
    <x v="15"/>
    <x v="15"/>
    <x v="10"/>
    <x v="1"/>
    <x v="8"/>
    <n v="4"/>
    <x v="37"/>
    <x v="5"/>
    <s v="17:55"/>
    <x v="2"/>
    <x v="0"/>
    <x v="1"/>
    <n v="1"/>
    <n v="2"/>
    <x v="3"/>
    <x v="0"/>
    <x v="1"/>
    <x v="0"/>
    <x v="1"/>
    <x v="46"/>
    <x v="21"/>
    <x v="1"/>
    <x v="1"/>
    <x v="2"/>
    <x v="1"/>
    <x v="0"/>
    <n v="17"/>
    <x v="2"/>
    <x v="1"/>
    <s v="Weekday"/>
    <s v="Fatal"/>
    <n v="2"/>
    <x v="2"/>
    <x v="3"/>
  </r>
  <r>
    <s v="A02330"/>
    <n v="1"/>
    <x v="17"/>
    <x v="17"/>
    <x v="0"/>
    <x v="3"/>
    <x v="4"/>
    <n v="11"/>
    <x v="5"/>
    <x v="1"/>
    <s v="14:36"/>
    <x v="0"/>
    <x v="0"/>
    <x v="5"/>
    <n v="6"/>
    <n v="5"/>
    <x v="0"/>
    <x v="0"/>
    <x v="3"/>
    <x v="2"/>
    <x v="2"/>
    <x v="29"/>
    <x v="5"/>
    <x v="1"/>
    <x v="1"/>
    <x v="0"/>
    <x v="1"/>
    <x v="0"/>
    <n v="14"/>
    <x v="3"/>
    <x v="0"/>
    <s v="Weekday"/>
    <s v="Fatal"/>
    <n v="0.83"/>
    <x v="3"/>
    <x v="1"/>
  </r>
  <r>
    <s v="A02331"/>
    <n v="1"/>
    <x v="25"/>
    <x v="25"/>
    <x v="0"/>
    <x v="4"/>
    <x v="3"/>
    <n v="8"/>
    <x v="33"/>
    <x v="0"/>
    <s v="10:14"/>
    <x v="2"/>
    <x v="2"/>
    <x v="0"/>
    <n v="3"/>
    <n v="1"/>
    <x v="2"/>
    <x v="0"/>
    <x v="3"/>
    <x v="0"/>
    <x v="0"/>
    <x v="7"/>
    <x v="44"/>
    <x v="1"/>
    <x v="1"/>
    <x v="2"/>
    <x v="1"/>
    <x v="1"/>
    <n v="10"/>
    <x v="1"/>
    <x v="2"/>
    <s v="Weekday"/>
    <s v="Fatal"/>
    <n v="0.33"/>
    <x v="2"/>
    <x v="0"/>
  </r>
  <r>
    <s v="A02332"/>
    <n v="1"/>
    <x v="0"/>
    <x v="0"/>
    <x v="0"/>
    <x v="0"/>
    <x v="5"/>
    <n v="10"/>
    <x v="6"/>
    <x v="3"/>
    <s v="8:3"/>
    <x v="0"/>
    <x v="2"/>
    <x v="2"/>
    <n v="10"/>
    <n v="4"/>
    <x v="1"/>
    <x v="3"/>
    <x v="2"/>
    <x v="2"/>
    <x v="0"/>
    <x v="31"/>
    <x v="49"/>
    <x v="1"/>
    <x v="0"/>
    <x v="0"/>
    <x v="1"/>
    <x v="1"/>
    <n v="8"/>
    <x v="1"/>
    <x v="0"/>
    <s v="Weekday"/>
    <s v="Fatal"/>
    <n v="0.4"/>
    <x v="3"/>
    <x v="0"/>
  </r>
  <r>
    <s v="A02333"/>
    <n v="1"/>
    <x v="17"/>
    <x v="17"/>
    <x v="0"/>
    <x v="4"/>
    <x v="0"/>
    <n v="5"/>
    <x v="34"/>
    <x v="3"/>
    <s v="0:21"/>
    <x v="0"/>
    <x v="4"/>
    <x v="6"/>
    <n v="9"/>
    <n v="1"/>
    <x v="3"/>
    <x v="0"/>
    <x v="0"/>
    <x v="1"/>
    <x v="0"/>
    <x v="20"/>
    <x v="44"/>
    <x v="1"/>
    <x v="1"/>
    <x v="2"/>
    <x v="0"/>
    <x v="2"/>
    <n v="0"/>
    <x v="0"/>
    <x v="2"/>
    <s v="Weekday"/>
    <s v="Fatal"/>
    <n v="0.11"/>
    <x v="2"/>
    <x v="1"/>
  </r>
  <r>
    <s v="A02334"/>
    <n v="1"/>
    <x v="21"/>
    <x v="21"/>
    <x v="0"/>
    <x v="1"/>
    <x v="3"/>
    <n v="8"/>
    <x v="9"/>
    <x v="1"/>
    <s v="5:45"/>
    <x v="0"/>
    <x v="4"/>
    <x v="3"/>
    <n v="0"/>
    <n v="3"/>
    <x v="1"/>
    <x v="1"/>
    <x v="2"/>
    <x v="2"/>
    <x v="1"/>
    <x v="27"/>
    <x v="35"/>
    <x v="1"/>
    <x v="0"/>
    <x v="1"/>
    <x v="0"/>
    <x v="2"/>
    <n v="5"/>
    <x v="1"/>
    <x v="1"/>
    <s v="Weekday"/>
    <s v="Fatal"/>
    <n v="0"/>
    <x v="3"/>
    <x v="3"/>
  </r>
  <r>
    <s v="A02335"/>
    <n v="1"/>
    <x v="23"/>
    <x v="23"/>
    <x v="0"/>
    <x v="0"/>
    <x v="10"/>
    <n v="2"/>
    <x v="29"/>
    <x v="0"/>
    <s v="15:6"/>
    <x v="0"/>
    <x v="1"/>
    <x v="6"/>
    <n v="7"/>
    <n v="4"/>
    <x v="0"/>
    <x v="2"/>
    <x v="3"/>
    <x v="0"/>
    <x v="0"/>
    <x v="76"/>
    <x v="24"/>
    <x v="0"/>
    <x v="0"/>
    <x v="0"/>
    <x v="1"/>
    <x v="0"/>
    <n v="15"/>
    <x v="3"/>
    <x v="0"/>
    <s v="Weekday"/>
    <s v="Fatal"/>
    <n v="0.56999999999999995"/>
    <x v="0"/>
    <x v="3"/>
  </r>
  <r>
    <s v="A02336"/>
    <n v="1"/>
    <x v="16"/>
    <x v="16"/>
    <x v="8"/>
    <x v="1"/>
    <x v="0"/>
    <n v="5"/>
    <x v="22"/>
    <x v="1"/>
    <s v="11:22"/>
    <x v="1"/>
    <x v="1"/>
    <x v="0"/>
    <n v="5"/>
    <n v="0"/>
    <x v="1"/>
    <x v="0"/>
    <x v="1"/>
    <x v="2"/>
    <x v="0"/>
    <x v="28"/>
    <x v="18"/>
    <x v="1"/>
    <x v="0"/>
    <x v="2"/>
    <x v="0"/>
    <x v="1"/>
    <n v="11"/>
    <x v="1"/>
    <x v="1"/>
    <s v="Weekday"/>
    <s v="Non-Fatal"/>
    <n v="0"/>
    <x v="3"/>
    <x v="3"/>
  </r>
  <r>
    <s v="A02337"/>
    <n v="1"/>
    <x v="9"/>
    <x v="9"/>
    <x v="0"/>
    <x v="3"/>
    <x v="6"/>
    <n v="12"/>
    <x v="50"/>
    <x v="1"/>
    <s v="12:22"/>
    <x v="0"/>
    <x v="0"/>
    <x v="2"/>
    <n v="6"/>
    <n v="1"/>
    <x v="0"/>
    <x v="2"/>
    <x v="2"/>
    <x v="1"/>
    <x v="2"/>
    <x v="68"/>
    <x v="44"/>
    <x v="1"/>
    <x v="0"/>
    <x v="1"/>
    <x v="0"/>
    <x v="2"/>
    <n v="12"/>
    <x v="3"/>
    <x v="0"/>
    <s v="Weekday"/>
    <s v="Fatal"/>
    <n v="0.17"/>
    <x v="2"/>
    <x v="1"/>
  </r>
  <r>
    <s v="A02338"/>
    <n v="1"/>
    <x v="30"/>
    <x v="30"/>
    <x v="0"/>
    <x v="4"/>
    <x v="11"/>
    <n v="3"/>
    <x v="68"/>
    <x v="6"/>
    <s v="14:3"/>
    <x v="2"/>
    <x v="4"/>
    <x v="3"/>
    <n v="10"/>
    <n v="2"/>
    <x v="3"/>
    <x v="3"/>
    <x v="1"/>
    <x v="3"/>
    <x v="1"/>
    <x v="56"/>
    <x v="37"/>
    <x v="0"/>
    <x v="1"/>
    <x v="1"/>
    <x v="1"/>
    <x v="0"/>
    <n v="14"/>
    <x v="3"/>
    <x v="2"/>
    <s v="Weekend"/>
    <s v="Fatal"/>
    <n v="0.2"/>
    <x v="1"/>
    <x v="0"/>
  </r>
  <r>
    <s v="A02339"/>
    <n v="1"/>
    <x v="29"/>
    <x v="29"/>
    <x v="0"/>
    <x v="5"/>
    <x v="10"/>
    <n v="2"/>
    <x v="66"/>
    <x v="4"/>
    <s v="13:55"/>
    <x v="1"/>
    <x v="0"/>
    <x v="2"/>
    <n v="10"/>
    <n v="5"/>
    <x v="4"/>
    <x v="3"/>
    <x v="0"/>
    <x v="2"/>
    <x v="0"/>
    <x v="65"/>
    <x v="28"/>
    <x v="0"/>
    <x v="1"/>
    <x v="2"/>
    <x v="1"/>
    <x v="3"/>
    <n v="13"/>
    <x v="3"/>
    <x v="1"/>
    <s v="Weekday"/>
    <s v="Fatal"/>
    <n v="0.5"/>
    <x v="0"/>
    <x v="1"/>
  </r>
  <r>
    <s v="A02340"/>
    <n v="1"/>
    <x v="19"/>
    <x v="19"/>
    <x v="0"/>
    <x v="4"/>
    <x v="10"/>
    <n v="2"/>
    <x v="17"/>
    <x v="1"/>
    <s v="10:33"/>
    <x v="0"/>
    <x v="4"/>
    <x v="3"/>
    <n v="2"/>
    <n v="1"/>
    <x v="0"/>
    <x v="2"/>
    <x v="1"/>
    <x v="1"/>
    <x v="0"/>
    <x v="41"/>
    <x v="11"/>
    <x v="1"/>
    <x v="1"/>
    <x v="1"/>
    <x v="1"/>
    <x v="2"/>
    <n v="10"/>
    <x v="1"/>
    <x v="2"/>
    <s v="Weekday"/>
    <s v="Fatal"/>
    <n v="0.5"/>
    <x v="3"/>
    <x v="3"/>
  </r>
  <r>
    <s v="A02341"/>
    <n v="1"/>
    <x v="28"/>
    <x v="28"/>
    <x v="23"/>
    <x v="1"/>
    <x v="9"/>
    <n v="9"/>
    <x v="69"/>
    <x v="0"/>
    <s v="20:24"/>
    <x v="0"/>
    <x v="0"/>
    <x v="4"/>
    <n v="6"/>
    <n v="4"/>
    <x v="1"/>
    <x v="0"/>
    <x v="1"/>
    <x v="1"/>
    <x v="1"/>
    <x v="34"/>
    <x v="36"/>
    <x v="1"/>
    <x v="0"/>
    <x v="1"/>
    <x v="0"/>
    <x v="3"/>
    <n v="20"/>
    <x v="2"/>
    <x v="1"/>
    <s v="Weekday"/>
    <s v="Fatal"/>
    <n v="0.67"/>
    <x v="3"/>
    <x v="1"/>
  </r>
  <r>
    <s v="A02342"/>
    <n v="1"/>
    <x v="12"/>
    <x v="12"/>
    <x v="18"/>
    <x v="1"/>
    <x v="6"/>
    <n v="12"/>
    <x v="28"/>
    <x v="5"/>
    <s v="10:23"/>
    <x v="2"/>
    <x v="1"/>
    <x v="2"/>
    <n v="5"/>
    <n v="3"/>
    <x v="0"/>
    <x v="2"/>
    <x v="2"/>
    <x v="1"/>
    <x v="0"/>
    <x v="63"/>
    <x v="14"/>
    <x v="1"/>
    <x v="1"/>
    <x v="1"/>
    <x v="1"/>
    <x v="0"/>
    <n v="10"/>
    <x v="1"/>
    <x v="1"/>
    <s v="Weekday"/>
    <s v="Fatal"/>
    <n v="0.6"/>
    <x v="1"/>
    <x v="4"/>
  </r>
  <r>
    <s v="A02343"/>
    <n v="1"/>
    <x v="15"/>
    <x v="15"/>
    <x v="26"/>
    <x v="3"/>
    <x v="1"/>
    <n v="1"/>
    <x v="31"/>
    <x v="0"/>
    <s v="15:33"/>
    <x v="1"/>
    <x v="3"/>
    <x v="0"/>
    <n v="1"/>
    <n v="0"/>
    <x v="3"/>
    <x v="0"/>
    <x v="0"/>
    <x v="3"/>
    <x v="2"/>
    <x v="47"/>
    <x v="4"/>
    <x v="1"/>
    <x v="0"/>
    <x v="1"/>
    <x v="1"/>
    <x v="1"/>
    <n v="15"/>
    <x v="3"/>
    <x v="0"/>
    <s v="Weekday"/>
    <s v="Non-Fatal"/>
    <n v="0"/>
    <x v="2"/>
    <x v="1"/>
  </r>
  <r>
    <s v="A02344"/>
    <n v="1"/>
    <x v="23"/>
    <x v="23"/>
    <x v="0"/>
    <x v="3"/>
    <x v="0"/>
    <n v="5"/>
    <x v="47"/>
    <x v="2"/>
    <s v="18:51"/>
    <x v="0"/>
    <x v="1"/>
    <x v="3"/>
    <n v="8"/>
    <n v="1"/>
    <x v="4"/>
    <x v="0"/>
    <x v="3"/>
    <x v="1"/>
    <x v="3"/>
    <x v="39"/>
    <x v="1"/>
    <x v="1"/>
    <x v="1"/>
    <x v="2"/>
    <x v="0"/>
    <x v="1"/>
    <n v="18"/>
    <x v="2"/>
    <x v="0"/>
    <s v="Weekend"/>
    <s v="Fatal"/>
    <n v="0.12"/>
    <x v="1"/>
    <x v="4"/>
  </r>
  <r>
    <s v="A02345"/>
    <n v="1"/>
    <x v="6"/>
    <x v="6"/>
    <x v="24"/>
    <x v="5"/>
    <x v="3"/>
    <n v="8"/>
    <x v="42"/>
    <x v="6"/>
    <s v="21:18"/>
    <x v="0"/>
    <x v="0"/>
    <x v="2"/>
    <n v="8"/>
    <n v="4"/>
    <x v="0"/>
    <x v="3"/>
    <x v="2"/>
    <x v="3"/>
    <x v="0"/>
    <x v="83"/>
    <x v="4"/>
    <x v="1"/>
    <x v="0"/>
    <x v="0"/>
    <x v="0"/>
    <x v="0"/>
    <n v="21"/>
    <x v="0"/>
    <x v="1"/>
    <s v="Weekend"/>
    <s v="Fatal"/>
    <n v="0.5"/>
    <x v="2"/>
    <x v="3"/>
  </r>
  <r>
    <s v="A02346"/>
    <n v="1"/>
    <x v="15"/>
    <x v="15"/>
    <x v="10"/>
    <x v="1"/>
    <x v="2"/>
    <n v="6"/>
    <x v="16"/>
    <x v="4"/>
    <s v="12:50"/>
    <x v="2"/>
    <x v="0"/>
    <x v="3"/>
    <n v="6"/>
    <n v="1"/>
    <x v="4"/>
    <x v="1"/>
    <x v="1"/>
    <x v="3"/>
    <x v="2"/>
    <x v="2"/>
    <x v="31"/>
    <x v="1"/>
    <x v="1"/>
    <x v="1"/>
    <x v="0"/>
    <x v="2"/>
    <n v="12"/>
    <x v="3"/>
    <x v="1"/>
    <s v="Weekday"/>
    <s v="Fatal"/>
    <n v="0.17"/>
    <x v="3"/>
    <x v="2"/>
  </r>
  <r>
    <s v="A02347"/>
    <n v="1"/>
    <x v="29"/>
    <x v="29"/>
    <x v="0"/>
    <x v="0"/>
    <x v="9"/>
    <n v="9"/>
    <x v="11"/>
    <x v="0"/>
    <s v="9:45"/>
    <x v="2"/>
    <x v="2"/>
    <x v="2"/>
    <n v="4"/>
    <n v="3"/>
    <x v="0"/>
    <x v="0"/>
    <x v="2"/>
    <x v="2"/>
    <x v="2"/>
    <x v="10"/>
    <x v="28"/>
    <x v="0"/>
    <x v="0"/>
    <x v="1"/>
    <x v="1"/>
    <x v="1"/>
    <n v="9"/>
    <x v="1"/>
    <x v="0"/>
    <s v="Weekday"/>
    <s v="Fatal"/>
    <n v="0.75"/>
    <x v="0"/>
    <x v="4"/>
  </r>
  <r>
    <s v="A02348"/>
    <n v="1"/>
    <x v="16"/>
    <x v="16"/>
    <x v="25"/>
    <x v="0"/>
    <x v="8"/>
    <n v="4"/>
    <x v="35"/>
    <x v="5"/>
    <s v="5:0"/>
    <x v="2"/>
    <x v="2"/>
    <x v="3"/>
    <n v="10"/>
    <n v="4"/>
    <x v="0"/>
    <x v="3"/>
    <x v="0"/>
    <x v="2"/>
    <x v="2"/>
    <x v="34"/>
    <x v="9"/>
    <x v="1"/>
    <x v="0"/>
    <x v="1"/>
    <x v="1"/>
    <x v="1"/>
    <n v="5"/>
    <x v="1"/>
    <x v="0"/>
    <s v="Weekday"/>
    <s v="Fatal"/>
    <n v="0.4"/>
    <x v="1"/>
    <x v="1"/>
  </r>
  <r>
    <s v="A02349"/>
    <n v="1"/>
    <x v="19"/>
    <x v="19"/>
    <x v="0"/>
    <x v="3"/>
    <x v="6"/>
    <n v="12"/>
    <x v="50"/>
    <x v="4"/>
    <s v="2:3"/>
    <x v="1"/>
    <x v="1"/>
    <x v="5"/>
    <n v="1"/>
    <n v="2"/>
    <x v="0"/>
    <x v="3"/>
    <x v="3"/>
    <x v="0"/>
    <x v="1"/>
    <x v="50"/>
    <x v="20"/>
    <x v="0"/>
    <x v="1"/>
    <x v="0"/>
    <x v="1"/>
    <x v="2"/>
    <n v="2"/>
    <x v="0"/>
    <x v="0"/>
    <s v="Weekday"/>
    <s v="Fatal"/>
    <n v="2"/>
    <x v="1"/>
    <x v="1"/>
  </r>
  <r>
    <s v="A02350"/>
    <n v="1"/>
    <x v="0"/>
    <x v="0"/>
    <x v="0"/>
    <x v="2"/>
    <x v="11"/>
    <n v="3"/>
    <x v="45"/>
    <x v="1"/>
    <s v="21:32"/>
    <x v="2"/>
    <x v="3"/>
    <x v="2"/>
    <n v="2"/>
    <n v="5"/>
    <x v="0"/>
    <x v="2"/>
    <x v="3"/>
    <x v="0"/>
    <x v="2"/>
    <x v="6"/>
    <x v="5"/>
    <x v="1"/>
    <x v="1"/>
    <x v="1"/>
    <x v="0"/>
    <x v="3"/>
    <n v="21"/>
    <x v="0"/>
    <x v="2"/>
    <s v="Weekday"/>
    <s v="Fatal"/>
    <n v="2.5"/>
    <x v="3"/>
    <x v="2"/>
  </r>
  <r>
    <s v="A02351"/>
    <n v="1"/>
    <x v="7"/>
    <x v="7"/>
    <x v="0"/>
    <x v="4"/>
    <x v="3"/>
    <n v="8"/>
    <x v="33"/>
    <x v="1"/>
    <s v="0:38"/>
    <x v="1"/>
    <x v="1"/>
    <x v="4"/>
    <n v="9"/>
    <n v="3"/>
    <x v="2"/>
    <x v="3"/>
    <x v="2"/>
    <x v="1"/>
    <x v="3"/>
    <x v="68"/>
    <x v="1"/>
    <x v="1"/>
    <x v="1"/>
    <x v="1"/>
    <x v="1"/>
    <x v="3"/>
    <n v="0"/>
    <x v="0"/>
    <x v="2"/>
    <s v="Weekday"/>
    <s v="Fatal"/>
    <n v="0.33"/>
    <x v="1"/>
    <x v="1"/>
  </r>
  <r>
    <s v="A02352"/>
    <n v="1"/>
    <x v="27"/>
    <x v="27"/>
    <x v="0"/>
    <x v="5"/>
    <x v="2"/>
    <n v="6"/>
    <x v="41"/>
    <x v="6"/>
    <s v="8:49"/>
    <x v="2"/>
    <x v="4"/>
    <x v="6"/>
    <n v="3"/>
    <n v="3"/>
    <x v="3"/>
    <x v="1"/>
    <x v="0"/>
    <x v="1"/>
    <x v="1"/>
    <x v="30"/>
    <x v="46"/>
    <x v="0"/>
    <x v="0"/>
    <x v="1"/>
    <x v="0"/>
    <x v="1"/>
    <n v="8"/>
    <x v="1"/>
    <x v="1"/>
    <s v="Weekend"/>
    <s v="Fatal"/>
    <n v="1"/>
    <x v="0"/>
    <x v="4"/>
  </r>
  <r>
    <s v="A02353"/>
    <n v="1"/>
    <x v="15"/>
    <x v="15"/>
    <x v="26"/>
    <x v="0"/>
    <x v="1"/>
    <n v="1"/>
    <x v="65"/>
    <x v="6"/>
    <s v="20:12"/>
    <x v="2"/>
    <x v="1"/>
    <x v="2"/>
    <n v="6"/>
    <n v="3"/>
    <x v="0"/>
    <x v="1"/>
    <x v="2"/>
    <x v="0"/>
    <x v="1"/>
    <x v="48"/>
    <x v="49"/>
    <x v="1"/>
    <x v="1"/>
    <x v="0"/>
    <x v="0"/>
    <x v="2"/>
    <n v="20"/>
    <x v="2"/>
    <x v="0"/>
    <s v="Weekend"/>
    <s v="Fatal"/>
    <n v="0.5"/>
    <x v="3"/>
    <x v="1"/>
  </r>
  <r>
    <s v="A02354"/>
    <n v="1"/>
    <x v="16"/>
    <x v="16"/>
    <x v="25"/>
    <x v="0"/>
    <x v="9"/>
    <n v="9"/>
    <x v="11"/>
    <x v="4"/>
    <s v="5:17"/>
    <x v="1"/>
    <x v="1"/>
    <x v="4"/>
    <n v="6"/>
    <n v="2"/>
    <x v="2"/>
    <x v="1"/>
    <x v="0"/>
    <x v="1"/>
    <x v="3"/>
    <x v="88"/>
    <x v="27"/>
    <x v="1"/>
    <x v="1"/>
    <x v="2"/>
    <x v="0"/>
    <x v="2"/>
    <n v="5"/>
    <x v="1"/>
    <x v="0"/>
    <s v="Weekday"/>
    <s v="Fatal"/>
    <n v="0.33"/>
    <x v="2"/>
    <x v="3"/>
  </r>
  <r>
    <s v="A02355"/>
    <n v="1"/>
    <x v="12"/>
    <x v="12"/>
    <x v="14"/>
    <x v="5"/>
    <x v="6"/>
    <n v="12"/>
    <x v="32"/>
    <x v="2"/>
    <s v="23:12"/>
    <x v="0"/>
    <x v="0"/>
    <x v="3"/>
    <n v="9"/>
    <n v="0"/>
    <x v="3"/>
    <x v="2"/>
    <x v="2"/>
    <x v="2"/>
    <x v="2"/>
    <x v="0"/>
    <x v="29"/>
    <x v="1"/>
    <x v="1"/>
    <x v="0"/>
    <x v="0"/>
    <x v="1"/>
    <n v="23"/>
    <x v="0"/>
    <x v="1"/>
    <s v="Weekend"/>
    <s v="Non-Fatal"/>
    <n v="0"/>
    <x v="1"/>
    <x v="0"/>
  </r>
  <r>
    <s v="A02356"/>
    <n v="1"/>
    <x v="26"/>
    <x v="26"/>
    <x v="0"/>
    <x v="4"/>
    <x v="6"/>
    <n v="12"/>
    <x v="7"/>
    <x v="5"/>
    <s v="8:52"/>
    <x v="1"/>
    <x v="4"/>
    <x v="3"/>
    <n v="2"/>
    <n v="2"/>
    <x v="1"/>
    <x v="3"/>
    <x v="0"/>
    <x v="0"/>
    <x v="1"/>
    <x v="29"/>
    <x v="9"/>
    <x v="1"/>
    <x v="1"/>
    <x v="2"/>
    <x v="0"/>
    <x v="3"/>
    <n v="8"/>
    <x v="1"/>
    <x v="2"/>
    <s v="Weekday"/>
    <s v="Fatal"/>
    <n v="1"/>
    <x v="1"/>
    <x v="1"/>
  </r>
  <r>
    <s v="A02357"/>
    <n v="1"/>
    <x v="11"/>
    <x v="11"/>
    <x v="16"/>
    <x v="2"/>
    <x v="5"/>
    <n v="10"/>
    <x v="13"/>
    <x v="1"/>
    <s v="15:40"/>
    <x v="2"/>
    <x v="2"/>
    <x v="5"/>
    <n v="10"/>
    <n v="3"/>
    <x v="0"/>
    <x v="1"/>
    <x v="3"/>
    <x v="1"/>
    <x v="3"/>
    <x v="85"/>
    <x v="24"/>
    <x v="0"/>
    <x v="0"/>
    <x v="2"/>
    <x v="1"/>
    <x v="3"/>
    <n v="15"/>
    <x v="3"/>
    <x v="2"/>
    <s v="Weekday"/>
    <s v="Fatal"/>
    <n v="0.3"/>
    <x v="0"/>
    <x v="4"/>
  </r>
  <r>
    <s v="A02358"/>
    <n v="1"/>
    <x v="15"/>
    <x v="15"/>
    <x v="26"/>
    <x v="4"/>
    <x v="2"/>
    <n v="6"/>
    <x v="54"/>
    <x v="0"/>
    <s v="4:7"/>
    <x v="2"/>
    <x v="4"/>
    <x v="5"/>
    <n v="1"/>
    <n v="3"/>
    <x v="0"/>
    <x v="1"/>
    <x v="2"/>
    <x v="1"/>
    <x v="3"/>
    <x v="34"/>
    <x v="44"/>
    <x v="1"/>
    <x v="1"/>
    <x v="0"/>
    <x v="1"/>
    <x v="3"/>
    <n v="4"/>
    <x v="0"/>
    <x v="2"/>
    <s v="Weekday"/>
    <s v="Fatal"/>
    <n v="3"/>
    <x v="2"/>
    <x v="1"/>
  </r>
  <r>
    <s v="A02359"/>
    <n v="1"/>
    <x v="6"/>
    <x v="6"/>
    <x v="2"/>
    <x v="4"/>
    <x v="6"/>
    <n v="12"/>
    <x v="7"/>
    <x v="0"/>
    <s v="11:8"/>
    <x v="0"/>
    <x v="2"/>
    <x v="4"/>
    <n v="5"/>
    <n v="0"/>
    <x v="2"/>
    <x v="3"/>
    <x v="2"/>
    <x v="0"/>
    <x v="2"/>
    <x v="4"/>
    <x v="0"/>
    <x v="0"/>
    <x v="0"/>
    <x v="0"/>
    <x v="0"/>
    <x v="0"/>
    <n v="11"/>
    <x v="1"/>
    <x v="2"/>
    <s v="Weekday"/>
    <s v="Non-Fatal"/>
    <n v="0"/>
    <x v="0"/>
    <x v="2"/>
  </r>
  <r>
    <s v="A02360"/>
    <n v="1"/>
    <x v="17"/>
    <x v="17"/>
    <x v="0"/>
    <x v="3"/>
    <x v="10"/>
    <n v="2"/>
    <x v="49"/>
    <x v="0"/>
    <s v="17:26"/>
    <x v="1"/>
    <x v="0"/>
    <x v="5"/>
    <n v="7"/>
    <n v="0"/>
    <x v="0"/>
    <x v="0"/>
    <x v="3"/>
    <x v="3"/>
    <x v="1"/>
    <x v="57"/>
    <x v="19"/>
    <x v="0"/>
    <x v="1"/>
    <x v="0"/>
    <x v="1"/>
    <x v="3"/>
    <n v="17"/>
    <x v="2"/>
    <x v="0"/>
    <s v="Weekday"/>
    <s v="Non-Fatal"/>
    <n v="0"/>
    <x v="0"/>
    <x v="3"/>
  </r>
  <r>
    <s v="A02361"/>
    <n v="1"/>
    <x v="21"/>
    <x v="21"/>
    <x v="0"/>
    <x v="0"/>
    <x v="2"/>
    <n v="6"/>
    <x v="53"/>
    <x v="2"/>
    <s v="18:10"/>
    <x v="0"/>
    <x v="4"/>
    <x v="6"/>
    <n v="0"/>
    <n v="4"/>
    <x v="1"/>
    <x v="1"/>
    <x v="1"/>
    <x v="1"/>
    <x v="2"/>
    <x v="56"/>
    <x v="49"/>
    <x v="1"/>
    <x v="0"/>
    <x v="1"/>
    <x v="0"/>
    <x v="2"/>
    <n v="18"/>
    <x v="2"/>
    <x v="0"/>
    <s v="Weekend"/>
    <s v="Fatal"/>
    <n v="0"/>
    <x v="3"/>
    <x v="0"/>
  </r>
  <r>
    <s v="A02362"/>
    <n v="1"/>
    <x v="21"/>
    <x v="21"/>
    <x v="0"/>
    <x v="3"/>
    <x v="10"/>
    <n v="2"/>
    <x v="49"/>
    <x v="0"/>
    <s v="2:36"/>
    <x v="2"/>
    <x v="3"/>
    <x v="4"/>
    <n v="4"/>
    <n v="2"/>
    <x v="0"/>
    <x v="2"/>
    <x v="0"/>
    <x v="2"/>
    <x v="2"/>
    <x v="42"/>
    <x v="33"/>
    <x v="1"/>
    <x v="0"/>
    <x v="2"/>
    <x v="0"/>
    <x v="3"/>
    <n v="2"/>
    <x v="0"/>
    <x v="0"/>
    <s v="Weekday"/>
    <s v="Fatal"/>
    <n v="0.5"/>
    <x v="1"/>
    <x v="2"/>
  </r>
  <r>
    <s v="A02363"/>
    <n v="1"/>
    <x v="9"/>
    <x v="9"/>
    <x v="0"/>
    <x v="2"/>
    <x v="4"/>
    <n v="11"/>
    <x v="14"/>
    <x v="0"/>
    <s v="19:20"/>
    <x v="2"/>
    <x v="4"/>
    <x v="0"/>
    <n v="0"/>
    <n v="2"/>
    <x v="1"/>
    <x v="1"/>
    <x v="1"/>
    <x v="0"/>
    <x v="1"/>
    <x v="61"/>
    <x v="41"/>
    <x v="1"/>
    <x v="1"/>
    <x v="0"/>
    <x v="0"/>
    <x v="3"/>
    <n v="19"/>
    <x v="2"/>
    <x v="2"/>
    <s v="Weekday"/>
    <s v="Fatal"/>
    <n v="0"/>
    <x v="2"/>
    <x v="0"/>
  </r>
  <r>
    <s v="A02364"/>
    <n v="1"/>
    <x v="19"/>
    <x v="19"/>
    <x v="0"/>
    <x v="4"/>
    <x v="3"/>
    <n v="8"/>
    <x v="33"/>
    <x v="1"/>
    <s v="1:55"/>
    <x v="0"/>
    <x v="1"/>
    <x v="1"/>
    <n v="4"/>
    <n v="0"/>
    <x v="1"/>
    <x v="3"/>
    <x v="1"/>
    <x v="1"/>
    <x v="1"/>
    <x v="84"/>
    <x v="4"/>
    <x v="1"/>
    <x v="1"/>
    <x v="1"/>
    <x v="1"/>
    <x v="1"/>
    <n v="1"/>
    <x v="0"/>
    <x v="2"/>
    <s v="Weekday"/>
    <s v="Non-Fatal"/>
    <n v="0"/>
    <x v="2"/>
    <x v="0"/>
  </r>
  <r>
    <s v="A02365"/>
    <n v="1"/>
    <x v="7"/>
    <x v="7"/>
    <x v="0"/>
    <x v="3"/>
    <x v="6"/>
    <n v="12"/>
    <x v="50"/>
    <x v="5"/>
    <s v="1:52"/>
    <x v="0"/>
    <x v="1"/>
    <x v="2"/>
    <n v="5"/>
    <n v="2"/>
    <x v="4"/>
    <x v="2"/>
    <x v="2"/>
    <x v="0"/>
    <x v="1"/>
    <x v="11"/>
    <x v="5"/>
    <x v="1"/>
    <x v="0"/>
    <x v="0"/>
    <x v="1"/>
    <x v="1"/>
    <n v="1"/>
    <x v="0"/>
    <x v="0"/>
    <s v="Weekday"/>
    <s v="Fatal"/>
    <n v="0.4"/>
    <x v="3"/>
    <x v="1"/>
  </r>
  <r>
    <s v="A02366"/>
    <n v="1"/>
    <x v="22"/>
    <x v="22"/>
    <x v="0"/>
    <x v="0"/>
    <x v="8"/>
    <n v="4"/>
    <x v="35"/>
    <x v="0"/>
    <s v="11:47"/>
    <x v="2"/>
    <x v="3"/>
    <x v="4"/>
    <n v="3"/>
    <n v="1"/>
    <x v="4"/>
    <x v="2"/>
    <x v="1"/>
    <x v="3"/>
    <x v="0"/>
    <x v="17"/>
    <x v="0"/>
    <x v="0"/>
    <x v="1"/>
    <x v="1"/>
    <x v="0"/>
    <x v="1"/>
    <n v="11"/>
    <x v="1"/>
    <x v="0"/>
    <s v="Weekday"/>
    <s v="Fatal"/>
    <n v="0.33"/>
    <x v="0"/>
    <x v="4"/>
  </r>
  <r>
    <s v="A02367"/>
    <n v="1"/>
    <x v="2"/>
    <x v="2"/>
    <x v="0"/>
    <x v="2"/>
    <x v="11"/>
    <n v="3"/>
    <x v="45"/>
    <x v="4"/>
    <s v="1:36"/>
    <x v="1"/>
    <x v="2"/>
    <x v="6"/>
    <n v="6"/>
    <n v="1"/>
    <x v="0"/>
    <x v="3"/>
    <x v="0"/>
    <x v="2"/>
    <x v="2"/>
    <x v="12"/>
    <x v="19"/>
    <x v="0"/>
    <x v="0"/>
    <x v="1"/>
    <x v="1"/>
    <x v="1"/>
    <n v="1"/>
    <x v="0"/>
    <x v="2"/>
    <s v="Weekday"/>
    <s v="Fatal"/>
    <n v="0.17"/>
    <x v="0"/>
    <x v="4"/>
  </r>
  <r>
    <s v="A02368"/>
    <n v="1"/>
    <x v="21"/>
    <x v="21"/>
    <x v="0"/>
    <x v="0"/>
    <x v="9"/>
    <n v="9"/>
    <x v="11"/>
    <x v="3"/>
    <s v="11:23"/>
    <x v="0"/>
    <x v="3"/>
    <x v="0"/>
    <n v="9"/>
    <n v="3"/>
    <x v="0"/>
    <x v="2"/>
    <x v="0"/>
    <x v="2"/>
    <x v="1"/>
    <x v="53"/>
    <x v="13"/>
    <x v="1"/>
    <x v="1"/>
    <x v="1"/>
    <x v="0"/>
    <x v="2"/>
    <n v="11"/>
    <x v="1"/>
    <x v="0"/>
    <s v="Weekday"/>
    <s v="Fatal"/>
    <n v="0.33"/>
    <x v="1"/>
    <x v="3"/>
  </r>
  <r>
    <s v="A02369"/>
    <n v="1"/>
    <x v="1"/>
    <x v="1"/>
    <x v="3"/>
    <x v="0"/>
    <x v="2"/>
    <n v="6"/>
    <x v="53"/>
    <x v="5"/>
    <s v="21:50"/>
    <x v="1"/>
    <x v="2"/>
    <x v="0"/>
    <n v="5"/>
    <n v="4"/>
    <x v="4"/>
    <x v="3"/>
    <x v="0"/>
    <x v="2"/>
    <x v="2"/>
    <x v="69"/>
    <x v="42"/>
    <x v="1"/>
    <x v="0"/>
    <x v="2"/>
    <x v="0"/>
    <x v="1"/>
    <n v="21"/>
    <x v="0"/>
    <x v="0"/>
    <s v="Weekday"/>
    <s v="Fatal"/>
    <n v="0.8"/>
    <x v="1"/>
    <x v="2"/>
  </r>
  <r>
    <s v="A02370"/>
    <n v="1"/>
    <x v="12"/>
    <x v="12"/>
    <x v="18"/>
    <x v="3"/>
    <x v="5"/>
    <n v="10"/>
    <x v="36"/>
    <x v="2"/>
    <s v="0:25"/>
    <x v="2"/>
    <x v="1"/>
    <x v="1"/>
    <n v="9"/>
    <n v="3"/>
    <x v="0"/>
    <x v="2"/>
    <x v="3"/>
    <x v="0"/>
    <x v="0"/>
    <x v="3"/>
    <x v="21"/>
    <x v="1"/>
    <x v="1"/>
    <x v="1"/>
    <x v="1"/>
    <x v="2"/>
    <n v="0"/>
    <x v="0"/>
    <x v="0"/>
    <s v="Weekend"/>
    <s v="Fatal"/>
    <n v="0.33"/>
    <x v="2"/>
    <x v="3"/>
  </r>
  <r>
    <s v="A02371"/>
    <n v="1"/>
    <x v="9"/>
    <x v="9"/>
    <x v="0"/>
    <x v="2"/>
    <x v="9"/>
    <n v="9"/>
    <x v="51"/>
    <x v="0"/>
    <s v="19:51"/>
    <x v="2"/>
    <x v="2"/>
    <x v="1"/>
    <n v="3"/>
    <n v="5"/>
    <x v="1"/>
    <x v="0"/>
    <x v="3"/>
    <x v="0"/>
    <x v="3"/>
    <x v="13"/>
    <x v="23"/>
    <x v="0"/>
    <x v="0"/>
    <x v="0"/>
    <x v="0"/>
    <x v="3"/>
    <n v="19"/>
    <x v="2"/>
    <x v="2"/>
    <s v="Weekday"/>
    <s v="Fatal"/>
    <n v="1.67"/>
    <x v="1"/>
    <x v="0"/>
  </r>
  <r>
    <s v="A02372"/>
    <n v="1"/>
    <x v="30"/>
    <x v="30"/>
    <x v="0"/>
    <x v="1"/>
    <x v="9"/>
    <n v="9"/>
    <x v="69"/>
    <x v="2"/>
    <s v="19:22"/>
    <x v="0"/>
    <x v="2"/>
    <x v="1"/>
    <n v="0"/>
    <n v="4"/>
    <x v="0"/>
    <x v="2"/>
    <x v="3"/>
    <x v="0"/>
    <x v="3"/>
    <x v="15"/>
    <x v="47"/>
    <x v="0"/>
    <x v="0"/>
    <x v="0"/>
    <x v="0"/>
    <x v="3"/>
    <n v="19"/>
    <x v="2"/>
    <x v="1"/>
    <s v="Weekend"/>
    <s v="Fatal"/>
    <n v="0"/>
    <x v="0"/>
    <x v="2"/>
  </r>
  <r>
    <s v="A02373"/>
    <n v="1"/>
    <x v="9"/>
    <x v="9"/>
    <x v="0"/>
    <x v="0"/>
    <x v="0"/>
    <n v="5"/>
    <x v="0"/>
    <x v="2"/>
    <s v="14:39"/>
    <x v="0"/>
    <x v="3"/>
    <x v="6"/>
    <n v="1"/>
    <n v="5"/>
    <x v="3"/>
    <x v="0"/>
    <x v="3"/>
    <x v="3"/>
    <x v="3"/>
    <x v="27"/>
    <x v="32"/>
    <x v="2"/>
    <x v="1"/>
    <x v="1"/>
    <x v="0"/>
    <x v="2"/>
    <n v="14"/>
    <x v="3"/>
    <x v="0"/>
    <s v="Weekend"/>
    <s v="Fatal"/>
    <n v="5"/>
    <x v="4"/>
    <x v="3"/>
  </r>
  <r>
    <s v="A02374"/>
    <n v="1"/>
    <x v="8"/>
    <x v="8"/>
    <x v="0"/>
    <x v="5"/>
    <x v="10"/>
    <n v="2"/>
    <x v="66"/>
    <x v="0"/>
    <s v="1:7"/>
    <x v="1"/>
    <x v="2"/>
    <x v="6"/>
    <n v="2"/>
    <n v="3"/>
    <x v="2"/>
    <x v="3"/>
    <x v="0"/>
    <x v="2"/>
    <x v="0"/>
    <x v="37"/>
    <x v="50"/>
    <x v="1"/>
    <x v="0"/>
    <x v="0"/>
    <x v="1"/>
    <x v="0"/>
    <n v="1"/>
    <x v="0"/>
    <x v="1"/>
    <s v="Weekday"/>
    <s v="Fatal"/>
    <n v="1.5"/>
    <x v="2"/>
    <x v="4"/>
  </r>
  <r>
    <s v="A02375"/>
    <n v="1"/>
    <x v="1"/>
    <x v="1"/>
    <x v="1"/>
    <x v="3"/>
    <x v="9"/>
    <n v="9"/>
    <x v="71"/>
    <x v="2"/>
    <s v="7:21"/>
    <x v="0"/>
    <x v="0"/>
    <x v="2"/>
    <n v="9"/>
    <n v="4"/>
    <x v="1"/>
    <x v="0"/>
    <x v="3"/>
    <x v="3"/>
    <x v="3"/>
    <x v="13"/>
    <x v="47"/>
    <x v="0"/>
    <x v="0"/>
    <x v="0"/>
    <x v="0"/>
    <x v="3"/>
    <n v="7"/>
    <x v="1"/>
    <x v="0"/>
    <s v="Weekend"/>
    <s v="Fatal"/>
    <n v="0.44"/>
    <x v="0"/>
    <x v="0"/>
  </r>
  <r>
    <s v="A02376"/>
    <n v="1"/>
    <x v="26"/>
    <x v="26"/>
    <x v="0"/>
    <x v="1"/>
    <x v="8"/>
    <n v="4"/>
    <x v="37"/>
    <x v="3"/>
    <s v="15:33"/>
    <x v="2"/>
    <x v="3"/>
    <x v="1"/>
    <n v="8"/>
    <n v="2"/>
    <x v="4"/>
    <x v="3"/>
    <x v="2"/>
    <x v="3"/>
    <x v="2"/>
    <x v="76"/>
    <x v="36"/>
    <x v="1"/>
    <x v="1"/>
    <x v="1"/>
    <x v="0"/>
    <x v="0"/>
    <n v="15"/>
    <x v="3"/>
    <x v="1"/>
    <s v="Weekday"/>
    <s v="Fatal"/>
    <n v="0.25"/>
    <x v="3"/>
    <x v="3"/>
  </r>
  <r>
    <s v="A02377"/>
    <n v="1"/>
    <x v="22"/>
    <x v="22"/>
    <x v="0"/>
    <x v="4"/>
    <x v="1"/>
    <n v="1"/>
    <x v="38"/>
    <x v="5"/>
    <s v="14:55"/>
    <x v="2"/>
    <x v="2"/>
    <x v="4"/>
    <n v="7"/>
    <n v="5"/>
    <x v="4"/>
    <x v="1"/>
    <x v="3"/>
    <x v="2"/>
    <x v="1"/>
    <x v="75"/>
    <x v="51"/>
    <x v="2"/>
    <x v="0"/>
    <x v="0"/>
    <x v="1"/>
    <x v="3"/>
    <n v="14"/>
    <x v="3"/>
    <x v="2"/>
    <s v="Weekday"/>
    <s v="Fatal"/>
    <n v="0.71"/>
    <x v="4"/>
    <x v="2"/>
  </r>
  <r>
    <s v="A02378"/>
    <n v="1"/>
    <x v="16"/>
    <x v="16"/>
    <x v="8"/>
    <x v="4"/>
    <x v="6"/>
    <n v="12"/>
    <x v="7"/>
    <x v="4"/>
    <s v="5:3"/>
    <x v="1"/>
    <x v="2"/>
    <x v="5"/>
    <n v="6"/>
    <n v="4"/>
    <x v="3"/>
    <x v="3"/>
    <x v="2"/>
    <x v="0"/>
    <x v="2"/>
    <x v="29"/>
    <x v="4"/>
    <x v="1"/>
    <x v="1"/>
    <x v="1"/>
    <x v="1"/>
    <x v="0"/>
    <n v="5"/>
    <x v="1"/>
    <x v="2"/>
    <s v="Weekday"/>
    <s v="Fatal"/>
    <n v="0.67"/>
    <x v="2"/>
    <x v="1"/>
  </r>
  <r>
    <s v="A02379"/>
    <n v="1"/>
    <x v="13"/>
    <x v="13"/>
    <x v="0"/>
    <x v="0"/>
    <x v="11"/>
    <n v="3"/>
    <x v="70"/>
    <x v="5"/>
    <s v="9:51"/>
    <x v="0"/>
    <x v="0"/>
    <x v="5"/>
    <n v="5"/>
    <n v="0"/>
    <x v="1"/>
    <x v="3"/>
    <x v="0"/>
    <x v="0"/>
    <x v="1"/>
    <x v="1"/>
    <x v="27"/>
    <x v="1"/>
    <x v="1"/>
    <x v="2"/>
    <x v="0"/>
    <x v="1"/>
    <n v="9"/>
    <x v="1"/>
    <x v="0"/>
    <s v="Weekday"/>
    <s v="Non-Fatal"/>
    <n v="0"/>
    <x v="2"/>
    <x v="1"/>
  </r>
  <r>
    <s v="A02380"/>
    <n v="1"/>
    <x v="24"/>
    <x v="24"/>
    <x v="0"/>
    <x v="0"/>
    <x v="2"/>
    <n v="6"/>
    <x v="53"/>
    <x v="4"/>
    <s v="9:32"/>
    <x v="1"/>
    <x v="1"/>
    <x v="4"/>
    <n v="1"/>
    <n v="4"/>
    <x v="1"/>
    <x v="3"/>
    <x v="3"/>
    <x v="2"/>
    <x v="3"/>
    <x v="88"/>
    <x v="1"/>
    <x v="1"/>
    <x v="1"/>
    <x v="0"/>
    <x v="0"/>
    <x v="0"/>
    <n v="9"/>
    <x v="1"/>
    <x v="0"/>
    <s v="Weekday"/>
    <s v="Fatal"/>
    <n v="4"/>
    <x v="1"/>
    <x v="3"/>
  </r>
  <r>
    <s v="A02381"/>
    <n v="1"/>
    <x v="4"/>
    <x v="4"/>
    <x v="0"/>
    <x v="1"/>
    <x v="10"/>
    <n v="2"/>
    <x v="43"/>
    <x v="1"/>
    <s v="6:21"/>
    <x v="1"/>
    <x v="4"/>
    <x v="0"/>
    <n v="0"/>
    <n v="3"/>
    <x v="3"/>
    <x v="0"/>
    <x v="0"/>
    <x v="3"/>
    <x v="0"/>
    <x v="30"/>
    <x v="45"/>
    <x v="1"/>
    <x v="0"/>
    <x v="2"/>
    <x v="1"/>
    <x v="3"/>
    <n v="6"/>
    <x v="1"/>
    <x v="1"/>
    <s v="Weekday"/>
    <s v="Fatal"/>
    <n v="0"/>
    <x v="3"/>
    <x v="4"/>
  </r>
  <r>
    <s v="A02382"/>
    <n v="1"/>
    <x v="12"/>
    <x v="12"/>
    <x v="5"/>
    <x v="4"/>
    <x v="7"/>
    <n v="7"/>
    <x v="18"/>
    <x v="3"/>
    <s v="1:47"/>
    <x v="2"/>
    <x v="2"/>
    <x v="2"/>
    <n v="8"/>
    <n v="4"/>
    <x v="2"/>
    <x v="0"/>
    <x v="0"/>
    <x v="3"/>
    <x v="0"/>
    <x v="33"/>
    <x v="16"/>
    <x v="2"/>
    <x v="1"/>
    <x v="2"/>
    <x v="0"/>
    <x v="1"/>
    <n v="1"/>
    <x v="0"/>
    <x v="2"/>
    <s v="Weekday"/>
    <s v="Fatal"/>
    <n v="0.5"/>
    <x v="4"/>
    <x v="0"/>
  </r>
  <r>
    <s v="A02383"/>
    <n v="1"/>
    <x v="13"/>
    <x v="13"/>
    <x v="0"/>
    <x v="0"/>
    <x v="10"/>
    <n v="2"/>
    <x v="29"/>
    <x v="5"/>
    <s v="1:39"/>
    <x v="1"/>
    <x v="4"/>
    <x v="4"/>
    <n v="0"/>
    <n v="2"/>
    <x v="4"/>
    <x v="0"/>
    <x v="1"/>
    <x v="1"/>
    <x v="0"/>
    <x v="69"/>
    <x v="39"/>
    <x v="2"/>
    <x v="0"/>
    <x v="2"/>
    <x v="1"/>
    <x v="3"/>
    <n v="1"/>
    <x v="0"/>
    <x v="0"/>
    <s v="Weekday"/>
    <s v="Fatal"/>
    <n v="0"/>
    <x v="4"/>
    <x v="2"/>
  </r>
  <r>
    <s v="A02384"/>
    <n v="1"/>
    <x v="21"/>
    <x v="21"/>
    <x v="0"/>
    <x v="1"/>
    <x v="7"/>
    <n v="7"/>
    <x v="25"/>
    <x v="4"/>
    <s v="19:12"/>
    <x v="2"/>
    <x v="0"/>
    <x v="1"/>
    <n v="9"/>
    <n v="3"/>
    <x v="4"/>
    <x v="0"/>
    <x v="1"/>
    <x v="2"/>
    <x v="1"/>
    <x v="54"/>
    <x v="23"/>
    <x v="0"/>
    <x v="0"/>
    <x v="2"/>
    <x v="0"/>
    <x v="2"/>
    <n v="19"/>
    <x v="2"/>
    <x v="1"/>
    <s v="Weekday"/>
    <s v="Fatal"/>
    <n v="0.33"/>
    <x v="1"/>
    <x v="4"/>
  </r>
  <r>
    <s v="A02385"/>
    <n v="1"/>
    <x v="3"/>
    <x v="3"/>
    <x v="0"/>
    <x v="2"/>
    <x v="7"/>
    <n v="7"/>
    <x v="55"/>
    <x v="1"/>
    <s v="22:21"/>
    <x v="2"/>
    <x v="2"/>
    <x v="3"/>
    <n v="6"/>
    <n v="4"/>
    <x v="0"/>
    <x v="2"/>
    <x v="0"/>
    <x v="0"/>
    <x v="1"/>
    <x v="13"/>
    <x v="30"/>
    <x v="1"/>
    <x v="0"/>
    <x v="0"/>
    <x v="1"/>
    <x v="3"/>
    <n v="22"/>
    <x v="0"/>
    <x v="2"/>
    <s v="Weekday"/>
    <s v="Fatal"/>
    <n v="0.67"/>
    <x v="3"/>
    <x v="0"/>
  </r>
  <r>
    <s v="A02386"/>
    <n v="1"/>
    <x v="28"/>
    <x v="28"/>
    <x v="23"/>
    <x v="2"/>
    <x v="10"/>
    <n v="2"/>
    <x v="26"/>
    <x v="1"/>
    <s v="15:29"/>
    <x v="0"/>
    <x v="1"/>
    <x v="0"/>
    <n v="6"/>
    <n v="1"/>
    <x v="0"/>
    <x v="0"/>
    <x v="1"/>
    <x v="2"/>
    <x v="1"/>
    <x v="16"/>
    <x v="13"/>
    <x v="1"/>
    <x v="1"/>
    <x v="0"/>
    <x v="1"/>
    <x v="3"/>
    <n v="15"/>
    <x v="3"/>
    <x v="2"/>
    <s v="Weekday"/>
    <s v="Fatal"/>
    <n v="0.17"/>
    <x v="1"/>
    <x v="3"/>
  </r>
  <r>
    <s v="A02387"/>
    <n v="1"/>
    <x v="20"/>
    <x v="20"/>
    <x v="11"/>
    <x v="0"/>
    <x v="1"/>
    <n v="1"/>
    <x v="65"/>
    <x v="0"/>
    <s v="9:39"/>
    <x v="2"/>
    <x v="2"/>
    <x v="6"/>
    <n v="3"/>
    <n v="5"/>
    <x v="4"/>
    <x v="2"/>
    <x v="0"/>
    <x v="3"/>
    <x v="0"/>
    <x v="18"/>
    <x v="6"/>
    <x v="1"/>
    <x v="1"/>
    <x v="1"/>
    <x v="1"/>
    <x v="0"/>
    <n v="9"/>
    <x v="1"/>
    <x v="0"/>
    <s v="Weekday"/>
    <s v="Fatal"/>
    <n v="1.67"/>
    <x v="3"/>
    <x v="0"/>
  </r>
  <r>
    <s v="A02388"/>
    <n v="1"/>
    <x v="21"/>
    <x v="21"/>
    <x v="0"/>
    <x v="1"/>
    <x v="1"/>
    <n v="1"/>
    <x v="1"/>
    <x v="2"/>
    <s v="0:16"/>
    <x v="1"/>
    <x v="4"/>
    <x v="5"/>
    <n v="7"/>
    <n v="3"/>
    <x v="3"/>
    <x v="3"/>
    <x v="1"/>
    <x v="0"/>
    <x v="1"/>
    <x v="90"/>
    <x v="30"/>
    <x v="1"/>
    <x v="0"/>
    <x v="0"/>
    <x v="0"/>
    <x v="0"/>
    <n v="0"/>
    <x v="0"/>
    <x v="1"/>
    <s v="Weekend"/>
    <s v="Fatal"/>
    <n v="0.43"/>
    <x v="3"/>
    <x v="2"/>
  </r>
  <r>
    <s v="A02389"/>
    <n v="1"/>
    <x v="24"/>
    <x v="24"/>
    <x v="0"/>
    <x v="5"/>
    <x v="3"/>
    <n v="8"/>
    <x v="42"/>
    <x v="3"/>
    <s v="3:52"/>
    <x v="1"/>
    <x v="1"/>
    <x v="1"/>
    <n v="6"/>
    <n v="1"/>
    <x v="0"/>
    <x v="2"/>
    <x v="0"/>
    <x v="2"/>
    <x v="2"/>
    <x v="71"/>
    <x v="16"/>
    <x v="2"/>
    <x v="1"/>
    <x v="1"/>
    <x v="1"/>
    <x v="3"/>
    <n v="3"/>
    <x v="0"/>
    <x v="1"/>
    <s v="Weekday"/>
    <s v="Fatal"/>
    <n v="0.17"/>
    <x v="4"/>
    <x v="1"/>
  </r>
  <r>
    <s v="A02390"/>
    <n v="1"/>
    <x v="8"/>
    <x v="8"/>
    <x v="0"/>
    <x v="1"/>
    <x v="4"/>
    <n v="11"/>
    <x v="67"/>
    <x v="0"/>
    <s v="9:35"/>
    <x v="2"/>
    <x v="0"/>
    <x v="6"/>
    <n v="7"/>
    <n v="4"/>
    <x v="2"/>
    <x v="1"/>
    <x v="2"/>
    <x v="0"/>
    <x v="0"/>
    <x v="80"/>
    <x v="49"/>
    <x v="1"/>
    <x v="1"/>
    <x v="2"/>
    <x v="0"/>
    <x v="0"/>
    <n v="9"/>
    <x v="1"/>
    <x v="1"/>
    <s v="Weekday"/>
    <s v="Fatal"/>
    <n v="0.56999999999999995"/>
    <x v="3"/>
    <x v="3"/>
  </r>
  <r>
    <s v="A02391"/>
    <n v="1"/>
    <x v="17"/>
    <x v="17"/>
    <x v="0"/>
    <x v="1"/>
    <x v="11"/>
    <n v="3"/>
    <x v="62"/>
    <x v="4"/>
    <s v="3:22"/>
    <x v="2"/>
    <x v="1"/>
    <x v="5"/>
    <n v="4"/>
    <n v="3"/>
    <x v="2"/>
    <x v="3"/>
    <x v="0"/>
    <x v="0"/>
    <x v="0"/>
    <x v="25"/>
    <x v="14"/>
    <x v="1"/>
    <x v="0"/>
    <x v="2"/>
    <x v="0"/>
    <x v="2"/>
    <n v="3"/>
    <x v="0"/>
    <x v="1"/>
    <s v="Weekday"/>
    <s v="Fatal"/>
    <n v="0.75"/>
    <x v="1"/>
    <x v="0"/>
  </r>
  <r>
    <s v="A02392"/>
    <n v="1"/>
    <x v="31"/>
    <x v="31"/>
    <x v="0"/>
    <x v="1"/>
    <x v="8"/>
    <n v="4"/>
    <x v="37"/>
    <x v="2"/>
    <s v="14:10"/>
    <x v="1"/>
    <x v="1"/>
    <x v="6"/>
    <n v="8"/>
    <n v="1"/>
    <x v="3"/>
    <x v="0"/>
    <x v="1"/>
    <x v="0"/>
    <x v="1"/>
    <x v="63"/>
    <x v="39"/>
    <x v="2"/>
    <x v="1"/>
    <x v="2"/>
    <x v="1"/>
    <x v="3"/>
    <n v="14"/>
    <x v="3"/>
    <x v="1"/>
    <s v="Weekend"/>
    <s v="Fatal"/>
    <n v="0.12"/>
    <x v="4"/>
    <x v="4"/>
  </r>
  <r>
    <s v="A02393"/>
    <n v="1"/>
    <x v="3"/>
    <x v="3"/>
    <x v="0"/>
    <x v="0"/>
    <x v="7"/>
    <n v="7"/>
    <x v="8"/>
    <x v="3"/>
    <s v="11:7"/>
    <x v="0"/>
    <x v="1"/>
    <x v="1"/>
    <n v="0"/>
    <n v="0"/>
    <x v="0"/>
    <x v="0"/>
    <x v="1"/>
    <x v="0"/>
    <x v="3"/>
    <x v="69"/>
    <x v="44"/>
    <x v="1"/>
    <x v="1"/>
    <x v="1"/>
    <x v="1"/>
    <x v="2"/>
    <n v="11"/>
    <x v="1"/>
    <x v="0"/>
    <s v="Weekday"/>
    <s v="Non-Fatal"/>
    <n v="0"/>
    <x v="2"/>
    <x v="2"/>
  </r>
  <r>
    <s v="A02394"/>
    <n v="1"/>
    <x v="19"/>
    <x v="19"/>
    <x v="0"/>
    <x v="2"/>
    <x v="4"/>
    <n v="11"/>
    <x v="14"/>
    <x v="3"/>
    <s v="20:5"/>
    <x v="1"/>
    <x v="0"/>
    <x v="2"/>
    <n v="7"/>
    <n v="0"/>
    <x v="2"/>
    <x v="2"/>
    <x v="1"/>
    <x v="3"/>
    <x v="0"/>
    <x v="28"/>
    <x v="48"/>
    <x v="1"/>
    <x v="0"/>
    <x v="0"/>
    <x v="1"/>
    <x v="1"/>
    <n v="20"/>
    <x v="2"/>
    <x v="2"/>
    <s v="Weekday"/>
    <s v="Non-Fatal"/>
    <n v="0"/>
    <x v="2"/>
    <x v="3"/>
  </r>
  <r>
    <s v="A02395"/>
    <n v="1"/>
    <x v="3"/>
    <x v="3"/>
    <x v="0"/>
    <x v="3"/>
    <x v="11"/>
    <n v="3"/>
    <x v="64"/>
    <x v="2"/>
    <s v="23:35"/>
    <x v="2"/>
    <x v="3"/>
    <x v="1"/>
    <n v="10"/>
    <n v="0"/>
    <x v="1"/>
    <x v="2"/>
    <x v="1"/>
    <x v="0"/>
    <x v="3"/>
    <x v="50"/>
    <x v="30"/>
    <x v="1"/>
    <x v="1"/>
    <x v="2"/>
    <x v="1"/>
    <x v="0"/>
    <n v="23"/>
    <x v="0"/>
    <x v="0"/>
    <s v="Weekend"/>
    <s v="Non-Fatal"/>
    <n v="0"/>
    <x v="3"/>
    <x v="1"/>
  </r>
  <r>
    <s v="A02396"/>
    <n v="1"/>
    <x v="6"/>
    <x v="6"/>
    <x v="2"/>
    <x v="2"/>
    <x v="9"/>
    <n v="9"/>
    <x v="51"/>
    <x v="0"/>
    <s v="3:43"/>
    <x v="2"/>
    <x v="0"/>
    <x v="3"/>
    <n v="9"/>
    <n v="3"/>
    <x v="1"/>
    <x v="1"/>
    <x v="1"/>
    <x v="3"/>
    <x v="1"/>
    <x v="85"/>
    <x v="51"/>
    <x v="2"/>
    <x v="0"/>
    <x v="2"/>
    <x v="0"/>
    <x v="1"/>
    <n v="3"/>
    <x v="0"/>
    <x v="2"/>
    <s v="Weekday"/>
    <s v="Fatal"/>
    <n v="0.33"/>
    <x v="4"/>
    <x v="4"/>
  </r>
  <r>
    <s v="A02397"/>
    <n v="1"/>
    <x v="24"/>
    <x v="24"/>
    <x v="0"/>
    <x v="3"/>
    <x v="3"/>
    <n v="8"/>
    <x v="48"/>
    <x v="2"/>
    <s v="16:24"/>
    <x v="1"/>
    <x v="0"/>
    <x v="0"/>
    <n v="7"/>
    <n v="2"/>
    <x v="0"/>
    <x v="1"/>
    <x v="0"/>
    <x v="3"/>
    <x v="2"/>
    <x v="23"/>
    <x v="9"/>
    <x v="1"/>
    <x v="1"/>
    <x v="2"/>
    <x v="1"/>
    <x v="1"/>
    <n v="16"/>
    <x v="3"/>
    <x v="0"/>
    <s v="Weekend"/>
    <s v="Fatal"/>
    <n v="0.28999999999999998"/>
    <x v="1"/>
    <x v="3"/>
  </r>
  <r>
    <s v="A02398"/>
    <n v="1"/>
    <x v="3"/>
    <x v="3"/>
    <x v="0"/>
    <x v="3"/>
    <x v="7"/>
    <n v="7"/>
    <x v="24"/>
    <x v="2"/>
    <s v="13:31"/>
    <x v="0"/>
    <x v="0"/>
    <x v="6"/>
    <n v="9"/>
    <n v="0"/>
    <x v="4"/>
    <x v="3"/>
    <x v="1"/>
    <x v="2"/>
    <x v="3"/>
    <x v="3"/>
    <x v="51"/>
    <x v="2"/>
    <x v="1"/>
    <x v="2"/>
    <x v="0"/>
    <x v="2"/>
    <n v="13"/>
    <x v="3"/>
    <x v="0"/>
    <s v="Weekend"/>
    <s v="Non-Fatal"/>
    <n v="0"/>
    <x v="4"/>
    <x v="3"/>
  </r>
  <r>
    <s v="A02399"/>
    <n v="1"/>
    <x v="25"/>
    <x v="25"/>
    <x v="0"/>
    <x v="2"/>
    <x v="1"/>
    <n v="1"/>
    <x v="63"/>
    <x v="0"/>
    <s v="6:45"/>
    <x v="1"/>
    <x v="0"/>
    <x v="3"/>
    <n v="10"/>
    <n v="4"/>
    <x v="1"/>
    <x v="3"/>
    <x v="2"/>
    <x v="2"/>
    <x v="1"/>
    <x v="18"/>
    <x v="38"/>
    <x v="2"/>
    <x v="0"/>
    <x v="0"/>
    <x v="1"/>
    <x v="2"/>
    <n v="6"/>
    <x v="1"/>
    <x v="2"/>
    <s v="Weekday"/>
    <s v="Fatal"/>
    <n v="0.4"/>
    <x v="4"/>
    <x v="0"/>
  </r>
  <r>
    <s v="A02400"/>
    <n v="1"/>
    <x v="0"/>
    <x v="0"/>
    <x v="0"/>
    <x v="3"/>
    <x v="6"/>
    <n v="12"/>
    <x v="50"/>
    <x v="6"/>
    <s v="12:27"/>
    <x v="0"/>
    <x v="2"/>
    <x v="2"/>
    <n v="7"/>
    <n v="1"/>
    <x v="0"/>
    <x v="2"/>
    <x v="3"/>
    <x v="2"/>
    <x v="0"/>
    <x v="20"/>
    <x v="7"/>
    <x v="1"/>
    <x v="1"/>
    <x v="1"/>
    <x v="0"/>
    <x v="2"/>
    <n v="12"/>
    <x v="3"/>
    <x v="0"/>
    <s v="Weekend"/>
    <s v="Fatal"/>
    <n v="0.14000000000000001"/>
    <x v="3"/>
    <x v="1"/>
  </r>
  <r>
    <s v="A02401"/>
    <n v="1"/>
    <x v="21"/>
    <x v="21"/>
    <x v="0"/>
    <x v="1"/>
    <x v="2"/>
    <n v="6"/>
    <x v="16"/>
    <x v="2"/>
    <s v="0:58"/>
    <x v="2"/>
    <x v="2"/>
    <x v="1"/>
    <n v="5"/>
    <n v="2"/>
    <x v="3"/>
    <x v="3"/>
    <x v="3"/>
    <x v="0"/>
    <x v="2"/>
    <x v="80"/>
    <x v="4"/>
    <x v="1"/>
    <x v="0"/>
    <x v="2"/>
    <x v="1"/>
    <x v="3"/>
    <n v="0"/>
    <x v="0"/>
    <x v="1"/>
    <s v="Weekend"/>
    <s v="Fatal"/>
    <n v="0.4"/>
    <x v="2"/>
    <x v="3"/>
  </r>
  <r>
    <s v="A02402"/>
    <n v="1"/>
    <x v="29"/>
    <x v="29"/>
    <x v="0"/>
    <x v="0"/>
    <x v="9"/>
    <n v="9"/>
    <x v="11"/>
    <x v="0"/>
    <s v="19:37"/>
    <x v="2"/>
    <x v="2"/>
    <x v="0"/>
    <n v="1"/>
    <n v="0"/>
    <x v="3"/>
    <x v="1"/>
    <x v="1"/>
    <x v="0"/>
    <x v="1"/>
    <x v="27"/>
    <x v="31"/>
    <x v="1"/>
    <x v="0"/>
    <x v="2"/>
    <x v="1"/>
    <x v="1"/>
    <n v="19"/>
    <x v="2"/>
    <x v="0"/>
    <s v="Weekday"/>
    <s v="Non-Fatal"/>
    <n v="0"/>
    <x v="3"/>
    <x v="3"/>
  </r>
  <r>
    <s v="A02403"/>
    <n v="1"/>
    <x v="15"/>
    <x v="15"/>
    <x v="10"/>
    <x v="4"/>
    <x v="8"/>
    <n v="4"/>
    <x v="15"/>
    <x v="0"/>
    <s v="10:58"/>
    <x v="2"/>
    <x v="1"/>
    <x v="1"/>
    <n v="8"/>
    <n v="4"/>
    <x v="4"/>
    <x v="2"/>
    <x v="2"/>
    <x v="3"/>
    <x v="0"/>
    <x v="78"/>
    <x v="12"/>
    <x v="1"/>
    <x v="0"/>
    <x v="1"/>
    <x v="1"/>
    <x v="3"/>
    <n v="10"/>
    <x v="1"/>
    <x v="2"/>
    <s v="Weekday"/>
    <s v="Fatal"/>
    <n v="0.5"/>
    <x v="1"/>
    <x v="4"/>
  </r>
  <r>
    <s v="A02404"/>
    <n v="1"/>
    <x v="15"/>
    <x v="15"/>
    <x v="26"/>
    <x v="5"/>
    <x v="0"/>
    <n v="5"/>
    <x v="56"/>
    <x v="5"/>
    <s v="2:3"/>
    <x v="2"/>
    <x v="1"/>
    <x v="6"/>
    <n v="10"/>
    <n v="2"/>
    <x v="1"/>
    <x v="0"/>
    <x v="1"/>
    <x v="2"/>
    <x v="2"/>
    <x v="82"/>
    <x v="46"/>
    <x v="0"/>
    <x v="1"/>
    <x v="0"/>
    <x v="1"/>
    <x v="1"/>
    <n v="2"/>
    <x v="0"/>
    <x v="1"/>
    <s v="Weekday"/>
    <s v="Fatal"/>
    <n v="0.2"/>
    <x v="0"/>
    <x v="0"/>
  </r>
  <r>
    <s v="A02405"/>
    <n v="1"/>
    <x v="2"/>
    <x v="2"/>
    <x v="0"/>
    <x v="3"/>
    <x v="5"/>
    <n v="10"/>
    <x v="36"/>
    <x v="2"/>
    <s v="10:45"/>
    <x v="1"/>
    <x v="4"/>
    <x v="6"/>
    <n v="0"/>
    <n v="1"/>
    <x v="0"/>
    <x v="0"/>
    <x v="0"/>
    <x v="1"/>
    <x v="1"/>
    <x v="8"/>
    <x v="18"/>
    <x v="1"/>
    <x v="1"/>
    <x v="1"/>
    <x v="1"/>
    <x v="0"/>
    <n v="10"/>
    <x v="1"/>
    <x v="0"/>
    <s v="Weekend"/>
    <s v="Fatal"/>
    <n v="0"/>
    <x v="3"/>
    <x v="4"/>
  </r>
  <r>
    <s v="A02406"/>
    <n v="1"/>
    <x v="18"/>
    <x v="18"/>
    <x v="13"/>
    <x v="1"/>
    <x v="1"/>
    <n v="1"/>
    <x v="1"/>
    <x v="3"/>
    <s v="18:2"/>
    <x v="2"/>
    <x v="2"/>
    <x v="3"/>
    <n v="4"/>
    <n v="2"/>
    <x v="2"/>
    <x v="2"/>
    <x v="1"/>
    <x v="1"/>
    <x v="0"/>
    <x v="24"/>
    <x v="51"/>
    <x v="2"/>
    <x v="0"/>
    <x v="2"/>
    <x v="0"/>
    <x v="2"/>
    <n v="18"/>
    <x v="2"/>
    <x v="1"/>
    <s v="Weekday"/>
    <s v="Fatal"/>
    <n v="0.5"/>
    <x v="4"/>
    <x v="4"/>
  </r>
  <r>
    <s v="A02407"/>
    <n v="1"/>
    <x v="22"/>
    <x v="22"/>
    <x v="0"/>
    <x v="3"/>
    <x v="3"/>
    <n v="8"/>
    <x v="48"/>
    <x v="6"/>
    <s v="4:53"/>
    <x v="2"/>
    <x v="2"/>
    <x v="6"/>
    <n v="5"/>
    <n v="5"/>
    <x v="2"/>
    <x v="2"/>
    <x v="3"/>
    <x v="2"/>
    <x v="2"/>
    <x v="20"/>
    <x v="48"/>
    <x v="1"/>
    <x v="1"/>
    <x v="2"/>
    <x v="1"/>
    <x v="1"/>
    <n v="4"/>
    <x v="0"/>
    <x v="0"/>
    <s v="Weekend"/>
    <s v="Fatal"/>
    <n v="1"/>
    <x v="2"/>
    <x v="1"/>
  </r>
  <r>
    <s v="A02408"/>
    <n v="1"/>
    <x v="28"/>
    <x v="28"/>
    <x v="21"/>
    <x v="0"/>
    <x v="8"/>
    <n v="4"/>
    <x v="35"/>
    <x v="2"/>
    <s v="3:23"/>
    <x v="2"/>
    <x v="2"/>
    <x v="3"/>
    <n v="9"/>
    <n v="2"/>
    <x v="1"/>
    <x v="0"/>
    <x v="2"/>
    <x v="3"/>
    <x v="3"/>
    <x v="76"/>
    <x v="13"/>
    <x v="1"/>
    <x v="1"/>
    <x v="0"/>
    <x v="0"/>
    <x v="2"/>
    <n v="3"/>
    <x v="0"/>
    <x v="0"/>
    <s v="Weekend"/>
    <s v="Fatal"/>
    <n v="0.22"/>
    <x v="1"/>
    <x v="3"/>
  </r>
  <r>
    <s v="A02409"/>
    <n v="1"/>
    <x v="24"/>
    <x v="24"/>
    <x v="0"/>
    <x v="0"/>
    <x v="11"/>
    <n v="3"/>
    <x v="70"/>
    <x v="3"/>
    <s v="3:8"/>
    <x v="1"/>
    <x v="4"/>
    <x v="5"/>
    <n v="4"/>
    <n v="5"/>
    <x v="4"/>
    <x v="3"/>
    <x v="1"/>
    <x v="1"/>
    <x v="2"/>
    <x v="48"/>
    <x v="6"/>
    <x v="1"/>
    <x v="0"/>
    <x v="1"/>
    <x v="0"/>
    <x v="2"/>
    <n v="3"/>
    <x v="0"/>
    <x v="0"/>
    <s v="Weekday"/>
    <s v="Fatal"/>
    <n v="1.25"/>
    <x v="3"/>
    <x v="1"/>
  </r>
  <r>
    <s v="A02410"/>
    <n v="1"/>
    <x v="14"/>
    <x v="14"/>
    <x v="0"/>
    <x v="1"/>
    <x v="2"/>
    <n v="6"/>
    <x v="16"/>
    <x v="4"/>
    <s v="8:30"/>
    <x v="1"/>
    <x v="3"/>
    <x v="2"/>
    <n v="10"/>
    <n v="2"/>
    <x v="1"/>
    <x v="0"/>
    <x v="3"/>
    <x v="0"/>
    <x v="3"/>
    <x v="67"/>
    <x v="46"/>
    <x v="0"/>
    <x v="1"/>
    <x v="1"/>
    <x v="1"/>
    <x v="1"/>
    <n v="8"/>
    <x v="1"/>
    <x v="1"/>
    <s v="Weekday"/>
    <s v="Fatal"/>
    <n v="0.2"/>
    <x v="0"/>
    <x v="4"/>
  </r>
  <r>
    <s v="A02411"/>
    <n v="1"/>
    <x v="0"/>
    <x v="0"/>
    <x v="0"/>
    <x v="5"/>
    <x v="0"/>
    <n v="5"/>
    <x v="56"/>
    <x v="1"/>
    <s v="8:43"/>
    <x v="2"/>
    <x v="2"/>
    <x v="6"/>
    <n v="3"/>
    <n v="2"/>
    <x v="1"/>
    <x v="0"/>
    <x v="0"/>
    <x v="3"/>
    <x v="2"/>
    <x v="84"/>
    <x v="48"/>
    <x v="1"/>
    <x v="1"/>
    <x v="0"/>
    <x v="0"/>
    <x v="0"/>
    <n v="8"/>
    <x v="1"/>
    <x v="1"/>
    <s v="Weekday"/>
    <s v="Fatal"/>
    <n v="0.67"/>
    <x v="2"/>
    <x v="0"/>
  </r>
  <r>
    <s v="A02412"/>
    <n v="1"/>
    <x v="18"/>
    <x v="18"/>
    <x v="17"/>
    <x v="5"/>
    <x v="4"/>
    <n v="11"/>
    <x v="61"/>
    <x v="5"/>
    <s v="3:46"/>
    <x v="1"/>
    <x v="4"/>
    <x v="0"/>
    <n v="5"/>
    <n v="1"/>
    <x v="4"/>
    <x v="3"/>
    <x v="1"/>
    <x v="1"/>
    <x v="1"/>
    <x v="77"/>
    <x v="41"/>
    <x v="1"/>
    <x v="1"/>
    <x v="0"/>
    <x v="1"/>
    <x v="3"/>
    <n v="3"/>
    <x v="0"/>
    <x v="1"/>
    <s v="Weekday"/>
    <s v="Fatal"/>
    <n v="0.2"/>
    <x v="2"/>
    <x v="2"/>
  </r>
  <r>
    <s v="A02413"/>
    <n v="1"/>
    <x v="10"/>
    <x v="10"/>
    <x v="0"/>
    <x v="4"/>
    <x v="3"/>
    <n v="8"/>
    <x v="33"/>
    <x v="0"/>
    <s v="6:21"/>
    <x v="0"/>
    <x v="4"/>
    <x v="2"/>
    <n v="0"/>
    <n v="0"/>
    <x v="1"/>
    <x v="1"/>
    <x v="0"/>
    <x v="1"/>
    <x v="1"/>
    <x v="76"/>
    <x v="31"/>
    <x v="1"/>
    <x v="1"/>
    <x v="2"/>
    <x v="1"/>
    <x v="1"/>
    <n v="6"/>
    <x v="1"/>
    <x v="2"/>
    <s v="Weekday"/>
    <s v="Non-Fatal"/>
    <n v="0"/>
    <x v="3"/>
    <x v="3"/>
  </r>
  <r>
    <s v="A02414"/>
    <n v="1"/>
    <x v="5"/>
    <x v="5"/>
    <x v="0"/>
    <x v="4"/>
    <x v="0"/>
    <n v="5"/>
    <x v="34"/>
    <x v="0"/>
    <s v="9:52"/>
    <x v="2"/>
    <x v="4"/>
    <x v="5"/>
    <n v="0"/>
    <n v="2"/>
    <x v="2"/>
    <x v="0"/>
    <x v="0"/>
    <x v="3"/>
    <x v="0"/>
    <x v="1"/>
    <x v="33"/>
    <x v="1"/>
    <x v="1"/>
    <x v="2"/>
    <x v="1"/>
    <x v="3"/>
    <n v="9"/>
    <x v="1"/>
    <x v="2"/>
    <s v="Weekday"/>
    <s v="Fatal"/>
    <n v="0"/>
    <x v="1"/>
    <x v="1"/>
  </r>
  <r>
    <s v="A02415"/>
    <n v="1"/>
    <x v="18"/>
    <x v="18"/>
    <x v="13"/>
    <x v="4"/>
    <x v="2"/>
    <n v="6"/>
    <x v="54"/>
    <x v="0"/>
    <s v="8:18"/>
    <x v="2"/>
    <x v="2"/>
    <x v="0"/>
    <n v="1"/>
    <n v="3"/>
    <x v="0"/>
    <x v="3"/>
    <x v="1"/>
    <x v="1"/>
    <x v="0"/>
    <x v="29"/>
    <x v="20"/>
    <x v="0"/>
    <x v="1"/>
    <x v="2"/>
    <x v="1"/>
    <x v="0"/>
    <n v="8"/>
    <x v="1"/>
    <x v="2"/>
    <s v="Weekday"/>
    <s v="Fatal"/>
    <n v="3"/>
    <x v="1"/>
    <x v="1"/>
  </r>
  <r>
    <s v="A02416"/>
    <n v="1"/>
    <x v="1"/>
    <x v="1"/>
    <x v="1"/>
    <x v="0"/>
    <x v="6"/>
    <n v="12"/>
    <x v="60"/>
    <x v="6"/>
    <s v="14:14"/>
    <x v="1"/>
    <x v="4"/>
    <x v="4"/>
    <n v="1"/>
    <n v="1"/>
    <x v="3"/>
    <x v="0"/>
    <x v="0"/>
    <x v="1"/>
    <x v="1"/>
    <x v="28"/>
    <x v="15"/>
    <x v="1"/>
    <x v="1"/>
    <x v="2"/>
    <x v="1"/>
    <x v="1"/>
    <n v="14"/>
    <x v="3"/>
    <x v="0"/>
    <s v="Weekend"/>
    <s v="Fatal"/>
    <n v="1"/>
    <x v="1"/>
    <x v="3"/>
  </r>
  <r>
    <s v="A02417"/>
    <n v="1"/>
    <x v="11"/>
    <x v="11"/>
    <x v="16"/>
    <x v="5"/>
    <x v="6"/>
    <n v="12"/>
    <x v="32"/>
    <x v="3"/>
    <s v="19:40"/>
    <x v="2"/>
    <x v="4"/>
    <x v="1"/>
    <n v="2"/>
    <n v="1"/>
    <x v="3"/>
    <x v="1"/>
    <x v="3"/>
    <x v="0"/>
    <x v="1"/>
    <x v="49"/>
    <x v="1"/>
    <x v="1"/>
    <x v="0"/>
    <x v="2"/>
    <x v="1"/>
    <x v="0"/>
    <n v="19"/>
    <x v="2"/>
    <x v="1"/>
    <s v="Weekday"/>
    <s v="Fatal"/>
    <n v="0.5"/>
    <x v="1"/>
    <x v="1"/>
  </r>
  <r>
    <s v="A02418"/>
    <n v="1"/>
    <x v="7"/>
    <x v="7"/>
    <x v="0"/>
    <x v="2"/>
    <x v="1"/>
    <n v="1"/>
    <x v="63"/>
    <x v="4"/>
    <s v="23:45"/>
    <x v="2"/>
    <x v="2"/>
    <x v="0"/>
    <n v="6"/>
    <n v="1"/>
    <x v="4"/>
    <x v="0"/>
    <x v="1"/>
    <x v="2"/>
    <x v="0"/>
    <x v="75"/>
    <x v="27"/>
    <x v="1"/>
    <x v="0"/>
    <x v="2"/>
    <x v="0"/>
    <x v="2"/>
    <n v="23"/>
    <x v="0"/>
    <x v="2"/>
    <s v="Weekday"/>
    <s v="Fatal"/>
    <n v="0.17"/>
    <x v="2"/>
    <x v="2"/>
  </r>
  <r>
    <s v="A02419"/>
    <n v="1"/>
    <x v="0"/>
    <x v="0"/>
    <x v="0"/>
    <x v="0"/>
    <x v="5"/>
    <n v="10"/>
    <x v="6"/>
    <x v="0"/>
    <s v="11:52"/>
    <x v="2"/>
    <x v="4"/>
    <x v="5"/>
    <n v="0"/>
    <n v="3"/>
    <x v="0"/>
    <x v="1"/>
    <x v="0"/>
    <x v="0"/>
    <x v="1"/>
    <x v="26"/>
    <x v="32"/>
    <x v="2"/>
    <x v="0"/>
    <x v="2"/>
    <x v="0"/>
    <x v="0"/>
    <n v="11"/>
    <x v="1"/>
    <x v="0"/>
    <s v="Weekday"/>
    <s v="Fatal"/>
    <n v="0"/>
    <x v="4"/>
    <x v="0"/>
  </r>
  <r>
    <s v="A02420"/>
    <n v="1"/>
    <x v="27"/>
    <x v="27"/>
    <x v="0"/>
    <x v="2"/>
    <x v="2"/>
    <n v="6"/>
    <x v="39"/>
    <x v="3"/>
    <s v="8:19"/>
    <x v="1"/>
    <x v="4"/>
    <x v="4"/>
    <n v="5"/>
    <n v="1"/>
    <x v="2"/>
    <x v="1"/>
    <x v="2"/>
    <x v="0"/>
    <x v="2"/>
    <x v="88"/>
    <x v="19"/>
    <x v="0"/>
    <x v="1"/>
    <x v="1"/>
    <x v="0"/>
    <x v="0"/>
    <n v="8"/>
    <x v="1"/>
    <x v="2"/>
    <s v="Weekday"/>
    <s v="Fatal"/>
    <n v="0.2"/>
    <x v="0"/>
    <x v="3"/>
  </r>
  <r>
    <s v="A02421"/>
    <n v="1"/>
    <x v="16"/>
    <x v="16"/>
    <x v="8"/>
    <x v="1"/>
    <x v="10"/>
    <n v="2"/>
    <x v="43"/>
    <x v="1"/>
    <s v="15:38"/>
    <x v="0"/>
    <x v="3"/>
    <x v="1"/>
    <n v="4"/>
    <n v="2"/>
    <x v="2"/>
    <x v="2"/>
    <x v="3"/>
    <x v="0"/>
    <x v="0"/>
    <x v="52"/>
    <x v="28"/>
    <x v="0"/>
    <x v="1"/>
    <x v="0"/>
    <x v="1"/>
    <x v="2"/>
    <n v="15"/>
    <x v="3"/>
    <x v="1"/>
    <s v="Weekday"/>
    <s v="Fatal"/>
    <n v="0.5"/>
    <x v="0"/>
    <x v="0"/>
  </r>
  <r>
    <s v="A02422"/>
    <n v="1"/>
    <x v="15"/>
    <x v="15"/>
    <x v="10"/>
    <x v="0"/>
    <x v="6"/>
    <n v="12"/>
    <x v="60"/>
    <x v="0"/>
    <s v="21:47"/>
    <x v="0"/>
    <x v="1"/>
    <x v="4"/>
    <n v="10"/>
    <n v="1"/>
    <x v="2"/>
    <x v="1"/>
    <x v="0"/>
    <x v="0"/>
    <x v="2"/>
    <x v="65"/>
    <x v="47"/>
    <x v="0"/>
    <x v="0"/>
    <x v="2"/>
    <x v="0"/>
    <x v="0"/>
    <n v="21"/>
    <x v="0"/>
    <x v="0"/>
    <s v="Weekday"/>
    <s v="Fatal"/>
    <n v="0.1"/>
    <x v="0"/>
    <x v="1"/>
  </r>
  <r>
    <s v="A02423"/>
    <n v="1"/>
    <x v="30"/>
    <x v="30"/>
    <x v="0"/>
    <x v="5"/>
    <x v="10"/>
    <n v="2"/>
    <x v="66"/>
    <x v="5"/>
    <s v="18:20"/>
    <x v="1"/>
    <x v="2"/>
    <x v="4"/>
    <n v="6"/>
    <n v="0"/>
    <x v="4"/>
    <x v="0"/>
    <x v="2"/>
    <x v="1"/>
    <x v="2"/>
    <x v="2"/>
    <x v="20"/>
    <x v="0"/>
    <x v="1"/>
    <x v="2"/>
    <x v="0"/>
    <x v="3"/>
    <n v="18"/>
    <x v="2"/>
    <x v="1"/>
    <s v="Weekday"/>
    <s v="Non-Fatal"/>
    <n v="0"/>
    <x v="1"/>
    <x v="2"/>
  </r>
  <r>
    <s v="A02424"/>
    <n v="1"/>
    <x v="20"/>
    <x v="20"/>
    <x v="11"/>
    <x v="4"/>
    <x v="0"/>
    <n v="5"/>
    <x v="34"/>
    <x v="6"/>
    <s v="15:52"/>
    <x v="2"/>
    <x v="2"/>
    <x v="2"/>
    <n v="10"/>
    <n v="3"/>
    <x v="0"/>
    <x v="2"/>
    <x v="0"/>
    <x v="2"/>
    <x v="0"/>
    <x v="6"/>
    <x v="30"/>
    <x v="1"/>
    <x v="1"/>
    <x v="2"/>
    <x v="0"/>
    <x v="2"/>
    <n v="15"/>
    <x v="3"/>
    <x v="2"/>
    <s v="Weekend"/>
    <s v="Fatal"/>
    <n v="0.3"/>
    <x v="3"/>
    <x v="2"/>
  </r>
  <r>
    <s v="A02425"/>
    <n v="1"/>
    <x v="1"/>
    <x v="1"/>
    <x v="6"/>
    <x v="3"/>
    <x v="5"/>
    <n v="10"/>
    <x v="36"/>
    <x v="2"/>
    <s v="12:43"/>
    <x v="1"/>
    <x v="1"/>
    <x v="1"/>
    <n v="5"/>
    <n v="0"/>
    <x v="1"/>
    <x v="2"/>
    <x v="2"/>
    <x v="0"/>
    <x v="2"/>
    <x v="49"/>
    <x v="10"/>
    <x v="1"/>
    <x v="0"/>
    <x v="2"/>
    <x v="1"/>
    <x v="3"/>
    <n v="12"/>
    <x v="3"/>
    <x v="0"/>
    <s v="Weekend"/>
    <s v="Non-Fatal"/>
    <n v="0"/>
    <x v="3"/>
    <x v="1"/>
  </r>
  <r>
    <s v="A02426"/>
    <n v="1"/>
    <x v="13"/>
    <x v="13"/>
    <x v="0"/>
    <x v="1"/>
    <x v="11"/>
    <n v="3"/>
    <x v="62"/>
    <x v="3"/>
    <s v="19:14"/>
    <x v="0"/>
    <x v="3"/>
    <x v="4"/>
    <n v="3"/>
    <n v="3"/>
    <x v="1"/>
    <x v="2"/>
    <x v="2"/>
    <x v="3"/>
    <x v="3"/>
    <x v="60"/>
    <x v="39"/>
    <x v="2"/>
    <x v="1"/>
    <x v="0"/>
    <x v="1"/>
    <x v="2"/>
    <n v="19"/>
    <x v="2"/>
    <x v="1"/>
    <s v="Weekday"/>
    <s v="Fatal"/>
    <n v="1"/>
    <x v="4"/>
    <x v="3"/>
  </r>
  <r>
    <s v="A02427"/>
    <n v="1"/>
    <x v="11"/>
    <x v="11"/>
    <x v="22"/>
    <x v="4"/>
    <x v="5"/>
    <n v="10"/>
    <x v="58"/>
    <x v="5"/>
    <s v="5:5"/>
    <x v="1"/>
    <x v="4"/>
    <x v="6"/>
    <n v="1"/>
    <n v="5"/>
    <x v="2"/>
    <x v="0"/>
    <x v="2"/>
    <x v="1"/>
    <x v="0"/>
    <x v="24"/>
    <x v="2"/>
    <x v="1"/>
    <x v="0"/>
    <x v="2"/>
    <x v="0"/>
    <x v="2"/>
    <n v="5"/>
    <x v="1"/>
    <x v="2"/>
    <s v="Weekday"/>
    <s v="Fatal"/>
    <n v="5"/>
    <x v="2"/>
    <x v="4"/>
  </r>
  <r>
    <s v="A02428"/>
    <n v="1"/>
    <x v="2"/>
    <x v="2"/>
    <x v="0"/>
    <x v="4"/>
    <x v="9"/>
    <n v="9"/>
    <x v="59"/>
    <x v="5"/>
    <s v="17:58"/>
    <x v="1"/>
    <x v="1"/>
    <x v="2"/>
    <n v="8"/>
    <n v="4"/>
    <x v="2"/>
    <x v="3"/>
    <x v="2"/>
    <x v="0"/>
    <x v="1"/>
    <x v="61"/>
    <x v="35"/>
    <x v="1"/>
    <x v="0"/>
    <x v="1"/>
    <x v="1"/>
    <x v="3"/>
    <n v="17"/>
    <x v="2"/>
    <x v="2"/>
    <s v="Weekday"/>
    <s v="Fatal"/>
    <n v="0.5"/>
    <x v="3"/>
    <x v="0"/>
  </r>
  <r>
    <s v="A02429"/>
    <n v="1"/>
    <x v="29"/>
    <x v="29"/>
    <x v="0"/>
    <x v="4"/>
    <x v="11"/>
    <n v="3"/>
    <x v="68"/>
    <x v="5"/>
    <s v="11:58"/>
    <x v="0"/>
    <x v="4"/>
    <x v="0"/>
    <n v="10"/>
    <n v="5"/>
    <x v="2"/>
    <x v="0"/>
    <x v="2"/>
    <x v="3"/>
    <x v="1"/>
    <x v="64"/>
    <x v="29"/>
    <x v="1"/>
    <x v="1"/>
    <x v="2"/>
    <x v="1"/>
    <x v="0"/>
    <n v="11"/>
    <x v="1"/>
    <x v="2"/>
    <s v="Weekday"/>
    <s v="Fatal"/>
    <n v="0.5"/>
    <x v="1"/>
    <x v="3"/>
  </r>
  <r>
    <s v="A02430"/>
    <n v="1"/>
    <x v="3"/>
    <x v="3"/>
    <x v="0"/>
    <x v="5"/>
    <x v="9"/>
    <n v="9"/>
    <x v="52"/>
    <x v="1"/>
    <s v="12:57"/>
    <x v="2"/>
    <x v="3"/>
    <x v="5"/>
    <n v="10"/>
    <n v="3"/>
    <x v="2"/>
    <x v="0"/>
    <x v="0"/>
    <x v="3"/>
    <x v="1"/>
    <x v="37"/>
    <x v="3"/>
    <x v="1"/>
    <x v="1"/>
    <x v="2"/>
    <x v="0"/>
    <x v="3"/>
    <n v="12"/>
    <x v="3"/>
    <x v="1"/>
    <s v="Weekday"/>
    <s v="Fatal"/>
    <n v="0.3"/>
    <x v="2"/>
    <x v="4"/>
  </r>
  <r>
    <s v="A02431"/>
    <n v="1"/>
    <x v="30"/>
    <x v="30"/>
    <x v="0"/>
    <x v="4"/>
    <x v="9"/>
    <n v="9"/>
    <x v="59"/>
    <x v="3"/>
    <s v="7:53"/>
    <x v="0"/>
    <x v="3"/>
    <x v="2"/>
    <n v="1"/>
    <n v="3"/>
    <x v="2"/>
    <x v="0"/>
    <x v="0"/>
    <x v="3"/>
    <x v="2"/>
    <x v="39"/>
    <x v="16"/>
    <x v="2"/>
    <x v="0"/>
    <x v="0"/>
    <x v="0"/>
    <x v="0"/>
    <n v="7"/>
    <x v="1"/>
    <x v="2"/>
    <s v="Weekday"/>
    <s v="Fatal"/>
    <n v="3"/>
    <x v="4"/>
    <x v="4"/>
  </r>
  <r>
    <s v="A02432"/>
    <n v="1"/>
    <x v="20"/>
    <x v="20"/>
    <x v="11"/>
    <x v="3"/>
    <x v="10"/>
    <n v="2"/>
    <x v="49"/>
    <x v="4"/>
    <s v="10:34"/>
    <x v="2"/>
    <x v="3"/>
    <x v="1"/>
    <n v="5"/>
    <n v="1"/>
    <x v="2"/>
    <x v="0"/>
    <x v="0"/>
    <x v="2"/>
    <x v="2"/>
    <x v="36"/>
    <x v="24"/>
    <x v="0"/>
    <x v="0"/>
    <x v="2"/>
    <x v="0"/>
    <x v="2"/>
    <n v="10"/>
    <x v="1"/>
    <x v="0"/>
    <s v="Weekday"/>
    <s v="Fatal"/>
    <n v="0.2"/>
    <x v="0"/>
    <x v="1"/>
  </r>
  <r>
    <s v="A02433"/>
    <n v="1"/>
    <x v="20"/>
    <x v="20"/>
    <x v="12"/>
    <x v="3"/>
    <x v="1"/>
    <n v="1"/>
    <x v="31"/>
    <x v="2"/>
    <s v="3:34"/>
    <x v="0"/>
    <x v="3"/>
    <x v="1"/>
    <n v="0"/>
    <n v="3"/>
    <x v="0"/>
    <x v="3"/>
    <x v="2"/>
    <x v="2"/>
    <x v="2"/>
    <x v="5"/>
    <x v="41"/>
    <x v="1"/>
    <x v="1"/>
    <x v="1"/>
    <x v="0"/>
    <x v="0"/>
    <n v="3"/>
    <x v="0"/>
    <x v="0"/>
    <s v="Weekend"/>
    <s v="Fatal"/>
    <n v="0"/>
    <x v="2"/>
    <x v="4"/>
  </r>
  <r>
    <s v="A02434"/>
    <n v="1"/>
    <x v="23"/>
    <x v="23"/>
    <x v="0"/>
    <x v="5"/>
    <x v="3"/>
    <n v="8"/>
    <x v="42"/>
    <x v="3"/>
    <s v="23:56"/>
    <x v="1"/>
    <x v="0"/>
    <x v="1"/>
    <n v="9"/>
    <n v="4"/>
    <x v="1"/>
    <x v="0"/>
    <x v="1"/>
    <x v="1"/>
    <x v="2"/>
    <x v="62"/>
    <x v="51"/>
    <x v="2"/>
    <x v="0"/>
    <x v="1"/>
    <x v="1"/>
    <x v="0"/>
    <n v="23"/>
    <x v="0"/>
    <x v="1"/>
    <s v="Weekday"/>
    <s v="Fatal"/>
    <n v="0.44"/>
    <x v="4"/>
    <x v="3"/>
  </r>
  <r>
    <s v="A02435"/>
    <n v="1"/>
    <x v="14"/>
    <x v="14"/>
    <x v="0"/>
    <x v="5"/>
    <x v="5"/>
    <n v="10"/>
    <x v="12"/>
    <x v="1"/>
    <s v="11:48"/>
    <x v="2"/>
    <x v="3"/>
    <x v="4"/>
    <n v="10"/>
    <n v="5"/>
    <x v="4"/>
    <x v="2"/>
    <x v="1"/>
    <x v="3"/>
    <x v="2"/>
    <x v="13"/>
    <x v="47"/>
    <x v="0"/>
    <x v="1"/>
    <x v="1"/>
    <x v="1"/>
    <x v="2"/>
    <n v="11"/>
    <x v="1"/>
    <x v="1"/>
    <s v="Weekday"/>
    <s v="Fatal"/>
    <n v="0.5"/>
    <x v="0"/>
    <x v="0"/>
  </r>
  <r>
    <s v="A02436"/>
    <n v="1"/>
    <x v="3"/>
    <x v="3"/>
    <x v="0"/>
    <x v="5"/>
    <x v="4"/>
    <n v="11"/>
    <x v="61"/>
    <x v="6"/>
    <s v="22:2"/>
    <x v="2"/>
    <x v="2"/>
    <x v="3"/>
    <n v="3"/>
    <n v="3"/>
    <x v="3"/>
    <x v="1"/>
    <x v="1"/>
    <x v="1"/>
    <x v="3"/>
    <x v="70"/>
    <x v="35"/>
    <x v="1"/>
    <x v="0"/>
    <x v="1"/>
    <x v="0"/>
    <x v="2"/>
    <n v="22"/>
    <x v="0"/>
    <x v="1"/>
    <s v="Weekend"/>
    <s v="Fatal"/>
    <n v="1"/>
    <x v="3"/>
    <x v="1"/>
  </r>
  <r>
    <s v="A02437"/>
    <n v="1"/>
    <x v="3"/>
    <x v="3"/>
    <x v="0"/>
    <x v="1"/>
    <x v="7"/>
    <n v="7"/>
    <x v="25"/>
    <x v="5"/>
    <s v="11:10"/>
    <x v="2"/>
    <x v="0"/>
    <x v="6"/>
    <n v="4"/>
    <n v="5"/>
    <x v="1"/>
    <x v="3"/>
    <x v="1"/>
    <x v="3"/>
    <x v="0"/>
    <x v="66"/>
    <x v="41"/>
    <x v="1"/>
    <x v="1"/>
    <x v="1"/>
    <x v="1"/>
    <x v="2"/>
    <n v="11"/>
    <x v="1"/>
    <x v="1"/>
    <s v="Weekday"/>
    <s v="Fatal"/>
    <n v="1.25"/>
    <x v="2"/>
    <x v="3"/>
  </r>
  <r>
    <s v="A02438"/>
    <n v="1"/>
    <x v="11"/>
    <x v="11"/>
    <x v="4"/>
    <x v="2"/>
    <x v="7"/>
    <n v="7"/>
    <x v="55"/>
    <x v="6"/>
    <s v="16:34"/>
    <x v="0"/>
    <x v="1"/>
    <x v="1"/>
    <n v="10"/>
    <n v="3"/>
    <x v="0"/>
    <x v="2"/>
    <x v="1"/>
    <x v="0"/>
    <x v="1"/>
    <x v="78"/>
    <x v="41"/>
    <x v="1"/>
    <x v="0"/>
    <x v="2"/>
    <x v="0"/>
    <x v="0"/>
    <n v="16"/>
    <x v="3"/>
    <x v="2"/>
    <s v="Weekend"/>
    <s v="Fatal"/>
    <n v="0.3"/>
    <x v="2"/>
    <x v="4"/>
  </r>
  <r>
    <s v="A02439"/>
    <n v="1"/>
    <x v="15"/>
    <x v="15"/>
    <x v="7"/>
    <x v="2"/>
    <x v="7"/>
    <n v="7"/>
    <x v="55"/>
    <x v="1"/>
    <s v="2:5"/>
    <x v="1"/>
    <x v="1"/>
    <x v="6"/>
    <n v="3"/>
    <n v="2"/>
    <x v="2"/>
    <x v="2"/>
    <x v="0"/>
    <x v="0"/>
    <x v="2"/>
    <x v="62"/>
    <x v="5"/>
    <x v="1"/>
    <x v="0"/>
    <x v="0"/>
    <x v="1"/>
    <x v="0"/>
    <n v="2"/>
    <x v="0"/>
    <x v="2"/>
    <s v="Weekday"/>
    <s v="Fatal"/>
    <n v="0.67"/>
    <x v="3"/>
    <x v="3"/>
  </r>
  <r>
    <s v="A02440"/>
    <n v="1"/>
    <x v="11"/>
    <x v="11"/>
    <x v="22"/>
    <x v="1"/>
    <x v="6"/>
    <n v="12"/>
    <x v="28"/>
    <x v="3"/>
    <s v="10:38"/>
    <x v="1"/>
    <x v="2"/>
    <x v="5"/>
    <n v="2"/>
    <n v="5"/>
    <x v="4"/>
    <x v="2"/>
    <x v="3"/>
    <x v="0"/>
    <x v="1"/>
    <x v="32"/>
    <x v="11"/>
    <x v="1"/>
    <x v="1"/>
    <x v="2"/>
    <x v="0"/>
    <x v="3"/>
    <n v="10"/>
    <x v="1"/>
    <x v="1"/>
    <s v="Weekday"/>
    <s v="Fatal"/>
    <n v="2.5"/>
    <x v="3"/>
    <x v="3"/>
  </r>
  <r>
    <s v="A02441"/>
    <n v="1"/>
    <x v="4"/>
    <x v="4"/>
    <x v="0"/>
    <x v="2"/>
    <x v="2"/>
    <n v="6"/>
    <x v="39"/>
    <x v="1"/>
    <s v="2:16"/>
    <x v="2"/>
    <x v="1"/>
    <x v="5"/>
    <n v="6"/>
    <n v="0"/>
    <x v="2"/>
    <x v="1"/>
    <x v="0"/>
    <x v="3"/>
    <x v="2"/>
    <x v="20"/>
    <x v="44"/>
    <x v="1"/>
    <x v="1"/>
    <x v="2"/>
    <x v="1"/>
    <x v="0"/>
    <n v="2"/>
    <x v="0"/>
    <x v="2"/>
    <s v="Weekday"/>
    <s v="Non-Fatal"/>
    <n v="0"/>
    <x v="2"/>
    <x v="1"/>
  </r>
  <r>
    <s v="A02442"/>
    <n v="1"/>
    <x v="22"/>
    <x v="22"/>
    <x v="0"/>
    <x v="2"/>
    <x v="11"/>
    <n v="3"/>
    <x v="45"/>
    <x v="0"/>
    <s v="2:41"/>
    <x v="2"/>
    <x v="2"/>
    <x v="2"/>
    <n v="5"/>
    <n v="1"/>
    <x v="1"/>
    <x v="2"/>
    <x v="1"/>
    <x v="0"/>
    <x v="0"/>
    <x v="57"/>
    <x v="25"/>
    <x v="1"/>
    <x v="1"/>
    <x v="1"/>
    <x v="0"/>
    <x v="1"/>
    <n v="2"/>
    <x v="0"/>
    <x v="2"/>
    <s v="Weekday"/>
    <s v="Fatal"/>
    <n v="0.2"/>
    <x v="3"/>
    <x v="3"/>
  </r>
  <r>
    <s v="A02443"/>
    <n v="1"/>
    <x v="4"/>
    <x v="4"/>
    <x v="0"/>
    <x v="2"/>
    <x v="11"/>
    <n v="3"/>
    <x v="45"/>
    <x v="0"/>
    <s v="7:38"/>
    <x v="0"/>
    <x v="4"/>
    <x v="2"/>
    <n v="2"/>
    <n v="5"/>
    <x v="3"/>
    <x v="2"/>
    <x v="0"/>
    <x v="0"/>
    <x v="0"/>
    <x v="23"/>
    <x v="33"/>
    <x v="1"/>
    <x v="1"/>
    <x v="2"/>
    <x v="1"/>
    <x v="2"/>
    <n v="7"/>
    <x v="1"/>
    <x v="2"/>
    <s v="Weekday"/>
    <s v="Fatal"/>
    <n v="2.5"/>
    <x v="1"/>
    <x v="3"/>
  </r>
  <r>
    <s v="A02444"/>
    <n v="1"/>
    <x v="22"/>
    <x v="22"/>
    <x v="0"/>
    <x v="3"/>
    <x v="3"/>
    <n v="8"/>
    <x v="48"/>
    <x v="0"/>
    <s v="18:16"/>
    <x v="0"/>
    <x v="3"/>
    <x v="3"/>
    <n v="8"/>
    <n v="4"/>
    <x v="4"/>
    <x v="0"/>
    <x v="1"/>
    <x v="2"/>
    <x v="0"/>
    <x v="74"/>
    <x v="30"/>
    <x v="1"/>
    <x v="0"/>
    <x v="0"/>
    <x v="0"/>
    <x v="1"/>
    <n v="18"/>
    <x v="2"/>
    <x v="0"/>
    <s v="Weekday"/>
    <s v="Fatal"/>
    <n v="0.5"/>
    <x v="3"/>
    <x v="0"/>
  </r>
  <r>
    <s v="A02445"/>
    <n v="1"/>
    <x v="31"/>
    <x v="31"/>
    <x v="0"/>
    <x v="2"/>
    <x v="7"/>
    <n v="7"/>
    <x v="55"/>
    <x v="5"/>
    <s v="17:7"/>
    <x v="2"/>
    <x v="0"/>
    <x v="6"/>
    <n v="10"/>
    <n v="0"/>
    <x v="0"/>
    <x v="3"/>
    <x v="0"/>
    <x v="2"/>
    <x v="2"/>
    <x v="24"/>
    <x v="41"/>
    <x v="1"/>
    <x v="1"/>
    <x v="0"/>
    <x v="1"/>
    <x v="0"/>
    <n v="17"/>
    <x v="2"/>
    <x v="2"/>
    <s v="Weekday"/>
    <s v="Non-Fatal"/>
    <n v="0"/>
    <x v="2"/>
    <x v="4"/>
  </r>
  <r>
    <s v="A02446"/>
    <n v="1"/>
    <x v="12"/>
    <x v="12"/>
    <x v="18"/>
    <x v="2"/>
    <x v="2"/>
    <n v="6"/>
    <x v="39"/>
    <x v="5"/>
    <s v="4:36"/>
    <x v="2"/>
    <x v="4"/>
    <x v="4"/>
    <n v="6"/>
    <n v="2"/>
    <x v="4"/>
    <x v="1"/>
    <x v="3"/>
    <x v="1"/>
    <x v="0"/>
    <x v="90"/>
    <x v="31"/>
    <x v="1"/>
    <x v="1"/>
    <x v="2"/>
    <x v="0"/>
    <x v="3"/>
    <n v="4"/>
    <x v="0"/>
    <x v="2"/>
    <s v="Weekday"/>
    <s v="Fatal"/>
    <n v="0.33"/>
    <x v="3"/>
    <x v="2"/>
  </r>
  <r>
    <s v="A02447"/>
    <n v="1"/>
    <x v="18"/>
    <x v="18"/>
    <x v="17"/>
    <x v="1"/>
    <x v="1"/>
    <n v="1"/>
    <x v="1"/>
    <x v="2"/>
    <s v="23:43"/>
    <x v="2"/>
    <x v="4"/>
    <x v="3"/>
    <n v="0"/>
    <n v="4"/>
    <x v="1"/>
    <x v="0"/>
    <x v="2"/>
    <x v="2"/>
    <x v="1"/>
    <x v="58"/>
    <x v="48"/>
    <x v="1"/>
    <x v="1"/>
    <x v="1"/>
    <x v="0"/>
    <x v="1"/>
    <n v="23"/>
    <x v="0"/>
    <x v="1"/>
    <s v="Weekend"/>
    <s v="Fatal"/>
    <n v="0"/>
    <x v="2"/>
    <x v="1"/>
  </r>
  <r>
    <s v="A02448"/>
    <n v="1"/>
    <x v="18"/>
    <x v="18"/>
    <x v="17"/>
    <x v="5"/>
    <x v="11"/>
    <n v="3"/>
    <x v="21"/>
    <x v="0"/>
    <s v="2:41"/>
    <x v="2"/>
    <x v="2"/>
    <x v="3"/>
    <n v="10"/>
    <n v="1"/>
    <x v="3"/>
    <x v="3"/>
    <x v="2"/>
    <x v="1"/>
    <x v="2"/>
    <x v="41"/>
    <x v="14"/>
    <x v="1"/>
    <x v="1"/>
    <x v="2"/>
    <x v="1"/>
    <x v="1"/>
    <n v="2"/>
    <x v="0"/>
    <x v="1"/>
    <s v="Weekday"/>
    <s v="Fatal"/>
    <n v="0.1"/>
    <x v="1"/>
    <x v="3"/>
  </r>
  <r>
    <s v="A02449"/>
    <n v="1"/>
    <x v="10"/>
    <x v="10"/>
    <x v="0"/>
    <x v="0"/>
    <x v="6"/>
    <n v="12"/>
    <x v="60"/>
    <x v="1"/>
    <s v="17:54"/>
    <x v="1"/>
    <x v="1"/>
    <x v="2"/>
    <n v="10"/>
    <n v="5"/>
    <x v="0"/>
    <x v="3"/>
    <x v="2"/>
    <x v="0"/>
    <x v="1"/>
    <x v="86"/>
    <x v="16"/>
    <x v="2"/>
    <x v="1"/>
    <x v="0"/>
    <x v="1"/>
    <x v="1"/>
    <n v="17"/>
    <x v="2"/>
    <x v="0"/>
    <s v="Weekday"/>
    <s v="Fatal"/>
    <n v="0.5"/>
    <x v="4"/>
    <x v="2"/>
  </r>
  <r>
    <s v="A02450"/>
    <n v="1"/>
    <x v="1"/>
    <x v="1"/>
    <x v="3"/>
    <x v="3"/>
    <x v="5"/>
    <n v="10"/>
    <x v="36"/>
    <x v="2"/>
    <s v="12:34"/>
    <x v="2"/>
    <x v="3"/>
    <x v="4"/>
    <n v="0"/>
    <n v="2"/>
    <x v="3"/>
    <x v="3"/>
    <x v="2"/>
    <x v="2"/>
    <x v="3"/>
    <x v="67"/>
    <x v="34"/>
    <x v="0"/>
    <x v="0"/>
    <x v="0"/>
    <x v="1"/>
    <x v="3"/>
    <n v="12"/>
    <x v="3"/>
    <x v="0"/>
    <s v="Weekend"/>
    <s v="Fatal"/>
    <n v="0"/>
    <x v="1"/>
    <x v="4"/>
  </r>
  <r>
    <s v="A02451"/>
    <n v="1"/>
    <x v="4"/>
    <x v="4"/>
    <x v="0"/>
    <x v="2"/>
    <x v="0"/>
    <n v="5"/>
    <x v="2"/>
    <x v="0"/>
    <s v="11:33"/>
    <x v="1"/>
    <x v="0"/>
    <x v="4"/>
    <n v="4"/>
    <n v="5"/>
    <x v="2"/>
    <x v="1"/>
    <x v="2"/>
    <x v="1"/>
    <x v="1"/>
    <x v="17"/>
    <x v="3"/>
    <x v="1"/>
    <x v="0"/>
    <x v="1"/>
    <x v="1"/>
    <x v="3"/>
    <n v="11"/>
    <x v="1"/>
    <x v="2"/>
    <s v="Weekday"/>
    <s v="Fatal"/>
    <n v="1.25"/>
    <x v="2"/>
    <x v="4"/>
  </r>
  <r>
    <s v="A02452"/>
    <n v="1"/>
    <x v="31"/>
    <x v="31"/>
    <x v="0"/>
    <x v="4"/>
    <x v="1"/>
    <n v="1"/>
    <x v="38"/>
    <x v="1"/>
    <s v="17:30"/>
    <x v="0"/>
    <x v="0"/>
    <x v="6"/>
    <n v="9"/>
    <n v="5"/>
    <x v="3"/>
    <x v="0"/>
    <x v="3"/>
    <x v="0"/>
    <x v="2"/>
    <x v="5"/>
    <x v="14"/>
    <x v="1"/>
    <x v="1"/>
    <x v="0"/>
    <x v="0"/>
    <x v="0"/>
    <n v="17"/>
    <x v="2"/>
    <x v="2"/>
    <s v="Weekday"/>
    <s v="Fatal"/>
    <n v="0.56000000000000005"/>
    <x v="1"/>
    <x v="4"/>
  </r>
  <r>
    <s v="A02453"/>
    <n v="1"/>
    <x v="11"/>
    <x v="11"/>
    <x v="4"/>
    <x v="0"/>
    <x v="4"/>
    <n v="11"/>
    <x v="30"/>
    <x v="2"/>
    <s v="4:53"/>
    <x v="2"/>
    <x v="0"/>
    <x v="4"/>
    <n v="1"/>
    <n v="5"/>
    <x v="2"/>
    <x v="1"/>
    <x v="0"/>
    <x v="2"/>
    <x v="2"/>
    <x v="24"/>
    <x v="0"/>
    <x v="0"/>
    <x v="0"/>
    <x v="1"/>
    <x v="0"/>
    <x v="0"/>
    <n v="4"/>
    <x v="0"/>
    <x v="0"/>
    <s v="Weekend"/>
    <s v="Fatal"/>
    <n v="5"/>
    <x v="0"/>
    <x v="4"/>
  </r>
  <r>
    <s v="A02454"/>
    <n v="1"/>
    <x v="5"/>
    <x v="5"/>
    <x v="0"/>
    <x v="4"/>
    <x v="11"/>
    <n v="3"/>
    <x v="68"/>
    <x v="2"/>
    <s v="13:16"/>
    <x v="2"/>
    <x v="3"/>
    <x v="5"/>
    <n v="8"/>
    <n v="5"/>
    <x v="4"/>
    <x v="0"/>
    <x v="0"/>
    <x v="1"/>
    <x v="3"/>
    <x v="30"/>
    <x v="34"/>
    <x v="0"/>
    <x v="1"/>
    <x v="2"/>
    <x v="0"/>
    <x v="0"/>
    <n v="13"/>
    <x v="3"/>
    <x v="2"/>
    <s v="Weekend"/>
    <s v="Fatal"/>
    <n v="0.62"/>
    <x v="1"/>
    <x v="4"/>
  </r>
  <r>
    <s v="A02455"/>
    <n v="1"/>
    <x v="30"/>
    <x v="30"/>
    <x v="0"/>
    <x v="5"/>
    <x v="10"/>
    <n v="2"/>
    <x v="66"/>
    <x v="5"/>
    <s v="1:39"/>
    <x v="2"/>
    <x v="4"/>
    <x v="4"/>
    <n v="6"/>
    <n v="4"/>
    <x v="2"/>
    <x v="2"/>
    <x v="1"/>
    <x v="1"/>
    <x v="2"/>
    <x v="86"/>
    <x v="34"/>
    <x v="0"/>
    <x v="1"/>
    <x v="2"/>
    <x v="0"/>
    <x v="1"/>
    <n v="1"/>
    <x v="0"/>
    <x v="1"/>
    <s v="Weekday"/>
    <s v="Fatal"/>
    <n v="0.67"/>
    <x v="1"/>
    <x v="2"/>
  </r>
  <r>
    <s v="A02456"/>
    <n v="1"/>
    <x v="1"/>
    <x v="1"/>
    <x v="1"/>
    <x v="5"/>
    <x v="10"/>
    <n v="2"/>
    <x v="66"/>
    <x v="0"/>
    <s v="21:20"/>
    <x v="1"/>
    <x v="0"/>
    <x v="2"/>
    <n v="3"/>
    <n v="4"/>
    <x v="3"/>
    <x v="3"/>
    <x v="3"/>
    <x v="1"/>
    <x v="2"/>
    <x v="82"/>
    <x v="38"/>
    <x v="2"/>
    <x v="1"/>
    <x v="2"/>
    <x v="0"/>
    <x v="3"/>
    <n v="21"/>
    <x v="0"/>
    <x v="1"/>
    <s v="Weekday"/>
    <s v="Fatal"/>
    <n v="1.33"/>
    <x v="4"/>
    <x v="0"/>
  </r>
  <r>
    <s v="A02457"/>
    <n v="1"/>
    <x v="16"/>
    <x v="16"/>
    <x v="25"/>
    <x v="4"/>
    <x v="2"/>
    <n v="6"/>
    <x v="54"/>
    <x v="5"/>
    <s v="1:59"/>
    <x v="1"/>
    <x v="3"/>
    <x v="4"/>
    <n v="10"/>
    <n v="3"/>
    <x v="3"/>
    <x v="2"/>
    <x v="2"/>
    <x v="2"/>
    <x v="2"/>
    <x v="67"/>
    <x v="20"/>
    <x v="0"/>
    <x v="0"/>
    <x v="0"/>
    <x v="1"/>
    <x v="0"/>
    <n v="1"/>
    <x v="0"/>
    <x v="2"/>
    <s v="Weekday"/>
    <s v="Fatal"/>
    <n v="0.3"/>
    <x v="1"/>
    <x v="4"/>
  </r>
  <r>
    <s v="A02458"/>
    <n v="1"/>
    <x v="6"/>
    <x v="6"/>
    <x v="24"/>
    <x v="2"/>
    <x v="7"/>
    <n v="7"/>
    <x v="55"/>
    <x v="5"/>
    <s v="11:38"/>
    <x v="1"/>
    <x v="1"/>
    <x v="5"/>
    <n v="0"/>
    <n v="4"/>
    <x v="4"/>
    <x v="2"/>
    <x v="1"/>
    <x v="0"/>
    <x v="1"/>
    <x v="30"/>
    <x v="26"/>
    <x v="1"/>
    <x v="0"/>
    <x v="2"/>
    <x v="0"/>
    <x v="1"/>
    <n v="11"/>
    <x v="1"/>
    <x v="2"/>
    <s v="Weekday"/>
    <s v="Fatal"/>
    <n v="0"/>
    <x v="2"/>
    <x v="4"/>
  </r>
  <r>
    <s v="A02459"/>
    <n v="1"/>
    <x v="7"/>
    <x v="7"/>
    <x v="0"/>
    <x v="2"/>
    <x v="5"/>
    <n v="10"/>
    <x v="13"/>
    <x v="0"/>
    <s v="10:13"/>
    <x v="2"/>
    <x v="2"/>
    <x v="0"/>
    <n v="5"/>
    <n v="1"/>
    <x v="0"/>
    <x v="2"/>
    <x v="0"/>
    <x v="1"/>
    <x v="0"/>
    <x v="59"/>
    <x v="8"/>
    <x v="1"/>
    <x v="1"/>
    <x v="1"/>
    <x v="1"/>
    <x v="1"/>
    <n v="10"/>
    <x v="1"/>
    <x v="2"/>
    <s v="Weekday"/>
    <s v="Fatal"/>
    <n v="0.2"/>
    <x v="1"/>
    <x v="0"/>
  </r>
  <r>
    <s v="A02460"/>
    <n v="1"/>
    <x v="12"/>
    <x v="12"/>
    <x v="5"/>
    <x v="4"/>
    <x v="1"/>
    <n v="1"/>
    <x v="38"/>
    <x v="4"/>
    <s v="2:8"/>
    <x v="2"/>
    <x v="2"/>
    <x v="6"/>
    <n v="10"/>
    <n v="4"/>
    <x v="3"/>
    <x v="0"/>
    <x v="0"/>
    <x v="2"/>
    <x v="0"/>
    <x v="12"/>
    <x v="3"/>
    <x v="1"/>
    <x v="1"/>
    <x v="2"/>
    <x v="1"/>
    <x v="2"/>
    <n v="2"/>
    <x v="0"/>
    <x v="2"/>
    <s v="Weekday"/>
    <s v="Fatal"/>
    <n v="0.4"/>
    <x v="2"/>
    <x v="4"/>
  </r>
  <r>
    <s v="A02461"/>
    <n v="1"/>
    <x v="16"/>
    <x v="16"/>
    <x v="25"/>
    <x v="5"/>
    <x v="4"/>
    <n v="11"/>
    <x v="61"/>
    <x v="4"/>
    <s v="16:20"/>
    <x v="1"/>
    <x v="2"/>
    <x v="3"/>
    <n v="9"/>
    <n v="2"/>
    <x v="1"/>
    <x v="3"/>
    <x v="2"/>
    <x v="2"/>
    <x v="3"/>
    <x v="50"/>
    <x v="12"/>
    <x v="1"/>
    <x v="1"/>
    <x v="1"/>
    <x v="0"/>
    <x v="1"/>
    <n v="16"/>
    <x v="3"/>
    <x v="1"/>
    <s v="Weekday"/>
    <s v="Fatal"/>
    <n v="0.22"/>
    <x v="1"/>
    <x v="1"/>
  </r>
  <r>
    <s v="A02462"/>
    <n v="1"/>
    <x v="13"/>
    <x v="13"/>
    <x v="0"/>
    <x v="2"/>
    <x v="9"/>
    <n v="9"/>
    <x v="51"/>
    <x v="3"/>
    <s v="18:8"/>
    <x v="0"/>
    <x v="2"/>
    <x v="6"/>
    <n v="5"/>
    <n v="0"/>
    <x v="2"/>
    <x v="0"/>
    <x v="2"/>
    <x v="2"/>
    <x v="2"/>
    <x v="4"/>
    <x v="16"/>
    <x v="2"/>
    <x v="0"/>
    <x v="2"/>
    <x v="0"/>
    <x v="2"/>
    <n v="18"/>
    <x v="2"/>
    <x v="2"/>
    <s v="Weekday"/>
    <s v="Non-Fatal"/>
    <n v="0"/>
    <x v="4"/>
    <x v="2"/>
  </r>
  <r>
    <s v="A02463"/>
    <n v="1"/>
    <x v="30"/>
    <x v="30"/>
    <x v="0"/>
    <x v="1"/>
    <x v="9"/>
    <n v="9"/>
    <x v="69"/>
    <x v="0"/>
    <s v="2:12"/>
    <x v="0"/>
    <x v="0"/>
    <x v="4"/>
    <n v="0"/>
    <n v="5"/>
    <x v="2"/>
    <x v="0"/>
    <x v="2"/>
    <x v="0"/>
    <x v="3"/>
    <x v="79"/>
    <x v="8"/>
    <x v="1"/>
    <x v="0"/>
    <x v="1"/>
    <x v="0"/>
    <x v="0"/>
    <n v="2"/>
    <x v="0"/>
    <x v="1"/>
    <s v="Weekday"/>
    <s v="Fatal"/>
    <n v="0"/>
    <x v="1"/>
    <x v="0"/>
  </r>
  <r>
    <s v="A02464"/>
    <n v="1"/>
    <x v="1"/>
    <x v="1"/>
    <x v="1"/>
    <x v="5"/>
    <x v="10"/>
    <n v="2"/>
    <x v="66"/>
    <x v="0"/>
    <s v="11:49"/>
    <x v="1"/>
    <x v="2"/>
    <x v="0"/>
    <n v="9"/>
    <n v="0"/>
    <x v="0"/>
    <x v="0"/>
    <x v="2"/>
    <x v="1"/>
    <x v="0"/>
    <x v="49"/>
    <x v="37"/>
    <x v="0"/>
    <x v="1"/>
    <x v="1"/>
    <x v="1"/>
    <x v="3"/>
    <n v="11"/>
    <x v="1"/>
    <x v="1"/>
    <s v="Weekday"/>
    <s v="Non-Fatal"/>
    <n v="0"/>
    <x v="1"/>
    <x v="1"/>
  </r>
  <r>
    <s v="A02465"/>
    <n v="1"/>
    <x v="14"/>
    <x v="14"/>
    <x v="0"/>
    <x v="4"/>
    <x v="3"/>
    <n v="8"/>
    <x v="33"/>
    <x v="1"/>
    <s v="21:37"/>
    <x v="0"/>
    <x v="1"/>
    <x v="2"/>
    <n v="1"/>
    <n v="1"/>
    <x v="2"/>
    <x v="3"/>
    <x v="1"/>
    <x v="3"/>
    <x v="2"/>
    <x v="49"/>
    <x v="17"/>
    <x v="2"/>
    <x v="1"/>
    <x v="2"/>
    <x v="1"/>
    <x v="1"/>
    <n v="21"/>
    <x v="0"/>
    <x v="2"/>
    <s v="Weekday"/>
    <s v="Fatal"/>
    <n v="1"/>
    <x v="4"/>
    <x v="1"/>
  </r>
  <r>
    <s v="A02466"/>
    <n v="1"/>
    <x v="6"/>
    <x v="6"/>
    <x v="27"/>
    <x v="4"/>
    <x v="10"/>
    <n v="2"/>
    <x v="17"/>
    <x v="5"/>
    <s v="21:55"/>
    <x v="2"/>
    <x v="1"/>
    <x v="1"/>
    <n v="4"/>
    <n v="4"/>
    <x v="0"/>
    <x v="3"/>
    <x v="0"/>
    <x v="1"/>
    <x v="1"/>
    <x v="87"/>
    <x v="45"/>
    <x v="1"/>
    <x v="1"/>
    <x v="2"/>
    <x v="1"/>
    <x v="0"/>
    <n v="21"/>
    <x v="0"/>
    <x v="2"/>
    <s v="Weekday"/>
    <s v="Fatal"/>
    <n v="1"/>
    <x v="3"/>
    <x v="4"/>
  </r>
  <r>
    <s v="A02467"/>
    <n v="1"/>
    <x v="0"/>
    <x v="0"/>
    <x v="0"/>
    <x v="4"/>
    <x v="8"/>
    <n v="4"/>
    <x v="15"/>
    <x v="5"/>
    <s v="3:43"/>
    <x v="1"/>
    <x v="2"/>
    <x v="4"/>
    <n v="0"/>
    <n v="3"/>
    <x v="0"/>
    <x v="0"/>
    <x v="2"/>
    <x v="0"/>
    <x v="2"/>
    <x v="83"/>
    <x v="28"/>
    <x v="0"/>
    <x v="1"/>
    <x v="0"/>
    <x v="1"/>
    <x v="3"/>
    <n v="3"/>
    <x v="0"/>
    <x v="2"/>
    <s v="Weekday"/>
    <s v="Fatal"/>
    <n v="0"/>
    <x v="0"/>
    <x v="3"/>
  </r>
  <r>
    <s v="A02468"/>
    <n v="1"/>
    <x v="23"/>
    <x v="23"/>
    <x v="0"/>
    <x v="2"/>
    <x v="7"/>
    <n v="7"/>
    <x v="55"/>
    <x v="3"/>
    <s v="7:25"/>
    <x v="2"/>
    <x v="3"/>
    <x v="2"/>
    <n v="0"/>
    <n v="1"/>
    <x v="0"/>
    <x v="0"/>
    <x v="3"/>
    <x v="3"/>
    <x v="0"/>
    <x v="45"/>
    <x v="0"/>
    <x v="0"/>
    <x v="1"/>
    <x v="2"/>
    <x v="1"/>
    <x v="1"/>
    <n v="7"/>
    <x v="1"/>
    <x v="2"/>
    <s v="Weekday"/>
    <s v="Fatal"/>
    <n v="0"/>
    <x v="0"/>
    <x v="1"/>
  </r>
  <r>
    <s v="A02469"/>
    <n v="1"/>
    <x v="13"/>
    <x v="13"/>
    <x v="0"/>
    <x v="5"/>
    <x v="6"/>
    <n v="12"/>
    <x v="32"/>
    <x v="3"/>
    <s v="16:58"/>
    <x v="2"/>
    <x v="1"/>
    <x v="1"/>
    <n v="4"/>
    <n v="3"/>
    <x v="0"/>
    <x v="3"/>
    <x v="2"/>
    <x v="1"/>
    <x v="1"/>
    <x v="37"/>
    <x v="36"/>
    <x v="1"/>
    <x v="0"/>
    <x v="2"/>
    <x v="1"/>
    <x v="2"/>
    <n v="16"/>
    <x v="3"/>
    <x v="1"/>
    <s v="Weekday"/>
    <s v="Fatal"/>
    <n v="0.75"/>
    <x v="3"/>
    <x v="4"/>
  </r>
  <r>
    <s v="A02470"/>
    <n v="1"/>
    <x v="19"/>
    <x v="19"/>
    <x v="0"/>
    <x v="3"/>
    <x v="5"/>
    <n v="10"/>
    <x v="36"/>
    <x v="5"/>
    <s v="13:19"/>
    <x v="1"/>
    <x v="3"/>
    <x v="3"/>
    <n v="10"/>
    <n v="4"/>
    <x v="2"/>
    <x v="0"/>
    <x v="1"/>
    <x v="2"/>
    <x v="0"/>
    <x v="41"/>
    <x v="26"/>
    <x v="1"/>
    <x v="1"/>
    <x v="0"/>
    <x v="0"/>
    <x v="3"/>
    <n v="13"/>
    <x v="3"/>
    <x v="0"/>
    <s v="Weekday"/>
    <s v="Fatal"/>
    <n v="0.4"/>
    <x v="2"/>
    <x v="3"/>
  </r>
  <r>
    <s v="A02471"/>
    <n v="1"/>
    <x v="6"/>
    <x v="6"/>
    <x v="27"/>
    <x v="1"/>
    <x v="0"/>
    <n v="5"/>
    <x v="22"/>
    <x v="0"/>
    <s v="14:18"/>
    <x v="1"/>
    <x v="4"/>
    <x v="3"/>
    <n v="1"/>
    <n v="4"/>
    <x v="0"/>
    <x v="0"/>
    <x v="0"/>
    <x v="3"/>
    <x v="2"/>
    <x v="53"/>
    <x v="47"/>
    <x v="0"/>
    <x v="1"/>
    <x v="0"/>
    <x v="0"/>
    <x v="0"/>
    <n v="14"/>
    <x v="3"/>
    <x v="1"/>
    <s v="Weekday"/>
    <s v="Fatal"/>
    <n v="4"/>
    <x v="0"/>
    <x v="3"/>
  </r>
  <r>
    <s v="A02472"/>
    <n v="1"/>
    <x v="18"/>
    <x v="18"/>
    <x v="17"/>
    <x v="5"/>
    <x v="4"/>
    <n v="11"/>
    <x v="61"/>
    <x v="6"/>
    <s v="22:6"/>
    <x v="2"/>
    <x v="4"/>
    <x v="0"/>
    <n v="7"/>
    <n v="0"/>
    <x v="4"/>
    <x v="1"/>
    <x v="3"/>
    <x v="3"/>
    <x v="0"/>
    <x v="46"/>
    <x v="22"/>
    <x v="2"/>
    <x v="0"/>
    <x v="0"/>
    <x v="1"/>
    <x v="1"/>
    <n v="22"/>
    <x v="0"/>
    <x v="1"/>
    <s v="Weekend"/>
    <s v="Non-Fatal"/>
    <n v="0"/>
    <x v="4"/>
    <x v="3"/>
  </r>
  <r>
    <s v="A02473"/>
    <n v="1"/>
    <x v="15"/>
    <x v="15"/>
    <x v="10"/>
    <x v="5"/>
    <x v="7"/>
    <n v="7"/>
    <x v="57"/>
    <x v="4"/>
    <s v="12:22"/>
    <x v="0"/>
    <x v="3"/>
    <x v="3"/>
    <n v="10"/>
    <n v="5"/>
    <x v="0"/>
    <x v="2"/>
    <x v="1"/>
    <x v="3"/>
    <x v="0"/>
    <x v="6"/>
    <x v="1"/>
    <x v="1"/>
    <x v="1"/>
    <x v="2"/>
    <x v="1"/>
    <x v="2"/>
    <n v="12"/>
    <x v="3"/>
    <x v="1"/>
    <s v="Weekday"/>
    <s v="Fatal"/>
    <n v="0.5"/>
    <x v="1"/>
    <x v="2"/>
  </r>
  <r>
    <s v="A02474"/>
    <n v="1"/>
    <x v="18"/>
    <x v="18"/>
    <x v="17"/>
    <x v="3"/>
    <x v="0"/>
    <n v="5"/>
    <x v="47"/>
    <x v="1"/>
    <s v="7:10"/>
    <x v="2"/>
    <x v="0"/>
    <x v="3"/>
    <n v="3"/>
    <n v="5"/>
    <x v="3"/>
    <x v="1"/>
    <x v="3"/>
    <x v="3"/>
    <x v="3"/>
    <x v="66"/>
    <x v="35"/>
    <x v="1"/>
    <x v="1"/>
    <x v="0"/>
    <x v="1"/>
    <x v="1"/>
    <n v="7"/>
    <x v="1"/>
    <x v="0"/>
    <s v="Weekday"/>
    <s v="Fatal"/>
    <n v="1.67"/>
    <x v="3"/>
    <x v="3"/>
  </r>
  <r>
    <s v="A02475"/>
    <n v="1"/>
    <x v="8"/>
    <x v="8"/>
    <x v="0"/>
    <x v="1"/>
    <x v="4"/>
    <n v="11"/>
    <x v="67"/>
    <x v="4"/>
    <s v="0:39"/>
    <x v="0"/>
    <x v="4"/>
    <x v="6"/>
    <n v="4"/>
    <n v="0"/>
    <x v="4"/>
    <x v="3"/>
    <x v="3"/>
    <x v="1"/>
    <x v="0"/>
    <x v="27"/>
    <x v="20"/>
    <x v="0"/>
    <x v="1"/>
    <x v="0"/>
    <x v="1"/>
    <x v="3"/>
    <n v="0"/>
    <x v="0"/>
    <x v="1"/>
    <s v="Weekday"/>
    <s v="Non-Fatal"/>
    <n v="0"/>
    <x v="1"/>
    <x v="3"/>
  </r>
  <r>
    <s v="A02476"/>
    <n v="1"/>
    <x v="28"/>
    <x v="28"/>
    <x v="23"/>
    <x v="4"/>
    <x v="6"/>
    <n v="12"/>
    <x v="7"/>
    <x v="5"/>
    <s v="10:59"/>
    <x v="0"/>
    <x v="3"/>
    <x v="4"/>
    <n v="6"/>
    <n v="0"/>
    <x v="3"/>
    <x v="2"/>
    <x v="0"/>
    <x v="0"/>
    <x v="1"/>
    <x v="55"/>
    <x v="31"/>
    <x v="1"/>
    <x v="1"/>
    <x v="2"/>
    <x v="0"/>
    <x v="0"/>
    <n v="10"/>
    <x v="1"/>
    <x v="2"/>
    <s v="Weekday"/>
    <s v="Non-Fatal"/>
    <n v="0"/>
    <x v="3"/>
    <x v="4"/>
  </r>
  <r>
    <s v="A02477"/>
    <n v="1"/>
    <x v="31"/>
    <x v="31"/>
    <x v="0"/>
    <x v="5"/>
    <x v="10"/>
    <n v="2"/>
    <x v="66"/>
    <x v="6"/>
    <s v="11:27"/>
    <x v="2"/>
    <x v="1"/>
    <x v="0"/>
    <n v="3"/>
    <n v="0"/>
    <x v="2"/>
    <x v="3"/>
    <x v="2"/>
    <x v="3"/>
    <x v="0"/>
    <x v="36"/>
    <x v="22"/>
    <x v="2"/>
    <x v="1"/>
    <x v="2"/>
    <x v="0"/>
    <x v="0"/>
    <n v="11"/>
    <x v="1"/>
    <x v="1"/>
    <s v="Weekend"/>
    <s v="Non-Fatal"/>
    <n v="0"/>
    <x v="4"/>
    <x v="1"/>
  </r>
  <r>
    <s v="A02478"/>
    <n v="1"/>
    <x v="0"/>
    <x v="0"/>
    <x v="0"/>
    <x v="3"/>
    <x v="8"/>
    <n v="4"/>
    <x v="10"/>
    <x v="5"/>
    <s v="6:31"/>
    <x v="2"/>
    <x v="2"/>
    <x v="3"/>
    <n v="2"/>
    <n v="0"/>
    <x v="2"/>
    <x v="0"/>
    <x v="3"/>
    <x v="1"/>
    <x v="1"/>
    <x v="44"/>
    <x v="51"/>
    <x v="2"/>
    <x v="1"/>
    <x v="1"/>
    <x v="1"/>
    <x v="3"/>
    <n v="6"/>
    <x v="1"/>
    <x v="0"/>
    <s v="Weekday"/>
    <s v="Non-Fatal"/>
    <n v="0"/>
    <x v="4"/>
    <x v="3"/>
  </r>
  <r>
    <s v="A02479"/>
    <n v="1"/>
    <x v="13"/>
    <x v="13"/>
    <x v="0"/>
    <x v="5"/>
    <x v="4"/>
    <n v="11"/>
    <x v="61"/>
    <x v="5"/>
    <s v="1:19"/>
    <x v="0"/>
    <x v="2"/>
    <x v="0"/>
    <n v="1"/>
    <n v="3"/>
    <x v="2"/>
    <x v="3"/>
    <x v="2"/>
    <x v="0"/>
    <x v="1"/>
    <x v="79"/>
    <x v="26"/>
    <x v="1"/>
    <x v="1"/>
    <x v="0"/>
    <x v="1"/>
    <x v="2"/>
    <n v="1"/>
    <x v="0"/>
    <x v="1"/>
    <s v="Weekday"/>
    <s v="Fatal"/>
    <n v="3"/>
    <x v="2"/>
    <x v="0"/>
  </r>
  <r>
    <s v="A02480"/>
    <n v="1"/>
    <x v="20"/>
    <x v="20"/>
    <x v="12"/>
    <x v="2"/>
    <x v="7"/>
    <n v="7"/>
    <x v="55"/>
    <x v="1"/>
    <s v="17:55"/>
    <x v="2"/>
    <x v="4"/>
    <x v="0"/>
    <n v="2"/>
    <n v="1"/>
    <x v="0"/>
    <x v="1"/>
    <x v="0"/>
    <x v="1"/>
    <x v="1"/>
    <x v="66"/>
    <x v="16"/>
    <x v="2"/>
    <x v="1"/>
    <x v="2"/>
    <x v="0"/>
    <x v="0"/>
    <n v="17"/>
    <x v="2"/>
    <x v="2"/>
    <s v="Weekday"/>
    <s v="Fatal"/>
    <n v="0.5"/>
    <x v="4"/>
    <x v="3"/>
  </r>
  <r>
    <s v="A02481"/>
    <n v="1"/>
    <x v="4"/>
    <x v="4"/>
    <x v="0"/>
    <x v="4"/>
    <x v="1"/>
    <n v="1"/>
    <x v="38"/>
    <x v="0"/>
    <s v="23:55"/>
    <x v="2"/>
    <x v="4"/>
    <x v="1"/>
    <n v="10"/>
    <n v="2"/>
    <x v="3"/>
    <x v="0"/>
    <x v="0"/>
    <x v="3"/>
    <x v="2"/>
    <x v="59"/>
    <x v="3"/>
    <x v="1"/>
    <x v="0"/>
    <x v="2"/>
    <x v="1"/>
    <x v="1"/>
    <n v="23"/>
    <x v="0"/>
    <x v="2"/>
    <s v="Weekday"/>
    <s v="Fatal"/>
    <n v="0.2"/>
    <x v="2"/>
    <x v="0"/>
  </r>
  <r>
    <s v="A02482"/>
    <n v="1"/>
    <x v="31"/>
    <x v="31"/>
    <x v="0"/>
    <x v="5"/>
    <x v="11"/>
    <n v="3"/>
    <x v="21"/>
    <x v="5"/>
    <s v="4:19"/>
    <x v="2"/>
    <x v="1"/>
    <x v="0"/>
    <n v="10"/>
    <n v="5"/>
    <x v="3"/>
    <x v="3"/>
    <x v="1"/>
    <x v="3"/>
    <x v="1"/>
    <x v="67"/>
    <x v="23"/>
    <x v="0"/>
    <x v="0"/>
    <x v="1"/>
    <x v="0"/>
    <x v="2"/>
    <n v="4"/>
    <x v="0"/>
    <x v="1"/>
    <s v="Weekday"/>
    <s v="Fatal"/>
    <n v="0.5"/>
    <x v="1"/>
    <x v="4"/>
  </r>
  <r>
    <s v="A02483"/>
    <n v="1"/>
    <x v="10"/>
    <x v="10"/>
    <x v="0"/>
    <x v="0"/>
    <x v="5"/>
    <n v="10"/>
    <x v="6"/>
    <x v="1"/>
    <s v="1:28"/>
    <x v="1"/>
    <x v="2"/>
    <x v="3"/>
    <n v="5"/>
    <n v="3"/>
    <x v="0"/>
    <x v="2"/>
    <x v="1"/>
    <x v="1"/>
    <x v="1"/>
    <x v="80"/>
    <x v="52"/>
    <x v="1"/>
    <x v="0"/>
    <x v="0"/>
    <x v="1"/>
    <x v="2"/>
    <n v="1"/>
    <x v="0"/>
    <x v="0"/>
    <s v="Weekday"/>
    <s v="Fatal"/>
    <n v="0.6"/>
    <x v="3"/>
    <x v="3"/>
  </r>
  <r>
    <s v="A02484"/>
    <n v="1"/>
    <x v="23"/>
    <x v="23"/>
    <x v="0"/>
    <x v="2"/>
    <x v="11"/>
    <n v="3"/>
    <x v="45"/>
    <x v="4"/>
    <s v="2:43"/>
    <x v="0"/>
    <x v="2"/>
    <x v="1"/>
    <n v="6"/>
    <n v="5"/>
    <x v="3"/>
    <x v="0"/>
    <x v="1"/>
    <x v="3"/>
    <x v="1"/>
    <x v="22"/>
    <x v="40"/>
    <x v="1"/>
    <x v="0"/>
    <x v="2"/>
    <x v="1"/>
    <x v="2"/>
    <n v="2"/>
    <x v="0"/>
    <x v="2"/>
    <s v="Weekday"/>
    <s v="Fatal"/>
    <n v="0.83"/>
    <x v="3"/>
    <x v="3"/>
  </r>
  <r>
    <s v="A02485"/>
    <n v="1"/>
    <x v="15"/>
    <x v="15"/>
    <x v="26"/>
    <x v="2"/>
    <x v="5"/>
    <n v="10"/>
    <x v="13"/>
    <x v="1"/>
    <s v="1:52"/>
    <x v="1"/>
    <x v="2"/>
    <x v="4"/>
    <n v="5"/>
    <n v="5"/>
    <x v="0"/>
    <x v="3"/>
    <x v="0"/>
    <x v="0"/>
    <x v="1"/>
    <x v="76"/>
    <x v="47"/>
    <x v="0"/>
    <x v="1"/>
    <x v="0"/>
    <x v="0"/>
    <x v="3"/>
    <n v="1"/>
    <x v="0"/>
    <x v="2"/>
    <s v="Weekday"/>
    <s v="Fatal"/>
    <n v="1"/>
    <x v="0"/>
    <x v="3"/>
  </r>
  <r>
    <s v="A02486"/>
    <n v="1"/>
    <x v="27"/>
    <x v="27"/>
    <x v="0"/>
    <x v="0"/>
    <x v="0"/>
    <n v="5"/>
    <x v="0"/>
    <x v="6"/>
    <s v="16:54"/>
    <x v="0"/>
    <x v="1"/>
    <x v="6"/>
    <n v="3"/>
    <n v="4"/>
    <x v="4"/>
    <x v="3"/>
    <x v="0"/>
    <x v="3"/>
    <x v="3"/>
    <x v="16"/>
    <x v="1"/>
    <x v="1"/>
    <x v="0"/>
    <x v="2"/>
    <x v="0"/>
    <x v="3"/>
    <n v="16"/>
    <x v="3"/>
    <x v="0"/>
    <s v="Weekend"/>
    <s v="Fatal"/>
    <n v="1.33"/>
    <x v="1"/>
    <x v="3"/>
  </r>
  <r>
    <s v="A02487"/>
    <n v="1"/>
    <x v="10"/>
    <x v="10"/>
    <x v="0"/>
    <x v="5"/>
    <x v="5"/>
    <n v="10"/>
    <x v="12"/>
    <x v="1"/>
    <s v="11:26"/>
    <x v="0"/>
    <x v="3"/>
    <x v="3"/>
    <n v="6"/>
    <n v="1"/>
    <x v="0"/>
    <x v="1"/>
    <x v="0"/>
    <x v="0"/>
    <x v="3"/>
    <x v="82"/>
    <x v="0"/>
    <x v="0"/>
    <x v="0"/>
    <x v="0"/>
    <x v="0"/>
    <x v="1"/>
    <n v="11"/>
    <x v="1"/>
    <x v="1"/>
    <s v="Weekday"/>
    <s v="Fatal"/>
    <n v="0.17"/>
    <x v="0"/>
    <x v="0"/>
  </r>
  <r>
    <s v="A02488"/>
    <n v="1"/>
    <x v="18"/>
    <x v="18"/>
    <x v="13"/>
    <x v="5"/>
    <x v="11"/>
    <n v="3"/>
    <x v="21"/>
    <x v="6"/>
    <s v="3:22"/>
    <x v="1"/>
    <x v="2"/>
    <x v="4"/>
    <n v="8"/>
    <n v="2"/>
    <x v="3"/>
    <x v="1"/>
    <x v="1"/>
    <x v="1"/>
    <x v="3"/>
    <x v="54"/>
    <x v="24"/>
    <x v="0"/>
    <x v="0"/>
    <x v="1"/>
    <x v="1"/>
    <x v="1"/>
    <n v="3"/>
    <x v="0"/>
    <x v="1"/>
    <s v="Weekend"/>
    <s v="Fatal"/>
    <n v="0.25"/>
    <x v="0"/>
    <x v="4"/>
  </r>
  <r>
    <s v="A02489"/>
    <n v="1"/>
    <x v="7"/>
    <x v="7"/>
    <x v="0"/>
    <x v="4"/>
    <x v="5"/>
    <n v="10"/>
    <x v="58"/>
    <x v="5"/>
    <s v="4:39"/>
    <x v="0"/>
    <x v="4"/>
    <x v="0"/>
    <n v="3"/>
    <n v="3"/>
    <x v="0"/>
    <x v="3"/>
    <x v="1"/>
    <x v="2"/>
    <x v="0"/>
    <x v="16"/>
    <x v="30"/>
    <x v="1"/>
    <x v="0"/>
    <x v="2"/>
    <x v="0"/>
    <x v="1"/>
    <n v="4"/>
    <x v="0"/>
    <x v="2"/>
    <s v="Weekday"/>
    <s v="Fatal"/>
    <n v="1"/>
    <x v="3"/>
    <x v="3"/>
  </r>
  <r>
    <s v="A02490"/>
    <n v="1"/>
    <x v="31"/>
    <x v="31"/>
    <x v="0"/>
    <x v="0"/>
    <x v="9"/>
    <n v="9"/>
    <x v="11"/>
    <x v="0"/>
    <s v="15:1"/>
    <x v="1"/>
    <x v="3"/>
    <x v="6"/>
    <n v="10"/>
    <n v="2"/>
    <x v="1"/>
    <x v="1"/>
    <x v="2"/>
    <x v="3"/>
    <x v="1"/>
    <x v="13"/>
    <x v="17"/>
    <x v="2"/>
    <x v="0"/>
    <x v="1"/>
    <x v="0"/>
    <x v="2"/>
    <n v="15"/>
    <x v="3"/>
    <x v="0"/>
    <s v="Weekday"/>
    <s v="Fatal"/>
    <n v="0.2"/>
    <x v="4"/>
    <x v="0"/>
  </r>
  <r>
    <s v="A02491"/>
    <n v="1"/>
    <x v="27"/>
    <x v="27"/>
    <x v="0"/>
    <x v="2"/>
    <x v="7"/>
    <n v="7"/>
    <x v="55"/>
    <x v="4"/>
    <s v="7:52"/>
    <x v="2"/>
    <x v="3"/>
    <x v="6"/>
    <n v="6"/>
    <n v="1"/>
    <x v="0"/>
    <x v="3"/>
    <x v="0"/>
    <x v="2"/>
    <x v="1"/>
    <x v="68"/>
    <x v="23"/>
    <x v="0"/>
    <x v="1"/>
    <x v="0"/>
    <x v="0"/>
    <x v="1"/>
    <n v="7"/>
    <x v="1"/>
    <x v="2"/>
    <s v="Weekday"/>
    <s v="Fatal"/>
    <n v="0.17"/>
    <x v="1"/>
    <x v="1"/>
  </r>
  <r>
    <s v="A02492"/>
    <n v="1"/>
    <x v="3"/>
    <x v="3"/>
    <x v="0"/>
    <x v="3"/>
    <x v="10"/>
    <n v="2"/>
    <x v="49"/>
    <x v="0"/>
    <s v="20:27"/>
    <x v="0"/>
    <x v="3"/>
    <x v="1"/>
    <n v="7"/>
    <n v="0"/>
    <x v="1"/>
    <x v="2"/>
    <x v="1"/>
    <x v="2"/>
    <x v="1"/>
    <x v="74"/>
    <x v="15"/>
    <x v="1"/>
    <x v="0"/>
    <x v="1"/>
    <x v="1"/>
    <x v="1"/>
    <n v="20"/>
    <x v="2"/>
    <x v="0"/>
    <s v="Weekday"/>
    <s v="Non-Fatal"/>
    <n v="0"/>
    <x v="1"/>
    <x v="0"/>
  </r>
  <r>
    <s v="A02493"/>
    <n v="1"/>
    <x v="8"/>
    <x v="8"/>
    <x v="0"/>
    <x v="5"/>
    <x v="9"/>
    <n v="9"/>
    <x v="52"/>
    <x v="0"/>
    <s v="3:23"/>
    <x v="0"/>
    <x v="0"/>
    <x v="3"/>
    <n v="10"/>
    <n v="1"/>
    <x v="1"/>
    <x v="1"/>
    <x v="3"/>
    <x v="2"/>
    <x v="1"/>
    <x v="5"/>
    <x v="26"/>
    <x v="1"/>
    <x v="1"/>
    <x v="1"/>
    <x v="0"/>
    <x v="3"/>
    <n v="3"/>
    <x v="0"/>
    <x v="1"/>
    <s v="Weekday"/>
    <s v="Fatal"/>
    <n v="0.1"/>
    <x v="2"/>
    <x v="4"/>
  </r>
  <r>
    <s v="A02494"/>
    <n v="1"/>
    <x v="3"/>
    <x v="3"/>
    <x v="0"/>
    <x v="1"/>
    <x v="4"/>
    <n v="11"/>
    <x v="67"/>
    <x v="1"/>
    <s v="21:33"/>
    <x v="2"/>
    <x v="3"/>
    <x v="3"/>
    <n v="4"/>
    <n v="0"/>
    <x v="4"/>
    <x v="3"/>
    <x v="2"/>
    <x v="0"/>
    <x v="0"/>
    <x v="35"/>
    <x v="27"/>
    <x v="1"/>
    <x v="0"/>
    <x v="1"/>
    <x v="0"/>
    <x v="0"/>
    <n v="21"/>
    <x v="0"/>
    <x v="1"/>
    <s v="Weekday"/>
    <s v="Non-Fatal"/>
    <n v="0"/>
    <x v="2"/>
    <x v="1"/>
  </r>
  <r>
    <s v="A02495"/>
    <n v="1"/>
    <x v="12"/>
    <x v="12"/>
    <x v="18"/>
    <x v="2"/>
    <x v="11"/>
    <n v="3"/>
    <x v="45"/>
    <x v="3"/>
    <s v="1:20"/>
    <x v="2"/>
    <x v="2"/>
    <x v="3"/>
    <n v="8"/>
    <n v="3"/>
    <x v="0"/>
    <x v="0"/>
    <x v="1"/>
    <x v="2"/>
    <x v="2"/>
    <x v="7"/>
    <x v="16"/>
    <x v="2"/>
    <x v="0"/>
    <x v="0"/>
    <x v="0"/>
    <x v="3"/>
    <n v="1"/>
    <x v="0"/>
    <x v="2"/>
    <s v="Weekday"/>
    <s v="Fatal"/>
    <n v="0.38"/>
    <x v="4"/>
    <x v="0"/>
  </r>
  <r>
    <s v="A02496"/>
    <n v="1"/>
    <x v="3"/>
    <x v="3"/>
    <x v="0"/>
    <x v="3"/>
    <x v="1"/>
    <n v="1"/>
    <x v="31"/>
    <x v="0"/>
    <s v="2:56"/>
    <x v="0"/>
    <x v="3"/>
    <x v="2"/>
    <n v="4"/>
    <n v="4"/>
    <x v="0"/>
    <x v="0"/>
    <x v="1"/>
    <x v="1"/>
    <x v="2"/>
    <x v="89"/>
    <x v="23"/>
    <x v="0"/>
    <x v="0"/>
    <x v="1"/>
    <x v="1"/>
    <x v="3"/>
    <n v="2"/>
    <x v="0"/>
    <x v="0"/>
    <s v="Weekday"/>
    <s v="Fatal"/>
    <n v="1"/>
    <x v="1"/>
    <x v="0"/>
  </r>
  <r>
    <s v="A02497"/>
    <n v="1"/>
    <x v="21"/>
    <x v="21"/>
    <x v="0"/>
    <x v="4"/>
    <x v="7"/>
    <n v="7"/>
    <x v="18"/>
    <x v="6"/>
    <s v="9:27"/>
    <x v="1"/>
    <x v="1"/>
    <x v="0"/>
    <n v="8"/>
    <n v="1"/>
    <x v="4"/>
    <x v="1"/>
    <x v="0"/>
    <x v="1"/>
    <x v="0"/>
    <x v="70"/>
    <x v="26"/>
    <x v="1"/>
    <x v="1"/>
    <x v="1"/>
    <x v="0"/>
    <x v="2"/>
    <n v="9"/>
    <x v="1"/>
    <x v="2"/>
    <s v="Weekend"/>
    <s v="Fatal"/>
    <n v="0.12"/>
    <x v="2"/>
    <x v="1"/>
  </r>
  <r>
    <s v="A02498"/>
    <n v="1"/>
    <x v="20"/>
    <x v="20"/>
    <x v="11"/>
    <x v="0"/>
    <x v="4"/>
    <n v="11"/>
    <x v="30"/>
    <x v="2"/>
    <s v="21:54"/>
    <x v="2"/>
    <x v="0"/>
    <x v="1"/>
    <n v="9"/>
    <n v="1"/>
    <x v="0"/>
    <x v="0"/>
    <x v="3"/>
    <x v="1"/>
    <x v="0"/>
    <x v="31"/>
    <x v="25"/>
    <x v="1"/>
    <x v="0"/>
    <x v="0"/>
    <x v="0"/>
    <x v="1"/>
    <n v="21"/>
    <x v="0"/>
    <x v="0"/>
    <s v="Weekend"/>
    <s v="Fatal"/>
    <n v="0.11"/>
    <x v="3"/>
    <x v="0"/>
  </r>
  <r>
    <s v="A02499"/>
    <n v="1"/>
    <x v="22"/>
    <x v="22"/>
    <x v="0"/>
    <x v="2"/>
    <x v="5"/>
    <n v="10"/>
    <x v="13"/>
    <x v="3"/>
    <s v="1:25"/>
    <x v="2"/>
    <x v="1"/>
    <x v="3"/>
    <n v="2"/>
    <n v="1"/>
    <x v="3"/>
    <x v="3"/>
    <x v="1"/>
    <x v="2"/>
    <x v="2"/>
    <x v="78"/>
    <x v="52"/>
    <x v="1"/>
    <x v="0"/>
    <x v="0"/>
    <x v="0"/>
    <x v="3"/>
    <n v="1"/>
    <x v="0"/>
    <x v="2"/>
    <s v="Weekday"/>
    <s v="Fatal"/>
    <n v="0.5"/>
    <x v="3"/>
    <x v="4"/>
  </r>
  <r>
    <s v="A02500"/>
    <n v="1"/>
    <x v="2"/>
    <x v="2"/>
    <x v="0"/>
    <x v="1"/>
    <x v="10"/>
    <n v="2"/>
    <x v="43"/>
    <x v="1"/>
    <s v="18:23"/>
    <x v="0"/>
    <x v="0"/>
    <x v="0"/>
    <n v="8"/>
    <n v="5"/>
    <x v="3"/>
    <x v="0"/>
    <x v="0"/>
    <x v="1"/>
    <x v="3"/>
    <x v="17"/>
    <x v="33"/>
    <x v="1"/>
    <x v="1"/>
    <x v="0"/>
    <x v="1"/>
    <x v="0"/>
    <n v="18"/>
    <x v="2"/>
    <x v="1"/>
    <s v="Weekday"/>
    <s v="Fatal"/>
    <n v="0.62"/>
    <x v="1"/>
    <x v="4"/>
  </r>
  <r>
    <s v="A02501"/>
    <n v="1"/>
    <x v="0"/>
    <x v="0"/>
    <x v="0"/>
    <x v="2"/>
    <x v="9"/>
    <n v="9"/>
    <x v="51"/>
    <x v="3"/>
    <s v="21:45"/>
    <x v="2"/>
    <x v="1"/>
    <x v="6"/>
    <n v="8"/>
    <n v="3"/>
    <x v="1"/>
    <x v="3"/>
    <x v="0"/>
    <x v="2"/>
    <x v="3"/>
    <x v="84"/>
    <x v="5"/>
    <x v="1"/>
    <x v="1"/>
    <x v="1"/>
    <x v="1"/>
    <x v="1"/>
    <n v="21"/>
    <x v="0"/>
    <x v="2"/>
    <s v="Weekday"/>
    <s v="Fatal"/>
    <n v="0.38"/>
    <x v="3"/>
    <x v="0"/>
  </r>
  <r>
    <s v="A02502"/>
    <n v="1"/>
    <x v="21"/>
    <x v="21"/>
    <x v="0"/>
    <x v="5"/>
    <x v="0"/>
    <n v="5"/>
    <x v="56"/>
    <x v="6"/>
    <s v="22:18"/>
    <x v="2"/>
    <x v="2"/>
    <x v="2"/>
    <n v="10"/>
    <n v="2"/>
    <x v="1"/>
    <x v="0"/>
    <x v="2"/>
    <x v="0"/>
    <x v="0"/>
    <x v="13"/>
    <x v="29"/>
    <x v="1"/>
    <x v="0"/>
    <x v="1"/>
    <x v="0"/>
    <x v="2"/>
    <n v="22"/>
    <x v="0"/>
    <x v="1"/>
    <s v="Weekend"/>
    <s v="Fatal"/>
    <n v="0.2"/>
    <x v="1"/>
    <x v="0"/>
  </r>
  <r>
    <s v="A02503"/>
    <n v="1"/>
    <x v="18"/>
    <x v="18"/>
    <x v="9"/>
    <x v="0"/>
    <x v="1"/>
    <n v="1"/>
    <x v="65"/>
    <x v="5"/>
    <s v="7:24"/>
    <x v="0"/>
    <x v="3"/>
    <x v="6"/>
    <n v="4"/>
    <n v="5"/>
    <x v="2"/>
    <x v="2"/>
    <x v="0"/>
    <x v="1"/>
    <x v="0"/>
    <x v="50"/>
    <x v="6"/>
    <x v="1"/>
    <x v="1"/>
    <x v="2"/>
    <x v="0"/>
    <x v="0"/>
    <n v="7"/>
    <x v="1"/>
    <x v="0"/>
    <s v="Weekday"/>
    <s v="Fatal"/>
    <n v="1.25"/>
    <x v="3"/>
    <x v="1"/>
  </r>
  <r>
    <s v="A02504"/>
    <n v="1"/>
    <x v="26"/>
    <x v="26"/>
    <x v="0"/>
    <x v="1"/>
    <x v="9"/>
    <n v="9"/>
    <x v="69"/>
    <x v="4"/>
    <s v="23:14"/>
    <x v="2"/>
    <x v="3"/>
    <x v="1"/>
    <n v="5"/>
    <n v="4"/>
    <x v="3"/>
    <x v="1"/>
    <x v="2"/>
    <x v="3"/>
    <x v="0"/>
    <x v="31"/>
    <x v="7"/>
    <x v="1"/>
    <x v="0"/>
    <x v="0"/>
    <x v="1"/>
    <x v="2"/>
    <n v="23"/>
    <x v="0"/>
    <x v="1"/>
    <s v="Weekday"/>
    <s v="Fatal"/>
    <n v="0.8"/>
    <x v="3"/>
    <x v="0"/>
  </r>
  <r>
    <s v="A02505"/>
    <n v="1"/>
    <x v="18"/>
    <x v="18"/>
    <x v="17"/>
    <x v="2"/>
    <x v="9"/>
    <n v="9"/>
    <x v="51"/>
    <x v="0"/>
    <s v="17:41"/>
    <x v="1"/>
    <x v="2"/>
    <x v="6"/>
    <n v="7"/>
    <n v="5"/>
    <x v="4"/>
    <x v="0"/>
    <x v="3"/>
    <x v="1"/>
    <x v="3"/>
    <x v="47"/>
    <x v="8"/>
    <x v="1"/>
    <x v="1"/>
    <x v="1"/>
    <x v="0"/>
    <x v="0"/>
    <n v="17"/>
    <x v="2"/>
    <x v="2"/>
    <s v="Weekday"/>
    <s v="Fatal"/>
    <n v="0.71"/>
    <x v="1"/>
    <x v="1"/>
  </r>
  <r>
    <s v="A02506"/>
    <n v="1"/>
    <x v="8"/>
    <x v="8"/>
    <x v="0"/>
    <x v="4"/>
    <x v="9"/>
    <n v="9"/>
    <x v="59"/>
    <x v="4"/>
    <s v="23:9"/>
    <x v="2"/>
    <x v="2"/>
    <x v="2"/>
    <n v="10"/>
    <n v="4"/>
    <x v="0"/>
    <x v="2"/>
    <x v="2"/>
    <x v="0"/>
    <x v="2"/>
    <x v="59"/>
    <x v="29"/>
    <x v="1"/>
    <x v="1"/>
    <x v="1"/>
    <x v="0"/>
    <x v="0"/>
    <n v="23"/>
    <x v="0"/>
    <x v="2"/>
    <s v="Weekday"/>
    <s v="Fatal"/>
    <n v="0.4"/>
    <x v="1"/>
    <x v="0"/>
  </r>
  <r>
    <s v="A02507"/>
    <n v="1"/>
    <x v="9"/>
    <x v="9"/>
    <x v="0"/>
    <x v="3"/>
    <x v="5"/>
    <n v="10"/>
    <x v="36"/>
    <x v="4"/>
    <s v="8:45"/>
    <x v="2"/>
    <x v="0"/>
    <x v="5"/>
    <n v="6"/>
    <n v="4"/>
    <x v="1"/>
    <x v="1"/>
    <x v="3"/>
    <x v="0"/>
    <x v="0"/>
    <x v="42"/>
    <x v="16"/>
    <x v="2"/>
    <x v="0"/>
    <x v="0"/>
    <x v="1"/>
    <x v="2"/>
    <n v="8"/>
    <x v="1"/>
    <x v="0"/>
    <s v="Weekday"/>
    <s v="Fatal"/>
    <n v="0.67"/>
    <x v="4"/>
    <x v="2"/>
  </r>
  <r>
    <s v="A02508"/>
    <n v="1"/>
    <x v="6"/>
    <x v="6"/>
    <x v="2"/>
    <x v="5"/>
    <x v="1"/>
    <n v="1"/>
    <x v="27"/>
    <x v="4"/>
    <s v="8:8"/>
    <x v="1"/>
    <x v="0"/>
    <x v="2"/>
    <n v="1"/>
    <n v="3"/>
    <x v="4"/>
    <x v="1"/>
    <x v="1"/>
    <x v="3"/>
    <x v="2"/>
    <x v="8"/>
    <x v="4"/>
    <x v="1"/>
    <x v="0"/>
    <x v="1"/>
    <x v="0"/>
    <x v="3"/>
    <n v="8"/>
    <x v="1"/>
    <x v="1"/>
    <s v="Weekday"/>
    <s v="Fatal"/>
    <n v="3"/>
    <x v="2"/>
    <x v="4"/>
  </r>
  <r>
    <s v="A02509"/>
    <n v="1"/>
    <x v="19"/>
    <x v="19"/>
    <x v="0"/>
    <x v="3"/>
    <x v="9"/>
    <n v="9"/>
    <x v="71"/>
    <x v="3"/>
    <s v="7:42"/>
    <x v="0"/>
    <x v="3"/>
    <x v="6"/>
    <n v="9"/>
    <n v="2"/>
    <x v="3"/>
    <x v="2"/>
    <x v="1"/>
    <x v="3"/>
    <x v="3"/>
    <x v="87"/>
    <x v="18"/>
    <x v="1"/>
    <x v="0"/>
    <x v="0"/>
    <x v="0"/>
    <x v="2"/>
    <n v="7"/>
    <x v="1"/>
    <x v="0"/>
    <s v="Weekday"/>
    <s v="Fatal"/>
    <n v="0.22"/>
    <x v="3"/>
    <x v="4"/>
  </r>
  <r>
    <s v="A02510"/>
    <n v="1"/>
    <x v="0"/>
    <x v="0"/>
    <x v="0"/>
    <x v="5"/>
    <x v="5"/>
    <n v="10"/>
    <x v="12"/>
    <x v="3"/>
    <s v="19:16"/>
    <x v="1"/>
    <x v="3"/>
    <x v="2"/>
    <n v="9"/>
    <n v="5"/>
    <x v="4"/>
    <x v="0"/>
    <x v="0"/>
    <x v="2"/>
    <x v="2"/>
    <x v="8"/>
    <x v="37"/>
    <x v="0"/>
    <x v="0"/>
    <x v="2"/>
    <x v="1"/>
    <x v="2"/>
    <n v="19"/>
    <x v="2"/>
    <x v="1"/>
    <s v="Weekday"/>
    <s v="Fatal"/>
    <n v="0.56000000000000005"/>
    <x v="1"/>
    <x v="4"/>
  </r>
  <r>
    <s v="A02511"/>
    <n v="1"/>
    <x v="6"/>
    <x v="6"/>
    <x v="2"/>
    <x v="3"/>
    <x v="6"/>
    <n v="12"/>
    <x v="50"/>
    <x v="0"/>
    <s v="1:15"/>
    <x v="1"/>
    <x v="0"/>
    <x v="4"/>
    <n v="2"/>
    <n v="4"/>
    <x v="4"/>
    <x v="2"/>
    <x v="2"/>
    <x v="1"/>
    <x v="0"/>
    <x v="57"/>
    <x v="2"/>
    <x v="1"/>
    <x v="0"/>
    <x v="2"/>
    <x v="1"/>
    <x v="0"/>
    <n v="1"/>
    <x v="0"/>
    <x v="0"/>
    <s v="Weekday"/>
    <s v="Fatal"/>
    <n v="2"/>
    <x v="2"/>
    <x v="3"/>
  </r>
  <r>
    <s v="A02512"/>
    <n v="1"/>
    <x v="27"/>
    <x v="27"/>
    <x v="0"/>
    <x v="5"/>
    <x v="1"/>
    <n v="1"/>
    <x v="27"/>
    <x v="4"/>
    <s v="11:19"/>
    <x v="1"/>
    <x v="2"/>
    <x v="1"/>
    <n v="6"/>
    <n v="1"/>
    <x v="3"/>
    <x v="1"/>
    <x v="0"/>
    <x v="3"/>
    <x v="3"/>
    <x v="47"/>
    <x v="37"/>
    <x v="0"/>
    <x v="0"/>
    <x v="0"/>
    <x v="1"/>
    <x v="0"/>
    <n v="11"/>
    <x v="1"/>
    <x v="1"/>
    <s v="Weekday"/>
    <s v="Fatal"/>
    <n v="0.17"/>
    <x v="1"/>
    <x v="1"/>
  </r>
  <r>
    <s v="A02513"/>
    <n v="1"/>
    <x v="1"/>
    <x v="1"/>
    <x v="3"/>
    <x v="4"/>
    <x v="10"/>
    <n v="2"/>
    <x v="17"/>
    <x v="6"/>
    <s v="23:41"/>
    <x v="0"/>
    <x v="4"/>
    <x v="1"/>
    <n v="3"/>
    <n v="4"/>
    <x v="1"/>
    <x v="3"/>
    <x v="3"/>
    <x v="2"/>
    <x v="2"/>
    <x v="8"/>
    <x v="5"/>
    <x v="1"/>
    <x v="1"/>
    <x v="2"/>
    <x v="0"/>
    <x v="0"/>
    <n v="23"/>
    <x v="0"/>
    <x v="2"/>
    <s v="Weekend"/>
    <s v="Fatal"/>
    <n v="1.33"/>
    <x v="3"/>
    <x v="4"/>
  </r>
  <r>
    <s v="A02514"/>
    <n v="1"/>
    <x v="16"/>
    <x v="16"/>
    <x v="20"/>
    <x v="3"/>
    <x v="9"/>
    <n v="9"/>
    <x v="71"/>
    <x v="1"/>
    <s v="23:49"/>
    <x v="2"/>
    <x v="1"/>
    <x v="5"/>
    <n v="8"/>
    <n v="1"/>
    <x v="0"/>
    <x v="0"/>
    <x v="2"/>
    <x v="3"/>
    <x v="0"/>
    <x v="12"/>
    <x v="25"/>
    <x v="1"/>
    <x v="0"/>
    <x v="0"/>
    <x v="0"/>
    <x v="0"/>
    <n v="23"/>
    <x v="0"/>
    <x v="0"/>
    <s v="Weekday"/>
    <s v="Fatal"/>
    <n v="0.12"/>
    <x v="3"/>
    <x v="4"/>
  </r>
  <r>
    <s v="A02515"/>
    <n v="1"/>
    <x v="16"/>
    <x v="16"/>
    <x v="20"/>
    <x v="3"/>
    <x v="7"/>
    <n v="7"/>
    <x v="24"/>
    <x v="3"/>
    <s v="16:30"/>
    <x v="2"/>
    <x v="1"/>
    <x v="6"/>
    <n v="6"/>
    <n v="1"/>
    <x v="1"/>
    <x v="2"/>
    <x v="1"/>
    <x v="0"/>
    <x v="0"/>
    <x v="69"/>
    <x v="23"/>
    <x v="0"/>
    <x v="0"/>
    <x v="1"/>
    <x v="1"/>
    <x v="2"/>
    <n v="16"/>
    <x v="3"/>
    <x v="0"/>
    <s v="Weekday"/>
    <s v="Fatal"/>
    <n v="0.17"/>
    <x v="1"/>
    <x v="2"/>
  </r>
  <r>
    <s v="A02516"/>
    <n v="1"/>
    <x v="16"/>
    <x v="16"/>
    <x v="20"/>
    <x v="0"/>
    <x v="10"/>
    <n v="2"/>
    <x v="29"/>
    <x v="5"/>
    <s v="14:19"/>
    <x v="0"/>
    <x v="0"/>
    <x v="3"/>
    <n v="9"/>
    <n v="2"/>
    <x v="2"/>
    <x v="2"/>
    <x v="0"/>
    <x v="3"/>
    <x v="0"/>
    <x v="20"/>
    <x v="52"/>
    <x v="1"/>
    <x v="1"/>
    <x v="0"/>
    <x v="1"/>
    <x v="3"/>
    <n v="14"/>
    <x v="3"/>
    <x v="0"/>
    <s v="Weekday"/>
    <s v="Fatal"/>
    <n v="0.22"/>
    <x v="3"/>
    <x v="1"/>
  </r>
  <r>
    <s v="A02517"/>
    <n v="1"/>
    <x v="3"/>
    <x v="3"/>
    <x v="0"/>
    <x v="3"/>
    <x v="7"/>
    <n v="7"/>
    <x v="24"/>
    <x v="4"/>
    <s v="16:20"/>
    <x v="0"/>
    <x v="0"/>
    <x v="2"/>
    <n v="7"/>
    <n v="5"/>
    <x v="3"/>
    <x v="0"/>
    <x v="0"/>
    <x v="3"/>
    <x v="2"/>
    <x v="6"/>
    <x v="23"/>
    <x v="0"/>
    <x v="1"/>
    <x v="2"/>
    <x v="1"/>
    <x v="0"/>
    <n v="16"/>
    <x v="3"/>
    <x v="0"/>
    <s v="Weekday"/>
    <s v="Fatal"/>
    <n v="0.71"/>
    <x v="1"/>
    <x v="2"/>
  </r>
  <r>
    <s v="A02518"/>
    <n v="1"/>
    <x v="20"/>
    <x v="20"/>
    <x v="15"/>
    <x v="4"/>
    <x v="3"/>
    <n v="8"/>
    <x v="33"/>
    <x v="1"/>
    <s v="11:6"/>
    <x v="0"/>
    <x v="1"/>
    <x v="6"/>
    <n v="7"/>
    <n v="2"/>
    <x v="2"/>
    <x v="1"/>
    <x v="3"/>
    <x v="3"/>
    <x v="2"/>
    <x v="16"/>
    <x v="2"/>
    <x v="1"/>
    <x v="0"/>
    <x v="0"/>
    <x v="1"/>
    <x v="1"/>
    <n v="11"/>
    <x v="1"/>
    <x v="2"/>
    <s v="Weekday"/>
    <s v="Fatal"/>
    <n v="0.28999999999999998"/>
    <x v="2"/>
    <x v="3"/>
  </r>
  <r>
    <s v="A02519"/>
    <n v="1"/>
    <x v="1"/>
    <x v="1"/>
    <x v="1"/>
    <x v="3"/>
    <x v="4"/>
    <n v="11"/>
    <x v="5"/>
    <x v="1"/>
    <s v="18:31"/>
    <x v="1"/>
    <x v="4"/>
    <x v="6"/>
    <n v="1"/>
    <n v="0"/>
    <x v="2"/>
    <x v="2"/>
    <x v="1"/>
    <x v="3"/>
    <x v="2"/>
    <x v="53"/>
    <x v="51"/>
    <x v="2"/>
    <x v="0"/>
    <x v="2"/>
    <x v="0"/>
    <x v="3"/>
    <n v="18"/>
    <x v="2"/>
    <x v="0"/>
    <s v="Weekday"/>
    <s v="Non-Fatal"/>
    <n v="0"/>
    <x v="4"/>
    <x v="3"/>
  </r>
  <r>
    <s v="A02520"/>
    <n v="1"/>
    <x v="3"/>
    <x v="3"/>
    <x v="0"/>
    <x v="0"/>
    <x v="4"/>
    <n v="11"/>
    <x v="30"/>
    <x v="4"/>
    <s v="21:38"/>
    <x v="1"/>
    <x v="3"/>
    <x v="6"/>
    <n v="7"/>
    <n v="3"/>
    <x v="4"/>
    <x v="0"/>
    <x v="1"/>
    <x v="0"/>
    <x v="3"/>
    <x v="40"/>
    <x v="18"/>
    <x v="1"/>
    <x v="1"/>
    <x v="1"/>
    <x v="0"/>
    <x v="1"/>
    <n v="21"/>
    <x v="0"/>
    <x v="0"/>
    <s v="Weekday"/>
    <s v="Fatal"/>
    <n v="0.43"/>
    <x v="3"/>
    <x v="0"/>
  </r>
  <r>
    <s v="A02521"/>
    <n v="1"/>
    <x v="20"/>
    <x v="20"/>
    <x v="15"/>
    <x v="2"/>
    <x v="8"/>
    <n v="4"/>
    <x v="44"/>
    <x v="6"/>
    <s v="13:2"/>
    <x v="0"/>
    <x v="2"/>
    <x v="3"/>
    <n v="10"/>
    <n v="3"/>
    <x v="2"/>
    <x v="3"/>
    <x v="3"/>
    <x v="1"/>
    <x v="1"/>
    <x v="28"/>
    <x v="36"/>
    <x v="1"/>
    <x v="1"/>
    <x v="2"/>
    <x v="1"/>
    <x v="3"/>
    <n v="13"/>
    <x v="3"/>
    <x v="2"/>
    <s v="Weekend"/>
    <s v="Fatal"/>
    <n v="0.3"/>
    <x v="3"/>
    <x v="3"/>
  </r>
  <r>
    <s v="A02522"/>
    <n v="1"/>
    <x v="22"/>
    <x v="22"/>
    <x v="0"/>
    <x v="2"/>
    <x v="5"/>
    <n v="10"/>
    <x v="13"/>
    <x v="4"/>
    <s v="13:25"/>
    <x v="2"/>
    <x v="4"/>
    <x v="6"/>
    <n v="9"/>
    <n v="5"/>
    <x v="3"/>
    <x v="1"/>
    <x v="1"/>
    <x v="0"/>
    <x v="2"/>
    <x v="20"/>
    <x v="21"/>
    <x v="1"/>
    <x v="0"/>
    <x v="2"/>
    <x v="0"/>
    <x v="1"/>
    <n v="13"/>
    <x v="3"/>
    <x v="2"/>
    <s v="Weekday"/>
    <s v="Fatal"/>
    <n v="0.56000000000000005"/>
    <x v="2"/>
    <x v="1"/>
  </r>
  <r>
    <s v="A02523"/>
    <n v="1"/>
    <x v="25"/>
    <x v="25"/>
    <x v="0"/>
    <x v="1"/>
    <x v="6"/>
    <n v="12"/>
    <x v="28"/>
    <x v="5"/>
    <s v="6:6"/>
    <x v="2"/>
    <x v="0"/>
    <x v="4"/>
    <n v="1"/>
    <n v="4"/>
    <x v="3"/>
    <x v="3"/>
    <x v="2"/>
    <x v="3"/>
    <x v="2"/>
    <x v="16"/>
    <x v="25"/>
    <x v="1"/>
    <x v="1"/>
    <x v="0"/>
    <x v="1"/>
    <x v="3"/>
    <n v="6"/>
    <x v="1"/>
    <x v="1"/>
    <s v="Weekday"/>
    <s v="Fatal"/>
    <n v="4"/>
    <x v="3"/>
    <x v="3"/>
  </r>
  <r>
    <s v="A02524"/>
    <n v="1"/>
    <x v="29"/>
    <x v="29"/>
    <x v="0"/>
    <x v="3"/>
    <x v="11"/>
    <n v="3"/>
    <x v="64"/>
    <x v="5"/>
    <s v="23:11"/>
    <x v="0"/>
    <x v="1"/>
    <x v="6"/>
    <n v="10"/>
    <n v="3"/>
    <x v="0"/>
    <x v="2"/>
    <x v="0"/>
    <x v="2"/>
    <x v="1"/>
    <x v="5"/>
    <x v="23"/>
    <x v="0"/>
    <x v="1"/>
    <x v="0"/>
    <x v="0"/>
    <x v="1"/>
    <n v="23"/>
    <x v="0"/>
    <x v="0"/>
    <s v="Weekday"/>
    <s v="Fatal"/>
    <n v="0.3"/>
    <x v="1"/>
    <x v="4"/>
  </r>
  <r>
    <s v="A02525"/>
    <n v="1"/>
    <x v="8"/>
    <x v="8"/>
    <x v="0"/>
    <x v="2"/>
    <x v="1"/>
    <n v="1"/>
    <x v="63"/>
    <x v="6"/>
    <s v="6:1"/>
    <x v="1"/>
    <x v="4"/>
    <x v="3"/>
    <n v="6"/>
    <n v="3"/>
    <x v="2"/>
    <x v="3"/>
    <x v="1"/>
    <x v="1"/>
    <x v="1"/>
    <x v="71"/>
    <x v="8"/>
    <x v="1"/>
    <x v="0"/>
    <x v="1"/>
    <x v="1"/>
    <x v="2"/>
    <n v="6"/>
    <x v="1"/>
    <x v="2"/>
    <s v="Weekend"/>
    <s v="Fatal"/>
    <n v="0.5"/>
    <x v="1"/>
    <x v="1"/>
  </r>
  <r>
    <s v="A02526"/>
    <n v="1"/>
    <x v="9"/>
    <x v="9"/>
    <x v="0"/>
    <x v="0"/>
    <x v="9"/>
    <n v="9"/>
    <x v="11"/>
    <x v="6"/>
    <s v="3:21"/>
    <x v="0"/>
    <x v="0"/>
    <x v="0"/>
    <n v="0"/>
    <n v="2"/>
    <x v="2"/>
    <x v="1"/>
    <x v="0"/>
    <x v="2"/>
    <x v="2"/>
    <x v="67"/>
    <x v="40"/>
    <x v="1"/>
    <x v="0"/>
    <x v="2"/>
    <x v="1"/>
    <x v="2"/>
    <n v="3"/>
    <x v="0"/>
    <x v="0"/>
    <s v="Weekend"/>
    <s v="Fatal"/>
    <n v="0"/>
    <x v="3"/>
    <x v="4"/>
  </r>
  <r>
    <s v="A02527"/>
    <n v="1"/>
    <x v="23"/>
    <x v="23"/>
    <x v="0"/>
    <x v="3"/>
    <x v="1"/>
    <n v="1"/>
    <x v="31"/>
    <x v="4"/>
    <s v="22:38"/>
    <x v="1"/>
    <x v="0"/>
    <x v="5"/>
    <n v="5"/>
    <n v="2"/>
    <x v="3"/>
    <x v="3"/>
    <x v="2"/>
    <x v="2"/>
    <x v="3"/>
    <x v="15"/>
    <x v="26"/>
    <x v="1"/>
    <x v="0"/>
    <x v="2"/>
    <x v="0"/>
    <x v="2"/>
    <n v="22"/>
    <x v="0"/>
    <x v="0"/>
    <s v="Weekday"/>
    <s v="Fatal"/>
    <n v="0.4"/>
    <x v="2"/>
    <x v="2"/>
  </r>
  <r>
    <s v="A02528"/>
    <n v="1"/>
    <x v="22"/>
    <x v="22"/>
    <x v="0"/>
    <x v="3"/>
    <x v="2"/>
    <n v="6"/>
    <x v="3"/>
    <x v="2"/>
    <s v="3:47"/>
    <x v="1"/>
    <x v="2"/>
    <x v="1"/>
    <n v="7"/>
    <n v="3"/>
    <x v="3"/>
    <x v="1"/>
    <x v="1"/>
    <x v="2"/>
    <x v="1"/>
    <x v="39"/>
    <x v="22"/>
    <x v="2"/>
    <x v="1"/>
    <x v="1"/>
    <x v="1"/>
    <x v="2"/>
    <n v="3"/>
    <x v="0"/>
    <x v="0"/>
    <s v="Weekend"/>
    <s v="Fatal"/>
    <n v="0.43"/>
    <x v="4"/>
    <x v="4"/>
  </r>
  <r>
    <s v="A02529"/>
    <n v="1"/>
    <x v="11"/>
    <x v="11"/>
    <x v="16"/>
    <x v="0"/>
    <x v="8"/>
    <n v="4"/>
    <x v="35"/>
    <x v="4"/>
    <s v="5:52"/>
    <x v="2"/>
    <x v="1"/>
    <x v="4"/>
    <n v="4"/>
    <n v="0"/>
    <x v="4"/>
    <x v="2"/>
    <x v="3"/>
    <x v="2"/>
    <x v="0"/>
    <x v="13"/>
    <x v="21"/>
    <x v="1"/>
    <x v="1"/>
    <x v="0"/>
    <x v="1"/>
    <x v="1"/>
    <n v="5"/>
    <x v="1"/>
    <x v="0"/>
    <s v="Weekday"/>
    <s v="Non-Fatal"/>
    <n v="0"/>
    <x v="2"/>
    <x v="0"/>
  </r>
  <r>
    <s v="A02530"/>
    <n v="1"/>
    <x v="16"/>
    <x v="16"/>
    <x v="20"/>
    <x v="2"/>
    <x v="3"/>
    <n v="8"/>
    <x v="20"/>
    <x v="6"/>
    <s v="2:37"/>
    <x v="2"/>
    <x v="0"/>
    <x v="5"/>
    <n v="9"/>
    <n v="0"/>
    <x v="1"/>
    <x v="1"/>
    <x v="1"/>
    <x v="2"/>
    <x v="1"/>
    <x v="79"/>
    <x v="0"/>
    <x v="0"/>
    <x v="1"/>
    <x v="2"/>
    <x v="1"/>
    <x v="2"/>
    <n v="2"/>
    <x v="0"/>
    <x v="2"/>
    <s v="Weekend"/>
    <s v="Non-Fatal"/>
    <n v="0"/>
    <x v="0"/>
    <x v="0"/>
  </r>
  <r>
    <s v="A02531"/>
    <n v="1"/>
    <x v="14"/>
    <x v="14"/>
    <x v="0"/>
    <x v="0"/>
    <x v="1"/>
    <n v="1"/>
    <x v="65"/>
    <x v="5"/>
    <s v="6:46"/>
    <x v="0"/>
    <x v="4"/>
    <x v="6"/>
    <n v="10"/>
    <n v="3"/>
    <x v="4"/>
    <x v="2"/>
    <x v="3"/>
    <x v="2"/>
    <x v="3"/>
    <x v="13"/>
    <x v="3"/>
    <x v="1"/>
    <x v="0"/>
    <x v="0"/>
    <x v="0"/>
    <x v="3"/>
    <n v="6"/>
    <x v="1"/>
    <x v="0"/>
    <s v="Weekday"/>
    <s v="Fatal"/>
    <n v="0.3"/>
    <x v="2"/>
    <x v="0"/>
  </r>
  <r>
    <s v="A02532"/>
    <n v="1"/>
    <x v="18"/>
    <x v="18"/>
    <x v="17"/>
    <x v="5"/>
    <x v="10"/>
    <n v="2"/>
    <x v="66"/>
    <x v="0"/>
    <s v="3:2"/>
    <x v="0"/>
    <x v="0"/>
    <x v="6"/>
    <n v="0"/>
    <n v="0"/>
    <x v="0"/>
    <x v="0"/>
    <x v="2"/>
    <x v="1"/>
    <x v="1"/>
    <x v="78"/>
    <x v="12"/>
    <x v="1"/>
    <x v="1"/>
    <x v="1"/>
    <x v="0"/>
    <x v="3"/>
    <n v="3"/>
    <x v="0"/>
    <x v="1"/>
    <s v="Weekday"/>
    <s v="Non-Fatal"/>
    <n v="0"/>
    <x v="1"/>
    <x v="4"/>
  </r>
  <r>
    <s v="A02533"/>
    <n v="1"/>
    <x v="12"/>
    <x v="12"/>
    <x v="5"/>
    <x v="1"/>
    <x v="7"/>
    <n v="7"/>
    <x v="25"/>
    <x v="0"/>
    <s v="4:2"/>
    <x v="2"/>
    <x v="2"/>
    <x v="2"/>
    <n v="4"/>
    <n v="0"/>
    <x v="4"/>
    <x v="1"/>
    <x v="1"/>
    <x v="1"/>
    <x v="3"/>
    <x v="23"/>
    <x v="47"/>
    <x v="0"/>
    <x v="1"/>
    <x v="2"/>
    <x v="1"/>
    <x v="2"/>
    <n v="4"/>
    <x v="0"/>
    <x v="1"/>
    <s v="Weekday"/>
    <s v="Non-Fatal"/>
    <n v="0"/>
    <x v="0"/>
    <x v="3"/>
  </r>
  <r>
    <s v="A02534"/>
    <n v="1"/>
    <x v="14"/>
    <x v="14"/>
    <x v="0"/>
    <x v="1"/>
    <x v="2"/>
    <n v="6"/>
    <x v="16"/>
    <x v="3"/>
    <s v="3:10"/>
    <x v="2"/>
    <x v="0"/>
    <x v="6"/>
    <n v="5"/>
    <n v="0"/>
    <x v="1"/>
    <x v="1"/>
    <x v="3"/>
    <x v="3"/>
    <x v="1"/>
    <x v="76"/>
    <x v="49"/>
    <x v="1"/>
    <x v="1"/>
    <x v="1"/>
    <x v="0"/>
    <x v="0"/>
    <n v="3"/>
    <x v="0"/>
    <x v="1"/>
    <s v="Weekday"/>
    <s v="Non-Fatal"/>
    <n v="0"/>
    <x v="3"/>
    <x v="3"/>
  </r>
  <r>
    <s v="A02535"/>
    <n v="1"/>
    <x v="30"/>
    <x v="30"/>
    <x v="0"/>
    <x v="2"/>
    <x v="3"/>
    <n v="8"/>
    <x v="20"/>
    <x v="3"/>
    <s v="21:22"/>
    <x v="0"/>
    <x v="4"/>
    <x v="1"/>
    <n v="9"/>
    <n v="2"/>
    <x v="3"/>
    <x v="2"/>
    <x v="3"/>
    <x v="3"/>
    <x v="2"/>
    <x v="20"/>
    <x v="9"/>
    <x v="1"/>
    <x v="0"/>
    <x v="0"/>
    <x v="1"/>
    <x v="2"/>
    <n v="21"/>
    <x v="0"/>
    <x v="2"/>
    <s v="Weekday"/>
    <s v="Fatal"/>
    <n v="0.22"/>
    <x v="1"/>
    <x v="1"/>
  </r>
  <r>
    <s v="A02536"/>
    <n v="1"/>
    <x v="6"/>
    <x v="6"/>
    <x v="24"/>
    <x v="4"/>
    <x v="4"/>
    <n v="11"/>
    <x v="23"/>
    <x v="5"/>
    <s v="12:52"/>
    <x v="2"/>
    <x v="1"/>
    <x v="5"/>
    <n v="10"/>
    <n v="0"/>
    <x v="0"/>
    <x v="1"/>
    <x v="1"/>
    <x v="1"/>
    <x v="0"/>
    <x v="19"/>
    <x v="46"/>
    <x v="0"/>
    <x v="0"/>
    <x v="1"/>
    <x v="1"/>
    <x v="3"/>
    <n v="12"/>
    <x v="3"/>
    <x v="2"/>
    <s v="Weekday"/>
    <s v="Non-Fatal"/>
    <n v="0"/>
    <x v="0"/>
    <x v="4"/>
  </r>
  <r>
    <s v="A02537"/>
    <n v="1"/>
    <x v="11"/>
    <x v="11"/>
    <x v="22"/>
    <x v="0"/>
    <x v="2"/>
    <n v="6"/>
    <x v="53"/>
    <x v="2"/>
    <s v="5:0"/>
    <x v="2"/>
    <x v="2"/>
    <x v="6"/>
    <n v="6"/>
    <n v="2"/>
    <x v="3"/>
    <x v="1"/>
    <x v="2"/>
    <x v="1"/>
    <x v="3"/>
    <x v="72"/>
    <x v="31"/>
    <x v="1"/>
    <x v="0"/>
    <x v="1"/>
    <x v="1"/>
    <x v="2"/>
    <n v="5"/>
    <x v="1"/>
    <x v="0"/>
    <s v="Weekend"/>
    <s v="Fatal"/>
    <n v="0.33"/>
    <x v="3"/>
    <x v="0"/>
  </r>
  <r>
    <s v="A02538"/>
    <n v="1"/>
    <x v="2"/>
    <x v="2"/>
    <x v="0"/>
    <x v="3"/>
    <x v="9"/>
    <n v="9"/>
    <x v="71"/>
    <x v="4"/>
    <s v="18:34"/>
    <x v="2"/>
    <x v="2"/>
    <x v="0"/>
    <n v="1"/>
    <n v="3"/>
    <x v="2"/>
    <x v="2"/>
    <x v="2"/>
    <x v="3"/>
    <x v="1"/>
    <x v="50"/>
    <x v="8"/>
    <x v="1"/>
    <x v="1"/>
    <x v="2"/>
    <x v="0"/>
    <x v="1"/>
    <n v="18"/>
    <x v="2"/>
    <x v="0"/>
    <s v="Weekday"/>
    <s v="Fatal"/>
    <n v="3"/>
    <x v="1"/>
    <x v="1"/>
  </r>
  <r>
    <s v="A02539"/>
    <n v="1"/>
    <x v="15"/>
    <x v="15"/>
    <x v="7"/>
    <x v="4"/>
    <x v="11"/>
    <n v="3"/>
    <x v="68"/>
    <x v="5"/>
    <s v="19:43"/>
    <x v="0"/>
    <x v="2"/>
    <x v="0"/>
    <n v="5"/>
    <n v="5"/>
    <x v="1"/>
    <x v="2"/>
    <x v="3"/>
    <x v="3"/>
    <x v="1"/>
    <x v="67"/>
    <x v="41"/>
    <x v="1"/>
    <x v="1"/>
    <x v="1"/>
    <x v="1"/>
    <x v="2"/>
    <n v="19"/>
    <x v="2"/>
    <x v="2"/>
    <s v="Weekday"/>
    <s v="Fatal"/>
    <n v="1"/>
    <x v="2"/>
    <x v="4"/>
  </r>
  <r>
    <s v="A02540"/>
    <n v="1"/>
    <x v="24"/>
    <x v="24"/>
    <x v="0"/>
    <x v="3"/>
    <x v="2"/>
    <n v="6"/>
    <x v="3"/>
    <x v="1"/>
    <s v="4:56"/>
    <x v="0"/>
    <x v="1"/>
    <x v="5"/>
    <n v="3"/>
    <n v="4"/>
    <x v="3"/>
    <x v="3"/>
    <x v="3"/>
    <x v="3"/>
    <x v="0"/>
    <x v="67"/>
    <x v="27"/>
    <x v="1"/>
    <x v="0"/>
    <x v="1"/>
    <x v="1"/>
    <x v="0"/>
    <n v="4"/>
    <x v="0"/>
    <x v="0"/>
    <s v="Weekday"/>
    <s v="Fatal"/>
    <n v="1.33"/>
    <x v="2"/>
    <x v="4"/>
  </r>
  <r>
    <s v="A02541"/>
    <n v="1"/>
    <x v="15"/>
    <x v="15"/>
    <x v="26"/>
    <x v="5"/>
    <x v="6"/>
    <n v="12"/>
    <x v="32"/>
    <x v="3"/>
    <s v="9:14"/>
    <x v="1"/>
    <x v="3"/>
    <x v="6"/>
    <n v="2"/>
    <n v="2"/>
    <x v="4"/>
    <x v="0"/>
    <x v="3"/>
    <x v="0"/>
    <x v="3"/>
    <x v="83"/>
    <x v="17"/>
    <x v="2"/>
    <x v="0"/>
    <x v="1"/>
    <x v="1"/>
    <x v="2"/>
    <n v="9"/>
    <x v="1"/>
    <x v="1"/>
    <s v="Weekday"/>
    <s v="Fatal"/>
    <n v="1"/>
    <x v="4"/>
    <x v="3"/>
  </r>
  <r>
    <s v="A02542"/>
    <n v="1"/>
    <x v="7"/>
    <x v="7"/>
    <x v="0"/>
    <x v="3"/>
    <x v="1"/>
    <n v="1"/>
    <x v="31"/>
    <x v="2"/>
    <s v="18:33"/>
    <x v="0"/>
    <x v="4"/>
    <x v="0"/>
    <n v="5"/>
    <n v="1"/>
    <x v="3"/>
    <x v="2"/>
    <x v="0"/>
    <x v="0"/>
    <x v="2"/>
    <x v="20"/>
    <x v="42"/>
    <x v="1"/>
    <x v="0"/>
    <x v="1"/>
    <x v="1"/>
    <x v="0"/>
    <n v="18"/>
    <x v="2"/>
    <x v="0"/>
    <s v="Weekend"/>
    <s v="Fatal"/>
    <n v="0.2"/>
    <x v="1"/>
    <x v="1"/>
  </r>
  <r>
    <s v="A02543"/>
    <n v="1"/>
    <x v="12"/>
    <x v="12"/>
    <x v="18"/>
    <x v="1"/>
    <x v="8"/>
    <n v="4"/>
    <x v="37"/>
    <x v="6"/>
    <s v="1:5"/>
    <x v="0"/>
    <x v="1"/>
    <x v="2"/>
    <n v="2"/>
    <n v="3"/>
    <x v="3"/>
    <x v="0"/>
    <x v="2"/>
    <x v="1"/>
    <x v="0"/>
    <x v="23"/>
    <x v="5"/>
    <x v="1"/>
    <x v="1"/>
    <x v="0"/>
    <x v="1"/>
    <x v="3"/>
    <n v="1"/>
    <x v="0"/>
    <x v="1"/>
    <s v="Weekend"/>
    <s v="Fatal"/>
    <n v="1.5"/>
    <x v="3"/>
    <x v="3"/>
  </r>
  <r>
    <s v="A02544"/>
    <n v="1"/>
    <x v="26"/>
    <x v="26"/>
    <x v="0"/>
    <x v="4"/>
    <x v="8"/>
    <n v="4"/>
    <x v="15"/>
    <x v="5"/>
    <s v="23:30"/>
    <x v="2"/>
    <x v="2"/>
    <x v="3"/>
    <n v="8"/>
    <n v="0"/>
    <x v="1"/>
    <x v="3"/>
    <x v="0"/>
    <x v="1"/>
    <x v="0"/>
    <x v="72"/>
    <x v="13"/>
    <x v="1"/>
    <x v="0"/>
    <x v="2"/>
    <x v="1"/>
    <x v="3"/>
    <n v="23"/>
    <x v="0"/>
    <x v="2"/>
    <s v="Weekday"/>
    <s v="Non-Fatal"/>
    <n v="0"/>
    <x v="1"/>
    <x v="0"/>
  </r>
  <r>
    <s v="A02545"/>
    <n v="1"/>
    <x v="15"/>
    <x v="15"/>
    <x v="26"/>
    <x v="3"/>
    <x v="4"/>
    <n v="11"/>
    <x v="5"/>
    <x v="1"/>
    <s v="13:23"/>
    <x v="0"/>
    <x v="3"/>
    <x v="4"/>
    <n v="6"/>
    <n v="3"/>
    <x v="1"/>
    <x v="1"/>
    <x v="3"/>
    <x v="2"/>
    <x v="2"/>
    <x v="16"/>
    <x v="39"/>
    <x v="2"/>
    <x v="1"/>
    <x v="0"/>
    <x v="0"/>
    <x v="2"/>
    <n v="13"/>
    <x v="3"/>
    <x v="0"/>
    <s v="Weekday"/>
    <s v="Fatal"/>
    <n v="0.5"/>
    <x v="4"/>
    <x v="3"/>
  </r>
  <r>
    <s v="A02546"/>
    <n v="1"/>
    <x v="7"/>
    <x v="7"/>
    <x v="0"/>
    <x v="4"/>
    <x v="9"/>
    <n v="9"/>
    <x v="59"/>
    <x v="0"/>
    <s v="6:1"/>
    <x v="0"/>
    <x v="3"/>
    <x v="0"/>
    <n v="4"/>
    <n v="1"/>
    <x v="3"/>
    <x v="2"/>
    <x v="1"/>
    <x v="0"/>
    <x v="1"/>
    <x v="29"/>
    <x v="17"/>
    <x v="2"/>
    <x v="0"/>
    <x v="2"/>
    <x v="1"/>
    <x v="2"/>
    <n v="6"/>
    <x v="1"/>
    <x v="2"/>
    <s v="Weekday"/>
    <s v="Fatal"/>
    <n v="0.25"/>
    <x v="4"/>
    <x v="1"/>
  </r>
  <r>
    <s v="A02547"/>
    <n v="1"/>
    <x v="25"/>
    <x v="25"/>
    <x v="0"/>
    <x v="4"/>
    <x v="9"/>
    <n v="9"/>
    <x v="59"/>
    <x v="5"/>
    <s v="21:24"/>
    <x v="2"/>
    <x v="1"/>
    <x v="5"/>
    <n v="0"/>
    <n v="3"/>
    <x v="4"/>
    <x v="3"/>
    <x v="2"/>
    <x v="1"/>
    <x v="2"/>
    <x v="28"/>
    <x v="13"/>
    <x v="1"/>
    <x v="0"/>
    <x v="2"/>
    <x v="1"/>
    <x v="2"/>
    <n v="21"/>
    <x v="0"/>
    <x v="2"/>
    <s v="Weekday"/>
    <s v="Fatal"/>
    <n v="0"/>
    <x v="1"/>
    <x v="3"/>
  </r>
  <r>
    <s v="A02548"/>
    <n v="1"/>
    <x v="27"/>
    <x v="27"/>
    <x v="0"/>
    <x v="1"/>
    <x v="11"/>
    <n v="3"/>
    <x v="62"/>
    <x v="1"/>
    <s v="8:34"/>
    <x v="2"/>
    <x v="4"/>
    <x v="1"/>
    <n v="10"/>
    <n v="2"/>
    <x v="2"/>
    <x v="1"/>
    <x v="1"/>
    <x v="0"/>
    <x v="3"/>
    <x v="69"/>
    <x v="42"/>
    <x v="1"/>
    <x v="0"/>
    <x v="2"/>
    <x v="0"/>
    <x v="2"/>
    <n v="8"/>
    <x v="1"/>
    <x v="1"/>
    <s v="Weekday"/>
    <s v="Fatal"/>
    <n v="0.2"/>
    <x v="1"/>
    <x v="2"/>
  </r>
  <r>
    <s v="A02549"/>
    <n v="1"/>
    <x v="13"/>
    <x v="13"/>
    <x v="0"/>
    <x v="4"/>
    <x v="7"/>
    <n v="7"/>
    <x v="18"/>
    <x v="6"/>
    <s v="14:16"/>
    <x v="0"/>
    <x v="1"/>
    <x v="3"/>
    <n v="9"/>
    <n v="1"/>
    <x v="4"/>
    <x v="3"/>
    <x v="0"/>
    <x v="2"/>
    <x v="1"/>
    <x v="53"/>
    <x v="11"/>
    <x v="1"/>
    <x v="1"/>
    <x v="1"/>
    <x v="0"/>
    <x v="3"/>
    <n v="14"/>
    <x v="3"/>
    <x v="2"/>
    <s v="Weekend"/>
    <s v="Fatal"/>
    <n v="0.11"/>
    <x v="3"/>
    <x v="3"/>
  </r>
  <r>
    <s v="A02550"/>
    <n v="1"/>
    <x v="26"/>
    <x v="26"/>
    <x v="0"/>
    <x v="0"/>
    <x v="6"/>
    <n v="12"/>
    <x v="60"/>
    <x v="5"/>
    <s v="23:26"/>
    <x v="1"/>
    <x v="3"/>
    <x v="6"/>
    <n v="4"/>
    <n v="4"/>
    <x v="2"/>
    <x v="3"/>
    <x v="3"/>
    <x v="3"/>
    <x v="0"/>
    <x v="2"/>
    <x v="4"/>
    <x v="1"/>
    <x v="0"/>
    <x v="0"/>
    <x v="0"/>
    <x v="0"/>
    <n v="23"/>
    <x v="0"/>
    <x v="0"/>
    <s v="Weekday"/>
    <s v="Fatal"/>
    <n v="1"/>
    <x v="2"/>
    <x v="2"/>
  </r>
  <r>
    <s v="A02551"/>
    <n v="1"/>
    <x v="20"/>
    <x v="20"/>
    <x v="11"/>
    <x v="4"/>
    <x v="10"/>
    <n v="2"/>
    <x v="17"/>
    <x v="5"/>
    <s v="4:43"/>
    <x v="0"/>
    <x v="2"/>
    <x v="2"/>
    <n v="2"/>
    <n v="4"/>
    <x v="0"/>
    <x v="3"/>
    <x v="3"/>
    <x v="0"/>
    <x v="3"/>
    <x v="59"/>
    <x v="23"/>
    <x v="0"/>
    <x v="1"/>
    <x v="0"/>
    <x v="1"/>
    <x v="0"/>
    <n v="4"/>
    <x v="0"/>
    <x v="2"/>
    <s v="Weekday"/>
    <s v="Fatal"/>
    <n v="2"/>
    <x v="1"/>
    <x v="0"/>
  </r>
  <r>
    <s v="A02552"/>
    <n v="1"/>
    <x v="24"/>
    <x v="24"/>
    <x v="0"/>
    <x v="4"/>
    <x v="6"/>
    <n v="12"/>
    <x v="7"/>
    <x v="5"/>
    <s v="16:11"/>
    <x v="1"/>
    <x v="0"/>
    <x v="1"/>
    <n v="3"/>
    <n v="4"/>
    <x v="3"/>
    <x v="1"/>
    <x v="3"/>
    <x v="1"/>
    <x v="3"/>
    <x v="61"/>
    <x v="3"/>
    <x v="1"/>
    <x v="1"/>
    <x v="1"/>
    <x v="0"/>
    <x v="1"/>
    <n v="16"/>
    <x v="3"/>
    <x v="2"/>
    <s v="Weekday"/>
    <s v="Fatal"/>
    <n v="1.33"/>
    <x v="2"/>
    <x v="0"/>
  </r>
  <r>
    <s v="A02553"/>
    <n v="1"/>
    <x v="30"/>
    <x v="30"/>
    <x v="0"/>
    <x v="0"/>
    <x v="2"/>
    <n v="6"/>
    <x v="53"/>
    <x v="1"/>
    <s v="0:34"/>
    <x v="0"/>
    <x v="4"/>
    <x v="0"/>
    <n v="5"/>
    <n v="4"/>
    <x v="1"/>
    <x v="1"/>
    <x v="0"/>
    <x v="3"/>
    <x v="0"/>
    <x v="77"/>
    <x v="0"/>
    <x v="0"/>
    <x v="0"/>
    <x v="1"/>
    <x v="1"/>
    <x v="0"/>
    <n v="0"/>
    <x v="0"/>
    <x v="0"/>
    <s v="Weekday"/>
    <s v="Fatal"/>
    <n v="0.8"/>
    <x v="0"/>
    <x v="2"/>
  </r>
  <r>
    <s v="A02554"/>
    <n v="1"/>
    <x v="3"/>
    <x v="3"/>
    <x v="0"/>
    <x v="1"/>
    <x v="11"/>
    <n v="3"/>
    <x v="62"/>
    <x v="0"/>
    <s v="2:51"/>
    <x v="0"/>
    <x v="2"/>
    <x v="6"/>
    <n v="0"/>
    <n v="5"/>
    <x v="1"/>
    <x v="2"/>
    <x v="1"/>
    <x v="2"/>
    <x v="2"/>
    <x v="65"/>
    <x v="1"/>
    <x v="1"/>
    <x v="0"/>
    <x v="1"/>
    <x v="0"/>
    <x v="3"/>
    <n v="2"/>
    <x v="0"/>
    <x v="1"/>
    <s v="Weekday"/>
    <s v="Fatal"/>
    <n v="0"/>
    <x v="1"/>
    <x v="1"/>
  </r>
  <r>
    <s v="A02555"/>
    <n v="1"/>
    <x v="13"/>
    <x v="13"/>
    <x v="0"/>
    <x v="2"/>
    <x v="4"/>
    <n v="11"/>
    <x v="14"/>
    <x v="2"/>
    <s v="21:48"/>
    <x v="1"/>
    <x v="4"/>
    <x v="2"/>
    <n v="6"/>
    <n v="3"/>
    <x v="4"/>
    <x v="1"/>
    <x v="3"/>
    <x v="3"/>
    <x v="3"/>
    <x v="27"/>
    <x v="51"/>
    <x v="2"/>
    <x v="1"/>
    <x v="1"/>
    <x v="0"/>
    <x v="3"/>
    <n v="21"/>
    <x v="0"/>
    <x v="2"/>
    <s v="Weekend"/>
    <s v="Fatal"/>
    <n v="0.5"/>
    <x v="4"/>
    <x v="3"/>
  </r>
  <r>
    <s v="A02556"/>
    <n v="1"/>
    <x v="25"/>
    <x v="25"/>
    <x v="0"/>
    <x v="5"/>
    <x v="9"/>
    <n v="9"/>
    <x v="52"/>
    <x v="3"/>
    <s v="17:16"/>
    <x v="1"/>
    <x v="2"/>
    <x v="2"/>
    <n v="3"/>
    <n v="5"/>
    <x v="3"/>
    <x v="3"/>
    <x v="0"/>
    <x v="1"/>
    <x v="2"/>
    <x v="26"/>
    <x v="40"/>
    <x v="1"/>
    <x v="0"/>
    <x v="2"/>
    <x v="1"/>
    <x v="2"/>
    <n v="17"/>
    <x v="2"/>
    <x v="1"/>
    <s v="Weekday"/>
    <s v="Fatal"/>
    <n v="1.67"/>
    <x v="3"/>
    <x v="0"/>
  </r>
  <r>
    <s v="A02557"/>
    <n v="1"/>
    <x v="20"/>
    <x v="20"/>
    <x v="11"/>
    <x v="2"/>
    <x v="11"/>
    <n v="3"/>
    <x v="45"/>
    <x v="1"/>
    <s v="7:22"/>
    <x v="2"/>
    <x v="3"/>
    <x v="1"/>
    <n v="10"/>
    <n v="4"/>
    <x v="3"/>
    <x v="2"/>
    <x v="2"/>
    <x v="0"/>
    <x v="2"/>
    <x v="4"/>
    <x v="14"/>
    <x v="1"/>
    <x v="0"/>
    <x v="0"/>
    <x v="1"/>
    <x v="1"/>
    <n v="7"/>
    <x v="1"/>
    <x v="2"/>
    <s v="Weekday"/>
    <s v="Fatal"/>
    <n v="0.4"/>
    <x v="1"/>
    <x v="2"/>
  </r>
  <r>
    <s v="A02558"/>
    <n v="1"/>
    <x v="28"/>
    <x v="28"/>
    <x v="23"/>
    <x v="0"/>
    <x v="8"/>
    <n v="4"/>
    <x v="35"/>
    <x v="1"/>
    <s v="1:16"/>
    <x v="2"/>
    <x v="4"/>
    <x v="4"/>
    <n v="7"/>
    <n v="4"/>
    <x v="4"/>
    <x v="0"/>
    <x v="2"/>
    <x v="2"/>
    <x v="3"/>
    <x v="69"/>
    <x v="29"/>
    <x v="1"/>
    <x v="0"/>
    <x v="2"/>
    <x v="0"/>
    <x v="0"/>
    <n v="1"/>
    <x v="0"/>
    <x v="0"/>
    <s v="Weekday"/>
    <s v="Fatal"/>
    <n v="0.56999999999999995"/>
    <x v="1"/>
    <x v="2"/>
  </r>
  <r>
    <s v="A02559"/>
    <n v="1"/>
    <x v="5"/>
    <x v="5"/>
    <x v="0"/>
    <x v="5"/>
    <x v="4"/>
    <n v="11"/>
    <x v="61"/>
    <x v="1"/>
    <s v="2:55"/>
    <x v="0"/>
    <x v="0"/>
    <x v="2"/>
    <n v="10"/>
    <n v="1"/>
    <x v="3"/>
    <x v="0"/>
    <x v="1"/>
    <x v="1"/>
    <x v="3"/>
    <x v="65"/>
    <x v="25"/>
    <x v="1"/>
    <x v="1"/>
    <x v="0"/>
    <x v="0"/>
    <x v="1"/>
    <n v="2"/>
    <x v="0"/>
    <x v="1"/>
    <s v="Weekday"/>
    <s v="Fatal"/>
    <n v="0.1"/>
    <x v="3"/>
    <x v="1"/>
  </r>
  <r>
    <s v="A02560"/>
    <n v="1"/>
    <x v="27"/>
    <x v="27"/>
    <x v="0"/>
    <x v="0"/>
    <x v="1"/>
    <n v="1"/>
    <x v="65"/>
    <x v="1"/>
    <s v="9:6"/>
    <x v="1"/>
    <x v="3"/>
    <x v="6"/>
    <n v="1"/>
    <n v="1"/>
    <x v="1"/>
    <x v="3"/>
    <x v="1"/>
    <x v="3"/>
    <x v="2"/>
    <x v="83"/>
    <x v="47"/>
    <x v="0"/>
    <x v="0"/>
    <x v="0"/>
    <x v="1"/>
    <x v="1"/>
    <n v="9"/>
    <x v="1"/>
    <x v="0"/>
    <s v="Weekday"/>
    <s v="Fatal"/>
    <n v="1"/>
    <x v="0"/>
    <x v="3"/>
  </r>
  <r>
    <s v="A02561"/>
    <n v="1"/>
    <x v="24"/>
    <x v="24"/>
    <x v="0"/>
    <x v="1"/>
    <x v="9"/>
    <n v="9"/>
    <x v="69"/>
    <x v="2"/>
    <s v="4:0"/>
    <x v="1"/>
    <x v="2"/>
    <x v="2"/>
    <n v="10"/>
    <n v="3"/>
    <x v="1"/>
    <x v="2"/>
    <x v="3"/>
    <x v="2"/>
    <x v="0"/>
    <x v="44"/>
    <x v="48"/>
    <x v="1"/>
    <x v="0"/>
    <x v="2"/>
    <x v="1"/>
    <x v="3"/>
    <n v="4"/>
    <x v="0"/>
    <x v="1"/>
    <s v="Weekend"/>
    <s v="Fatal"/>
    <n v="0.3"/>
    <x v="2"/>
    <x v="3"/>
  </r>
  <r>
    <s v="A02562"/>
    <n v="1"/>
    <x v="24"/>
    <x v="24"/>
    <x v="0"/>
    <x v="1"/>
    <x v="7"/>
    <n v="7"/>
    <x v="25"/>
    <x v="2"/>
    <s v="15:56"/>
    <x v="0"/>
    <x v="3"/>
    <x v="4"/>
    <n v="5"/>
    <n v="5"/>
    <x v="3"/>
    <x v="0"/>
    <x v="2"/>
    <x v="3"/>
    <x v="1"/>
    <x v="43"/>
    <x v="5"/>
    <x v="1"/>
    <x v="1"/>
    <x v="2"/>
    <x v="1"/>
    <x v="3"/>
    <n v="15"/>
    <x v="3"/>
    <x v="1"/>
    <s v="Weekend"/>
    <s v="Fatal"/>
    <n v="1"/>
    <x v="3"/>
    <x v="4"/>
  </r>
  <r>
    <s v="A02563"/>
    <n v="1"/>
    <x v="19"/>
    <x v="19"/>
    <x v="0"/>
    <x v="1"/>
    <x v="3"/>
    <n v="8"/>
    <x v="9"/>
    <x v="3"/>
    <s v="12:17"/>
    <x v="2"/>
    <x v="1"/>
    <x v="3"/>
    <n v="2"/>
    <n v="3"/>
    <x v="4"/>
    <x v="3"/>
    <x v="3"/>
    <x v="3"/>
    <x v="0"/>
    <x v="71"/>
    <x v="22"/>
    <x v="2"/>
    <x v="0"/>
    <x v="0"/>
    <x v="0"/>
    <x v="3"/>
    <n v="12"/>
    <x v="3"/>
    <x v="1"/>
    <s v="Weekday"/>
    <s v="Fatal"/>
    <n v="1.5"/>
    <x v="4"/>
    <x v="1"/>
  </r>
  <r>
    <s v="A02564"/>
    <n v="1"/>
    <x v="30"/>
    <x v="30"/>
    <x v="0"/>
    <x v="4"/>
    <x v="9"/>
    <n v="9"/>
    <x v="59"/>
    <x v="3"/>
    <s v="4:24"/>
    <x v="2"/>
    <x v="1"/>
    <x v="1"/>
    <n v="8"/>
    <n v="1"/>
    <x v="3"/>
    <x v="3"/>
    <x v="0"/>
    <x v="1"/>
    <x v="0"/>
    <x v="49"/>
    <x v="35"/>
    <x v="1"/>
    <x v="1"/>
    <x v="2"/>
    <x v="0"/>
    <x v="2"/>
    <n v="4"/>
    <x v="0"/>
    <x v="2"/>
    <s v="Weekday"/>
    <s v="Fatal"/>
    <n v="0.12"/>
    <x v="3"/>
    <x v="1"/>
  </r>
  <r>
    <s v="A02565"/>
    <n v="1"/>
    <x v="16"/>
    <x v="16"/>
    <x v="25"/>
    <x v="2"/>
    <x v="6"/>
    <n v="12"/>
    <x v="46"/>
    <x v="6"/>
    <s v="20:25"/>
    <x v="0"/>
    <x v="3"/>
    <x v="5"/>
    <n v="3"/>
    <n v="0"/>
    <x v="2"/>
    <x v="3"/>
    <x v="3"/>
    <x v="2"/>
    <x v="1"/>
    <x v="27"/>
    <x v="46"/>
    <x v="0"/>
    <x v="1"/>
    <x v="1"/>
    <x v="1"/>
    <x v="1"/>
    <n v="20"/>
    <x v="2"/>
    <x v="2"/>
    <s v="Weekend"/>
    <s v="Non-Fatal"/>
    <n v="0"/>
    <x v="0"/>
    <x v="3"/>
  </r>
  <r>
    <s v="A02566"/>
    <n v="1"/>
    <x v="31"/>
    <x v="31"/>
    <x v="0"/>
    <x v="5"/>
    <x v="3"/>
    <n v="8"/>
    <x v="42"/>
    <x v="5"/>
    <s v="15:47"/>
    <x v="0"/>
    <x v="2"/>
    <x v="5"/>
    <n v="6"/>
    <n v="3"/>
    <x v="4"/>
    <x v="1"/>
    <x v="2"/>
    <x v="1"/>
    <x v="0"/>
    <x v="59"/>
    <x v="31"/>
    <x v="1"/>
    <x v="1"/>
    <x v="2"/>
    <x v="1"/>
    <x v="2"/>
    <n v="15"/>
    <x v="3"/>
    <x v="1"/>
    <s v="Weekday"/>
    <s v="Fatal"/>
    <n v="0.5"/>
    <x v="3"/>
    <x v="0"/>
  </r>
  <r>
    <s v="A02567"/>
    <n v="1"/>
    <x v="11"/>
    <x v="11"/>
    <x v="4"/>
    <x v="2"/>
    <x v="10"/>
    <n v="2"/>
    <x v="26"/>
    <x v="2"/>
    <s v="16:12"/>
    <x v="0"/>
    <x v="3"/>
    <x v="4"/>
    <n v="6"/>
    <n v="4"/>
    <x v="1"/>
    <x v="3"/>
    <x v="1"/>
    <x v="1"/>
    <x v="0"/>
    <x v="87"/>
    <x v="18"/>
    <x v="1"/>
    <x v="1"/>
    <x v="0"/>
    <x v="1"/>
    <x v="1"/>
    <n v="16"/>
    <x v="3"/>
    <x v="2"/>
    <s v="Weekend"/>
    <s v="Fatal"/>
    <n v="0.67"/>
    <x v="3"/>
    <x v="4"/>
  </r>
  <r>
    <s v="A02568"/>
    <n v="1"/>
    <x v="31"/>
    <x v="31"/>
    <x v="0"/>
    <x v="5"/>
    <x v="10"/>
    <n v="2"/>
    <x v="66"/>
    <x v="2"/>
    <s v="10:26"/>
    <x v="2"/>
    <x v="2"/>
    <x v="6"/>
    <n v="4"/>
    <n v="0"/>
    <x v="2"/>
    <x v="3"/>
    <x v="2"/>
    <x v="0"/>
    <x v="0"/>
    <x v="39"/>
    <x v="45"/>
    <x v="1"/>
    <x v="0"/>
    <x v="1"/>
    <x v="0"/>
    <x v="1"/>
    <n v="10"/>
    <x v="1"/>
    <x v="1"/>
    <s v="Weekend"/>
    <s v="Non-Fatal"/>
    <n v="0"/>
    <x v="3"/>
    <x v="4"/>
  </r>
  <r>
    <s v="A02569"/>
    <n v="1"/>
    <x v="26"/>
    <x v="26"/>
    <x v="0"/>
    <x v="1"/>
    <x v="11"/>
    <n v="3"/>
    <x v="62"/>
    <x v="6"/>
    <s v="11:58"/>
    <x v="1"/>
    <x v="3"/>
    <x v="3"/>
    <n v="7"/>
    <n v="0"/>
    <x v="4"/>
    <x v="0"/>
    <x v="0"/>
    <x v="0"/>
    <x v="3"/>
    <x v="89"/>
    <x v="15"/>
    <x v="1"/>
    <x v="1"/>
    <x v="1"/>
    <x v="1"/>
    <x v="3"/>
    <n v="11"/>
    <x v="1"/>
    <x v="1"/>
    <s v="Weekend"/>
    <s v="Non-Fatal"/>
    <n v="0"/>
    <x v="1"/>
    <x v="0"/>
  </r>
  <r>
    <s v="A02570"/>
    <n v="1"/>
    <x v="9"/>
    <x v="9"/>
    <x v="0"/>
    <x v="0"/>
    <x v="3"/>
    <n v="8"/>
    <x v="4"/>
    <x v="2"/>
    <s v="9:33"/>
    <x v="2"/>
    <x v="3"/>
    <x v="2"/>
    <n v="10"/>
    <n v="3"/>
    <x v="0"/>
    <x v="2"/>
    <x v="2"/>
    <x v="1"/>
    <x v="1"/>
    <x v="64"/>
    <x v="25"/>
    <x v="1"/>
    <x v="0"/>
    <x v="1"/>
    <x v="0"/>
    <x v="3"/>
    <n v="9"/>
    <x v="1"/>
    <x v="0"/>
    <s v="Weekend"/>
    <s v="Fatal"/>
    <n v="0.3"/>
    <x v="3"/>
    <x v="3"/>
  </r>
  <r>
    <s v="A02571"/>
    <n v="1"/>
    <x v="16"/>
    <x v="16"/>
    <x v="20"/>
    <x v="4"/>
    <x v="2"/>
    <n v="6"/>
    <x v="54"/>
    <x v="2"/>
    <s v="19:22"/>
    <x v="0"/>
    <x v="4"/>
    <x v="2"/>
    <n v="2"/>
    <n v="0"/>
    <x v="1"/>
    <x v="2"/>
    <x v="1"/>
    <x v="3"/>
    <x v="0"/>
    <x v="69"/>
    <x v="34"/>
    <x v="0"/>
    <x v="1"/>
    <x v="2"/>
    <x v="1"/>
    <x v="3"/>
    <n v="19"/>
    <x v="2"/>
    <x v="2"/>
    <s v="Weekend"/>
    <s v="Non-Fatal"/>
    <n v="0"/>
    <x v="1"/>
    <x v="2"/>
  </r>
  <r>
    <s v="A02572"/>
    <n v="1"/>
    <x v="25"/>
    <x v="25"/>
    <x v="0"/>
    <x v="5"/>
    <x v="10"/>
    <n v="2"/>
    <x v="66"/>
    <x v="4"/>
    <s v="19:59"/>
    <x v="0"/>
    <x v="1"/>
    <x v="3"/>
    <n v="1"/>
    <n v="2"/>
    <x v="0"/>
    <x v="0"/>
    <x v="1"/>
    <x v="0"/>
    <x v="0"/>
    <x v="70"/>
    <x v="33"/>
    <x v="1"/>
    <x v="1"/>
    <x v="1"/>
    <x v="1"/>
    <x v="2"/>
    <n v="19"/>
    <x v="2"/>
    <x v="1"/>
    <s v="Weekday"/>
    <s v="Fatal"/>
    <n v="2"/>
    <x v="1"/>
    <x v="1"/>
  </r>
  <r>
    <s v="A02573"/>
    <n v="1"/>
    <x v="18"/>
    <x v="18"/>
    <x v="9"/>
    <x v="0"/>
    <x v="11"/>
    <n v="3"/>
    <x v="70"/>
    <x v="6"/>
    <s v="2:11"/>
    <x v="1"/>
    <x v="0"/>
    <x v="6"/>
    <n v="8"/>
    <n v="0"/>
    <x v="4"/>
    <x v="1"/>
    <x v="3"/>
    <x v="0"/>
    <x v="1"/>
    <x v="47"/>
    <x v="23"/>
    <x v="0"/>
    <x v="0"/>
    <x v="0"/>
    <x v="0"/>
    <x v="3"/>
    <n v="2"/>
    <x v="0"/>
    <x v="0"/>
    <s v="Weekend"/>
    <s v="Non-Fatal"/>
    <n v="0"/>
    <x v="1"/>
    <x v="1"/>
  </r>
  <r>
    <s v="A02574"/>
    <n v="1"/>
    <x v="2"/>
    <x v="2"/>
    <x v="0"/>
    <x v="0"/>
    <x v="7"/>
    <n v="7"/>
    <x v="8"/>
    <x v="6"/>
    <s v="2:53"/>
    <x v="1"/>
    <x v="3"/>
    <x v="6"/>
    <n v="2"/>
    <n v="5"/>
    <x v="4"/>
    <x v="1"/>
    <x v="1"/>
    <x v="2"/>
    <x v="2"/>
    <x v="36"/>
    <x v="29"/>
    <x v="1"/>
    <x v="1"/>
    <x v="2"/>
    <x v="0"/>
    <x v="2"/>
    <n v="2"/>
    <x v="0"/>
    <x v="0"/>
    <s v="Weekend"/>
    <s v="Fatal"/>
    <n v="2.5"/>
    <x v="1"/>
    <x v="1"/>
  </r>
  <r>
    <s v="A02575"/>
    <n v="1"/>
    <x v="28"/>
    <x v="28"/>
    <x v="19"/>
    <x v="1"/>
    <x v="8"/>
    <n v="4"/>
    <x v="37"/>
    <x v="1"/>
    <s v="6:2"/>
    <x v="0"/>
    <x v="1"/>
    <x v="0"/>
    <n v="3"/>
    <n v="0"/>
    <x v="3"/>
    <x v="3"/>
    <x v="0"/>
    <x v="3"/>
    <x v="0"/>
    <x v="0"/>
    <x v="23"/>
    <x v="0"/>
    <x v="1"/>
    <x v="2"/>
    <x v="0"/>
    <x v="1"/>
    <n v="6"/>
    <x v="1"/>
    <x v="1"/>
    <s v="Weekday"/>
    <s v="Non-Fatal"/>
    <n v="0"/>
    <x v="1"/>
    <x v="0"/>
  </r>
  <r>
    <s v="A02576"/>
    <n v="1"/>
    <x v="14"/>
    <x v="14"/>
    <x v="0"/>
    <x v="2"/>
    <x v="11"/>
    <n v="3"/>
    <x v="45"/>
    <x v="1"/>
    <s v="15:21"/>
    <x v="0"/>
    <x v="2"/>
    <x v="1"/>
    <n v="5"/>
    <n v="1"/>
    <x v="4"/>
    <x v="1"/>
    <x v="0"/>
    <x v="3"/>
    <x v="0"/>
    <x v="74"/>
    <x v="27"/>
    <x v="1"/>
    <x v="1"/>
    <x v="2"/>
    <x v="1"/>
    <x v="3"/>
    <n v="15"/>
    <x v="3"/>
    <x v="2"/>
    <s v="Weekday"/>
    <s v="Fatal"/>
    <n v="0.2"/>
    <x v="2"/>
    <x v="0"/>
  </r>
  <r>
    <s v="A02577"/>
    <n v="1"/>
    <x v="24"/>
    <x v="24"/>
    <x v="0"/>
    <x v="4"/>
    <x v="5"/>
    <n v="10"/>
    <x v="58"/>
    <x v="5"/>
    <s v="15:25"/>
    <x v="1"/>
    <x v="0"/>
    <x v="5"/>
    <n v="5"/>
    <n v="0"/>
    <x v="3"/>
    <x v="1"/>
    <x v="1"/>
    <x v="1"/>
    <x v="0"/>
    <x v="44"/>
    <x v="15"/>
    <x v="1"/>
    <x v="1"/>
    <x v="0"/>
    <x v="1"/>
    <x v="0"/>
    <n v="15"/>
    <x v="3"/>
    <x v="2"/>
    <s v="Weekday"/>
    <s v="Non-Fatal"/>
    <n v="0"/>
    <x v="1"/>
    <x v="3"/>
  </r>
  <r>
    <s v="A02578"/>
    <n v="1"/>
    <x v="7"/>
    <x v="7"/>
    <x v="0"/>
    <x v="0"/>
    <x v="2"/>
    <n v="6"/>
    <x v="53"/>
    <x v="4"/>
    <s v="8:7"/>
    <x v="1"/>
    <x v="4"/>
    <x v="4"/>
    <n v="4"/>
    <n v="3"/>
    <x v="3"/>
    <x v="0"/>
    <x v="0"/>
    <x v="1"/>
    <x v="1"/>
    <x v="83"/>
    <x v="9"/>
    <x v="1"/>
    <x v="1"/>
    <x v="1"/>
    <x v="1"/>
    <x v="0"/>
    <n v="8"/>
    <x v="1"/>
    <x v="0"/>
    <s v="Weekday"/>
    <s v="Fatal"/>
    <n v="0.75"/>
    <x v="1"/>
    <x v="3"/>
  </r>
  <r>
    <s v="A02579"/>
    <n v="1"/>
    <x v="22"/>
    <x v="22"/>
    <x v="0"/>
    <x v="4"/>
    <x v="6"/>
    <n v="12"/>
    <x v="7"/>
    <x v="3"/>
    <s v="1:48"/>
    <x v="1"/>
    <x v="0"/>
    <x v="1"/>
    <n v="10"/>
    <n v="3"/>
    <x v="1"/>
    <x v="3"/>
    <x v="2"/>
    <x v="2"/>
    <x v="1"/>
    <x v="33"/>
    <x v="14"/>
    <x v="1"/>
    <x v="0"/>
    <x v="1"/>
    <x v="0"/>
    <x v="0"/>
    <n v="1"/>
    <x v="0"/>
    <x v="2"/>
    <s v="Weekday"/>
    <s v="Fatal"/>
    <n v="0.3"/>
    <x v="1"/>
    <x v="0"/>
  </r>
  <r>
    <s v="A02580"/>
    <n v="1"/>
    <x v="3"/>
    <x v="3"/>
    <x v="0"/>
    <x v="3"/>
    <x v="10"/>
    <n v="2"/>
    <x v="49"/>
    <x v="0"/>
    <s v="21:6"/>
    <x v="1"/>
    <x v="0"/>
    <x v="5"/>
    <n v="5"/>
    <n v="4"/>
    <x v="2"/>
    <x v="3"/>
    <x v="0"/>
    <x v="0"/>
    <x v="3"/>
    <x v="44"/>
    <x v="48"/>
    <x v="1"/>
    <x v="1"/>
    <x v="2"/>
    <x v="1"/>
    <x v="0"/>
    <n v="21"/>
    <x v="0"/>
    <x v="0"/>
    <s v="Weekday"/>
    <s v="Fatal"/>
    <n v="0.8"/>
    <x v="2"/>
    <x v="3"/>
  </r>
  <r>
    <s v="A02581"/>
    <n v="1"/>
    <x v="28"/>
    <x v="28"/>
    <x v="19"/>
    <x v="5"/>
    <x v="9"/>
    <n v="9"/>
    <x v="52"/>
    <x v="4"/>
    <s v="17:14"/>
    <x v="1"/>
    <x v="1"/>
    <x v="1"/>
    <n v="7"/>
    <n v="5"/>
    <x v="1"/>
    <x v="1"/>
    <x v="1"/>
    <x v="1"/>
    <x v="2"/>
    <x v="40"/>
    <x v="27"/>
    <x v="1"/>
    <x v="1"/>
    <x v="1"/>
    <x v="1"/>
    <x v="1"/>
    <n v="17"/>
    <x v="2"/>
    <x v="1"/>
    <s v="Weekday"/>
    <s v="Fatal"/>
    <n v="0.71"/>
    <x v="2"/>
    <x v="0"/>
  </r>
  <r>
    <s v="A02582"/>
    <n v="1"/>
    <x v="7"/>
    <x v="7"/>
    <x v="0"/>
    <x v="3"/>
    <x v="6"/>
    <n v="12"/>
    <x v="50"/>
    <x v="6"/>
    <s v="8:21"/>
    <x v="2"/>
    <x v="0"/>
    <x v="2"/>
    <n v="8"/>
    <n v="1"/>
    <x v="0"/>
    <x v="0"/>
    <x v="2"/>
    <x v="1"/>
    <x v="0"/>
    <x v="84"/>
    <x v="12"/>
    <x v="1"/>
    <x v="0"/>
    <x v="1"/>
    <x v="1"/>
    <x v="3"/>
    <n v="8"/>
    <x v="1"/>
    <x v="0"/>
    <s v="Weekend"/>
    <s v="Fatal"/>
    <n v="0.12"/>
    <x v="1"/>
    <x v="0"/>
  </r>
  <r>
    <s v="A02583"/>
    <n v="1"/>
    <x v="18"/>
    <x v="18"/>
    <x v="9"/>
    <x v="1"/>
    <x v="1"/>
    <n v="1"/>
    <x v="1"/>
    <x v="4"/>
    <s v="4:7"/>
    <x v="1"/>
    <x v="3"/>
    <x v="5"/>
    <n v="2"/>
    <n v="3"/>
    <x v="0"/>
    <x v="2"/>
    <x v="2"/>
    <x v="0"/>
    <x v="2"/>
    <x v="78"/>
    <x v="10"/>
    <x v="1"/>
    <x v="1"/>
    <x v="0"/>
    <x v="0"/>
    <x v="1"/>
    <n v="4"/>
    <x v="0"/>
    <x v="1"/>
    <s v="Weekday"/>
    <s v="Fatal"/>
    <n v="1.5"/>
    <x v="3"/>
    <x v="4"/>
  </r>
  <r>
    <s v="A02584"/>
    <n v="1"/>
    <x v="22"/>
    <x v="22"/>
    <x v="0"/>
    <x v="5"/>
    <x v="3"/>
    <n v="8"/>
    <x v="42"/>
    <x v="1"/>
    <s v="1:10"/>
    <x v="0"/>
    <x v="3"/>
    <x v="6"/>
    <n v="9"/>
    <n v="2"/>
    <x v="1"/>
    <x v="0"/>
    <x v="1"/>
    <x v="1"/>
    <x v="2"/>
    <x v="30"/>
    <x v="6"/>
    <x v="1"/>
    <x v="1"/>
    <x v="0"/>
    <x v="1"/>
    <x v="3"/>
    <n v="1"/>
    <x v="0"/>
    <x v="1"/>
    <s v="Weekday"/>
    <s v="Fatal"/>
    <n v="0.22"/>
    <x v="3"/>
    <x v="4"/>
  </r>
  <r>
    <s v="A02585"/>
    <n v="1"/>
    <x v="26"/>
    <x v="26"/>
    <x v="0"/>
    <x v="0"/>
    <x v="1"/>
    <n v="1"/>
    <x v="65"/>
    <x v="5"/>
    <s v="0:32"/>
    <x v="1"/>
    <x v="3"/>
    <x v="6"/>
    <n v="4"/>
    <n v="1"/>
    <x v="1"/>
    <x v="2"/>
    <x v="1"/>
    <x v="3"/>
    <x v="1"/>
    <x v="71"/>
    <x v="14"/>
    <x v="1"/>
    <x v="0"/>
    <x v="0"/>
    <x v="0"/>
    <x v="3"/>
    <n v="0"/>
    <x v="0"/>
    <x v="0"/>
    <s v="Weekday"/>
    <s v="Fatal"/>
    <n v="0.25"/>
    <x v="1"/>
    <x v="1"/>
  </r>
  <r>
    <s v="A02586"/>
    <n v="1"/>
    <x v="20"/>
    <x v="20"/>
    <x v="15"/>
    <x v="5"/>
    <x v="6"/>
    <n v="12"/>
    <x v="32"/>
    <x v="5"/>
    <s v="23:13"/>
    <x v="1"/>
    <x v="4"/>
    <x v="4"/>
    <n v="5"/>
    <n v="2"/>
    <x v="3"/>
    <x v="3"/>
    <x v="1"/>
    <x v="2"/>
    <x v="3"/>
    <x v="24"/>
    <x v="4"/>
    <x v="1"/>
    <x v="0"/>
    <x v="0"/>
    <x v="1"/>
    <x v="0"/>
    <n v="23"/>
    <x v="0"/>
    <x v="1"/>
    <s v="Weekday"/>
    <s v="Fatal"/>
    <n v="0.4"/>
    <x v="2"/>
    <x v="4"/>
  </r>
  <r>
    <s v="A02587"/>
    <n v="1"/>
    <x v="12"/>
    <x v="12"/>
    <x v="14"/>
    <x v="4"/>
    <x v="5"/>
    <n v="10"/>
    <x v="58"/>
    <x v="0"/>
    <s v="3:13"/>
    <x v="2"/>
    <x v="1"/>
    <x v="0"/>
    <n v="0"/>
    <n v="1"/>
    <x v="3"/>
    <x v="0"/>
    <x v="3"/>
    <x v="1"/>
    <x v="1"/>
    <x v="33"/>
    <x v="12"/>
    <x v="1"/>
    <x v="0"/>
    <x v="1"/>
    <x v="0"/>
    <x v="2"/>
    <n v="3"/>
    <x v="0"/>
    <x v="2"/>
    <s v="Weekday"/>
    <s v="Fatal"/>
    <n v="0"/>
    <x v="1"/>
    <x v="0"/>
  </r>
  <r>
    <s v="A02588"/>
    <n v="1"/>
    <x v="17"/>
    <x v="17"/>
    <x v="0"/>
    <x v="2"/>
    <x v="11"/>
    <n v="3"/>
    <x v="45"/>
    <x v="2"/>
    <s v="8:19"/>
    <x v="0"/>
    <x v="4"/>
    <x v="6"/>
    <n v="6"/>
    <n v="0"/>
    <x v="0"/>
    <x v="0"/>
    <x v="2"/>
    <x v="1"/>
    <x v="2"/>
    <x v="72"/>
    <x v="49"/>
    <x v="1"/>
    <x v="1"/>
    <x v="2"/>
    <x v="0"/>
    <x v="1"/>
    <n v="8"/>
    <x v="1"/>
    <x v="2"/>
    <s v="Weekend"/>
    <s v="Non-Fatal"/>
    <n v="0"/>
    <x v="3"/>
    <x v="0"/>
  </r>
  <r>
    <s v="A02589"/>
    <n v="1"/>
    <x v="27"/>
    <x v="27"/>
    <x v="0"/>
    <x v="1"/>
    <x v="4"/>
    <n v="11"/>
    <x v="67"/>
    <x v="1"/>
    <s v="4:55"/>
    <x v="1"/>
    <x v="2"/>
    <x v="1"/>
    <n v="8"/>
    <n v="3"/>
    <x v="3"/>
    <x v="1"/>
    <x v="3"/>
    <x v="3"/>
    <x v="3"/>
    <x v="77"/>
    <x v="31"/>
    <x v="1"/>
    <x v="0"/>
    <x v="2"/>
    <x v="1"/>
    <x v="2"/>
    <n v="4"/>
    <x v="0"/>
    <x v="1"/>
    <s v="Weekday"/>
    <s v="Fatal"/>
    <n v="0.38"/>
    <x v="3"/>
    <x v="2"/>
  </r>
  <r>
    <s v="A02590"/>
    <n v="1"/>
    <x v="3"/>
    <x v="3"/>
    <x v="0"/>
    <x v="3"/>
    <x v="3"/>
    <n v="8"/>
    <x v="48"/>
    <x v="5"/>
    <s v="23:43"/>
    <x v="2"/>
    <x v="2"/>
    <x v="2"/>
    <n v="0"/>
    <n v="4"/>
    <x v="3"/>
    <x v="3"/>
    <x v="3"/>
    <x v="0"/>
    <x v="0"/>
    <x v="79"/>
    <x v="31"/>
    <x v="1"/>
    <x v="1"/>
    <x v="0"/>
    <x v="1"/>
    <x v="2"/>
    <n v="23"/>
    <x v="0"/>
    <x v="0"/>
    <s v="Weekday"/>
    <s v="Fatal"/>
    <n v="0"/>
    <x v="3"/>
    <x v="0"/>
  </r>
  <r>
    <s v="A02591"/>
    <n v="1"/>
    <x v="13"/>
    <x v="13"/>
    <x v="0"/>
    <x v="1"/>
    <x v="7"/>
    <n v="7"/>
    <x v="25"/>
    <x v="0"/>
    <s v="23:44"/>
    <x v="1"/>
    <x v="0"/>
    <x v="2"/>
    <n v="1"/>
    <n v="1"/>
    <x v="2"/>
    <x v="2"/>
    <x v="3"/>
    <x v="0"/>
    <x v="1"/>
    <x v="84"/>
    <x v="6"/>
    <x v="1"/>
    <x v="0"/>
    <x v="0"/>
    <x v="0"/>
    <x v="0"/>
    <n v="23"/>
    <x v="0"/>
    <x v="1"/>
    <s v="Weekday"/>
    <s v="Fatal"/>
    <n v="1"/>
    <x v="3"/>
    <x v="0"/>
  </r>
  <r>
    <s v="A02592"/>
    <n v="1"/>
    <x v="12"/>
    <x v="12"/>
    <x v="14"/>
    <x v="3"/>
    <x v="11"/>
    <n v="3"/>
    <x v="64"/>
    <x v="4"/>
    <s v="2:36"/>
    <x v="2"/>
    <x v="4"/>
    <x v="1"/>
    <n v="6"/>
    <n v="4"/>
    <x v="2"/>
    <x v="3"/>
    <x v="3"/>
    <x v="3"/>
    <x v="0"/>
    <x v="5"/>
    <x v="5"/>
    <x v="1"/>
    <x v="1"/>
    <x v="0"/>
    <x v="1"/>
    <x v="1"/>
    <n v="2"/>
    <x v="0"/>
    <x v="0"/>
    <s v="Weekday"/>
    <s v="Fatal"/>
    <n v="0.67"/>
    <x v="3"/>
    <x v="4"/>
  </r>
  <r>
    <s v="A02593"/>
    <n v="1"/>
    <x v="6"/>
    <x v="6"/>
    <x v="27"/>
    <x v="5"/>
    <x v="7"/>
    <n v="7"/>
    <x v="57"/>
    <x v="2"/>
    <s v="11:14"/>
    <x v="2"/>
    <x v="2"/>
    <x v="5"/>
    <n v="5"/>
    <n v="1"/>
    <x v="3"/>
    <x v="0"/>
    <x v="0"/>
    <x v="0"/>
    <x v="2"/>
    <x v="22"/>
    <x v="33"/>
    <x v="1"/>
    <x v="1"/>
    <x v="2"/>
    <x v="1"/>
    <x v="1"/>
    <n v="11"/>
    <x v="1"/>
    <x v="1"/>
    <s v="Weekend"/>
    <s v="Fatal"/>
    <n v="0.2"/>
    <x v="1"/>
    <x v="3"/>
  </r>
  <r>
    <s v="A02594"/>
    <n v="1"/>
    <x v="14"/>
    <x v="14"/>
    <x v="0"/>
    <x v="4"/>
    <x v="6"/>
    <n v="12"/>
    <x v="7"/>
    <x v="5"/>
    <s v="11:9"/>
    <x v="0"/>
    <x v="0"/>
    <x v="2"/>
    <n v="10"/>
    <n v="2"/>
    <x v="0"/>
    <x v="0"/>
    <x v="0"/>
    <x v="2"/>
    <x v="3"/>
    <x v="55"/>
    <x v="51"/>
    <x v="2"/>
    <x v="1"/>
    <x v="0"/>
    <x v="1"/>
    <x v="2"/>
    <n v="11"/>
    <x v="1"/>
    <x v="2"/>
    <s v="Weekday"/>
    <s v="Fatal"/>
    <n v="0.2"/>
    <x v="4"/>
    <x v="4"/>
  </r>
  <r>
    <s v="A02595"/>
    <n v="1"/>
    <x v="1"/>
    <x v="1"/>
    <x v="6"/>
    <x v="1"/>
    <x v="8"/>
    <n v="4"/>
    <x v="37"/>
    <x v="3"/>
    <s v="23:33"/>
    <x v="2"/>
    <x v="3"/>
    <x v="2"/>
    <n v="9"/>
    <n v="2"/>
    <x v="2"/>
    <x v="0"/>
    <x v="0"/>
    <x v="0"/>
    <x v="0"/>
    <x v="28"/>
    <x v="35"/>
    <x v="1"/>
    <x v="1"/>
    <x v="1"/>
    <x v="1"/>
    <x v="1"/>
    <n v="23"/>
    <x v="0"/>
    <x v="1"/>
    <s v="Weekday"/>
    <s v="Fatal"/>
    <n v="0.22"/>
    <x v="3"/>
    <x v="3"/>
  </r>
  <r>
    <s v="A02596"/>
    <n v="1"/>
    <x v="3"/>
    <x v="3"/>
    <x v="0"/>
    <x v="4"/>
    <x v="7"/>
    <n v="7"/>
    <x v="18"/>
    <x v="1"/>
    <s v="22:20"/>
    <x v="2"/>
    <x v="4"/>
    <x v="3"/>
    <n v="6"/>
    <n v="0"/>
    <x v="0"/>
    <x v="2"/>
    <x v="0"/>
    <x v="2"/>
    <x v="2"/>
    <x v="39"/>
    <x v="17"/>
    <x v="2"/>
    <x v="0"/>
    <x v="1"/>
    <x v="1"/>
    <x v="0"/>
    <n v="22"/>
    <x v="0"/>
    <x v="2"/>
    <s v="Weekday"/>
    <s v="Non-Fatal"/>
    <n v="0"/>
    <x v="4"/>
    <x v="4"/>
  </r>
  <r>
    <s v="A02597"/>
    <n v="1"/>
    <x v="6"/>
    <x v="6"/>
    <x v="2"/>
    <x v="4"/>
    <x v="4"/>
    <n v="11"/>
    <x v="23"/>
    <x v="6"/>
    <s v="0:51"/>
    <x v="0"/>
    <x v="4"/>
    <x v="2"/>
    <n v="1"/>
    <n v="2"/>
    <x v="4"/>
    <x v="3"/>
    <x v="2"/>
    <x v="1"/>
    <x v="2"/>
    <x v="4"/>
    <x v="20"/>
    <x v="0"/>
    <x v="1"/>
    <x v="2"/>
    <x v="0"/>
    <x v="1"/>
    <n v="0"/>
    <x v="0"/>
    <x v="2"/>
    <s v="Weekend"/>
    <s v="Fatal"/>
    <n v="2"/>
    <x v="1"/>
    <x v="2"/>
  </r>
  <r>
    <s v="A02598"/>
    <n v="1"/>
    <x v="12"/>
    <x v="12"/>
    <x v="5"/>
    <x v="2"/>
    <x v="6"/>
    <n v="12"/>
    <x v="46"/>
    <x v="2"/>
    <s v="15:23"/>
    <x v="1"/>
    <x v="4"/>
    <x v="2"/>
    <n v="2"/>
    <n v="1"/>
    <x v="1"/>
    <x v="1"/>
    <x v="3"/>
    <x v="3"/>
    <x v="2"/>
    <x v="25"/>
    <x v="47"/>
    <x v="0"/>
    <x v="1"/>
    <x v="2"/>
    <x v="1"/>
    <x v="2"/>
    <n v="15"/>
    <x v="3"/>
    <x v="2"/>
    <s v="Weekend"/>
    <s v="Fatal"/>
    <n v="0.5"/>
    <x v="0"/>
    <x v="0"/>
  </r>
  <r>
    <s v="A02599"/>
    <n v="1"/>
    <x v="21"/>
    <x v="21"/>
    <x v="0"/>
    <x v="2"/>
    <x v="1"/>
    <n v="1"/>
    <x v="63"/>
    <x v="4"/>
    <s v="12:26"/>
    <x v="1"/>
    <x v="2"/>
    <x v="6"/>
    <n v="2"/>
    <n v="1"/>
    <x v="1"/>
    <x v="1"/>
    <x v="1"/>
    <x v="1"/>
    <x v="0"/>
    <x v="34"/>
    <x v="9"/>
    <x v="1"/>
    <x v="0"/>
    <x v="0"/>
    <x v="1"/>
    <x v="2"/>
    <n v="12"/>
    <x v="3"/>
    <x v="2"/>
    <s v="Weekday"/>
    <s v="Fatal"/>
    <n v="0.5"/>
    <x v="1"/>
    <x v="1"/>
  </r>
  <r>
    <s v="A02600"/>
    <n v="1"/>
    <x v="24"/>
    <x v="24"/>
    <x v="0"/>
    <x v="5"/>
    <x v="10"/>
    <n v="2"/>
    <x v="66"/>
    <x v="5"/>
    <s v="8:8"/>
    <x v="2"/>
    <x v="4"/>
    <x v="6"/>
    <n v="7"/>
    <n v="1"/>
    <x v="2"/>
    <x v="0"/>
    <x v="3"/>
    <x v="3"/>
    <x v="2"/>
    <x v="34"/>
    <x v="35"/>
    <x v="1"/>
    <x v="0"/>
    <x v="2"/>
    <x v="0"/>
    <x v="1"/>
    <n v="8"/>
    <x v="1"/>
    <x v="1"/>
    <s v="Weekday"/>
    <s v="Fatal"/>
    <n v="0.14000000000000001"/>
    <x v="3"/>
    <x v="1"/>
  </r>
  <r>
    <s v="A02601"/>
    <n v="1"/>
    <x v="6"/>
    <x v="6"/>
    <x v="27"/>
    <x v="3"/>
    <x v="6"/>
    <n v="12"/>
    <x v="50"/>
    <x v="1"/>
    <s v="21:46"/>
    <x v="0"/>
    <x v="0"/>
    <x v="1"/>
    <n v="2"/>
    <n v="0"/>
    <x v="1"/>
    <x v="3"/>
    <x v="0"/>
    <x v="1"/>
    <x v="2"/>
    <x v="24"/>
    <x v="6"/>
    <x v="1"/>
    <x v="0"/>
    <x v="1"/>
    <x v="0"/>
    <x v="0"/>
    <n v="21"/>
    <x v="0"/>
    <x v="0"/>
    <s v="Weekday"/>
    <s v="Non-Fatal"/>
    <n v="0"/>
    <x v="3"/>
    <x v="4"/>
  </r>
  <r>
    <s v="A02602"/>
    <n v="1"/>
    <x v="18"/>
    <x v="18"/>
    <x v="13"/>
    <x v="4"/>
    <x v="4"/>
    <n v="11"/>
    <x v="23"/>
    <x v="5"/>
    <s v="19:57"/>
    <x v="0"/>
    <x v="1"/>
    <x v="4"/>
    <n v="7"/>
    <n v="3"/>
    <x v="0"/>
    <x v="2"/>
    <x v="2"/>
    <x v="1"/>
    <x v="2"/>
    <x v="71"/>
    <x v="41"/>
    <x v="1"/>
    <x v="1"/>
    <x v="2"/>
    <x v="0"/>
    <x v="1"/>
    <n v="19"/>
    <x v="2"/>
    <x v="2"/>
    <s v="Weekday"/>
    <s v="Fatal"/>
    <n v="0.43"/>
    <x v="2"/>
    <x v="1"/>
  </r>
  <r>
    <s v="A02603"/>
    <n v="1"/>
    <x v="0"/>
    <x v="0"/>
    <x v="0"/>
    <x v="0"/>
    <x v="8"/>
    <n v="4"/>
    <x v="35"/>
    <x v="1"/>
    <s v="2:34"/>
    <x v="1"/>
    <x v="3"/>
    <x v="2"/>
    <n v="6"/>
    <n v="2"/>
    <x v="0"/>
    <x v="2"/>
    <x v="2"/>
    <x v="2"/>
    <x v="0"/>
    <x v="32"/>
    <x v="17"/>
    <x v="2"/>
    <x v="1"/>
    <x v="1"/>
    <x v="0"/>
    <x v="0"/>
    <n v="2"/>
    <x v="0"/>
    <x v="0"/>
    <s v="Weekday"/>
    <s v="Fatal"/>
    <n v="0.33"/>
    <x v="4"/>
    <x v="3"/>
  </r>
  <r>
    <s v="A02604"/>
    <n v="1"/>
    <x v="0"/>
    <x v="0"/>
    <x v="0"/>
    <x v="5"/>
    <x v="5"/>
    <n v="10"/>
    <x v="12"/>
    <x v="1"/>
    <s v="6:29"/>
    <x v="1"/>
    <x v="2"/>
    <x v="2"/>
    <n v="9"/>
    <n v="3"/>
    <x v="0"/>
    <x v="3"/>
    <x v="0"/>
    <x v="1"/>
    <x v="1"/>
    <x v="82"/>
    <x v="30"/>
    <x v="1"/>
    <x v="1"/>
    <x v="1"/>
    <x v="0"/>
    <x v="1"/>
    <n v="6"/>
    <x v="1"/>
    <x v="1"/>
    <s v="Weekday"/>
    <s v="Fatal"/>
    <n v="0.33"/>
    <x v="3"/>
    <x v="0"/>
  </r>
  <r>
    <s v="A02605"/>
    <n v="1"/>
    <x v="5"/>
    <x v="5"/>
    <x v="0"/>
    <x v="1"/>
    <x v="8"/>
    <n v="4"/>
    <x v="37"/>
    <x v="5"/>
    <s v="1:25"/>
    <x v="1"/>
    <x v="3"/>
    <x v="5"/>
    <n v="6"/>
    <n v="2"/>
    <x v="2"/>
    <x v="0"/>
    <x v="1"/>
    <x v="1"/>
    <x v="2"/>
    <x v="17"/>
    <x v="50"/>
    <x v="1"/>
    <x v="0"/>
    <x v="2"/>
    <x v="1"/>
    <x v="3"/>
    <n v="1"/>
    <x v="0"/>
    <x v="1"/>
    <s v="Weekday"/>
    <s v="Fatal"/>
    <n v="0.33"/>
    <x v="2"/>
    <x v="4"/>
  </r>
  <r>
    <s v="A02606"/>
    <n v="1"/>
    <x v="23"/>
    <x v="23"/>
    <x v="0"/>
    <x v="1"/>
    <x v="2"/>
    <n v="6"/>
    <x v="16"/>
    <x v="5"/>
    <s v="20:28"/>
    <x v="1"/>
    <x v="0"/>
    <x v="5"/>
    <n v="3"/>
    <n v="5"/>
    <x v="3"/>
    <x v="3"/>
    <x v="3"/>
    <x v="2"/>
    <x v="0"/>
    <x v="49"/>
    <x v="29"/>
    <x v="1"/>
    <x v="0"/>
    <x v="2"/>
    <x v="1"/>
    <x v="3"/>
    <n v="20"/>
    <x v="2"/>
    <x v="1"/>
    <s v="Weekday"/>
    <s v="Fatal"/>
    <n v="1.67"/>
    <x v="1"/>
    <x v="1"/>
  </r>
  <r>
    <s v="A02607"/>
    <n v="1"/>
    <x v="0"/>
    <x v="0"/>
    <x v="0"/>
    <x v="0"/>
    <x v="8"/>
    <n v="4"/>
    <x v="35"/>
    <x v="3"/>
    <s v="4:55"/>
    <x v="2"/>
    <x v="2"/>
    <x v="4"/>
    <n v="5"/>
    <n v="0"/>
    <x v="4"/>
    <x v="1"/>
    <x v="1"/>
    <x v="3"/>
    <x v="0"/>
    <x v="46"/>
    <x v="10"/>
    <x v="1"/>
    <x v="0"/>
    <x v="1"/>
    <x v="0"/>
    <x v="2"/>
    <n v="4"/>
    <x v="0"/>
    <x v="0"/>
    <s v="Weekday"/>
    <s v="Non-Fatal"/>
    <n v="0"/>
    <x v="3"/>
    <x v="3"/>
  </r>
  <r>
    <s v="A02608"/>
    <n v="1"/>
    <x v="26"/>
    <x v="26"/>
    <x v="0"/>
    <x v="2"/>
    <x v="10"/>
    <n v="2"/>
    <x v="26"/>
    <x v="2"/>
    <s v="15:38"/>
    <x v="0"/>
    <x v="2"/>
    <x v="2"/>
    <n v="5"/>
    <n v="4"/>
    <x v="4"/>
    <x v="1"/>
    <x v="3"/>
    <x v="0"/>
    <x v="1"/>
    <x v="31"/>
    <x v="45"/>
    <x v="1"/>
    <x v="0"/>
    <x v="2"/>
    <x v="1"/>
    <x v="3"/>
    <n v="15"/>
    <x v="3"/>
    <x v="2"/>
    <s v="Weekend"/>
    <s v="Fatal"/>
    <n v="0.8"/>
    <x v="3"/>
    <x v="0"/>
  </r>
  <r>
    <s v="A02609"/>
    <n v="1"/>
    <x v="9"/>
    <x v="9"/>
    <x v="0"/>
    <x v="3"/>
    <x v="0"/>
    <n v="5"/>
    <x v="47"/>
    <x v="0"/>
    <s v="7:2"/>
    <x v="0"/>
    <x v="1"/>
    <x v="3"/>
    <n v="0"/>
    <n v="5"/>
    <x v="0"/>
    <x v="2"/>
    <x v="1"/>
    <x v="1"/>
    <x v="2"/>
    <x v="40"/>
    <x v="49"/>
    <x v="1"/>
    <x v="1"/>
    <x v="1"/>
    <x v="0"/>
    <x v="0"/>
    <n v="7"/>
    <x v="1"/>
    <x v="0"/>
    <s v="Weekday"/>
    <s v="Fatal"/>
    <n v="0"/>
    <x v="3"/>
    <x v="0"/>
  </r>
  <r>
    <s v="A02610"/>
    <n v="1"/>
    <x v="4"/>
    <x v="4"/>
    <x v="0"/>
    <x v="0"/>
    <x v="6"/>
    <n v="12"/>
    <x v="60"/>
    <x v="4"/>
    <s v="3:9"/>
    <x v="1"/>
    <x v="4"/>
    <x v="0"/>
    <n v="8"/>
    <n v="5"/>
    <x v="4"/>
    <x v="0"/>
    <x v="0"/>
    <x v="1"/>
    <x v="0"/>
    <x v="82"/>
    <x v="2"/>
    <x v="1"/>
    <x v="1"/>
    <x v="0"/>
    <x v="0"/>
    <x v="3"/>
    <n v="3"/>
    <x v="0"/>
    <x v="0"/>
    <s v="Weekday"/>
    <s v="Fatal"/>
    <n v="0.62"/>
    <x v="2"/>
    <x v="0"/>
  </r>
  <r>
    <s v="A02611"/>
    <n v="1"/>
    <x v="30"/>
    <x v="30"/>
    <x v="0"/>
    <x v="2"/>
    <x v="6"/>
    <n v="12"/>
    <x v="46"/>
    <x v="2"/>
    <s v="20:27"/>
    <x v="2"/>
    <x v="3"/>
    <x v="2"/>
    <n v="4"/>
    <n v="5"/>
    <x v="2"/>
    <x v="3"/>
    <x v="2"/>
    <x v="2"/>
    <x v="0"/>
    <x v="74"/>
    <x v="17"/>
    <x v="2"/>
    <x v="1"/>
    <x v="0"/>
    <x v="1"/>
    <x v="2"/>
    <n v="20"/>
    <x v="2"/>
    <x v="2"/>
    <s v="Weekend"/>
    <s v="Fatal"/>
    <n v="1.25"/>
    <x v="4"/>
    <x v="0"/>
  </r>
  <r>
    <s v="A02612"/>
    <n v="1"/>
    <x v="13"/>
    <x v="13"/>
    <x v="0"/>
    <x v="1"/>
    <x v="11"/>
    <n v="3"/>
    <x v="62"/>
    <x v="5"/>
    <s v="13:34"/>
    <x v="0"/>
    <x v="4"/>
    <x v="4"/>
    <n v="9"/>
    <n v="1"/>
    <x v="3"/>
    <x v="3"/>
    <x v="1"/>
    <x v="1"/>
    <x v="1"/>
    <x v="6"/>
    <x v="43"/>
    <x v="1"/>
    <x v="1"/>
    <x v="2"/>
    <x v="0"/>
    <x v="1"/>
    <n v="13"/>
    <x v="3"/>
    <x v="1"/>
    <s v="Weekday"/>
    <s v="Fatal"/>
    <n v="0.11"/>
    <x v="1"/>
    <x v="2"/>
  </r>
  <r>
    <s v="A02613"/>
    <n v="1"/>
    <x v="2"/>
    <x v="2"/>
    <x v="0"/>
    <x v="2"/>
    <x v="7"/>
    <n v="7"/>
    <x v="55"/>
    <x v="4"/>
    <s v="21:52"/>
    <x v="2"/>
    <x v="2"/>
    <x v="6"/>
    <n v="2"/>
    <n v="0"/>
    <x v="0"/>
    <x v="3"/>
    <x v="1"/>
    <x v="1"/>
    <x v="1"/>
    <x v="75"/>
    <x v="36"/>
    <x v="1"/>
    <x v="1"/>
    <x v="0"/>
    <x v="1"/>
    <x v="2"/>
    <n v="21"/>
    <x v="0"/>
    <x v="2"/>
    <s v="Weekday"/>
    <s v="Non-Fatal"/>
    <n v="0"/>
    <x v="3"/>
    <x v="2"/>
  </r>
  <r>
    <s v="A02614"/>
    <n v="1"/>
    <x v="29"/>
    <x v="29"/>
    <x v="0"/>
    <x v="5"/>
    <x v="8"/>
    <n v="4"/>
    <x v="19"/>
    <x v="6"/>
    <s v="5:24"/>
    <x v="1"/>
    <x v="1"/>
    <x v="0"/>
    <n v="10"/>
    <n v="1"/>
    <x v="2"/>
    <x v="1"/>
    <x v="1"/>
    <x v="2"/>
    <x v="3"/>
    <x v="54"/>
    <x v="7"/>
    <x v="1"/>
    <x v="0"/>
    <x v="0"/>
    <x v="1"/>
    <x v="2"/>
    <n v="5"/>
    <x v="1"/>
    <x v="1"/>
    <s v="Weekend"/>
    <s v="Fatal"/>
    <n v="0.1"/>
    <x v="3"/>
    <x v="4"/>
  </r>
  <r>
    <s v="A02615"/>
    <n v="1"/>
    <x v="16"/>
    <x v="16"/>
    <x v="8"/>
    <x v="4"/>
    <x v="8"/>
    <n v="4"/>
    <x v="15"/>
    <x v="5"/>
    <s v="10:6"/>
    <x v="0"/>
    <x v="3"/>
    <x v="1"/>
    <n v="6"/>
    <n v="5"/>
    <x v="2"/>
    <x v="1"/>
    <x v="3"/>
    <x v="2"/>
    <x v="2"/>
    <x v="87"/>
    <x v="36"/>
    <x v="1"/>
    <x v="1"/>
    <x v="0"/>
    <x v="1"/>
    <x v="3"/>
    <n v="10"/>
    <x v="1"/>
    <x v="2"/>
    <s v="Weekday"/>
    <s v="Fatal"/>
    <n v="0.83"/>
    <x v="3"/>
    <x v="4"/>
  </r>
  <r>
    <s v="A02616"/>
    <n v="1"/>
    <x v="29"/>
    <x v="29"/>
    <x v="0"/>
    <x v="3"/>
    <x v="5"/>
    <n v="10"/>
    <x v="36"/>
    <x v="1"/>
    <s v="6:29"/>
    <x v="0"/>
    <x v="0"/>
    <x v="1"/>
    <n v="10"/>
    <n v="0"/>
    <x v="3"/>
    <x v="3"/>
    <x v="0"/>
    <x v="1"/>
    <x v="1"/>
    <x v="8"/>
    <x v="38"/>
    <x v="2"/>
    <x v="0"/>
    <x v="1"/>
    <x v="1"/>
    <x v="1"/>
    <n v="6"/>
    <x v="1"/>
    <x v="0"/>
    <s v="Weekday"/>
    <s v="Non-Fatal"/>
    <n v="0"/>
    <x v="4"/>
    <x v="4"/>
  </r>
  <r>
    <s v="A02617"/>
    <n v="1"/>
    <x v="3"/>
    <x v="3"/>
    <x v="0"/>
    <x v="4"/>
    <x v="8"/>
    <n v="4"/>
    <x v="15"/>
    <x v="4"/>
    <s v="12:28"/>
    <x v="1"/>
    <x v="3"/>
    <x v="5"/>
    <n v="7"/>
    <n v="0"/>
    <x v="2"/>
    <x v="3"/>
    <x v="0"/>
    <x v="1"/>
    <x v="0"/>
    <x v="74"/>
    <x v="29"/>
    <x v="1"/>
    <x v="0"/>
    <x v="0"/>
    <x v="0"/>
    <x v="0"/>
    <n v="12"/>
    <x v="3"/>
    <x v="2"/>
    <s v="Weekday"/>
    <s v="Non-Fatal"/>
    <n v="0"/>
    <x v="1"/>
    <x v="0"/>
  </r>
  <r>
    <s v="A02618"/>
    <n v="1"/>
    <x v="24"/>
    <x v="24"/>
    <x v="0"/>
    <x v="2"/>
    <x v="8"/>
    <n v="4"/>
    <x v="44"/>
    <x v="2"/>
    <s v="2:7"/>
    <x v="2"/>
    <x v="3"/>
    <x v="2"/>
    <n v="7"/>
    <n v="3"/>
    <x v="4"/>
    <x v="2"/>
    <x v="1"/>
    <x v="1"/>
    <x v="0"/>
    <x v="51"/>
    <x v="16"/>
    <x v="2"/>
    <x v="0"/>
    <x v="1"/>
    <x v="1"/>
    <x v="2"/>
    <n v="2"/>
    <x v="0"/>
    <x v="2"/>
    <s v="Weekend"/>
    <s v="Fatal"/>
    <n v="0.43"/>
    <x v="4"/>
    <x v="4"/>
  </r>
  <r>
    <s v="A02619"/>
    <n v="1"/>
    <x v="26"/>
    <x v="26"/>
    <x v="0"/>
    <x v="3"/>
    <x v="5"/>
    <n v="10"/>
    <x v="36"/>
    <x v="2"/>
    <s v="22:40"/>
    <x v="2"/>
    <x v="3"/>
    <x v="1"/>
    <n v="6"/>
    <n v="5"/>
    <x v="3"/>
    <x v="1"/>
    <x v="0"/>
    <x v="2"/>
    <x v="3"/>
    <x v="9"/>
    <x v="35"/>
    <x v="1"/>
    <x v="0"/>
    <x v="1"/>
    <x v="1"/>
    <x v="0"/>
    <n v="22"/>
    <x v="0"/>
    <x v="0"/>
    <s v="Weekend"/>
    <s v="Fatal"/>
    <n v="0.83"/>
    <x v="3"/>
    <x v="2"/>
  </r>
  <r>
    <s v="A02620"/>
    <n v="1"/>
    <x v="5"/>
    <x v="5"/>
    <x v="0"/>
    <x v="4"/>
    <x v="0"/>
    <n v="5"/>
    <x v="34"/>
    <x v="3"/>
    <s v="19:28"/>
    <x v="2"/>
    <x v="2"/>
    <x v="2"/>
    <n v="5"/>
    <n v="2"/>
    <x v="3"/>
    <x v="0"/>
    <x v="0"/>
    <x v="3"/>
    <x v="1"/>
    <x v="82"/>
    <x v="4"/>
    <x v="1"/>
    <x v="1"/>
    <x v="1"/>
    <x v="0"/>
    <x v="2"/>
    <n v="19"/>
    <x v="2"/>
    <x v="2"/>
    <s v="Weekday"/>
    <s v="Fatal"/>
    <n v="0.4"/>
    <x v="2"/>
    <x v="0"/>
  </r>
  <r>
    <s v="A02621"/>
    <n v="1"/>
    <x v="12"/>
    <x v="12"/>
    <x v="14"/>
    <x v="3"/>
    <x v="10"/>
    <n v="2"/>
    <x v="49"/>
    <x v="3"/>
    <s v="19:57"/>
    <x v="0"/>
    <x v="0"/>
    <x v="1"/>
    <n v="4"/>
    <n v="4"/>
    <x v="3"/>
    <x v="3"/>
    <x v="1"/>
    <x v="1"/>
    <x v="2"/>
    <x v="45"/>
    <x v="25"/>
    <x v="1"/>
    <x v="0"/>
    <x v="1"/>
    <x v="0"/>
    <x v="3"/>
    <n v="19"/>
    <x v="2"/>
    <x v="0"/>
    <s v="Weekday"/>
    <s v="Fatal"/>
    <n v="1"/>
    <x v="3"/>
    <x v="1"/>
  </r>
  <r>
    <s v="A02622"/>
    <n v="1"/>
    <x v="27"/>
    <x v="27"/>
    <x v="0"/>
    <x v="3"/>
    <x v="8"/>
    <n v="4"/>
    <x v="10"/>
    <x v="0"/>
    <s v="12:36"/>
    <x v="0"/>
    <x v="1"/>
    <x v="5"/>
    <n v="5"/>
    <n v="0"/>
    <x v="3"/>
    <x v="2"/>
    <x v="1"/>
    <x v="3"/>
    <x v="3"/>
    <x v="66"/>
    <x v="7"/>
    <x v="1"/>
    <x v="0"/>
    <x v="0"/>
    <x v="1"/>
    <x v="2"/>
    <n v="12"/>
    <x v="3"/>
    <x v="0"/>
    <s v="Weekday"/>
    <s v="Non-Fatal"/>
    <n v="0"/>
    <x v="3"/>
    <x v="3"/>
  </r>
  <r>
    <s v="A02623"/>
    <n v="1"/>
    <x v="0"/>
    <x v="0"/>
    <x v="0"/>
    <x v="0"/>
    <x v="5"/>
    <n v="10"/>
    <x v="6"/>
    <x v="1"/>
    <s v="18:47"/>
    <x v="0"/>
    <x v="2"/>
    <x v="1"/>
    <n v="0"/>
    <n v="5"/>
    <x v="3"/>
    <x v="2"/>
    <x v="1"/>
    <x v="1"/>
    <x v="0"/>
    <x v="27"/>
    <x v="28"/>
    <x v="0"/>
    <x v="0"/>
    <x v="0"/>
    <x v="1"/>
    <x v="1"/>
    <n v="18"/>
    <x v="2"/>
    <x v="0"/>
    <s v="Weekday"/>
    <s v="Fatal"/>
    <n v="0"/>
    <x v="0"/>
    <x v="3"/>
  </r>
  <r>
    <s v="A02624"/>
    <n v="1"/>
    <x v="15"/>
    <x v="15"/>
    <x v="26"/>
    <x v="4"/>
    <x v="10"/>
    <n v="2"/>
    <x v="17"/>
    <x v="2"/>
    <s v="12:6"/>
    <x v="0"/>
    <x v="3"/>
    <x v="4"/>
    <n v="6"/>
    <n v="4"/>
    <x v="4"/>
    <x v="1"/>
    <x v="1"/>
    <x v="2"/>
    <x v="2"/>
    <x v="22"/>
    <x v="43"/>
    <x v="1"/>
    <x v="0"/>
    <x v="1"/>
    <x v="0"/>
    <x v="2"/>
    <n v="12"/>
    <x v="3"/>
    <x v="2"/>
    <s v="Weekend"/>
    <s v="Fatal"/>
    <n v="0.67"/>
    <x v="1"/>
    <x v="3"/>
  </r>
  <r>
    <s v="A02625"/>
    <n v="1"/>
    <x v="8"/>
    <x v="8"/>
    <x v="0"/>
    <x v="4"/>
    <x v="10"/>
    <n v="2"/>
    <x v="17"/>
    <x v="4"/>
    <s v="21:48"/>
    <x v="2"/>
    <x v="4"/>
    <x v="4"/>
    <n v="7"/>
    <n v="2"/>
    <x v="1"/>
    <x v="0"/>
    <x v="3"/>
    <x v="2"/>
    <x v="2"/>
    <x v="5"/>
    <x v="32"/>
    <x v="2"/>
    <x v="0"/>
    <x v="0"/>
    <x v="1"/>
    <x v="1"/>
    <n v="21"/>
    <x v="0"/>
    <x v="2"/>
    <s v="Weekday"/>
    <s v="Fatal"/>
    <n v="0.28999999999999998"/>
    <x v="4"/>
    <x v="4"/>
  </r>
  <r>
    <s v="A02626"/>
    <n v="1"/>
    <x v="29"/>
    <x v="29"/>
    <x v="0"/>
    <x v="5"/>
    <x v="6"/>
    <n v="12"/>
    <x v="32"/>
    <x v="1"/>
    <s v="10:34"/>
    <x v="1"/>
    <x v="0"/>
    <x v="1"/>
    <n v="3"/>
    <n v="1"/>
    <x v="0"/>
    <x v="1"/>
    <x v="0"/>
    <x v="0"/>
    <x v="0"/>
    <x v="85"/>
    <x v="7"/>
    <x v="1"/>
    <x v="1"/>
    <x v="1"/>
    <x v="0"/>
    <x v="1"/>
    <n v="10"/>
    <x v="1"/>
    <x v="1"/>
    <s v="Weekday"/>
    <s v="Fatal"/>
    <n v="0.33"/>
    <x v="3"/>
    <x v="4"/>
  </r>
  <r>
    <s v="A02627"/>
    <n v="1"/>
    <x v="20"/>
    <x v="20"/>
    <x v="12"/>
    <x v="0"/>
    <x v="2"/>
    <n v="6"/>
    <x v="53"/>
    <x v="1"/>
    <s v="15:12"/>
    <x v="0"/>
    <x v="1"/>
    <x v="3"/>
    <n v="3"/>
    <n v="1"/>
    <x v="2"/>
    <x v="1"/>
    <x v="2"/>
    <x v="1"/>
    <x v="0"/>
    <x v="29"/>
    <x v="25"/>
    <x v="1"/>
    <x v="1"/>
    <x v="0"/>
    <x v="1"/>
    <x v="2"/>
    <n v="15"/>
    <x v="3"/>
    <x v="0"/>
    <s v="Weekday"/>
    <s v="Fatal"/>
    <n v="0.33"/>
    <x v="3"/>
    <x v="1"/>
  </r>
  <r>
    <s v="A02628"/>
    <n v="1"/>
    <x v="28"/>
    <x v="28"/>
    <x v="23"/>
    <x v="4"/>
    <x v="10"/>
    <n v="2"/>
    <x v="17"/>
    <x v="4"/>
    <s v="19:10"/>
    <x v="1"/>
    <x v="3"/>
    <x v="3"/>
    <n v="2"/>
    <n v="1"/>
    <x v="4"/>
    <x v="0"/>
    <x v="2"/>
    <x v="1"/>
    <x v="0"/>
    <x v="62"/>
    <x v="7"/>
    <x v="1"/>
    <x v="1"/>
    <x v="0"/>
    <x v="0"/>
    <x v="3"/>
    <n v="19"/>
    <x v="2"/>
    <x v="2"/>
    <s v="Weekday"/>
    <s v="Fatal"/>
    <n v="0.5"/>
    <x v="3"/>
    <x v="3"/>
  </r>
  <r>
    <s v="A02629"/>
    <n v="1"/>
    <x v="1"/>
    <x v="1"/>
    <x v="1"/>
    <x v="0"/>
    <x v="4"/>
    <n v="11"/>
    <x v="30"/>
    <x v="3"/>
    <s v="17:19"/>
    <x v="1"/>
    <x v="2"/>
    <x v="3"/>
    <n v="4"/>
    <n v="4"/>
    <x v="4"/>
    <x v="0"/>
    <x v="3"/>
    <x v="1"/>
    <x v="0"/>
    <x v="11"/>
    <x v="35"/>
    <x v="1"/>
    <x v="1"/>
    <x v="0"/>
    <x v="0"/>
    <x v="1"/>
    <n v="17"/>
    <x v="2"/>
    <x v="0"/>
    <s v="Weekday"/>
    <s v="Fatal"/>
    <n v="1"/>
    <x v="3"/>
    <x v="1"/>
  </r>
  <r>
    <s v="A02630"/>
    <n v="1"/>
    <x v="26"/>
    <x v="26"/>
    <x v="0"/>
    <x v="5"/>
    <x v="11"/>
    <n v="3"/>
    <x v="21"/>
    <x v="2"/>
    <s v="19:5"/>
    <x v="0"/>
    <x v="4"/>
    <x v="3"/>
    <n v="5"/>
    <n v="2"/>
    <x v="3"/>
    <x v="1"/>
    <x v="3"/>
    <x v="3"/>
    <x v="3"/>
    <x v="3"/>
    <x v="16"/>
    <x v="2"/>
    <x v="1"/>
    <x v="0"/>
    <x v="1"/>
    <x v="1"/>
    <n v="19"/>
    <x v="2"/>
    <x v="1"/>
    <s v="Weekend"/>
    <s v="Fatal"/>
    <n v="0.4"/>
    <x v="4"/>
    <x v="3"/>
  </r>
  <r>
    <s v="A02631"/>
    <n v="1"/>
    <x v="11"/>
    <x v="11"/>
    <x v="4"/>
    <x v="0"/>
    <x v="2"/>
    <n v="6"/>
    <x v="53"/>
    <x v="4"/>
    <s v="15:15"/>
    <x v="0"/>
    <x v="1"/>
    <x v="0"/>
    <n v="2"/>
    <n v="0"/>
    <x v="4"/>
    <x v="0"/>
    <x v="2"/>
    <x v="0"/>
    <x v="1"/>
    <x v="23"/>
    <x v="27"/>
    <x v="1"/>
    <x v="1"/>
    <x v="1"/>
    <x v="1"/>
    <x v="3"/>
    <n v="15"/>
    <x v="3"/>
    <x v="0"/>
    <s v="Weekday"/>
    <s v="Non-Fatal"/>
    <n v="0"/>
    <x v="2"/>
    <x v="3"/>
  </r>
  <r>
    <s v="A02632"/>
    <n v="1"/>
    <x v="23"/>
    <x v="23"/>
    <x v="0"/>
    <x v="1"/>
    <x v="5"/>
    <n v="10"/>
    <x v="40"/>
    <x v="6"/>
    <s v="19:28"/>
    <x v="1"/>
    <x v="0"/>
    <x v="4"/>
    <n v="1"/>
    <n v="5"/>
    <x v="2"/>
    <x v="0"/>
    <x v="1"/>
    <x v="2"/>
    <x v="0"/>
    <x v="3"/>
    <x v="30"/>
    <x v="1"/>
    <x v="1"/>
    <x v="1"/>
    <x v="0"/>
    <x v="1"/>
    <n v="19"/>
    <x v="2"/>
    <x v="1"/>
    <s v="Weekend"/>
    <s v="Fatal"/>
    <n v="5"/>
    <x v="3"/>
    <x v="3"/>
  </r>
  <r>
    <s v="A02633"/>
    <n v="1"/>
    <x v="5"/>
    <x v="5"/>
    <x v="0"/>
    <x v="2"/>
    <x v="7"/>
    <n v="7"/>
    <x v="55"/>
    <x v="4"/>
    <s v="1:18"/>
    <x v="1"/>
    <x v="2"/>
    <x v="0"/>
    <n v="2"/>
    <n v="0"/>
    <x v="2"/>
    <x v="1"/>
    <x v="2"/>
    <x v="3"/>
    <x v="3"/>
    <x v="68"/>
    <x v="4"/>
    <x v="1"/>
    <x v="1"/>
    <x v="2"/>
    <x v="1"/>
    <x v="3"/>
    <n v="1"/>
    <x v="0"/>
    <x v="2"/>
    <s v="Weekday"/>
    <s v="Non-Fatal"/>
    <n v="0"/>
    <x v="2"/>
    <x v="1"/>
  </r>
  <r>
    <s v="A02634"/>
    <n v="1"/>
    <x v="24"/>
    <x v="24"/>
    <x v="0"/>
    <x v="4"/>
    <x v="8"/>
    <n v="4"/>
    <x v="15"/>
    <x v="6"/>
    <s v="8:8"/>
    <x v="2"/>
    <x v="0"/>
    <x v="0"/>
    <n v="4"/>
    <n v="2"/>
    <x v="4"/>
    <x v="3"/>
    <x v="0"/>
    <x v="3"/>
    <x v="1"/>
    <x v="83"/>
    <x v="17"/>
    <x v="2"/>
    <x v="0"/>
    <x v="1"/>
    <x v="0"/>
    <x v="3"/>
    <n v="8"/>
    <x v="1"/>
    <x v="2"/>
    <s v="Weekend"/>
    <s v="Fatal"/>
    <n v="0.5"/>
    <x v="4"/>
    <x v="3"/>
  </r>
  <r>
    <s v="A02635"/>
    <n v="1"/>
    <x v="22"/>
    <x v="22"/>
    <x v="0"/>
    <x v="3"/>
    <x v="4"/>
    <n v="11"/>
    <x v="5"/>
    <x v="6"/>
    <s v="7:11"/>
    <x v="1"/>
    <x v="0"/>
    <x v="1"/>
    <n v="5"/>
    <n v="1"/>
    <x v="2"/>
    <x v="2"/>
    <x v="3"/>
    <x v="0"/>
    <x v="3"/>
    <x v="63"/>
    <x v="4"/>
    <x v="1"/>
    <x v="1"/>
    <x v="2"/>
    <x v="1"/>
    <x v="2"/>
    <n v="7"/>
    <x v="1"/>
    <x v="0"/>
    <s v="Weekend"/>
    <s v="Fatal"/>
    <n v="0.2"/>
    <x v="2"/>
    <x v="4"/>
  </r>
  <r>
    <s v="A02636"/>
    <n v="1"/>
    <x v="4"/>
    <x v="4"/>
    <x v="0"/>
    <x v="2"/>
    <x v="5"/>
    <n v="10"/>
    <x v="13"/>
    <x v="1"/>
    <s v="1:34"/>
    <x v="0"/>
    <x v="3"/>
    <x v="3"/>
    <n v="4"/>
    <n v="3"/>
    <x v="2"/>
    <x v="0"/>
    <x v="3"/>
    <x v="3"/>
    <x v="3"/>
    <x v="12"/>
    <x v="0"/>
    <x v="0"/>
    <x v="1"/>
    <x v="1"/>
    <x v="1"/>
    <x v="1"/>
    <n v="1"/>
    <x v="0"/>
    <x v="2"/>
    <s v="Weekday"/>
    <s v="Fatal"/>
    <n v="0.75"/>
    <x v="0"/>
    <x v="4"/>
  </r>
  <r>
    <s v="A02637"/>
    <n v="1"/>
    <x v="19"/>
    <x v="19"/>
    <x v="0"/>
    <x v="0"/>
    <x v="10"/>
    <n v="2"/>
    <x v="29"/>
    <x v="0"/>
    <s v="20:5"/>
    <x v="1"/>
    <x v="0"/>
    <x v="1"/>
    <n v="5"/>
    <n v="4"/>
    <x v="3"/>
    <x v="3"/>
    <x v="1"/>
    <x v="0"/>
    <x v="0"/>
    <x v="90"/>
    <x v="15"/>
    <x v="1"/>
    <x v="0"/>
    <x v="1"/>
    <x v="0"/>
    <x v="1"/>
    <n v="20"/>
    <x v="2"/>
    <x v="0"/>
    <s v="Weekday"/>
    <s v="Fatal"/>
    <n v="0.8"/>
    <x v="1"/>
    <x v="2"/>
  </r>
  <r>
    <s v="A02638"/>
    <n v="1"/>
    <x v="22"/>
    <x v="22"/>
    <x v="0"/>
    <x v="4"/>
    <x v="11"/>
    <n v="3"/>
    <x v="68"/>
    <x v="5"/>
    <s v="20:28"/>
    <x v="1"/>
    <x v="1"/>
    <x v="4"/>
    <n v="0"/>
    <n v="0"/>
    <x v="1"/>
    <x v="0"/>
    <x v="0"/>
    <x v="3"/>
    <x v="0"/>
    <x v="79"/>
    <x v="31"/>
    <x v="1"/>
    <x v="1"/>
    <x v="0"/>
    <x v="1"/>
    <x v="3"/>
    <n v="20"/>
    <x v="2"/>
    <x v="2"/>
    <s v="Weekday"/>
    <s v="Non-Fatal"/>
    <n v="0"/>
    <x v="3"/>
    <x v="0"/>
  </r>
  <r>
    <s v="A02639"/>
    <n v="1"/>
    <x v="17"/>
    <x v="17"/>
    <x v="0"/>
    <x v="3"/>
    <x v="9"/>
    <n v="9"/>
    <x v="71"/>
    <x v="3"/>
    <s v="10:57"/>
    <x v="2"/>
    <x v="3"/>
    <x v="2"/>
    <n v="3"/>
    <n v="3"/>
    <x v="1"/>
    <x v="3"/>
    <x v="0"/>
    <x v="0"/>
    <x v="1"/>
    <x v="90"/>
    <x v="28"/>
    <x v="0"/>
    <x v="0"/>
    <x v="1"/>
    <x v="1"/>
    <x v="3"/>
    <n v="10"/>
    <x v="1"/>
    <x v="0"/>
    <s v="Weekday"/>
    <s v="Fatal"/>
    <n v="1"/>
    <x v="0"/>
    <x v="2"/>
  </r>
  <r>
    <s v="A02640"/>
    <n v="1"/>
    <x v="12"/>
    <x v="12"/>
    <x v="18"/>
    <x v="1"/>
    <x v="1"/>
    <n v="1"/>
    <x v="1"/>
    <x v="2"/>
    <s v="19:34"/>
    <x v="0"/>
    <x v="2"/>
    <x v="4"/>
    <n v="0"/>
    <n v="2"/>
    <x v="2"/>
    <x v="2"/>
    <x v="0"/>
    <x v="3"/>
    <x v="1"/>
    <x v="39"/>
    <x v="48"/>
    <x v="1"/>
    <x v="0"/>
    <x v="2"/>
    <x v="0"/>
    <x v="3"/>
    <n v="19"/>
    <x v="2"/>
    <x v="1"/>
    <s v="Weekend"/>
    <s v="Fatal"/>
    <n v="0"/>
    <x v="2"/>
    <x v="4"/>
  </r>
  <r>
    <s v="A02641"/>
    <n v="1"/>
    <x v="27"/>
    <x v="27"/>
    <x v="0"/>
    <x v="5"/>
    <x v="10"/>
    <n v="2"/>
    <x v="66"/>
    <x v="1"/>
    <s v="8:12"/>
    <x v="2"/>
    <x v="4"/>
    <x v="5"/>
    <n v="3"/>
    <n v="1"/>
    <x v="0"/>
    <x v="2"/>
    <x v="0"/>
    <x v="1"/>
    <x v="0"/>
    <x v="16"/>
    <x v="24"/>
    <x v="0"/>
    <x v="0"/>
    <x v="0"/>
    <x v="0"/>
    <x v="1"/>
    <n v="8"/>
    <x v="1"/>
    <x v="1"/>
    <s v="Weekday"/>
    <s v="Fatal"/>
    <n v="0.33"/>
    <x v="0"/>
    <x v="3"/>
  </r>
  <r>
    <s v="A02642"/>
    <n v="1"/>
    <x v="25"/>
    <x v="25"/>
    <x v="0"/>
    <x v="1"/>
    <x v="2"/>
    <n v="6"/>
    <x v="16"/>
    <x v="5"/>
    <s v="6:56"/>
    <x v="0"/>
    <x v="3"/>
    <x v="2"/>
    <n v="8"/>
    <n v="5"/>
    <x v="2"/>
    <x v="2"/>
    <x v="0"/>
    <x v="2"/>
    <x v="2"/>
    <x v="17"/>
    <x v="17"/>
    <x v="2"/>
    <x v="0"/>
    <x v="0"/>
    <x v="0"/>
    <x v="3"/>
    <n v="6"/>
    <x v="1"/>
    <x v="1"/>
    <s v="Weekday"/>
    <s v="Fatal"/>
    <n v="0.62"/>
    <x v="4"/>
    <x v="4"/>
  </r>
  <r>
    <s v="A02643"/>
    <n v="1"/>
    <x v="0"/>
    <x v="0"/>
    <x v="0"/>
    <x v="2"/>
    <x v="3"/>
    <n v="8"/>
    <x v="20"/>
    <x v="0"/>
    <s v="23:54"/>
    <x v="2"/>
    <x v="3"/>
    <x v="0"/>
    <n v="10"/>
    <n v="1"/>
    <x v="1"/>
    <x v="2"/>
    <x v="1"/>
    <x v="3"/>
    <x v="3"/>
    <x v="50"/>
    <x v="23"/>
    <x v="0"/>
    <x v="1"/>
    <x v="1"/>
    <x v="0"/>
    <x v="3"/>
    <n v="23"/>
    <x v="0"/>
    <x v="2"/>
    <s v="Weekday"/>
    <s v="Fatal"/>
    <n v="0.1"/>
    <x v="1"/>
    <x v="1"/>
  </r>
  <r>
    <s v="A02644"/>
    <n v="1"/>
    <x v="15"/>
    <x v="15"/>
    <x v="10"/>
    <x v="4"/>
    <x v="7"/>
    <n v="7"/>
    <x v="18"/>
    <x v="2"/>
    <s v="9:37"/>
    <x v="0"/>
    <x v="1"/>
    <x v="5"/>
    <n v="10"/>
    <n v="3"/>
    <x v="1"/>
    <x v="3"/>
    <x v="1"/>
    <x v="0"/>
    <x v="0"/>
    <x v="58"/>
    <x v="46"/>
    <x v="0"/>
    <x v="0"/>
    <x v="0"/>
    <x v="1"/>
    <x v="3"/>
    <n v="9"/>
    <x v="1"/>
    <x v="2"/>
    <s v="Weekend"/>
    <s v="Fatal"/>
    <n v="0.3"/>
    <x v="0"/>
    <x v="1"/>
  </r>
  <r>
    <s v="A02645"/>
    <n v="1"/>
    <x v="21"/>
    <x v="21"/>
    <x v="0"/>
    <x v="1"/>
    <x v="9"/>
    <n v="9"/>
    <x v="69"/>
    <x v="4"/>
    <s v="23:21"/>
    <x v="1"/>
    <x v="1"/>
    <x v="1"/>
    <n v="2"/>
    <n v="4"/>
    <x v="3"/>
    <x v="0"/>
    <x v="1"/>
    <x v="1"/>
    <x v="2"/>
    <x v="22"/>
    <x v="45"/>
    <x v="1"/>
    <x v="1"/>
    <x v="2"/>
    <x v="1"/>
    <x v="3"/>
    <n v="23"/>
    <x v="0"/>
    <x v="1"/>
    <s v="Weekday"/>
    <s v="Fatal"/>
    <n v="2"/>
    <x v="3"/>
    <x v="3"/>
  </r>
  <r>
    <s v="A02646"/>
    <n v="1"/>
    <x v="23"/>
    <x v="23"/>
    <x v="0"/>
    <x v="5"/>
    <x v="4"/>
    <n v="11"/>
    <x v="61"/>
    <x v="1"/>
    <s v="21:54"/>
    <x v="1"/>
    <x v="4"/>
    <x v="3"/>
    <n v="0"/>
    <n v="1"/>
    <x v="3"/>
    <x v="2"/>
    <x v="1"/>
    <x v="0"/>
    <x v="3"/>
    <x v="1"/>
    <x v="20"/>
    <x v="0"/>
    <x v="0"/>
    <x v="1"/>
    <x v="0"/>
    <x v="2"/>
    <n v="21"/>
    <x v="0"/>
    <x v="1"/>
    <s v="Weekday"/>
    <s v="Fatal"/>
    <n v="0"/>
    <x v="1"/>
    <x v="1"/>
  </r>
  <r>
    <s v="A02647"/>
    <n v="1"/>
    <x v="21"/>
    <x v="21"/>
    <x v="0"/>
    <x v="3"/>
    <x v="6"/>
    <n v="12"/>
    <x v="50"/>
    <x v="3"/>
    <s v="3:43"/>
    <x v="1"/>
    <x v="0"/>
    <x v="3"/>
    <n v="1"/>
    <n v="2"/>
    <x v="4"/>
    <x v="1"/>
    <x v="0"/>
    <x v="1"/>
    <x v="3"/>
    <x v="48"/>
    <x v="12"/>
    <x v="1"/>
    <x v="1"/>
    <x v="1"/>
    <x v="1"/>
    <x v="2"/>
    <n v="3"/>
    <x v="0"/>
    <x v="0"/>
    <s v="Weekday"/>
    <s v="Fatal"/>
    <n v="2"/>
    <x v="1"/>
    <x v="1"/>
  </r>
  <r>
    <s v="A02648"/>
    <n v="1"/>
    <x v="5"/>
    <x v="5"/>
    <x v="0"/>
    <x v="5"/>
    <x v="7"/>
    <n v="7"/>
    <x v="57"/>
    <x v="3"/>
    <s v="22:25"/>
    <x v="0"/>
    <x v="4"/>
    <x v="2"/>
    <n v="2"/>
    <n v="5"/>
    <x v="1"/>
    <x v="1"/>
    <x v="3"/>
    <x v="1"/>
    <x v="0"/>
    <x v="5"/>
    <x v="39"/>
    <x v="2"/>
    <x v="1"/>
    <x v="2"/>
    <x v="0"/>
    <x v="0"/>
    <n v="22"/>
    <x v="0"/>
    <x v="1"/>
    <s v="Weekday"/>
    <s v="Fatal"/>
    <n v="2.5"/>
    <x v="4"/>
    <x v="4"/>
  </r>
  <r>
    <s v="A02649"/>
    <n v="1"/>
    <x v="17"/>
    <x v="17"/>
    <x v="0"/>
    <x v="5"/>
    <x v="5"/>
    <n v="10"/>
    <x v="12"/>
    <x v="1"/>
    <s v="0:47"/>
    <x v="2"/>
    <x v="1"/>
    <x v="6"/>
    <n v="5"/>
    <n v="2"/>
    <x v="3"/>
    <x v="2"/>
    <x v="1"/>
    <x v="0"/>
    <x v="1"/>
    <x v="86"/>
    <x v="41"/>
    <x v="1"/>
    <x v="1"/>
    <x v="2"/>
    <x v="1"/>
    <x v="2"/>
    <n v="0"/>
    <x v="0"/>
    <x v="1"/>
    <s v="Weekday"/>
    <s v="Fatal"/>
    <n v="0.4"/>
    <x v="2"/>
    <x v="2"/>
  </r>
  <r>
    <s v="A02650"/>
    <n v="1"/>
    <x v="30"/>
    <x v="30"/>
    <x v="0"/>
    <x v="2"/>
    <x v="7"/>
    <n v="7"/>
    <x v="55"/>
    <x v="4"/>
    <s v="13:26"/>
    <x v="2"/>
    <x v="0"/>
    <x v="1"/>
    <n v="10"/>
    <n v="0"/>
    <x v="4"/>
    <x v="0"/>
    <x v="0"/>
    <x v="1"/>
    <x v="2"/>
    <x v="19"/>
    <x v="33"/>
    <x v="1"/>
    <x v="0"/>
    <x v="2"/>
    <x v="1"/>
    <x v="1"/>
    <n v="13"/>
    <x v="3"/>
    <x v="2"/>
    <s v="Weekday"/>
    <s v="Non-Fatal"/>
    <n v="0"/>
    <x v="1"/>
    <x v="4"/>
  </r>
  <r>
    <s v="A02651"/>
    <n v="1"/>
    <x v="29"/>
    <x v="29"/>
    <x v="0"/>
    <x v="4"/>
    <x v="0"/>
    <n v="5"/>
    <x v="34"/>
    <x v="3"/>
    <s v="23:1"/>
    <x v="2"/>
    <x v="0"/>
    <x v="4"/>
    <n v="5"/>
    <n v="0"/>
    <x v="0"/>
    <x v="0"/>
    <x v="3"/>
    <x v="0"/>
    <x v="3"/>
    <x v="14"/>
    <x v="43"/>
    <x v="1"/>
    <x v="1"/>
    <x v="1"/>
    <x v="0"/>
    <x v="1"/>
    <n v="23"/>
    <x v="0"/>
    <x v="2"/>
    <s v="Weekday"/>
    <s v="Non-Fatal"/>
    <n v="0"/>
    <x v="1"/>
    <x v="1"/>
  </r>
  <r>
    <s v="A02652"/>
    <n v="1"/>
    <x v="14"/>
    <x v="14"/>
    <x v="0"/>
    <x v="1"/>
    <x v="0"/>
    <n v="5"/>
    <x v="22"/>
    <x v="3"/>
    <s v="19:2"/>
    <x v="2"/>
    <x v="3"/>
    <x v="5"/>
    <n v="8"/>
    <n v="3"/>
    <x v="4"/>
    <x v="0"/>
    <x v="1"/>
    <x v="1"/>
    <x v="3"/>
    <x v="4"/>
    <x v="48"/>
    <x v="1"/>
    <x v="1"/>
    <x v="1"/>
    <x v="0"/>
    <x v="0"/>
    <n v="19"/>
    <x v="2"/>
    <x v="1"/>
    <s v="Weekday"/>
    <s v="Fatal"/>
    <n v="0.38"/>
    <x v="2"/>
    <x v="2"/>
  </r>
  <r>
    <s v="A02653"/>
    <n v="1"/>
    <x v="9"/>
    <x v="9"/>
    <x v="0"/>
    <x v="2"/>
    <x v="11"/>
    <n v="3"/>
    <x v="45"/>
    <x v="0"/>
    <s v="16:38"/>
    <x v="2"/>
    <x v="3"/>
    <x v="3"/>
    <n v="5"/>
    <n v="4"/>
    <x v="3"/>
    <x v="0"/>
    <x v="0"/>
    <x v="1"/>
    <x v="3"/>
    <x v="58"/>
    <x v="21"/>
    <x v="1"/>
    <x v="1"/>
    <x v="1"/>
    <x v="0"/>
    <x v="0"/>
    <n v="16"/>
    <x v="3"/>
    <x v="2"/>
    <s v="Weekday"/>
    <s v="Fatal"/>
    <n v="0.8"/>
    <x v="2"/>
    <x v="1"/>
  </r>
  <r>
    <s v="A02654"/>
    <n v="1"/>
    <x v="31"/>
    <x v="31"/>
    <x v="0"/>
    <x v="1"/>
    <x v="0"/>
    <n v="5"/>
    <x v="22"/>
    <x v="2"/>
    <s v="10:14"/>
    <x v="0"/>
    <x v="0"/>
    <x v="1"/>
    <n v="2"/>
    <n v="2"/>
    <x v="1"/>
    <x v="2"/>
    <x v="1"/>
    <x v="3"/>
    <x v="3"/>
    <x v="46"/>
    <x v="43"/>
    <x v="1"/>
    <x v="1"/>
    <x v="1"/>
    <x v="1"/>
    <x v="2"/>
    <n v="10"/>
    <x v="1"/>
    <x v="1"/>
    <s v="Weekend"/>
    <s v="Fatal"/>
    <n v="1"/>
    <x v="1"/>
    <x v="3"/>
  </r>
  <r>
    <s v="A02655"/>
    <n v="1"/>
    <x v="27"/>
    <x v="27"/>
    <x v="0"/>
    <x v="5"/>
    <x v="9"/>
    <n v="9"/>
    <x v="52"/>
    <x v="2"/>
    <s v="19:35"/>
    <x v="2"/>
    <x v="1"/>
    <x v="2"/>
    <n v="8"/>
    <n v="2"/>
    <x v="1"/>
    <x v="1"/>
    <x v="0"/>
    <x v="1"/>
    <x v="0"/>
    <x v="67"/>
    <x v="20"/>
    <x v="0"/>
    <x v="0"/>
    <x v="1"/>
    <x v="0"/>
    <x v="0"/>
    <n v="19"/>
    <x v="2"/>
    <x v="1"/>
    <s v="Weekend"/>
    <s v="Fatal"/>
    <n v="0.25"/>
    <x v="1"/>
    <x v="4"/>
  </r>
  <r>
    <s v="A02656"/>
    <n v="1"/>
    <x v="27"/>
    <x v="27"/>
    <x v="0"/>
    <x v="5"/>
    <x v="9"/>
    <n v="9"/>
    <x v="52"/>
    <x v="4"/>
    <s v="6:20"/>
    <x v="2"/>
    <x v="1"/>
    <x v="4"/>
    <n v="3"/>
    <n v="3"/>
    <x v="2"/>
    <x v="1"/>
    <x v="1"/>
    <x v="2"/>
    <x v="3"/>
    <x v="50"/>
    <x v="13"/>
    <x v="1"/>
    <x v="1"/>
    <x v="0"/>
    <x v="0"/>
    <x v="2"/>
    <n v="6"/>
    <x v="1"/>
    <x v="1"/>
    <s v="Weekday"/>
    <s v="Fatal"/>
    <n v="1"/>
    <x v="1"/>
    <x v="1"/>
  </r>
  <r>
    <s v="A02657"/>
    <n v="1"/>
    <x v="24"/>
    <x v="24"/>
    <x v="0"/>
    <x v="5"/>
    <x v="9"/>
    <n v="9"/>
    <x v="52"/>
    <x v="2"/>
    <s v="5:24"/>
    <x v="1"/>
    <x v="1"/>
    <x v="2"/>
    <n v="7"/>
    <n v="3"/>
    <x v="4"/>
    <x v="3"/>
    <x v="1"/>
    <x v="2"/>
    <x v="1"/>
    <x v="5"/>
    <x v="36"/>
    <x v="1"/>
    <x v="0"/>
    <x v="1"/>
    <x v="1"/>
    <x v="3"/>
    <n v="5"/>
    <x v="1"/>
    <x v="1"/>
    <s v="Weekend"/>
    <s v="Fatal"/>
    <n v="0.43"/>
    <x v="3"/>
    <x v="4"/>
  </r>
  <r>
    <s v="A02658"/>
    <n v="1"/>
    <x v="11"/>
    <x v="11"/>
    <x v="4"/>
    <x v="3"/>
    <x v="0"/>
    <n v="5"/>
    <x v="47"/>
    <x v="5"/>
    <s v="18:2"/>
    <x v="0"/>
    <x v="3"/>
    <x v="1"/>
    <n v="7"/>
    <n v="1"/>
    <x v="0"/>
    <x v="1"/>
    <x v="0"/>
    <x v="0"/>
    <x v="2"/>
    <x v="6"/>
    <x v="5"/>
    <x v="1"/>
    <x v="0"/>
    <x v="0"/>
    <x v="0"/>
    <x v="3"/>
    <n v="18"/>
    <x v="2"/>
    <x v="0"/>
    <s v="Weekday"/>
    <s v="Fatal"/>
    <n v="0.14000000000000001"/>
    <x v="3"/>
    <x v="2"/>
  </r>
  <r>
    <s v="A02659"/>
    <n v="1"/>
    <x v="1"/>
    <x v="1"/>
    <x v="1"/>
    <x v="2"/>
    <x v="5"/>
    <n v="10"/>
    <x v="13"/>
    <x v="5"/>
    <s v="7:31"/>
    <x v="2"/>
    <x v="3"/>
    <x v="2"/>
    <n v="10"/>
    <n v="4"/>
    <x v="4"/>
    <x v="3"/>
    <x v="3"/>
    <x v="1"/>
    <x v="1"/>
    <x v="90"/>
    <x v="17"/>
    <x v="2"/>
    <x v="1"/>
    <x v="1"/>
    <x v="1"/>
    <x v="2"/>
    <n v="7"/>
    <x v="1"/>
    <x v="2"/>
    <s v="Weekday"/>
    <s v="Fatal"/>
    <n v="0.4"/>
    <x v="4"/>
    <x v="2"/>
  </r>
  <r>
    <s v="A02660"/>
    <n v="1"/>
    <x v="17"/>
    <x v="17"/>
    <x v="0"/>
    <x v="1"/>
    <x v="7"/>
    <n v="7"/>
    <x v="25"/>
    <x v="3"/>
    <s v="2:51"/>
    <x v="2"/>
    <x v="4"/>
    <x v="6"/>
    <n v="5"/>
    <n v="4"/>
    <x v="1"/>
    <x v="1"/>
    <x v="2"/>
    <x v="3"/>
    <x v="0"/>
    <x v="35"/>
    <x v="4"/>
    <x v="1"/>
    <x v="0"/>
    <x v="0"/>
    <x v="1"/>
    <x v="3"/>
    <n v="2"/>
    <x v="0"/>
    <x v="1"/>
    <s v="Weekday"/>
    <s v="Fatal"/>
    <n v="0.8"/>
    <x v="2"/>
    <x v="1"/>
  </r>
  <r>
    <s v="A02661"/>
    <n v="1"/>
    <x v="0"/>
    <x v="0"/>
    <x v="0"/>
    <x v="5"/>
    <x v="3"/>
    <n v="8"/>
    <x v="42"/>
    <x v="1"/>
    <s v="18:24"/>
    <x v="2"/>
    <x v="2"/>
    <x v="4"/>
    <n v="6"/>
    <n v="5"/>
    <x v="3"/>
    <x v="3"/>
    <x v="0"/>
    <x v="2"/>
    <x v="0"/>
    <x v="80"/>
    <x v="13"/>
    <x v="1"/>
    <x v="1"/>
    <x v="0"/>
    <x v="0"/>
    <x v="1"/>
    <n v="18"/>
    <x v="2"/>
    <x v="1"/>
    <s v="Weekday"/>
    <s v="Fatal"/>
    <n v="0.83"/>
    <x v="1"/>
    <x v="3"/>
  </r>
  <r>
    <s v="A02662"/>
    <n v="1"/>
    <x v="18"/>
    <x v="18"/>
    <x v="17"/>
    <x v="1"/>
    <x v="10"/>
    <n v="2"/>
    <x v="43"/>
    <x v="0"/>
    <s v="10:59"/>
    <x v="0"/>
    <x v="1"/>
    <x v="4"/>
    <n v="5"/>
    <n v="1"/>
    <x v="4"/>
    <x v="2"/>
    <x v="1"/>
    <x v="3"/>
    <x v="2"/>
    <x v="83"/>
    <x v="17"/>
    <x v="2"/>
    <x v="0"/>
    <x v="2"/>
    <x v="0"/>
    <x v="0"/>
    <n v="10"/>
    <x v="1"/>
    <x v="1"/>
    <s v="Weekday"/>
    <s v="Fatal"/>
    <n v="0.2"/>
    <x v="4"/>
    <x v="3"/>
  </r>
  <r>
    <s v="A02663"/>
    <n v="1"/>
    <x v="9"/>
    <x v="9"/>
    <x v="0"/>
    <x v="1"/>
    <x v="3"/>
    <n v="8"/>
    <x v="9"/>
    <x v="5"/>
    <s v="18:0"/>
    <x v="0"/>
    <x v="0"/>
    <x v="6"/>
    <n v="7"/>
    <n v="0"/>
    <x v="1"/>
    <x v="1"/>
    <x v="1"/>
    <x v="3"/>
    <x v="2"/>
    <x v="44"/>
    <x v="43"/>
    <x v="1"/>
    <x v="1"/>
    <x v="0"/>
    <x v="0"/>
    <x v="0"/>
    <n v="18"/>
    <x v="2"/>
    <x v="1"/>
    <s v="Weekday"/>
    <s v="Non-Fatal"/>
    <n v="0"/>
    <x v="1"/>
    <x v="3"/>
  </r>
  <r>
    <s v="A02664"/>
    <n v="1"/>
    <x v="14"/>
    <x v="14"/>
    <x v="0"/>
    <x v="2"/>
    <x v="9"/>
    <n v="9"/>
    <x v="51"/>
    <x v="4"/>
    <s v="12:9"/>
    <x v="2"/>
    <x v="0"/>
    <x v="1"/>
    <n v="9"/>
    <n v="3"/>
    <x v="4"/>
    <x v="3"/>
    <x v="2"/>
    <x v="2"/>
    <x v="3"/>
    <x v="14"/>
    <x v="28"/>
    <x v="0"/>
    <x v="1"/>
    <x v="1"/>
    <x v="0"/>
    <x v="2"/>
    <n v="12"/>
    <x v="3"/>
    <x v="2"/>
    <s v="Weekday"/>
    <s v="Fatal"/>
    <n v="0.33"/>
    <x v="0"/>
    <x v="1"/>
  </r>
  <r>
    <s v="A02665"/>
    <n v="1"/>
    <x v="7"/>
    <x v="7"/>
    <x v="0"/>
    <x v="2"/>
    <x v="4"/>
    <n v="11"/>
    <x v="14"/>
    <x v="1"/>
    <s v="3:29"/>
    <x v="0"/>
    <x v="1"/>
    <x v="3"/>
    <n v="5"/>
    <n v="1"/>
    <x v="4"/>
    <x v="0"/>
    <x v="3"/>
    <x v="0"/>
    <x v="1"/>
    <x v="6"/>
    <x v="31"/>
    <x v="1"/>
    <x v="1"/>
    <x v="1"/>
    <x v="1"/>
    <x v="3"/>
    <n v="3"/>
    <x v="0"/>
    <x v="2"/>
    <s v="Weekday"/>
    <s v="Fatal"/>
    <n v="0.2"/>
    <x v="3"/>
    <x v="2"/>
  </r>
  <r>
    <s v="A02666"/>
    <n v="1"/>
    <x v="9"/>
    <x v="9"/>
    <x v="0"/>
    <x v="2"/>
    <x v="6"/>
    <n v="12"/>
    <x v="46"/>
    <x v="4"/>
    <s v="10:25"/>
    <x v="0"/>
    <x v="0"/>
    <x v="6"/>
    <n v="7"/>
    <n v="3"/>
    <x v="4"/>
    <x v="3"/>
    <x v="1"/>
    <x v="0"/>
    <x v="0"/>
    <x v="33"/>
    <x v="34"/>
    <x v="0"/>
    <x v="0"/>
    <x v="1"/>
    <x v="1"/>
    <x v="1"/>
    <n v="10"/>
    <x v="1"/>
    <x v="2"/>
    <s v="Weekday"/>
    <s v="Fatal"/>
    <n v="0.43"/>
    <x v="1"/>
    <x v="0"/>
  </r>
  <r>
    <s v="A02667"/>
    <n v="1"/>
    <x v="5"/>
    <x v="5"/>
    <x v="0"/>
    <x v="5"/>
    <x v="9"/>
    <n v="9"/>
    <x v="52"/>
    <x v="1"/>
    <s v="18:52"/>
    <x v="1"/>
    <x v="4"/>
    <x v="2"/>
    <n v="1"/>
    <n v="3"/>
    <x v="2"/>
    <x v="1"/>
    <x v="0"/>
    <x v="3"/>
    <x v="3"/>
    <x v="38"/>
    <x v="0"/>
    <x v="0"/>
    <x v="0"/>
    <x v="1"/>
    <x v="0"/>
    <x v="0"/>
    <n v="18"/>
    <x v="2"/>
    <x v="1"/>
    <s v="Weekday"/>
    <s v="Fatal"/>
    <n v="3"/>
    <x v="0"/>
    <x v="1"/>
  </r>
  <r>
    <s v="A02668"/>
    <n v="1"/>
    <x v="16"/>
    <x v="16"/>
    <x v="8"/>
    <x v="2"/>
    <x v="1"/>
    <n v="1"/>
    <x v="63"/>
    <x v="6"/>
    <s v="17:11"/>
    <x v="1"/>
    <x v="4"/>
    <x v="3"/>
    <n v="9"/>
    <n v="4"/>
    <x v="3"/>
    <x v="3"/>
    <x v="1"/>
    <x v="3"/>
    <x v="1"/>
    <x v="44"/>
    <x v="0"/>
    <x v="0"/>
    <x v="0"/>
    <x v="1"/>
    <x v="1"/>
    <x v="2"/>
    <n v="17"/>
    <x v="2"/>
    <x v="2"/>
    <s v="Weekend"/>
    <s v="Fatal"/>
    <n v="0.44"/>
    <x v="0"/>
    <x v="3"/>
  </r>
  <r>
    <s v="A02669"/>
    <n v="1"/>
    <x v="3"/>
    <x v="3"/>
    <x v="0"/>
    <x v="3"/>
    <x v="7"/>
    <n v="7"/>
    <x v="24"/>
    <x v="0"/>
    <s v="23:29"/>
    <x v="0"/>
    <x v="4"/>
    <x v="1"/>
    <n v="7"/>
    <n v="0"/>
    <x v="3"/>
    <x v="3"/>
    <x v="2"/>
    <x v="1"/>
    <x v="0"/>
    <x v="6"/>
    <x v="34"/>
    <x v="0"/>
    <x v="0"/>
    <x v="0"/>
    <x v="1"/>
    <x v="0"/>
    <n v="23"/>
    <x v="0"/>
    <x v="0"/>
    <s v="Weekday"/>
    <s v="Non-Fatal"/>
    <n v="0"/>
    <x v="1"/>
    <x v="2"/>
  </r>
  <r>
    <s v="A02670"/>
    <n v="1"/>
    <x v="0"/>
    <x v="0"/>
    <x v="0"/>
    <x v="0"/>
    <x v="2"/>
    <n v="6"/>
    <x v="53"/>
    <x v="3"/>
    <s v="23:27"/>
    <x v="0"/>
    <x v="1"/>
    <x v="2"/>
    <n v="0"/>
    <n v="5"/>
    <x v="0"/>
    <x v="2"/>
    <x v="0"/>
    <x v="2"/>
    <x v="0"/>
    <x v="41"/>
    <x v="14"/>
    <x v="1"/>
    <x v="1"/>
    <x v="2"/>
    <x v="0"/>
    <x v="0"/>
    <n v="23"/>
    <x v="0"/>
    <x v="0"/>
    <s v="Weekday"/>
    <s v="Fatal"/>
    <n v="0"/>
    <x v="1"/>
    <x v="3"/>
  </r>
  <r>
    <s v="A02671"/>
    <n v="1"/>
    <x v="7"/>
    <x v="7"/>
    <x v="0"/>
    <x v="0"/>
    <x v="4"/>
    <n v="11"/>
    <x v="30"/>
    <x v="2"/>
    <s v="12:14"/>
    <x v="0"/>
    <x v="1"/>
    <x v="5"/>
    <n v="4"/>
    <n v="2"/>
    <x v="3"/>
    <x v="3"/>
    <x v="0"/>
    <x v="0"/>
    <x v="2"/>
    <x v="0"/>
    <x v="38"/>
    <x v="2"/>
    <x v="1"/>
    <x v="0"/>
    <x v="1"/>
    <x v="2"/>
    <n v="12"/>
    <x v="3"/>
    <x v="0"/>
    <s v="Weekend"/>
    <s v="Fatal"/>
    <n v="0.5"/>
    <x v="4"/>
    <x v="0"/>
  </r>
  <r>
    <s v="A02672"/>
    <n v="1"/>
    <x v="1"/>
    <x v="1"/>
    <x v="1"/>
    <x v="4"/>
    <x v="9"/>
    <n v="9"/>
    <x v="59"/>
    <x v="3"/>
    <s v="20:23"/>
    <x v="1"/>
    <x v="1"/>
    <x v="4"/>
    <n v="8"/>
    <n v="3"/>
    <x v="2"/>
    <x v="2"/>
    <x v="3"/>
    <x v="2"/>
    <x v="1"/>
    <x v="15"/>
    <x v="44"/>
    <x v="1"/>
    <x v="1"/>
    <x v="2"/>
    <x v="0"/>
    <x v="2"/>
    <n v="20"/>
    <x v="2"/>
    <x v="2"/>
    <s v="Weekday"/>
    <s v="Fatal"/>
    <n v="0.38"/>
    <x v="2"/>
    <x v="2"/>
  </r>
  <r>
    <s v="A02673"/>
    <n v="1"/>
    <x v="26"/>
    <x v="26"/>
    <x v="0"/>
    <x v="4"/>
    <x v="7"/>
    <n v="7"/>
    <x v="18"/>
    <x v="5"/>
    <s v="8:10"/>
    <x v="1"/>
    <x v="1"/>
    <x v="5"/>
    <n v="7"/>
    <n v="1"/>
    <x v="3"/>
    <x v="1"/>
    <x v="1"/>
    <x v="3"/>
    <x v="2"/>
    <x v="85"/>
    <x v="22"/>
    <x v="2"/>
    <x v="1"/>
    <x v="1"/>
    <x v="1"/>
    <x v="2"/>
    <n v="8"/>
    <x v="1"/>
    <x v="2"/>
    <s v="Weekday"/>
    <s v="Fatal"/>
    <n v="0.14000000000000001"/>
    <x v="4"/>
    <x v="4"/>
  </r>
  <r>
    <s v="A02674"/>
    <n v="1"/>
    <x v="6"/>
    <x v="6"/>
    <x v="24"/>
    <x v="1"/>
    <x v="9"/>
    <n v="9"/>
    <x v="69"/>
    <x v="2"/>
    <s v="20:47"/>
    <x v="1"/>
    <x v="2"/>
    <x v="6"/>
    <n v="10"/>
    <n v="4"/>
    <x v="3"/>
    <x v="2"/>
    <x v="1"/>
    <x v="2"/>
    <x v="0"/>
    <x v="55"/>
    <x v="36"/>
    <x v="1"/>
    <x v="1"/>
    <x v="1"/>
    <x v="1"/>
    <x v="0"/>
    <n v="20"/>
    <x v="2"/>
    <x v="1"/>
    <s v="Weekend"/>
    <s v="Fatal"/>
    <n v="0.4"/>
    <x v="3"/>
    <x v="4"/>
  </r>
  <r>
    <s v="A02675"/>
    <n v="1"/>
    <x v="21"/>
    <x v="21"/>
    <x v="0"/>
    <x v="0"/>
    <x v="9"/>
    <n v="9"/>
    <x v="11"/>
    <x v="2"/>
    <s v="21:12"/>
    <x v="2"/>
    <x v="3"/>
    <x v="2"/>
    <n v="1"/>
    <n v="3"/>
    <x v="4"/>
    <x v="1"/>
    <x v="1"/>
    <x v="1"/>
    <x v="2"/>
    <x v="71"/>
    <x v="8"/>
    <x v="1"/>
    <x v="1"/>
    <x v="1"/>
    <x v="0"/>
    <x v="0"/>
    <n v="21"/>
    <x v="0"/>
    <x v="0"/>
    <s v="Weekend"/>
    <s v="Fatal"/>
    <n v="3"/>
    <x v="1"/>
    <x v="1"/>
  </r>
  <r>
    <s v="A02676"/>
    <n v="1"/>
    <x v="2"/>
    <x v="2"/>
    <x v="0"/>
    <x v="4"/>
    <x v="6"/>
    <n v="12"/>
    <x v="7"/>
    <x v="0"/>
    <s v="10:48"/>
    <x v="2"/>
    <x v="3"/>
    <x v="1"/>
    <n v="0"/>
    <n v="5"/>
    <x v="1"/>
    <x v="3"/>
    <x v="1"/>
    <x v="1"/>
    <x v="0"/>
    <x v="52"/>
    <x v="24"/>
    <x v="0"/>
    <x v="1"/>
    <x v="1"/>
    <x v="1"/>
    <x v="3"/>
    <n v="10"/>
    <x v="1"/>
    <x v="2"/>
    <s v="Weekday"/>
    <s v="Fatal"/>
    <n v="0"/>
    <x v="0"/>
    <x v="0"/>
  </r>
  <r>
    <s v="A02677"/>
    <n v="1"/>
    <x v="10"/>
    <x v="10"/>
    <x v="0"/>
    <x v="2"/>
    <x v="5"/>
    <n v="10"/>
    <x v="13"/>
    <x v="3"/>
    <s v="14:9"/>
    <x v="2"/>
    <x v="2"/>
    <x v="1"/>
    <n v="2"/>
    <n v="1"/>
    <x v="0"/>
    <x v="2"/>
    <x v="3"/>
    <x v="0"/>
    <x v="0"/>
    <x v="25"/>
    <x v="48"/>
    <x v="1"/>
    <x v="0"/>
    <x v="1"/>
    <x v="1"/>
    <x v="3"/>
    <n v="14"/>
    <x v="3"/>
    <x v="2"/>
    <s v="Weekday"/>
    <s v="Fatal"/>
    <n v="0.5"/>
    <x v="2"/>
    <x v="0"/>
  </r>
  <r>
    <s v="A02678"/>
    <n v="1"/>
    <x v="31"/>
    <x v="31"/>
    <x v="0"/>
    <x v="4"/>
    <x v="11"/>
    <n v="3"/>
    <x v="68"/>
    <x v="0"/>
    <s v="10:47"/>
    <x v="0"/>
    <x v="3"/>
    <x v="5"/>
    <n v="5"/>
    <n v="4"/>
    <x v="3"/>
    <x v="2"/>
    <x v="2"/>
    <x v="2"/>
    <x v="0"/>
    <x v="10"/>
    <x v="5"/>
    <x v="1"/>
    <x v="0"/>
    <x v="1"/>
    <x v="0"/>
    <x v="1"/>
    <n v="10"/>
    <x v="1"/>
    <x v="2"/>
    <s v="Weekday"/>
    <s v="Fatal"/>
    <n v="0.8"/>
    <x v="3"/>
    <x v="4"/>
  </r>
  <r>
    <s v="A02679"/>
    <n v="1"/>
    <x v="19"/>
    <x v="19"/>
    <x v="0"/>
    <x v="0"/>
    <x v="7"/>
    <n v="7"/>
    <x v="8"/>
    <x v="2"/>
    <s v="0:49"/>
    <x v="2"/>
    <x v="4"/>
    <x v="3"/>
    <n v="2"/>
    <n v="0"/>
    <x v="0"/>
    <x v="1"/>
    <x v="2"/>
    <x v="0"/>
    <x v="3"/>
    <x v="34"/>
    <x v="33"/>
    <x v="1"/>
    <x v="0"/>
    <x v="2"/>
    <x v="0"/>
    <x v="3"/>
    <n v="0"/>
    <x v="0"/>
    <x v="0"/>
    <s v="Weekend"/>
    <s v="Non-Fatal"/>
    <n v="0"/>
    <x v="1"/>
    <x v="1"/>
  </r>
  <r>
    <s v="A02680"/>
    <n v="1"/>
    <x v="1"/>
    <x v="1"/>
    <x v="3"/>
    <x v="1"/>
    <x v="4"/>
    <n v="11"/>
    <x v="67"/>
    <x v="6"/>
    <s v="18:21"/>
    <x v="0"/>
    <x v="3"/>
    <x v="4"/>
    <n v="9"/>
    <n v="2"/>
    <x v="1"/>
    <x v="3"/>
    <x v="1"/>
    <x v="2"/>
    <x v="3"/>
    <x v="71"/>
    <x v="42"/>
    <x v="1"/>
    <x v="0"/>
    <x v="2"/>
    <x v="0"/>
    <x v="0"/>
    <n v="18"/>
    <x v="2"/>
    <x v="1"/>
    <s v="Weekend"/>
    <s v="Fatal"/>
    <n v="0.22"/>
    <x v="1"/>
    <x v="1"/>
  </r>
  <r>
    <s v="A02681"/>
    <n v="1"/>
    <x v="27"/>
    <x v="27"/>
    <x v="0"/>
    <x v="3"/>
    <x v="8"/>
    <n v="4"/>
    <x v="10"/>
    <x v="5"/>
    <s v="0:32"/>
    <x v="0"/>
    <x v="4"/>
    <x v="6"/>
    <n v="2"/>
    <n v="5"/>
    <x v="0"/>
    <x v="2"/>
    <x v="0"/>
    <x v="3"/>
    <x v="0"/>
    <x v="38"/>
    <x v="0"/>
    <x v="0"/>
    <x v="0"/>
    <x v="1"/>
    <x v="0"/>
    <x v="3"/>
    <n v="0"/>
    <x v="0"/>
    <x v="0"/>
    <s v="Weekday"/>
    <s v="Fatal"/>
    <n v="2.5"/>
    <x v="0"/>
    <x v="1"/>
  </r>
  <r>
    <s v="A02682"/>
    <n v="1"/>
    <x v="25"/>
    <x v="25"/>
    <x v="0"/>
    <x v="2"/>
    <x v="4"/>
    <n v="11"/>
    <x v="14"/>
    <x v="5"/>
    <s v="5:4"/>
    <x v="1"/>
    <x v="4"/>
    <x v="6"/>
    <n v="9"/>
    <n v="0"/>
    <x v="1"/>
    <x v="2"/>
    <x v="1"/>
    <x v="2"/>
    <x v="1"/>
    <x v="5"/>
    <x v="12"/>
    <x v="1"/>
    <x v="0"/>
    <x v="2"/>
    <x v="0"/>
    <x v="1"/>
    <n v="5"/>
    <x v="1"/>
    <x v="2"/>
    <s v="Weekday"/>
    <s v="Non-Fatal"/>
    <n v="0"/>
    <x v="1"/>
    <x v="4"/>
  </r>
  <r>
    <s v="A02683"/>
    <n v="1"/>
    <x v="5"/>
    <x v="5"/>
    <x v="0"/>
    <x v="2"/>
    <x v="10"/>
    <n v="2"/>
    <x v="26"/>
    <x v="5"/>
    <s v="12:16"/>
    <x v="1"/>
    <x v="4"/>
    <x v="5"/>
    <n v="5"/>
    <n v="0"/>
    <x v="0"/>
    <x v="2"/>
    <x v="0"/>
    <x v="3"/>
    <x v="1"/>
    <x v="56"/>
    <x v="43"/>
    <x v="1"/>
    <x v="0"/>
    <x v="1"/>
    <x v="0"/>
    <x v="0"/>
    <n v="12"/>
    <x v="3"/>
    <x v="2"/>
    <s v="Weekday"/>
    <s v="Non-Fatal"/>
    <n v="0"/>
    <x v="1"/>
    <x v="0"/>
  </r>
  <r>
    <s v="A02684"/>
    <n v="1"/>
    <x v="24"/>
    <x v="24"/>
    <x v="0"/>
    <x v="4"/>
    <x v="4"/>
    <n v="11"/>
    <x v="23"/>
    <x v="3"/>
    <s v="12:15"/>
    <x v="2"/>
    <x v="2"/>
    <x v="3"/>
    <n v="7"/>
    <n v="0"/>
    <x v="4"/>
    <x v="1"/>
    <x v="1"/>
    <x v="0"/>
    <x v="0"/>
    <x v="83"/>
    <x v="4"/>
    <x v="1"/>
    <x v="0"/>
    <x v="1"/>
    <x v="0"/>
    <x v="1"/>
    <n v="12"/>
    <x v="3"/>
    <x v="2"/>
    <s v="Weekday"/>
    <s v="Non-Fatal"/>
    <n v="0"/>
    <x v="2"/>
    <x v="3"/>
  </r>
  <r>
    <s v="A02685"/>
    <n v="1"/>
    <x v="11"/>
    <x v="11"/>
    <x v="16"/>
    <x v="1"/>
    <x v="5"/>
    <n v="10"/>
    <x v="40"/>
    <x v="1"/>
    <s v="3:40"/>
    <x v="0"/>
    <x v="4"/>
    <x v="3"/>
    <n v="6"/>
    <n v="3"/>
    <x v="2"/>
    <x v="3"/>
    <x v="2"/>
    <x v="1"/>
    <x v="1"/>
    <x v="42"/>
    <x v="42"/>
    <x v="1"/>
    <x v="0"/>
    <x v="0"/>
    <x v="0"/>
    <x v="3"/>
    <n v="3"/>
    <x v="0"/>
    <x v="1"/>
    <s v="Weekday"/>
    <s v="Fatal"/>
    <n v="0.5"/>
    <x v="1"/>
    <x v="2"/>
  </r>
  <r>
    <s v="A02686"/>
    <n v="1"/>
    <x v="16"/>
    <x v="16"/>
    <x v="25"/>
    <x v="4"/>
    <x v="0"/>
    <n v="5"/>
    <x v="34"/>
    <x v="2"/>
    <s v="13:58"/>
    <x v="2"/>
    <x v="1"/>
    <x v="5"/>
    <n v="8"/>
    <n v="4"/>
    <x v="4"/>
    <x v="2"/>
    <x v="1"/>
    <x v="0"/>
    <x v="0"/>
    <x v="38"/>
    <x v="31"/>
    <x v="1"/>
    <x v="0"/>
    <x v="2"/>
    <x v="1"/>
    <x v="2"/>
    <n v="13"/>
    <x v="3"/>
    <x v="2"/>
    <s v="Weekend"/>
    <s v="Fatal"/>
    <n v="0.5"/>
    <x v="3"/>
    <x v="1"/>
  </r>
  <r>
    <s v="A02687"/>
    <n v="1"/>
    <x v="26"/>
    <x v="26"/>
    <x v="0"/>
    <x v="4"/>
    <x v="7"/>
    <n v="7"/>
    <x v="18"/>
    <x v="5"/>
    <s v="7:3"/>
    <x v="1"/>
    <x v="0"/>
    <x v="1"/>
    <n v="9"/>
    <n v="3"/>
    <x v="3"/>
    <x v="0"/>
    <x v="3"/>
    <x v="1"/>
    <x v="3"/>
    <x v="31"/>
    <x v="17"/>
    <x v="2"/>
    <x v="1"/>
    <x v="1"/>
    <x v="0"/>
    <x v="1"/>
    <n v="7"/>
    <x v="1"/>
    <x v="2"/>
    <s v="Weekday"/>
    <s v="Fatal"/>
    <n v="0.33"/>
    <x v="4"/>
    <x v="0"/>
  </r>
  <r>
    <s v="A02688"/>
    <n v="1"/>
    <x v="10"/>
    <x v="10"/>
    <x v="0"/>
    <x v="3"/>
    <x v="8"/>
    <n v="4"/>
    <x v="10"/>
    <x v="4"/>
    <s v="3:42"/>
    <x v="0"/>
    <x v="2"/>
    <x v="1"/>
    <n v="8"/>
    <n v="2"/>
    <x v="2"/>
    <x v="0"/>
    <x v="0"/>
    <x v="3"/>
    <x v="3"/>
    <x v="14"/>
    <x v="12"/>
    <x v="1"/>
    <x v="1"/>
    <x v="0"/>
    <x v="1"/>
    <x v="0"/>
    <n v="3"/>
    <x v="0"/>
    <x v="0"/>
    <s v="Weekday"/>
    <s v="Fatal"/>
    <n v="0.25"/>
    <x v="1"/>
    <x v="1"/>
  </r>
  <r>
    <s v="A02689"/>
    <n v="1"/>
    <x v="6"/>
    <x v="6"/>
    <x v="27"/>
    <x v="5"/>
    <x v="2"/>
    <n v="6"/>
    <x v="41"/>
    <x v="6"/>
    <s v="21:59"/>
    <x v="2"/>
    <x v="2"/>
    <x v="4"/>
    <n v="9"/>
    <n v="0"/>
    <x v="2"/>
    <x v="3"/>
    <x v="1"/>
    <x v="2"/>
    <x v="3"/>
    <x v="44"/>
    <x v="29"/>
    <x v="1"/>
    <x v="0"/>
    <x v="1"/>
    <x v="1"/>
    <x v="3"/>
    <n v="21"/>
    <x v="0"/>
    <x v="1"/>
    <s v="Weekend"/>
    <s v="Non-Fatal"/>
    <n v="0"/>
    <x v="1"/>
    <x v="3"/>
  </r>
  <r>
    <s v="A02690"/>
    <n v="1"/>
    <x v="7"/>
    <x v="7"/>
    <x v="0"/>
    <x v="5"/>
    <x v="10"/>
    <n v="2"/>
    <x v="66"/>
    <x v="4"/>
    <s v="7:57"/>
    <x v="2"/>
    <x v="3"/>
    <x v="3"/>
    <n v="9"/>
    <n v="3"/>
    <x v="3"/>
    <x v="2"/>
    <x v="1"/>
    <x v="1"/>
    <x v="0"/>
    <x v="2"/>
    <x v="38"/>
    <x v="2"/>
    <x v="1"/>
    <x v="0"/>
    <x v="1"/>
    <x v="3"/>
    <n v="7"/>
    <x v="1"/>
    <x v="1"/>
    <s v="Weekday"/>
    <s v="Fatal"/>
    <n v="0.33"/>
    <x v="4"/>
    <x v="2"/>
  </r>
  <r>
    <s v="A02691"/>
    <n v="1"/>
    <x v="12"/>
    <x v="12"/>
    <x v="18"/>
    <x v="2"/>
    <x v="6"/>
    <n v="12"/>
    <x v="46"/>
    <x v="0"/>
    <s v="15:59"/>
    <x v="2"/>
    <x v="2"/>
    <x v="3"/>
    <n v="7"/>
    <n v="5"/>
    <x v="1"/>
    <x v="3"/>
    <x v="3"/>
    <x v="2"/>
    <x v="1"/>
    <x v="31"/>
    <x v="37"/>
    <x v="0"/>
    <x v="0"/>
    <x v="1"/>
    <x v="0"/>
    <x v="0"/>
    <n v="15"/>
    <x v="3"/>
    <x v="2"/>
    <s v="Weekday"/>
    <s v="Fatal"/>
    <n v="0.71"/>
    <x v="1"/>
    <x v="0"/>
  </r>
  <r>
    <s v="A02692"/>
    <n v="1"/>
    <x v="15"/>
    <x v="15"/>
    <x v="26"/>
    <x v="5"/>
    <x v="2"/>
    <n v="6"/>
    <x v="41"/>
    <x v="2"/>
    <s v="12:9"/>
    <x v="1"/>
    <x v="1"/>
    <x v="2"/>
    <n v="8"/>
    <n v="1"/>
    <x v="1"/>
    <x v="3"/>
    <x v="1"/>
    <x v="2"/>
    <x v="1"/>
    <x v="89"/>
    <x v="19"/>
    <x v="0"/>
    <x v="1"/>
    <x v="0"/>
    <x v="1"/>
    <x v="1"/>
    <n v="12"/>
    <x v="3"/>
    <x v="1"/>
    <s v="Weekend"/>
    <s v="Fatal"/>
    <n v="0.12"/>
    <x v="0"/>
    <x v="0"/>
  </r>
  <r>
    <s v="A02693"/>
    <n v="1"/>
    <x v="8"/>
    <x v="8"/>
    <x v="0"/>
    <x v="2"/>
    <x v="1"/>
    <n v="1"/>
    <x v="63"/>
    <x v="2"/>
    <s v="19:1"/>
    <x v="1"/>
    <x v="4"/>
    <x v="5"/>
    <n v="7"/>
    <n v="2"/>
    <x v="0"/>
    <x v="0"/>
    <x v="2"/>
    <x v="0"/>
    <x v="2"/>
    <x v="19"/>
    <x v="40"/>
    <x v="1"/>
    <x v="1"/>
    <x v="0"/>
    <x v="1"/>
    <x v="0"/>
    <n v="19"/>
    <x v="2"/>
    <x v="2"/>
    <s v="Weekend"/>
    <s v="Fatal"/>
    <n v="0.28999999999999998"/>
    <x v="3"/>
    <x v="4"/>
  </r>
  <r>
    <s v="A02694"/>
    <n v="1"/>
    <x v="6"/>
    <x v="6"/>
    <x v="27"/>
    <x v="3"/>
    <x v="2"/>
    <n v="6"/>
    <x v="3"/>
    <x v="2"/>
    <s v="14:31"/>
    <x v="1"/>
    <x v="2"/>
    <x v="6"/>
    <n v="4"/>
    <n v="0"/>
    <x v="1"/>
    <x v="1"/>
    <x v="3"/>
    <x v="3"/>
    <x v="1"/>
    <x v="69"/>
    <x v="5"/>
    <x v="1"/>
    <x v="0"/>
    <x v="2"/>
    <x v="0"/>
    <x v="1"/>
    <n v="14"/>
    <x v="3"/>
    <x v="0"/>
    <s v="Weekend"/>
    <s v="Non-Fatal"/>
    <n v="0"/>
    <x v="3"/>
    <x v="2"/>
  </r>
  <r>
    <s v="A02695"/>
    <n v="1"/>
    <x v="18"/>
    <x v="18"/>
    <x v="9"/>
    <x v="5"/>
    <x v="7"/>
    <n v="7"/>
    <x v="57"/>
    <x v="5"/>
    <s v="7:46"/>
    <x v="2"/>
    <x v="0"/>
    <x v="6"/>
    <n v="8"/>
    <n v="1"/>
    <x v="4"/>
    <x v="2"/>
    <x v="0"/>
    <x v="1"/>
    <x v="1"/>
    <x v="34"/>
    <x v="29"/>
    <x v="1"/>
    <x v="0"/>
    <x v="0"/>
    <x v="1"/>
    <x v="2"/>
    <n v="7"/>
    <x v="1"/>
    <x v="1"/>
    <s v="Weekday"/>
    <s v="Fatal"/>
    <n v="0.12"/>
    <x v="1"/>
    <x v="1"/>
  </r>
  <r>
    <s v="A02696"/>
    <n v="1"/>
    <x v="10"/>
    <x v="10"/>
    <x v="0"/>
    <x v="3"/>
    <x v="10"/>
    <n v="2"/>
    <x v="49"/>
    <x v="1"/>
    <s v="9:5"/>
    <x v="1"/>
    <x v="2"/>
    <x v="0"/>
    <n v="0"/>
    <n v="5"/>
    <x v="1"/>
    <x v="1"/>
    <x v="2"/>
    <x v="1"/>
    <x v="3"/>
    <x v="10"/>
    <x v="38"/>
    <x v="2"/>
    <x v="1"/>
    <x v="1"/>
    <x v="1"/>
    <x v="1"/>
    <n v="9"/>
    <x v="1"/>
    <x v="0"/>
    <s v="Weekday"/>
    <s v="Fatal"/>
    <n v="0"/>
    <x v="4"/>
    <x v="4"/>
  </r>
  <r>
    <s v="A02697"/>
    <n v="1"/>
    <x v="13"/>
    <x v="13"/>
    <x v="0"/>
    <x v="3"/>
    <x v="6"/>
    <n v="12"/>
    <x v="50"/>
    <x v="2"/>
    <s v="15:42"/>
    <x v="1"/>
    <x v="2"/>
    <x v="2"/>
    <n v="9"/>
    <n v="1"/>
    <x v="4"/>
    <x v="2"/>
    <x v="2"/>
    <x v="2"/>
    <x v="0"/>
    <x v="54"/>
    <x v="46"/>
    <x v="0"/>
    <x v="1"/>
    <x v="1"/>
    <x v="0"/>
    <x v="1"/>
    <n v="15"/>
    <x v="3"/>
    <x v="0"/>
    <s v="Weekend"/>
    <s v="Fatal"/>
    <n v="0.11"/>
    <x v="0"/>
    <x v="4"/>
  </r>
  <r>
    <s v="A02698"/>
    <n v="1"/>
    <x v="0"/>
    <x v="0"/>
    <x v="0"/>
    <x v="3"/>
    <x v="1"/>
    <n v="1"/>
    <x v="31"/>
    <x v="0"/>
    <s v="21:9"/>
    <x v="1"/>
    <x v="1"/>
    <x v="1"/>
    <n v="10"/>
    <n v="2"/>
    <x v="3"/>
    <x v="3"/>
    <x v="2"/>
    <x v="2"/>
    <x v="2"/>
    <x v="14"/>
    <x v="29"/>
    <x v="1"/>
    <x v="0"/>
    <x v="2"/>
    <x v="0"/>
    <x v="1"/>
    <n v="21"/>
    <x v="0"/>
    <x v="0"/>
    <s v="Weekday"/>
    <s v="Fatal"/>
    <n v="0.2"/>
    <x v="1"/>
    <x v="1"/>
  </r>
  <r>
    <s v="A02699"/>
    <n v="1"/>
    <x v="18"/>
    <x v="18"/>
    <x v="9"/>
    <x v="3"/>
    <x v="1"/>
    <n v="1"/>
    <x v="31"/>
    <x v="5"/>
    <s v="4:30"/>
    <x v="1"/>
    <x v="1"/>
    <x v="4"/>
    <n v="9"/>
    <n v="5"/>
    <x v="4"/>
    <x v="0"/>
    <x v="2"/>
    <x v="3"/>
    <x v="3"/>
    <x v="7"/>
    <x v="17"/>
    <x v="2"/>
    <x v="1"/>
    <x v="0"/>
    <x v="0"/>
    <x v="3"/>
    <n v="4"/>
    <x v="0"/>
    <x v="0"/>
    <s v="Weekday"/>
    <s v="Fatal"/>
    <n v="0.56000000000000005"/>
    <x v="4"/>
    <x v="0"/>
  </r>
  <r>
    <s v="A02700"/>
    <n v="1"/>
    <x v="22"/>
    <x v="22"/>
    <x v="0"/>
    <x v="3"/>
    <x v="4"/>
    <n v="11"/>
    <x v="5"/>
    <x v="2"/>
    <s v="23:41"/>
    <x v="0"/>
    <x v="3"/>
    <x v="0"/>
    <n v="1"/>
    <n v="5"/>
    <x v="4"/>
    <x v="1"/>
    <x v="1"/>
    <x v="3"/>
    <x v="3"/>
    <x v="65"/>
    <x v="32"/>
    <x v="2"/>
    <x v="0"/>
    <x v="1"/>
    <x v="0"/>
    <x v="0"/>
    <n v="23"/>
    <x v="0"/>
    <x v="0"/>
    <s v="Weekend"/>
    <s v="Fatal"/>
    <n v="5"/>
    <x v="4"/>
    <x v="1"/>
  </r>
  <r>
    <s v="A02701"/>
    <n v="1"/>
    <x v="22"/>
    <x v="22"/>
    <x v="0"/>
    <x v="3"/>
    <x v="11"/>
    <n v="3"/>
    <x v="64"/>
    <x v="2"/>
    <s v="20:41"/>
    <x v="2"/>
    <x v="3"/>
    <x v="5"/>
    <n v="5"/>
    <n v="1"/>
    <x v="4"/>
    <x v="1"/>
    <x v="0"/>
    <x v="2"/>
    <x v="0"/>
    <x v="42"/>
    <x v="3"/>
    <x v="1"/>
    <x v="1"/>
    <x v="1"/>
    <x v="0"/>
    <x v="3"/>
    <n v="20"/>
    <x v="2"/>
    <x v="0"/>
    <s v="Weekend"/>
    <s v="Fatal"/>
    <n v="0.2"/>
    <x v="2"/>
    <x v="2"/>
  </r>
  <r>
    <s v="A02702"/>
    <n v="1"/>
    <x v="0"/>
    <x v="0"/>
    <x v="0"/>
    <x v="5"/>
    <x v="3"/>
    <n v="8"/>
    <x v="42"/>
    <x v="0"/>
    <s v="4:54"/>
    <x v="0"/>
    <x v="1"/>
    <x v="6"/>
    <n v="8"/>
    <n v="0"/>
    <x v="3"/>
    <x v="1"/>
    <x v="0"/>
    <x v="0"/>
    <x v="0"/>
    <x v="86"/>
    <x v="38"/>
    <x v="2"/>
    <x v="1"/>
    <x v="1"/>
    <x v="0"/>
    <x v="3"/>
    <n v="4"/>
    <x v="0"/>
    <x v="1"/>
    <s v="Weekday"/>
    <s v="Non-Fatal"/>
    <n v="0"/>
    <x v="4"/>
    <x v="2"/>
  </r>
  <r>
    <s v="A02703"/>
    <n v="1"/>
    <x v="13"/>
    <x v="13"/>
    <x v="0"/>
    <x v="3"/>
    <x v="9"/>
    <n v="9"/>
    <x v="71"/>
    <x v="5"/>
    <s v="17:51"/>
    <x v="0"/>
    <x v="0"/>
    <x v="1"/>
    <n v="10"/>
    <n v="5"/>
    <x v="0"/>
    <x v="0"/>
    <x v="0"/>
    <x v="2"/>
    <x v="1"/>
    <x v="88"/>
    <x v="51"/>
    <x v="2"/>
    <x v="1"/>
    <x v="0"/>
    <x v="1"/>
    <x v="1"/>
    <n v="17"/>
    <x v="2"/>
    <x v="0"/>
    <s v="Weekday"/>
    <s v="Fatal"/>
    <n v="0.5"/>
    <x v="4"/>
    <x v="3"/>
  </r>
  <r>
    <s v="A02704"/>
    <n v="1"/>
    <x v="9"/>
    <x v="9"/>
    <x v="0"/>
    <x v="5"/>
    <x v="11"/>
    <n v="3"/>
    <x v="21"/>
    <x v="1"/>
    <s v="9:47"/>
    <x v="0"/>
    <x v="0"/>
    <x v="6"/>
    <n v="4"/>
    <n v="3"/>
    <x v="0"/>
    <x v="2"/>
    <x v="0"/>
    <x v="2"/>
    <x v="2"/>
    <x v="9"/>
    <x v="37"/>
    <x v="0"/>
    <x v="1"/>
    <x v="0"/>
    <x v="0"/>
    <x v="0"/>
    <n v="9"/>
    <x v="1"/>
    <x v="1"/>
    <s v="Weekday"/>
    <s v="Fatal"/>
    <n v="0.75"/>
    <x v="1"/>
    <x v="2"/>
  </r>
  <r>
    <s v="A02705"/>
    <n v="1"/>
    <x v="23"/>
    <x v="23"/>
    <x v="0"/>
    <x v="1"/>
    <x v="11"/>
    <n v="3"/>
    <x v="62"/>
    <x v="3"/>
    <s v="22:38"/>
    <x v="0"/>
    <x v="1"/>
    <x v="2"/>
    <n v="10"/>
    <n v="3"/>
    <x v="2"/>
    <x v="2"/>
    <x v="3"/>
    <x v="0"/>
    <x v="0"/>
    <x v="70"/>
    <x v="11"/>
    <x v="1"/>
    <x v="0"/>
    <x v="2"/>
    <x v="0"/>
    <x v="2"/>
    <n v="22"/>
    <x v="0"/>
    <x v="1"/>
    <s v="Weekday"/>
    <s v="Fatal"/>
    <n v="0.3"/>
    <x v="3"/>
    <x v="1"/>
  </r>
  <r>
    <s v="A02706"/>
    <n v="1"/>
    <x v="7"/>
    <x v="7"/>
    <x v="0"/>
    <x v="0"/>
    <x v="6"/>
    <n v="12"/>
    <x v="60"/>
    <x v="1"/>
    <s v="3:12"/>
    <x v="0"/>
    <x v="4"/>
    <x v="4"/>
    <n v="9"/>
    <n v="5"/>
    <x v="1"/>
    <x v="0"/>
    <x v="0"/>
    <x v="2"/>
    <x v="0"/>
    <x v="38"/>
    <x v="6"/>
    <x v="1"/>
    <x v="1"/>
    <x v="0"/>
    <x v="0"/>
    <x v="0"/>
    <n v="3"/>
    <x v="0"/>
    <x v="0"/>
    <s v="Weekday"/>
    <s v="Fatal"/>
    <n v="0.56000000000000005"/>
    <x v="3"/>
    <x v="1"/>
  </r>
  <r>
    <s v="A02707"/>
    <n v="1"/>
    <x v="25"/>
    <x v="25"/>
    <x v="0"/>
    <x v="4"/>
    <x v="2"/>
    <n v="6"/>
    <x v="54"/>
    <x v="1"/>
    <s v="6:32"/>
    <x v="0"/>
    <x v="4"/>
    <x v="5"/>
    <n v="3"/>
    <n v="3"/>
    <x v="1"/>
    <x v="1"/>
    <x v="3"/>
    <x v="1"/>
    <x v="0"/>
    <x v="53"/>
    <x v="28"/>
    <x v="0"/>
    <x v="1"/>
    <x v="0"/>
    <x v="1"/>
    <x v="2"/>
    <n v="6"/>
    <x v="1"/>
    <x v="2"/>
    <s v="Weekday"/>
    <s v="Fatal"/>
    <n v="1"/>
    <x v="0"/>
    <x v="3"/>
  </r>
  <r>
    <s v="A02708"/>
    <n v="1"/>
    <x v="0"/>
    <x v="0"/>
    <x v="0"/>
    <x v="2"/>
    <x v="3"/>
    <n v="8"/>
    <x v="20"/>
    <x v="0"/>
    <s v="6:41"/>
    <x v="0"/>
    <x v="2"/>
    <x v="4"/>
    <n v="5"/>
    <n v="3"/>
    <x v="0"/>
    <x v="3"/>
    <x v="2"/>
    <x v="2"/>
    <x v="2"/>
    <x v="79"/>
    <x v="32"/>
    <x v="2"/>
    <x v="1"/>
    <x v="0"/>
    <x v="1"/>
    <x v="2"/>
    <n v="6"/>
    <x v="1"/>
    <x v="2"/>
    <s v="Weekday"/>
    <s v="Fatal"/>
    <n v="0.6"/>
    <x v="4"/>
    <x v="0"/>
  </r>
  <r>
    <s v="A02709"/>
    <n v="1"/>
    <x v="22"/>
    <x v="22"/>
    <x v="0"/>
    <x v="0"/>
    <x v="2"/>
    <n v="6"/>
    <x v="53"/>
    <x v="5"/>
    <s v="8:28"/>
    <x v="0"/>
    <x v="4"/>
    <x v="1"/>
    <n v="5"/>
    <n v="2"/>
    <x v="0"/>
    <x v="3"/>
    <x v="2"/>
    <x v="1"/>
    <x v="0"/>
    <x v="20"/>
    <x v="17"/>
    <x v="2"/>
    <x v="1"/>
    <x v="0"/>
    <x v="0"/>
    <x v="1"/>
    <n v="8"/>
    <x v="1"/>
    <x v="0"/>
    <s v="Weekday"/>
    <s v="Fatal"/>
    <n v="0.4"/>
    <x v="4"/>
    <x v="1"/>
  </r>
  <r>
    <s v="A02710"/>
    <n v="1"/>
    <x v="16"/>
    <x v="16"/>
    <x v="20"/>
    <x v="1"/>
    <x v="4"/>
    <n v="11"/>
    <x v="67"/>
    <x v="2"/>
    <s v="1:42"/>
    <x v="2"/>
    <x v="3"/>
    <x v="1"/>
    <n v="1"/>
    <n v="5"/>
    <x v="1"/>
    <x v="2"/>
    <x v="0"/>
    <x v="0"/>
    <x v="2"/>
    <x v="40"/>
    <x v="19"/>
    <x v="0"/>
    <x v="0"/>
    <x v="1"/>
    <x v="0"/>
    <x v="2"/>
    <n v="1"/>
    <x v="0"/>
    <x v="1"/>
    <s v="Weekend"/>
    <s v="Fatal"/>
    <n v="5"/>
    <x v="0"/>
    <x v="0"/>
  </r>
  <r>
    <s v="A02711"/>
    <n v="1"/>
    <x v="26"/>
    <x v="26"/>
    <x v="0"/>
    <x v="4"/>
    <x v="3"/>
    <n v="8"/>
    <x v="33"/>
    <x v="1"/>
    <s v="14:37"/>
    <x v="0"/>
    <x v="3"/>
    <x v="1"/>
    <n v="1"/>
    <n v="5"/>
    <x v="2"/>
    <x v="3"/>
    <x v="2"/>
    <x v="0"/>
    <x v="2"/>
    <x v="18"/>
    <x v="31"/>
    <x v="1"/>
    <x v="0"/>
    <x v="0"/>
    <x v="1"/>
    <x v="0"/>
    <n v="14"/>
    <x v="3"/>
    <x v="2"/>
    <s v="Weekday"/>
    <s v="Fatal"/>
    <n v="5"/>
    <x v="3"/>
    <x v="0"/>
  </r>
  <r>
    <s v="A02712"/>
    <n v="1"/>
    <x v="27"/>
    <x v="27"/>
    <x v="0"/>
    <x v="3"/>
    <x v="3"/>
    <n v="8"/>
    <x v="48"/>
    <x v="0"/>
    <s v="10:52"/>
    <x v="0"/>
    <x v="1"/>
    <x v="6"/>
    <n v="10"/>
    <n v="2"/>
    <x v="0"/>
    <x v="0"/>
    <x v="1"/>
    <x v="3"/>
    <x v="1"/>
    <x v="17"/>
    <x v="35"/>
    <x v="1"/>
    <x v="0"/>
    <x v="0"/>
    <x v="0"/>
    <x v="0"/>
    <n v="10"/>
    <x v="1"/>
    <x v="0"/>
    <s v="Weekday"/>
    <s v="Fatal"/>
    <n v="0.2"/>
    <x v="3"/>
    <x v="4"/>
  </r>
  <r>
    <s v="A02713"/>
    <n v="1"/>
    <x v="4"/>
    <x v="4"/>
    <x v="0"/>
    <x v="5"/>
    <x v="7"/>
    <n v="7"/>
    <x v="57"/>
    <x v="0"/>
    <s v="6:31"/>
    <x v="0"/>
    <x v="0"/>
    <x v="3"/>
    <n v="2"/>
    <n v="3"/>
    <x v="1"/>
    <x v="2"/>
    <x v="2"/>
    <x v="1"/>
    <x v="1"/>
    <x v="58"/>
    <x v="12"/>
    <x v="1"/>
    <x v="1"/>
    <x v="0"/>
    <x v="0"/>
    <x v="3"/>
    <n v="6"/>
    <x v="1"/>
    <x v="1"/>
    <s v="Weekday"/>
    <s v="Fatal"/>
    <n v="1.5"/>
    <x v="1"/>
    <x v="1"/>
  </r>
  <r>
    <s v="A02714"/>
    <n v="1"/>
    <x v="13"/>
    <x v="13"/>
    <x v="0"/>
    <x v="5"/>
    <x v="6"/>
    <n v="12"/>
    <x v="32"/>
    <x v="4"/>
    <s v="6:32"/>
    <x v="1"/>
    <x v="0"/>
    <x v="3"/>
    <n v="1"/>
    <n v="2"/>
    <x v="4"/>
    <x v="0"/>
    <x v="3"/>
    <x v="2"/>
    <x v="2"/>
    <x v="55"/>
    <x v="18"/>
    <x v="1"/>
    <x v="1"/>
    <x v="2"/>
    <x v="1"/>
    <x v="1"/>
    <n v="6"/>
    <x v="1"/>
    <x v="1"/>
    <s v="Weekday"/>
    <s v="Fatal"/>
    <n v="2"/>
    <x v="3"/>
    <x v="4"/>
  </r>
  <r>
    <s v="A02715"/>
    <n v="1"/>
    <x v="21"/>
    <x v="21"/>
    <x v="0"/>
    <x v="0"/>
    <x v="9"/>
    <n v="9"/>
    <x v="11"/>
    <x v="5"/>
    <s v="5:43"/>
    <x v="0"/>
    <x v="0"/>
    <x v="1"/>
    <n v="4"/>
    <n v="3"/>
    <x v="1"/>
    <x v="1"/>
    <x v="0"/>
    <x v="2"/>
    <x v="1"/>
    <x v="19"/>
    <x v="8"/>
    <x v="1"/>
    <x v="0"/>
    <x v="2"/>
    <x v="1"/>
    <x v="1"/>
    <n v="5"/>
    <x v="1"/>
    <x v="0"/>
    <s v="Weekday"/>
    <s v="Fatal"/>
    <n v="0.75"/>
    <x v="1"/>
    <x v="4"/>
  </r>
  <r>
    <s v="A02716"/>
    <n v="1"/>
    <x v="6"/>
    <x v="6"/>
    <x v="27"/>
    <x v="5"/>
    <x v="3"/>
    <n v="8"/>
    <x v="42"/>
    <x v="2"/>
    <s v="5:51"/>
    <x v="2"/>
    <x v="3"/>
    <x v="6"/>
    <n v="4"/>
    <n v="0"/>
    <x v="0"/>
    <x v="3"/>
    <x v="3"/>
    <x v="3"/>
    <x v="1"/>
    <x v="26"/>
    <x v="48"/>
    <x v="1"/>
    <x v="1"/>
    <x v="1"/>
    <x v="1"/>
    <x v="2"/>
    <n v="5"/>
    <x v="1"/>
    <x v="1"/>
    <s v="Weekend"/>
    <s v="Non-Fatal"/>
    <n v="0"/>
    <x v="2"/>
    <x v="0"/>
  </r>
  <r>
    <s v="A02717"/>
    <n v="1"/>
    <x v="23"/>
    <x v="23"/>
    <x v="0"/>
    <x v="5"/>
    <x v="4"/>
    <n v="11"/>
    <x v="61"/>
    <x v="2"/>
    <s v="20:50"/>
    <x v="1"/>
    <x v="3"/>
    <x v="4"/>
    <n v="9"/>
    <n v="3"/>
    <x v="2"/>
    <x v="0"/>
    <x v="3"/>
    <x v="1"/>
    <x v="2"/>
    <x v="25"/>
    <x v="44"/>
    <x v="1"/>
    <x v="0"/>
    <x v="1"/>
    <x v="1"/>
    <x v="1"/>
    <n v="20"/>
    <x v="2"/>
    <x v="1"/>
    <s v="Weekend"/>
    <s v="Fatal"/>
    <n v="0.33"/>
    <x v="2"/>
    <x v="0"/>
  </r>
  <r>
    <s v="A02718"/>
    <n v="1"/>
    <x v="28"/>
    <x v="28"/>
    <x v="19"/>
    <x v="2"/>
    <x v="7"/>
    <n v="7"/>
    <x v="55"/>
    <x v="5"/>
    <s v="15:43"/>
    <x v="2"/>
    <x v="4"/>
    <x v="4"/>
    <n v="3"/>
    <n v="1"/>
    <x v="4"/>
    <x v="2"/>
    <x v="3"/>
    <x v="0"/>
    <x v="1"/>
    <x v="49"/>
    <x v="52"/>
    <x v="1"/>
    <x v="1"/>
    <x v="0"/>
    <x v="1"/>
    <x v="3"/>
    <n v="15"/>
    <x v="3"/>
    <x v="2"/>
    <s v="Weekday"/>
    <s v="Fatal"/>
    <n v="0.33"/>
    <x v="3"/>
    <x v="1"/>
  </r>
  <r>
    <s v="A02719"/>
    <n v="1"/>
    <x v="13"/>
    <x v="13"/>
    <x v="0"/>
    <x v="0"/>
    <x v="1"/>
    <n v="1"/>
    <x v="65"/>
    <x v="4"/>
    <s v="15:3"/>
    <x v="1"/>
    <x v="4"/>
    <x v="3"/>
    <n v="2"/>
    <n v="3"/>
    <x v="3"/>
    <x v="2"/>
    <x v="2"/>
    <x v="1"/>
    <x v="0"/>
    <x v="11"/>
    <x v="42"/>
    <x v="1"/>
    <x v="0"/>
    <x v="1"/>
    <x v="1"/>
    <x v="2"/>
    <n v="15"/>
    <x v="3"/>
    <x v="0"/>
    <s v="Weekday"/>
    <s v="Fatal"/>
    <n v="1.5"/>
    <x v="1"/>
    <x v="1"/>
  </r>
  <r>
    <s v="A02720"/>
    <n v="1"/>
    <x v="2"/>
    <x v="2"/>
    <x v="0"/>
    <x v="5"/>
    <x v="4"/>
    <n v="11"/>
    <x v="61"/>
    <x v="5"/>
    <s v="4:19"/>
    <x v="1"/>
    <x v="0"/>
    <x v="3"/>
    <n v="8"/>
    <n v="2"/>
    <x v="3"/>
    <x v="0"/>
    <x v="2"/>
    <x v="1"/>
    <x v="0"/>
    <x v="79"/>
    <x v="11"/>
    <x v="1"/>
    <x v="0"/>
    <x v="1"/>
    <x v="0"/>
    <x v="1"/>
    <n v="4"/>
    <x v="0"/>
    <x v="1"/>
    <s v="Weekday"/>
    <s v="Fatal"/>
    <n v="0.25"/>
    <x v="3"/>
    <x v="0"/>
  </r>
  <r>
    <s v="A02721"/>
    <n v="1"/>
    <x v="28"/>
    <x v="28"/>
    <x v="23"/>
    <x v="3"/>
    <x v="3"/>
    <n v="8"/>
    <x v="48"/>
    <x v="2"/>
    <s v="1:17"/>
    <x v="2"/>
    <x v="1"/>
    <x v="5"/>
    <n v="9"/>
    <n v="2"/>
    <x v="3"/>
    <x v="0"/>
    <x v="0"/>
    <x v="0"/>
    <x v="1"/>
    <x v="77"/>
    <x v="1"/>
    <x v="1"/>
    <x v="0"/>
    <x v="1"/>
    <x v="1"/>
    <x v="1"/>
    <n v="1"/>
    <x v="0"/>
    <x v="0"/>
    <s v="Weekend"/>
    <s v="Fatal"/>
    <n v="0.22"/>
    <x v="1"/>
    <x v="2"/>
  </r>
  <r>
    <s v="A02722"/>
    <n v="1"/>
    <x v="4"/>
    <x v="4"/>
    <x v="0"/>
    <x v="4"/>
    <x v="5"/>
    <n v="10"/>
    <x v="58"/>
    <x v="2"/>
    <s v="3:11"/>
    <x v="1"/>
    <x v="2"/>
    <x v="2"/>
    <n v="3"/>
    <n v="0"/>
    <x v="0"/>
    <x v="2"/>
    <x v="1"/>
    <x v="2"/>
    <x v="1"/>
    <x v="53"/>
    <x v="47"/>
    <x v="0"/>
    <x v="1"/>
    <x v="1"/>
    <x v="0"/>
    <x v="2"/>
    <n v="3"/>
    <x v="0"/>
    <x v="2"/>
    <s v="Weekend"/>
    <s v="Non-Fatal"/>
    <n v="0"/>
    <x v="0"/>
    <x v="3"/>
  </r>
  <r>
    <s v="A02723"/>
    <n v="1"/>
    <x v="31"/>
    <x v="31"/>
    <x v="0"/>
    <x v="3"/>
    <x v="5"/>
    <n v="10"/>
    <x v="36"/>
    <x v="2"/>
    <s v="23:27"/>
    <x v="1"/>
    <x v="4"/>
    <x v="2"/>
    <n v="7"/>
    <n v="0"/>
    <x v="3"/>
    <x v="1"/>
    <x v="2"/>
    <x v="2"/>
    <x v="2"/>
    <x v="43"/>
    <x v="49"/>
    <x v="1"/>
    <x v="0"/>
    <x v="1"/>
    <x v="1"/>
    <x v="2"/>
    <n v="23"/>
    <x v="0"/>
    <x v="0"/>
    <s v="Weekend"/>
    <s v="Non-Fatal"/>
    <n v="0"/>
    <x v="3"/>
    <x v="4"/>
  </r>
  <r>
    <s v="A02724"/>
    <n v="1"/>
    <x v="31"/>
    <x v="31"/>
    <x v="0"/>
    <x v="5"/>
    <x v="1"/>
    <n v="1"/>
    <x v="27"/>
    <x v="2"/>
    <s v="11:44"/>
    <x v="0"/>
    <x v="1"/>
    <x v="6"/>
    <n v="2"/>
    <n v="5"/>
    <x v="1"/>
    <x v="2"/>
    <x v="2"/>
    <x v="2"/>
    <x v="3"/>
    <x v="88"/>
    <x v="1"/>
    <x v="1"/>
    <x v="1"/>
    <x v="2"/>
    <x v="1"/>
    <x v="2"/>
    <n v="11"/>
    <x v="1"/>
    <x v="1"/>
    <s v="Weekend"/>
    <s v="Fatal"/>
    <n v="2.5"/>
    <x v="1"/>
    <x v="3"/>
  </r>
  <r>
    <s v="A02725"/>
    <n v="1"/>
    <x v="17"/>
    <x v="17"/>
    <x v="0"/>
    <x v="0"/>
    <x v="9"/>
    <n v="9"/>
    <x v="11"/>
    <x v="4"/>
    <s v="23:4"/>
    <x v="1"/>
    <x v="1"/>
    <x v="4"/>
    <n v="6"/>
    <n v="5"/>
    <x v="0"/>
    <x v="0"/>
    <x v="3"/>
    <x v="1"/>
    <x v="2"/>
    <x v="17"/>
    <x v="17"/>
    <x v="2"/>
    <x v="0"/>
    <x v="1"/>
    <x v="1"/>
    <x v="2"/>
    <n v="23"/>
    <x v="0"/>
    <x v="0"/>
    <s v="Weekday"/>
    <s v="Fatal"/>
    <n v="0.83"/>
    <x v="4"/>
    <x v="4"/>
  </r>
  <r>
    <s v="A02726"/>
    <n v="1"/>
    <x v="7"/>
    <x v="7"/>
    <x v="0"/>
    <x v="5"/>
    <x v="6"/>
    <n v="12"/>
    <x v="32"/>
    <x v="6"/>
    <s v="9:54"/>
    <x v="0"/>
    <x v="2"/>
    <x v="3"/>
    <n v="6"/>
    <n v="0"/>
    <x v="4"/>
    <x v="2"/>
    <x v="2"/>
    <x v="0"/>
    <x v="0"/>
    <x v="76"/>
    <x v="15"/>
    <x v="1"/>
    <x v="1"/>
    <x v="1"/>
    <x v="0"/>
    <x v="2"/>
    <n v="9"/>
    <x v="1"/>
    <x v="1"/>
    <s v="Weekend"/>
    <s v="Non-Fatal"/>
    <n v="0"/>
    <x v="1"/>
    <x v="3"/>
  </r>
  <r>
    <s v="A02727"/>
    <n v="1"/>
    <x v="20"/>
    <x v="20"/>
    <x v="12"/>
    <x v="3"/>
    <x v="10"/>
    <n v="2"/>
    <x v="49"/>
    <x v="6"/>
    <s v="17:38"/>
    <x v="1"/>
    <x v="4"/>
    <x v="2"/>
    <n v="0"/>
    <n v="2"/>
    <x v="3"/>
    <x v="3"/>
    <x v="1"/>
    <x v="3"/>
    <x v="3"/>
    <x v="6"/>
    <x v="25"/>
    <x v="1"/>
    <x v="1"/>
    <x v="1"/>
    <x v="0"/>
    <x v="0"/>
    <n v="17"/>
    <x v="2"/>
    <x v="0"/>
    <s v="Weekend"/>
    <s v="Fatal"/>
    <n v="0"/>
    <x v="3"/>
    <x v="2"/>
  </r>
  <r>
    <s v="A02728"/>
    <n v="1"/>
    <x v="27"/>
    <x v="27"/>
    <x v="0"/>
    <x v="0"/>
    <x v="7"/>
    <n v="7"/>
    <x v="8"/>
    <x v="2"/>
    <s v="6:6"/>
    <x v="0"/>
    <x v="0"/>
    <x v="2"/>
    <n v="1"/>
    <n v="2"/>
    <x v="1"/>
    <x v="1"/>
    <x v="2"/>
    <x v="1"/>
    <x v="2"/>
    <x v="68"/>
    <x v="38"/>
    <x v="2"/>
    <x v="1"/>
    <x v="0"/>
    <x v="1"/>
    <x v="1"/>
    <n v="6"/>
    <x v="1"/>
    <x v="0"/>
    <s v="Weekend"/>
    <s v="Fatal"/>
    <n v="2"/>
    <x v="4"/>
    <x v="1"/>
  </r>
  <r>
    <s v="A02729"/>
    <n v="1"/>
    <x v="22"/>
    <x v="22"/>
    <x v="0"/>
    <x v="5"/>
    <x v="6"/>
    <n v="12"/>
    <x v="32"/>
    <x v="2"/>
    <s v="7:43"/>
    <x v="1"/>
    <x v="4"/>
    <x v="5"/>
    <n v="7"/>
    <n v="1"/>
    <x v="3"/>
    <x v="2"/>
    <x v="0"/>
    <x v="0"/>
    <x v="0"/>
    <x v="65"/>
    <x v="17"/>
    <x v="2"/>
    <x v="1"/>
    <x v="0"/>
    <x v="1"/>
    <x v="2"/>
    <n v="7"/>
    <x v="1"/>
    <x v="1"/>
    <s v="Weekend"/>
    <s v="Fatal"/>
    <n v="0.14000000000000001"/>
    <x v="4"/>
    <x v="1"/>
  </r>
  <r>
    <s v="A02730"/>
    <n v="1"/>
    <x v="8"/>
    <x v="8"/>
    <x v="0"/>
    <x v="3"/>
    <x v="0"/>
    <n v="5"/>
    <x v="47"/>
    <x v="0"/>
    <s v="2:0"/>
    <x v="0"/>
    <x v="2"/>
    <x v="5"/>
    <n v="8"/>
    <n v="4"/>
    <x v="1"/>
    <x v="3"/>
    <x v="1"/>
    <x v="3"/>
    <x v="1"/>
    <x v="63"/>
    <x v="39"/>
    <x v="2"/>
    <x v="1"/>
    <x v="2"/>
    <x v="0"/>
    <x v="3"/>
    <n v="2"/>
    <x v="0"/>
    <x v="0"/>
    <s v="Weekday"/>
    <s v="Fatal"/>
    <n v="0.5"/>
    <x v="4"/>
    <x v="4"/>
  </r>
  <r>
    <s v="A02731"/>
    <n v="1"/>
    <x v="27"/>
    <x v="27"/>
    <x v="0"/>
    <x v="2"/>
    <x v="3"/>
    <n v="8"/>
    <x v="20"/>
    <x v="6"/>
    <s v="1:47"/>
    <x v="1"/>
    <x v="2"/>
    <x v="4"/>
    <n v="2"/>
    <n v="3"/>
    <x v="4"/>
    <x v="3"/>
    <x v="3"/>
    <x v="0"/>
    <x v="2"/>
    <x v="51"/>
    <x v="33"/>
    <x v="1"/>
    <x v="1"/>
    <x v="1"/>
    <x v="1"/>
    <x v="2"/>
    <n v="1"/>
    <x v="0"/>
    <x v="2"/>
    <s v="Weekend"/>
    <s v="Fatal"/>
    <n v="1.5"/>
    <x v="1"/>
    <x v="4"/>
  </r>
  <r>
    <s v="A02732"/>
    <n v="1"/>
    <x v="6"/>
    <x v="6"/>
    <x v="27"/>
    <x v="4"/>
    <x v="8"/>
    <n v="4"/>
    <x v="15"/>
    <x v="6"/>
    <s v="19:34"/>
    <x v="1"/>
    <x v="1"/>
    <x v="1"/>
    <n v="6"/>
    <n v="5"/>
    <x v="4"/>
    <x v="2"/>
    <x v="1"/>
    <x v="0"/>
    <x v="0"/>
    <x v="85"/>
    <x v="45"/>
    <x v="1"/>
    <x v="1"/>
    <x v="2"/>
    <x v="1"/>
    <x v="0"/>
    <n v="19"/>
    <x v="2"/>
    <x v="2"/>
    <s v="Weekend"/>
    <s v="Fatal"/>
    <n v="0.83"/>
    <x v="3"/>
    <x v="4"/>
  </r>
  <r>
    <s v="A02733"/>
    <n v="1"/>
    <x v="13"/>
    <x v="13"/>
    <x v="0"/>
    <x v="3"/>
    <x v="9"/>
    <n v="9"/>
    <x v="71"/>
    <x v="4"/>
    <s v="4:59"/>
    <x v="2"/>
    <x v="3"/>
    <x v="0"/>
    <n v="9"/>
    <n v="5"/>
    <x v="4"/>
    <x v="1"/>
    <x v="0"/>
    <x v="2"/>
    <x v="3"/>
    <x v="74"/>
    <x v="29"/>
    <x v="1"/>
    <x v="0"/>
    <x v="0"/>
    <x v="1"/>
    <x v="3"/>
    <n v="4"/>
    <x v="0"/>
    <x v="0"/>
    <s v="Weekday"/>
    <s v="Fatal"/>
    <n v="0.56000000000000005"/>
    <x v="1"/>
    <x v="0"/>
  </r>
  <r>
    <s v="A02734"/>
    <n v="1"/>
    <x v="20"/>
    <x v="20"/>
    <x v="12"/>
    <x v="0"/>
    <x v="4"/>
    <n v="11"/>
    <x v="30"/>
    <x v="2"/>
    <s v="3:4"/>
    <x v="1"/>
    <x v="3"/>
    <x v="4"/>
    <n v="3"/>
    <n v="5"/>
    <x v="3"/>
    <x v="0"/>
    <x v="1"/>
    <x v="2"/>
    <x v="1"/>
    <x v="68"/>
    <x v="47"/>
    <x v="0"/>
    <x v="1"/>
    <x v="2"/>
    <x v="1"/>
    <x v="0"/>
    <n v="3"/>
    <x v="0"/>
    <x v="0"/>
    <s v="Weekend"/>
    <s v="Fatal"/>
    <n v="1.67"/>
    <x v="0"/>
    <x v="1"/>
  </r>
  <r>
    <s v="A02735"/>
    <n v="1"/>
    <x v="29"/>
    <x v="29"/>
    <x v="0"/>
    <x v="5"/>
    <x v="6"/>
    <n v="12"/>
    <x v="32"/>
    <x v="3"/>
    <s v="12:53"/>
    <x v="0"/>
    <x v="2"/>
    <x v="2"/>
    <n v="0"/>
    <n v="3"/>
    <x v="4"/>
    <x v="2"/>
    <x v="2"/>
    <x v="3"/>
    <x v="0"/>
    <x v="1"/>
    <x v="8"/>
    <x v="1"/>
    <x v="1"/>
    <x v="1"/>
    <x v="0"/>
    <x v="2"/>
    <n v="12"/>
    <x v="3"/>
    <x v="1"/>
    <s v="Weekday"/>
    <s v="Fatal"/>
    <n v="0"/>
    <x v="1"/>
    <x v="1"/>
  </r>
  <r>
    <s v="A02736"/>
    <n v="1"/>
    <x v="5"/>
    <x v="5"/>
    <x v="0"/>
    <x v="2"/>
    <x v="11"/>
    <n v="3"/>
    <x v="45"/>
    <x v="1"/>
    <s v="11:58"/>
    <x v="2"/>
    <x v="4"/>
    <x v="5"/>
    <n v="3"/>
    <n v="1"/>
    <x v="0"/>
    <x v="2"/>
    <x v="2"/>
    <x v="0"/>
    <x v="2"/>
    <x v="37"/>
    <x v="52"/>
    <x v="1"/>
    <x v="1"/>
    <x v="2"/>
    <x v="0"/>
    <x v="1"/>
    <n v="11"/>
    <x v="1"/>
    <x v="2"/>
    <s v="Weekday"/>
    <s v="Fatal"/>
    <n v="0.33"/>
    <x v="3"/>
    <x v="4"/>
  </r>
  <r>
    <s v="A02737"/>
    <n v="1"/>
    <x v="5"/>
    <x v="5"/>
    <x v="0"/>
    <x v="2"/>
    <x v="7"/>
    <n v="7"/>
    <x v="55"/>
    <x v="4"/>
    <s v="22:15"/>
    <x v="1"/>
    <x v="1"/>
    <x v="4"/>
    <n v="1"/>
    <n v="5"/>
    <x v="2"/>
    <x v="3"/>
    <x v="0"/>
    <x v="3"/>
    <x v="3"/>
    <x v="7"/>
    <x v="50"/>
    <x v="1"/>
    <x v="1"/>
    <x v="0"/>
    <x v="1"/>
    <x v="3"/>
    <n v="22"/>
    <x v="0"/>
    <x v="2"/>
    <s v="Weekday"/>
    <s v="Fatal"/>
    <n v="5"/>
    <x v="2"/>
    <x v="0"/>
  </r>
  <r>
    <s v="A02738"/>
    <n v="1"/>
    <x v="2"/>
    <x v="2"/>
    <x v="0"/>
    <x v="0"/>
    <x v="0"/>
    <n v="5"/>
    <x v="0"/>
    <x v="5"/>
    <s v="18:36"/>
    <x v="1"/>
    <x v="4"/>
    <x v="1"/>
    <n v="4"/>
    <n v="3"/>
    <x v="1"/>
    <x v="1"/>
    <x v="3"/>
    <x v="2"/>
    <x v="0"/>
    <x v="30"/>
    <x v="22"/>
    <x v="2"/>
    <x v="1"/>
    <x v="2"/>
    <x v="1"/>
    <x v="0"/>
    <n v="18"/>
    <x v="2"/>
    <x v="0"/>
    <s v="Weekday"/>
    <s v="Fatal"/>
    <n v="0.75"/>
    <x v="4"/>
    <x v="4"/>
  </r>
  <r>
    <s v="A02739"/>
    <n v="1"/>
    <x v="4"/>
    <x v="4"/>
    <x v="0"/>
    <x v="5"/>
    <x v="0"/>
    <n v="5"/>
    <x v="56"/>
    <x v="2"/>
    <s v="1:23"/>
    <x v="1"/>
    <x v="1"/>
    <x v="3"/>
    <n v="2"/>
    <n v="1"/>
    <x v="1"/>
    <x v="3"/>
    <x v="3"/>
    <x v="1"/>
    <x v="0"/>
    <x v="63"/>
    <x v="10"/>
    <x v="1"/>
    <x v="1"/>
    <x v="1"/>
    <x v="1"/>
    <x v="0"/>
    <n v="1"/>
    <x v="0"/>
    <x v="1"/>
    <s v="Weekend"/>
    <s v="Fatal"/>
    <n v="0.5"/>
    <x v="3"/>
    <x v="4"/>
  </r>
  <r>
    <s v="A02740"/>
    <n v="1"/>
    <x v="22"/>
    <x v="22"/>
    <x v="0"/>
    <x v="2"/>
    <x v="4"/>
    <n v="11"/>
    <x v="14"/>
    <x v="0"/>
    <s v="4:51"/>
    <x v="0"/>
    <x v="2"/>
    <x v="3"/>
    <n v="2"/>
    <n v="5"/>
    <x v="0"/>
    <x v="3"/>
    <x v="3"/>
    <x v="2"/>
    <x v="1"/>
    <x v="90"/>
    <x v="28"/>
    <x v="0"/>
    <x v="1"/>
    <x v="0"/>
    <x v="0"/>
    <x v="1"/>
    <n v="4"/>
    <x v="0"/>
    <x v="2"/>
    <s v="Weekday"/>
    <s v="Fatal"/>
    <n v="2.5"/>
    <x v="0"/>
    <x v="2"/>
  </r>
  <r>
    <s v="A02741"/>
    <n v="1"/>
    <x v="23"/>
    <x v="23"/>
    <x v="0"/>
    <x v="3"/>
    <x v="7"/>
    <n v="7"/>
    <x v="24"/>
    <x v="2"/>
    <s v="11:42"/>
    <x v="0"/>
    <x v="3"/>
    <x v="0"/>
    <n v="6"/>
    <n v="4"/>
    <x v="0"/>
    <x v="3"/>
    <x v="0"/>
    <x v="2"/>
    <x v="1"/>
    <x v="53"/>
    <x v="11"/>
    <x v="1"/>
    <x v="0"/>
    <x v="1"/>
    <x v="1"/>
    <x v="2"/>
    <n v="11"/>
    <x v="1"/>
    <x v="0"/>
    <s v="Weekend"/>
    <s v="Fatal"/>
    <n v="0.67"/>
    <x v="3"/>
    <x v="3"/>
  </r>
  <r>
    <s v="A02742"/>
    <n v="1"/>
    <x v="29"/>
    <x v="29"/>
    <x v="0"/>
    <x v="3"/>
    <x v="6"/>
    <n v="12"/>
    <x v="50"/>
    <x v="5"/>
    <s v="6:44"/>
    <x v="1"/>
    <x v="4"/>
    <x v="1"/>
    <n v="3"/>
    <n v="0"/>
    <x v="0"/>
    <x v="0"/>
    <x v="3"/>
    <x v="0"/>
    <x v="3"/>
    <x v="65"/>
    <x v="5"/>
    <x v="1"/>
    <x v="1"/>
    <x v="1"/>
    <x v="0"/>
    <x v="0"/>
    <n v="6"/>
    <x v="1"/>
    <x v="0"/>
    <s v="Weekday"/>
    <s v="Non-Fatal"/>
    <n v="0"/>
    <x v="3"/>
    <x v="1"/>
  </r>
  <r>
    <s v="A02743"/>
    <n v="1"/>
    <x v="29"/>
    <x v="29"/>
    <x v="0"/>
    <x v="4"/>
    <x v="11"/>
    <n v="3"/>
    <x v="68"/>
    <x v="5"/>
    <s v="8:3"/>
    <x v="1"/>
    <x v="1"/>
    <x v="1"/>
    <n v="9"/>
    <n v="2"/>
    <x v="4"/>
    <x v="2"/>
    <x v="0"/>
    <x v="3"/>
    <x v="2"/>
    <x v="41"/>
    <x v="26"/>
    <x v="1"/>
    <x v="1"/>
    <x v="1"/>
    <x v="1"/>
    <x v="2"/>
    <n v="8"/>
    <x v="1"/>
    <x v="2"/>
    <s v="Weekday"/>
    <s v="Fatal"/>
    <n v="0.22"/>
    <x v="2"/>
    <x v="3"/>
  </r>
  <r>
    <s v="A02744"/>
    <n v="1"/>
    <x v="12"/>
    <x v="12"/>
    <x v="5"/>
    <x v="0"/>
    <x v="11"/>
    <n v="3"/>
    <x v="70"/>
    <x v="4"/>
    <s v="2:12"/>
    <x v="0"/>
    <x v="2"/>
    <x v="4"/>
    <n v="9"/>
    <n v="2"/>
    <x v="0"/>
    <x v="3"/>
    <x v="0"/>
    <x v="1"/>
    <x v="2"/>
    <x v="47"/>
    <x v="14"/>
    <x v="1"/>
    <x v="1"/>
    <x v="1"/>
    <x v="1"/>
    <x v="2"/>
    <n v="2"/>
    <x v="0"/>
    <x v="0"/>
    <s v="Weekday"/>
    <s v="Fatal"/>
    <n v="0.22"/>
    <x v="1"/>
    <x v="1"/>
  </r>
  <r>
    <s v="A02745"/>
    <n v="1"/>
    <x v="26"/>
    <x v="26"/>
    <x v="0"/>
    <x v="0"/>
    <x v="8"/>
    <n v="4"/>
    <x v="35"/>
    <x v="0"/>
    <s v="14:44"/>
    <x v="2"/>
    <x v="0"/>
    <x v="5"/>
    <n v="4"/>
    <n v="0"/>
    <x v="3"/>
    <x v="3"/>
    <x v="0"/>
    <x v="0"/>
    <x v="0"/>
    <x v="8"/>
    <x v="44"/>
    <x v="1"/>
    <x v="0"/>
    <x v="1"/>
    <x v="1"/>
    <x v="0"/>
    <n v="14"/>
    <x v="3"/>
    <x v="0"/>
    <s v="Weekday"/>
    <s v="Non-Fatal"/>
    <n v="0"/>
    <x v="2"/>
    <x v="4"/>
  </r>
  <r>
    <s v="A02746"/>
    <n v="1"/>
    <x v="13"/>
    <x v="13"/>
    <x v="0"/>
    <x v="4"/>
    <x v="1"/>
    <n v="1"/>
    <x v="38"/>
    <x v="3"/>
    <s v="22:11"/>
    <x v="1"/>
    <x v="0"/>
    <x v="3"/>
    <n v="5"/>
    <n v="5"/>
    <x v="1"/>
    <x v="1"/>
    <x v="3"/>
    <x v="0"/>
    <x v="1"/>
    <x v="82"/>
    <x v="22"/>
    <x v="2"/>
    <x v="0"/>
    <x v="0"/>
    <x v="1"/>
    <x v="0"/>
    <n v="22"/>
    <x v="0"/>
    <x v="2"/>
    <s v="Weekday"/>
    <s v="Fatal"/>
    <n v="1"/>
    <x v="4"/>
    <x v="0"/>
  </r>
  <r>
    <s v="A02747"/>
    <n v="1"/>
    <x v="15"/>
    <x v="15"/>
    <x v="26"/>
    <x v="1"/>
    <x v="11"/>
    <n v="3"/>
    <x v="62"/>
    <x v="6"/>
    <s v="13:26"/>
    <x v="0"/>
    <x v="0"/>
    <x v="4"/>
    <n v="0"/>
    <n v="4"/>
    <x v="2"/>
    <x v="1"/>
    <x v="3"/>
    <x v="0"/>
    <x v="2"/>
    <x v="83"/>
    <x v="16"/>
    <x v="2"/>
    <x v="1"/>
    <x v="1"/>
    <x v="0"/>
    <x v="1"/>
    <n v="13"/>
    <x v="3"/>
    <x v="1"/>
    <s v="Weekend"/>
    <s v="Fatal"/>
    <n v="0"/>
    <x v="4"/>
    <x v="3"/>
  </r>
  <r>
    <s v="A02748"/>
    <n v="1"/>
    <x v="14"/>
    <x v="14"/>
    <x v="0"/>
    <x v="4"/>
    <x v="3"/>
    <n v="8"/>
    <x v="33"/>
    <x v="2"/>
    <s v="14:36"/>
    <x v="1"/>
    <x v="1"/>
    <x v="6"/>
    <n v="8"/>
    <n v="5"/>
    <x v="3"/>
    <x v="3"/>
    <x v="3"/>
    <x v="0"/>
    <x v="1"/>
    <x v="27"/>
    <x v="42"/>
    <x v="1"/>
    <x v="1"/>
    <x v="1"/>
    <x v="1"/>
    <x v="0"/>
    <n v="14"/>
    <x v="3"/>
    <x v="2"/>
    <s v="Weekend"/>
    <s v="Fatal"/>
    <n v="0.62"/>
    <x v="1"/>
    <x v="3"/>
  </r>
  <r>
    <s v="A02749"/>
    <n v="1"/>
    <x v="30"/>
    <x v="30"/>
    <x v="0"/>
    <x v="3"/>
    <x v="11"/>
    <n v="3"/>
    <x v="64"/>
    <x v="6"/>
    <s v="6:11"/>
    <x v="1"/>
    <x v="0"/>
    <x v="6"/>
    <n v="0"/>
    <n v="5"/>
    <x v="2"/>
    <x v="0"/>
    <x v="0"/>
    <x v="2"/>
    <x v="2"/>
    <x v="78"/>
    <x v="31"/>
    <x v="1"/>
    <x v="0"/>
    <x v="0"/>
    <x v="0"/>
    <x v="3"/>
    <n v="6"/>
    <x v="1"/>
    <x v="0"/>
    <s v="Weekend"/>
    <s v="Fatal"/>
    <n v="0"/>
    <x v="3"/>
    <x v="4"/>
  </r>
  <r>
    <s v="A02750"/>
    <n v="1"/>
    <x v="18"/>
    <x v="18"/>
    <x v="17"/>
    <x v="4"/>
    <x v="1"/>
    <n v="1"/>
    <x v="38"/>
    <x v="0"/>
    <s v="11:22"/>
    <x v="0"/>
    <x v="0"/>
    <x v="6"/>
    <n v="7"/>
    <n v="2"/>
    <x v="0"/>
    <x v="3"/>
    <x v="1"/>
    <x v="1"/>
    <x v="3"/>
    <x v="74"/>
    <x v="32"/>
    <x v="2"/>
    <x v="1"/>
    <x v="1"/>
    <x v="1"/>
    <x v="2"/>
    <n v="11"/>
    <x v="1"/>
    <x v="2"/>
    <s v="Weekday"/>
    <s v="Fatal"/>
    <n v="0.28999999999999998"/>
    <x v="4"/>
    <x v="0"/>
  </r>
  <r>
    <s v="A02751"/>
    <n v="1"/>
    <x v="21"/>
    <x v="21"/>
    <x v="0"/>
    <x v="3"/>
    <x v="6"/>
    <n v="12"/>
    <x v="50"/>
    <x v="3"/>
    <s v="14:51"/>
    <x v="2"/>
    <x v="4"/>
    <x v="3"/>
    <n v="1"/>
    <n v="5"/>
    <x v="4"/>
    <x v="3"/>
    <x v="0"/>
    <x v="0"/>
    <x v="3"/>
    <x v="34"/>
    <x v="16"/>
    <x v="2"/>
    <x v="1"/>
    <x v="1"/>
    <x v="0"/>
    <x v="0"/>
    <n v="14"/>
    <x v="3"/>
    <x v="0"/>
    <s v="Weekday"/>
    <s v="Fatal"/>
    <n v="5"/>
    <x v="4"/>
    <x v="1"/>
  </r>
  <r>
    <s v="A02752"/>
    <n v="1"/>
    <x v="17"/>
    <x v="17"/>
    <x v="0"/>
    <x v="1"/>
    <x v="11"/>
    <n v="3"/>
    <x v="62"/>
    <x v="2"/>
    <s v="5:27"/>
    <x v="2"/>
    <x v="2"/>
    <x v="3"/>
    <n v="10"/>
    <n v="1"/>
    <x v="3"/>
    <x v="1"/>
    <x v="0"/>
    <x v="2"/>
    <x v="2"/>
    <x v="21"/>
    <x v="4"/>
    <x v="1"/>
    <x v="1"/>
    <x v="1"/>
    <x v="1"/>
    <x v="3"/>
    <n v="5"/>
    <x v="1"/>
    <x v="1"/>
    <s v="Weekend"/>
    <s v="Fatal"/>
    <n v="0.1"/>
    <x v="2"/>
    <x v="4"/>
  </r>
  <r>
    <s v="A02753"/>
    <n v="1"/>
    <x v="31"/>
    <x v="31"/>
    <x v="0"/>
    <x v="5"/>
    <x v="3"/>
    <n v="8"/>
    <x v="42"/>
    <x v="1"/>
    <s v="22:24"/>
    <x v="2"/>
    <x v="4"/>
    <x v="6"/>
    <n v="6"/>
    <n v="5"/>
    <x v="3"/>
    <x v="0"/>
    <x v="3"/>
    <x v="1"/>
    <x v="2"/>
    <x v="40"/>
    <x v="30"/>
    <x v="1"/>
    <x v="0"/>
    <x v="2"/>
    <x v="0"/>
    <x v="1"/>
    <n v="22"/>
    <x v="0"/>
    <x v="1"/>
    <s v="Weekday"/>
    <s v="Fatal"/>
    <n v="0.83"/>
    <x v="3"/>
    <x v="0"/>
  </r>
  <r>
    <s v="A02754"/>
    <n v="1"/>
    <x v="12"/>
    <x v="12"/>
    <x v="18"/>
    <x v="4"/>
    <x v="5"/>
    <n v="10"/>
    <x v="58"/>
    <x v="3"/>
    <s v="22:34"/>
    <x v="2"/>
    <x v="3"/>
    <x v="0"/>
    <n v="0"/>
    <n v="1"/>
    <x v="4"/>
    <x v="1"/>
    <x v="2"/>
    <x v="2"/>
    <x v="2"/>
    <x v="69"/>
    <x v="27"/>
    <x v="1"/>
    <x v="0"/>
    <x v="2"/>
    <x v="1"/>
    <x v="1"/>
    <n v="22"/>
    <x v="0"/>
    <x v="2"/>
    <s v="Weekday"/>
    <s v="Fatal"/>
    <n v="0"/>
    <x v="2"/>
    <x v="2"/>
  </r>
  <r>
    <s v="A02755"/>
    <n v="1"/>
    <x v="6"/>
    <x v="6"/>
    <x v="2"/>
    <x v="0"/>
    <x v="8"/>
    <n v="4"/>
    <x v="35"/>
    <x v="1"/>
    <s v="22:10"/>
    <x v="2"/>
    <x v="2"/>
    <x v="3"/>
    <n v="9"/>
    <n v="4"/>
    <x v="2"/>
    <x v="0"/>
    <x v="1"/>
    <x v="3"/>
    <x v="2"/>
    <x v="25"/>
    <x v="42"/>
    <x v="1"/>
    <x v="1"/>
    <x v="1"/>
    <x v="0"/>
    <x v="1"/>
    <n v="22"/>
    <x v="0"/>
    <x v="0"/>
    <s v="Weekday"/>
    <s v="Fatal"/>
    <n v="0.44"/>
    <x v="1"/>
    <x v="0"/>
  </r>
  <r>
    <s v="A02756"/>
    <n v="1"/>
    <x v="19"/>
    <x v="19"/>
    <x v="0"/>
    <x v="4"/>
    <x v="11"/>
    <n v="3"/>
    <x v="68"/>
    <x v="3"/>
    <s v="3:40"/>
    <x v="2"/>
    <x v="1"/>
    <x v="6"/>
    <n v="4"/>
    <n v="3"/>
    <x v="0"/>
    <x v="2"/>
    <x v="1"/>
    <x v="0"/>
    <x v="0"/>
    <x v="69"/>
    <x v="18"/>
    <x v="1"/>
    <x v="0"/>
    <x v="1"/>
    <x v="0"/>
    <x v="3"/>
    <n v="3"/>
    <x v="0"/>
    <x v="2"/>
    <s v="Weekday"/>
    <s v="Fatal"/>
    <n v="0.75"/>
    <x v="3"/>
    <x v="2"/>
  </r>
  <r>
    <s v="A02757"/>
    <n v="1"/>
    <x v="13"/>
    <x v="13"/>
    <x v="0"/>
    <x v="1"/>
    <x v="2"/>
    <n v="6"/>
    <x v="16"/>
    <x v="3"/>
    <s v="16:15"/>
    <x v="0"/>
    <x v="3"/>
    <x v="3"/>
    <n v="10"/>
    <n v="4"/>
    <x v="2"/>
    <x v="1"/>
    <x v="0"/>
    <x v="0"/>
    <x v="3"/>
    <x v="45"/>
    <x v="48"/>
    <x v="1"/>
    <x v="0"/>
    <x v="0"/>
    <x v="1"/>
    <x v="1"/>
    <n v="16"/>
    <x v="3"/>
    <x v="1"/>
    <s v="Weekday"/>
    <s v="Fatal"/>
    <n v="0.4"/>
    <x v="2"/>
    <x v="1"/>
  </r>
  <r>
    <s v="A02758"/>
    <n v="1"/>
    <x v="0"/>
    <x v="0"/>
    <x v="0"/>
    <x v="3"/>
    <x v="8"/>
    <n v="4"/>
    <x v="10"/>
    <x v="5"/>
    <s v="16:3"/>
    <x v="2"/>
    <x v="3"/>
    <x v="0"/>
    <n v="7"/>
    <n v="0"/>
    <x v="0"/>
    <x v="0"/>
    <x v="0"/>
    <x v="2"/>
    <x v="2"/>
    <x v="57"/>
    <x v="46"/>
    <x v="0"/>
    <x v="0"/>
    <x v="1"/>
    <x v="1"/>
    <x v="1"/>
    <n v="16"/>
    <x v="3"/>
    <x v="0"/>
    <s v="Weekday"/>
    <s v="Non-Fatal"/>
    <n v="0"/>
    <x v="0"/>
    <x v="3"/>
  </r>
  <r>
    <s v="A02759"/>
    <n v="1"/>
    <x v="22"/>
    <x v="22"/>
    <x v="0"/>
    <x v="2"/>
    <x v="5"/>
    <n v="10"/>
    <x v="13"/>
    <x v="0"/>
    <s v="7:37"/>
    <x v="2"/>
    <x v="0"/>
    <x v="3"/>
    <n v="9"/>
    <n v="1"/>
    <x v="1"/>
    <x v="2"/>
    <x v="1"/>
    <x v="0"/>
    <x v="3"/>
    <x v="89"/>
    <x v="25"/>
    <x v="1"/>
    <x v="1"/>
    <x v="2"/>
    <x v="0"/>
    <x v="1"/>
    <n v="7"/>
    <x v="1"/>
    <x v="2"/>
    <s v="Weekday"/>
    <s v="Fatal"/>
    <n v="0.11"/>
    <x v="3"/>
    <x v="0"/>
  </r>
  <r>
    <s v="A02760"/>
    <n v="1"/>
    <x v="15"/>
    <x v="15"/>
    <x v="26"/>
    <x v="3"/>
    <x v="11"/>
    <n v="3"/>
    <x v="64"/>
    <x v="3"/>
    <s v="8:1"/>
    <x v="0"/>
    <x v="2"/>
    <x v="1"/>
    <n v="6"/>
    <n v="3"/>
    <x v="0"/>
    <x v="3"/>
    <x v="1"/>
    <x v="0"/>
    <x v="0"/>
    <x v="51"/>
    <x v="41"/>
    <x v="1"/>
    <x v="1"/>
    <x v="1"/>
    <x v="0"/>
    <x v="3"/>
    <n v="8"/>
    <x v="1"/>
    <x v="0"/>
    <s v="Weekday"/>
    <s v="Fatal"/>
    <n v="0.5"/>
    <x v="2"/>
    <x v="4"/>
  </r>
  <r>
    <s v="A02761"/>
    <n v="1"/>
    <x v="29"/>
    <x v="29"/>
    <x v="0"/>
    <x v="2"/>
    <x v="10"/>
    <n v="2"/>
    <x v="26"/>
    <x v="0"/>
    <s v="20:29"/>
    <x v="1"/>
    <x v="2"/>
    <x v="5"/>
    <n v="8"/>
    <n v="4"/>
    <x v="0"/>
    <x v="0"/>
    <x v="2"/>
    <x v="2"/>
    <x v="1"/>
    <x v="64"/>
    <x v="24"/>
    <x v="0"/>
    <x v="0"/>
    <x v="2"/>
    <x v="1"/>
    <x v="2"/>
    <n v="20"/>
    <x v="2"/>
    <x v="2"/>
    <s v="Weekday"/>
    <s v="Fatal"/>
    <n v="0.5"/>
    <x v="0"/>
    <x v="3"/>
  </r>
  <r>
    <s v="A02762"/>
    <n v="1"/>
    <x v="17"/>
    <x v="17"/>
    <x v="0"/>
    <x v="4"/>
    <x v="5"/>
    <n v="10"/>
    <x v="58"/>
    <x v="0"/>
    <s v="17:23"/>
    <x v="1"/>
    <x v="0"/>
    <x v="6"/>
    <n v="5"/>
    <n v="4"/>
    <x v="4"/>
    <x v="3"/>
    <x v="0"/>
    <x v="2"/>
    <x v="0"/>
    <x v="55"/>
    <x v="36"/>
    <x v="1"/>
    <x v="0"/>
    <x v="0"/>
    <x v="0"/>
    <x v="3"/>
    <n v="17"/>
    <x v="2"/>
    <x v="2"/>
    <s v="Weekday"/>
    <s v="Fatal"/>
    <n v="0.8"/>
    <x v="3"/>
    <x v="4"/>
  </r>
  <r>
    <s v="A02763"/>
    <n v="1"/>
    <x v="31"/>
    <x v="31"/>
    <x v="0"/>
    <x v="2"/>
    <x v="11"/>
    <n v="3"/>
    <x v="45"/>
    <x v="5"/>
    <s v="3:6"/>
    <x v="1"/>
    <x v="4"/>
    <x v="6"/>
    <n v="1"/>
    <n v="0"/>
    <x v="3"/>
    <x v="1"/>
    <x v="2"/>
    <x v="3"/>
    <x v="0"/>
    <x v="52"/>
    <x v="28"/>
    <x v="0"/>
    <x v="0"/>
    <x v="2"/>
    <x v="1"/>
    <x v="0"/>
    <n v="3"/>
    <x v="0"/>
    <x v="2"/>
    <s v="Weekday"/>
    <s v="Non-Fatal"/>
    <n v="0"/>
    <x v="0"/>
    <x v="0"/>
  </r>
  <r>
    <s v="A02764"/>
    <n v="1"/>
    <x v="25"/>
    <x v="25"/>
    <x v="0"/>
    <x v="1"/>
    <x v="7"/>
    <n v="7"/>
    <x v="25"/>
    <x v="0"/>
    <s v="20:56"/>
    <x v="1"/>
    <x v="3"/>
    <x v="2"/>
    <n v="9"/>
    <n v="5"/>
    <x v="1"/>
    <x v="1"/>
    <x v="0"/>
    <x v="3"/>
    <x v="0"/>
    <x v="76"/>
    <x v="6"/>
    <x v="1"/>
    <x v="0"/>
    <x v="2"/>
    <x v="1"/>
    <x v="2"/>
    <n v="20"/>
    <x v="2"/>
    <x v="1"/>
    <s v="Weekday"/>
    <s v="Fatal"/>
    <n v="0.56000000000000005"/>
    <x v="3"/>
    <x v="3"/>
  </r>
  <r>
    <s v="A02765"/>
    <n v="1"/>
    <x v="29"/>
    <x v="29"/>
    <x v="0"/>
    <x v="4"/>
    <x v="9"/>
    <n v="9"/>
    <x v="59"/>
    <x v="3"/>
    <s v="4:36"/>
    <x v="0"/>
    <x v="4"/>
    <x v="6"/>
    <n v="2"/>
    <n v="2"/>
    <x v="0"/>
    <x v="0"/>
    <x v="3"/>
    <x v="2"/>
    <x v="2"/>
    <x v="51"/>
    <x v="19"/>
    <x v="0"/>
    <x v="1"/>
    <x v="2"/>
    <x v="1"/>
    <x v="0"/>
    <n v="4"/>
    <x v="0"/>
    <x v="2"/>
    <s v="Weekday"/>
    <s v="Fatal"/>
    <n v="1"/>
    <x v="0"/>
    <x v="4"/>
  </r>
  <r>
    <s v="A02766"/>
    <n v="1"/>
    <x v="19"/>
    <x v="19"/>
    <x v="0"/>
    <x v="0"/>
    <x v="4"/>
    <n v="11"/>
    <x v="30"/>
    <x v="6"/>
    <s v="20:21"/>
    <x v="1"/>
    <x v="4"/>
    <x v="5"/>
    <n v="2"/>
    <n v="1"/>
    <x v="2"/>
    <x v="0"/>
    <x v="2"/>
    <x v="2"/>
    <x v="3"/>
    <x v="17"/>
    <x v="29"/>
    <x v="1"/>
    <x v="0"/>
    <x v="1"/>
    <x v="0"/>
    <x v="0"/>
    <n v="20"/>
    <x v="2"/>
    <x v="0"/>
    <s v="Weekend"/>
    <s v="Fatal"/>
    <n v="0.5"/>
    <x v="1"/>
    <x v="4"/>
  </r>
  <r>
    <s v="A02767"/>
    <n v="1"/>
    <x v="15"/>
    <x v="15"/>
    <x v="7"/>
    <x v="3"/>
    <x v="2"/>
    <n v="6"/>
    <x v="3"/>
    <x v="3"/>
    <s v="2:49"/>
    <x v="0"/>
    <x v="3"/>
    <x v="6"/>
    <n v="6"/>
    <n v="4"/>
    <x v="1"/>
    <x v="2"/>
    <x v="0"/>
    <x v="2"/>
    <x v="2"/>
    <x v="75"/>
    <x v="39"/>
    <x v="2"/>
    <x v="1"/>
    <x v="1"/>
    <x v="0"/>
    <x v="3"/>
    <n v="2"/>
    <x v="0"/>
    <x v="0"/>
    <s v="Weekday"/>
    <s v="Fatal"/>
    <n v="0.67"/>
    <x v="4"/>
    <x v="2"/>
  </r>
  <r>
    <s v="A02768"/>
    <n v="1"/>
    <x v="20"/>
    <x v="20"/>
    <x v="12"/>
    <x v="2"/>
    <x v="6"/>
    <n v="12"/>
    <x v="46"/>
    <x v="0"/>
    <s v="14:41"/>
    <x v="2"/>
    <x v="0"/>
    <x v="1"/>
    <n v="10"/>
    <n v="5"/>
    <x v="1"/>
    <x v="1"/>
    <x v="0"/>
    <x v="1"/>
    <x v="3"/>
    <x v="8"/>
    <x v="38"/>
    <x v="2"/>
    <x v="1"/>
    <x v="0"/>
    <x v="1"/>
    <x v="2"/>
    <n v="14"/>
    <x v="3"/>
    <x v="2"/>
    <s v="Weekday"/>
    <s v="Fatal"/>
    <n v="0.5"/>
    <x v="4"/>
    <x v="4"/>
  </r>
  <r>
    <s v="A02769"/>
    <n v="1"/>
    <x v="11"/>
    <x v="11"/>
    <x v="16"/>
    <x v="5"/>
    <x v="6"/>
    <n v="12"/>
    <x v="32"/>
    <x v="3"/>
    <s v="1:12"/>
    <x v="2"/>
    <x v="4"/>
    <x v="4"/>
    <n v="0"/>
    <n v="0"/>
    <x v="3"/>
    <x v="3"/>
    <x v="0"/>
    <x v="1"/>
    <x v="1"/>
    <x v="27"/>
    <x v="43"/>
    <x v="1"/>
    <x v="1"/>
    <x v="1"/>
    <x v="0"/>
    <x v="1"/>
    <n v="1"/>
    <x v="0"/>
    <x v="1"/>
    <s v="Weekday"/>
    <s v="Non-Fatal"/>
    <n v="0"/>
    <x v="1"/>
    <x v="3"/>
  </r>
  <r>
    <s v="A02770"/>
    <n v="1"/>
    <x v="19"/>
    <x v="19"/>
    <x v="0"/>
    <x v="2"/>
    <x v="4"/>
    <n v="11"/>
    <x v="14"/>
    <x v="6"/>
    <s v="4:42"/>
    <x v="0"/>
    <x v="0"/>
    <x v="0"/>
    <n v="8"/>
    <n v="1"/>
    <x v="4"/>
    <x v="3"/>
    <x v="1"/>
    <x v="3"/>
    <x v="2"/>
    <x v="56"/>
    <x v="4"/>
    <x v="1"/>
    <x v="1"/>
    <x v="2"/>
    <x v="1"/>
    <x v="2"/>
    <n v="4"/>
    <x v="0"/>
    <x v="2"/>
    <s v="Weekend"/>
    <s v="Fatal"/>
    <n v="0.12"/>
    <x v="2"/>
    <x v="0"/>
  </r>
  <r>
    <s v="A02771"/>
    <n v="1"/>
    <x v="14"/>
    <x v="14"/>
    <x v="0"/>
    <x v="4"/>
    <x v="11"/>
    <n v="3"/>
    <x v="68"/>
    <x v="4"/>
    <s v="4:27"/>
    <x v="1"/>
    <x v="4"/>
    <x v="4"/>
    <n v="9"/>
    <n v="3"/>
    <x v="1"/>
    <x v="0"/>
    <x v="0"/>
    <x v="3"/>
    <x v="1"/>
    <x v="0"/>
    <x v="22"/>
    <x v="2"/>
    <x v="1"/>
    <x v="1"/>
    <x v="1"/>
    <x v="3"/>
    <n v="4"/>
    <x v="0"/>
    <x v="2"/>
    <s v="Weekday"/>
    <s v="Fatal"/>
    <n v="0.33"/>
    <x v="4"/>
    <x v="0"/>
  </r>
  <r>
    <s v="A02772"/>
    <n v="1"/>
    <x v="14"/>
    <x v="14"/>
    <x v="0"/>
    <x v="5"/>
    <x v="3"/>
    <n v="8"/>
    <x v="42"/>
    <x v="4"/>
    <s v="5:15"/>
    <x v="1"/>
    <x v="3"/>
    <x v="2"/>
    <n v="3"/>
    <n v="5"/>
    <x v="1"/>
    <x v="3"/>
    <x v="3"/>
    <x v="0"/>
    <x v="3"/>
    <x v="8"/>
    <x v="6"/>
    <x v="1"/>
    <x v="1"/>
    <x v="0"/>
    <x v="0"/>
    <x v="0"/>
    <n v="5"/>
    <x v="1"/>
    <x v="1"/>
    <s v="Weekday"/>
    <s v="Fatal"/>
    <n v="1.67"/>
    <x v="3"/>
    <x v="4"/>
  </r>
  <r>
    <s v="A02773"/>
    <n v="1"/>
    <x v="14"/>
    <x v="14"/>
    <x v="0"/>
    <x v="1"/>
    <x v="1"/>
    <n v="1"/>
    <x v="1"/>
    <x v="3"/>
    <s v="10:32"/>
    <x v="2"/>
    <x v="3"/>
    <x v="6"/>
    <n v="4"/>
    <n v="3"/>
    <x v="1"/>
    <x v="0"/>
    <x v="1"/>
    <x v="3"/>
    <x v="2"/>
    <x v="66"/>
    <x v="30"/>
    <x v="1"/>
    <x v="0"/>
    <x v="0"/>
    <x v="1"/>
    <x v="3"/>
    <n v="10"/>
    <x v="1"/>
    <x v="1"/>
    <s v="Weekday"/>
    <s v="Fatal"/>
    <n v="0.75"/>
    <x v="3"/>
    <x v="3"/>
  </r>
  <r>
    <s v="A02774"/>
    <n v="1"/>
    <x v="28"/>
    <x v="28"/>
    <x v="23"/>
    <x v="5"/>
    <x v="7"/>
    <n v="7"/>
    <x v="57"/>
    <x v="3"/>
    <s v="0:1"/>
    <x v="1"/>
    <x v="2"/>
    <x v="6"/>
    <n v="6"/>
    <n v="4"/>
    <x v="4"/>
    <x v="3"/>
    <x v="2"/>
    <x v="2"/>
    <x v="3"/>
    <x v="36"/>
    <x v="31"/>
    <x v="1"/>
    <x v="0"/>
    <x v="1"/>
    <x v="0"/>
    <x v="2"/>
    <n v="0"/>
    <x v="0"/>
    <x v="1"/>
    <s v="Weekday"/>
    <s v="Fatal"/>
    <n v="0.67"/>
    <x v="3"/>
    <x v="1"/>
  </r>
  <r>
    <s v="A02775"/>
    <n v="1"/>
    <x v="25"/>
    <x v="25"/>
    <x v="0"/>
    <x v="4"/>
    <x v="10"/>
    <n v="2"/>
    <x v="17"/>
    <x v="2"/>
    <s v="7:44"/>
    <x v="2"/>
    <x v="4"/>
    <x v="5"/>
    <n v="3"/>
    <n v="1"/>
    <x v="0"/>
    <x v="1"/>
    <x v="2"/>
    <x v="3"/>
    <x v="2"/>
    <x v="87"/>
    <x v="13"/>
    <x v="1"/>
    <x v="1"/>
    <x v="2"/>
    <x v="1"/>
    <x v="3"/>
    <n v="7"/>
    <x v="1"/>
    <x v="2"/>
    <s v="Weekend"/>
    <s v="Fatal"/>
    <n v="0.33"/>
    <x v="1"/>
    <x v="4"/>
  </r>
  <r>
    <s v="A02776"/>
    <n v="1"/>
    <x v="4"/>
    <x v="4"/>
    <x v="0"/>
    <x v="1"/>
    <x v="3"/>
    <n v="8"/>
    <x v="9"/>
    <x v="5"/>
    <s v="19:11"/>
    <x v="2"/>
    <x v="1"/>
    <x v="0"/>
    <n v="7"/>
    <n v="4"/>
    <x v="2"/>
    <x v="3"/>
    <x v="1"/>
    <x v="2"/>
    <x v="1"/>
    <x v="76"/>
    <x v="52"/>
    <x v="1"/>
    <x v="0"/>
    <x v="2"/>
    <x v="0"/>
    <x v="3"/>
    <n v="19"/>
    <x v="2"/>
    <x v="1"/>
    <s v="Weekday"/>
    <s v="Fatal"/>
    <n v="0.56999999999999995"/>
    <x v="3"/>
    <x v="3"/>
  </r>
  <r>
    <s v="A02777"/>
    <n v="1"/>
    <x v="24"/>
    <x v="24"/>
    <x v="0"/>
    <x v="2"/>
    <x v="11"/>
    <n v="3"/>
    <x v="45"/>
    <x v="2"/>
    <s v="16:36"/>
    <x v="0"/>
    <x v="1"/>
    <x v="6"/>
    <n v="10"/>
    <n v="0"/>
    <x v="0"/>
    <x v="0"/>
    <x v="2"/>
    <x v="2"/>
    <x v="0"/>
    <x v="7"/>
    <x v="22"/>
    <x v="2"/>
    <x v="1"/>
    <x v="0"/>
    <x v="0"/>
    <x v="1"/>
    <n v="16"/>
    <x v="3"/>
    <x v="2"/>
    <s v="Weekend"/>
    <s v="Non-Fatal"/>
    <n v="0"/>
    <x v="4"/>
    <x v="0"/>
  </r>
  <r>
    <s v="A02778"/>
    <n v="1"/>
    <x v="24"/>
    <x v="24"/>
    <x v="0"/>
    <x v="4"/>
    <x v="7"/>
    <n v="7"/>
    <x v="18"/>
    <x v="6"/>
    <s v="21:3"/>
    <x v="2"/>
    <x v="3"/>
    <x v="6"/>
    <n v="10"/>
    <n v="1"/>
    <x v="2"/>
    <x v="2"/>
    <x v="0"/>
    <x v="0"/>
    <x v="0"/>
    <x v="8"/>
    <x v="52"/>
    <x v="1"/>
    <x v="0"/>
    <x v="1"/>
    <x v="1"/>
    <x v="0"/>
    <n v="21"/>
    <x v="0"/>
    <x v="2"/>
    <s v="Weekend"/>
    <s v="Fatal"/>
    <n v="0.1"/>
    <x v="3"/>
    <x v="4"/>
  </r>
  <r>
    <s v="A02779"/>
    <n v="1"/>
    <x v="22"/>
    <x v="22"/>
    <x v="0"/>
    <x v="3"/>
    <x v="0"/>
    <n v="5"/>
    <x v="47"/>
    <x v="4"/>
    <s v="13:37"/>
    <x v="1"/>
    <x v="2"/>
    <x v="6"/>
    <n v="8"/>
    <n v="5"/>
    <x v="2"/>
    <x v="3"/>
    <x v="0"/>
    <x v="0"/>
    <x v="0"/>
    <x v="7"/>
    <x v="1"/>
    <x v="1"/>
    <x v="1"/>
    <x v="2"/>
    <x v="0"/>
    <x v="1"/>
    <n v="13"/>
    <x v="3"/>
    <x v="0"/>
    <s v="Weekday"/>
    <s v="Fatal"/>
    <n v="0.62"/>
    <x v="1"/>
    <x v="0"/>
  </r>
  <r>
    <s v="A02780"/>
    <n v="1"/>
    <x v="24"/>
    <x v="24"/>
    <x v="0"/>
    <x v="2"/>
    <x v="6"/>
    <n v="12"/>
    <x v="46"/>
    <x v="6"/>
    <s v="13:2"/>
    <x v="1"/>
    <x v="3"/>
    <x v="4"/>
    <n v="9"/>
    <n v="2"/>
    <x v="3"/>
    <x v="1"/>
    <x v="2"/>
    <x v="3"/>
    <x v="0"/>
    <x v="83"/>
    <x v="25"/>
    <x v="1"/>
    <x v="1"/>
    <x v="2"/>
    <x v="1"/>
    <x v="1"/>
    <n v="13"/>
    <x v="3"/>
    <x v="2"/>
    <s v="Weekend"/>
    <s v="Fatal"/>
    <n v="0.22"/>
    <x v="3"/>
    <x v="3"/>
  </r>
  <r>
    <s v="A02781"/>
    <n v="1"/>
    <x v="13"/>
    <x v="13"/>
    <x v="0"/>
    <x v="4"/>
    <x v="2"/>
    <n v="6"/>
    <x v="54"/>
    <x v="6"/>
    <s v="17:0"/>
    <x v="0"/>
    <x v="3"/>
    <x v="6"/>
    <n v="8"/>
    <n v="0"/>
    <x v="3"/>
    <x v="3"/>
    <x v="2"/>
    <x v="0"/>
    <x v="1"/>
    <x v="28"/>
    <x v="13"/>
    <x v="1"/>
    <x v="0"/>
    <x v="1"/>
    <x v="0"/>
    <x v="0"/>
    <n v="17"/>
    <x v="2"/>
    <x v="2"/>
    <s v="Weekend"/>
    <s v="Non-Fatal"/>
    <n v="0"/>
    <x v="1"/>
    <x v="3"/>
  </r>
  <r>
    <s v="A02782"/>
    <n v="1"/>
    <x v="29"/>
    <x v="29"/>
    <x v="0"/>
    <x v="2"/>
    <x v="1"/>
    <n v="1"/>
    <x v="63"/>
    <x v="0"/>
    <s v="2:22"/>
    <x v="1"/>
    <x v="0"/>
    <x v="2"/>
    <n v="0"/>
    <n v="0"/>
    <x v="1"/>
    <x v="0"/>
    <x v="1"/>
    <x v="3"/>
    <x v="3"/>
    <x v="76"/>
    <x v="46"/>
    <x v="0"/>
    <x v="0"/>
    <x v="0"/>
    <x v="1"/>
    <x v="2"/>
    <n v="2"/>
    <x v="0"/>
    <x v="2"/>
    <s v="Weekday"/>
    <s v="Non-Fatal"/>
    <n v="0"/>
    <x v="0"/>
    <x v="3"/>
  </r>
  <r>
    <s v="A02783"/>
    <n v="1"/>
    <x v="17"/>
    <x v="17"/>
    <x v="0"/>
    <x v="1"/>
    <x v="1"/>
    <n v="1"/>
    <x v="1"/>
    <x v="0"/>
    <s v="21:32"/>
    <x v="1"/>
    <x v="0"/>
    <x v="0"/>
    <n v="10"/>
    <n v="0"/>
    <x v="0"/>
    <x v="1"/>
    <x v="0"/>
    <x v="3"/>
    <x v="2"/>
    <x v="31"/>
    <x v="16"/>
    <x v="2"/>
    <x v="0"/>
    <x v="0"/>
    <x v="0"/>
    <x v="2"/>
    <n v="21"/>
    <x v="0"/>
    <x v="1"/>
    <s v="Weekday"/>
    <s v="Non-Fatal"/>
    <n v="0"/>
    <x v="4"/>
    <x v="0"/>
  </r>
  <r>
    <s v="A02784"/>
    <n v="1"/>
    <x v="22"/>
    <x v="22"/>
    <x v="0"/>
    <x v="5"/>
    <x v="7"/>
    <n v="7"/>
    <x v="57"/>
    <x v="3"/>
    <s v="19:33"/>
    <x v="2"/>
    <x v="4"/>
    <x v="0"/>
    <n v="1"/>
    <n v="0"/>
    <x v="2"/>
    <x v="2"/>
    <x v="0"/>
    <x v="1"/>
    <x v="3"/>
    <x v="29"/>
    <x v="25"/>
    <x v="1"/>
    <x v="0"/>
    <x v="2"/>
    <x v="1"/>
    <x v="0"/>
    <n v="19"/>
    <x v="2"/>
    <x v="1"/>
    <s v="Weekday"/>
    <s v="Non-Fatal"/>
    <n v="0"/>
    <x v="3"/>
    <x v="1"/>
  </r>
  <r>
    <s v="A02785"/>
    <n v="1"/>
    <x v="15"/>
    <x v="15"/>
    <x v="10"/>
    <x v="1"/>
    <x v="7"/>
    <n v="7"/>
    <x v="25"/>
    <x v="6"/>
    <s v="12:3"/>
    <x v="2"/>
    <x v="4"/>
    <x v="5"/>
    <n v="10"/>
    <n v="1"/>
    <x v="1"/>
    <x v="2"/>
    <x v="1"/>
    <x v="0"/>
    <x v="1"/>
    <x v="24"/>
    <x v="31"/>
    <x v="1"/>
    <x v="0"/>
    <x v="1"/>
    <x v="0"/>
    <x v="1"/>
    <n v="12"/>
    <x v="3"/>
    <x v="1"/>
    <s v="Weekend"/>
    <s v="Fatal"/>
    <n v="0.1"/>
    <x v="3"/>
    <x v="4"/>
  </r>
  <r>
    <s v="A02786"/>
    <n v="1"/>
    <x v="21"/>
    <x v="21"/>
    <x v="0"/>
    <x v="2"/>
    <x v="5"/>
    <n v="10"/>
    <x v="13"/>
    <x v="0"/>
    <s v="0:52"/>
    <x v="1"/>
    <x v="2"/>
    <x v="4"/>
    <n v="1"/>
    <n v="1"/>
    <x v="2"/>
    <x v="3"/>
    <x v="3"/>
    <x v="3"/>
    <x v="3"/>
    <x v="84"/>
    <x v="27"/>
    <x v="1"/>
    <x v="0"/>
    <x v="1"/>
    <x v="1"/>
    <x v="0"/>
    <n v="0"/>
    <x v="0"/>
    <x v="2"/>
    <s v="Weekday"/>
    <s v="Fatal"/>
    <n v="1"/>
    <x v="2"/>
    <x v="0"/>
  </r>
  <r>
    <s v="A02787"/>
    <n v="1"/>
    <x v="11"/>
    <x v="11"/>
    <x v="16"/>
    <x v="2"/>
    <x v="3"/>
    <n v="8"/>
    <x v="20"/>
    <x v="4"/>
    <s v="6:44"/>
    <x v="0"/>
    <x v="4"/>
    <x v="5"/>
    <n v="2"/>
    <n v="4"/>
    <x v="0"/>
    <x v="0"/>
    <x v="3"/>
    <x v="1"/>
    <x v="2"/>
    <x v="1"/>
    <x v="10"/>
    <x v="1"/>
    <x v="0"/>
    <x v="1"/>
    <x v="0"/>
    <x v="1"/>
    <n v="6"/>
    <x v="1"/>
    <x v="2"/>
    <s v="Weekday"/>
    <s v="Fatal"/>
    <n v="2"/>
    <x v="3"/>
    <x v="1"/>
  </r>
  <r>
    <s v="A02788"/>
    <n v="1"/>
    <x v="14"/>
    <x v="14"/>
    <x v="0"/>
    <x v="1"/>
    <x v="4"/>
    <n v="11"/>
    <x v="67"/>
    <x v="5"/>
    <s v="14:4"/>
    <x v="1"/>
    <x v="0"/>
    <x v="3"/>
    <n v="6"/>
    <n v="0"/>
    <x v="3"/>
    <x v="0"/>
    <x v="0"/>
    <x v="0"/>
    <x v="1"/>
    <x v="51"/>
    <x v="47"/>
    <x v="0"/>
    <x v="0"/>
    <x v="1"/>
    <x v="1"/>
    <x v="0"/>
    <n v="14"/>
    <x v="3"/>
    <x v="1"/>
    <s v="Weekday"/>
    <s v="Non-Fatal"/>
    <n v="0"/>
    <x v="0"/>
    <x v="4"/>
  </r>
  <r>
    <s v="A02789"/>
    <n v="1"/>
    <x v="20"/>
    <x v="20"/>
    <x v="12"/>
    <x v="1"/>
    <x v="9"/>
    <n v="9"/>
    <x v="69"/>
    <x v="1"/>
    <s v="8:46"/>
    <x v="1"/>
    <x v="0"/>
    <x v="4"/>
    <n v="1"/>
    <n v="5"/>
    <x v="1"/>
    <x v="3"/>
    <x v="1"/>
    <x v="3"/>
    <x v="0"/>
    <x v="79"/>
    <x v="29"/>
    <x v="1"/>
    <x v="1"/>
    <x v="0"/>
    <x v="1"/>
    <x v="3"/>
    <n v="8"/>
    <x v="1"/>
    <x v="1"/>
    <s v="Weekday"/>
    <s v="Fatal"/>
    <n v="5"/>
    <x v="1"/>
    <x v="0"/>
  </r>
  <r>
    <s v="A02790"/>
    <n v="1"/>
    <x v="28"/>
    <x v="28"/>
    <x v="21"/>
    <x v="0"/>
    <x v="5"/>
    <n v="10"/>
    <x v="6"/>
    <x v="6"/>
    <s v="13:55"/>
    <x v="2"/>
    <x v="1"/>
    <x v="1"/>
    <n v="2"/>
    <n v="5"/>
    <x v="2"/>
    <x v="3"/>
    <x v="1"/>
    <x v="2"/>
    <x v="0"/>
    <x v="42"/>
    <x v="42"/>
    <x v="1"/>
    <x v="1"/>
    <x v="1"/>
    <x v="1"/>
    <x v="1"/>
    <n v="13"/>
    <x v="3"/>
    <x v="0"/>
    <s v="Weekend"/>
    <s v="Fatal"/>
    <n v="2.5"/>
    <x v="1"/>
    <x v="2"/>
  </r>
  <r>
    <s v="A02791"/>
    <n v="1"/>
    <x v="2"/>
    <x v="2"/>
    <x v="0"/>
    <x v="1"/>
    <x v="2"/>
    <n v="6"/>
    <x v="16"/>
    <x v="2"/>
    <s v="10:23"/>
    <x v="0"/>
    <x v="0"/>
    <x v="1"/>
    <n v="3"/>
    <n v="1"/>
    <x v="2"/>
    <x v="2"/>
    <x v="1"/>
    <x v="1"/>
    <x v="0"/>
    <x v="25"/>
    <x v="19"/>
    <x v="0"/>
    <x v="0"/>
    <x v="1"/>
    <x v="0"/>
    <x v="2"/>
    <n v="10"/>
    <x v="1"/>
    <x v="1"/>
    <s v="Weekend"/>
    <s v="Fatal"/>
    <n v="0.33"/>
    <x v="0"/>
    <x v="0"/>
  </r>
  <r>
    <s v="A02792"/>
    <n v="1"/>
    <x v="11"/>
    <x v="11"/>
    <x v="4"/>
    <x v="5"/>
    <x v="7"/>
    <n v="7"/>
    <x v="57"/>
    <x v="2"/>
    <s v="15:47"/>
    <x v="1"/>
    <x v="3"/>
    <x v="6"/>
    <n v="3"/>
    <n v="0"/>
    <x v="0"/>
    <x v="0"/>
    <x v="1"/>
    <x v="1"/>
    <x v="1"/>
    <x v="42"/>
    <x v="30"/>
    <x v="1"/>
    <x v="1"/>
    <x v="0"/>
    <x v="1"/>
    <x v="1"/>
    <n v="15"/>
    <x v="3"/>
    <x v="1"/>
    <s v="Weekend"/>
    <s v="Non-Fatal"/>
    <n v="0"/>
    <x v="3"/>
    <x v="2"/>
  </r>
  <r>
    <s v="A02793"/>
    <n v="1"/>
    <x v="20"/>
    <x v="20"/>
    <x v="12"/>
    <x v="5"/>
    <x v="7"/>
    <n v="7"/>
    <x v="57"/>
    <x v="0"/>
    <s v="0:58"/>
    <x v="0"/>
    <x v="2"/>
    <x v="5"/>
    <n v="0"/>
    <n v="1"/>
    <x v="2"/>
    <x v="3"/>
    <x v="0"/>
    <x v="2"/>
    <x v="0"/>
    <x v="18"/>
    <x v="17"/>
    <x v="2"/>
    <x v="0"/>
    <x v="0"/>
    <x v="0"/>
    <x v="1"/>
    <n v="0"/>
    <x v="0"/>
    <x v="1"/>
    <s v="Weekday"/>
    <s v="Fatal"/>
    <n v="0"/>
    <x v="4"/>
    <x v="0"/>
  </r>
  <r>
    <s v="A02794"/>
    <n v="1"/>
    <x v="31"/>
    <x v="31"/>
    <x v="0"/>
    <x v="4"/>
    <x v="4"/>
    <n v="11"/>
    <x v="23"/>
    <x v="2"/>
    <s v="16:27"/>
    <x v="2"/>
    <x v="1"/>
    <x v="0"/>
    <n v="1"/>
    <n v="3"/>
    <x v="4"/>
    <x v="0"/>
    <x v="2"/>
    <x v="3"/>
    <x v="1"/>
    <x v="49"/>
    <x v="9"/>
    <x v="1"/>
    <x v="0"/>
    <x v="1"/>
    <x v="1"/>
    <x v="0"/>
    <n v="16"/>
    <x v="3"/>
    <x v="2"/>
    <s v="Weekend"/>
    <s v="Fatal"/>
    <n v="3"/>
    <x v="1"/>
    <x v="1"/>
  </r>
  <r>
    <s v="A02795"/>
    <n v="1"/>
    <x v="31"/>
    <x v="31"/>
    <x v="0"/>
    <x v="4"/>
    <x v="1"/>
    <n v="1"/>
    <x v="38"/>
    <x v="2"/>
    <s v="11:23"/>
    <x v="1"/>
    <x v="4"/>
    <x v="4"/>
    <n v="10"/>
    <n v="0"/>
    <x v="4"/>
    <x v="0"/>
    <x v="1"/>
    <x v="3"/>
    <x v="0"/>
    <x v="13"/>
    <x v="26"/>
    <x v="1"/>
    <x v="0"/>
    <x v="1"/>
    <x v="1"/>
    <x v="3"/>
    <n v="11"/>
    <x v="1"/>
    <x v="2"/>
    <s v="Weekend"/>
    <s v="Non-Fatal"/>
    <n v="0"/>
    <x v="2"/>
    <x v="0"/>
  </r>
  <r>
    <s v="A02796"/>
    <n v="1"/>
    <x v="19"/>
    <x v="19"/>
    <x v="0"/>
    <x v="2"/>
    <x v="1"/>
    <n v="1"/>
    <x v="63"/>
    <x v="5"/>
    <s v="6:9"/>
    <x v="1"/>
    <x v="1"/>
    <x v="4"/>
    <n v="9"/>
    <n v="0"/>
    <x v="1"/>
    <x v="1"/>
    <x v="1"/>
    <x v="2"/>
    <x v="2"/>
    <x v="63"/>
    <x v="13"/>
    <x v="1"/>
    <x v="1"/>
    <x v="2"/>
    <x v="0"/>
    <x v="0"/>
    <n v="6"/>
    <x v="1"/>
    <x v="2"/>
    <s v="Weekday"/>
    <s v="Non-Fatal"/>
    <n v="0"/>
    <x v="1"/>
    <x v="4"/>
  </r>
  <r>
    <s v="A02797"/>
    <n v="1"/>
    <x v="20"/>
    <x v="20"/>
    <x v="11"/>
    <x v="4"/>
    <x v="4"/>
    <n v="11"/>
    <x v="23"/>
    <x v="5"/>
    <s v="11:33"/>
    <x v="0"/>
    <x v="1"/>
    <x v="0"/>
    <n v="3"/>
    <n v="2"/>
    <x v="1"/>
    <x v="2"/>
    <x v="0"/>
    <x v="2"/>
    <x v="3"/>
    <x v="85"/>
    <x v="41"/>
    <x v="1"/>
    <x v="0"/>
    <x v="0"/>
    <x v="0"/>
    <x v="0"/>
    <n v="11"/>
    <x v="1"/>
    <x v="2"/>
    <s v="Weekday"/>
    <s v="Fatal"/>
    <n v="0.67"/>
    <x v="2"/>
    <x v="4"/>
  </r>
  <r>
    <s v="A02798"/>
    <n v="1"/>
    <x v="5"/>
    <x v="5"/>
    <x v="0"/>
    <x v="3"/>
    <x v="6"/>
    <n v="12"/>
    <x v="50"/>
    <x v="0"/>
    <s v="19:26"/>
    <x v="1"/>
    <x v="2"/>
    <x v="6"/>
    <n v="4"/>
    <n v="3"/>
    <x v="2"/>
    <x v="1"/>
    <x v="2"/>
    <x v="1"/>
    <x v="0"/>
    <x v="12"/>
    <x v="28"/>
    <x v="0"/>
    <x v="1"/>
    <x v="2"/>
    <x v="0"/>
    <x v="1"/>
    <n v="19"/>
    <x v="2"/>
    <x v="0"/>
    <s v="Weekday"/>
    <s v="Fatal"/>
    <n v="0.75"/>
    <x v="0"/>
    <x v="4"/>
  </r>
  <r>
    <s v="A02799"/>
    <n v="1"/>
    <x v="2"/>
    <x v="2"/>
    <x v="0"/>
    <x v="2"/>
    <x v="2"/>
    <n v="6"/>
    <x v="39"/>
    <x v="6"/>
    <s v="0:40"/>
    <x v="1"/>
    <x v="3"/>
    <x v="4"/>
    <n v="0"/>
    <n v="0"/>
    <x v="3"/>
    <x v="3"/>
    <x v="0"/>
    <x v="0"/>
    <x v="3"/>
    <x v="5"/>
    <x v="39"/>
    <x v="2"/>
    <x v="0"/>
    <x v="2"/>
    <x v="0"/>
    <x v="1"/>
    <n v="0"/>
    <x v="0"/>
    <x v="2"/>
    <s v="Weekend"/>
    <s v="Non-Fatal"/>
    <n v="0"/>
    <x v="4"/>
    <x v="4"/>
  </r>
  <r>
    <s v="A02800"/>
    <n v="1"/>
    <x v="3"/>
    <x v="3"/>
    <x v="0"/>
    <x v="1"/>
    <x v="0"/>
    <n v="5"/>
    <x v="22"/>
    <x v="4"/>
    <s v="0:17"/>
    <x v="1"/>
    <x v="1"/>
    <x v="2"/>
    <n v="2"/>
    <n v="4"/>
    <x v="1"/>
    <x v="0"/>
    <x v="0"/>
    <x v="3"/>
    <x v="2"/>
    <x v="3"/>
    <x v="19"/>
    <x v="0"/>
    <x v="0"/>
    <x v="0"/>
    <x v="0"/>
    <x v="3"/>
    <n v="0"/>
    <x v="0"/>
    <x v="1"/>
    <s v="Weekday"/>
    <s v="Fatal"/>
    <n v="2"/>
    <x v="0"/>
    <x v="3"/>
  </r>
  <r>
    <s v="A02801"/>
    <n v="1"/>
    <x v="22"/>
    <x v="22"/>
    <x v="0"/>
    <x v="1"/>
    <x v="6"/>
    <n v="12"/>
    <x v="28"/>
    <x v="1"/>
    <s v="23:46"/>
    <x v="2"/>
    <x v="4"/>
    <x v="0"/>
    <n v="9"/>
    <n v="5"/>
    <x v="4"/>
    <x v="2"/>
    <x v="3"/>
    <x v="2"/>
    <x v="2"/>
    <x v="34"/>
    <x v="23"/>
    <x v="0"/>
    <x v="0"/>
    <x v="1"/>
    <x v="1"/>
    <x v="3"/>
    <n v="23"/>
    <x v="0"/>
    <x v="1"/>
    <s v="Weekday"/>
    <s v="Fatal"/>
    <n v="0.56000000000000005"/>
    <x v="1"/>
    <x v="1"/>
  </r>
  <r>
    <s v="A02802"/>
    <n v="1"/>
    <x v="2"/>
    <x v="2"/>
    <x v="0"/>
    <x v="2"/>
    <x v="8"/>
    <n v="4"/>
    <x v="44"/>
    <x v="5"/>
    <s v="9:59"/>
    <x v="0"/>
    <x v="3"/>
    <x v="1"/>
    <n v="0"/>
    <n v="0"/>
    <x v="2"/>
    <x v="0"/>
    <x v="1"/>
    <x v="0"/>
    <x v="3"/>
    <x v="70"/>
    <x v="23"/>
    <x v="0"/>
    <x v="1"/>
    <x v="1"/>
    <x v="1"/>
    <x v="2"/>
    <n v="9"/>
    <x v="1"/>
    <x v="2"/>
    <s v="Weekday"/>
    <s v="Non-Fatal"/>
    <n v="0"/>
    <x v="1"/>
    <x v="1"/>
  </r>
  <r>
    <s v="A02803"/>
    <n v="1"/>
    <x v="0"/>
    <x v="0"/>
    <x v="0"/>
    <x v="1"/>
    <x v="11"/>
    <n v="3"/>
    <x v="62"/>
    <x v="3"/>
    <s v="7:49"/>
    <x v="2"/>
    <x v="2"/>
    <x v="1"/>
    <n v="1"/>
    <n v="3"/>
    <x v="0"/>
    <x v="2"/>
    <x v="1"/>
    <x v="1"/>
    <x v="2"/>
    <x v="39"/>
    <x v="38"/>
    <x v="2"/>
    <x v="0"/>
    <x v="0"/>
    <x v="1"/>
    <x v="0"/>
    <n v="7"/>
    <x v="1"/>
    <x v="1"/>
    <s v="Weekday"/>
    <s v="Fatal"/>
    <n v="3"/>
    <x v="4"/>
    <x v="4"/>
  </r>
  <r>
    <s v="A02804"/>
    <n v="1"/>
    <x v="0"/>
    <x v="0"/>
    <x v="0"/>
    <x v="0"/>
    <x v="9"/>
    <n v="9"/>
    <x v="11"/>
    <x v="5"/>
    <s v="10:20"/>
    <x v="0"/>
    <x v="3"/>
    <x v="3"/>
    <n v="9"/>
    <n v="3"/>
    <x v="3"/>
    <x v="0"/>
    <x v="0"/>
    <x v="0"/>
    <x v="0"/>
    <x v="64"/>
    <x v="46"/>
    <x v="0"/>
    <x v="1"/>
    <x v="2"/>
    <x v="1"/>
    <x v="2"/>
    <n v="10"/>
    <x v="1"/>
    <x v="0"/>
    <s v="Weekday"/>
    <s v="Fatal"/>
    <n v="0.33"/>
    <x v="0"/>
    <x v="3"/>
  </r>
  <r>
    <s v="A02805"/>
    <n v="1"/>
    <x v="12"/>
    <x v="12"/>
    <x v="14"/>
    <x v="4"/>
    <x v="0"/>
    <n v="5"/>
    <x v="34"/>
    <x v="3"/>
    <s v="12:25"/>
    <x v="1"/>
    <x v="0"/>
    <x v="0"/>
    <n v="10"/>
    <n v="4"/>
    <x v="3"/>
    <x v="1"/>
    <x v="1"/>
    <x v="0"/>
    <x v="2"/>
    <x v="24"/>
    <x v="29"/>
    <x v="1"/>
    <x v="1"/>
    <x v="1"/>
    <x v="1"/>
    <x v="3"/>
    <n v="12"/>
    <x v="3"/>
    <x v="2"/>
    <s v="Weekday"/>
    <s v="Fatal"/>
    <n v="0.4"/>
    <x v="1"/>
    <x v="4"/>
  </r>
  <r>
    <s v="A02806"/>
    <n v="1"/>
    <x v="1"/>
    <x v="1"/>
    <x v="6"/>
    <x v="5"/>
    <x v="9"/>
    <n v="9"/>
    <x v="52"/>
    <x v="6"/>
    <s v="16:27"/>
    <x v="2"/>
    <x v="2"/>
    <x v="4"/>
    <n v="10"/>
    <n v="0"/>
    <x v="2"/>
    <x v="2"/>
    <x v="0"/>
    <x v="1"/>
    <x v="1"/>
    <x v="25"/>
    <x v="23"/>
    <x v="0"/>
    <x v="1"/>
    <x v="1"/>
    <x v="1"/>
    <x v="0"/>
    <n v="16"/>
    <x v="3"/>
    <x v="1"/>
    <s v="Weekend"/>
    <s v="Non-Fatal"/>
    <n v="0"/>
    <x v="1"/>
    <x v="0"/>
  </r>
  <r>
    <s v="A02807"/>
    <n v="1"/>
    <x v="14"/>
    <x v="14"/>
    <x v="0"/>
    <x v="5"/>
    <x v="3"/>
    <n v="8"/>
    <x v="42"/>
    <x v="4"/>
    <s v="7:39"/>
    <x v="2"/>
    <x v="1"/>
    <x v="4"/>
    <n v="3"/>
    <n v="4"/>
    <x v="3"/>
    <x v="3"/>
    <x v="0"/>
    <x v="0"/>
    <x v="2"/>
    <x v="54"/>
    <x v="31"/>
    <x v="1"/>
    <x v="0"/>
    <x v="0"/>
    <x v="0"/>
    <x v="1"/>
    <n v="7"/>
    <x v="1"/>
    <x v="1"/>
    <s v="Weekday"/>
    <s v="Fatal"/>
    <n v="1.33"/>
    <x v="3"/>
    <x v="4"/>
  </r>
  <r>
    <s v="A02808"/>
    <n v="1"/>
    <x v="3"/>
    <x v="3"/>
    <x v="0"/>
    <x v="0"/>
    <x v="6"/>
    <n v="12"/>
    <x v="60"/>
    <x v="5"/>
    <s v="8:34"/>
    <x v="1"/>
    <x v="1"/>
    <x v="2"/>
    <n v="2"/>
    <n v="1"/>
    <x v="0"/>
    <x v="2"/>
    <x v="3"/>
    <x v="0"/>
    <x v="3"/>
    <x v="14"/>
    <x v="0"/>
    <x v="0"/>
    <x v="0"/>
    <x v="0"/>
    <x v="0"/>
    <x v="2"/>
    <n v="8"/>
    <x v="1"/>
    <x v="0"/>
    <s v="Weekday"/>
    <s v="Fatal"/>
    <n v="0.5"/>
    <x v="0"/>
    <x v="1"/>
  </r>
  <r>
    <s v="A02809"/>
    <n v="1"/>
    <x v="24"/>
    <x v="24"/>
    <x v="0"/>
    <x v="4"/>
    <x v="4"/>
    <n v="11"/>
    <x v="23"/>
    <x v="4"/>
    <s v="4:26"/>
    <x v="1"/>
    <x v="1"/>
    <x v="5"/>
    <n v="2"/>
    <n v="3"/>
    <x v="4"/>
    <x v="1"/>
    <x v="2"/>
    <x v="2"/>
    <x v="0"/>
    <x v="49"/>
    <x v="12"/>
    <x v="1"/>
    <x v="0"/>
    <x v="1"/>
    <x v="0"/>
    <x v="2"/>
    <n v="4"/>
    <x v="0"/>
    <x v="2"/>
    <s v="Weekday"/>
    <s v="Fatal"/>
    <n v="1.5"/>
    <x v="1"/>
    <x v="1"/>
  </r>
  <r>
    <s v="A02810"/>
    <n v="1"/>
    <x v="13"/>
    <x v="13"/>
    <x v="0"/>
    <x v="5"/>
    <x v="3"/>
    <n v="8"/>
    <x v="42"/>
    <x v="2"/>
    <s v="19:32"/>
    <x v="1"/>
    <x v="4"/>
    <x v="3"/>
    <n v="5"/>
    <n v="0"/>
    <x v="4"/>
    <x v="2"/>
    <x v="0"/>
    <x v="2"/>
    <x v="1"/>
    <x v="65"/>
    <x v="0"/>
    <x v="0"/>
    <x v="1"/>
    <x v="0"/>
    <x v="1"/>
    <x v="3"/>
    <n v="19"/>
    <x v="2"/>
    <x v="1"/>
    <s v="Weekend"/>
    <s v="Non-Fatal"/>
    <n v="0"/>
    <x v="0"/>
    <x v="1"/>
  </r>
  <r>
    <s v="A02811"/>
    <n v="1"/>
    <x v="27"/>
    <x v="27"/>
    <x v="0"/>
    <x v="0"/>
    <x v="11"/>
    <n v="3"/>
    <x v="70"/>
    <x v="3"/>
    <s v="9:7"/>
    <x v="0"/>
    <x v="4"/>
    <x v="3"/>
    <n v="5"/>
    <n v="4"/>
    <x v="4"/>
    <x v="3"/>
    <x v="3"/>
    <x v="3"/>
    <x v="1"/>
    <x v="41"/>
    <x v="50"/>
    <x v="1"/>
    <x v="1"/>
    <x v="1"/>
    <x v="1"/>
    <x v="3"/>
    <n v="9"/>
    <x v="1"/>
    <x v="0"/>
    <s v="Weekday"/>
    <s v="Fatal"/>
    <n v="0.8"/>
    <x v="2"/>
    <x v="3"/>
  </r>
  <r>
    <s v="A02812"/>
    <n v="1"/>
    <x v="29"/>
    <x v="29"/>
    <x v="0"/>
    <x v="5"/>
    <x v="11"/>
    <n v="3"/>
    <x v="21"/>
    <x v="1"/>
    <s v="6:55"/>
    <x v="1"/>
    <x v="0"/>
    <x v="3"/>
    <n v="6"/>
    <n v="3"/>
    <x v="2"/>
    <x v="2"/>
    <x v="3"/>
    <x v="3"/>
    <x v="3"/>
    <x v="88"/>
    <x v="47"/>
    <x v="0"/>
    <x v="1"/>
    <x v="1"/>
    <x v="0"/>
    <x v="1"/>
    <n v="6"/>
    <x v="1"/>
    <x v="1"/>
    <s v="Weekday"/>
    <s v="Fatal"/>
    <n v="0.5"/>
    <x v="0"/>
    <x v="3"/>
  </r>
  <r>
    <s v="A02813"/>
    <n v="1"/>
    <x v="18"/>
    <x v="18"/>
    <x v="9"/>
    <x v="3"/>
    <x v="2"/>
    <n v="6"/>
    <x v="3"/>
    <x v="6"/>
    <s v="6:31"/>
    <x v="1"/>
    <x v="4"/>
    <x v="2"/>
    <n v="2"/>
    <n v="0"/>
    <x v="1"/>
    <x v="0"/>
    <x v="3"/>
    <x v="3"/>
    <x v="1"/>
    <x v="15"/>
    <x v="36"/>
    <x v="1"/>
    <x v="1"/>
    <x v="0"/>
    <x v="1"/>
    <x v="1"/>
    <n v="6"/>
    <x v="1"/>
    <x v="0"/>
    <s v="Weekend"/>
    <s v="Non-Fatal"/>
    <n v="0"/>
    <x v="3"/>
    <x v="2"/>
  </r>
  <r>
    <s v="A02814"/>
    <n v="1"/>
    <x v="19"/>
    <x v="19"/>
    <x v="0"/>
    <x v="3"/>
    <x v="7"/>
    <n v="7"/>
    <x v="24"/>
    <x v="0"/>
    <s v="17:16"/>
    <x v="1"/>
    <x v="4"/>
    <x v="0"/>
    <n v="1"/>
    <n v="5"/>
    <x v="0"/>
    <x v="3"/>
    <x v="2"/>
    <x v="0"/>
    <x v="3"/>
    <x v="11"/>
    <x v="34"/>
    <x v="0"/>
    <x v="0"/>
    <x v="1"/>
    <x v="0"/>
    <x v="1"/>
    <n v="17"/>
    <x v="2"/>
    <x v="0"/>
    <s v="Weekday"/>
    <s v="Fatal"/>
    <n v="5"/>
    <x v="1"/>
    <x v="1"/>
  </r>
  <r>
    <s v="A02815"/>
    <n v="1"/>
    <x v="21"/>
    <x v="21"/>
    <x v="0"/>
    <x v="0"/>
    <x v="5"/>
    <n v="10"/>
    <x v="6"/>
    <x v="2"/>
    <s v="2:44"/>
    <x v="0"/>
    <x v="0"/>
    <x v="6"/>
    <n v="9"/>
    <n v="4"/>
    <x v="4"/>
    <x v="1"/>
    <x v="1"/>
    <x v="3"/>
    <x v="0"/>
    <x v="30"/>
    <x v="41"/>
    <x v="1"/>
    <x v="0"/>
    <x v="2"/>
    <x v="0"/>
    <x v="2"/>
    <n v="2"/>
    <x v="0"/>
    <x v="0"/>
    <s v="Weekend"/>
    <s v="Fatal"/>
    <n v="0.44"/>
    <x v="2"/>
    <x v="4"/>
  </r>
  <r>
    <s v="A02816"/>
    <n v="1"/>
    <x v="24"/>
    <x v="24"/>
    <x v="0"/>
    <x v="1"/>
    <x v="9"/>
    <n v="9"/>
    <x v="69"/>
    <x v="1"/>
    <s v="8:30"/>
    <x v="2"/>
    <x v="3"/>
    <x v="0"/>
    <n v="2"/>
    <n v="2"/>
    <x v="2"/>
    <x v="3"/>
    <x v="0"/>
    <x v="3"/>
    <x v="1"/>
    <x v="40"/>
    <x v="48"/>
    <x v="1"/>
    <x v="1"/>
    <x v="0"/>
    <x v="0"/>
    <x v="0"/>
    <n v="8"/>
    <x v="1"/>
    <x v="1"/>
    <s v="Weekday"/>
    <s v="Fatal"/>
    <n v="1"/>
    <x v="2"/>
    <x v="0"/>
  </r>
  <r>
    <s v="A02817"/>
    <n v="1"/>
    <x v="11"/>
    <x v="11"/>
    <x v="16"/>
    <x v="3"/>
    <x v="2"/>
    <n v="6"/>
    <x v="3"/>
    <x v="0"/>
    <s v="6:29"/>
    <x v="1"/>
    <x v="3"/>
    <x v="1"/>
    <n v="9"/>
    <n v="4"/>
    <x v="1"/>
    <x v="3"/>
    <x v="2"/>
    <x v="0"/>
    <x v="0"/>
    <x v="43"/>
    <x v="28"/>
    <x v="0"/>
    <x v="0"/>
    <x v="1"/>
    <x v="1"/>
    <x v="0"/>
    <n v="6"/>
    <x v="1"/>
    <x v="0"/>
    <s v="Weekday"/>
    <s v="Fatal"/>
    <n v="0.44"/>
    <x v="0"/>
    <x v="4"/>
  </r>
  <r>
    <s v="A02818"/>
    <n v="1"/>
    <x v="4"/>
    <x v="4"/>
    <x v="0"/>
    <x v="1"/>
    <x v="7"/>
    <n v="7"/>
    <x v="25"/>
    <x v="5"/>
    <s v="22:27"/>
    <x v="2"/>
    <x v="0"/>
    <x v="4"/>
    <n v="8"/>
    <n v="0"/>
    <x v="4"/>
    <x v="3"/>
    <x v="2"/>
    <x v="1"/>
    <x v="3"/>
    <x v="47"/>
    <x v="52"/>
    <x v="1"/>
    <x v="0"/>
    <x v="1"/>
    <x v="1"/>
    <x v="1"/>
    <n v="22"/>
    <x v="0"/>
    <x v="1"/>
    <s v="Weekday"/>
    <s v="Non-Fatal"/>
    <n v="0"/>
    <x v="3"/>
    <x v="1"/>
  </r>
  <r>
    <s v="A02819"/>
    <n v="1"/>
    <x v="1"/>
    <x v="1"/>
    <x v="6"/>
    <x v="5"/>
    <x v="5"/>
    <n v="10"/>
    <x v="12"/>
    <x v="4"/>
    <s v="19:45"/>
    <x v="1"/>
    <x v="1"/>
    <x v="6"/>
    <n v="6"/>
    <n v="3"/>
    <x v="3"/>
    <x v="0"/>
    <x v="0"/>
    <x v="1"/>
    <x v="1"/>
    <x v="44"/>
    <x v="28"/>
    <x v="0"/>
    <x v="1"/>
    <x v="2"/>
    <x v="0"/>
    <x v="2"/>
    <n v="19"/>
    <x v="2"/>
    <x v="1"/>
    <s v="Weekday"/>
    <s v="Fatal"/>
    <n v="0.5"/>
    <x v="0"/>
    <x v="3"/>
  </r>
  <r>
    <s v="A02820"/>
    <n v="1"/>
    <x v="18"/>
    <x v="18"/>
    <x v="17"/>
    <x v="2"/>
    <x v="9"/>
    <n v="9"/>
    <x v="51"/>
    <x v="3"/>
    <s v="14:25"/>
    <x v="2"/>
    <x v="3"/>
    <x v="6"/>
    <n v="4"/>
    <n v="5"/>
    <x v="2"/>
    <x v="0"/>
    <x v="0"/>
    <x v="0"/>
    <x v="2"/>
    <x v="8"/>
    <x v="43"/>
    <x v="1"/>
    <x v="1"/>
    <x v="0"/>
    <x v="1"/>
    <x v="0"/>
    <n v="14"/>
    <x v="3"/>
    <x v="2"/>
    <s v="Weekday"/>
    <s v="Fatal"/>
    <n v="1.25"/>
    <x v="1"/>
    <x v="4"/>
  </r>
  <r>
    <s v="A02821"/>
    <n v="1"/>
    <x v="2"/>
    <x v="2"/>
    <x v="0"/>
    <x v="4"/>
    <x v="7"/>
    <n v="7"/>
    <x v="18"/>
    <x v="2"/>
    <s v="18:8"/>
    <x v="2"/>
    <x v="2"/>
    <x v="6"/>
    <n v="9"/>
    <n v="1"/>
    <x v="1"/>
    <x v="1"/>
    <x v="2"/>
    <x v="3"/>
    <x v="2"/>
    <x v="23"/>
    <x v="50"/>
    <x v="1"/>
    <x v="1"/>
    <x v="2"/>
    <x v="1"/>
    <x v="3"/>
    <n v="18"/>
    <x v="2"/>
    <x v="2"/>
    <s v="Weekend"/>
    <s v="Fatal"/>
    <n v="0.11"/>
    <x v="2"/>
    <x v="3"/>
  </r>
  <r>
    <s v="A02822"/>
    <n v="1"/>
    <x v="20"/>
    <x v="20"/>
    <x v="11"/>
    <x v="4"/>
    <x v="0"/>
    <n v="5"/>
    <x v="34"/>
    <x v="2"/>
    <s v="13:9"/>
    <x v="1"/>
    <x v="1"/>
    <x v="2"/>
    <n v="9"/>
    <n v="1"/>
    <x v="4"/>
    <x v="2"/>
    <x v="2"/>
    <x v="0"/>
    <x v="0"/>
    <x v="41"/>
    <x v="37"/>
    <x v="0"/>
    <x v="1"/>
    <x v="1"/>
    <x v="1"/>
    <x v="0"/>
    <n v="13"/>
    <x v="3"/>
    <x v="2"/>
    <s v="Weekend"/>
    <s v="Fatal"/>
    <n v="0.11"/>
    <x v="1"/>
    <x v="3"/>
  </r>
  <r>
    <s v="A02823"/>
    <n v="1"/>
    <x v="4"/>
    <x v="4"/>
    <x v="0"/>
    <x v="3"/>
    <x v="5"/>
    <n v="10"/>
    <x v="36"/>
    <x v="6"/>
    <s v="2:4"/>
    <x v="0"/>
    <x v="4"/>
    <x v="6"/>
    <n v="6"/>
    <n v="3"/>
    <x v="3"/>
    <x v="1"/>
    <x v="1"/>
    <x v="0"/>
    <x v="1"/>
    <x v="17"/>
    <x v="37"/>
    <x v="0"/>
    <x v="1"/>
    <x v="0"/>
    <x v="0"/>
    <x v="2"/>
    <n v="2"/>
    <x v="0"/>
    <x v="0"/>
    <s v="Weekend"/>
    <s v="Fatal"/>
    <n v="0.5"/>
    <x v="1"/>
    <x v="4"/>
  </r>
  <r>
    <s v="A02824"/>
    <n v="1"/>
    <x v="1"/>
    <x v="1"/>
    <x v="1"/>
    <x v="0"/>
    <x v="5"/>
    <n v="10"/>
    <x v="6"/>
    <x v="5"/>
    <s v="23:38"/>
    <x v="0"/>
    <x v="3"/>
    <x v="1"/>
    <n v="4"/>
    <n v="1"/>
    <x v="4"/>
    <x v="2"/>
    <x v="1"/>
    <x v="2"/>
    <x v="1"/>
    <x v="41"/>
    <x v="9"/>
    <x v="1"/>
    <x v="0"/>
    <x v="0"/>
    <x v="0"/>
    <x v="3"/>
    <n v="23"/>
    <x v="0"/>
    <x v="0"/>
    <s v="Weekday"/>
    <s v="Fatal"/>
    <n v="0.25"/>
    <x v="1"/>
    <x v="3"/>
  </r>
  <r>
    <s v="A02825"/>
    <n v="1"/>
    <x v="19"/>
    <x v="19"/>
    <x v="0"/>
    <x v="5"/>
    <x v="2"/>
    <n v="6"/>
    <x v="41"/>
    <x v="4"/>
    <s v="13:14"/>
    <x v="2"/>
    <x v="4"/>
    <x v="5"/>
    <n v="3"/>
    <n v="4"/>
    <x v="2"/>
    <x v="2"/>
    <x v="2"/>
    <x v="0"/>
    <x v="2"/>
    <x v="90"/>
    <x v="21"/>
    <x v="1"/>
    <x v="1"/>
    <x v="2"/>
    <x v="1"/>
    <x v="1"/>
    <n v="13"/>
    <x v="3"/>
    <x v="1"/>
    <s v="Weekday"/>
    <s v="Fatal"/>
    <n v="1.33"/>
    <x v="2"/>
    <x v="2"/>
  </r>
  <r>
    <s v="A02826"/>
    <n v="1"/>
    <x v="24"/>
    <x v="24"/>
    <x v="0"/>
    <x v="4"/>
    <x v="8"/>
    <n v="4"/>
    <x v="15"/>
    <x v="2"/>
    <s v="13:2"/>
    <x v="2"/>
    <x v="1"/>
    <x v="0"/>
    <n v="4"/>
    <n v="2"/>
    <x v="1"/>
    <x v="0"/>
    <x v="0"/>
    <x v="3"/>
    <x v="0"/>
    <x v="52"/>
    <x v="27"/>
    <x v="1"/>
    <x v="1"/>
    <x v="2"/>
    <x v="1"/>
    <x v="1"/>
    <n v="13"/>
    <x v="3"/>
    <x v="2"/>
    <s v="Weekend"/>
    <s v="Fatal"/>
    <n v="0.5"/>
    <x v="2"/>
    <x v="0"/>
  </r>
  <r>
    <s v="A02827"/>
    <n v="1"/>
    <x v="16"/>
    <x v="16"/>
    <x v="25"/>
    <x v="1"/>
    <x v="9"/>
    <n v="9"/>
    <x v="69"/>
    <x v="5"/>
    <s v="22:57"/>
    <x v="1"/>
    <x v="4"/>
    <x v="0"/>
    <n v="3"/>
    <n v="4"/>
    <x v="0"/>
    <x v="1"/>
    <x v="3"/>
    <x v="2"/>
    <x v="3"/>
    <x v="49"/>
    <x v="41"/>
    <x v="1"/>
    <x v="1"/>
    <x v="1"/>
    <x v="0"/>
    <x v="3"/>
    <n v="22"/>
    <x v="0"/>
    <x v="1"/>
    <s v="Weekday"/>
    <s v="Fatal"/>
    <n v="1.33"/>
    <x v="2"/>
    <x v="1"/>
  </r>
  <r>
    <s v="A02828"/>
    <n v="1"/>
    <x v="18"/>
    <x v="18"/>
    <x v="13"/>
    <x v="2"/>
    <x v="7"/>
    <n v="7"/>
    <x v="55"/>
    <x v="2"/>
    <s v="0:44"/>
    <x v="0"/>
    <x v="3"/>
    <x v="2"/>
    <n v="6"/>
    <n v="5"/>
    <x v="3"/>
    <x v="3"/>
    <x v="2"/>
    <x v="0"/>
    <x v="3"/>
    <x v="53"/>
    <x v="8"/>
    <x v="1"/>
    <x v="0"/>
    <x v="0"/>
    <x v="0"/>
    <x v="3"/>
    <n v="0"/>
    <x v="0"/>
    <x v="2"/>
    <s v="Weekend"/>
    <s v="Fatal"/>
    <n v="0.83"/>
    <x v="1"/>
    <x v="3"/>
  </r>
  <r>
    <s v="A02829"/>
    <n v="1"/>
    <x v="18"/>
    <x v="18"/>
    <x v="17"/>
    <x v="0"/>
    <x v="0"/>
    <n v="5"/>
    <x v="0"/>
    <x v="4"/>
    <s v="13:27"/>
    <x v="1"/>
    <x v="3"/>
    <x v="1"/>
    <n v="8"/>
    <n v="4"/>
    <x v="2"/>
    <x v="1"/>
    <x v="2"/>
    <x v="1"/>
    <x v="3"/>
    <x v="1"/>
    <x v="36"/>
    <x v="1"/>
    <x v="1"/>
    <x v="0"/>
    <x v="0"/>
    <x v="2"/>
    <n v="13"/>
    <x v="3"/>
    <x v="0"/>
    <s v="Weekday"/>
    <s v="Fatal"/>
    <n v="0.5"/>
    <x v="3"/>
    <x v="1"/>
  </r>
  <r>
    <s v="A02830"/>
    <n v="1"/>
    <x v="27"/>
    <x v="27"/>
    <x v="0"/>
    <x v="2"/>
    <x v="5"/>
    <n v="10"/>
    <x v="13"/>
    <x v="3"/>
    <s v="22:23"/>
    <x v="1"/>
    <x v="3"/>
    <x v="2"/>
    <n v="8"/>
    <n v="2"/>
    <x v="4"/>
    <x v="2"/>
    <x v="1"/>
    <x v="2"/>
    <x v="3"/>
    <x v="50"/>
    <x v="49"/>
    <x v="1"/>
    <x v="0"/>
    <x v="0"/>
    <x v="0"/>
    <x v="3"/>
    <n v="22"/>
    <x v="0"/>
    <x v="2"/>
    <s v="Weekday"/>
    <s v="Fatal"/>
    <n v="0.25"/>
    <x v="3"/>
    <x v="1"/>
  </r>
  <r>
    <s v="A02831"/>
    <n v="1"/>
    <x v="16"/>
    <x v="16"/>
    <x v="8"/>
    <x v="2"/>
    <x v="10"/>
    <n v="2"/>
    <x v="26"/>
    <x v="5"/>
    <s v="23:59"/>
    <x v="1"/>
    <x v="0"/>
    <x v="4"/>
    <n v="2"/>
    <n v="0"/>
    <x v="3"/>
    <x v="1"/>
    <x v="0"/>
    <x v="1"/>
    <x v="3"/>
    <x v="86"/>
    <x v="11"/>
    <x v="1"/>
    <x v="0"/>
    <x v="1"/>
    <x v="1"/>
    <x v="2"/>
    <n v="23"/>
    <x v="0"/>
    <x v="2"/>
    <s v="Weekday"/>
    <s v="Non-Fatal"/>
    <n v="0"/>
    <x v="3"/>
    <x v="2"/>
  </r>
  <r>
    <s v="A02832"/>
    <n v="1"/>
    <x v="27"/>
    <x v="27"/>
    <x v="0"/>
    <x v="3"/>
    <x v="3"/>
    <n v="8"/>
    <x v="48"/>
    <x v="2"/>
    <s v="8:35"/>
    <x v="2"/>
    <x v="1"/>
    <x v="0"/>
    <n v="5"/>
    <n v="2"/>
    <x v="1"/>
    <x v="0"/>
    <x v="2"/>
    <x v="0"/>
    <x v="2"/>
    <x v="44"/>
    <x v="51"/>
    <x v="2"/>
    <x v="0"/>
    <x v="2"/>
    <x v="0"/>
    <x v="0"/>
    <n v="8"/>
    <x v="1"/>
    <x v="0"/>
    <s v="Weekend"/>
    <s v="Fatal"/>
    <n v="0.4"/>
    <x v="4"/>
    <x v="3"/>
  </r>
  <r>
    <s v="A02833"/>
    <n v="1"/>
    <x v="12"/>
    <x v="12"/>
    <x v="14"/>
    <x v="1"/>
    <x v="11"/>
    <n v="3"/>
    <x v="62"/>
    <x v="5"/>
    <s v="13:23"/>
    <x v="0"/>
    <x v="0"/>
    <x v="5"/>
    <n v="3"/>
    <n v="0"/>
    <x v="0"/>
    <x v="2"/>
    <x v="3"/>
    <x v="0"/>
    <x v="1"/>
    <x v="60"/>
    <x v="14"/>
    <x v="1"/>
    <x v="1"/>
    <x v="0"/>
    <x v="1"/>
    <x v="1"/>
    <n v="13"/>
    <x v="3"/>
    <x v="1"/>
    <s v="Weekday"/>
    <s v="Non-Fatal"/>
    <n v="0"/>
    <x v="1"/>
    <x v="3"/>
  </r>
  <r>
    <s v="A02834"/>
    <n v="1"/>
    <x v="20"/>
    <x v="20"/>
    <x v="11"/>
    <x v="2"/>
    <x v="0"/>
    <n v="5"/>
    <x v="2"/>
    <x v="4"/>
    <s v="6:17"/>
    <x v="1"/>
    <x v="0"/>
    <x v="5"/>
    <n v="1"/>
    <n v="1"/>
    <x v="0"/>
    <x v="2"/>
    <x v="3"/>
    <x v="2"/>
    <x v="3"/>
    <x v="44"/>
    <x v="1"/>
    <x v="1"/>
    <x v="0"/>
    <x v="2"/>
    <x v="0"/>
    <x v="3"/>
    <n v="6"/>
    <x v="1"/>
    <x v="2"/>
    <s v="Weekday"/>
    <s v="Fatal"/>
    <n v="1"/>
    <x v="1"/>
    <x v="3"/>
  </r>
  <r>
    <s v="A02835"/>
    <n v="1"/>
    <x v="12"/>
    <x v="12"/>
    <x v="14"/>
    <x v="2"/>
    <x v="4"/>
    <n v="11"/>
    <x v="14"/>
    <x v="0"/>
    <s v="15:55"/>
    <x v="1"/>
    <x v="4"/>
    <x v="6"/>
    <n v="4"/>
    <n v="0"/>
    <x v="0"/>
    <x v="2"/>
    <x v="3"/>
    <x v="0"/>
    <x v="0"/>
    <x v="7"/>
    <x v="6"/>
    <x v="1"/>
    <x v="0"/>
    <x v="0"/>
    <x v="1"/>
    <x v="0"/>
    <n v="15"/>
    <x v="3"/>
    <x v="2"/>
    <s v="Weekday"/>
    <s v="Non-Fatal"/>
    <n v="0"/>
    <x v="3"/>
    <x v="0"/>
  </r>
  <r>
    <s v="A02836"/>
    <n v="1"/>
    <x v="2"/>
    <x v="2"/>
    <x v="0"/>
    <x v="0"/>
    <x v="2"/>
    <n v="6"/>
    <x v="53"/>
    <x v="4"/>
    <s v="7:49"/>
    <x v="0"/>
    <x v="2"/>
    <x v="6"/>
    <n v="10"/>
    <n v="0"/>
    <x v="2"/>
    <x v="2"/>
    <x v="3"/>
    <x v="1"/>
    <x v="1"/>
    <x v="8"/>
    <x v="47"/>
    <x v="0"/>
    <x v="1"/>
    <x v="0"/>
    <x v="0"/>
    <x v="0"/>
    <n v="7"/>
    <x v="1"/>
    <x v="0"/>
    <s v="Weekday"/>
    <s v="Non-Fatal"/>
    <n v="0"/>
    <x v="0"/>
    <x v="4"/>
  </r>
  <r>
    <s v="A02837"/>
    <n v="1"/>
    <x v="20"/>
    <x v="20"/>
    <x v="11"/>
    <x v="2"/>
    <x v="6"/>
    <n v="12"/>
    <x v="46"/>
    <x v="0"/>
    <s v="16:26"/>
    <x v="1"/>
    <x v="2"/>
    <x v="2"/>
    <n v="1"/>
    <n v="1"/>
    <x v="2"/>
    <x v="3"/>
    <x v="2"/>
    <x v="0"/>
    <x v="2"/>
    <x v="20"/>
    <x v="51"/>
    <x v="2"/>
    <x v="1"/>
    <x v="1"/>
    <x v="1"/>
    <x v="2"/>
    <n v="16"/>
    <x v="3"/>
    <x v="2"/>
    <s v="Weekday"/>
    <s v="Fatal"/>
    <n v="1"/>
    <x v="4"/>
    <x v="1"/>
  </r>
  <r>
    <s v="A02838"/>
    <n v="1"/>
    <x v="14"/>
    <x v="14"/>
    <x v="0"/>
    <x v="4"/>
    <x v="0"/>
    <n v="5"/>
    <x v="34"/>
    <x v="3"/>
    <s v="1:19"/>
    <x v="2"/>
    <x v="4"/>
    <x v="5"/>
    <n v="4"/>
    <n v="2"/>
    <x v="2"/>
    <x v="3"/>
    <x v="2"/>
    <x v="3"/>
    <x v="2"/>
    <x v="65"/>
    <x v="2"/>
    <x v="1"/>
    <x v="1"/>
    <x v="2"/>
    <x v="1"/>
    <x v="1"/>
    <n v="1"/>
    <x v="0"/>
    <x v="2"/>
    <s v="Weekday"/>
    <s v="Fatal"/>
    <n v="0.5"/>
    <x v="2"/>
    <x v="1"/>
  </r>
  <r>
    <s v="A02839"/>
    <n v="1"/>
    <x v="1"/>
    <x v="1"/>
    <x v="1"/>
    <x v="5"/>
    <x v="11"/>
    <n v="3"/>
    <x v="21"/>
    <x v="1"/>
    <s v="9:53"/>
    <x v="0"/>
    <x v="0"/>
    <x v="5"/>
    <n v="6"/>
    <n v="4"/>
    <x v="0"/>
    <x v="2"/>
    <x v="2"/>
    <x v="1"/>
    <x v="3"/>
    <x v="79"/>
    <x v="40"/>
    <x v="1"/>
    <x v="0"/>
    <x v="0"/>
    <x v="0"/>
    <x v="1"/>
    <n v="9"/>
    <x v="1"/>
    <x v="1"/>
    <s v="Weekday"/>
    <s v="Fatal"/>
    <n v="0.67"/>
    <x v="3"/>
    <x v="0"/>
  </r>
  <r>
    <s v="A02840"/>
    <n v="1"/>
    <x v="1"/>
    <x v="1"/>
    <x v="1"/>
    <x v="2"/>
    <x v="5"/>
    <n v="10"/>
    <x v="13"/>
    <x v="0"/>
    <s v="11:18"/>
    <x v="1"/>
    <x v="1"/>
    <x v="6"/>
    <n v="4"/>
    <n v="1"/>
    <x v="1"/>
    <x v="1"/>
    <x v="3"/>
    <x v="0"/>
    <x v="2"/>
    <x v="30"/>
    <x v="52"/>
    <x v="1"/>
    <x v="0"/>
    <x v="0"/>
    <x v="1"/>
    <x v="0"/>
    <n v="11"/>
    <x v="1"/>
    <x v="2"/>
    <s v="Weekday"/>
    <s v="Fatal"/>
    <n v="0.25"/>
    <x v="3"/>
    <x v="4"/>
  </r>
  <r>
    <s v="A02841"/>
    <n v="1"/>
    <x v="12"/>
    <x v="12"/>
    <x v="18"/>
    <x v="1"/>
    <x v="7"/>
    <n v="7"/>
    <x v="25"/>
    <x v="4"/>
    <s v="2:11"/>
    <x v="1"/>
    <x v="4"/>
    <x v="2"/>
    <n v="8"/>
    <n v="3"/>
    <x v="2"/>
    <x v="1"/>
    <x v="0"/>
    <x v="1"/>
    <x v="2"/>
    <x v="12"/>
    <x v="6"/>
    <x v="1"/>
    <x v="1"/>
    <x v="2"/>
    <x v="0"/>
    <x v="0"/>
    <n v="2"/>
    <x v="0"/>
    <x v="1"/>
    <s v="Weekday"/>
    <s v="Fatal"/>
    <n v="0.38"/>
    <x v="3"/>
    <x v="4"/>
  </r>
  <r>
    <s v="A02842"/>
    <n v="1"/>
    <x v="22"/>
    <x v="22"/>
    <x v="0"/>
    <x v="3"/>
    <x v="2"/>
    <n v="6"/>
    <x v="3"/>
    <x v="0"/>
    <s v="9:50"/>
    <x v="1"/>
    <x v="3"/>
    <x v="2"/>
    <n v="7"/>
    <n v="1"/>
    <x v="3"/>
    <x v="3"/>
    <x v="1"/>
    <x v="3"/>
    <x v="2"/>
    <x v="42"/>
    <x v="47"/>
    <x v="0"/>
    <x v="0"/>
    <x v="0"/>
    <x v="1"/>
    <x v="2"/>
    <n v="9"/>
    <x v="1"/>
    <x v="0"/>
    <s v="Weekday"/>
    <s v="Fatal"/>
    <n v="0.14000000000000001"/>
    <x v="0"/>
    <x v="2"/>
  </r>
  <r>
    <s v="A02843"/>
    <n v="1"/>
    <x v="25"/>
    <x v="25"/>
    <x v="0"/>
    <x v="0"/>
    <x v="8"/>
    <n v="4"/>
    <x v="35"/>
    <x v="2"/>
    <s v="23:6"/>
    <x v="0"/>
    <x v="1"/>
    <x v="0"/>
    <n v="8"/>
    <n v="0"/>
    <x v="2"/>
    <x v="0"/>
    <x v="1"/>
    <x v="1"/>
    <x v="1"/>
    <x v="28"/>
    <x v="43"/>
    <x v="1"/>
    <x v="1"/>
    <x v="1"/>
    <x v="1"/>
    <x v="0"/>
    <n v="23"/>
    <x v="0"/>
    <x v="0"/>
    <s v="Weekend"/>
    <s v="Non-Fatal"/>
    <n v="0"/>
    <x v="1"/>
    <x v="3"/>
  </r>
  <r>
    <s v="A02844"/>
    <n v="1"/>
    <x v="26"/>
    <x v="26"/>
    <x v="0"/>
    <x v="0"/>
    <x v="0"/>
    <n v="5"/>
    <x v="0"/>
    <x v="3"/>
    <s v="0:14"/>
    <x v="1"/>
    <x v="2"/>
    <x v="4"/>
    <n v="8"/>
    <n v="2"/>
    <x v="3"/>
    <x v="0"/>
    <x v="3"/>
    <x v="2"/>
    <x v="1"/>
    <x v="84"/>
    <x v="28"/>
    <x v="0"/>
    <x v="0"/>
    <x v="1"/>
    <x v="0"/>
    <x v="1"/>
    <n v="0"/>
    <x v="0"/>
    <x v="0"/>
    <s v="Weekday"/>
    <s v="Fatal"/>
    <n v="0.25"/>
    <x v="0"/>
    <x v="0"/>
  </r>
  <r>
    <s v="A02845"/>
    <n v="1"/>
    <x v="1"/>
    <x v="1"/>
    <x v="1"/>
    <x v="3"/>
    <x v="2"/>
    <n v="6"/>
    <x v="3"/>
    <x v="5"/>
    <s v="21:11"/>
    <x v="0"/>
    <x v="3"/>
    <x v="0"/>
    <n v="4"/>
    <n v="0"/>
    <x v="4"/>
    <x v="2"/>
    <x v="3"/>
    <x v="3"/>
    <x v="3"/>
    <x v="84"/>
    <x v="45"/>
    <x v="1"/>
    <x v="0"/>
    <x v="2"/>
    <x v="1"/>
    <x v="2"/>
    <n v="21"/>
    <x v="0"/>
    <x v="0"/>
    <s v="Weekday"/>
    <s v="Non-Fatal"/>
    <n v="0"/>
    <x v="3"/>
    <x v="0"/>
  </r>
  <r>
    <s v="A02846"/>
    <n v="1"/>
    <x v="16"/>
    <x v="16"/>
    <x v="20"/>
    <x v="5"/>
    <x v="5"/>
    <n v="10"/>
    <x v="12"/>
    <x v="1"/>
    <s v="2:33"/>
    <x v="2"/>
    <x v="3"/>
    <x v="4"/>
    <n v="1"/>
    <n v="5"/>
    <x v="2"/>
    <x v="3"/>
    <x v="0"/>
    <x v="3"/>
    <x v="0"/>
    <x v="63"/>
    <x v="13"/>
    <x v="1"/>
    <x v="1"/>
    <x v="0"/>
    <x v="0"/>
    <x v="2"/>
    <n v="2"/>
    <x v="0"/>
    <x v="1"/>
    <s v="Weekday"/>
    <s v="Fatal"/>
    <n v="5"/>
    <x v="1"/>
    <x v="4"/>
  </r>
  <r>
    <s v="A02847"/>
    <n v="1"/>
    <x v="28"/>
    <x v="28"/>
    <x v="23"/>
    <x v="3"/>
    <x v="6"/>
    <n v="12"/>
    <x v="50"/>
    <x v="3"/>
    <s v="18:12"/>
    <x v="1"/>
    <x v="3"/>
    <x v="6"/>
    <n v="0"/>
    <n v="5"/>
    <x v="0"/>
    <x v="2"/>
    <x v="1"/>
    <x v="0"/>
    <x v="0"/>
    <x v="82"/>
    <x v="35"/>
    <x v="1"/>
    <x v="0"/>
    <x v="0"/>
    <x v="0"/>
    <x v="3"/>
    <n v="18"/>
    <x v="2"/>
    <x v="0"/>
    <s v="Weekday"/>
    <s v="Fatal"/>
    <n v="0"/>
    <x v="3"/>
    <x v="0"/>
  </r>
  <r>
    <s v="A02848"/>
    <n v="1"/>
    <x v="16"/>
    <x v="16"/>
    <x v="8"/>
    <x v="3"/>
    <x v="2"/>
    <n v="6"/>
    <x v="3"/>
    <x v="3"/>
    <s v="3:45"/>
    <x v="2"/>
    <x v="2"/>
    <x v="3"/>
    <n v="4"/>
    <n v="0"/>
    <x v="3"/>
    <x v="0"/>
    <x v="2"/>
    <x v="0"/>
    <x v="0"/>
    <x v="71"/>
    <x v="16"/>
    <x v="2"/>
    <x v="1"/>
    <x v="2"/>
    <x v="0"/>
    <x v="3"/>
    <n v="3"/>
    <x v="0"/>
    <x v="0"/>
    <s v="Weekday"/>
    <s v="Non-Fatal"/>
    <n v="0"/>
    <x v="4"/>
    <x v="1"/>
  </r>
  <r>
    <s v="A02849"/>
    <n v="1"/>
    <x v="19"/>
    <x v="19"/>
    <x v="0"/>
    <x v="3"/>
    <x v="10"/>
    <n v="2"/>
    <x v="49"/>
    <x v="4"/>
    <s v="14:5"/>
    <x v="2"/>
    <x v="4"/>
    <x v="0"/>
    <n v="0"/>
    <n v="4"/>
    <x v="4"/>
    <x v="2"/>
    <x v="2"/>
    <x v="2"/>
    <x v="2"/>
    <x v="35"/>
    <x v="50"/>
    <x v="1"/>
    <x v="1"/>
    <x v="1"/>
    <x v="0"/>
    <x v="3"/>
    <n v="14"/>
    <x v="3"/>
    <x v="0"/>
    <s v="Weekday"/>
    <s v="Fatal"/>
    <n v="0"/>
    <x v="2"/>
    <x v="1"/>
  </r>
  <r>
    <s v="A02850"/>
    <n v="1"/>
    <x v="18"/>
    <x v="18"/>
    <x v="13"/>
    <x v="3"/>
    <x v="2"/>
    <n v="6"/>
    <x v="3"/>
    <x v="3"/>
    <s v="1:38"/>
    <x v="2"/>
    <x v="0"/>
    <x v="2"/>
    <n v="2"/>
    <n v="5"/>
    <x v="1"/>
    <x v="1"/>
    <x v="1"/>
    <x v="1"/>
    <x v="3"/>
    <x v="50"/>
    <x v="47"/>
    <x v="0"/>
    <x v="0"/>
    <x v="0"/>
    <x v="0"/>
    <x v="2"/>
    <n v="1"/>
    <x v="0"/>
    <x v="0"/>
    <s v="Weekday"/>
    <s v="Fatal"/>
    <n v="2.5"/>
    <x v="0"/>
    <x v="1"/>
  </r>
  <r>
    <s v="A02851"/>
    <n v="1"/>
    <x v="4"/>
    <x v="4"/>
    <x v="0"/>
    <x v="3"/>
    <x v="7"/>
    <n v="7"/>
    <x v="24"/>
    <x v="3"/>
    <s v="23:7"/>
    <x v="2"/>
    <x v="0"/>
    <x v="3"/>
    <n v="10"/>
    <n v="5"/>
    <x v="3"/>
    <x v="2"/>
    <x v="1"/>
    <x v="3"/>
    <x v="2"/>
    <x v="4"/>
    <x v="49"/>
    <x v="1"/>
    <x v="0"/>
    <x v="2"/>
    <x v="0"/>
    <x v="3"/>
    <n v="23"/>
    <x v="0"/>
    <x v="0"/>
    <s v="Weekday"/>
    <s v="Fatal"/>
    <n v="0.5"/>
    <x v="3"/>
    <x v="2"/>
  </r>
  <r>
    <s v="A02852"/>
    <n v="1"/>
    <x v="23"/>
    <x v="23"/>
    <x v="0"/>
    <x v="5"/>
    <x v="11"/>
    <n v="3"/>
    <x v="21"/>
    <x v="2"/>
    <s v="4:10"/>
    <x v="1"/>
    <x v="3"/>
    <x v="4"/>
    <n v="3"/>
    <n v="5"/>
    <x v="0"/>
    <x v="0"/>
    <x v="1"/>
    <x v="3"/>
    <x v="2"/>
    <x v="40"/>
    <x v="33"/>
    <x v="1"/>
    <x v="1"/>
    <x v="0"/>
    <x v="0"/>
    <x v="2"/>
    <n v="4"/>
    <x v="0"/>
    <x v="1"/>
    <s v="Weekend"/>
    <s v="Fatal"/>
    <n v="1.67"/>
    <x v="1"/>
    <x v="0"/>
  </r>
  <r>
    <s v="A02853"/>
    <n v="1"/>
    <x v="31"/>
    <x v="31"/>
    <x v="0"/>
    <x v="4"/>
    <x v="1"/>
    <n v="1"/>
    <x v="38"/>
    <x v="5"/>
    <s v="5:39"/>
    <x v="2"/>
    <x v="4"/>
    <x v="4"/>
    <n v="1"/>
    <n v="2"/>
    <x v="3"/>
    <x v="0"/>
    <x v="1"/>
    <x v="1"/>
    <x v="2"/>
    <x v="25"/>
    <x v="52"/>
    <x v="1"/>
    <x v="0"/>
    <x v="1"/>
    <x v="1"/>
    <x v="0"/>
    <n v="5"/>
    <x v="1"/>
    <x v="2"/>
    <s v="Weekday"/>
    <s v="Fatal"/>
    <n v="2"/>
    <x v="3"/>
    <x v="0"/>
  </r>
  <r>
    <s v="A02854"/>
    <n v="1"/>
    <x v="7"/>
    <x v="7"/>
    <x v="0"/>
    <x v="5"/>
    <x v="9"/>
    <n v="9"/>
    <x v="52"/>
    <x v="6"/>
    <s v="15:22"/>
    <x v="0"/>
    <x v="2"/>
    <x v="3"/>
    <n v="4"/>
    <n v="3"/>
    <x v="1"/>
    <x v="0"/>
    <x v="0"/>
    <x v="1"/>
    <x v="2"/>
    <x v="86"/>
    <x v="31"/>
    <x v="1"/>
    <x v="0"/>
    <x v="1"/>
    <x v="1"/>
    <x v="1"/>
    <n v="15"/>
    <x v="3"/>
    <x v="1"/>
    <s v="Weekend"/>
    <s v="Fatal"/>
    <n v="0.75"/>
    <x v="3"/>
    <x v="2"/>
  </r>
  <r>
    <s v="A02855"/>
    <n v="1"/>
    <x v="28"/>
    <x v="28"/>
    <x v="23"/>
    <x v="1"/>
    <x v="7"/>
    <n v="7"/>
    <x v="25"/>
    <x v="2"/>
    <s v="4:43"/>
    <x v="1"/>
    <x v="0"/>
    <x v="6"/>
    <n v="9"/>
    <n v="0"/>
    <x v="4"/>
    <x v="1"/>
    <x v="2"/>
    <x v="2"/>
    <x v="0"/>
    <x v="81"/>
    <x v="39"/>
    <x v="2"/>
    <x v="1"/>
    <x v="0"/>
    <x v="0"/>
    <x v="3"/>
    <n v="4"/>
    <x v="0"/>
    <x v="1"/>
    <s v="Weekend"/>
    <s v="Non-Fatal"/>
    <n v="0"/>
    <x v="4"/>
    <x v="1"/>
  </r>
  <r>
    <s v="A02856"/>
    <n v="1"/>
    <x v="21"/>
    <x v="21"/>
    <x v="0"/>
    <x v="5"/>
    <x v="7"/>
    <n v="7"/>
    <x v="57"/>
    <x v="5"/>
    <s v="22:20"/>
    <x v="2"/>
    <x v="0"/>
    <x v="1"/>
    <n v="1"/>
    <n v="5"/>
    <x v="4"/>
    <x v="0"/>
    <x v="3"/>
    <x v="3"/>
    <x v="0"/>
    <x v="83"/>
    <x v="15"/>
    <x v="1"/>
    <x v="1"/>
    <x v="2"/>
    <x v="0"/>
    <x v="0"/>
    <n v="22"/>
    <x v="0"/>
    <x v="1"/>
    <s v="Weekday"/>
    <s v="Fatal"/>
    <n v="5"/>
    <x v="1"/>
    <x v="3"/>
  </r>
  <r>
    <s v="A02857"/>
    <n v="1"/>
    <x v="14"/>
    <x v="14"/>
    <x v="0"/>
    <x v="3"/>
    <x v="4"/>
    <n v="11"/>
    <x v="5"/>
    <x v="0"/>
    <s v="2:38"/>
    <x v="1"/>
    <x v="2"/>
    <x v="0"/>
    <n v="6"/>
    <n v="3"/>
    <x v="1"/>
    <x v="1"/>
    <x v="3"/>
    <x v="1"/>
    <x v="1"/>
    <x v="44"/>
    <x v="19"/>
    <x v="0"/>
    <x v="1"/>
    <x v="1"/>
    <x v="0"/>
    <x v="3"/>
    <n v="2"/>
    <x v="0"/>
    <x v="0"/>
    <s v="Weekday"/>
    <s v="Fatal"/>
    <n v="0.5"/>
    <x v="0"/>
    <x v="3"/>
  </r>
  <r>
    <s v="A02858"/>
    <n v="1"/>
    <x v="11"/>
    <x v="11"/>
    <x v="16"/>
    <x v="4"/>
    <x v="4"/>
    <n v="11"/>
    <x v="23"/>
    <x v="6"/>
    <s v="1:29"/>
    <x v="0"/>
    <x v="4"/>
    <x v="5"/>
    <n v="2"/>
    <n v="1"/>
    <x v="2"/>
    <x v="3"/>
    <x v="0"/>
    <x v="1"/>
    <x v="3"/>
    <x v="34"/>
    <x v="37"/>
    <x v="0"/>
    <x v="1"/>
    <x v="0"/>
    <x v="0"/>
    <x v="0"/>
    <n v="1"/>
    <x v="0"/>
    <x v="2"/>
    <s v="Weekend"/>
    <s v="Fatal"/>
    <n v="0.5"/>
    <x v="1"/>
    <x v="1"/>
  </r>
  <r>
    <s v="A02859"/>
    <n v="1"/>
    <x v="24"/>
    <x v="24"/>
    <x v="0"/>
    <x v="4"/>
    <x v="1"/>
    <n v="1"/>
    <x v="38"/>
    <x v="6"/>
    <s v="8:18"/>
    <x v="1"/>
    <x v="1"/>
    <x v="1"/>
    <n v="2"/>
    <n v="2"/>
    <x v="2"/>
    <x v="1"/>
    <x v="1"/>
    <x v="0"/>
    <x v="1"/>
    <x v="25"/>
    <x v="32"/>
    <x v="2"/>
    <x v="1"/>
    <x v="2"/>
    <x v="0"/>
    <x v="1"/>
    <n v="8"/>
    <x v="1"/>
    <x v="2"/>
    <s v="Weekend"/>
    <s v="Fatal"/>
    <n v="1"/>
    <x v="4"/>
    <x v="0"/>
  </r>
  <r>
    <s v="A02860"/>
    <n v="1"/>
    <x v="16"/>
    <x v="16"/>
    <x v="20"/>
    <x v="2"/>
    <x v="3"/>
    <n v="8"/>
    <x v="20"/>
    <x v="6"/>
    <s v="1:59"/>
    <x v="2"/>
    <x v="3"/>
    <x v="3"/>
    <n v="1"/>
    <n v="0"/>
    <x v="2"/>
    <x v="1"/>
    <x v="0"/>
    <x v="3"/>
    <x v="2"/>
    <x v="56"/>
    <x v="36"/>
    <x v="1"/>
    <x v="0"/>
    <x v="0"/>
    <x v="0"/>
    <x v="2"/>
    <n v="1"/>
    <x v="0"/>
    <x v="2"/>
    <s v="Weekend"/>
    <s v="Non-Fatal"/>
    <n v="0"/>
    <x v="3"/>
    <x v="0"/>
  </r>
  <r>
    <s v="A02861"/>
    <n v="1"/>
    <x v="30"/>
    <x v="30"/>
    <x v="0"/>
    <x v="1"/>
    <x v="3"/>
    <n v="8"/>
    <x v="9"/>
    <x v="1"/>
    <s v="15:59"/>
    <x v="0"/>
    <x v="4"/>
    <x v="6"/>
    <n v="4"/>
    <n v="2"/>
    <x v="3"/>
    <x v="1"/>
    <x v="3"/>
    <x v="1"/>
    <x v="3"/>
    <x v="71"/>
    <x v="3"/>
    <x v="1"/>
    <x v="1"/>
    <x v="0"/>
    <x v="1"/>
    <x v="3"/>
    <n v="15"/>
    <x v="3"/>
    <x v="1"/>
    <s v="Weekday"/>
    <s v="Fatal"/>
    <n v="0.5"/>
    <x v="2"/>
    <x v="1"/>
  </r>
  <r>
    <s v="A02862"/>
    <n v="1"/>
    <x v="4"/>
    <x v="4"/>
    <x v="0"/>
    <x v="1"/>
    <x v="11"/>
    <n v="3"/>
    <x v="62"/>
    <x v="6"/>
    <s v="2:29"/>
    <x v="1"/>
    <x v="2"/>
    <x v="5"/>
    <n v="7"/>
    <n v="4"/>
    <x v="2"/>
    <x v="3"/>
    <x v="3"/>
    <x v="0"/>
    <x v="3"/>
    <x v="79"/>
    <x v="17"/>
    <x v="2"/>
    <x v="1"/>
    <x v="2"/>
    <x v="1"/>
    <x v="2"/>
    <n v="2"/>
    <x v="0"/>
    <x v="1"/>
    <s v="Weekend"/>
    <s v="Fatal"/>
    <n v="0.56999999999999995"/>
    <x v="4"/>
    <x v="0"/>
  </r>
  <r>
    <s v="A02863"/>
    <n v="1"/>
    <x v="28"/>
    <x v="28"/>
    <x v="19"/>
    <x v="1"/>
    <x v="8"/>
    <n v="4"/>
    <x v="37"/>
    <x v="2"/>
    <s v="10:52"/>
    <x v="0"/>
    <x v="1"/>
    <x v="0"/>
    <n v="6"/>
    <n v="4"/>
    <x v="2"/>
    <x v="0"/>
    <x v="3"/>
    <x v="0"/>
    <x v="2"/>
    <x v="60"/>
    <x v="39"/>
    <x v="2"/>
    <x v="1"/>
    <x v="2"/>
    <x v="0"/>
    <x v="2"/>
    <n v="10"/>
    <x v="1"/>
    <x v="1"/>
    <s v="Weekend"/>
    <s v="Fatal"/>
    <n v="0.67"/>
    <x v="4"/>
    <x v="3"/>
  </r>
  <r>
    <s v="A02864"/>
    <n v="1"/>
    <x v="9"/>
    <x v="9"/>
    <x v="0"/>
    <x v="2"/>
    <x v="0"/>
    <n v="5"/>
    <x v="2"/>
    <x v="4"/>
    <s v="12:24"/>
    <x v="1"/>
    <x v="4"/>
    <x v="0"/>
    <n v="9"/>
    <n v="4"/>
    <x v="3"/>
    <x v="0"/>
    <x v="0"/>
    <x v="1"/>
    <x v="2"/>
    <x v="59"/>
    <x v="18"/>
    <x v="1"/>
    <x v="1"/>
    <x v="0"/>
    <x v="1"/>
    <x v="2"/>
    <n v="12"/>
    <x v="3"/>
    <x v="2"/>
    <s v="Weekday"/>
    <s v="Fatal"/>
    <n v="0.44"/>
    <x v="3"/>
    <x v="0"/>
  </r>
  <r>
    <s v="A02865"/>
    <n v="1"/>
    <x v="3"/>
    <x v="3"/>
    <x v="0"/>
    <x v="4"/>
    <x v="0"/>
    <n v="5"/>
    <x v="34"/>
    <x v="4"/>
    <s v="16:19"/>
    <x v="0"/>
    <x v="2"/>
    <x v="4"/>
    <n v="4"/>
    <n v="0"/>
    <x v="0"/>
    <x v="2"/>
    <x v="3"/>
    <x v="1"/>
    <x v="0"/>
    <x v="81"/>
    <x v="45"/>
    <x v="1"/>
    <x v="1"/>
    <x v="2"/>
    <x v="0"/>
    <x v="2"/>
    <n v="16"/>
    <x v="3"/>
    <x v="2"/>
    <s v="Weekday"/>
    <s v="Non-Fatal"/>
    <n v="0"/>
    <x v="3"/>
    <x v="1"/>
  </r>
  <r>
    <s v="A02866"/>
    <n v="1"/>
    <x v="15"/>
    <x v="15"/>
    <x v="10"/>
    <x v="0"/>
    <x v="9"/>
    <n v="9"/>
    <x v="11"/>
    <x v="2"/>
    <s v="20:54"/>
    <x v="1"/>
    <x v="4"/>
    <x v="5"/>
    <n v="4"/>
    <n v="2"/>
    <x v="2"/>
    <x v="1"/>
    <x v="3"/>
    <x v="2"/>
    <x v="0"/>
    <x v="88"/>
    <x v="36"/>
    <x v="1"/>
    <x v="1"/>
    <x v="0"/>
    <x v="1"/>
    <x v="2"/>
    <n v="20"/>
    <x v="2"/>
    <x v="0"/>
    <s v="Weekend"/>
    <s v="Fatal"/>
    <n v="0.5"/>
    <x v="3"/>
    <x v="3"/>
  </r>
  <r>
    <s v="A02867"/>
    <n v="1"/>
    <x v="30"/>
    <x v="30"/>
    <x v="0"/>
    <x v="3"/>
    <x v="11"/>
    <n v="3"/>
    <x v="64"/>
    <x v="6"/>
    <s v="12:49"/>
    <x v="0"/>
    <x v="2"/>
    <x v="4"/>
    <n v="2"/>
    <n v="0"/>
    <x v="4"/>
    <x v="2"/>
    <x v="2"/>
    <x v="3"/>
    <x v="0"/>
    <x v="80"/>
    <x v="42"/>
    <x v="1"/>
    <x v="1"/>
    <x v="0"/>
    <x v="1"/>
    <x v="3"/>
    <n v="12"/>
    <x v="3"/>
    <x v="0"/>
    <s v="Weekend"/>
    <s v="Non-Fatal"/>
    <n v="0"/>
    <x v="1"/>
    <x v="3"/>
  </r>
  <r>
    <s v="A02868"/>
    <n v="1"/>
    <x v="17"/>
    <x v="17"/>
    <x v="0"/>
    <x v="2"/>
    <x v="4"/>
    <n v="11"/>
    <x v="14"/>
    <x v="3"/>
    <s v="5:15"/>
    <x v="1"/>
    <x v="3"/>
    <x v="0"/>
    <n v="3"/>
    <n v="3"/>
    <x v="3"/>
    <x v="3"/>
    <x v="1"/>
    <x v="2"/>
    <x v="1"/>
    <x v="1"/>
    <x v="47"/>
    <x v="0"/>
    <x v="0"/>
    <x v="2"/>
    <x v="1"/>
    <x v="2"/>
    <n v="5"/>
    <x v="1"/>
    <x v="2"/>
    <s v="Weekday"/>
    <s v="Fatal"/>
    <n v="1"/>
    <x v="0"/>
    <x v="1"/>
  </r>
  <r>
    <s v="A02869"/>
    <n v="1"/>
    <x v="1"/>
    <x v="1"/>
    <x v="6"/>
    <x v="2"/>
    <x v="7"/>
    <n v="7"/>
    <x v="55"/>
    <x v="0"/>
    <s v="3:30"/>
    <x v="1"/>
    <x v="0"/>
    <x v="2"/>
    <n v="9"/>
    <n v="1"/>
    <x v="0"/>
    <x v="1"/>
    <x v="0"/>
    <x v="1"/>
    <x v="1"/>
    <x v="8"/>
    <x v="38"/>
    <x v="2"/>
    <x v="0"/>
    <x v="1"/>
    <x v="0"/>
    <x v="1"/>
    <n v="3"/>
    <x v="0"/>
    <x v="2"/>
    <s v="Weekday"/>
    <s v="Fatal"/>
    <n v="0.11"/>
    <x v="4"/>
    <x v="4"/>
  </r>
  <r>
    <s v="A02870"/>
    <n v="1"/>
    <x v="6"/>
    <x v="6"/>
    <x v="24"/>
    <x v="4"/>
    <x v="3"/>
    <n v="8"/>
    <x v="33"/>
    <x v="0"/>
    <s v="5:42"/>
    <x v="1"/>
    <x v="0"/>
    <x v="2"/>
    <n v="10"/>
    <n v="4"/>
    <x v="3"/>
    <x v="0"/>
    <x v="1"/>
    <x v="2"/>
    <x v="0"/>
    <x v="56"/>
    <x v="8"/>
    <x v="1"/>
    <x v="0"/>
    <x v="1"/>
    <x v="0"/>
    <x v="0"/>
    <n v="5"/>
    <x v="1"/>
    <x v="2"/>
    <s v="Weekday"/>
    <s v="Fatal"/>
    <n v="0.4"/>
    <x v="1"/>
    <x v="0"/>
  </r>
  <r>
    <s v="A02871"/>
    <n v="1"/>
    <x v="13"/>
    <x v="13"/>
    <x v="0"/>
    <x v="2"/>
    <x v="1"/>
    <n v="1"/>
    <x v="63"/>
    <x v="0"/>
    <s v="13:47"/>
    <x v="0"/>
    <x v="0"/>
    <x v="5"/>
    <n v="6"/>
    <n v="1"/>
    <x v="2"/>
    <x v="1"/>
    <x v="3"/>
    <x v="1"/>
    <x v="2"/>
    <x v="89"/>
    <x v="20"/>
    <x v="0"/>
    <x v="0"/>
    <x v="1"/>
    <x v="1"/>
    <x v="3"/>
    <n v="13"/>
    <x v="3"/>
    <x v="2"/>
    <s v="Weekday"/>
    <s v="Fatal"/>
    <n v="0.17"/>
    <x v="1"/>
    <x v="0"/>
  </r>
  <r>
    <s v="A02872"/>
    <n v="1"/>
    <x v="4"/>
    <x v="4"/>
    <x v="0"/>
    <x v="5"/>
    <x v="5"/>
    <n v="10"/>
    <x v="12"/>
    <x v="3"/>
    <s v="1:39"/>
    <x v="2"/>
    <x v="3"/>
    <x v="0"/>
    <n v="6"/>
    <n v="5"/>
    <x v="3"/>
    <x v="0"/>
    <x v="1"/>
    <x v="3"/>
    <x v="2"/>
    <x v="1"/>
    <x v="29"/>
    <x v="1"/>
    <x v="1"/>
    <x v="0"/>
    <x v="0"/>
    <x v="2"/>
    <n v="1"/>
    <x v="0"/>
    <x v="1"/>
    <s v="Weekday"/>
    <s v="Fatal"/>
    <n v="0.83"/>
    <x v="1"/>
    <x v="1"/>
  </r>
  <r>
    <s v="A02873"/>
    <n v="1"/>
    <x v="9"/>
    <x v="9"/>
    <x v="0"/>
    <x v="1"/>
    <x v="2"/>
    <n v="6"/>
    <x v="16"/>
    <x v="0"/>
    <s v="7:38"/>
    <x v="2"/>
    <x v="2"/>
    <x v="0"/>
    <n v="1"/>
    <n v="4"/>
    <x v="1"/>
    <x v="0"/>
    <x v="0"/>
    <x v="0"/>
    <x v="2"/>
    <x v="16"/>
    <x v="52"/>
    <x v="1"/>
    <x v="0"/>
    <x v="2"/>
    <x v="0"/>
    <x v="3"/>
    <n v="7"/>
    <x v="1"/>
    <x v="1"/>
    <s v="Weekday"/>
    <s v="Fatal"/>
    <n v="4"/>
    <x v="3"/>
    <x v="3"/>
  </r>
  <r>
    <s v="A02874"/>
    <n v="1"/>
    <x v="23"/>
    <x v="23"/>
    <x v="0"/>
    <x v="5"/>
    <x v="7"/>
    <n v="7"/>
    <x v="57"/>
    <x v="0"/>
    <s v="16:43"/>
    <x v="2"/>
    <x v="1"/>
    <x v="1"/>
    <n v="2"/>
    <n v="1"/>
    <x v="0"/>
    <x v="2"/>
    <x v="0"/>
    <x v="1"/>
    <x v="2"/>
    <x v="31"/>
    <x v="20"/>
    <x v="0"/>
    <x v="1"/>
    <x v="1"/>
    <x v="1"/>
    <x v="0"/>
    <n v="16"/>
    <x v="3"/>
    <x v="1"/>
    <s v="Weekday"/>
    <s v="Fatal"/>
    <n v="0.5"/>
    <x v="1"/>
    <x v="0"/>
  </r>
  <r>
    <s v="A02875"/>
    <n v="1"/>
    <x v="22"/>
    <x v="22"/>
    <x v="0"/>
    <x v="5"/>
    <x v="3"/>
    <n v="8"/>
    <x v="42"/>
    <x v="2"/>
    <s v="8:45"/>
    <x v="0"/>
    <x v="4"/>
    <x v="6"/>
    <n v="5"/>
    <n v="5"/>
    <x v="0"/>
    <x v="2"/>
    <x v="3"/>
    <x v="0"/>
    <x v="3"/>
    <x v="4"/>
    <x v="37"/>
    <x v="0"/>
    <x v="0"/>
    <x v="2"/>
    <x v="0"/>
    <x v="3"/>
    <n v="8"/>
    <x v="1"/>
    <x v="1"/>
    <s v="Weekend"/>
    <s v="Fatal"/>
    <n v="1"/>
    <x v="1"/>
    <x v="2"/>
  </r>
  <r>
    <s v="A02876"/>
    <n v="1"/>
    <x v="31"/>
    <x v="31"/>
    <x v="0"/>
    <x v="3"/>
    <x v="11"/>
    <n v="3"/>
    <x v="64"/>
    <x v="2"/>
    <s v="2:59"/>
    <x v="1"/>
    <x v="2"/>
    <x v="6"/>
    <n v="0"/>
    <n v="2"/>
    <x v="2"/>
    <x v="2"/>
    <x v="1"/>
    <x v="2"/>
    <x v="2"/>
    <x v="38"/>
    <x v="47"/>
    <x v="0"/>
    <x v="0"/>
    <x v="0"/>
    <x v="0"/>
    <x v="0"/>
    <n v="2"/>
    <x v="0"/>
    <x v="0"/>
    <s v="Weekend"/>
    <s v="Fatal"/>
    <n v="0"/>
    <x v="0"/>
    <x v="1"/>
  </r>
  <r>
    <s v="A02877"/>
    <n v="1"/>
    <x v="18"/>
    <x v="18"/>
    <x v="17"/>
    <x v="5"/>
    <x v="3"/>
    <n v="8"/>
    <x v="42"/>
    <x v="1"/>
    <s v="19:9"/>
    <x v="2"/>
    <x v="1"/>
    <x v="6"/>
    <n v="7"/>
    <n v="1"/>
    <x v="4"/>
    <x v="0"/>
    <x v="0"/>
    <x v="3"/>
    <x v="2"/>
    <x v="27"/>
    <x v="8"/>
    <x v="1"/>
    <x v="0"/>
    <x v="2"/>
    <x v="0"/>
    <x v="3"/>
    <n v="19"/>
    <x v="2"/>
    <x v="1"/>
    <s v="Weekday"/>
    <s v="Fatal"/>
    <n v="0.14000000000000001"/>
    <x v="1"/>
    <x v="3"/>
  </r>
  <r>
    <s v="A02878"/>
    <n v="1"/>
    <x v="17"/>
    <x v="17"/>
    <x v="0"/>
    <x v="3"/>
    <x v="9"/>
    <n v="9"/>
    <x v="71"/>
    <x v="3"/>
    <s v="2:54"/>
    <x v="0"/>
    <x v="3"/>
    <x v="0"/>
    <n v="5"/>
    <n v="3"/>
    <x v="3"/>
    <x v="3"/>
    <x v="3"/>
    <x v="2"/>
    <x v="0"/>
    <x v="26"/>
    <x v="24"/>
    <x v="0"/>
    <x v="1"/>
    <x v="0"/>
    <x v="0"/>
    <x v="3"/>
    <n v="2"/>
    <x v="0"/>
    <x v="0"/>
    <s v="Weekday"/>
    <s v="Fatal"/>
    <n v="0.6"/>
    <x v="0"/>
    <x v="0"/>
  </r>
  <r>
    <s v="A02879"/>
    <n v="1"/>
    <x v="4"/>
    <x v="4"/>
    <x v="0"/>
    <x v="3"/>
    <x v="1"/>
    <n v="1"/>
    <x v="31"/>
    <x v="3"/>
    <s v="3:40"/>
    <x v="0"/>
    <x v="2"/>
    <x v="2"/>
    <n v="7"/>
    <n v="0"/>
    <x v="2"/>
    <x v="3"/>
    <x v="0"/>
    <x v="1"/>
    <x v="0"/>
    <x v="36"/>
    <x v="46"/>
    <x v="0"/>
    <x v="0"/>
    <x v="0"/>
    <x v="1"/>
    <x v="0"/>
    <n v="3"/>
    <x v="0"/>
    <x v="0"/>
    <s v="Weekday"/>
    <s v="Non-Fatal"/>
    <n v="0"/>
    <x v="0"/>
    <x v="1"/>
  </r>
  <r>
    <s v="A02880"/>
    <n v="1"/>
    <x v="5"/>
    <x v="5"/>
    <x v="0"/>
    <x v="0"/>
    <x v="0"/>
    <n v="5"/>
    <x v="0"/>
    <x v="2"/>
    <s v="10:24"/>
    <x v="0"/>
    <x v="3"/>
    <x v="2"/>
    <n v="1"/>
    <n v="3"/>
    <x v="4"/>
    <x v="3"/>
    <x v="1"/>
    <x v="1"/>
    <x v="3"/>
    <x v="48"/>
    <x v="51"/>
    <x v="2"/>
    <x v="1"/>
    <x v="0"/>
    <x v="1"/>
    <x v="2"/>
    <n v="10"/>
    <x v="1"/>
    <x v="0"/>
    <s v="Weekend"/>
    <s v="Fatal"/>
    <n v="3"/>
    <x v="4"/>
    <x v="1"/>
  </r>
  <r>
    <s v="A02881"/>
    <n v="1"/>
    <x v="14"/>
    <x v="14"/>
    <x v="0"/>
    <x v="5"/>
    <x v="11"/>
    <n v="3"/>
    <x v="21"/>
    <x v="0"/>
    <s v="3:32"/>
    <x v="1"/>
    <x v="3"/>
    <x v="2"/>
    <n v="8"/>
    <n v="4"/>
    <x v="4"/>
    <x v="3"/>
    <x v="0"/>
    <x v="2"/>
    <x v="0"/>
    <x v="12"/>
    <x v="5"/>
    <x v="1"/>
    <x v="1"/>
    <x v="2"/>
    <x v="1"/>
    <x v="1"/>
    <n v="3"/>
    <x v="0"/>
    <x v="1"/>
    <s v="Weekday"/>
    <s v="Fatal"/>
    <n v="0.5"/>
    <x v="3"/>
    <x v="4"/>
  </r>
  <r>
    <s v="A02882"/>
    <n v="1"/>
    <x v="2"/>
    <x v="2"/>
    <x v="0"/>
    <x v="5"/>
    <x v="3"/>
    <n v="8"/>
    <x v="42"/>
    <x v="5"/>
    <s v="2:18"/>
    <x v="0"/>
    <x v="0"/>
    <x v="5"/>
    <n v="5"/>
    <n v="5"/>
    <x v="1"/>
    <x v="3"/>
    <x v="2"/>
    <x v="1"/>
    <x v="2"/>
    <x v="72"/>
    <x v="37"/>
    <x v="0"/>
    <x v="1"/>
    <x v="1"/>
    <x v="0"/>
    <x v="2"/>
    <n v="2"/>
    <x v="0"/>
    <x v="1"/>
    <s v="Weekday"/>
    <s v="Fatal"/>
    <n v="1"/>
    <x v="1"/>
    <x v="0"/>
  </r>
  <r>
    <s v="A02883"/>
    <n v="1"/>
    <x v="4"/>
    <x v="4"/>
    <x v="0"/>
    <x v="3"/>
    <x v="5"/>
    <n v="10"/>
    <x v="36"/>
    <x v="5"/>
    <s v="8:32"/>
    <x v="1"/>
    <x v="3"/>
    <x v="3"/>
    <n v="9"/>
    <n v="4"/>
    <x v="3"/>
    <x v="0"/>
    <x v="2"/>
    <x v="1"/>
    <x v="0"/>
    <x v="21"/>
    <x v="33"/>
    <x v="1"/>
    <x v="0"/>
    <x v="2"/>
    <x v="0"/>
    <x v="0"/>
    <n v="8"/>
    <x v="1"/>
    <x v="0"/>
    <s v="Weekday"/>
    <s v="Fatal"/>
    <n v="0.44"/>
    <x v="1"/>
    <x v="4"/>
  </r>
  <r>
    <s v="A02884"/>
    <n v="1"/>
    <x v="24"/>
    <x v="24"/>
    <x v="0"/>
    <x v="4"/>
    <x v="1"/>
    <n v="1"/>
    <x v="38"/>
    <x v="0"/>
    <s v="5:7"/>
    <x v="0"/>
    <x v="0"/>
    <x v="6"/>
    <n v="0"/>
    <n v="1"/>
    <x v="4"/>
    <x v="3"/>
    <x v="0"/>
    <x v="3"/>
    <x v="2"/>
    <x v="26"/>
    <x v="35"/>
    <x v="1"/>
    <x v="1"/>
    <x v="2"/>
    <x v="0"/>
    <x v="3"/>
    <n v="5"/>
    <x v="1"/>
    <x v="2"/>
    <s v="Weekday"/>
    <s v="Fatal"/>
    <n v="0"/>
    <x v="3"/>
    <x v="0"/>
  </r>
  <r>
    <s v="A02885"/>
    <n v="1"/>
    <x v="23"/>
    <x v="23"/>
    <x v="0"/>
    <x v="3"/>
    <x v="10"/>
    <n v="2"/>
    <x v="49"/>
    <x v="2"/>
    <s v="19:0"/>
    <x v="2"/>
    <x v="3"/>
    <x v="4"/>
    <n v="5"/>
    <n v="2"/>
    <x v="4"/>
    <x v="1"/>
    <x v="1"/>
    <x v="2"/>
    <x v="2"/>
    <x v="26"/>
    <x v="5"/>
    <x v="1"/>
    <x v="0"/>
    <x v="1"/>
    <x v="1"/>
    <x v="2"/>
    <n v="19"/>
    <x v="2"/>
    <x v="0"/>
    <s v="Weekend"/>
    <s v="Fatal"/>
    <n v="0.4"/>
    <x v="3"/>
    <x v="0"/>
  </r>
  <r>
    <s v="A02886"/>
    <n v="1"/>
    <x v="0"/>
    <x v="0"/>
    <x v="0"/>
    <x v="5"/>
    <x v="2"/>
    <n v="6"/>
    <x v="41"/>
    <x v="1"/>
    <s v="23:57"/>
    <x v="1"/>
    <x v="4"/>
    <x v="1"/>
    <n v="5"/>
    <n v="3"/>
    <x v="1"/>
    <x v="0"/>
    <x v="2"/>
    <x v="1"/>
    <x v="3"/>
    <x v="0"/>
    <x v="45"/>
    <x v="1"/>
    <x v="0"/>
    <x v="0"/>
    <x v="1"/>
    <x v="2"/>
    <n v="23"/>
    <x v="0"/>
    <x v="1"/>
    <s v="Weekday"/>
    <s v="Fatal"/>
    <n v="0.6"/>
    <x v="3"/>
    <x v="0"/>
  </r>
  <r>
    <s v="A02887"/>
    <n v="1"/>
    <x v="2"/>
    <x v="2"/>
    <x v="0"/>
    <x v="2"/>
    <x v="4"/>
    <n v="11"/>
    <x v="14"/>
    <x v="2"/>
    <s v="22:13"/>
    <x v="1"/>
    <x v="0"/>
    <x v="4"/>
    <n v="3"/>
    <n v="1"/>
    <x v="3"/>
    <x v="3"/>
    <x v="3"/>
    <x v="3"/>
    <x v="0"/>
    <x v="6"/>
    <x v="27"/>
    <x v="1"/>
    <x v="0"/>
    <x v="0"/>
    <x v="1"/>
    <x v="1"/>
    <n v="22"/>
    <x v="0"/>
    <x v="2"/>
    <s v="Weekend"/>
    <s v="Fatal"/>
    <n v="0.33"/>
    <x v="2"/>
    <x v="2"/>
  </r>
  <r>
    <s v="A02888"/>
    <n v="1"/>
    <x v="10"/>
    <x v="10"/>
    <x v="0"/>
    <x v="4"/>
    <x v="5"/>
    <n v="10"/>
    <x v="58"/>
    <x v="5"/>
    <s v="7:30"/>
    <x v="0"/>
    <x v="0"/>
    <x v="3"/>
    <n v="7"/>
    <n v="3"/>
    <x v="4"/>
    <x v="3"/>
    <x v="2"/>
    <x v="0"/>
    <x v="1"/>
    <x v="83"/>
    <x v="44"/>
    <x v="1"/>
    <x v="0"/>
    <x v="1"/>
    <x v="1"/>
    <x v="3"/>
    <n v="7"/>
    <x v="1"/>
    <x v="2"/>
    <s v="Weekday"/>
    <s v="Fatal"/>
    <n v="0.43"/>
    <x v="2"/>
    <x v="3"/>
  </r>
  <r>
    <s v="A02889"/>
    <n v="1"/>
    <x v="0"/>
    <x v="0"/>
    <x v="0"/>
    <x v="1"/>
    <x v="9"/>
    <n v="9"/>
    <x v="69"/>
    <x v="2"/>
    <s v="1:49"/>
    <x v="0"/>
    <x v="2"/>
    <x v="0"/>
    <n v="4"/>
    <n v="1"/>
    <x v="4"/>
    <x v="1"/>
    <x v="3"/>
    <x v="0"/>
    <x v="3"/>
    <x v="22"/>
    <x v="51"/>
    <x v="2"/>
    <x v="0"/>
    <x v="2"/>
    <x v="0"/>
    <x v="0"/>
    <n v="1"/>
    <x v="0"/>
    <x v="1"/>
    <s v="Weekend"/>
    <s v="Fatal"/>
    <n v="0.25"/>
    <x v="4"/>
    <x v="3"/>
  </r>
  <r>
    <s v="A02890"/>
    <n v="1"/>
    <x v="13"/>
    <x v="13"/>
    <x v="0"/>
    <x v="4"/>
    <x v="10"/>
    <n v="2"/>
    <x v="17"/>
    <x v="5"/>
    <s v="10:0"/>
    <x v="0"/>
    <x v="1"/>
    <x v="0"/>
    <n v="8"/>
    <n v="4"/>
    <x v="2"/>
    <x v="2"/>
    <x v="3"/>
    <x v="0"/>
    <x v="1"/>
    <x v="4"/>
    <x v="42"/>
    <x v="1"/>
    <x v="1"/>
    <x v="2"/>
    <x v="0"/>
    <x v="0"/>
    <n v="10"/>
    <x v="1"/>
    <x v="2"/>
    <s v="Weekday"/>
    <s v="Fatal"/>
    <n v="0.5"/>
    <x v="1"/>
    <x v="2"/>
  </r>
  <r>
    <s v="A02891"/>
    <n v="1"/>
    <x v="6"/>
    <x v="6"/>
    <x v="2"/>
    <x v="2"/>
    <x v="9"/>
    <n v="9"/>
    <x v="51"/>
    <x v="6"/>
    <s v="13:57"/>
    <x v="1"/>
    <x v="2"/>
    <x v="5"/>
    <n v="8"/>
    <n v="3"/>
    <x v="1"/>
    <x v="1"/>
    <x v="2"/>
    <x v="3"/>
    <x v="3"/>
    <x v="19"/>
    <x v="33"/>
    <x v="1"/>
    <x v="1"/>
    <x v="1"/>
    <x v="0"/>
    <x v="2"/>
    <n v="13"/>
    <x v="3"/>
    <x v="2"/>
    <s v="Weekend"/>
    <s v="Fatal"/>
    <n v="0.38"/>
    <x v="1"/>
    <x v="4"/>
  </r>
  <r>
    <s v="A02892"/>
    <n v="1"/>
    <x v="11"/>
    <x v="11"/>
    <x v="22"/>
    <x v="2"/>
    <x v="4"/>
    <n v="11"/>
    <x v="14"/>
    <x v="5"/>
    <s v="12:58"/>
    <x v="1"/>
    <x v="2"/>
    <x v="6"/>
    <n v="3"/>
    <n v="2"/>
    <x v="4"/>
    <x v="2"/>
    <x v="3"/>
    <x v="0"/>
    <x v="2"/>
    <x v="15"/>
    <x v="12"/>
    <x v="1"/>
    <x v="1"/>
    <x v="2"/>
    <x v="0"/>
    <x v="3"/>
    <n v="12"/>
    <x v="3"/>
    <x v="2"/>
    <s v="Weekday"/>
    <s v="Fatal"/>
    <n v="0.67"/>
    <x v="1"/>
    <x v="2"/>
  </r>
  <r>
    <s v="A02893"/>
    <n v="1"/>
    <x v="10"/>
    <x v="10"/>
    <x v="0"/>
    <x v="5"/>
    <x v="0"/>
    <n v="5"/>
    <x v="56"/>
    <x v="5"/>
    <s v="17:56"/>
    <x v="2"/>
    <x v="1"/>
    <x v="4"/>
    <n v="7"/>
    <n v="1"/>
    <x v="4"/>
    <x v="1"/>
    <x v="2"/>
    <x v="1"/>
    <x v="2"/>
    <x v="41"/>
    <x v="51"/>
    <x v="2"/>
    <x v="0"/>
    <x v="1"/>
    <x v="0"/>
    <x v="2"/>
    <n v="17"/>
    <x v="2"/>
    <x v="1"/>
    <s v="Weekday"/>
    <s v="Fatal"/>
    <n v="0.14000000000000001"/>
    <x v="4"/>
    <x v="3"/>
  </r>
  <r>
    <s v="A02894"/>
    <n v="1"/>
    <x v="8"/>
    <x v="8"/>
    <x v="0"/>
    <x v="4"/>
    <x v="1"/>
    <n v="1"/>
    <x v="38"/>
    <x v="4"/>
    <s v="21:49"/>
    <x v="1"/>
    <x v="2"/>
    <x v="5"/>
    <n v="1"/>
    <n v="2"/>
    <x v="4"/>
    <x v="2"/>
    <x v="1"/>
    <x v="3"/>
    <x v="0"/>
    <x v="50"/>
    <x v="25"/>
    <x v="1"/>
    <x v="1"/>
    <x v="1"/>
    <x v="0"/>
    <x v="3"/>
    <n v="21"/>
    <x v="0"/>
    <x v="2"/>
    <s v="Weekday"/>
    <s v="Fatal"/>
    <n v="2"/>
    <x v="3"/>
    <x v="1"/>
  </r>
  <r>
    <s v="A02895"/>
    <n v="1"/>
    <x v="0"/>
    <x v="0"/>
    <x v="0"/>
    <x v="0"/>
    <x v="11"/>
    <n v="3"/>
    <x v="70"/>
    <x v="4"/>
    <s v="9:4"/>
    <x v="1"/>
    <x v="4"/>
    <x v="6"/>
    <n v="3"/>
    <n v="5"/>
    <x v="3"/>
    <x v="2"/>
    <x v="0"/>
    <x v="2"/>
    <x v="1"/>
    <x v="21"/>
    <x v="10"/>
    <x v="1"/>
    <x v="0"/>
    <x v="2"/>
    <x v="0"/>
    <x v="1"/>
    <n v="9"/>
    <x v="1"/>
    <x v="0"/>
    <s v="Weekday"/>
    <s v="Fatal"/>
    <n v="1.67"/>
    <x v="3"/>
    <x v="4"/>
  </r>
  <r>
    <s v="A02896"/>
    <n v="1"/>
    <x v="19"/>
    <x v="19"/>
    <x v="0"/>
    <x v="4"/>
    <x v="9"/>
    <n v="9"/>
    <x v="59"/>
    <x v="2"/>
    <s v="3:35"/>
    <x v="0"/>
    <x v="1"/>
    <x v="3"/>
    <n v="3"/>
    <n v="0"/>
    <x v="1"/>
    <x v="0"/>
    <x v="0"/>
    <x v="0"/>
    <x v="0"/>
    <x v="38"/>
    <x v="39"/>
    <x v="2"/>
    <x v="0"/>
    <x v="1"/>
    <x v="0"/>
    <x v="3"/>
    <n v="3"/>
    <x v="0"/>
    <x v="2"/>
    <s v="Weekend"/>
    <s v="Non-Fatal"/>
    <n v="0"/>
    <x v="4"/>
    <x v="1"/>
  </r>
  <r>
    <s v="A02897"/>
    <n v="1"/>
    <x v="13"/>
    <x v="13"/>
    <x v="0"/>
    <x v="5"/>
    <x v="6"/>
    <n v="12"/>
    <x v="32"/>
    <x v="4"/>
    <s v="7:49"/>
    <x v="2"/>
    <x v="2"/>
    <x v="5"/>
    <n v="2"/>
    <n v="0"/>
    <x v="3"/>
    <x v="1"/>
    <x v="1"/>
    <x v="3"/>
    <x v="3"/>
    <x v="67"/>
    <x v="36"/>
    <x v="1"/>
    <x v="0"/>
    <x v="2"/>
    <x v="0"/>
    <x v="1"/>
    <n v="7"/>
    <x v="1"/>
    <x v="1"/>
    <s v="Weekday"/>
    <s v="Non-Fatal"/>
    <n v="0"/>
    <x v="3"/>
    <x v="4"/>
  </r>
  <r>
    <s v="A02898"/>
    <n v="1"/>
    <x v="20"/>
    <x v="20"/>
    <x v="11"/>
    <x v="0"/>
    <x v="10"/>
    <n v="2"/>
    <x v="29"/>
    <x v="2"/>
    <s v="2:3"/>
    <x v="2"/>
    <x v="0"/>
    <x v="5"/>
    <n v="8"/>
    <n v="0"/>
    <x v="4"/>
    <x v="0"/>
    <x v="0"/>
    <x v="3"/>
    <x v="3"/>
    <x v="69"/>
    <x v="18"/>
    <x v="1"/>
    <x v="0"/>
    <x v="2"/>
    <x v="1"/>
    <x v="2"/>
    <n v="2"/>
    <x v="0"/>
    <x v="0"/>
    <s v="Weekend"/>
    <s v="Non-Fatal"/>
    <n v="0"/>
    <x v="3"/>
    <x v="2"/>
  </r>
  <r>
    <s v="A02899"/>
    <n v="1"/>
    <x v="18"/>
    <x v="18"/>
    <x v="17"/>
    <x v="4"/>
    <x v="3"/>
    <n v="8"/>
    <x v="33"/>
    <x v="2"/>
    <s v="6:7"/>
    <x v="1"/>
    <x v="4"/>
    <x v="5"/>
    <n v="5"/>
    <n v="3"/>
    <x v="4"/>
    <x v="2"/>
    <x v="2"/>
    <x v="3"/>
    <x v="2"/>
    <x v="15"/>
    <x v="4"/>
    <x v="1"/>
    <x v="0"/>
    <x v="2"/>
    <x v="1"/>
    <x v="3"/>
    <n v="6"/>
    <x v="1"/>
    <x v="2"/>
    <s v="Weekend"/>
    <s v="Fatal"/>
    <n v="0.6"/>
    <x v="2"/>
    <x v="2"/>
  </r>
  <r>
    <s v="A02900"/>
    <n v="1"/>
    <x v="24"/>
    <x v="24"/>
    <x v="0"/>
    <x v="4"/>
    <x v="10"/>
    <n v="2"/>
    <x v="17"/>
    <x v="0"/>
    <s v="17:45"/>
    <x v="2"/>
    <x v="0"/>
    <x v="4"/>
    <n v="10"/>
    <n v="1"/>
    <x v="2"/>
    <x v="0"/>
    <x v="3"/>
    <x v="0"/>
    <x v="2"/>
    <x v="72"/>
    <x v="36"/>
    <x v="1"/>
    <x v="0"/>
    <x v="1"/>
    <x v="1"/>
    <x v="0"/>
    <n v="17"/>
    <x v="2"/>
    <x v="2"/>
    <s v="Weekday"/>
    <s v="Fatal"/>
    <n v="0.1"/>
    <x v="3"/>
    <x v="0"/>
  </r>
  <r>
    <s v="A02901"/>
    <n v="1"/>
    <x v="24"/>
    <x v="24"/>
    <x v="0"/>
    <x v="2"/>
    <x v="5"/>
    <n v="10"/>
    <x v="13"/>
    <x v="3"/>
    <s v="18:20"/>
    <x v="2"/>
    <x v="0"/>
    <x v="0"/>
    <n v="1"/>
    <n v="4"/>
    <x v="2"/>
    <x v="1"/>
    <x v="1"/>
    <x v="0"/>
    <x v="0"/>
    <x v="2"/>
    <x v="47"/>
    <x v="0"/>
    <x v="0"/>
    <x v="0"/>
    <x v="0"/>
    <x v="3"/>
    <n v="18"/>
    <x v="2"/>
    <x v="2"/>
    <s v="Weekday"/>
    <s v="Fatal"/>
    <n v="4"/>
    <x v="0"/>
    <x v="2"/>
  </r>
  <r>
    <s v="A02902"/>
    <n v="1"/>
    <x v="16"/>
    <x v="16"/>
    <x v="20"/>
    <x v="1"/>
    <x v="5"/>
    <n v="10"/>
    <x v="40"/>
    <x v="6"/>
    <s v="22:21"/>
    <x v="0"/>
    <x v="2"/>
    <x v="5"/>
    <n v="1"/>
    <n v="1"/>
    <x v="2"/>
    <x v="3"/>
    <x v="3"/>
    <x v="2"/>
    <x v="3"/>
    <x v="20"/>
    <x v="11"/>
    <x v="1"/>
    <x v="1"/>
    <x v="0"/>
    <x v="1"/>
    <x v="0"/>
    <n v="22"/>
    <x v="0"/>
    <x v="1"/>
    <s v="Weekend"/>
    <s v="Fatal"/>
    <n v="1"/>
    <x v="3"/>
    <x v="1"/>
  </r>
  <r>
    <s v="A02903"/>
    <n v="1"/>
    <x v="27"/>
    <x v="27"/>
    <x v="0"/>
    <x v="1"/>
    <x v="9"/>
    <n v="9"/>
    <x v="69"/>
    <x v="5"/>
    <s v="21:23"/>
    <x v="0"/>
    <x v="3"/>
    <x v="1"/>
    <n v="1"/>
    <n v="2"/>
    <x v="1"/>
    <x v="0"/>
    <x v="0"/>
    <x v="3"/>
    <x v="3"/>
    <x v="28"/>
    <x v="41"/>
    <x v="1"/>
    <x v="0"/>
    <x v="1"/>
    <x v="1"/>
    <x v="1"/>
    <n v="21"/>
    <x v="0"/>
    <x v="1"/>
    <s v="Weekday"/>
    <s v="Fatal"/>
    <n v="2"/>
    <x v="2"/>
    <x v="3"/>
  </r>
  <r>
    <s v="A02904"/>
    <n v="1"/>
    <x v="23"/>
    <x v="23"/>
    <x v="0"/>
    <x v="4"/>
    <x v="2"/>
    <n v="6"/>
    <x v="54"/>
    <x v="2"/>
    <s v="16:7"/>
    <x v="1"/>
    <x v="0"/>
    <x v="6"/>
    <n v="10"/>
    <n v="2"/>
    <x v="0"/>
    <x v="0"/>
    <x v="1"/>
    <x v="0"/>
    <x v="3"/>
    <x v="47"/>
    <x v="33"/>
    <x v="1"/>
    <x v="0"/>
    <x v="2"/>
    <x v="1"/>
    <x v="1"/>
    <n v="16"/>
    <x v="3"/>
    <x v="2"/>
    <s v="Weekend"/>
    <s v="Fatal"/>
    <n v="0.2"/>
    <x v="1"/>
    <x v="1"/>
  </r>
  <r>
    <s v="A02905"/>
    <n v="1"/>
    <x v="22"/>
    <x v="22"/>
    <x v="0"/>
    <x v="2"/>
    <x v="9"/>
    <n v="9"/>
    <x v="51"/>
    <x v="2"/>
    <s v="10:23"/>
    <x v="1"/>
    <x v="3"/>
    <x v="3"/>
    <n v="0"/>
    <n v="1"/>
    <x v="2"/>
    <x v="0"/>
    <x v="2"/>
    <x v="0"/>
    <x v="3"/>
    <x v="22"/>
    <x v="52"/>
    <x v="1"/>
    <x v="1"/>
    <x v="0"/>
    <x v="1"/>
    <x v="0"/>
    <n v="10"/>
    <x v="1"/>
    <x v="2"/>
    <s v="Weekend"/>
    <s v="Fatal"/>
    <n v="0"/>
    <x v="3"/>
    <x v="3"/>
  </r>
  <r>
    <s v="A02906"/>
    <n v="1"/>
    <x v="31"/>
    <x v="31"/>
    <x v="0"/>
    <x v="0"/>
    <x v="0"/>
    <n v="5"/>
    <x v="0"/>
    <x v="4"/>
    <s v="4:54"/>
    <x v="0"/>
    <x v="0"/>
    <x v="1"/>
    <n v="10"/>
    <n v="0"/>
    <x v="0"/>
    <x v="0"/>
    <x v="0"/>
    <x v="1"/>
    <x v="2"/>
    <x v="33"/>
    <x v="39"/>
    <x v="2"/>
    <x v="0"/>
    <x v="1"/>
    <x v="1"/>
    <x v="3"/>
    <n v="4"/>
    <x v="0"/>
    <x v="0"/>
    <s v="Weekday"/>
    <s v="Non-Fatal"/>
    <n v="0"/>
    <x v="4"/>
    <x v="0"/>
  </r>
  <r>
    <s v="A02907"/>
    <n v="1"/>
    <x v="24"/>
    <x v="24"/>
    <x v="0"/>
    <x v="3"/>
    <x v="2"/>
    <n v="6"/>
    <x v="3"/>
    <x v="2"/>
    <s v="13:7"/>
    <x v="0"/>
    <x v="4"/>
    <x v="5"/>
    <n v="0"/>
    <n v="2"/>
    <x v="1"/>
    <x v="0"/>
    <x v="2"/>
    <x v="1"/>
    <x v="1"/>
    <x v="74"/>
    <x v="51"/>
    <x v="2"/>
    <x v="0"/>
    <x v="2"/>
    <x v="1"/>
    <x v="3"/>
    <n v="13"/>
    <x v="3"/>
    <x v="0"/>
    <s v="Weekend"/>
    <s v="Fatal"/>
    <n v="0"/>
    <x v="4"/>
    <x v="0"/>
  </r>
  <r>
    <s v="A02908"/>
    <n v="1"/>
    <x v="15"/>
    <x v="15"/>
    <x v="10"/>
    <x v="4"/>
    <x v="10"/>
    <n v="2"/>
    <x v="17"/>
    <x v="6"/>
    <s v="22:0"/>
    <x v="1"/>
    <x v="2"/>
    <x v="2"/>
    <n v="4"/>
    <n v="0"/>
    <x v="2"/>
    <x v="0"/>
    <x v="1"/>
    <x v="3"/>
    <x v="3"/>
    <x v="88"/>
    <x v="31"/>
    <x v="1"/>
    <x v="0"/>
    <x v="1"/>
    <x v="1"/>
    <x v="3"/>
    <n v="22"/>
    <x v="0"/>
    <x v="2"/>
    <s v="Weekend"/>
    <s v="Non-Fatal"/>
    <n v="0"/>
    <x v="3"/>
    <x v="3"/>
  </r>
  <r>
    <s v="A02909"/>
    <n v="1"/>
    <x v="12"/>
    <x v="12"/>
    <x v="5"/>
    <x v="3"/>
    <x v="6"/>
    <n v="12"/>
    <x v="50"/>
    <x v="3"/>
    <s v="13:28"/>
    <x v="1"/>
    <x v="0"/>
    <x v="2"/>
    <n v="8"/>
    <n v="5"/>
    <x v="3"/>
    <x v="3"/>
    <x v="2"/>
    <x v="1"/>
    <x v="0"/>
    <x v="4"/>
    <x v="45"/>
    <x v="1"/>
    <x v="0"/>
    <x v="0"/>
    <x v="1"/>
    <x v="0"/>
    <n v="13"/>
    <x v="3"/>
    <x v="0"/>
    <s v="Weekday"/>
    <s v="Fatal"/>
    <n v="0.62"/>
    <x v="3"/>
    <x v="2"/>
  </r>
  <r>
    <s v="A02910"/>
    <n v="1"/>
    <x v="17"/>
    <x v="17"/>
    <x v="0"/>
    <x v="3"/>
    <x v="8"/>
    <n v="4"/>
    <x v="10"/>
    <x v="3"/>
    <s v="5:49"/>
    <x v="2"/>
    <x v="4"/>
    <x v="1"/>
    <n v="1"/>
    <n v="4"/>
    <x v="1"/>
    <x v="3"/>
    <x v="1"/>
    <x v="1"/>
    <x v="1"/>
    <x v="62"/>
    <x v="41"/>
    <x v="1"/>
    <x v="1"/>
    <x v="0"/>
    <x v="0"/>
    <x v="0"/>
    <n v="5"/>
    <x v="1"/>
    <x v="0"/>
    <s v="Weekday"/>
    <s v="Fatal"/>
    <n v="4"/>
    <x v="2"/>
    <x v="3"/>
  </r>
  <r>
    <s v="A02911"/>
    <n v="1"/>
    <x v="24"/>
    <x v="24"/>
    <x v="0"/>
    <x v="2"/>
    <x v="2"/>
    <n v="6"/>
    <x v="39"/>
    <x v="4"/>
    <s v="17:54"/>
    <x v="1"/>
    <x v="3"/>
    <x v="6"/>
    <n v="2"/>
    <n v="3"/>
    <x v="1"/>
    <x v="2"/>
    <x v="0"/>
    <x v="0"/>
    <x v="3"/>
    <x v="46"/>
    <x v="44"/>
    <x v="1"/>
    <x v="1"/>
    <x v="2"/>
    <x v="0"/>
    <x v="0"/>
    <n v="17"/>
    <x v="2"/>
    <x v="2"/>
    <s v="Weekday"/>
    <s v="Fatal"/>
    <n v="1.5"/>
    <x v="2"/>
    <x v="3"/>
  </r>
  <r>
    <s v="A02912"/>
    <n v="1"/>
    <x v="28"/>
    <x v="28"/>
    <x v="23"/>
    <x v="3"/>
    <x v="1"/>
    <n v="1"/>
    <x v="31"/>
    <x v="5"/>
    <s v="9:56"/>
    <x v="1"/>
    <x v="2"/>
    <x v="6"/>
    <n v="0"/>
    <n v="4"/>
    <x v="0"/>
    <x v="2"/>
    <x v="2"/>
    <x v="2"/>
    <x v="1"/>
    <x v="17"/>
    <x v="17"/>
    <x v="2"/>
    <x v="1"/>
    <x v="2"/>
    <x v="0"/>
    <x v="1"/>
    <n v="9"/>
    <x v="1"/>
    <x v="0"/>
    <s v="Weekday"/>
    <s v="Fatal"/>
    <n v="0"/>
    <x v="4"/>
    <x v="4"/>
  </r>
  <r>
    <s v="A02913"/>
    <n v="1"/>
    <x v="25"/>
    <x v="25"/>
    <x v="0"/>
    <x v="5"/>
    <x v="2"/>
    <n v="6"/>
    <x v="41"/>
    <x v="1"/>
    <s v="20:27"/>
    <x v="2"/>
    <x v="1"/>
    <x v="0"/>
    <n v="2"/>
    <n v="5"/>
    <x v="0"/>
    <x v="2"/>
    <x v="1"/>
    <x v="0"/>
    <x v="2"/>
    <x v="37"/>
    <x v="21"/>
    <x v="1"/>
    <x v="1"/>
    <x v="1"/>
    <x v="0"/>
    <x v="0"/>
    <n v="20"/>
    <x v="2"/>
    <x v="1"/>
    <s v="Weekday"/>
    <s v="Fatal"/>
    <n v="2.5"/>
    <x v="2"/>
    <x v="4"/>
  </r>
  <r>
    <s v="A02914"/>
    <n v="1"/>
    <x v="16"/>
    <x v="16"/>
    <x v="25"/>
    <x v="4"/>
    <x v="9"/>
    <n v="9"/>
    <x v="59"/>
    <x v="0"/>
    <s v="5:50"/>
    <x v="1"/>
    <x v="0"/>
    <x v="3"/>
    <n v="2"/>
    <n v="4"/>
    <x v="0"/>
    <x v="3"/>
    <x v="3"/>
    <x v="0"/>
    <x v="0"/>
    <x v="79"/>
    <x v="20"/>
    <x v="0"/>
    <x v="0"/>
    <x v="1"/>
    <x v="1"/>
    <x v="2"/>
    <n v="5"/>
    <x v="1"/>
    <x v="2"/>
    <s v="Weekday"/>
    <s v="Fatal"/>
    <n v="2"/>
    <x v="1"/>
    <x v="0"/>
  </r>
  <r>
    <s v="A02915"/>
    <n v="1"/>
    <x v="13"/>
    <x v="13"/>
    <x v="0"/>
    <x v="1"/>
    <x v="5"/>
    <n v="10"/>
    <x v="40"/>
    <x v="1"/>
    <s v="3:42"/>
    <x v="2"/>
    <x v="2"/>
    <x v="2"/>
    <n v="8"/>
    <n v="2"/>
    <x v="3"/>
    <x v="1"/>
    <x v="2"/>
    <x v="0"/>
    <x v="2"/>
    <x v="61"/>
    <x v="1"/>
    <x v="1"/>
    <x v="0"/>
    <x v="1"/>
    <x v="0"/>
    <x v="1"/>
    <n v="3"/>
    <x v="0"/>
    <x v="1"/>
    <s v="Weekday"/>
    <s v="Fatal"/>
    <n v="0.25"/>
    <x v="1"/>
    <x v="0"/>
  </r>
  <r>
    <s v="A02916"/>
    <n v="1"/>
    <x v="26"/>
    <x v="26"/>
    <x v="0"/>
    <x v="5"/>
    <x v="5"/>
    <n v="10"/>
    <x v="12"/>
    <x v="4"/>
    <s v="15:40"/>
    <x v="0"/>
    <x v="4"/>
    <x v="0"/>
    <n v="7"/>
    <n v="2"/>
    <x v="0"/>
    <x v="3"/>
    <x v="1"/>
    <x v="0"/>
    <x v="2"/>
    <x v="65"/>
    <x v="3"/>
    <x v="1"/>
    <x v="0"/>
    <x v="1"/>
    <x v="1"/>
    <x v="1"/>
    <n v="15"/>
    <x v="3"/>
    <x v="1"/>
    <s v="Weekday"/>
    <s v="Fatal"/>
    <n v="0.28999999999999998"/>
    <x v="2"/>
    <x v="1"/>
  </r>
  <r>
    <s v="A02917"/>
    <n v="1"/>
    <x v="25"/>
    <x v="25"/>
    <x v="0"/>
    <x v="2"/>
    <x v="2"/>
    <n v="6"/>
    <x v="39"/>
    <x v="6"/>
    <s v="9:11"/>
    <x v="2"/>
    <x v="0"/>
    <x v="2"/>
    <n v="8"/>
    <n v="2"/>
    <x v="4"/>
    <x v="3"/>
    <x v="2"/>
    <x v="3"/>
    <x v="1"/>
    <x v="38"/>
    <x v="6"/>
    <x v="1"/>
    <x v="0"/>
    <x v="0"/>
    <x v="0"/>
    <x v="0"/>
    <n v="9"/>
    <x v="1"/>
    <x v="2"/>
    <s v="Weekend"/>
    <s v="Fatal"/>
    <n v="0.25"/>
    <x v="3"/>
    <x v="1"/>
  </r>
  <r>
    <s v="A02918"/>
    <n v="1"/>
    <x v="25"/>
    <x v="25"/>
    <x v="0"/>
    <x v="0"/>
    <x v="1"/>
    <n v="1"/>
    <x v="65"/>
    <x v="3"/>
    <s v="8:6"/>
    <x v="0"/>
    <x v="1"/>
    <x v="5"/>
    <n v="7"/>
    <n v="2"/>
    <x v="0"/>
    <x v="0"/>
    <x v="3"/>
    <x v="2"/>
    <x v="1"/>
    <x v="63"/>
    <x v="52"/>
    <x v="1"/>
    <x v="0"/>
    <x v="0"/>
    <x v="0"/>
    <x v="2"/>
    <n v="8"/>
    <x v="1"/>
    <x v="0"/>
    <s v="Weekday"/>
    <s v="Fatal"/>
    <n v="0.28999999999999998"/>
    <x v="3"/>
    <x v="4"/>
  </r>
  <r>
    <s v="A02919"/>
    <n v="1"/>
    <x v="5"/>
    <x v="5"/>
    <x v="0"/>
    <x v="1"/>
    <x v="1"/>
    <n v="1"/>
    <x v="1"/>
    <x v="2"/>
    <s v="10:39"/>
    <x v="1"/>
    <x v="0"/>
    <x v="2"/>
    <n v="1"/>
    <n v="1"/>
    <x v="2"/>
    <x v="3"/>
    <x v="0"/>
    <x v="1"/>
    <x v="0"/>
    <x v="71"/>
    <x v="48"/>
    <x v="1"/>
    <x v="1"/>
    <x v="2"/>
    <x v="0"/>
    <x v="1"/>
    <n v="10"/>
    <x v="1"/>
    <x v="1"/>
    <s v="Weekend"/>
    <s v="Fatal"/>
    <n v="1"/>
    <x v="2"/>
    <x v="1"/>
  </r>
  <r>
    <s v="A02920"/>
    <n v="1"/>
    <x v="11"/>
    <x v="11"/>
    <x v="16"/>
    <x v="3"/>
    <x v="5"/>
    <n v="10"/>
    <x v="36"/>
    <x v="6"/>
    <s v="11:32"/>
    <x v="1"/>
    <x v="0"/>
    <x v="5"/>
    <n v="6"/>
    <n v="3"/>
    <x v="3"/>
    <x v="3"/>
    <x v="0"/>
    <x v="1"/>
    <x v="3"/>
    <x v="24"/>
    <x v="44"/>
    <x v="1"/>
    <x v="0"/>
    <x v="1"/>
    <x v="0"/>
    <x v="1"/>
    <n v="11"/>
    <x v="1"/>
    <x v="0"/>
    <s v="Weekend"/>
    <s v="Fatal"/>
    <n v="0.5"/>
    <x v="2"/>
    <x v="4"/>
  </r>
  <r>
    <s v="A02921"/>
    <n v="1"/>
    <x v="3"/>
    <x v="3"/>
    <x v="0"/>
    <x v="5"/>
    <x v="8"/>
    <n v="4"/>
    <x v="19"/>
    <x v="1"/>
    <s v="8:9"/>
    <x v="2"/>
    <x v="2"/>
    <x v="6"/>
    <n v="3"/>
    <n v="0"/>
    <x v="2"/>
    <x v="0"/>
    <x v="1"/>
    <x v="0"/>
    <x v="2"/>
    <x v="54"/>
    <x v="1"/>
    <x v="1"/>
    <x v="1"/>
    <x v="1"/>
    <x v="1"/>
    <x v="0"/>
    <n v="8"/>
    <x v="1"/>
    <x v="1"/>
    <s v="Weekday"/>
    <s v="Non-Fatal"/>
    <n v="0"/>
    <x v="1"/>
    <x v="4"/>
  </r>
  <r>
    <s v="A02922"/>
    <n v="1"/>
    <x v="5"/>
    <x v="5"/>
    <x v="0"/>
    <x v="1"/>
    <x v="11"/>
    <n v="3"/>
    <x v="62"/>
    <x v="4"/>
    <s v="14:39"/>
    <x v="2"/>
    <x v="1"/>
    <x v="6"/>
    <n v="3"/>
    <n v="2"/>
    <x v="4"/>
    <x v="1"/>
    <x v="1"/>
    <x v="3"/>
    <x v="3"/>
    <x v="15"/>
    <x v="51"/>
    <x v="2"/>
    <x v="1"/>
    <x v="0"/>
    <x v="0"/>
    <x v="3"/>
    <n v="14"/>
    <x v="3"/>
    <x v="1"/>
    <s v="Weekday"/>
    <s v="Fatal"/>
    <n v="0.67"/>
    <x v="4"/>
    <x v="2"/>
  </r>
  <r>
    <s v="A02923"/>
    <n v="1"/>
    <x v="12"/>
    <x v="12"/>
    <x v="14"/>
    <x v="2"/>
    <x v="7"/>
    <n v="7"/>
    <x v="55"/>
    <x v="1"/>
    <s v="21:13"/>
    <x v="2"/>
    <x v="3"/>
    <x v="2"/>
    <n v="5"/>
    <n v="3"/>
    <x v="3"/>
    <x v="0"/>
    <x v="0"/>
    <x v="3"/>
    <x v="1"/>
    <x v="3"/>
    <x v="51"/>
    <x v="2"/>
    <x v="1"/>
    <x v="1"/>
    <x v="1"/>
    <x v="2"/>
    <n v="21"/>
    <x v="0"/>
    <x v="2"/>
    <s v="Weekday"/>
    <s v="Fatal"/>
    <n v="0.6"/>
    <x v="4"/>
    <x v="3"/>
  </r>
  <r>
    <s v="A02924"/>
    <n v="1"/>
    <x v="25"/>
    <x v="25"/>
    <x v="0"/>
    <x v="1"/>
    <x v="5"/>
    <n v="10"/>
    <x v="40"/>
    <x v="1"/>
    <s v="21:24"/>
    <x v="0"/>
    <x v="2"/>
    <x v="2"/>
    <n v="9"/>
    <n v="1"/>
    <x v="3"/>
    <x v="0"/>
    <x v="3"/>
    <x v="2"/>
    <x v="0"/>
    <x v="40"/>
    <x v="20"/>
    <x v="0"/>
    <x v="0"/>
    <x v="1"/>
    <x v="0"/>
    <x v="0"/>
    <n v="21"/>
    <x v="0"/>
    <x v="1"/>
    <s v="Weekday"/>
    <s v="Fatal"/>
    <n v="0.11"/>
    <x v="1"/>
    <x v="0"/>
  </r>
  <r>
    <s v="A02925"/>
    <n v="1"/>
    <x v="19"/>
    <x v="19"/>
    <x v="0"/>
    <x v="4"/>
    <x v="6"/>
    <n v="12"/>
    <x v="7"/>
    <x v="6"/>
    <s v="23:55"/>
    <x v="1"/>
    <x v="4"/>
    <x v="1"/>
    <n v="0"/>
    <n v="5"/>
    <x v="3"/>
    <x v="1"/>
    <x v="3"/>
    <x v="3"/>
    <x v="1"/>
    <x v="82"/>
    <x v="34"/>
    <x v="0"/>
    <x v="0"/>
    <x v="0"/>
    <x v="1"/>
    <x v="0"/>
    <n v="23"/>
    <x v="0"/>
    <x v="2"/>
    <s v="Weekend"/>
    <s v="Fatal"/>
    <n v="0"/>
    <x v="1"/>
    <x v="0"/>
  </r>
  <r>
    <s v="A02926"/>
    <n v="1"/>
    <x v="6"/>
    <x v="6"/>
    <x v="2"/>
    <x v="2"/>
    <x v="2"/>
    <n v="6"/>
    <x v="39"/>
    <x v="3"/>
    <s v="9:45"/>
    <x v="2"/>
    <x v="3"/>
    <x v="2"/>
    <n v="2"/>
    <n v="5"/>
    <x v="2"/>
    <x v="0"/>
    <x v="0"/>
    <x v="3"/>
    <x v="2"/>
    <x v="35"/>
    <x v="9"/>
    <x v="1"/>
    <x v="1"/>
    <x v="2"/>
    <x v="1"/>
    <x v="2"/>
    <n v="9"/>
    <x v="1"/>
    <x v="2"/>
    <s v="Weekday"/>
    <s v="Fatal"/>
    <n v="2.5"/>
    <x v="1"/>
    <x v="1"/>
  </r>
  <r>
    <s v="A02927"/>
    <n v="1"/>
    <x v="28"/>
    <x v="28"/>
    <x v="19"/>
    <x v="1"/>
    <x v="5"/>
    <n v="10"/>
    <x v="40"/>
    <x v="2"/>
    <s v="11:49"/>
    <x v="1"/>
    <x v="1"/>
    <x v="1"/>
    <n v="6"/>
    <n v="2"/>
    <x v="4"/>
    <x v="3"/>
    <x v="2"/>
    <x v="0"/>
    <x v="2"/>
    <x v="23"/>
    <x v="15"/>
    <x v="1"/>
    <x v="0"/>
    <x v="1"/>
    <x v="0"/>
    <x v="1"/>
    <n v="11"/>
    <x v="1"/>
    <x v="1"/>
    <s v="Weekend"/>
    <s v="Fatal"/>
    <n v="0.33"/>
    <x v="1"/>
    <x v="3"/>
  </r>
  <r>
    <s v="A02928"/>
    <n v="1"/>
    <x v="14"/>
    <x v="14"/>
    <x v="0"/>
    <x v="4"/>
    <x v="5"/>
    <n v="10"/>
    <x v="58"/>
    <x v="1"/>
    <s v="6:15"/>
    <x v="0"/>
    <x v="0"/>
    <x v="3"/>
    <n v="9"/>
    <n v="1"/>
    <x v="2"/>
    <x v="3"/>
    <x v="1"/>
    <x v="1"/>
    <x v="3"/>
    <x v="15"/>
    <x v="5"/>
    <x v="1"/>
    <x v="1"/>
    <x v="2"/>
    <x v="0"/>
    <x v="3"/>
    <n v="6"/>
    <x v="1"/>
    <x v="2"/>
    <s v="Weekday"/>
    <s v="Fatal"/>
    <n v="0.11"/>
    <x v="3"/>
    <x v="2"/>
  </r>
  <r>
    <s v="A02929"/>
    <n v="1"/>
    <x v="18"/>
    <x v="18"/>
    <x v="9"/>
    <x v="1"/>
    <x v="5"/>
    <n v="10"/>
    <x v="40"/>
    <x v="3"/>
    <s v="22:54"/>
    <x v="0"/>
    <x v="1"/>
    <x v="4"/>
    <n v="4"/>
    <n v="0"/>
    <x v="3"/>
    <x v="2"/>
    <x v="0"/>
    <x v="2"/>
    <x v="0"/>
    <x v="86"/>
    <x v="34"/>
    <x v="0"/>
    <x v="1"/>
    <x v="0"/>
    <x v="1"/>
    <x v="2"/>
    <n v="22"/>
    <x v="0"/>
    <x v="1"/>
    <s v="Weekday"/>
    <s v="Non-Fatal"/>
    <n v="0"/>
    <x v="1"/>
    <x v="2"/>
  </r>
  <r>
    <s v="A02930"/>
    <n v="1"/>
    <x v="20"/>
    <x v="20"/>
    <x v="15"/>
    <x v="3"/>
    <x v="9"/>
    <n v="9"/>
    <x v="71"/>
    <x v="5"/>
    <s v="16:52"/>
    <x v="0"/>
    <x v="3"/>
    <x v="5"/>
    <n v="10"/>
    <n v="3"/>
    <x v="3"/>
    <x v="0"/>
    <x v="3"/>
    <x v="3"/>
    <x v="2"/>
    <x v="65"/>
    <x v="31"/>
    <x v="1"/>
    <x v="1"/>
    <x v="0"/>
    <x v="0"/>
    <x v="1"/>
    <n v="16"/>
    <x v="3"/>
    <x v="0"/>
    <s v="Weekday"/>
    <s v="Fatal"/>
    <n v="0.3"/>
    <x v="3"/>
    <x v="1"/>
  </r>
  <r>
    <s v="A02931"/>
    <n v="1"/>
    <x v="13"/>
    <x v="13"/>
    <x v="0"/>
    <x v="4"/>
    <x v="8"/>
    <n v="4"/>
    <x v="15"/>
    <x v="1"/>
    <s v="13:35"/>
    <x v="2"/>
    <x v="0"/>
    <x v="5"/>
    <n v="7"/>
    <n v="0"/>
    <x v="1"/>
    <x v="3"/>
    <x v="1"/>
    <x v="1"/>
    <x v="3"/>
    <x v="52"/>
    <x v="8"/>
    <x v="1"/>
    <x v="1"/>
    <x v="0"/>
    <x v="0"/>
    <x v="1"/>
    <n v="13"/>
    <x v="3"/>
    <x v="2"/>
    <s v="Weekday"/>
    <s v="Non-Fatal"/>
    <n v="0"/>
    <x v="1"/>
    <x v="0"/>
  </r>
  <r>
    <s v="A02932"/>
    <n v="1"/>
    <x v="21"/>
    <x v="21"/>
    <x v="0"/>
    <x v="4"/>
    <x v="10"/>
    <n v="2"/>
    <x v="17"/>
    <x v="0"/>
    <s v="16:20"/>
    <x v="0"/>
    <x v="2"/>
    <x v="1"/>
    <n v="9"/>
    <n v="4"/>
    <x v="1"/>
    <x v="3"/>
    <x v="3"/>
    <x v="2"/>
    <x v="2"/>
    <x v="38"/>
    <x v="38"/>
    <x v="2"/>
    <x v="1"/>
    <x v="0"/>
    <x v="0"/>
    <x v="2"/>
    <n v="16"/>
    <x v="3"/>
    <x v="2"/>
    <s v="Weekday"/>
    <s v="Fatal"/>
    <n v="0.44"/>
    <x v="4"/>
    <x v="1"/>
  </r>
  <r>
    <s v="A02933"/>
    <n v="1"/>
    <x v="29"/>
    <x v="29"/>
    <x v="0"/>
    <x v="2"/>
    <x v="1"/>
    <n v="1"/>
    <x v="63"/>
    <x v="0"/>
    <s v="5:5"/>
    <x v="2"/>
    <x v="0"/>
    <x v="4"/>
    <n v="5"/>
    <n v="1"/>
    <x v="3"/>
    <x v="2"/>
    <x v="2"/>
    <x v="1"/>
    <x v="3"/>
    <x v="36"/>
    <x v="50"/>
    <x v="1"/>
    <x v="1"/>
    <x v="1"/>
    <x v="0"/>
    <x v="3"/>
    <n v="5"/>
    <x v="1"/>
    <x v="2"/>
    <s v="Weekday"/>
    <s v="Fatal"/>
    <n v="0.2"/>
    <x v="2"/>
    <x v="1"/>
  </r>
  <r>
    <s v="A02934"/>
    <n v="1"/>
    <x v="21"/>
    <x v="21"/>
    <x v="0"/>
    <x v="5"/>
    <x v="8"/>
    <n v="4"/>
    <x v="19"/>
    <x v="3"/>
    <s v="7:43"/>
    <x v="2"/>
    <x v="1"/>
    <x v="3"/>
    <n v="8"/>
    <n v="4"/>
    <x v="2"/>
    <x v="2"/>
    <x v="3"/>
    <x v="0"/>
    <x v="0"/>
    <x v="43"/>
    <x v="3"/>
    <x v="1"/>
    <x v="1"/>
    <x v="0"/>
    <x v="1"/>
    <x v="1"/>
    <n v="7"/>
    <x v="1"/>
    <x v="1"/>
    <s v="Weekday"/>
    <s v="Fatal"/>
    <n v="0.5"/>
    <x v="2"/>
    <x v="4"/>
  </r>
  <r>
    <s v="A02935"/>
    <n v="1"/>
    <x v="28"/>
    <x v="28"/>
    <x v="21"/>
    <x v="5"/>
    <x v="10"/>
    <n v="2"/>
    <x v="66"/>
    <x v="4"/>
    <s v="14:24"/>
    <x v="0"/>
    <x v="4"/>
    <x v="4"/>
    <n v="3"/>
    <n v="2"/>
    <x v="3"/>
    <x v="3"/>
    <x v="1"/>
    <x v="3"/>
    <x v="1"/>
    <x v="32"/>
    <x v="5"/>
    <x v="1"/>
    <x v="0"/>
    <x v="1"/>
    <x v="0"/>
    <x v="2"/>
    <n v="14"/>
    <x v="3"/>
    <x v="1"/>
    <s v="Weekday"/>
    <s v="Fatal"/>
    <n v="0.67"/>
    <x v="3"/>
    <x v="3"/>
  </r>
  <r>
    <s v="A02936"/>
    <n v="1"/>
    <x v="8"/>
    <x v="8"/>
    <x v="0"/>
    <x v="5"/>
    <x v="6"/>
    <n v="12"/>
    <x v="32"/>
    <x v="6"/>
    <s v="14:11"/>
    <x v="1"/>
    <x v="4"/>
    <x v="2"/>
    <n v="8"/>
    <n v="0"/>
    <x v="0"/>
    <x v="0"/>
    <x v="3"/>
    <x v="1"/>
    <x v="1"/>
    <x v="9"/>
    <x v="9"/>
    <x v="1"/>
    <x v="1"/>
    <x v="0"/>
    <x v="0"/>
    <x v="3"/>
    <n v="14"/>
    <x v="3"/>
    <x v="1"/>
    <s v="Weekend"/>
    <s v="Non-Fatal"/>
    <n v="0"/>
    <x v="1"/>
    <x v="2"/>
  </r>
  <r>
    <s v="A02937"/>
    <n v="1"/>
    <x v="8"/>
    <x v="8"/>
    <x v="0"/>
    <x v="1"/>
    <x v="3"/>
    <n v="8"/>
    <x v="9"/>
    <x v="5"/>
    <s v="22:19"/>
    <x v="1"/>
    <x v="0"/>
    <x v="3"/>
    <n v="2"/>
    <n v="5"/>
    <x v="1"/>
    <x v="0"/>
    <x v="0"/>
    <x v="3"/>
    <x v="2"/>
    <x v="37"/>
    <x v="38"/>
    <x v="2"/>
    <x v="0"/>
    <x v="2"/>
    <x v="1"/>
    <x v="3"/>
    <n v="22"/>
    <x v="0"/>
    <x v="1"/>
    <s v="Weekday"/>
    <s v="Fatal"/>
    <n v="2.5"/>
    <x v="4"/>
    <x v="4"/>
  </r>
  <r>
    <s v="A02938"/>
    <n v="1"/>
    <x v="10"/>
    <x v="10"/>
    <x v="0"/>
    <x v="4"/>
    <x v="4"/>
    <n v="11"/>
    <x v="23"/>
    <x v="1"/>
    <s v="17:18"/>
    <x v="2"/>
    <x v="2"/>
    <x v="5"/>
    <n v="1"/>
    <n v="5"/>
    <x v="0"/>
    <x v="1"/>
    <x v="3"/>
    <x v="0"/>
    <x v="0"/>
    <x v="29"/>
    <x v="43"/>
    <x v="1"/>
    <x v="1"/>
    <x v="0"/>
    <x v="1"/>
    <x v="1"/>
    <n v="17"/>
    <x v="2"/>
    <x v="2"/>
    <s v="Weekday"/>
    <s v="Fatal"/>
    <n v="5"/>
    <x v="1"/>
    <x v="1"/>
  </r>
  <r>
    <s v="A02939"/>
    <n v="1"/>
    <x v="7"/>
    <x v="7"/>
    <x v="0"/>
    <x v="4"/>
    <x v="1"/>
    <n v="1"/>
    <x v="38"/>
    <x v="3"/>
    <s v="4:19"/>
    <x v="1"/>
    <x v="4"/>
    <x v="2"/>
    <n v="9"/>
    <n v="5"/>
    <x v="3"/>
    <x v="0"/>
    <x v="0"/>
    <x v="1"/>
    <x v="3"/>
    <x v="43"/>
    <x v="0"/>
    <x v="0"/>
    <x v="1"/>
    <x v="2"/>
    <x v="0"/>
    <x v="3"/>
    <n v="4"/>
    <x v="0"/>
    <x v="2"/>
    <s v="Weekday"/>
    <s v="Fatal"/>
    <n v="0.56000000000000005"/>
    <x v="0"/>
    <x v="4"/>
  </r>
  <r>
    <s v="A02940"/>
    <n v="1"/>
    <x v="19"/>
    <x v="19"/>
    <x v="0"/>
    <x v="0"/>
    <x v="8"/>
    <n v="4"/>
    <x v="35"/>
    <x v="6"/>
    <s v="4:19"/>
    <x v="2"/>
    <x v="3"/>
    <x v="0"/>
    <n v="5"/>
    <n v="0"/>
    <x v="2"/>
    <x v="1"/>
    <x v="3"/>
    <x v="1"/>
    <x v="2"/>
    <x v="82"/>
    <x v="7"/>
    <x v="1"/>
    <x v="1"/>
    <x v="1"/>
    <x v="0"/>
    <x v="0"/>
    <n v="4"/>
    <x v="0"/>
    <x v="0"/>
    <s v="Weekend"/>
    <s v="Non-Fatal"/>
    <n v="0"/>
    <x v="3"/>
    <x v="0"/>
  </r>
  <r>
    <s v="A02941"/>
    <n v="1"/>
    <x v="2"/>
    <x v="2"/>
    <x v="0"/>
    <x v="1"/>
    <x v="1"/>
    <n v="1"/>
    <x v="1"/>
    <x v="4"/>
    <s v="8:0"/>
    <x v="1"/>
    <x v="0"/>
    <x v="6"/>
    <n v="5"/>
    <n v="4"/>
    <x v="4"/>
    <x v="3"/>
    <x v="1"/>
    <x v="2"/>
    <x v="3"/>
    <x v="10"/>
    <x v="10"/>
    <x v="1"/>
    <x v="1"/>
    <x v="0"/>
    <x v="1"/>
    <x v="1"/>
    <n v="8"/>
    <x v="1"/>
    <x v="1"/>
    <s v="Weekday"/>
    <s v="Fatal"/>
    <n v="0.8"/>
    <x v="3"/>
    <x v="4"/>
  </r>
  <r>
    <s v="A02942"/>
    <n v="1"/>
    <x v="13"/>
    <x v="13"/>
    <x v="0"/>
    <x v="3"/>
    <x v="11"/>
    <n v="3"/>
    <x v="64"/>
    <x v="1"/>
    <s v="5:26"/>
    <x v="2"/>
    <x v="3"/>
    <x v="6"/>
    <n v="0"/>
    <n v="2"/>
    <x v="3"/>
    <x v="1"/>
    <x v="3"/>
    <x v="1"/>
    <x v="1"/>
    <x v="0"/>
    <x v="17"/>
    <x v="2"/>
    <x v="1"/>
    <x v="1"/>
    <x v="1"/>
    <x v="1"/>
    <n v="5"/>
    <x v="1"/>
    <x v="0"/>
    <s v="Weekday"/>
    <s v="Fatal"/>
    <n v="0"/>
    <x v="4"/>
    <x v="0"/>
  </r>
  <r>
    <s v="A02943"/>
    <n v="1"/>
    <x v="11"/>
    <x v="11"/>
    <x v="4"/>
    <x v="1"/>
    <x v="1"/>
    <n v="1"/>
    <x v="1"/>
    <x v="3"/>
    <s v="6:38"/>
    <x v="2"/>
    <x v="4"/>
    <x v="5"/>
    <n v="2"/>
    <n v="3"/>
    <x v="1"/>
    <x v="1"/>
    <x v="1"/>
    <x v="0"/>
    <x v="0"/>
    <x v="65"/>
    <x v="46"/>
    <x v="0"/>
    <x v="0"/>
    <x v="1"/>
    <x v="0"/>
    <x v="1"/>
    <n v="6"/>
    <x v="1"/>
    <x v="1"/>
    <s v="Weekday"/>
    <s v="Fatal"/>
    <n v="1.5"/>
    <x v="0"/>
    <x v="1"/>
  </r>
  <r>
    <s v="A02944"/>
    <n v="1"/>
    <x v="25"/>
    <x v="25"/>
    <x v="0"/>
    <x v="2"/>
    <x v="8"/>
    <n v="4"/>
    <x v="44"/>
    <x v="6"/>
    <s v="18:53"/>
    <x v="2"/>
    <x v="2"/>
    <x v="0"/>
    <n v="9"/>
    <n v="1"/>
    <x v="0"/>
    <x v="1"/>
    <x v="2"/>
    <x v="1"/>
    <x v="2"/>
    <x v="22"/>
    <x v="13"/>
    <x v="1"/>
    <x v="1"/>
    <x v="1"/>
    <x v="0"/>
    <x v="1"/>
    <n v="18"/>
    <x v="2"/>
    <x v="2"/>
    <s v="Weekend"/>
    <s v="Fatal"/>
    <n v="0.11"/>
    <x v="1"/>
    <x v="3"/>
  </r>
  <r>
    <s v="A02945"/>
    <n v="1"/>
    <x v="28"/>
    <x v="28"/>
    <x v="23"/>
    <x v="1"/>
    <x v="9"/>
    <n v="9"/>
    <x v="69"/>
    <x v="0"/>
    <s v="20:44"/>
    <x v="2"/>
    <x v="4"/>
    <x v="6"/>
    <n v="5"/>
    <n v="4"/>
    <x v="0"/>
    <x v="1"/>
    <x v="0"/>
    <x v="1"/>
    <x v="1"/>
    <x v="4"/>
    <x v="26"/>
    <x v="1"/>
    <x v="0"/>
    <x v="2"/>
    <x v="0"/>
    <x v="2"/>
    <n v="20"/>
    <x v="2"/>
    <x v="1"/>
    <s v="Weekday"/>
    <s v="Fatal"/>
    <n v="0.8"/>
    <x v="2"/>
    <x v="2"/>
  </r>
  <r>
    <s v="A02946"/>
    <n v="1"/>
    <x v="0"/>
    <x v="0"/>
    <x v="0"/>
    <x v="5"/>
    <x v="11"/>
    <n v="3"/>
    <x v="21"/>
    <x v="3"/>
    <s v="3:48"/>
    <x v="1"/>
    <x v="4"/>
    <x v="1"/>
    <n v="6"/>
    <n v="5"/>
    <x v="3"/>
    <x v="1"/>
    <x v="3"/>
    <x v="0"/>
    <x v="0"/>
    <x v="81"/>
    <x v="32"/>
    <x v="2"/>
    <x v="1"/>
    <x v="2"/>
    <x v="1"/>
    <x v="2"/>
    <n v="3"/>
    <x v="0"/>
    <x v="1"/>
    <s v="Weekday"/>
    <s v="Fatal"/>
    <n v="0.83"/>
    <x v="4"/>
    <x v="1"/>
  </r>
  <r>
    <s v="A02947"/>
    <n v="1"/>
    <x v="26"/>
    <x v="26"/>
    <x v="0"/>
    <x v="5"/>
    <x v="1"/>
    <n v="1"/>
    <x v="27"/>
    <x v="3"/>
    <s v="18:7"/>
    <x v="2"/>
    <x v="2"/>
    <x v="1"/>
    <n v="0"/>
    <n v="3"/>
    <x v="2"/>
    <x v="3"/>
    <x v="0"/>
    <x v="2"/>
    <x v="3"/>
    <x v="48"/>
    <x v="36"/>
    <x v="1"/>
    <x v="1"/>
    <x v="1"/>
    <x v="1"/>
    <x v="0"/>
    <n v="18"/>
    <x v="2"/>
    <x v="1"/>
    <s v="Weekday"/>
    <s v="Fatal"/>
    <n v="0"/>
    <x v="3"/>
    <x v="1"/>
  </r>
  <r>
    <s v="A02948"/>
    <n v="1"/>
    <x v="9"/>
    <x v="9"/>
    <x v="0"/>
    <x v="3"/>
    <x v="7"/>
    <n v="7"/>
    <x v="24"/>
    <x v="1"/>
    <s v="21:14"/>
    <x v="0"/>
    <x v="3"/>
    <x v="6"/>
    <n v="4"/>
    <n v="0"/>
    <x v="3"/>
    <x v="2"/>
    <x v="3"/>
    <x v="3"/>
    <x v="1"/>
    <x v="65"/>
    <x v="48"/>
    <x v="1"/>
    <x v="0"/>
    <x v="1"/>
    <x v="0"/>
    <x v="2"/>
    <n v="21"/>
    <x v="0"/>
    <x v="0"/>
    <s v="Weekday"/>
    <s v="Non-Fatal"/>
    <n v="0"/>
    <x v="2"/>
    <x v="1"/>
  </r>
  <r>
    <s v="A02949"/>
    <n v="1"/>
    <x v="9"/>
    <x v="9"/>
    <x v="0"/>
    <x v="0"/>
    <x v="4"/>
    <n v="11"/>
    <x v="30"/>
    <x v="6"/>
    <s v="23:2"/>
    <x v="0"/>
    <x v="1"/>
    <x v="1"/>
    <n v="4"/>
    <n v="0"/>
    <x v="1"/>
    <x v="1"/>
    <x v="3"/>
    <x v="2"/>
    <x v="3"/>
    <x v="82"/>
    <x v="33"/>
    <x v="1"/>
    <x v="0"/>
    <x v="0"/>
    <x v="1"/>
    <x v="1"/>
    <n v="23"/>
    <x v="0"/>
    <x v="0"/>
    <s v="Weekend"/>
    <s v="Non-Fatal"/>
    <n v="0"/>
    <x v="1"/>
    <x v="0"/>
  </r>
  <r>
    <s v="A02950"/>
    <n v="1"/>
    <x v="20"/>
    <x v="20"/>
    <x v="12"/>
    <x v="1"/>
    <x v="5"/>
    <n v="10"/>
    <x v="40"/>
    <x v="1"/>
    <s v="15:22"/>
    <x v="0"/>
    <x v="4"/>
    <x v="1"/>
    <n v="7"/>
    <n v="2"/>
    <x v="4"/>
    <x v="3"/>
    <x v="2"/>
    <x v="1"/>
    <x v="2"/>
    <x v="8"/>
    <x v="46"/>
    <x v="0"/>
    <x v="0"/>
    <x v="0"/>
    <x v="0"/>
    <x v="2"/>
    <n v="15"/>
    <x v="3"/>
    <x v="1"/>
    <s v="Weekday"/>
    <s v="Fatal"/>
    <n v="0.28999999999999998"/>
    <x v="0"/>
    <x v="4"/>
  </r>
  <r>
    <s v="A02951"/>
    <n v="1"/>
    <x v="20"/>
    <x v="20"/>
    <x v="15"/>
    <x v="1"/>
    <x v="5"/>
    <n v="10"/>
    <x v="40"/>
    <x v="1"/>
    <s v="10:22"/>
    <x v="1"/>
    <x v="3"/>
    <x v="5"/>
    <n v="10"/>
    <n v="1"/>
    <x v="3"/>
    <x v="3"/>
    <x v="3"/>
    <x v="1"/>
    <x v="3"/>
    <x v="66"/>
    <x v="29"/>
    <x v="1"/>
    <x v="0"/>
    <x v="1"/>
    <x v="0"/>
    <x v="0"/>
    <n v="10"/>
    <x v="1"/>
    <x v="1"/>
    <s v="Weekday"/>
    <s v="Fatal"/>
    <n v="0.1"/>
    <x v="1"/>
    <x v="3"/>
  </r>
  <r>
    <s v="A02952"/>
    <n v="1"/>
    <x v="16"/>
    <x v="16"/>
    <x v="8"/>
    <x v="4"/>
    <x v="4"/>
    <n v="11"/>
    <x v="23"/>
    <x v="4"/>
    <s v="15:7"/>
    <x v="1"/>
    <x v="3"/>
    <x v="0"/>
    <n v="8"/>
    <n v="2"/>
    <x v="2"/>
    <x v="0"/>
    <x v="2"/>
    <x v="1"/>
    <x v="0"/>
    <x v="44"/>
    <x v="41"/>
    <x v="1"/>
    <x v="1"/>
    <x v="1"/>
    <x v="1"/>
    <x v="2"/>
    <n v="15"/>
    <x v="3"/>
    <x v="2"/>
    <s v="Weekday"/>
    <s v="Fatal"/>
    <n v="0.25"/>
    <x v="2"/>
    <x v="3"/>
  </r>
  <r>
    <s v="A02953"/>
    <n v="1"/>
    <x v="19"/>
    <x v="19"/>
    <x v="0"/>
    <x v="4"/>
    <x v="2"/>
    <n v="6"/>
    <x v="54"/>
    <x v="6"/>
    <s v="19:6"/>
    <x v="0"/>
    <x v="2"/>
    <x v="1"/>
    <n v="1"/>
    <n v="2"/>
    <x v="1"/>
    <x v="3"/>
    <x v="2"/>
    <x v="2"/>
    <x v="0"/>
    <x v="90"/>
    <x v="48"/>
    <x v="1"/>
    <x v="0"/>
    <x v="2"/>
    <x v="0"/>
    <x v="1"/>
    <n v="19"/>
    <x v="2"/>
    <x v="2"/>
    <s v="Weekend"/>
    <s v="Fatal"/>
    <n v="2"/>
    <x v="2"/>
    <x v="2"/>
  </r>
  <r>
    <s v="A02954"/>
    <n v="1"/>
    <x v="28"/>
    <x v="28"/>
    <x v="21"/>
    <x v="5"/>
    <x v="10"/>
    <n v="2"/>
    <x v="66"/>
    <x v="4"/>
    <s v="7:31"/>
    <x v="1"/>
    <x v="1"/>
    <x v="5"/>
    <n v="3"/>
    <n v="5"/>
    <x v="0"/>
    <x v="1"/>
    <x v="0"/>
    <x v="3"/>
    <x v="3"/>
    <x v="18"/>
    <x v="31"/>
    <x v="1"/>
    <x v="1"/>
    <x v="0"/>
    <x v="1"/>
    <x v="3"/>
    <n v="7"/>
    <x v="1"/>
    <x v="1"/>
    <s v="Weekday"/>
    <s v="Fatal"/>
    <n v="1.67"/>
    <x v="3"/>
    <x v="0"/>
  </r>
  <r>
    <s v="A02955"/>
    <n v="1"/>
    <x v="0"/>
    <x v="0"/>
    <x v="0"/>
    <x v="4"/>
    <x v="10"/>
    <n v="2"/>
    <x v="17"/>
    <x v="6"/>
    <s v="22:42"/>
    <x v="0"/>
    <x v="2"/>
    <x v="3"/>
    <n v="0"/>
    <n v="2"/>
    <x v="1"/>
    <x v="1"/>
    <x v="3"/>
    <x v="2"/>
    <x v="2"/>
    <x v="15"/>
    <x v="49"/>
    <x v="1"/>
    <x v="0"/>
    <x v="1"/>
    <x v="1"/>
    <x v="0"/>
    <n v="22"/>
    <x v="0"/>
    <x v="2"/>
    <s v="Weekend"/>
    <s v="Fatal"/>
    <n v="0"/>
    <x v="3"/>
    <x v="2"/>
  </r>
  <r>
    <s v="A02956"/>
    <n v="1"/>
    <x v="5"/>
    <x v="5"/>
    <x v="0"/>
    <x v="4"/>
    <x v="3"/>
    <n v="8"/>
    <x v="33"/>
    <x v="4"/>
    <s v="4:41"/>
    <x v="0"/>
    <x v="4"/>
    <x v="6"/>
    <n v="7"/>
    <n v="0"/>
    <x v="2"/>
    <x v="3"/>
    <x v="1"/>
    <x v="3"/>
    <x v="0"/>
    <x v="65"/>
    <x v="29"/>
    <x v="1"/>
    <x v="0"/>
    <x v="0"/>
    <x v="0"/>
    <x v="0"/>
    <n v="4"/>
    <x v="0"/>
    <x v="2"/>
    <s v="Weekday"/>
    <s v="Non-Fatal"/>
    <n v="0"/>
    <x v="1"/>
    <x v="1"/>
  </r>
  <r>
    <s v="A02957"/>
    <n v="1"/>
    <x v="10"/>
    <x v="10"/>
    <x v="0"/>
    <x v="0"/>
    <x v="2"/>
    <n v="6"/>
    <x v="53"/>
    <x v="3"/>
    <s v="5:27"/>
    <x v="0"/>
    <x v="3"/>
    <x v="1"/>
    <n v="6"/>
    <n v="2"/>
    <x v="0"/>
    <x v="1"/>
    <x v="1"/>
    <x v="0"/>
    <x v="2"/>
    <x v="60"/>
    <x v="47"/>
    <x v="0"/>
    <x v="1"/>
    <x v="0"/>
    <x v="0"/>
    <x v="2"/>
    <n v="5"/>
    <x v="1"/>
    <x v="0"/>
    <s v="Weekday"/>
    <s v="Fatal"/>
    <n v="0.33"/>
    <x v="0"/>
    <x v="3"/>
  </r>
  <r>
    <s v="A02958"/>
    <n v="1"/>
    <x v="0"/>
    <x v="0"/>
    <x v="0"/>
    <x v="0"/>
    <x v="2"/>
    <n v="6"/>
    <x v="53"/>
    <x v="4"/>
    <s v="3:23"/>
    <x v="2"/>
    <x v="0"/>
    <x v="4"/>
    <n v="8"/>
    <n v="4"/>
    <x v="3"/>
    <x v="1"/>
    <x v="0"/>
    <x v="0"/>
    <x v="1"/>
    <x v="26"/>
    <x v="14"/>
    <x v="1"/>
    <x v="0"/>
    <x v="1"/>
    <x v="1"/>
    <x v="0"/>
    <n v="3"/>
    <x v="0"/>
    <x v="0"/>
    <s v="Weekday"/>
    <s v="Fatal"/>
    <n v="0.5"/>
    <x v="1"/>
    <x v="0"/>
  </r>
  <r>
    <s v="A02959"/>
    <n v="1"/>
    <x v="1"/>
    <x v="1"/>
    <x v="6"/>
    <x v="2"/>
    <x v="10"/>
    <n v="2"/>
    <x v="26"/>
    <x v="4"/>
    <s v="3:27"/>
    <x v="1"/>
    <x v="4"/>
    <x v="3"/>
    <n v="9"/>
    <n v="1"/>
    <x v="0"/>
    <x v="1"/>
    <x v="0"/>
    <x v="0"/>
    <x v="1"/>
    <x v="35"/>
    <x v="34"/>
    <x v="0"/>
    <x v="0"/>
    <x v="2"/>
    <x v="0"/>
    <x v="0"/>
    <n v="3"/>
    <x v="0"/>
    <x v="2"/>
    <s v="Weekday"/>
    <s v="Fatal"/>
    <n v="0.11"/>
    <x v="1"/>
    <x v="1"/>
  </r>
  <r>
    <s v="A02960"/>
    <n v="1"/>
    <x v="31"/>
    <x v="31"/>
    <x v="0"/>
    <x v="5"/>
    <x v="11"/>
    <n v="3"/>
    <x v="21"/>
    <x v="5"/>
    <s v="20:41"/>
    <x v="1"/>
    <x v="1"/>
    <x v="6"/>
    <n v="5"/>
    <n v="3"/>
    <x v="2"/>
    <x v="0"/>
    <x v="2"/>
    <x v="0"/>
    <x v="1"/>
    <x v="73"/>
    <x v="43"/>
    <x v="1"/>
    <x v="0"/>
    <x v="2"/>
    <x v="0"/>
    <x v="3"/>
    <n v="20"/>
    <x v="2"/>
    <x v="1"/>
    <s v="Weekday"/>
    <s v="Fatal"/>
    <n v="0.6"/>
    <x v="1"/>
    <x v="0"/>
  </r>
  <r>
    <s v="A02961"/>
    <n v="1"/>
    <x v="3"/>
    <x v="3"/>
    <x v="0"/>
    <x v="3"/>
    <x v="3"/>
    <n v="8"/>
    <x v="48"/>
    <x v="0"/>
    <s v="21:2"/>
    <x v="0"/>
    <x v="1"/>
    <x v="5"/>
    <n v="8"/>
    <n v="2"/>
    <x v="4"/>
    <x v="2"/>
    <x v="1"/>
    <x v="1"/>
    <x v="3"/>
    <x v="58"/>
    <x v="24"/>
    <x v="0"/>
    <x v="0"/>
    <x v="2"/>
    <x v="0"/>
    <x v="1"/>
    <n v="21"/>
    <x v="0"/>
    <x v="0"/>
    <s v="Weekday"/>
    <s v="Fatal"/>
    <n v="0.25"/>
    <x v="0"/>
    <x v="1"/>
  </r>
  <r>
    <s v="A02962"/>
    <n v="1"/>
    <x v="14"/>
    <x v="14"/>
    <x v="0"/>
    <x v="2"/>
    <x v="11"/>
    <n v="3"/>
    <x v="45"/>
    <x v="6"/>
    <s v="22:16"/>
    <x v="2"/>
    <x v="0"/>
    <x v="2"/>
    <n v="6"/>
    <n v="0"/>
    <x v="4"/>
    <x v="1"/>
    <x v="0"/>
    <x v="3"/>
    <x v="0"/>
    <x v="47"/>
    <x v="6"/>
    <x v="1"/>
    <x v="1"/>
    <x v="0"/>
    <x v="1"/>
    <x v="3"/>
    <n v="22"/>
    <x v="0"/>
    <x v="2"/>
    <s v="Weekend"/>
    <s v="Non-Fatal"/>
    <n v="0"/>
    <x v="3"/>
    <x v="1"/>
  </r>
  <r>
    <s v="A02963"/>
    <n v="1"/>
    <x v="25"/>
    <x v="25"/>
    <x v="0"/>
    <x v="0"/>
    <x v="7"/>
    <n v="7"/>
    <x v="8"/>
    <x v="3"/>
    <s v="1:55"/>
    <x v="0"/>
    <x v="4"/>
    <x v="6"/>
    <n v="4"/>
    <n v="0"/>
    <x v="3"/>
    <x v="1"/>
    <x v="0"/>
    <x v="3"/>
    <x v="2"/>
    <x v="6"/>
    <x v="27"/>
    <x v="1"/>
    <x v="0"/>
    <x v="2"/>
    <x v="0"/>
    <x v="1"/>
    <n v="1"/>
    <x v="0"/>
    <x v="0"/>
    <s v="Weekday"/>
    <s v="Non-Fatal"/>
    <n v="0"/>
    <x v="2"/>
    <x v="2"/>
  </r>
  <r>
    <s v="A02964"/>
    <n v="1"/>
    <x v="19"/>
    <x v="19"/>
    <x v="0"/>
    <x v="4"/>
    <x v="6"/>
    <n v="12"/>
    <x v="7"/>
    <x v="5"/>
    <s v="10:2"/>
    <x v="1"/>
    <x v="2"/>
    <x v="3"/>
    <n v="8"/>
    <n v="0"/>
    <x v="0"/>
    <x v="0"/>
    <x v="2"/>
    <x v="2"/>
    <x v="0"/>
    <x v="31"/>
    <x v="7"/>
    <x v="1"/>
    <x v="0"/>
    <x v="2"/>
    <x v="1"/>
    <x v="3"/>
    <n v="10"/>
    <x v="1"/>
    <x v="2"/>
    <s v="Weekday"/>
    <s v="Non-Fatal"/>
    <n v="0"/>
    <x v="3"/>
    <x v="0"/>
  </r>
  <r>
    <s v="A02965"/>
    <n v="1"/>
    <x v="0"/>
    <x v="0"/>
    <x v="0"/>
    <x v="0"/>
    <x v="6"/>
    <n v="12"/>
    <x v="60"/>
    <x v="4"/>
    <s v="17:17"/>
    <x v="1"/>
    <x v="2"/>
    <x v="0"/>
    <n v="4"/>
    <n v="4"/>
    <x v="0"/>
    <x v="0"/>
    <x v="0"/>
    <x v="3"/>
    <x v="2"/>
    <x v="55"/>
    <x v="43"/>
    <x v="1"/>
    <x v="1"/>
    <x v="0"/>
    <x v="1"/>
    <x v="1"/>
    <n v="17"/>
    <x v="2"/>
    <x v="0"/>
    <s v="Weekday"/>
    <s v="Fatal"/>
    <n v="1"/>
    <x v="1"/>
    <x v="4"/>
  </r>
  <r>
    <s v="A02966"/>
    <n v="1"/>
    <x v="4"/>
    <x v="4"/>
    <x v="0"/>
    <x v="4"/>
    <x v="4"/>
    <n v="11"/>
    <x v="23"/>
    <x v="4"/>
    <s v="18:10"/>
    <x v="0"/>
    <x v="4"/>
    <x v="1"/>
    <n v="8"/>
    <n v="4"/>
    <x v="4"/>
    <x v="2"/>
    <x v="3"/>
    <x v="1"/>
    <x v="0"/>
    <x v="10"/>
    <x v="9"/>
    <x v="1"/>
    <x v="1"/>
    <x v="2"/>
    <x v="0"/>
    <x v="1"/>
    <n v="18"/>
    <x v="2"/>
    <x v="2"/>
    <s v="Weekday"/>
    <s v="Fatal"/>
    <n v="0.5"/>
    <x v="1"/>
    <x v="4"/>
  </r>
  <r>
    <s v="A02967"/>
    <n v="1"/>
    <x v="6"/>
    <x v="6"/>
    <x v="24"/>
    <x v="4"/>
    <x v="6"/>
    <n v="12"/>
    <x v="7"/>
    <x v="3"/>
    <s v="10:15"/>
    <x v="0"/>
    <x v="2"/>
    <x v="2"/>
    <n v="3"/>
    <n v="0"/>
    <x v="3"/>
    <x v="3"/>
    <x v="3"/>
    <x v="1"/>
    <x v="3"/>
    <x v="4"/>
    <x v="44"/>
    <x v="1"/>
    <x v="0"/>
    <x v="2"/>
    <x v="0"/>
    <x v="1"/>
    <n v="10"/>
    <x v="1"/>
    <x v="2"/>
    <s v="Weekday"/>
    <s v="Non-Fatal"/>
    <n v="0"/>
    <x v="2"/>
    <x v="2"/>
  </r>
  <r>
    <s v="A02968"/>
    <n v="1"/>
    <x v="0"/>
    <x v="0"/>
    <x v="0"/>
    <x v="4"/>
    <x v="11"/>
    <n v="3"/>
    <x v="68"/>
    <x v="1"/>
    <s v="9:2"/>
    <x v="0"/>
    <x v="1"/>
    <x v="4"/>
    <n v="8"/>
    <n v="4"/>
    <x v="3"/>
    <x v="2"/>
    <x v="1"/>
    <x v="0"/>
    <x v="3"/>
    <x v="36"/>
    <x v="36"/>
    <x v="1"/>
    <x v="1"/>
    <x v="0"/>
    <x v="0"/>
    <x v="1"/>
    <n v="9"/>
    <x v="1"/>
    <x v="2"/>
    <s v="Weekday"/>
    <s v="Fatal"/>
    <n v="0.5"/>
    <x v="3"/>
    <x v="1"/>
  </r>
  <r>
    <s v="A02969"/>
    <n v="1"/>
    <x v="18"/>
    <x v="18"/>
    <x v="13"/>
    <x v="5"/>
    <x v="11"/>
    <n v="3"/>
    <x v="21"/>
    <x v="2"/>
    <s v="17:47"/>
    <x v="0"/>
    <x v="4"/>
    <x v="6"/>
    <n v="4"/>
    <n v="3"/>
    <x v="0"/>
    <x v="2"/>
    <x v="0"/>
    <x v="1"/>
    <x v="2"/>
    <x v="64"/>
    <x v="30"/>
    <x v="1"/>
    <x v="1"/>
    <x v="0"/>
    <x v="1"/>
    <x v="3"/>
    <n v="17"/>
    <x v="2"/>
    <x v="1"/>
    <s v="Weekend"/>
    <s v="Fatal"/>
    <n v="0.75"/>
    <x v="3"/>
    <x v="3"/>
  </r>
  <r>
    <s v="A02970"/>
    <n v="1"/>
    <x v="9"/>
    <x v="9"/>
    <x v="0"/>
    <x v="2"/>
    <x v="9"/>
    <n v="9"/>
    <x v="51"/>
    <x v="1"/>
    <s v="18:29"/>
    <x v="1"/>
    <x v="1"/>
    <x v="0"/>
    <n v="5"/>
    <n v="1"/>
    <x v="2"/>
    <x v="1"/>
    <x v="1"/>
    <x v="3"/>
    <x v="0"/>
    <x v="28"/>
    <x v="40"/>
    <x v="1"/>
    <x v="0"/>
    <x v="0"/>
    <x v="1"/>
    <x v="0"/>
    <n v="18"/>
    <x v="2"/>
    <x v="2"/>
    <s v="Weekday"/>
    <s v="Fatal"/>
    <n v="0.2"/>
    <x v="3"/>
    <x v="3"/>
  </r>
  <r>
    <s v="A02971"/>
    <n v="1"/>
    <x v="8"/>
    <x v="8"/>
    <x v="0"/>
    <x v="4"/>
    <x v="0"/>
    <n v="5"/>
    <x v="34"/>
    <x v="1"/>
    <s v="2:56"/>
    <x v="2"/>
    <x v="0"/>
    <x v="4"/>
    <n v="7"/>
    <n v="1"/>
    <x v="2"/>
    <x v="2"/>
    <x v="2"/>
    <x v="3"/>
    <x v="2"/>
    <x v="15"/>
    <x v="18"/>
    <x v="1"/>
    <x v="0"/>
    <x v="1"/>
    <x v="1"/>
    <x v="3"/>
    <n v="2"/>
    <x v="0"/>
    <x v="2"/>
    <s v="Weekday"/>
    <s v="Fatal"/>
    <n v="0.14000000000000001"/>
    <x v="3"/>
    <x v="2"/>
  </r>
  <r>
    <s v="A02972"/>
    <n v="1"/>
    <x v="28"/>
    <x v="28"/>
    <x v="21"/>
    <x v="2"/>
    <x v="1"/>
    <n v="1"/>
    <x v="63"/>
    <x v="1"/>
    <s v="5:29"/>
    <x v="1"/>
    <x v="3"/>
    <x v="1"/>
    <n v="6"/>
    <n v="4"/>
    <x v="1"/>
    <x v="1"/>
    <x v="3"/>
    <x v="3"/>
    <x v="1"/>
    <x v="13"/>
    <x v="5"/>
    <x v="1"/>
    <x v="1"/>
    <x v="1"/>
    <x v="0"/>
    <x v="1"/>
    <n v="5"/>
    <x v="1"/>
    <x v="2"/>
    <s v="Weekday"/>
    <s v="Fatal"/>
    <n v="0.67"/>
    <x v="3"/>
    <x v="0"/>
  </r>
  <r>
    <s v="A02973"/>
    <n v="1"/>
    <x v="16"/>
    <x v="16"/>
    <x v="20"/>
    <x v="5"/>
    <x v="11"/>
    <n v="3"/>
    <x v="21"/>
    <x v="3"/>
    <s v="13:32"/>
    <x v="2"/>
    <x v="1"/>
    <x v="1"/>
    <n v="8"/>
    <n v="2"/>
    <x v="2"/>
    <x v="0"/>
    <x v="1"/>
    <x v="3"/>
    <x v="3"/>
    <x v="71"/>
    <x v="24"/>
    <x v="0"/>
    <x v="1"/>
    <x v="2"/>
    <x v="0"/>
    <x v="3"/>
    <n v="13"/>
    <x v="3"/>
    <x v="1"/>
    <s v="Weekday"/>
    <s v="Fatal"/>
    <n v="0.25"/>
    <x v="0"/>
    <x v="1"/>
  </r>
  <r>
    <s v="A02974"/>
    <n v="1"/>
    <x v="20"/>
    <x v="20"/>
    <x v="11"/>
    <x v="5"/>
    <x v="0"/>
    <n v="5"/>
    <x v="56"/>
    <x v="3"/>
    <s v="17:46"/>
    <x v="2"/>
    <x v="1"/>
    <x v="1"/>
    <n v="5"/>
    <n v="4"/>
    <x v="2"/>
    <x v="0"/>
    <x v="1"/>
    <x v="2"/>
    <x v="0"/>
    <x v="63"/>
    <x v="28"/>
    <x v="0"/>
    <x v="1"/>
    <x v="2"/>
    <x v="1"/>
    <x v="0"/>
    <n v="17"/>
    <x v="2"/>
    <x v="1"/>
    <s v="Weekday"/>
    <s v="Fatal"/>
    <n v="0.8"/>
    <x v="0"/>
    <x v="4"/>
  </r>
  <r>
    <s v="A02975"/>
    <n v="1"/>
    <x v="2"/>
    <x v="2"/>
    <x v="0"/>
    <x v="5"/>
    <x v="3"/>
    <n v="8"/>
    <x v="42"/>
    <x v="4"/>
    <s v="7:23"/>
    <x v="2"/>
    <x v="3"/>
    <x v="4"/>
    <n v="6"/>
    <n v="2"/>
    <x v="0"/>
    <x v="2"/>
    <x v="2"/>
    <x v="1"/>
    <x v="1"/>
    <x v="81"/>
    <x v="16"/>
    <x v="2"/>
    <x v="0"/>
    <x v="1"/>
    <x v="0"/>
    <x v="3"/>
    <n v="7"/>
    <x v="1"/>
    <x v="1"/>
    <s v="Weekday"/>
    <s v="Fatal"/>
    <n v="0.33"/>
    <x v="4"/>
    <x v="1"/>
  </r>
  <r>
    <s v="A02976"/>
    <n v="1"/>
    <x v="8"/>
    <x v="8"/>
    <x v="0"/>
    <x v="3"/>
    <x v="11"/>
    <n v="3"/>
    <x v="64"/>
    <x v="4"/>
    <s v="9:11"/>
    <x v="0"/>
    <x v="1"/>
    <x v="4"/>
    <n v="9"/>
    <n v="1"/>
    <x v="0"/>
    <x v="3"/>
    <x v="3"/>
    <x v="2"/>
    <x v="1"/>
    <x v="32"/>
    <x v="16"/>
    <x v="2"/>
    <x v="1"/>
    <x v="0"/>
    <x v="1"/>
    <x v="3"/>
    <n v="9"/>
    <x v="1"/>
    <x v="0"/>
    <s v="Weekday"/>
    <s v="Fatal"/>
    <n v="0.11"/>
    <x v="4"/>
    <x v="3"/>
  </r>
  <r>
    <s v="A02977"/>
    <n v="1"/>
    <x v="6"/>
    <x v="6"/>
    <x v="24"/>
    <x v="0"/>
    <x v="10"/>
    <n v="2"/>
    <x v="29"/>
    <x v="1"/>
    <s v="21:36"/>
    <x v="0"/>
    <x v="1"/>
    <x v="1"/>
    <n v="7"/>
    <n v="0"/>
    <x v="1"/>
    <x v="0"/>
    <x v="3"/>
    <x v="3"/>
    <x v="3"/>
    <x v="40"/>
    <x v="15"/>
    <x v="1"/>
    <x v="1"/>
    <x v="2"/>
    <x v="0"/>
    <x v="1"/>
    <n v="21"/>
    <x v="0"/>
    <x v="0"/>
    <s v="Weekday"/>
    <s v="Non-Fatal"/>
    <n v="0"/>
    <x v="1"/>
    <x v="0"/>
  </r>
  <r>
    <s v="A02978"/>
    <n v="1"/>
    <x v="24"/>
    <x v="24"/>
    <x v="0"/>
    <x v="2"/>
    <x v="7"/>
    <n v="7"/>
    <x v="55"/>
    <x v="6"/>
    <s v="10:4"/>
    <x v="1"/>
    <x v="3"/>
    <x v="4"/>
    <n v="4"/>
    <n v="1"/>
    <x v="3"/>
    <x v="0"/>
    <x v="2"/>
    <x v="3"/>
    <x v="0"/>
    <x v="36"/>
    <x v="44"/>
    <x v="1"/>
    <x v="1"/>
    <x v="0"/>
    <x v="0"/>
    <x v="2"/>
    <n v="10"/>
    <x v="1"/>
    <x v="2"/>
    <s v="Weekend"/>
    <s v="Fatal"/>
    <n v="0.25"/>
    <x v="2"/>
    <x v="1"/>
  </r>
  <r>
    <s v="A02979"/>
    <n v="1"/>
    <x v="25"/>
    <x v="25"/>
    <x v="0"/>
    <x v="2"/>
    <x v="10"/>
    <n v="2"/>
    <x v="26"/>
    <x v="2"/>
    <s v="1:53"/>
    <x v="2"/>
    <x v="2"/>
    <x v="1"/>
    <n v="10"/>
    <n v="3"/>
    <x v="0"/>
    <x v="2"/>
    <x v="3"/>
    <x v="2"/>
    <x v="1"/>
    <x v="73"/>
    <x v="24"/>
    <x v="0"/>
    <x v="0"/>
    <x v="1"/>
    <x v="0"/>
    <x v="2"/>
    <n v="1"/>
    <x v="0"/>
    <x v="2"/>
    <s v="Weekend"/>
    <s v="Fatal"/>
    <n v="0.3"/>
    <x v="0"/>
    <x v="0"/>
  </r>
  <r>
    <s v="A02980"/>
    <n v="1"/>
    <x v="0"/>
    <x v="0"/>
    <x v="0"/>
    <x v="0"/>
    <x v="4"/>
    <n v="11"/>
    <x v="30"/>
    <x v="1"/>
    <s v="13:23"/>
    <x v="1"/>
    <x v="1"/>
    <x v="3"/>
    <n v="0"/>
    <n v="2"/>
    <x v="4"/>
    <x v="3"/>
    <x v="1"/>
    <x v="0"/>
    <x v="0"/>
    <x v="67"/>
    <x v="4"/>
    <x v="1"/>
    <x v="0"/>
    <x v="2"/>
    <x v="1"/>
    <x v="1"/>
    <n v="13"/>
    <x v="3"/>
    <x v="0"/>
    <s v="Weekday"/>
    <s v="Fatal"/>
    <n v="0"/>
    <x v="2"/>
    <x v="4"/>
  </r>
  <r>
    <s v="A02981"/>
    <n v="1"/>
    <x v="4"/>
    <x v="4"/>
    <x v="0"/>
    <x v="4"/>
    <x v="0"/>
    <n v="5"/>
    <x v="34"/>
    <x v="1"/>
    <s v="6:27"/>
    <x v="2"/>
    <x v="0"/>
    <x v="3"/>
    <n v="0"/>
    <n v="3"/>
    <x v="0"/>
    <x v="2"/>
    <x v="0"/>
    <x v="2"/>
    <x v="0"/>
    <x v="2"/>
    <x v="8"/>
    <x v="1"/>
    <x v="1"/>
    <x v="2"/>
    <x v="1"/>
    <x v="3"/>
    <n v="6"/>
    <x v="1"/>
    <x v="2"/>
    <s v="Weekday"/>
    <s v="Fatal"/>
    <n v="0"/>
    <x v="1"/>
    <x v="2"/>
  </r>
  <r>
    <s v="A02982"/>
    <n v="1"/>
    <x v="15"/>
    <x v="15"/>
    <x v="7"/>
    <x v="4"/>
    <x v="1"/>
    <n v="1"/>
    <x v="38"/>
    <x v="4"/>
    <s v="2:2"/>
    <x v="1"/>
    <x v="3"/>
    <x v="6"/>
    <n v="9"/>
    <n v="0"/>
    <x v="0"/>
    <x v="2"/>
    <x v="3"/>
    <x v="2"/>
    <x v="0"/>
    <x v="30"/>
    <x v="34"/>
    <x v="0"/>
    <x v="1"/>
    <x v="2"/>
    <x v="0"/>
    <x v="1"/>
    <n v="2"/>
    <x v="0"/>
    <x v="2"/>
    <s v="Weekday"/>
    <s v="Non-Fatal"/>
    <n v="0"/>
    <x v="1"/>
    <x v="4"/>
  </r>
  <r>
    <s v="A02983"/>
    <n v="1"/>
    <x v="24"/>
    <x v="24"/>
    <x v="0"/>
    <x v="1"/>
    <x v="11"/>
    <n v="3"/>
    <x v="62"/>
    <x v="6"/>
    <s v="10:16"/>
    <x v="2"/>
    <x v="1"/>
    <x v="5"/>
    <n v="8"/>
    <n v="4"/>
    <x v="0"/>
    <x v="2"/>
    <x v="0"/>
    <x v="0"/>
    <x v="2"/>
    <x v="3"/>
    <x v="50"/>
    <x v="1"/>
    <x v="0"/>
    <x v="2"/>
    <x v="1"/>
    <x v="3"/>
    <n v="10"/>
    <x v="1"/>
    <x v="1"/>
    <s v="Weekend"/>
    <s v="Fatal"/>
    <n v="0.5"/>
    <x v="2"/>
    <x v="3"/>
  </r>
  <r>
    <s v="A02984"/>
    <n v="1"/>
    <x v="17"/>
    <x v="17"/>
    <x v="0"/>
    <x v="2"/>
    <x v="3"/>
    <n v="8"/>
    <x v="20"/>
    <x v="0"/>
    <s v="9:59"/>
    <x v="1"/>
    <x v="2"/>
    <x v="1"/>
    <n v="7"/>
    <n v="3"/>
    <x v="2"/>
    <x v="3"/>
    <x v="2"/>
    <x v="0"/>
    <x v="0"/>
    <x v="82"/>
    <x v="20"/>
    <x v="0"/>
    <x v="1"/>
    <x v="1"/>
    <x v="0"/>
    <x v="2"/>
    <n v="9"/>
    <x v="1"/>
    <x v="2"/>
    <s v="Weekday"/>
    <s v="Fatal"/>
    <n v="0.43"/>
    <x v="1"/>
    <x v="0"/>
  </r>
  <r>
    <s v="A02985"/>
    <n v="1"/>
    <x v="21"/>
    <x v="21"/>
    <x v="0"/>
    <x v="5"/>
    <x v="6"/>
    <n v="12"/>
    <x v="32"/>
    <x v="5"/>
    <s v="19:36"/>
    <x v="0"/>
    <x v="0"/>
    <x v="1"/>
    <n v="5"/>
    <n v="4"/>
    <x v="4"/>
    <x v="1"/>
    <x v="3"/>
    <x v="0"/>
    <x v="0"/>
    <x v="51"/>
    <x v="17"/>
    <x v="2"/>
    <x v="1"/>
    <x v="0"/>
    <x v="0"/>
    <x v="0"/>
    <n v="19"/>
    <x v="2"/>
    <x v="1"/>
    <s v="Weekday"/>
    <s v="Fatal"/>
    <n v="0.8"/>
    <x v="4"/>
    <x v="4"/>
  </r>
  <r>
    <s v="A02986"/>
    <n v="1"/>
    <x v="5"/>
    <x v="5"/>
    <x v="0"/>
    <x v="0"/>
    <x v="6"/>
    <n v="12"/>
    <x v="60"/>
    <x v="5"/>
    <s v="12:1"/>
    <x v="0"/>
    <x v="2"/>
    <x v="6"/>
    <n v="5"/>
    <n v="3"/>
    <x v="0"/>
    <x v="2"/>
    <x v="3"/>
    <x v="1"/>
    <x v="3"/>
    <x v="17"/>
    <x v="40"/>
    <x v="1"/>
    <x v="1"/>
    <x v="0"/>
    <x v="1"/>
    <x v="1"/>
    <n v="12"/>
    <x v="3"/>
    <x v="0"/>
    <s v="Weekday"/>
    <s v="Fatal"/>
    <n v="0.6"/>
    <x v="3"/>
    <x v="4"/>
  </r>
  <r>
    <s v="A02987"/>
    <n v="1"/>
    <x v="28"/>
    <x v="28"/>
    <x v="19"/>
    <x v="2"/>
    <x v="10"/>
    <n v="2"/>
    <x v="26"/>
    <x v="1"/>
    <s v="11:56"/>
    <x v="0"/>
    <x v="1"/>
    <x v="3"/>
    <n v="9"/>
    <n v="5"/>
    <x v="2"/>
    <x v="3"/>
    <x v="2"/>
    <x v="0"/>
    <x v="0"/>
    <x v="65"/>
    <x v="30"/>
    <x v="1"/>
    <x v="0"/>
    <x v="1"/>
    <x v="1"/>
    <x v="3"/>
    <n v="11"/>
    <x v="1"/>
    <x v="2"/>
    <s v="Weekday"/>
    <s v="Fatal"/>
    <n v="0.56000000000000005"/>
    <x v="3"/>
    <x v="1"/>
  </r>
  <r>
    <s v="A02988"/>
    <n v="1"/>
    <x v="29"/>
    <x v="29"/>
    <x v="0"/>
    <x v="2"/>
    <x v="4"/>
    <n v="11"/>
    <x v="14"/>
    <x v="1"/>
    <s v="5:3"/>
    <x v="2"/>
    <x v="2"/>
    <x v="3"/>
    <n v="3"/>
    <n v="0"/>
    <x v="4"/>
    <x v="2"/>
    <x v="1"/>
    <x v="3"/>
    <x v="1"/>
    <x v="75"/>
    <x v="24"/>
    <x v="0"/>
    <x v="0"/>
    <x v="0"/>
    <x v="0"/>
    <x v="0"/>
    <n v="5"/>
    <x v="1"/>
    <x v="2"/>
    <s v="Weekday"/>
    <s v="Non-Fatal"/>
    <n v="0"/>
    <x v="0"/>
    <x v="2"/>
  </r>
  <r>
    <s v="A02989"/>
    <n v="1"/>
    <x v="4"/>
    <x v="4"/>
    <x v="0"/>
    <x v="1"/>
    <x v="2"/>
    <n v="6"/>
    <x v="16"/>
    <x v="5"/>
    <s v="22:52"/>
    <x v="1"/>
    <x v="4"/>
    <x v="3"/>
    <n v="0"/>
    <n v="3"/>
    <x v="0"/>
    <x v="0"/>
    <x v="2"/>
    <x v="2"/>
    <x v="1"/>
    <x v="69"/>
    <x v="4"/>
    <x v="1"/>
    <x v="1"/>
    <x v="1"/>
    <x v="1"/>
    <x v="0"/>
    <n v="22"/>
    <x v="0"/>
    <x v="1"/>
    <s v="Weekday"/>
    <s v="Fatal"/>
    <n v="0"/>
    <x v="2"/>
    <x v="2"/>
  </r>
  <r>
    <s v="A02990"/>
    <n v="1"/>
    <x v="8"/>
    <x v="8"/>
    <x v="0"/>
    <x v="0"/>
    <x v="11"/>
    <n v="3"/>
    <x v="70"/>
    <x v="2"/>
    <s v="3:0"/>
    <x v="1"/>
    <x v="4"/>
    <x v="4"/>
    <n v="4"/>
    <n v="2"/>
    <x v="1"/>
    <x v="2"/>
    <x v="3"/>
    <x v="0"/>
    <x v="0"/>
    <x v="88"/>
    <x v="42"/>
    <x v="1"/>
    <x v="1"/>
    <x v="2"/>
    <x v="1"/>
    <x v="1"/>
    <n v="3"/>
    <x v="0"/>
    <x v="0"/>
    <s v="Weekend"/>
    <s v="Fatal"/>
    <n v="0.5"/>
    <x v="1"/>
    <x v="3"/>
  </r>
  <r>
    <s v="A02991"/>
    <n v="1"/>
    <x v="4"/>
    <x v="4"/>
    <x v="0"/>
    <x v="3"/>
    <x v="6"/>
    <n v="12"/>
    <x v="50"/>
    <x v="6"/>
    <s v="2:40"/>
    <x v="0"/>
    <x v="0"/>
    <x v="6"/>
    <n v="6"/>
    <n v="4"/>
    <x v="2"/>
    <x v="1"/>
    <x v="0"/>
    <x v="3"/>
    <x v="1"/>
    <x v="47"/>
    <x v="1"/>
    <x v="1"/>
    <x v="1"/>
    <x v="2"/>
    <x v="0"/>
    <x v="0"/>
    <n v="2"/>
    <x v="0"/>
    <x v="0"/>
    <s v="Weekend"/>
    <s v="Fatal"/>
    <n v="0.67"/>
    <x v="1"/>
    <x v="1"/>
  </r>
  <r>
    <s v="A02992"/>
    <n v="1"/>
    <x v="2"/>
    <x v="2"/>
    <x v="0"/>
    <x v="3"/>
    <x v="9"/>
    <n v="9"/>
    <x v="71"/>
    <x v="5"/>
    <s v="3:24"/>
    <x v="1"/>
    <x v="2"/>
    <x v="5"/>
    <n v="8"/>
    <n v="0"/>
    <x v="4"/>
    <x v="1"/>
    <x v="0"/>
    <x v="2"/>
    <x v="2"/>
    <x v="71"/>
    <x v="39"/>
    <x v="2"/>
    <x v="0"/>
    <x v="0"/>
    <x v="0"/>
    <x v="1"/>
    <n v="3"/>
    <x v="0"/>
    <x v="0"/>
    <s v="Weekday"/>
    <s v="Non-Fatal"/>
    <n v="0"/>
    <x v="4"/>
    <x v="1"/>
  </r>
  <r>
    <s v="A02993"/>
    <n v="1"/>
    <x v="23"/>
    <x v="23"/>
    <x v="0"/>
    <x v="1"/>
    <x v="6"/>
    <n v="12"/>
    <x v="28"/>
    <x v="4"/>
    <s v="20:47"/>
    <x v="1"/>
    <x v="0"/>
    <x v="5"/>
    <n v="3"/>
    <n v="0"/>
    <x v="2"/>
    <x v="0"/>
    <x v="1"/>
    <x v="3"/>
    <x v="1"/>
    <x v="24"/>
    <x v="42"/>
    <x v="1"/>
    <x v="0"/>
    <x v="2"/>
    <x v="0"/>
    <x v="2"/>
    <n v="20"/>
    <x v="2"/>
    <x v="1"/>
    <s v="Weekday"/>
    <s v="Non-Fatal"/>
    <n v="0"/>
    <x v="1"/>
    <x v="4"/>
  </r>
  <r>
    <s v="A02994"/>
    <n v="1"/>
    <x v="8"/>
    <x v="8"/>
    <x v="0"/>
    <x v="2"/>
    <x v="3"/>
    <n v="8"/>
    <x v="20"/>
    <x v="1"/>
    <s v="2:7"/>
    <x v="2"/>
    <x v="1"/>
    <x v="2"/>
    <n v="0"/>
    <n v="2"/>
    <x v="1"/>
    <x v="1"/>
    <x v="2"/>
    <x v="0"/>
    <x v="2"/>
    <x v="75"/>
    <x v="7"/>
    <x v="1"/>
    <x v="0"/>
    <x v="1"/>
    <x v="0"/>
    <x v="1"/>
    <n v="2"/>
    <x v="0"/>
    <x v="2"/>
    <s v="Weekday"/>
    <s v="Fatal"/>
    <n v="0"/>
    <x v="3"/>
    <x v="2"/>
  </r>
  <r>
    <s v="A02995"/>
    <n v="1"/>
    <x v="24"/>
    <x v="24"/>
    <x v="0"/>
    <x v="0"/>
    <x v="10"/>
    <n v="2"/>
    <x v="29"/>
    <x v="0"/>
    <s v="10:47"/>
    <x v="2"/>
    <x v="0"/>
    <x v="0"/>
    <n v="5"/>
    <n v="4"/>
    <x v="0"/>
    <x v="1"/>
    <x v="1"/>
    <x v="3"/>
    <x v="0"/>
    <x v="80"/>
    <x v="29"/>
    <x v="1"/>
    <x v="1"/>
    <x v="2"/>
    <x v="1"/>
    <x v="3"/>
    <n v="10"/>
    <x v="1"/>
    <x v="0"/>
    <s v="Weekday"/>
    <s v="Fatal"/>
    <n v="0.8"/>
    <x v="1"/>
    <x v="3"/>
  </r>
  <r>
    <s v="A02996"/>
    <n v="1"/>
    <x v="16"/>
    <x v="16"/>
    <x v="20"/>
    <x v="0"/>
    <x v="1"/>
    <n v="1"/>
    <x v="65"/>
    <x v="6"/>
    <s v="1:15"/>
    <x v="1"/>
    <x v="0"/>
    <x v="1"/>
    <n v="4"/>
    <n v="3"/>
    <x v="1"/>
    <x v="0"/>
    <x v="0"/>
    <x v="0"/>
    <x v="0"/>
    <x v="57"/>
    <x v="18"/>
    <x v="1"/>
    <x v="0"/>
    <x v="2"/>
    <x v="0"/>
    <x v="3"/>
    <n v="1"/>
    <x v="0"/>
    <x v="0"/>
    <s v="Weekend"/>
    <s v="Fatal"/>
    <n v="0.75"/>
    <x v="3"/>
    <x v="3"/>
  </r>
  <r>
    <s v="A02997"/>
    <n v="1"/>
    <x v="24"/>
    <x v="24"/>
    <x v="0"/>
    <x v="1"/>
    <x v="7"/>
    <n v="7"/>
    <x v="25"/>
    <x v="6"/>
    <s v="10:12"/>
    <x v="2"/>
    <x v="1"/>
    <x v="5"/>
    <n v="3"/>
    <n v="0"/>
    <x v="0"/>
    <x v="1"/>
    <x v="2"/>
    <x v="3"/>
    <x v="3"/>
    <x v="66"/>
    <x v="17"/>
    <x v="2"/>
    <x v="1"/>
    <x v="0"/>
    <x v="0"/>
    <x v="3"/>
    <n v="10"/>
    <x v="1"/>
    <x v="1"/>
    <s v="Weekend"/>
    <s v="Non-Fatal"/>
    <n v="0"/>
    <x v="4"/>
    <x v="3"/>
  </r>
  <r>
    <s v="A02998"/>
    <n v="1"/>
    <x v="4"/>
    <x v="4"/>
    <x v="0"/>
    <x v="0"/>
    <x v="1"/>
    <n v="1"/>
    <x v="65"/>
    <x v="3"/>
    <s v="19:34"/>
    <x v="1"/>
    <x v="3"/>
    <x v="4"/>
    <n v="8"/>
    <n v="5"/>
    <x v="2"/>
    <x v="0"/>
    <x v="1"/>
    <x v="0"/>
    <x v="0"/>
    <x v="12"/>
    <x v="15"/>
    <x v="1"/>
    <x v="1"/>
    <x v="1"/>
    <x v="0"/>
    <x v="3"/>
    <n v="19"/>
    <x v="2"/>
    <x v="0"/>
    <s v="Weekday"/>
    <s v="Fatal"/>
    <n v="0.62"/>
    <x v="1"/>
    <x v="4"/>
  </r>
  <r>
    <s v="A02999"/>
    <n v="1"/>
    <x v="4"/>
    <x v="4"/>
    <x v="0"/>
    <x v="2"/>
    <x v="2"/>
    <n v="6"/>
    <x v="39"/>
    <x v="6"/>
    <s v="20:54"/>
    <x v="2"/>
    <x v="2"/>
    <x v="0"/>
    <n v="9"/>
    <n v="2"/>
    <x v="3"/>
    <x v="1"/>
    <x v="2"/>
    <x v="3"/>
    <x v="0"/>
    <x v="13"/>
    <x v="48"/>
    <x v="1"/>
    <x v="1"/>
    <x v="2"/>
    <x v="0"/>
    <x v="2"/>
    <n v="20"/>
    <x v="2"/>
    <x v="2"/>
    <s v="Weekend"/>
    <s v="Fatal"/>
    <n v="0.22"/>
    <x v="2"/>
    <x v="0"/>
  </r>
  <r>
    <s v="A03000"/>
    <n v="1"/>
    <x v="10"/>
    <x v="10"/>
    <x v="0"/>
    <x v="3"/>
    <x v="9"/>
    <n v="9"/>
    <x v="71"/>
    <x v="0"/>
    <s v="7:19"/>
    <x v="2"/>
    <x v="0"/>
    <x v="0"/>
    <n v="1"/>
    <n v="3"/>
    <x v="0"/>
    <x v="0"/>
    <x v="2"/>
    <x v="3"/>
    <x v="3"/>
    <x v="78"/>
    <x v="0"/>
    <x v="0"/>
    <x v="0"/>
    <x v="0"/>
    <x v="0"/>
    <x v="2"/>
    <n v="7"/>
    <x v="1"/>
    <x v="0"/>
    <s v="Weekday"/>
    <s v="Fatal"/>
    <n v="3"/>
    <x v="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23100F-08AC-40D3-8D22-4CC1759742C6}"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3:B9" firstHeaderRow="1" firstDataRow="1" firstDataCol="1"/>
  <pivotFields count="42">
    <pivotField dataField="1" showAll="0"/>
    <pivotField showAll="0"/>
    <pivotField axis="axisRow" showAll="0" measureFilter="1" sortType="descending">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defaultSubtotal="0"/>
    <pivotField showAll="0" defaultSubtotal="0"/>
    <pivotField showAll="0" defaultSubtotal="0">
      <items count="8">
        <item x="0"/>
        <item x="1"/>
        <item x="2"/>
        <item x="3"/>
        <item x="4"/>
        <item x="5"/>
        <item x="6"/>
        <item x="7"/>
      </items>
    </pivotField>
    <pivotField dragToRow="0" dragToCol="0" dragToPage="0" showAll="0" defaultSubtotal="0"/>
    <pivotField dragToRow="0" dragToCol="0" dragToPage="0" showAll="0" defaultSubtotal="0"/>
    <pivotField dragToRow="0" dragToCol="0" dragToPage="0" showAll="0" defaultSubtotal="0"/>
  </pivotFields>
  <rowFields count="1">
    <field x="2"/>
  </rowFields>
  <rowItems count="6">
    <i>
      <x v="7"/>
    </i>
    <i>
      <x v="25"/>
    </i>
    <i>
      <x v="6"/>
    </i>
    <i>
      <x v="30"/>
    </i>
    <i>
      <x v="11"/>
    </i>
    <i t="grand">
      <x/>
    </i>
  </rowItems>
  <colItems count="1">
    <i/>
  </colItems>
  <dataFields count="1">
    <dataField name="Count of Accid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4285B7-84E8-4549-9E0D-E756CE019118}"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09:C142" firstHeaderRow="0" firstDataRow="1" firstDataCol="1"/>
  <pivotFields count="42">
    <pivotField dataField="1" showAll="0"/>
    <pivotField showAll="0"/>
    <pivotField axis="axisRow"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items count="8">
        <item x="6"/>
        <item x="3"/>
        <item x="5"/>
        <item x="0"/>
        <item x="2"/>
        <item x="1"/>
        <item x="4"/>
        <item t="default"/>
      </items>
    </pivotField>
    <pivotField showAll="0"/>
    <pivotField dataField="1"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2"/>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Fields count="1">
    <field x="-2"/>
  </colFields>
  <colItems count="2">
    <i>
      <x/>
    </i>
    <i i="1">
      <x v="1"/>
    </i>
  </colItems>
  <dataFields count="2">
    <dataField name="Sum of Number of Fatalities" fld="15" baseField="0" baseItem="0"/>
    <dataField name="Count of Acci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CA59BB-A537-472C-A548-E0FC94A6E45E}" name="PivotTable3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8">
  <location ref="A436:B441" firstHeaderRow="1"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items count="6">
        <item x="2"/>
        <item x="3"/>
        <item x="1"/>
        <item x="4"/>
        <item x="0"/>
        <item t="default"/>
      </items>
    </pivotField>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axis="axisRow" showAll="0">
      <items count="5">
        <item x="2"/>
        <item x="1"/>
        <item x="0"/>
        <item x="3"/>
        <item t="default"/>
      </items>
    </pivotField>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20"/>
  </rowFields>
  <rowItems count="5">
    <i>
      <x/>
    </i>
    <i>
      <x v="1"/>
    </i>
    <i>
      <x v="2"/>
    </i>
    <i>
      <x v="3"/>
    </i>
    <i t="grand">
      <x/>
    </i>
  </rowItems>
  <colItems count="1">
    <i/>
  </colItems>
  <dataFields count="1">
    <dataField name="Accidents" fld="0" subtotal="count" baseField="13" baseItem="0"/>
  </dataFields>
  <chartFormats count="22">
    <chartFormat chart="0" format="0"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20" count="1" selected="0">
            <x v="2"/>
          </reference>
        </references>
      </pivotArea>
    </chartFormat>
    <chartFormat chart="12" format="2">
      <pivotArea type="data" outline="0" fieldPosition="0">
        <references count="2">
          <reference field="4294967294" count="1" selected="0">
            <x v="0"/>
          </reference>
          <reference field="20" count="1" selected="0">
            <x v="3"/>
          </reference>
        </references>
      </pivotArea>
    </chartFormat>
    <chartFormat chart="12" format="3">
      <pivotArea type="data" outline="0" fieldPosition="0">
        <references count="2">
          <reference field="4294967294" count="1" selected="0">
            <x v="0"/>
          </reference>
          <reference field="20" count="1" selected="0">
            <x v="1"/>
          </reference>
        </references>
      </pivotArea>
    </chartFormat>
    <chartFormat chart="12" format="4">
      <pivotArea type="data" outline="0" fieldPosition="0">
        <references count="2">
          <reference field="4294967294" count="1" selected="0">
            <x v="0"/>
          </reference>
          <reference field="20"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20" count="1" selected="0">
            <x v="0"/>
          </reference>
        </references>
      </pivotArea>
    </chartFormat>
    <chartFormat chart="23" format="8">
      <pivotArea type="data" outline="0" fieldPosition="0">
        <references count="2">
          <reference field="4294967294" count="1" selected="0">
            <x v="0"/>
          </reference>
          <reference field="20" count="1" selected="0">
            <x v="1"/>
          </reference>
        </references>
      </pivotArea>
    </chartFormat>
    <chartFormat chart="23" format="9">
      <pivotArea type="data" outline="0" fieldPosition="0">
        <references count="2">
          <reference field="4294967294" count="1" selected="0">
            <x v="0"/>
          </reference>
          <reference field="20" count="1" selected="0">
            <x v="2"/>
          </reference>
        </references>
      </pivotArea>
    </chartFormat>
    <chartFormat chart="23" format="10">
      <pivotArea type="data" outline="0" fieldPosition="0">
        <references count="2">
          <reference field="4294967294" count="1" selected="0">
            <x v="0"/>
          </reference>
          <reference field="20" count="1" selected="0">
            <x v="3"/>
          </reference>
        </references>
      </pivotArea>
    </chartFormat>
    <chartFormat chart="26" format="10" series="1">
      <pivotArea type="data" outline="0" fieldPosition="0">
        <references count="1">
          <reference field="4294967294" count="1" selected="0">
            <x v="0"/>
          </reference>
        </references>
      </pivotArea>
    </chartFormat>
    <chartFormat chart="26" format="11">
      <pivotArea type="data" outline="0" fieldPosition="0">
        <references count="2">
          <reference field="4294967294" count="1" selected="0">
            <x v="0"/>
          </reference>
          <reference field="20" count="1" selected="0">
            <x v="0"/>
          </reference>
        </references>
      </pivotArea>
    </chartFormat>
    <chartFormat chart="26" format="12">
      <pivotArea type="data" outline="0" fieldPosition="0">
        <references count="2">
          <reference field="4294967294" count="1" selected="0">
            <x v="0"/>
          </reference>
          <reference field="20" count="1" selected="0">
            <x v="1"/>
          </reference>
        </references>
      </pivotArea>
    </chartFormat>
    <chartFormat chart="26" format="13">
      <pivotArea type="data" outline="0" fieldPosition="0">
        <references count="2">
          <reference field="4294967294" count="1" selected="0">
            <x v="0"/>
          </reference>
          <reference field="20" count="1" selected="0">
            <x v="2"/>
          </reference>
        </references>
      </pivotArea>
    </chartFormat>
    <chartFormat chart="26" format="14">
      <pivotArea type="data" outline="0" fieldPosition="0">
        <references count="2">
          <reference field="4294967294" count="1" selected="0">
            <x v="0"/>
          </reference>
          <reference field="20" count="1" selected="0">
            <x v="3"/>
          </reference>
        </references>
      </pivotArea>
    </chartFormat>
    <chartFormat chart="19" format="1">
      <pivotArea type="data" outline="0" fieldPosition="0">
        <references count="2">
          <reference field="4294967294" count="1" selected="0">
            <x v="0"/>
          </reference>
          <reference field="20" count="1" selected="0">
            <x v="0"/>
          </reference>
        </references>
      </pivotArea>
    </chartFormat>
    <chartFormat chart="19" format="2">
      <pivotArea type="data" outline="0" fieldPosition="0">
        <references count="2">
          <reference field="4294967294" count="1" selected="0">
            <x v="0"/>
          </reference>
          <reference field="20" count="1" selected="0">
            <x v="1"/>
          </reference>
        </references>
      </pivotArea>
    </chartFormat>
    <chartFormat chart="19" format="3">
      <pivotArea type="data" outline="0" fieldPosition="0">
        <references count="2">
          <reference field="4294967294" count="1" selected="0">
            <x v="0"/>
          </reference>
          <reference field="20" count="1" selected="0">
            <x v="2"/>
          </reference>
        </references>
      </pivotArea>
    </chartFormat>
    <chartFormat chart="19" format="4">
      <pivotArea type="data" outline="0" fieldPosition="0">
        <references count="2">
          <reference field="4294967294" count="1" selected="0">
            <x v="0"/>
          </reference>
          <reference field="2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423D6E-8B5D-4BFD-B68F-590807CF7F87}" name="PivotTable2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13:B346" firstHeaderRow="1" firstDataRow="1" firstDataCol="1"/>
  <pivotFields count="42">
    <pivotField dataField="1" showAll="0"/>
    <pivotField showAll="0"/>
    <pivotField axis="axisRow" showAll="0" sortType="descending">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2"/>
  </rowFields>
  <rowItems count="33">
    <i>
      <x v="7"/>
    </i>
    <i>
      <x v="6"/>
    </i>
    <i>
      <x v="25"/>
    </i>
    <i>
      <x v="30"/>
    </i>
    <i>
      <x v="11"/>
    </i>
    <i>
      <x v="14"/>
    </i>
    <i>
      <x v="26"/>
    </i>
    <i>
      <x v="20"/>
    </i>
    <i>
      <x v="8"/>
    </i>
    <i>
      <x v="22"/>
    </i>
    <i>
      <x v="13"/>
    </i>
    <i>
      <x v="19"/>
    </i>
    <i>
      <x v="29"/>
    </i>
    <i>
      <x v="31"/>
    </i>
    <i>
      <x v="9"/>
    </i>
    <i>
      <x v="12"/>
    </i>
    <i>
      <x v="21"/>
    </i>
    <i>
      <x v="24"/>
    </i>
    <i>
      <x v="5"/>
    </i>
    <i>
      <x v="27"/>
    </i>
    <i>
      <x v="18"/>
    </i>
    <i>
      <x v="2"/>
    </i>
    <i>
      <x v="10"/>
    </i>
    <i>
      <x v="23"/>
    </i>
    <i>
      <x v="16"/>
    </i>
    <i>
      <x/>
    </i>
    <i>
      <x v="17"/>
    </i>
    <i>
      <x v="15"/>
    </i>
    <i>
      <x v="4"/>
    </i>
    <i>
      <x v="1"/>
    </i>
    <i>
      <x v="3"/>
    </i>
    <i>
      <x v="28"/>
    </i>
    <i t="grand">
      <x/>
    </i>
  </rowItems>
  <colItems count="1">
    <i/>
  </colItems>
  <dataFields count="1">
    <dataField name="Total Accidents"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D2ACE7-E5B3-44CB-B7CE-A471EF48AB20}"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6:B7" firstHeaderRow="0" firstDataRow="1" firstDataCol="0"/>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dataField="1"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2">
    <i>
      <x/>
    </i>
    <i i="1">
      <x v="1"/>
    </i>
  </colItems>
  <dataFields count="2">
    <dataField name="Total Accidents" fld="0" subtotal="count" baseField="0" baseItem="0"/>
    <dataField name="Sum of Number of Vehicles Involved" fld="12"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84A913-D641-43D5-838E-B6364CE83E11}" name="PivotTable2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89:B296" firstHeaderRow="1" firstDataRow="1" firstDataCol="1"/>
  <pivotFields count="42">
    <pivotField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axis="axisRow"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dataField="1"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5"/>
  </rowFields>
  <rowItems count="7">
    <i>
      <x/>
    </i>
    <i>
      <x v="1"/>
    </i>
    <i>
      <x v="2"/>
    </i>
    <i>
      <x v="3"/>
    </i>
    <i>
      <x v="4"/>
    </i>
    <i>
      <x v="5"/>
    </i>
    <i t="grand">
      <x/>
    </i>
  </rowItems>
  <colItems count="1">
    <i/>
  </colItems>
  <dataFields count="1">
    <dataField name="Average of Speed Limit (km/h)" fld="21" subtotal="average" baseField="1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5EBEAD-C8E5-464B-9EE1-BE56272E83E8}" name="PivotTable2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80:B285" firstHeaderRow="1" firstDataRow="1" firstDataCol="1"/>
  <pivotFields count="42">
    <pivotField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dataField="1"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axis="axisRow" showAll="0">
      <items count="5">
        <item x="3"/>
        <item x="1"/>
        <item x="2"/>
        <item x="0"/>
        <item t="default"/>
      </items>
    </pivotField>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8"/>
  </rowFields>
  <rowItems count="5">
    <i>
      <x/>
    </i>
    <i>
      <x v="1"/>
    </i>
    <i>
      <x v="2"/>
    </i>
    <i>
      <x v="3"/>
    </i>
    <i t="grand">
      <x/>
    </i>
  </rowItems>
  <colItems count="1">
    <i/>
  </colItems>
  <dataFields count="1">
    <dataField name="Count of Number of Vehicles Involved" fld="12"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050070-95BE-48A2-B833-95259BFC7502}"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68:B101" firstHeaderRow="1" firstDataRow="1" firstDataCol="1"/>
  <pivotFields count="42">
    <pivotField dataField="1" showAll="0"/>
    <pivotField showAll="0"/>
    <pivotField axis="axisRow"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2"/>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Total Acciden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4A9069A-ECA2-4062-86C5-99A5FF049EC7}"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5:B29" firstHeaderRow="1"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axis="axisRow" showAll="0">
      <items count="4">
        <item x="1"/>
        <item x="0"/>
        <item x="2"/>
        <item t="default"/>
      </items>
    </pivotField>
    <pivotField showAll="0"/>
    <pivotField showAll="0"/>
    <pivotField showAll="0"/>
    <pivotField showAll="0"/>
    <pivotField showAll="0">
      <items count="6">
        <item x="2"/>
        <item x="4"/>
        <item x="0"/>
        <item x="3"/>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30"/>
  </rowFields>
  <rowItems count="4">
    <i>
      <x/>
    </i>
    <i>
      <x v="1"/>
    </i>
    <i>
      <x v="2"/>
    </i>
    <i t="grand">
      <x/>
    </i>
  </rowItems>
  <colItems count="1">
    <i/>
  </colItems>
  <dataFields count="1">
    <dataField name="Total Acciden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BE716C0-0BB6-45B6-AF5E-9540556DBBD9}"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04:B106" firstHeaderRow="1"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axis="axisRow" showAll="0">
      <items count="29">
        <item h="1" x="13"/>
        <item h="1" x="5"/>
        <item h="1" x="20"/>
        <item h="1" x="25"/>
        <item h="1" x="11"/>
        <item h="1" x="19"/>
        <item h="1" x="27"/>
        <item h="1" x="2"/>
        <item h="1" x="3"/>
        <item h="1" x="12"/>
        <item h="1" x="1"/>
        <item h="1" x="8"/>
        <item h="1" x="14"/>
        <item h="1" x="10"/>
        <item h="1" x="18"/>
        <item h="1" x="7"/>
        <item h="1" x="23"/>
        <item h="1" x="26"/>
        <item h="1" x="21"/>
        <item h="1" x="15"/>
        <item h="1" x="9"/>
        <item h="1" x="4"/>
        <item h="1" x="24"/>
        <item x="0"/>
        <item h="1" x="17"/>
        <item h="1" x="6"/>
        <item h="1" x="16"/>
        <item h="1" x="22"/>
        <item t="default"/>
      </items>
    </pivotField>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4"/>
  </rowFields>
  <rowItems count="2">
    <i>
      <x v="23"/>
    </i>
    <i t="grand">
      <x/>
    </i>
  </rowItems>
  <colItems count="1">
    <i/>
  </colItems>
  <dataFields count="1">
    <dataField name="Total Acciden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3632DFE-6432-4902-94FE-DD523CE8596C}" name="PivotTable2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87:B393" firstHeaderRow="1"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items count="6">
        <item x="2"/>
        <item x="3"/>
        <item x="1"/>
        <item x="4"/>
        <item x="0"/>
        <item t="default"/>
      </items>
    </pivotField>
    <pivotField showAll="0">
      <items count="8">
        <item x="6"/>
        <item x="3"/>
        <item x="5"/>
        <item x="0"/>
        <item x="2"/>
        <item x="1"/>
        <item x="4"/>
        <item t="default"/>
      </items>
    </pivotField>
    <pivotField showAll="0"/>
    <pivotField showAll="0"/>
    <pivotField axis="axisRow"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6"/>
  </rowFields>
  <rowItems count="6">
    <i>
      <x/>
    </i>
    <i>
      <x v="1"/>
    </i>
    <i>
      <x v="2"/>
    </i>
    <i>
      <x v="3"/>
    </i>
    <i>
      <x v="4"/>
    </i>
    <i t="grand">
      <x/>
    </i>
  </rowItems>
  <colItems count="1">
    <i/>
  </colItems>
  <dataFields count="1">
    <dataField name="Accidents" fld="0" subtotal="count" baseField="13"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3"/>
          </reference>
        </references>
      </pivotArea>
    </chartFormat>
    <chartFormat chart="0" format="2">
      <pivotArea type="data" outline="0" fieldPosition="0">
        <references count="2">
          <reference field="4294967294" count="1" selected="0">
            <x v="0"/>
          </reference>
          <reference field="16" count="1" selected="0">
            <x v="4"/>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 chart="0" format="4">
      <pivotArea type="data" outline="0" fieldPosition="0">
        <references count="2">
          <reference field="4294967294" count="1" selected="0">
            <x v="0"/>
          </reference>
          <reference field="16" count="1" selected="0">
            <x v="1"/>
          </reference>
        </references>
      </pivotArea>
    </chartFormat>
    <chartFormat chart="0" format="5">
      <pivotArea type="data" outline="0" fieldPosition="0">
        <references count="2">
          <reference field="4294967294" count="1" selected="0">
            <x v="0"/>
          </reference>
          <reference field="16" count="1" selected="0">
            <x v="0"/>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16" count="1" selected="0">
            <x v="0"/>
          </reference>
        </references>
      </pivotArea>
    </chartFormat>
    <chartFormat chart="4" format="14">
      <pivotArea type="data" outline="0" fieldPosition="0">
        <references count="2">
          <reference field="4294967294" count="1" selected="0">
            <x v="0"/>
          </reference>
          <reference field="16" count="1" selected="0">
            <x v="1"/>
          </reference>
        </references>
      </pivotArea>
    </chartFormat>
    <chartFormat chart="4" format="15">
      <pivotArea type="data" outline="0" fieldPosition="0">
        <references count="2">
          <reference field="4294967294" count="1" selected="0">
            <x v="0"/>
          </reference>
          <reference field="16" count="1" selected="0">
            <x v="2"/>
          </reference>
        </references>
      </pivotArea>
    </chartFormat>
    <chartFormat chart="4" format="16">
      <pivotArea type="data" outline="0" fieldPosition="0">
        <references count="2">
          <reference field="4294967294" count="1" selected="0">
            <x v="0"/>
          </reference>
          <reference field="16" count="1" selected="0">
            <x v="3"/>
          </reference>
        </references>
      </pivotArea>
    </chartFormat>
    <chartFormat chart="4" format="17">
      <pivotArea type="data" outline="0" fieldPosition="0">
        <references count="2">
          <reference field="4294967294" count="1" selected="0">
            <x v="0"/>
          </reference>
          <reference field="1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1CCAC11-0D54-46A2-8C8D-40D6DC581739}"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54:B58" firstHeaderRow="1"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axis="axisRow" showAll="0">
      <items count="4">
        <item x="2"/>
        <item x="1"/>
        <item x="0"/>
        <item t="default"/>
      </items>
    </pivotField>
    <pivotField showAll="0"/>
    <pivotField showAll="0"/>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1"/>
  </rowFields>
  <rowItems count="4">
    <i>
      <x/>
    </i>
    <i>
      <x v="1"/>
    </i>
    <i>
      <x v="2"/>
    </i>
    <i t="grand">
      <x/>
    </i>
  </rowItems>
  <colItems count="1">
    <i/>
  </colItems>
  <dataFields count="1">
    <dataField name="Total Acciden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8C57150-788B-4D00-92F0-7D6A24756703}"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9:B16" firstHeaderRow="1"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axis="axisRow"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5"/>
  </rowFields>
  <rowItems count="7">
    <i>
      <x/>
    </i>
    <i>
      <x v="1"/>
    </i>
    <i>
      <x v="2"/>
    </i>
    <i>
      <x v="3"/>
    </i>
    <i>
      <x v="4"/>
    </i>
    <i>
      <x v="5"/>
    </i>
    <i t="grand">
      <x/>
    </i>
  </rowItems>
  <colItems count="1">
    <i/>
  </colItems>
  <dataFields count="1">
    <dataField name="Total Acciden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26DC646-1561-42C2-B992-F6986E228671}"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81:B184" firstHeaderRow="1"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axis="axisRow" showAll="0">
      <items count="3">
        <item x="1"/>
        <item x="0"/>
        <item t="default"/>
      </items>
    </pivotField>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26"/>
  </rowFields>
  <rowItems count="3">
    <i>
      <x/>
    </i>
    <i>
      <x v="1"/>
    </i>
    <i t="grand">
      <x/>
    </i>
  </rowItems>
  <colItems count="1">
    <i/>
  </colItems>
  <dataFields count="1">
    <dataField name="Total Acciden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1F34883-2DA7-4940-95BE-83DA631FE886}" name="PivotTable1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51:B257" firstHeaderRow="1" firstDataRow="1" firstDataCol="1"/>
  <pivotFields count="42">
    <pivotField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axis="axisRow" dataField="1" showAll="0">
      <items count="6">
        <item x="2"/>
        <item x="3"/>
        <item x="1"/>
        <item x="4"/>
        <item x="0"/>
        <item t="default"/>
      </items>
    </pivotField>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2"/>
  </rowFields>
  <rowItems count="6">
    <i>
      <x/>
    </i>
    <i>
      <x v="1"/>
    </i>
    <i>
      <x v="2"/>
    </i>
    <i>
      <x v="3"/>
    </i>
    <i>
      <x v="4"/>
    </i>
    <i t="grand">
      <x/>
    </i>
  </rowItems>
  <colItems count="1">
    <i/>
  </colItems>
  <dataFields count="1">
    <dataField name="Count of Number of Vehicles Involved" fld="12"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5A868E8-78B3-4C8F-8839-F7621148BA91}"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4" firstHeaderRow="0" firstDataRow="1" firstDataCol="0"/>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items count="8">
        <item x="6"/>
        <item x="3"/>
        <item x="5"/>
        <item x="0"/>
        <item x="2"/>
        <item x="1"/>
        <item x="4"/>
        <item t="default"/>
      </items>
    </pivotField>
    <pivotField dataField="1" showAll="0"/>
    <pivotField dataField="1"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3">
    <i>
      <x/>
    </i>
    <i i="1">
      <x v="1"/>
    </i>
    <i i="2">
      <x v="2"/>
    </i>
  </colItems>
  <dataFields count="3">
    <dataField name="Total Accidents" fld="0" subtotal="count" baseField="0" baseItem="0"/>
    <dataField name="Total Fatalities" fld="15" baseField="0" baseItem="1"/>
    <dataField name="Total Casualties" fld="14" baseField="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14B0E9B-3334-49FD-B599-58BD306EA6D0}"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61:C65" firstHeaderRow="0"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axis="axisRow" showAll="0">
      <items count="4">
        <item x="2"/>
        <item x="1"/>
        <item x="0"/>
        <item t="default"/>
      </items>
    </pivotField>
    <pivotField showAll="0"/>
    <pivotField showAll="0"/>
    <pivotField dataField="1"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1"/>
  </rowFields>
  <rowItems count="4">
    <i>
      <x/>
    </i>
    <i>
      <x v="1"/>
    </i>
    <i>
      <x v="2"/>
    </i>
    <i t="grand">
      <x/>
    </i>
  </rowItems>
  <colFields count="1">
    <field x="-2"/>
  </colFields>
  <colItems count="2">
    <i>
      <x/>
    </i>
    <i i="1">
      <x v="1"/>
    </i>
  </colItems>
  <dataFields count="2">
    <dataField name="Total Accidents" fld="0" subtotal="count" baseField="9" baseItem="0"/>
    <dataField name="Sum of Number of Casualtie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129382A-BE57-43FC-BF98-B65E6FA0E393}" name="PivotTable2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73:B381" firstHeaderRow="1"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axis="axisRow"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3"/>
  </rowFields>
  <rowItems count="8">
    <i>
      <x/>
    </i>
    <i>
      <x v="1"/>
    </i>
    <i>
      <x v="2"/>
    </i>
    <i>
      <x v="3"/>
    </i>
    <i>
      <x v="4"/>
    </i>
    <i>
      <x v="5"/>
    </i>
    <i>
      <x v="6"/>
    </i>
    <i t="grand">
      <x/>
    </i>
  </rowItems>
  <colItems count="1">
    <i/>
  </colItems>
  <dataFields count="1">
    <dataField name="Accidents" fld="0" subtotal="count"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8C7E468-4099-4EC4-A071-741DD36DCC56}"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2:B39" firstHeaderRow="1"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axis="axisRow"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9">
        <item sd="0" x="0"/>
        <item sd="0" x="1"/>
        <item sd="0" x="2"/>
        <item sd="0" x="3"/>
        <item sd="0" x="4"/>
        <item sd="0" x="5"/>
        <item sd="0" x="6"/>
        <item sd="0" x="7"/>
        <item t="default"/>
      </items>
    </pivotField>
    <pivotField dragToRow="0" dragToCol="0" dragToPage="0" showAll="0" defaultSubtotal="0"/>
    <pivotField dragToRow="0" dragToCol="0" dragToPage="0" showAll="0" defaultSubtotal="0"/>
    <pivotField dragToRow="0" dragToCol="0" dragToPage="0" showAll="0" defaultSubtotal="0"/>
  </pivotFields>
  <rowFields count="3">
    <field x="38"/>
    <field x="36"/>
    <field x="8"/>
  </rowFields>
  <rowItems count="7">
    <i>
      <x v="1"/>
    </i>
    <i>
      <x v="2"/>
    </i>
    <i>
      <x v="3"/>
    </i>
    <i>
      <x v="4"/>
    </i>
    <i>
      <x v="5"/>
    </i>
    <i>
      <x v="6"/>
    </i>
    <i t="grand">
      <x/>
    </i>
  </rowItems>
  <colItems count="1">
    <i/>
  </colItems>
  <dataFields count="1">
    <dataField name="Total Acciden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14ADEC9-023D-4A4C-B64D-FCD245DC495F}" name="PivotTable2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31:B235" firstHeaderRow="1"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axis="axisRow"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1"/>
  </rowFields>
  <rowItems count="4">
    <i>
      <x/>
    </i>
    <i>
      <x v="1"/>
    </i>
    <i>
      <x v="2"/>
    </i>
    <i t="grand">
      <x/>
    </i>
  </rowItems>
  <colItems count="1">
    <i/>
  </colItems>
  <dataFields count="1">
    <dataField name="Total Acciden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173D3FC-4D72-4F82-8B61-DD1B479E4A11}" name="PivotTable1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62:B268" firstHeaderRow="1" firstDataRow="1" firstDataCol="1"/>
  <pivotFields count="42">
    <pivotField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dataField="1" showAll="0"/>
    <pivotField showAll="0">
      <items count="8">
        <item x="6"/>
        <item x="3"/>
        <item x="5"/>
        <item x="0"/>
        <item x="2"/>
        <item x="1"/>
        <item x="4"/>
        <item t="default"/>
      </items>
    </pivotField>
    <pivotField showAll="0"/>
    <pivotField showAll="0"/>
    <pivotField axis="axisRow"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6"/>
  </rowFields>
  <rowItems count="6">
    <i>
      <x/>
    </i>
    <i>
      <x v="1"/>
    </i>
    <i>
      <x v="2"/>
    </i>
    <i>
      <x v="3"/>
    </i>
    <i>
      <x v="4"/>
    </i>
    <i t="grand">
      <x/>
    </i>
  </rowItems>
  <colItems count="1">
    <i/>
  </colItems>
  <dataFields count="1">
    <dataField name="Count of Number of Vehicles Involved" fld="12"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F3F35F3-AA3E-4EAB-B554-10558A069A65}" name="PivotTable1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194:G198" firstHeaderRow="1"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axis="axisRow" showAll="0">
      <items count="6">
        <item x="0"/>
        <item x="1"/>
        <item x="2"/>
        <item x="3"/>
        <item x="4"/>
        <item t="default"/>
      </items>
    </pivotField>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22"/>
  </rowFields>
  <rowItems count="4">
    <i>
      <x v="1"/>
    </i>
    <i>
      <x v="2"/>
    </i>
    <i>
      <x v="3"/>
    </i>
    <i t="grand">
      <x/>
    </i>
  </rowItems>
  <colItems count="1">
    <i/>
  </colItems>
  <dataFields count="1">
    <dataField name="Total Acciden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A64D917-DABA-47A6-AB50-AC9767FA0BBC}"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87:B191" firstHeaderRow="1"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axis="axisRow"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25"/>
  </rowFields>
  <rowItems count="4">
    <i>
      <x/>
    </i>
    <i>
      <x v="1"/>
    </i>
    <i>
      <x v="2"/>
    </i>
    <i t="grand">
      <x/>
    </i>
  </rowItems>
  <colItems count="1">
    <i/>
  </colItems>
  <dataFields count="1">
    <dataField name="Total Acciden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50DA186D-B6FD-4C61-B814-691074726B8C}" name="PivotTable3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414:B419" firstHeaderRow="1"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items count="6">
        <item x="2"/>
        <item x="3"/>
        <item x="1"/>
        <item x="4"/>
        <item x="0"/>
        <item t="default"/>
      </items>
    </pivotField>
    <pivotField showAll="0">
      <items count="8">
        <item x="6"/>
        <item x="3"/>
        <item x="5"/>
        <item x="0"/>
        <item x="2"/>
        <item x="1"/>
        <item x="4"/>
        <item t="default"/>
      </items>
    </pivotField>
    <pivotField showAll="0"/>
    <pivotField showAll="0"/>
    <pivotField showAll="0">
      <items count="6">
        <item x="4"/>
        <item x="1"/>
        <item x="0"/>
        <item x="2"/>
        <item x="3"/>
        <item t="default"/>
      </items>
    </pivotField>
    <pivotField axis="axisRow"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7"/>
  </rowFields>
  <rowItems count="5">
    <i>
      <x/>
    </i>
    <i>
      <x v="1"/>
    </i>
    <i>
      <x v="2"/>
    </i>
    <i>
      <x v="3"/>
    </i>
    <i t="grand">
      <x/>
    </i>
  </rowItems>
  <colItems count="1">
    <i/>
  </colItems>
  <dataFields count="1">
    <dataField name="Accidents" fld="0" subtotal="count" baseField="13" baseItem="0"/>
  </dataFields>
  <chartFormats count="2">
    <chartFormat chart="0" format="0"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D678C75B-EEA5-4F45-8F4C-78FB396CD5EF}"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45:B178" firstHeaderRow="1" firstDataRow="1" firstDataCol="1"/>
  <pivotFields count="42">
    <pivotField dataField="1" showAll="0"/>
    <pivotField showAll="0"/>
    <pivotField axis="axisRow"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2"/>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Total Acciden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D2E402-05F2-4107-BC5D-6820C2D66DD5}" name="PivotTable1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94:B227" firstHeaderRow="1" firstDataRow="1" firstDataCol="1"/>
  <pivotFields count="42">
    <pivotField showAll="0"/>
    <pivotField showAll="0"/>
    <pivotField axis="axisRow"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dataField="1"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2"/>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Average of Driver Age" fld="22" subtotal="average" baseField="31"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5811D9C7-902D-49B2-853D-7ED889796A5F}" name="PivotTable2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L104:M133" firstHeaderRow="1"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axis="axisRow" showAll="0">
      <items count="29">
        <item x="13"/>
        <item x="5"/>
        <item x="20"/>
        <item x="25"/>
        <item x="11"/>
        <item x="19"/>
        <item x="27"/>
        <item x="2"/>
        <item x="3"/>
        <item x="12"/>
        <item x="1"/>
        <item x="8"/>
        <item x="14"/>
        <item x="10"/>
        <item x="18"/>
        <item x="7"/>
        <item x="23"/>
        <item x="26"/>
        <item x="21"/>
        <item x="15"/>
        <item x="9"/>
        <item x="4"/>
        <item x="24"/>
        <item x="0"/>
        <item x="17"/>
        <item x="6"/>
        <item x="16"/>
        <item x="22"/>
        <item t="default"/>
      </items>
    </pivotField>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4"/>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Total Acciden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D50B5C8F-44B3-4E06-AA90-BC8786A27C4B}" name="PivotTable3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424:B429" firstHeaderRow="1"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items count="6">
        <item x="2"/>
        <item x="3"/>
        <item x="1"/>
        <item x="4"/>
        <item x="0"/>
        <item t="default"/>
      </items>
    </pivotField>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axis="axisRow" showAll="0">
      <items count="5">
        <item x="3"/>
        <item x="1"/>
        <item x="2"/>
        <item x="0"/>
        <item t="default"/>
      </items>
    </pivotField>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8"/>
  </rowFields>
  <rowItems count="5">
    <i>
      <x/>
    </i>
    <i>
      <x v="1"/>
    </i>
    <i>
      <x v="2"/>
    </i>
    <i>
      <x v="3"/>
    </i>
    <i t="grand">
      <x/>
    </i>
  </rowItems>
  <colItems count="1">
    <i/>
  </colItems>
  <dataFields count="1">
    <dataField name="Total Accidents" fld="0" subtotal="count" baseField="1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9301A843-81D0-47EF-96DA-18E43C969225}" name="PivotTable2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00:B308" firstHeaderRow="1"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axis="axisRow" showAll="0">
      <items count="8">
        <item x="6"/>
        <item x="0"/>
        <item x="4"/>
        <item x="1"/>
        <item x="3"/>
        <item x="5"/>
        <item x="2"/>
        <item t="default"/>
      </items>
    </pivotField>
    <pivotField showAll="0"/>
    <pivotField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9"/>
  </rowFields>
  <rowItems count="8">
    <i>
      <x/>
    </i>
    <i>
      <x v="1"/>
    </i>
    <i>
      <x v="2"/>
    </i>
    <i>
      <x v="3"/>
    </i>
    <i>
      <x v="4"/>
    </i>
    <i>
      <x v="5"/>
    </i>
    <i>
      <x v="6"/>
    </i>
    <i t="grand">
      <x/>
    </i>
  </rowItems>
  <colItems count="1">
    <i/>
  </colItems>
  <dataFields count="1">
    <dataField name="Count of Acci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2134CBD0-FE98-4396-B7F1-DC9D90D6BC85}" name="PivotTable2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71:B276" firstHeaderRow="1" firstDataRow="1" firstDataCol="1"/>
  <pivotFields count="42">
    <pivotField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dataField="1"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axis="axisRow" showAll="0">
      <items count="5">
        <item x="0"/>
        <item x="2"/>
        <item x="3"/>
        <item x="1"/>
        <item t="default"/>
      </items>
    </pivotField>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9"/>
  </rowFields>
  <rowItems count="5">
    <i>
      <x/>
    </i>
    <i>
      <x v="1"/>
    </i>
    <i>
      <x v="2"/>
    </i>
    <i>
      <x v="3"/>
    </i>
    <i t="grand">
      <x/>
    </i>
  </rowItems>
  <colItems count="1">
    <i/>
  </colItems>
  <dataFields count="1">
    <dataField name="Count of Number of Vehicles Involved" fld="12"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B2209BE8-6CF5-4A35-892E-9DADBF0B038C}" name="PivotTable2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J194:K200" firstHeaderRow="1"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axis="axisRow" showAll="0">
      <items count="6">
        <item x="4"/>
        <item x="2"/>
        <item x="3"/>
        <item x="1"/>
        <item x="0"/>
        <item t="default"/>
      </items>
    </pivotField>
    <pivotField showAll="0">
      <items count="6">
        <item x="2"/>
        <item x="4"/>
        <item x="0"/>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34"/>
  </rowFields>
  <rowItems count="6">
    <i>
      <x/>
    </i>
    <i>
      <x v="1"/>
    </i>
    <i>
      <x v="2"/>
    </i>
    <i>
      <x v="3"/>
    </i>
    <i>
      <x v="4"/>
    </i>
    <i t="grand">
      <x/>
    </i>
  </rowItems>
  <colItems count="1">
    <i/>
  </colItems>
  <dataFields count="1">
    <dataField name="Total Acciden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C3664FC2-1388-4471-A38D-E94365A02069}"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45:B52" firstHeaderRow="1"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axis="axisRow"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5"/>
  </rowFields>
  <rowItems count="7">
    <i>
      <x/>
    </i>
    <i>
      <x v="1"/>
    </i>
    <i>
      <x v="2"/>
    </i>
    <i>
      <x v="3"/>
    </i>
    <i>
      <x v="4"/>
    </i>
    <i>
      <x v="5"/>
    </i>
    <i t="grand">
      <x/>
    </i>
  </rowItems>
  <colItems count="1">
    <i/>
  </colItems>
  <dataFields count="1">
    <dataField name="Total Acciden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99A8620C-18AC-40BA-A55E-BA9BB47AD800}" name="PivotTable3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401:E407" firstHeaderRow="1" firstDataRow="2"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axis="axisCol" showAll="0">
      <items count="4">
        <item x="2"/>
        <item x="1"/>
        <item x="0"/>
        <item t="default"/>
      </items>
    </pivotField>
    <pivotField showAll="0">
      <items count="6">
        <item x="2"/>
        <item x="3"/>
        <item x="1"/>
        <item x="4"/>
        <item x="0"/>
        <item t="default"/>
      </items>
    </pivotField>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axis="axisRow" showAll="0">
      <items count="5">
        <item x="0"/>
        <item x="2"/>
        <item x="3"/>
        <item x="1"/>
        <item t="default"/>
      </items>
    </pivotField>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9"/>
  </rowFields>
  <rowItems count="5">
    <i>
      <x/>
    </i>
    <i>
      <x v="1"/>
    </i>
    <i>
      <x v="2"/>
    </i>
    <i>
      <x v="3"/>
    </i>
    <i t="grand">
      <x/>
    </i>
  </rowItems>
  <colFields count="1">
    <field x="11"/>
  </colFields>
  <colItems count="4">
    <i>
      <x/>
    </i>
    <i>
      <x v="1"/>
    </i>
    <i>
      <x v="2"/>
    </i>
    <i t="grand">
      <x/>
    </i>
  </colItems>
  <dataFields count="1">
    <dataField name="Accidents" fld="0" subtotal="count" baseField="13" baseItem="0"/>
  </dataFields>
  <chartFormats count="6">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4" format="6" series="1">
      <pivotArea type="data" outline="0" fieldPosition="0">
        <references count="2">
          <reference field="4294967294" count="1" selected="0">
            <x v="0"/>
          </reference>
          <reference field="11" count="1" selected="0">
            <x v="0"/>
          </reference>
        </references>
      </pivotArea>
    </chartFormat>
    <chartFormat chart="4" format="7" series="1">
      <pivotArea type="data" outline="0" fieldPosition="0">
        <references count="2">
          <reference field="4294967294" count="1" selected="0">
            <x v="0"/>
          </reference>
          <reference field="11" count="1" selected="0">
            <x v="1"/>
          </reference>
        </references>
      </pivotArea>
    </chartFormat>
    <chartFormat chart="4"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71540550-986A-4BA3-83BB-6F509C4AB1C4}"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9:E22" firstHeaderRow="1"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axis="axisRow"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6"/>
  </rowFields>
  <rowItems count="13">
    <i>
      <x/>
    </i>
    <i>
      <x v="1"/>
    </i>
    <i>
      <x v="2"/>
    </i>
    <i>
      <x v="3"/>
    </i>
    <i>
      <x v="4"/>
    </i>
    <i>
      <x v="5"/>
    </i>
    <i>
      <x v="6"/>
    </i>
    <i>
      <x v="7"/>
    </i>
    <i>
      <x v="8"/>
    </i>
    <i>
      <x v="9"/>
    </i>
    <i>
      <x v="10"/>
    </i>
    <i>
      <x v="11"/>
    </i>
    <i t="grand">
      <x/>
    </i>
  </rowItems>
  <colItems count="1">
    <i/>
  </colItems>
  <dataFields count="1">
    <dataField name="Total Acciden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363619A3-0776-46A5-9BA9-ACB9F6E04B7B}" name="PivotTable2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18:B323" firstHeaderRow="1"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axis="axisRow" showAll="0">
      <items count="5">
        <item x="0"/>
        <item x="2"/>
        <item x="3"/>
        <item x="1"/>
        <item t="default"/>
      </items>
    </pivotField>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defaultSubtotal="0"/>
    <pivotField showAll="0" defaultSubtotal="0"/>
    <pivotField showAll="0" defaultSubtotal="0">
      <items count="8">
        <item x="0"/>
        <item x="1"/>
        <item x="2"/>
        <item x="3"/>
        <item x="4"/>
        <item x="5"/>
        <item x="6"/>
        <item x="7"/>
      </items>
    </pivotField>
    <pivotField dragToRow="0" dragToCol="0" dragToPage="0" showAll="0" defaultSubtotal="0"/>
    <pivotField dragToRow="0" dragToCol="0" dragToPage="0" showAll="0" defaultSubtotal="0"/>
    <pivotField dragToRow="0" dragToCol="0" dragToPage="0" showAll="0" defaultSubtotal="0"/>
  </pivotFields>
  <rowFields count="1">
    <field x="19"/>
  </rowFields>
  <rowItems count="5">
    <i>
      <x/>
    </i>
    <i>
      <x v="1"/>
    </i>
    <i>
      <x v="2"/>
    </i>
    <i>
      <x v="3"/>
    </i>
    <i t="grand">
      <x/>
    </i>
  </rowItems>
  <colItems count="1">
    <i/>
  </colItems>
  <dataFields count="1">
    <dataField name="Count of Accident_ID" fld="0" subtotal="count"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07EA6FF9-6259-4341-BD87-8730B98B890B}"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122:E128" firstHeaderRow="1" firstDataRow="2" firstDataCol="1"/>
  <pivotFields count="42">
    <pivotField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axis="axisCol" showAll="0">
      <items count="4">
        <item x="2"/>
        <item x="1"/>
        <item x="0"/>
        <item t="default"/>
      </items>
    </pivotField>
    <pivotField showAll="0"/>
    <pivotField showAll="0">
      <items count="8">
        <item x="6"/>
        <item x="3"/>
        <item x="5"/>
        <item x="0"/>
        <item x="2"/>
        <item x="1"/>
        <item x="4"/>
        <item t="default"/>
      </items>
    </pivotField>
    <pivotField dataField="1"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axis="axisRow" showAll="0">
      <items count="5">
        <item x="3"/>
        <item x="2"/>
        <item x="1"/>
        <item x="0"/>
        <item t="default"/>
      </items>
    </pivotField>
    <pivotField showAll="0"/>
    <pivotField showAll="0"/>
    <pivotField showAll="0"/>
    <pivotField showAll="0"/>
    <pivotField showAll="0"/>
    <pivotField showAll="0">
      <items count="6">
        <item x="2"/>
        <item x="4"/>
        <item x="0"/>
        <item x="3"/>
        <item x="1"/>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8">
        <item sd="0" x="0"/>
        <item sd="0" x="1"/>
        <item sd="0" x="2"/>
        <item sd="0" x="3"/>
        <item sd="0" x="4"/>
        <item sd="0" x="5"/>
        <item sd="0" x="6"/>
        <item sd="0" x="7"/>
      </items>
    </pivotField>
    <pivotField dragToRow="0" dragToCol="0" dragToPage="0" showAll="0" defaultSubtotal="0"/>
    <pivotField dragToRow="0" dragToCol="0" dragToPage="0" showAll="0" defaultSubtotal="0"/>
    <pivotField dragToRow="0" dragToCol="0" dragToPage="0" showAll="0" defaultSubtotal="0"/>
  </pivotFields>
  <rowFields count="1">
    <field x="29"/>
  </rowFields>
  <rowItems count="5">
    <i>
      <x/>
    </i>
    <i>
      <x v="1"/>
    </i>
    <i>
      <x v="2"/>
    </i>
    <i>
      <x v="3"/>
    </i>
    <i t="grand">
      <x/>
    </i>
  </rowItems>
  <colFields count="1">
    <field x="11"/>
  </colFields>
  <colItems count="4">
    <i>
      <x/>
    </i>
    <i>
      <x v="1"/>
    </i>
    <i>
      <x v="2"/>
    </i>
    <i t="grand">
      <x/>
    </i>
  </colItems>
  <dataFields count="1">
    <dataField name="Sum of Number of Casualties" fld="14" baseField="0" baseItem="0"/>
  </dataFields>
  <chartFormats count="4">
    <chartFormat chart="8" format="0" series="1">
      <pivotArea type="data" outline="0" fieldPosition="0">
        <references count="2">
          <reference field="4294967294" count="1" selected="0">
            <x v="0"/>
          </reference>
          <reference field="11" count="1" selected="0">
            <x v="0"/>
          </reference>
        </references>
      </pivotArea>
    </chartFormat>
    <chartFormat chart="8" format="1" series="1">
      <pivotArea type="data" outline="0" fieldPosition="0">
        <references count="2">
          <reference field="4294967294" count="1" selected="0">
            <x v="0"/>
          </reference>
          <reference field="11" count="1" selected="0">
            <x v="1"/>
          </reference>
        </references>
      </pivotArea>
    </chartFormat>
    <chartFormat chart="8" format="2" series="1">
      <pivotArea type="data" outline="0" fieldPosition="0">
        <references count="2">
          <reference field="4294967294" count="1" selected="0">
            <x v="0"/>
          </reference>
          <reference field="11" count="1" selected="0">
            <x v="2"/>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3F4952C4-BBF0-438A-8A1B-34E6178B4CB8}"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69:B202" firstHeaderRow="1" firstDataRow="1" firstDataCol="1"/>
  <pivotFields count="42">
    <pivotField showAll="0"/>
    <pivotField showAll="0"/>
    <pivotField axis="axisRow"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items count="8">
        <item x="6"/>
        <item x="3"/>
        <item x="5"/>
        <item x="0"/>
        <item x="2"/>
        <item x="1"/>
        <item x="4"/>
        <item t="default"/>
      </items>
    </pivotField>
    <pivotField showAll="0"/>
    <pivotField dataField="1"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8">
        <item sd="0" x="0"/>
        <item sd="0" x="1"/>
        <item sd="0" x="2"/>
        <item sd="0" x="3"/>
        <item sd="0" x="4"/>
        <item sd="0" x="5"/>
        <item sd="0" x="6"/>
        <item sd="0" x="7"/>
      </items>
    </pivotField>
    <pivotField dragToRow="0" dragToCol="0" dragToPage="0" showAll="0" defaultSubtotal="0"/>
    <pivotField dragToRow="0" dragToCol="0" dragToPage="0" showAll="0" defaultSubtotal="0"/>
    <pivotField dragToRow="0" dragToCol="0" dragToPage="0" showAll="0" defaultSubtotal="0"/>
  </pivotFields>
  <rowFields count="1">
    <field x="2"/>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Sum of Number of Fatalities"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D7907C3F-0E32-473C-98B5-397B80906793}"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19:C23" firstHeaderRow="0" firstDataRow="1" firstDataCol="1"/>
  <pivotFields count="42">
    <pivotField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axis="axisRow" showAll="0">
      <items count="4">
        <item x="2"/>
        <item x="1"/>
        <item x="0"/>
        <item t="default"/>
      </items>
    </pivotField>
    <pivotField showAll="0"/>
    <pivotField showAll="0">
      <items count="8">
        <item x="6"/>
        <item x="3"/>
        <item x="5"/>
        <item x="0"/>
        <item x="2"/>
        <item x="1"/>
        <item x="4"/>
        <item t="default"/>
      </items>
    </pivotField>
    <pivotField dataField="1" showAll="0"/>
    <pivotField dataField="1"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defaultSubtotal="0"/>
    <pivotField showAll="0" defaultSubtotal="0"/>
    <pivotField showAll="0" defaultSubtotal="0">
      <items count="8">
        <item x="0"/>
        <item x="1"/>
        <item x="2"/>
        <item x="3"/>
        <item x="4"/>
        <item x="5"/>
        <item x="6"/>
        <item x="7"/>
      </items>
    </pivotField>
    <pivotField dragToRow="0" dragToCol="0" dragToPage="0" showAll="0" defaultSubtotal="0"/>
    <pivotField dragToRow="0" dragToCol="0" dragToPage="0" showAll="0" defaultSubtotal="0"/>
    <pivotField dragToRow="0" dragToCol="0" dragToPage="0" showAll="0" defaultSubtotal="0"/>
  </pivotFields>
  <rowFields count="1">
    <field x="11"/>
  </rowFields>
  <rowItems count="4">
    <i>
      <x/>
    </i>
    <i>
      <x v="1"/>
    </i>
    <i>
      <x v="2"/>
    </i>
    <i t="grand">
      <x/>
    </i>
  </rowItems>
  <colFields count="1">
    <field x="-2"/>
  </colFields>
  <colItems count="2">
    <i>
      <x/>
    </i>
    <i i="1">
      <x v="1"/>
    </i>
  </colItems>
  <dataFields count="2">
    <dataField name="Casualties" fld="14" baseField="0" baseItem="0"/>
    <dataField name="Fatalities" fld="15" baseField="0" baseItem="0"/>
  </dataFields>
  <chartFormats count="12">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 chart="14" format="6">
      <pivotArea type="data" outline="0" fieldPosition="0">
        <references count="2">
          <reference field="4294967294" count="1" selected="0">
            <x v="0"/>
          </reference>
          <reference field="11" count="1" selected="0">
            <x v="2"/>
          </reference>
        </references>
      </pivotArea>
    </chartFormat>
    <chartFormat chart="14" format="7">
      <pivotArea type="data" outline="0" fieldPosition="0">
        <references count="2">
          <reference field="4294967294" count="1" selected="0">
            <x v="0"/>
          </reference>
          <reference field="11" count="1" selected="0">
            <x v="1"/>
          </reference>
        </references>
      </pivotArea>
    </chartFormat>
    <chartFormat chart="14" format="8">
      <pivotArea type="data" outline="0" fieldPosition="0">
        <references count="2">
          <reference field="4294967294" count="1" selected="0">
            <x v="0"/>
          </reference>
          <reference field="11" count="1" selected="0">
            <x v="0"/>
          </reference>
        </references>
      </pivotArea>
    </chartFormat>
    <chartFormat chart="14" format="9">
      <pivotArea type="data" outline="0" fieldPosition="0">
        <references count="2">
          <reference field="4294967294" count="1" selected="0">
            <x v="1"/>
          </reference>
          <reference field="11" count="1" selected="0">
            <x v="0"/>
          </reference>
        </references>
      </pivotArea>
    </chartFormat>
    <chartFormat chart="14" format="10">
      <pivotArea type="data" outline="0" fieldPosition="0">
        <references count="2">
          <reference field="4294967294" count="1" selected="0">
            <x v="1"/>
          </reference>
          <reference field="11" count="1" selected="0">
            <x v="1"/>
          </reference>
        </references>
      </pivotArea>
    </chartFormat>
    <chartFormat chart="14" format="11">
      <pivotArea type="data" outline="0" fieldPosition="0">
        <references count="2">
          <reference field="4294967294" count="1" selected="0">
            <x v="1"/>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2A1FABDF-B732-443B-8275-AE2C654587B5}"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A104:B108" firstHeaderRow="1" firstDataRow="1" firstDataCol="1"/>
  <pivotFields count="42">
    <pivotField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axis="axisRow" showAll="0">
      <items count="4">
        <item x="2"/>
        <item x="1"/>
        <item x="0"/>
        <item t="default"/>
      </items>
    </pivotField>
    <pivotField showAll="0"/>
    <pivotField showAll="0">
      <items count="8">
        <item x="6"/>
        <item x="3"/>
        <item x="5"/>
        <item x="0"/>
        <item x="2"/>
        <item x="1"/>
        <item x="4"/>
        <item t="default"/>
      </items>
    </pivotField>
    <pivotField dataField="1"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8">
        <item sd="0" x="0"/>
        <item sd="0" x="1"/>
        <item sd="0" x="2"/>
        <item sd="0" x="3"/>
        <item sd="0" x="4"/>
        <item sd="0" x="5"/>
        <item sd="0" x="6"/>
        <item sd="0" x="7"/>
      </items>
    </pivotField>
    <pivotField dragToRow="0" dragToCol="0" dragToPage="0" showAll="0" defaultSubtotal="0"/>
    <pivotField dragToRow="0" dragToCol="0" dragToPage="0" showAll="0" defaultSubtotal="0"/>
    <pivotField dragToRow="0" dragToCol="0" dragToPage="0" showAll="0" defaultSubtotal="0"/>
  </pivotFields>
  <rowFields count="1">
    <field x="11"/>
  </rowFields>
  <rowItems count="4">
    <i>
      <x/>
    </i>
    <i>
      <x v="1"/>
    </i>
    <i>
      <x v="2"/>
    </i>
    <i t="grand">
      <x/>
    </i>
  </rowItems>
  <colItems count="1">
    <i/>
  </colItems>
  <dataFields count="1">
    <dataField name="Sum of Number of Casualties" fld="14" baseField="0" baseItem="0"/>
  </dataFields>
  <chartFormats count="5">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1" format="4">
      <pivotArea type="data" outline="0" fieldPosition="0">
        <references count="2">
          <reference field="4294967294" count="1" selected="0">
            <x v="0"/>
          </reference>
          <reference field="11" count="1" selected="0">
            <x v="0"/>
          </reference>
        </references>
      </pivotArea>
    </chartFormat>
    <chartFormat chart="11" format="5">
      <pivotArea type="data" outline="0" fieldPosition="0">
        <references count="2">
          <reference field="4294967294" count="1" selected="0">
            <x v="0"/>
          </reference>
          <reference field="11" count="1" selected="0">
            <x v="1"/>
          </reference>
        </references>
      </pivotArea>
    </chartFormat>
    <chartFormat chart="11" format="6">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05749CA4-FADC-4311-9E9F-45876A6ACF26}" name="PivotTable4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863:G871" firstHeaderRow="1" firstDataRow="2"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axis="axisRow"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items count="6">
        <item x="2"/>
        <item x="3"/>
        <item x="1"/>
        <item x="4"/>
        <item x="0"/>
        <item t="default"/>
      </items>
    </pivotField>
    <pivotField showAll="0">
      <items count="8">
        <item x="6"/>
        <item x="3"/>
        <item x="5"/>
        <item x="0"/>
        <item x="2"/>
        <item x="1"/>
        <item x="4"/>
        <item t="default"/>
      </items>
    </pivotField>
    <pivotField showAll="0"/>
    <pivotField showAll="0"/>
    <pivotField axis="axisCol"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5"/>
  </rowFields>
  <rowItems count="7">
    <i>
      <x/>
    </i>
    <i>
      <x v="1"/>
    </i>
    <i>
      <x v="2"/>
    </i>
    <i>
      <x v="3"/>
    </i>
    <i>
      <x v="4"/>
    </i>
    <i>
      <x v="5"/>
    </i>
    <i t="grand">
      <x/>
    </i>
  </rowItems>
  <colFields count="1">
    <field x="16"/>
  </colFields>
  <colItems count="6">
    <i>
      <x/>
    </i>
    <i>
      <x v="1"/>
    </i>
    <i>
      <x v="2"/>
    </i>
    <i>
      <x v="3"/>
    </i>
    <i>
      <x v="4"/>
    </i>
    <i t="grand">
      <x/>
    </i>
  </colItems>
  <dataFields count="1">
    <dataField name="Accidents" fld="0" subtotal="count" baseField="13" baseItem="0"/>
  </dataFields>
  <chartFormats count="12">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0" format="2" series="1">
      <pivotArea type="data" outline="0" fieldPosition="0">
        <references count="2">
          <reference field="4294967294" count="1" selected="0">
            <x v="0"/>
          </reference>
          <reference field="16" count="1" selected="0">
            <x v="2"/>
          </reference>
        </references>
      </pivotArea>
    </chartFormat>
    <chartFormat chart="0" format="3" series="1">
      <pivotArea type="data" outline="0" fieldPosition="0">
        <references count="2">
          <reference field="4294967294" count="1" selected="0">
            <x v="0"/>
          </reference>
          <reference field="16" count="1" selected="0">
            <x v="3"/>
          </reference>
        </references>
      </pivotArea>
    </chartFormat>
    <chartFormat chart="0" format="4" series="1">
      <pivotArea type="data" outline="0" fieldPosition="0">
        <references count="2">
          <reference field="4294967294" count="1" selected="0">
            <x v="0"/>
          </reference>
          <reference field="16" count="1" selected="0">
            <x v="4"/>
          </reference>
        </references>
      </pivotArea>
    </chartFormat>
    <chartFormat chart="4" format="10" series="1">
      <pivotArea type="data" outline="0" fieldPosition="0">
        <references count="2">
          <reference field="4294967294" count="1" selected="0">
            <x v="0"/>
          </reference>
          <reference field="16" count="1" selected="0">
            <x v="0"/>
          </reference>
        </references>
      </pivotArea>
    </chartFormat>
    <chartFormat chart="4" format="11" series="1">
      <pivotArea type="data" outline="0" fieldPosition="0">
        <references count="2">
          <reference field="4294967294" count="1" selected="0">
            <x v="0"/>
          </reference>
          <reference field="16" count="1" selected="0">
            <x v="1"/>
          </reference>
        </references>
      </pivotArea>
    </chartFormat>
    <chartFormat chart="4" format="12" series="1">
      <pivotArea type="data" outline="0" fieldPosition="0">
        <references count="2">
          <reference field="4294967294" count="1" selected="0">
            <x v="0"/>
          </reference>
          <reference field="16" count="1" selected="0">
            <x v="2"/>
          </reference>
        </references>
      </pivotArea>
    </chartFormat>
    <chartFormat chart="4" format="13" series="1">
      <pivotArea type="data" outline="0" fieldPosition="0">
        <references count="2">
          <reference field="4294967294" count="1" selected="0">
            <x v="0"/>
          </reference>
          <reference field="16" count="1" selected="0">
            <x v="3"/>
          </reference>
        </references>
      </pivotArea>
    </chartFormat>
    <chartFormat chart="4" format="14" series="1">
      <pivotArea type="data" outline="0" fieldPosition="0">
        <references count="2">
          <reference field="4294967294" count="1" selected="0">
            <x v="0"/>
          </reference>
          <reference field="16" count="1" selected="0">
            <x v="4"/>
          </reference>
        </references>
      </pivotArea>
    </chartFormat>
    <chartFormat chart="4" format="15"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4F921314-E632-45FC-BBC2-09F271C9C754}" name="PivotTable2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56:B361" firstHeaderRow="1"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axis="axisRow"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defaultSubtotal="0"/>
    <pivotField showAll="0" defaultSubtotal="0"/>
    <pivotField showAll="0" defaultSubtotal="0">
      <items count="8">
        <item x="0"/>
        <item x="1"/>
        <item x="2"/>
        <item x="3"/>
        <item x="4"/>
        <item x="5"/>
        <item x="6"/>
        <item x="7"/>
      </items>
    </pivotField>
    <pivotField dragToRow="0" dragToCol="0" dragToPage="0" showAll="0" defaultSubtotal="0"/>
    <pivotField dragToRow="0" dragToCol="0" dragToPage="0" showAll="0" defaultSubtotal="0"/>
    <pivotField dragToRow="0" dragToCol="0" dragToPage="0" showAll="0" defaultSubtotal="0"/>
  </pivotFields>
  <rowFields count="1">
    <field x="27"/>
  </rowFields>
  <rowItems count="5">
    <i>
      <x/>
    </i>
    <i>
      <x v="1"/>
    </i>
    <i>
      <x v="2"/>
    </i>
    <i>
      <x v="3"/>
    </i>
    <i t="grand">
      <x/>
    </i>
  </rowItems>
  <colItems count="1">
    <i/>
  </colItems>
  <dataFields count="1">
    <dataField name="Count of Accident_ID" fld="0" subtotal="count"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6FF1F376-7D1E-4B80-956C-18E1DF3A5ECE}" name="PivotTable2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9">
  <location ref="A510:E544" firstHeaderRow="1" firstDataRow="2" firstDataCol="1"/>
  <pivotFields count="42">
    <pivotField dataField="1" showAll="0"/>
    <pivotField showAll="0"/>
    <pivotField axis="axisRow" showAll="0" sortType="descending">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autoSortScope>
        <pivotArea dataOnly="0" outline="0" fieldPosition="0">
          <references count="1">
            <reference field="4294967294" count="1" selected="0">
              <x v="0"/>
            </reference>
          </references>
        </pivotArea>
      </autoSortScope>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axis="axisCol" showAll="0" sortType="descending">
      <items count="4">
        <item x="0"/>
        <item x="1"/>
        <item x="2"/>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defaultSubtotal="0"/>
    <pivotField showAll="0" defaultSubtotal="0"/>
    <pivotField showAll="0" defaultSubtotal="0">
      <items count="8">
        <item x="0"/>
        <item x="1"/>
        <item x="2"/>
        <item x="3"/>
        <item x="4"/>
        <item x="5"/>
        <item x="6"/>
        <item x="7"/>
      </items>
    </pivotField>
    <pivotField dragToRow="0" dragToCol="0" dragToPage="0" showAll="0" defaultSubtotal="0"/>
    <pivotField dragToRow="0" dragToCol="0" dragToPage="0" showAll="0" defaultSubtotal="0"/>
    <pivotField dragToRow="0" dragToCol="0" dragToPage="0" showAll="0" defaultSubtotal="0"/>
  </pivotFields>
  <rowFields count="1">
    <field x="2"/>
  </rowFields>
  <rowItems count="33">
    <i>
      <x v="7"/>
    </i>
    <i>
      <x v="6"/>
    </i>
    <i>
      <x v="25"/>
    </i>
    <i>
      <x v="30"/>
    </i>
    <i>
      <x v="11"/>
    </i>
    <i>
      <x v="14"/>
    </i>
    <i>
      <x v="26"/>
    </i>
    <i>
      <x v="20"/>
    </i>
    <i>
      <x v="8"/>
    </i>
    <i>
      <x v="22"/>
    </i>
    <i>
      <x v="13"/>
    </i>
    <i>
      <x v="19"/>
    </i>
    <i>
      <x v="29"/>
    </i>
    <i>
      <x v="31"/>
    </i>
    <i>
      <x v="9"/>
    </i>
    <i>
      <x v="12"/>
    </i>
    <i>
      <x v="21"/>
    </i>
    <i>
      <x v="24"/>
    </i>
    <i>
      <x v="5"/>
    </i>
    <i>
      <x v="27"/>
    </i>
    <i>
      <x v="18"/>
    </i>
    <i>
      <x v="2"/>
    </i>
    <i>
      <x v="10"/>
    </i>
    <i>
      <x v="23"/>
    </i>
    <i>
      <x v="16"/>
    </i>
    <i>
      <x/>
    </i>
    <i>
      <x v="17"/>
    </i>
    <i>
      <x v="15"/>
    </i>
    <i>
      <x v="4"/>
    </i>
    <i>
      <x v="1"/>
    </i>
    <i>
      <x v="3"/>
    </i>
    <i>
      <x v="28"/>
    </i>
    <i t="grand">
      <x/>
    </i>
  </rowItems>
  <colFields count="1">
    <field x="11"/>
  </colFields>
  <colItems count="4">
    <i>
      <x/>
    </i>
    <i>
      <x v="1"/>
    </i>
    <i>
      <x v="2"/>
    </i>
    <i t="grand">
      <x/>
    </i>
  </colItems>
  <dataFields count="1">
    <dataField name="Accidents" fld="0" subtotal="count" baseField="28" baseItem="0"/>
  </dataFields>
  <chartFormats count="9">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8" format="0" series="1">
      <pivotArea type="data" outline="0" fieldPosition="0">
        <references count="2">
          <reference field="4294967294" count="1" selected="0">
            <x v="0"/>
          </reference>
          <reference field="11" count="1" selected="0">
            <x v="2"/>
          </reference>
        </references>
      </pivotArea>
    </chartFormat>
    <chartFormat chart="28" format="1" series="1">
      <pivotArea type="data" outline="0" fieldPosition="0">
        <references count="2">
          <reference field="4294967294" count="1" selected="0">
            <x v="0"/>
          </reference>
          <reference field="11" count="1" selected="0">
            <x v="1"/>
          </reference>
        </references>
      </pivotArea>
    </chartFormat>
    <chartFormat chart="28" format="2" series="1">
      <pivotArea type="data" outline="0" fieldPosition="0">
        <references count="2">
          <reference field="4294967294" count="1" selected="0">
            <x v="0"/>
          </reference>
          <reference field="11" count="1" selected="0">
            <x v="0"/>
          </reference>
        </references>
      </pivotArea>
    </chartFormat>
    <chartFormat chart="2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0AD92699-D636-4526-A3F1-77695F8F8331}" name="PivotTable4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A886:B891" firstHeaderRow="1"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items count="6">
        <item x="2"/>
        <item x="3"/>
        <item x="1"/>
        <item x="4"/>
        <item x="0"/>
        <item t="default"/>
      </items>
    </pivotField>
    <pivotField showAll="0">
      <items count="8">
        <item x="6"/>
        <item x="3"/>
        <item x="5"/>
        <item x="0"/>
        <item x="2"/>
        <item x="1"/>
        <item x="4"/>
        <item t="default"/>
      </items>
    </pivotField>
    <pivotField showAll="0"/>
    <pivotField showAll="0"/>
    <pivotField showAll="0">
      <items count="6">
        <item x="4"/>
        <item x="1"/>
        <item x="0"/>
        <item x="2"/>
        <item x="3"/>
        <item t="default"/>
      </items>
    </pivotField>
    <pivotField axis="axisRow"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7"/>
  </rowFields>
  <rowItems count="5">
    <i>
      <x/>
    </i>
    <i>
      <x v="1"/>
    </i>
    <i>
      <x v="2"/>
    </i>
    <i>
      <x v="3"/>
    </i>
    <i t="grand">
      <x/>
    </i>
  </rowItems>
  <colItems count="1">
    <i/>
  </colItems>
  <dataFields count="1">
    <dataField name="Accidents" fld="0" subtotal="count" baseField="13" baseItem="0"/>
  </dataFields>
  <chartFormats count="10">
    <chartFormat chart="0" format="0"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6"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835BC12F-6CE1-487F-BA33-EEBA8DEDF9FD}" name="PivotTable1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243:B248" firstHeaderRow="1"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axis="axisRow"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defaultSubtotal="0"/>
    <pivotField showAll="0" defaultSubtotal="0"/>
    <pivotField showAll="0" defaultSubtotal="0">
      <items count="8">
        <item x="0"/>
        <item x="1"/>
        <item x="2"/>
        <item x="3"/>
        <item x="4"/>
        <item x="5"/>
        <item x="6"/>
        <item x="7"/>
      </items>
    </pivotField>
    <pivotField dragToRow="0" dragToCol="0" dragToPage="0" showAll="0" defaultSubtotal="0"/>
    <pivotField dragToRow="0" dragToCol="0" dragToPage="0" showAll="0" defaultSubtotal="0"/>
    <pivotField dragToRow="0" dragToCol="0" dragToPage="0" showAll="0" defaultSubtotal="0"/>
  </pivotFields>
  <rowFields count="1">
    <field x="17"/>
  </rowFields>
  <rowItems count="5">
    <i>
      <x/>
    </i>
    <i>
      <x v="1"/>
    </i>
    <i>
      <x v="2"/>
    </i>
    <i>
      <x v="3"/>
    </i>
    <i t="grand">
      <x/>
    </i>
  </rowItems>
  <colItems count="1">
    <i/>
  </colItems>
  <dataFields count="1">
    <dataField name="Count of Accident_ID" fld="0" subtotal="count"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E7455486-B692-4264-B0A9-E55C1C804F47}" name="PivotTable4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833:B839" firstHeaderRow="1"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items count="6">
        <item x="2"/>
        <item x="3"/>
        <item x="1"/>
        <item x="4"/>
        <item x="0"/>
        <item t="default"/>
      </items>
    </pivotField>
    <pivotField showAll="0">
      <items count="8">
        <item x="6"/>
        <item x="3"/>
        <item x="5"/>
        <item x="0"/>
        <item x="2"/>
        <item x="1"/>
        <item x="4"/>
        <item t="default"/>
      </items>
    </pivotField>
    <pivotField showAll="0"/>
    <pivotField showAll="0"/>
    <pivotField axis="axisRow"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6"/>
  </rowFields>
  <rowItems count="6">
    <i>
      <x/>
    </i>
    <i>
      <x v="1"/>
    </i>
    <i>
      <x v="2"/>
    </i>
    <i>
      <x v="3"/>
    </i>
    <i>
      <x v="4"/>
    </i>
    <i t="grand">
      <x/>
    </i>
  </rowItems>
  <colItems count="1">
    <i/>
  </colItems>
  <dataFields count="1">
    <dataField name="Accidents" fld="0" subtotal="count" baseField="13"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3"/>
          </reference>
        </references>
      </pivotArea>
    </chartFormat>
    <chartFormat chart="0" format="2">
      <pivotArea type="data" outline="0" fieldPosition="0">
        <references count="2">
          <reference field="4294967294" count="1" selected="0">
            <x v="0"/>
          </reference>
          <reference field="16" count="1" selected="0">
            <x v="4"/>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 chart="0" format="4">
      <pivotArea type="data" outline="0" fieldPosition="0">
        <references count="2">
          <reference field="4294967294" count="1" selected="0">
            <x v="0"/>
          </reference>
          <reference field="16" count="1" selected="0">
            <x v="1"/>
          </reference>
        </references>
      </pivotArea>
    </chartFormat>
    <chartFormat chart="0" format="5">
      <pivotArea type="data" outline="0" fieldPosition="0">
        <references count="2">
          <reference field="4294967294" count="1" selected="0">
            <x v="0"/>
          </reference>
          <reference field="16" count="1" selected="0">
            <x v="0"/>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16" count="1" selected="0">
            <x v="0"/>
          </reference>
        </references>
      </pivotArea>
    </chartFormat>
    <chartFormat chart="4" format="14">
      <pivotArea type="data" outline="0" fieldPosition="0">
        <references count="2">
          <reference field="4294967294" count="1" selected="0">
            <x v="0"/>
          </reference>
          <reference field="16" count="1" selected="0">
            <x v="1"/>
          </reference>
        </references>
      </pivotArea>
    </chartFormat>
    <chartFormat chart="4" format="15">
      <pivotArea type="data" outline="0" fieldPosition="0">
        <references count="2">
          <reference field="4294967294" count="1" selected="0">
            <x v="0"/>
          </reference>
          <reference field="16" count="1" selected="0">
            <x v="2"/>
          </reference>
        </references>
      </pivotArea>
    </chartFormat>
    <chartFormat chart="4" format="16">
      <pivotArea type="data" outline="0" fieldPosition="0">
        <references count="2">
          <reference field="4294967294" count="1" selected="0">
            <x v="0"/>
          </reference>
          <reference field="16" count="1" selected="0">
            <x v="3"/>
          </reference>
        </references>
      </pivotArea>
    </chartFormat>
    <chartFormat chart="4" format="17">
      <pivotArea type="data" outline="0" fieldPosition="0">
        <references count="2">
          <reference field="4294967294" count="1" selected="0">
            <x v="0"/>
          </reference>
          <reference field="1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35601244-493E-46C3-BD48-99E464532A38}" name="PivotTable3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1">
  <location ref="A564:B571" firstHeaderRow="1" firstDataRow="1" firstDataCol="1" rowPageCount="1" colPageCount="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axis="axisRow"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axis="axisPage" multipleItemSelectionAllowed="1"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defaultSubtotal="0"/>
    <pivotField showAll="0" defaultSubtotal="0"/>
    <pivotField showAll="0" defaultSubtotal="0">
      <items count="8">
        <item x="0"/>
        <item x="1"/>
        <item x="2"/>
        <item x="3"/>
        <item x="4"/>
        <item x="5"/>
        <item x="6"/>
        <item x="7"/>
      </items>
    </pivotField>
    <pivotField dragToRow="0" dragToCol="0" dragToPage="0" showAll="0" defaultSubtotal="0"/>
    <pivotField dragToRow="0" dragToCol="0" dragToPage="0" showAll="0" defaultSubtotal="0"/>
    <pivotField dragToRow="0" dragToCol="0" dragToPage="0" showAll="0" defaultSubtotal="0"/>
  </pivotFields>
  <rowFields count="1">
    <field x="5"/>
  </rowFields>
  <rowItems count="7">
    <i>
      <x/>
    </i>
    <i>
      <x v="1"/>
    </i>
    <i>
      <x v="2"/>
    </i>
    <i>
      <x v="3"/>
    </i>
    <i>
      <x v="4"/>
    </i>
    <i>
      <x v="5"/>
    </i>
    <i t="grand">
      <x/>
    </i>
  </rowItems>
  <colItems count="1">
    <i/>
  </colItems>
  <pageFields count="1">
    <pageField fld="11" hier="-1"/>
  </pageFields>
  <dataFields count="1">
    <dataField name="Accidents" fld="0" subtotal="count" baseField="5" baseItem="4"/>
  </dataFields>
  <chartFormats count="2">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F71CDC25-ECD6-437D-9955-882E1DE388E8}" name="PivotTable2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297:B303" firstHeaderRow="1"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axis="axisRow" showAll="0">
      <items count="6">
        <item x="2"/>
        <item x="3"/>
        <item x="1"/>
        <item x="4"/>
        <item x="0"/>
        <item t="default"/>
      </items>
    </pivotField>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defaultSubtotal="0"/>
    <pivotField showAll="0" defaultSubtotal="0"/>
    <pivotField showAll="0" defaultSubtotal="0">
      <items count="8">
        <item x="0"/>
        <item x="1"/>
        <item x="2"/>
        <item x="3"/>
        <item x="4"/>
        <item x="5"/>
        <item x="6"/>
        <item x="7"/>
      </items>
    </pivotField>
    <pivotField dragToRow="0" dragToCol="0" dragToPage="0" showAll="0" defaultSubtotal="0"/>
    <pivotField dragToRow="0" dragToCol="0" dragToPage="0" showAll="0" defaultSubtotal="0"/>
    <pivotField dragToRow="0" dragToCol="0" dragToPage="0" showAll="0" defaultSubtotal="0"/>
  </pivotFields>
  <rowFields count="1">
    <field x="12"/>
  </rowFields>
  <rowItems count="6">
    <i>
      <x/>
    </i>
    <i>
      <x v="1"/>
    </i>
    <i>
      <x v="2"/>
    </i>
    <i>
      <x v="3"/>
    </i>
    <i>
      <x v="4"/>
    </i>
    <i t="grand">
      <x/>
    </i>
  </rowItems>
  <colItems count="1">
    <i/>
  </colItems>
  <dataFields count="1">
    <dataField name="Count of Accident_ID" fld="0" subtotal="count"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9EA6C2A8-039B-4CCB-A466-C9E4DD6E0248}"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location ref="A53:B66" firstHeaderRow="1"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axis="axisRow"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defaultSubtotal="0"/>
    <pivotField showAll="0" defaultSubtotal="0"/>
    <pivotField showAll="0" defaultSubtotal="0">
      <items count="8">
        <item x="0"/>
        <item x="1"/>
        <item x="2"/>
        <item x="3"/>
        <item x="4"/>
        <item x="5"/>
        <item x="6"/>
        <item x="7"/>
      </items>
    </pivotField>
    <pivotField dragToRow="0" dragToCol="0" dragToPage="0" showAll="0" defaultSubtotal="0"/>
    <pivotField dragToRow="0" dragToCol="0" dragToPage="0" showAll="0" defaultSubtotal="0"/>
    <pivotField dragToRow="0" dragToCol="0" dragToPage="0" showAll="0" defaultSubtotal="0"/>
  </pivotFields>
  <rowFields count="1">
    <field x="6"/>
  </rowFields>
  <rowItems count="13">
    <i>
      <x/>
    </i>
    <i>
      <x v="1"/>
    </i>
    <i>
      <x v="2"/>
    </i>
    <i>
      <x v="3"/>
    </i>
    <i>
      <x v="4"/>
    </i>
    <i>
      <x v="5"/>
    </i>
    <i>
      <x v="6"/>
    </i>
    <i>
      <x v="7"/>
    </i>
    <i>
      <x v="8"/>
    </i>
    <i>
      <x v="9"/>
    </i>
    <i>
      <x v="10"/>
    </i>
    <i>
      <x v="11"/>
    </i>
    <i t="grand">
      <x/>
    </i>
  </rowItems>
  <colItems count="1">
    <i/>
  </colItems>
  <dataFields count="1">
    <dataField name="Accidents" fld="0" subtotal="count" baseField="5" baseItem="0"/>
  </dataFields>
  <chartFormats count="2">
    <chartFormat chart="14" format="1"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5706D7FC-7322-42E8-A243-C199D8F101A2}" name="PivotTable3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5">
  <location ref="AB599:AF611" firstHeaderRow="1" firstDataRow="2" firstDataCol="1"/>
  <pivotFields count="42">
    <pivotField dataField="1" showAll="0"/>
    <pivotField showAll="0"/>
    <pivotField axis="axisRow" showAll="0" measureFilter="1" sortType="descending">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axis="axisCol"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defaultSubtotal="0"/>
    <pivotField showAll="0" defaultSubtotal="0"/>
    <pivotField showAll="0" defaultSubtotal="0">
      <items count="8">
        <item x="0"/>
        <item x="1"/>
        <item x="2"/>
        <item x="3"/>
        <item x="4"/>
        <item x="5"/>
        <item x="6"/>
        <item x="7"/>
      </items>
    </pivotField>
    <pivotField dragToRow="0" dragToCol="0" dragToPage="0" showAll="0" defaultSubtotal="0"/>
    <pivotField dragToRow="0" dragToCol="0" dragToPage="0" showAll="0" defaultSubtotal="0"/>
    <pivotField dragToRow="0" dragToCol="0" dragToPage="0" showAll="0" defaultSubtotal="0"/>
  </pivotFields>
  <rowFields count="1">
    <field x="2"/>
  </rowFields>
  <rowItems count="11">
    <i>
      <x v="7"/>
    </i>
    <i>
      <x v="25"/>
    </i>
    <i>
      <x v="6"/>
    </i>
    <i>
      <x v="30"/>
    </i>
    <i>
      <x v="11"/>
    </i>
    <i>
      <x v="14"/>
    </i>
    <i>
      <x v="26"/>
    </i>
    <i>
      <x v="20"/>
    </i>
    <i>
      <x v="8"/>
    </i>
    <i>
      <x v="22"/>
    </i>
    <i t="grand">
      <x/>
    </i>
  </rowItems>
  <colFields count="1">
    <field x="11"/>
  </colFields>
  <colItems count="4">
    <i>
      <x/>
    </i>
    <i>
      <x v="1"/>
    </i>
    <i>
      <x v="2"/>
    </i>
    <i t="grand">
      <x/>
    </i>
  </colItems>
  <dataFields count="1">
    <dataField name="Accidents" fld="0" subtotal="count" baseField="2" baseItem="0"/>
  </dataFields>
  <chartFormats count="9">
    <chartFormat chart="20" format="0"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0"/>
          </reference>
        </references>
      </pivotArea>
    </chartFormat>
    <chartFormat chart="25" format="4" series="1">
      <pivotArea type="data" outline="0" fieldPosition="0">
        <references count="2">
          <reference field="4294967294" count="1" selected="0">
            <x v="0"/>
          </reference>
          <reference field="11" count="1" selected="0">
            <x v="1"/>
          </reference>
        </references>
      </pivotArea>
    </chartFormat>
    <chartFormat chart="25" format="5" series="1">
      <pivotArea type="data" outline="0" fieldPosition="0">
        <references count="2">
          <reference field="4294967294" count="1" selected="0">
            <x v="0"/>
          </reference>
          <reference field="11" count="1" selected="0">
            <x v="2"/>
          </reference>
        </references>
      </pivotArea>
    </chartFormat>
    <chartFormat chart="28" format="7" series="1">
      <pivotArea type="data" outline="0" fieldPosition="0">
        <references count="2">
          <reference field="4294967294" count="1" selected="0">
            <x v="0"/>
          </reference>
          <reference field="11" count="1" selected="0">
            <x v="0"/>
          </reference>
        </references>
      </pivotArea>
    </chartFormat>
    <chartFormat chart="25" format="7" series="1">
      <pivotArea type="data" outline="0" fieldPosition="0">
        <references count="2">
          <reference field="4294967294" count="1" selected="0">
            <x v="0"/>
          </reference>
          <reference field="11" count="1" selected="0">
            <x v="0"/>
          </reference>
        </references>
      </pivotArea>
    </chartFormat>
    <chartFormat chart="28" format="8" series="1">
      <pivotArea type="data" outline="0" fieldPosition="0">
        <references count="2">
          <reference field="4294967294" count="1" selected="0">
            <x v="0"/>
          </reference>
          <reference field="11" count="1" selected="0">
            <x v="1"/>
          </reference>
        </references>
      </pivotArea>
    </chartFormat>
    <chartFormat chart="28" format="9" series="1">
      <pivotArea type="data" outline="0" fieldPosition="0">
        <references count="2">
          <reference field="4294967294" count="1" selected="0">
            <x v="0"/>
          </reference>
          <reference field="11" count="1" selected="0">
            <x v="2"/>
          </reference>
        </references>
      </pivotArea>
    </chartFormat>
    <chartFormat chart="28"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28"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0.xml><?xml version="1.0" encoding="utf-8"?>
<pivotTableDefinition xmlns="http://schemas.openxmlformats.org/spreadsheetml/2006/main" xmlns:mc="http://schemas.openxmlformats.org/markup-compatibility/2006" xmlns:xr="http://schemas.microsoft.com/office/spreadsheetml/2014/revision" mc:Ignorable="xr" xr:uid="{92EC9F9F-0963-4C73-BB02-87B42DCD574E}" name="PivotTable4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8">
  <location ref="A912:B917" firstHeaderRow="1"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items count="6">
        <item x="2"/>
        <item x="3"/>
        <item x="1"/>
        <item x="4"/>
        <item x="0"/>
        <item t="default"/>
      </items>
    </pivotField>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axis="axisRow" showAll="0">
      <items count="5">
        <item x="2"/>
        <item x="1"/>
        <item x="0"/>
        <item x="3"/>
        <item t="default"/>
      </items>
    </pivotField>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20"/>
  </rowFields>
  <rowItems count="5">
    <i>
      <x/>
    </i>
    <i>
      <x v="1"/>
    </i>
    <i>
      <x v="2"/>
    </i>
    <i>
      <x v="3"/>
    </i>
    <i t="grand">
      <x/>
    </i>
  </rowItems>
  <colItems count="1">
    <i/>
  </colItems>
  <dataFields count="1">
    <dataField name="Accidents" fld="0" subtotal="count" baseField="13" baseItem="0"/>
  </dataFields>
  <chartFormats count="14">
    <chartFormat chart="0" format="0"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 chart="26" format="10"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20" count="1" selected="0">
            <x v="0"/>
          </reference>
        </references>
      </pivotArea>
    </chartFormat>
    <chartFormat chart="19" format="6">
      <pivotArea type="data" outline="0" fieldPosition="0">
        <references count="2">
          <reference field="4294967294" count="1" selected="0">
            <x v="0"/>
          </reference>
          <reference field="20" count="1" selected="0">
            <x v="1"/>
          </reference>
        </references>
      </pivotArea>
    </chartFormat>
    <chartFormat chart="19" format="7">
      <pivotArea type="data" outline="0" fieldPosition="0">
        <references count="2">
          <reference field="4294967294" count="1" selected="0">
            <x v="0"/>
          </reference>
          <reference field="20" count="1" selected="0">
            <x v="2"/>
          </reference>
        </references>
      </pivotArea>
    </chartFormat>
    <chartFormat chart="19" format="8">
      <pivotArea type="data" outline="0" fieldPosition="0">
        <references count="2">
          <reference field="4294967294" count="1" selected="0">
            <x v="0"/>
          </reference>
          <reference field="20" count="1" selected="0">
            <x v="3"/>
          </reference>
        </references>
      </pivotArea>
    </chartFormat>
    <chartFormat chart="23" format="11">
      <pivotArea type="data" outline="0" fieldPosition="0">
        <references count="2">
          <reference field="4294967294" count="1" selected="0">
            <x v="0"/>
          </reference>
          <reference field="20" count="1" selected="0">
            <x v="0"/>
          </reference>
        </references>
      </pivotArea>
    </chartFormat>
    <chartFormat chart="23" format="12">
      <pivotArea type="data" outline="0" fieldPosition="0">
        <references count="2">
          <reference field="4294967294" count="1" selected="0">
            <x v="0"/>
          </reference>
          <reference field="20" count="1" selected="0">
            <x v="1"/>
          </reference>
        </references>
      </pivotArea>
    </chartFormat>
    <chartFormat chart="23" format="13">
      <pivotArea type="data" outline="0" fieldPosition="0">
        <references count="2">
          <reference field="4294967294" count="1" selected="0">
            <x v="0"/>
          </reference>
          <reference field="20" count="1" selected="0">
            <x v="2"/>
          </reference>
        </references>
      </pivotArea>
    </chartFormat>
    <chartFormat chart="23" format="14">
      <pivotArea type="data" outline="0" fieldPosition="0">
        <references count="2">
          <reference field="4294967294" count="1" selected="0">
            <x v="0"/>
          </reference>
          <reference field="2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1.xml><?xml version="1.0" encoding="utf-8"?>
<pivotTableDefinition xmlns="http://schemas.openxmlformats.org/spreadsheetml/2006/main" xmlns:mc="http://schemas.openxmlformats.org/markup-compatibility/2006" xmlns:xr="http://schemas.microsoft.com/office/spreadsheetml/2014/revision" mc:Ignorable="xr" xr:uid="{92D2104D-9ED9-4A62-9084-46414E51F1A5}" name="PivotTable3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676:B683" firstHeaderRow="1" firstDataRow="1" firstDataCol="1" rowPageCount="1" colPageCount="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axis="axisRow"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axis="axisPage" showAll="0">
      <items count="3">
        <item x="1"/>
        <item x="0"/>
        <item t="default"/>
      </items>
    </pivotField>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5"/>
  </rowFields>
  <rowItems count="7">
    <i>
      <x/>
    </i>
    <i>
      <x v="1"/>
    </i>
    <i>
      <x v="2"/>
    </i>
    <i>
      <x v="3"/>
    </i>
    <i>
      <x v="4"/>
    </i>
    <i>
      <x v="5"/>
    </i>
    <i t="grand">
      <x/>
    </i>
  </rowItems>
  <colItems count="1">
    <i/>
  </colItems>
  <pageFields count="1">
    <pageField fld="26" item="1" hier="-1"/>
  </pageFields>
  <dataFields count="1">
    <dataField name="Count of Accident_ID" fld="0" subtotal="count"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2.xml><?xml version="1.0" encoding="utf-8"?>
<pivotTableDefinition xmlns="http://schemas.openxmlformats.org/spreadsheetml/2006/main" xmlns:mc="http://schemas.openxmlformats.org/markup-compatibility/2006" xmlns:xr="http://schemas.microsoft.com/office/spreadsheetml/2014/revision" mc:Ignorable="xr" xr:uid="{B89613D7-A961-4AAC-9710-2A6D897942AE}" name="PivotTable3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location ref="A645:B652" firstHeaderRow="1" firstDataRow="1" firstDataCol="1"/>
  <pivotFields count="42">
    <pivotField dataField="1" showAll="0"/>
    <pivotField showAll="0"/>
    <pivotField showAll="0" measureFilter="1" sortType="descending">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autoSortScope>
        <pivotArea dataOnly="0" outline="0" fieldPosition="0">
          <references count="1">
            <reference field="4294967294" count="1" selected="0">
              <x v="0"/>
            </reference>
          </references>
        </pivotArea>
      </autoSortScope>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axis="axisRow"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defaultSubtotal="0"/>
    <pivotField showAll="0" defaultSubtotal="0"/>
    <pivotField showAll="0" defaultSubtotal="0">
      <items count="8">
        <item x="0"/>
        <item x="1"/>
        <item x="2"/>
        <item x="3"/>
        <item x="4"/>
        <item x="5"/>
        <item x="6"/>
        <item x="7"/>
      </items>
    </pivotField>
    <pivotField dragToRow="0" dragToCol="0" dragToPage="0" showAll="0" defaultSubtotal="0"/>
    <pivotField dragToRow="0" dragToCol="0" dragToPage="0" showAll="0" defaultSubtotal="0"/>
    <pivotField dragToRow="0" dragToCol="0" dragToPage="0" showAll="0" defaultSubtotal="0"/>
  </pivotFields>
  <rowFields count="1">
    <field x="5"/>
  </rowFields>
  <rowItems count="7">
    <i>
      <x/>
    </i>
    <i>
      <x v="1"/>
    </i>
    <i>
      <x v="2"/>
    </i>
    <i>
      <x v="3"/>
    </i>
    <i>
      <x v="4"/>
    </i>
    <i>
      <x v="5"/>
    </i>
    <i t="grand">
      <x/>
    </i>
  </rowItems>
  <colItems count="1">
    <i/>
  </colItems>
  <dataFields count="1">
    <dataField name="Accidents" fld="0" subtotal="count" baseField="2" baseItem="0"/>
  </dataFields>
  <chartFormats count="3">
    <chartFormat chart="2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6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3.xml><?xml version="1.0" encoding="utf-8"?>
<pivotTableDefinition xmlns="http://schemas.openxmlformats.org/spreadsheetml/2006/main" xmlns:mc="http://schemas.openxmlformats.org/markup-compatibility/2006" xmlns:xr="http://schemas.microsoft.com/office/spreadsheetml/2014/revision" mc:Ignorable="xr" xr:uid="{84DF03CF-ECB0-47F8-BB57-A94DDA53FE5B}"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11:C118" firstHeaderRow="0"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axis="axisRow"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items count="8">
        <item x="6"/>
        <item x="3"/>
        <item x="5"/>
        <item x="0"/>
        <item x="2"/>
        <item x="1"/>
        <item x="4"/>
        <item t="default"/>
      </items>
    </pivotField>
    <pivotField showAll="0"/>
    <pivotField dataField="1"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8">
        <item sd="0" x="0"/>
        <item sd="0" x="1"/>
        <item sd="0" x="2"/>
        <item sd="0" x="3"/>
        <item sd="0" x="4"/>
        <item sd="0" x="5"/>
        <item sd="0" x="6"/>
        <item sd="0" x="7"/>
      </items>
    </pivotField>
    <pivotField dragToRow="0" dragToCol="0" dragToPage="0" showAll="0" defaultSubtotal="0"/>
    <pivotField dragToRow="0" dragToCol="0" dragToPage="0" showAll="0" defaultSubtotal="0"/>
    <pivotField dragToRow="0" dragToCol="0" dragToPage="0" showAll="0" defaultSubtotal="0"/>
  </pivotFields>
  <rowFields count="1">
    <field x="5"/>
  </rowFields>
  <rowItems count="7">
    <i>
      <x/>
    </i>
    <i>
      <x v="1"/>
    </i>
    <i>
      <x v="2"/>
    </i>
    <i>
      <x v="3"/>
    </i>
    <i>
      <x v="4"/>
    </i>
    <i>
      <x v="5"/>
    </i>
    <i t="grand">
      <x/>
    </i>
  </rowItems>
  <colFields count="1">
    <field x="-2"/>
  </colFields>
  <colItems count="2">
    <i>
      <x/>
    </i>
    <i i="1">
      <x v="1"/>
    </i>
  </colItems>
  <dataFields count="2">
    <dataField name="Count of Accident_ID" fld="0" subtotal="count" baseField="0" baseItem="0"/>
    <dataField name="Sum of Number of Fatalities"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4.xml><?xml version="1.0" encoding="utf-8"?>
<pivotTableDefinition xmlns="http://schemas.openxmlformats.org/spreadsheetml/2006/main" xmlns:mc="http://schemas.openxmlformats.org/markup-compatibility/2006" xmlns:xr="http://schemas.microsoft.com/office/spreadsheetml/2014/revision" mc:Ignorable="xr" xr:uid="{253B6DFA-5F81-40C5-96A2-238461423B38}" name="PivotTable1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270:B274" firstHeaderRow="1"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axis="axisRow"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defaultSubtotal="0"/>
    <pivotField showAll="0" defaultSubtotal="0"/>
    <pivotField showAll="0" defaultSubtotal="0">
      <items count="8">
        <item x="0"/>
        <item x="1"/>
        <item x="2"/>
        <item x="3"/>
        <item x="4"/>
        <item x="5"/>
        <item x="6"/>
        <item x="7"/>
      </items>
    </pivotField>
    <pivotField dragToRow="0" dragToCol="0" dragToPage="0" showAll="0" defaultSubtotal="0"/>
    <pivotField dragToRow="0" dragToCol="0" dragToPage="0" showAll="0" defaultSubtotal="0"/>
    <pivotField dragToRow="0" dragToCol="0" dragToPage="0" showAll="0" defaultSubtotal="0"/>
  </pivotFields>
  <rowFields count="1">
    <field x="25"/>
  </rowFields>
  <rowItems count="4">
    <i>
      <x/>
    </i>
    <i>
      <x v="1"/>
    </i>
    <i>
      <x v="2"/>
    </i>
    <i t="grand">
      <x/>
    </i>
  </rowItems>
  <colItems count="1">
    <i/>
  </colItems>
  <dataFields count="1">
    <dataField name="Count of Accident_ID" fld="0" subtotal="count" baseField="0" baseItem="0"/>
  </dataFields>
  <chartFormats count="4">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25" count="1" selected="0">
            <x v="0"/>
          </reference>
        </references>
      </pivotArea>
    </chartFormat>
    <chartFormat chart="7" format="2">
      <pivotArea type="data" outline="0" fieldPosition="0">
        <references count="2">
          <reference field="4294967294" count="1" selected="0">
            <x v="0"/>
          </reference>
          <reference field="25" count="1" selected="0">
            <x v="1"/>
          </reference>
        </references>
      </pivotArea>
    </chartFormat>
    <chartFormat chart="7" format="3">
      <pivotArea type="data" outline="0" fieldPosition="0">
        <references count="2">
          <reference field="4294967294" count="1" selected="0">
            <x v="0"/>
          </reference>
          <reference field="2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5.xml><?xml version="1.0" encoding="utf-8"?>
<pivotTableDefinition xmlns="http://schemas.openxmlformats.org/spreadsheetml/2006/main" xmlns:mc="http://schemas.openxmlformats.org/markup-compatibility/2006" xmlns:xr="http://schemas.microsoft.com/office/spreadsheetml/2014/revision" mc:Ignorable="xr" xr:uid="{705DC7DC-0304-47CB-8D6A-27B30C243547}" name="PivotTable3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550:E558" firstHeaderRow="1" firstDataRow="2"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axis="axisRow"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axis="axisCol"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defaultSubtotal="0"/>
    <pivotField showAll="0" defaultSubtotal="0"/>
    <pivotField showAll="0" defaultSubtotal="0">
      <items count="8">
        <item x="0"/>
        <item x="1"/>
        <item x="2"/>
        <item x="3"/>
        <item x="4"/>
        <item x="5"/>
        <item x="6"/>
        <item x="7"/>
      </items>
    </pivotField>
    <pivotField dragToRow="0" dragToCol="0" dragToPage="0" showAll="0" defaultSubtotal="0"/>
    <pivotField dragToRow="0" dragToCol="0" dragToPage="0" showAll="0" defaultSubtotal="0"/>
    <pivotField dragToRow="0" dragToCol="0" dragToPage="0" showAll="0" defaultSubtotal="0"/>
  </pivotFields>
  <rowFields count="1">
    <field x="5"/>
  </rowFields>
  <rowItems count="7">
    <i>
      <x/>
    </i>
    <i>
      <x v="1"/>
    </i>
    <i>
      <x v="2"/>
    </i>
    <i>
      <x v="3"/>
    </i>
    <i>
      <x v="4"/>
    </i>
    <i>
      <x v="5"/>
    </i>
    <i t="grand">
      <x/>
    </i>
  </rowItems>
  <colFields count="1">
    <field x="11"/>
  </colFields>
  <colItems count="4">
    <i>
      <x/>
    </i>
    <i>
      <x v="1"/>
    </i>
    <i>
      <x v="2"/>
    </i>
    <i t="grand">
      <x/>
    </i>
  </colItems>
  <dataFields count="1">
    <dataField name="Accidents" fld="0" subtotal="count" showDataAs="percentOfRow" baseField="5" baseItem="1" numFmtId="10"/>
  </dataFields>
  <chartFormats count="9">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2">
          <reference field="4294967294" count="1" selected="0">
            <x v="0"/>
          </reference>
          <reference field="11" count="1" selected="0">
            <x v="0"/>
          </reference>
        </references>
      </pivotArea>
    </chartFormat>
    <chartFormat chart="8" format="1" series="1">
      <pivotArea type="data" outline="0" fieldPosition="0">
        <references count="2">
          <reference field="4294967294" count="1" selected="0">
            <x v="0"/>
          </reference>
          <reference field="11" count="1" selected="0">
            <x v="1"/>
          </reference>
        </references>
      </pivotArea>
    </chartFormat>
    <chartFormat chart="8" format="2" series="1">
      <pivotArea type="data" outline="0" fieldPosition="0">
        <references count="2">
          <reference field="4294967294" count="1" selected="0">
            <x v="0"/>
          </reference>
          <reference field="11" count="1" selected="0">
            <x v="2"/>
          </reference>
        </references>
      </pivotArea>
    </chartFormat>
    <chartFormat chart="11" format="6" series="1">
      <pivotArea type="data" outline="0" fieldPosition="0">
        <references count="2">
          <reference field="4294967294" count="1" selected="0">
            <x v="0"/>
          </reference>
          <reference field="11" count="1" selected="0">
            <x v="0"/>
          </reference>
        </references>
      </pivotArea>
    </chartFormat>
    <chartFormat chart="11" format="7" series="1">
      <pivotArea type="data" outline="0" fieldPosition="0">
        <references count="2">
          <reference field="4294967294" count="1" selected="0">
            <x v="0"/>
          </reference>
          <reference field="11" count="1" selected="0">
            <x v="1"/>
          </reference>
        </references>
      </pivotArea>
    </chartFormat>
    <chartFormat chart="11" format="8" series="1">
      <pivotArea type="data" outline="0" fieldPosition="0">
        <references count="2">
          <reference field="4294967294" count="1" selected="0">
            <x v="0"/>
          </reference>
          <reference field="11" count="1" selected="0">
            <x v="2"/>
          </reference>
        </references>
      </pivotArea>
    </chartFormat>
    <chartFormat chart="11" format="9"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6.xml><?xml version="1.0" encoding="utf-8"?>
<pivotTableDefinition xmlns="http://schemas.openxmlformats.org/spreadsheetml/2006/main" xmlns:mc="http://schemas.openxmlformats.org/markup-compatibility/2006" xmlns:xr="http://schemas.microsoft.com/office/spreadsheetml/2014/revision" mc:Ignorable="xr" xr:uid="{E07898FF-91F7-4BFF-9C5E-0E082A0778D7}"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46:B50" firstHeaderRow="1"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axis="axisRow" showAll="0">
      <items count="4">
        <item x="1"/>
        <item x="0"/>
        <item x="2"/>
        <item t="default"/>
      </items>
    </pivotField>
    <pivotField showAll="0"/>
    <pivotField showAll="0"/>
    <pivotField showAll="0"/>
    <pivotField showAll="0"/>
    <pivotField showAll="0">
      <items count="6">
        <item x="2"/>
        <item x="4"/>
        <item x="0"/>
        <item x="3"/>
        <item x="1"/>
        <item t="default"/>
      </items>
    </pivotField>
    <pivotField showAll="0" defaultSubtotal="0"/>
    <pivotField showAll="0" defaultSubtotal="0"/>
    <pivotField showAll="0" defaultSubtotal="0">
      <items count="8">
        <item x="0"/>
        <item x="1"/>
        <item x="2"/>
        <item x="3"/>
        <item x="4"/>
        <item x="5"/>
        <item x="6"/>
        <item x="7"/>
      </items>
    </pivotField>
    <pivotField dragToRow="0" dragToCol="0" dragToPage="0" showAll="0" defaultSubtotal="0"/>
    <pivotField dragToRow="0" dragToCol="0" dragToPage="0" showAll="0" defaultSubtotal="0"/>
    <pivotField dragToRow="0" dragToCol="0" dragToPage="0" showAll="0" defaultSubtotal="0"/>
  </pivotFields>
  <rowFields count="1">
    <field x="30"/>
  </rowFields>
  <rowItems count="4">
    <i>
      <x/>
    </i>
    <i>
      <x v="1"/>
    </i>
    <i>
      <x v="2"/>
    </i>
    <i t="grand">
      <x/>
    </i>
  </rowItems>
  <colItems count="1">
    <i/>
  </colItems>
  <dataFields count="1">
    <dataField name="Count of Accident_ID" fld="0" subtotal="count"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7.xml><?xml version="1.0" encoding="utf-8"?>
<pivotTableDefinition xmlns="http://schemas.openxmlformats.org/spreadsheetml/2006/main" xmlns:mc="http://schemas.openxmlformats.org/markup-compatibility/2006" xmlns:xr="http://schemas.microsoft.com/office/spreadsheetml/2014/revision" mc:Ignorable="xr" xr:uid="{DE605312-715E-447B-86E9-FBC0B15D8BFB}"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2">
  <location ref="A3:B10" firstHeaderRow="1"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axis="axisRow"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defaultSubtotal="0"/>
    <pivotField showAll="0" defaultSubtotal="0"/>
    <pivotField showAll="0" defaultSubtotal="0">
      <items count="8">
        <item x="0"/>
        <item x="1"/>
        <item x="2"/>
        <item x="3"/>
        <item x="4"/>
        <item x="5"/>
        <item x="6"/>
        <item x="7"/>
      </items>
    </pivotField>
    <pivotField dragToRow="0" dragToCol="0" dragToPage="0" showAll="0" defaultSubtotal="0"/>
    <pivotField dragToRow="0" dragToCol="0" dragToPage="0" showAll="0" defaultSubtotal="0"/>
    <pivotField dragToRow="0" dragToCol="0" dragToPage="0" showAll="0" defaultSubtotal="0"/>
  </pivotFields>
  <rowFields count="1">
    <field x="5"/>
  </rowFields>
  <rowItems count="7">
    <i>
      <x/>
    </i>
    <i>
      <x v="1"/>
    </i>
    <i>
      <x v="2"/>
    </i>
    <i>
      <x v="3"/>
    </i>
    <i>
      <x v="4"/>
    </i>
    <i>
      <x v="5"/>
    </i>
    <i t="grand">
      <x/>
    </i>
  </rowItems>
  <colItems count="1">
    <i/>
  </colItems>
  <dataFields count="1">
    <dataField name="Accidents" fld="0" subtotal="count" baseField="4" baseItem="0"/>
  </dataFields>
  <chartFormats count="2">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8.xml><?xml version="1.0" encoding="utf-8"?>
<pivotTableDefinition xmlns="http://schemas.openxmlformats.org/spreadsheetml/2006/main" xmlns:mc="http://schemas.openxmlformats.org/markup-compatibility/2006" xmlns:xr="http://schemas.microsoft.com/office/spreadsheetml/2014/revision" mc:Ignorable="xr" xr:uid="{FAAE279A-4BDB-414B-9D7C-257889C24BF8}" name="PivotTable1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252:B258" firstHeaderRow="1"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axis="axisRow" showAll="0">
      <items count="6">
        <item x="4"/>
        <item x="2"/>
        <item x="3"/>
        <item x="1"/>
        <item x="0"/>
        <item t="default"/>
      </items>
    </pivotField>
    <pivotField showAll="0">
      <items count="6">
        <item x="2"/>
        <item x="4"/>
        <item x="0"/>
        <item x="3"/>
        <item x="1"/>
        <item t="default"/>
      </items>
    </pivotField>
    <pivotField showAll="0" defaultSubtotal="0"/>
    <pivotField showAll="0" defaultSubtotal="0"/>
    <pivotField showAll="0" defaultSubtotal="0">
      <items count="8">
        <item x="0"/>
        <item x="1"/>
        <item x="2"/>
        <item x="3"/>
        <item x="4"/>
        <item x="5"/>
        <item x="6"/>
        <item x="7"/>
      </items>
    </pivotField>
    <pivotField dragToRow="0" dragToCol="0" dragToPage="0" showAll="0" defaultSubtotal="0"/>
    <pivotField dragToRow="0" dragToCol="0" dragToPage="0" showAll="0" defaultSubtotal="0"/>
    <pivotField dragToRow="0" dragToCol="0" dragToPage="0" showAll="0" defaultSubtotal="0"/>
  </pivotFields>
  <rowFields count="1">
    <field x="34"/>
  </rowFields>
  <rowItems count="6">
    <i>
      <x/>
    </i>
    <i>
      <x v="1"/>
    </i>
    <i>
      <x v="2"/>
    </i>
    <i>
      <x v="3"/>
    </i>
    <i>
      <x v="4"/>
    </i>
    <i t="grand">
      <x/>
    </i>
  </rowItems>
  <colItems count="1">
    <i/>
  </colItems>
  <dataFields count="1">
    <dataField name="Count of Accident_ID" fld="0" subtotal="count"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9.xml><?xml version="1.0" encoding="utf-8"?>
<pivotTableDefinition xmlns="http://schemas.openxmlformats.org/spreadsheetml/2006/main" xmlns:mc="http://schemas.openxmlformats.org/markup-compatibility/2006" xmlns:xr="http://schemas.microsoft.com/office/spreadsheetml/2014/revision" mc:Ignorable="xr" xr:uid="{607243F1-6167-4852-954A-BF9B9169A2FC}"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8:B43" firstHeaderRow="1"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axis="axisRow" showAll="0">
      <items count="5">
        <item x="3"/>
        <item x="2"/>
        <item x="1"/>
        <item x="0"/>
        <item t="default"/>
      </items>
    </pivotField>
    <pivotField showAll="0"/>
    <pivotField showAll="0"/>
    <pivotField showAll="0"/>
    <pivotField showAll="0"/>
    <pivotField showAll="0"/>
    <pivotField showAll="0">
      <items count="6">
        <item x="2"/>
        <item x="4"/>
        <item x="0"/>
        <item x="3"/>
        <item x="1"/>
        <item t="default"/>
      </items>
    </pivotField>
    <pivotField showAll="0" defaultSubtotal="0"/>
    <pivotField showAll="0" defaultSubtotal="0"/>
    <pivotField showAll="0" defaultSubtotal="0">
      <items count="8">
        <item x="0"/>
        <item x="1"/>
        <item x="2"/>
        <item x="3"/>
        <item x="4"/>
        <item x="5"/>
        <item x="6"/>
        <item x="7"/>
      </items>
    </pivotField>
    <pivotField dragToRow="0" dragToCol="0" dragToPage="0" showAll="0" defaultSubtotal="0"/>
    <pivotField dragToRow="0" dragToCol="0" dragToPage="0" showAll="0" defaultSubtotal="0"/>
    <pivotField dragToRow="0" dragToCol="0" dragToPage="0" showAll="0" defaultSubtotal="0"/>
  </pivotFields>
  <rowFields count="1">
    <field x="29"/>
  </rowFields>
  <rowItems count="5">
    <i>
      <x/>
    </i>
    <i>
      <x v="1"/>
    </i>
    <i>
      <x v="2"/>
    </i>
    <i>
      <x v="3"/>
    </i>
    <i t="grand">
      <x/>
    </i>
  </rowItems>
  <colItems count="1">
    <i/>
  </colItems>
  <dataFields count="1">
    <dataField name="Count of Accident_ID" fld="0" subtotal="count" baseField="0" baseItem="0"/>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0.xml><?xml version="1.0" encoding="utf-8"?>
<pivotTableDefinition xmlns="http://schemas.openxmlformats.org/spreadsheetml/2006/main" xmlns:mc="http://schemas.openxmlformats.org/markup-compatibility/2006" xmlns:xr="http://schemas.microsoft.com/office/spreadsheetml/2014/revision" mc:Ignorable="xr" xr:uid="{5E4B6FEA-E5ED-409C-96D6-ADE9A9044A43}"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81:B88" firstHeaderRow="1"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axis="axisRow"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8">
        <item sd="0" x="0"/>
        <item sd="0" x="1"/>
        <item sd="0" x="2"/>
        <item sd="0" x="3"/>
        <item sd="0" x="4"/>
        <item sd="0" x="5"/>
        <item sd="0" x="6"/>
        <item sd="0" x="7"/>
      </items>
    </pivotField>
    <pivotField dragToRow="0" dragToCol="0" dragToPage="0" showAll="0" defaultSubtotal="0"/>
    <pivotField dragToRow="0" dragToCol="0" dragToPage="0" showAll="0" defaultSubtotal="0"/>
    <pivotField dragToRow="0" dragToCol="0" dragToPage="0" showAll="0" defaultSubtotal="0"/>
  </pivotFields>
  <rowFields count="3">
    <field x="38"/>
    <field x="36"/>
    <field x="8"/>
  </rowFields>
  <rowItems count="7">
    <i>
      <x v="1"/>
    </i>
    <i>
      <x v="2"/>
    </i>
    <i>
      <x v="3"/>
    </i>
    <i>
      <x v="4"/>
    </i>
    <i>
      <x v="5"/>
    </i>
    <i>
      <x v="6"/>
    </i>
    <i t="grand">
      <x/>
    </i>
  </rowItems>
  <colItems count="1">
    <i/>
  </colItems>
  <dataFields count="1">
    <dataField name="Count of Accident_ID" fld="0" subtotal="count" baseField="0" baseItem="0"/>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1.xml><?xml version="1.0" encoding="utf-8"?>
<pivotTableDefinition xmlns="http://schemas.openxmlformats.org/spreadsheetml/2006/main" xmlns:mc="http://schemas.openxmlformats.org/markup-compatibility/2006" xmlns:xr="http://schemas.microsoft.com/office/spreadsheetml/2014/revision" mc:Ignorable="xr" xr:uid="{7BD7B611-867D-419F-8123-5C5B649DCBE8}" name="PivotTable2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46:B349" firstHeaderRow="1"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axis="axisRow"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defaultSubtotal="0"/>
    <pivotField showAll="0" defaultSubtotal="0"/>
    <pivotField showAll="0" defaultSubtotal="0">
      <items count="8">
        <item x="0"/>
        <item x="1"/>
        <item x="2"/>
        <item x="3"/>
        <item x="4"/>
        <item x="5"/>
        <item x="6"/>
        <item x="7"/>
      </items>
    </pivotField>
    <pivotField dragToRow="0" dragToCol="0" dragToPage="0" showAll="0" defaultSubtotal="0"/>
    <pivotField dragToRow="0" dragToCol="0" dragToPage="0" showAll="0" defaultSubtotal="0"/>
    <pivotField dragToRow="0" dragToCol="0" dragToPage="0" showAll="0" defaultSubtotal="0"/>
  </pivotFields>
  <rowFields count="1">
    <field x="24"/>
  </rowFields>
  <rowItems count="3">
    <i>
      <x/>
    </i>
    <i>
      <x v="1"/>
    </i>
    <i t="grand">
      <x/>
    </i>
  </rowItems>
  <colItems count="1">
    <i/>
  </colItems>
  <dataFields count="1">
    <dataField name="Count of Accident_ID" fld="0" subtotal="count" baseField="0" baseItem="0"/>
  </dataFields>
  <chartFormats count="3">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24" count="1" selected="0">
            <x v="0"/>
          </reference>
        </references>
      </pivotArea>
    </chartFormat>
    <chartFormat chart="7" format="2">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2.xml><?xml version="1.0" encoding="utf-8"?>
<pivotTableDefinition xmlns="http://schemas.openxmlformats.org/spreadsheetml/2006/main" xmlns:mc="http://schemas.openxmlformats.org/markup-compatibility/2006" xmlns:xr="http://schemas.microsoft.com/office/spreadsheetml/2014/revision" mc:Ignorable="xr" xr:uid="{D4588F37-0175-4975-A85A-3612CF2DFE4A}"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8">
  <location ref="A131:B164" firstHeaderRow="1" firstDataRow="1" firstDataCol="1"/>
  <pivotFields count="42">
    <pivotField dataField="1" showAll="0"/>
    <pivotField showAll="0"/>
    <pivotField axis="axisRow" showAll="0" sortType="descending">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autoSortScope>
        <pivotArea dataOnly="0" outline="0" fieldPosition="0">
          <references count="1">
            <reference field="4294967294" count="1" selected="0">
              <x v="0"/>
            </reference>
          </references>
        </pivotArea>
      </autoSortScope>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8">
        <item sd="0" x="0"/>
        <item sd="0" x="1"/>
        <item sd="0" x="2"/>
        <item sd="0" x="3"/>
        <item sd="0" x="4"/>
        <item sd="0" x="5"/>
        <item sd="0" x="6"/>
        <item sd="0" x="7"/>
      </items>
    </pivotField>
    <pivotField dragToRow="0" dragToCol="0" dragToPage="0" showAll="0" defaultSubtotal="0"/>
    <pivotField dragToRow="0" dragToCol="0" dragToPage="0" showAll="0" defaultSubtotal="0"/>
    <pivotField dragToRow="0" dragToCol="0" dragToPage="0" showAll="0" defaultSubtotal="0"/>
  </pivotFields>
  <rowFields count="1">
    <field x="2"/>
  </rowFields>
  <rowItems count="33">
    <i>
      <x v="7"/>
    </i>
    <i>
      <x v="6"/>
    </i>
    <i>
      <x v="25"/>
    </i>
    <i>
      <x v="30"/>
    </i>
    <i>
      <x v="11"/>
    </i>
    <i>
      <x v="14"/>
    </i>
    <i>
      <x v="26"/>
    </i>
    <i>
      <x v="20"/>
    </i>
    <i>
      <x v="8"/>
    </i>
    <i>
      <x v="22"/>
    </i>
    <i>
      <x v="13"/>
    </i>
    <i>
      <x v="19"/>
    </i>
    <i>
      <x v="29"/>
    </i>
    <i>
      <x v="31"/>
    </i>
    <i>
      <x v="9"/>
    </i>
    <i>
      <x v="12"/>
    </i>
    <i>
      <x v="21"/>
    </i>
    <i>
      <x v="24"/>
    </i>
    <i>
      <x v="5"/>
    </i>
    <i>
      <x v="27"/>
    </i>
    <i>
      <x v="18"/>
    </i>
    <i>
      <x v="2"/>
    </i>
    <i>
      <x v="10"/>
    </i>
    <i>
      <x v="23"/>
    </i>
    <i>
      <x v="16"/>
    </i>
    <i>
      <x/>
    </i>
    <i>
      <x v="17"/>
    </i>
    <i>
      <x v="15"/>
    </i>
    <i>
      <x v="4"/>
    </i>
    <i>
      <x v="1"/>
    </i>
    <i>
      <x v="3"/>
    </i>
    <i>
      <x v="28"/>
    </i>
    <i t="grand">
      <x/>
    </i>
  </rowItems>
  <colItems count="1">
    <i/>
  </colItems>
  <dataFields count="1">
    <dataField name="Accidents" fld="0" subtotal="count" baseField="2" baseItem="7"/>
  </dataFields>
  <chartFormats count="1">
    <chartFormat chart="1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3.xml><?xml version="1.0" encoding="utf-8"?>
<pivotTableDefinition xmlns="http://schemas.openxmlformats.org/spreadsheetml/2006/main" xmlns:mc="http://schemas.openxmlformats.org/markup-compatibility/2006" xmlns:xr="http://schemas.microsoft.com/office/spreadsheetml/2014/revision" mc:Ignorable="xr" xr:uid="{24D11080-B926-4BD2-9423-707AB4507BCE}"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7">
  <location ref="A30:B34" firstHeaderRow="1"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axis="axisRow"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defaultSubtotal="0"/>
    <pivotField showAll="0" defaultSubtotal="0"/>
    <pivotField showAll="0" defaultSubtotal="0">
      <items count="8">
        <item x="0"/>
        <item x="1"/>
        <item x="2"/>
        <item x="3"/>
        <item x="4"/>
        <item x="5"/>
        <item x="6"/>
        <item x="7"/>
      </items>
    </pivotField>
    <pivotField dragToRow="0" dragToCol="0" dragToPage="0" showAll="0" defaultSubtotal="0"/>
    <pivotField dragToRow="0" dragToCol="0" dragToPage="0" showAll="0" defaultSubtotal="0"/>
    <pivotField dragToRow="0" dragToCol="0" dragToPage="0" showAll="0" defaultSubtotal="0"/>
  </pivotFields>
  <rowFields count="1">
    <field x="11"/>
  </rowFields>
  <rowItems count="4">
    <i>
      <x/>
    </i>
    <i>
      <x v="1"/>
    </i>
    <i>
      <x v="2"/>
    </i>
    <i t="grand">
      <x/>
    </i>
  </rowItems>
  <colItems count="1">
    <i/>
  </colItems>
  <dataFields count="1">
    <dataField name="Accidents" fld="0" subtotal="count" baseField="10" baseItem="0"/>
  </dataFields>
  <chartFormats count="10">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1" count="1" selected="0">
            <x v="0"/>
          </reference>
        </references>
      </pivotArea>
    </chartFormat>
    <chartFormat chart="7" format="2">
      <pivotArea type="data" outline="0" fieldPosition="0">
        <references count="2">
          <reference field="4294967294" count="1" selected="0">
            <x v="0"/>
          </reference>
          <reference field="11" count="1" selected="0">
            <x v="1"/>
          </reference>
        </references>
      </pivotArea>
    </chartFormat>
    <chartFormat chart="7" format="3">
      <pivotArea type="data" outline="0" fieldPosition="0">
        <references count="2">
          <reference field="4294967294" count="1" selected="0">
            <x v="0"/>
          </reference>
          <reference field="11"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11" count="1" selected="0">
            <x v="0"/>
          </reference>
        </references>
      </pivotArea>
    </chartFormat>
    <chartFormat chart="10" format="10">
      <pivotArea type="data" outline="0" fieldPosition="0">
        <references count="2">
          <reference field="4294967294" count="1" selected="0">
            <x v="0"/>
          </reference>
          <reference field="11" count="1" selected="0">
            <x v="1"/>
          </reference>
        </references>
      </pivotArea>
    </chartFormat>
    <chartFormat chart="10" format="11">
      <pivotArea type="data" outline="0" fieldPosition="0">
        <references count="2">
          <reference field="4294967294" count="1" selected="0">
            <x v="0"/>
          </reference>
          <reference field="11" count="1" selected="0">
            <x v="2"/>
          </reference>
        </references>
      </pivotArea>
    </chartFormat>
    <chartFormat chart="34"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4.xml><?xml version="1.0" encoding="utf-8"?>
<pivotTableDefinition xmlns="http://schemas.openxmlformats.org/spreadsheetml/2006/main" xmlns:mc="http://schemas.openxmlformats.org/markup-compatibility/2006" xmlns:xr="http://schemas.microsoft.com/office/spreadsheetml/2014/revision" mc:Ignorable="xr" xr:uid="{420B393F-3D7B-4AFA-A8BC-193D7CB059B2}" name="PivotTable3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89:B481" firstHeaderRow="1"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axis="axisRow" showAll="0">
      <items count="92">
        <item x="17"/>
        <item x="21"/>
        <item x="30"/>
        <item x="24"/>
        <item x="19"/>
        <item x="8"/>
        <item x="63"/>
        <item x="39"/>
        <item x="54"/>
        <item x="87"/>
        <item x="78"/>
        <item x="37"/>
        <item x="85"/>
        <item x="55"/>
        <item x="51"/>
        <item x="43"/>
        <item x="10"/>
        <item x="12"/>
        <item x="5"/>
        <item x="67"/>
        <item x="40"/>
        <item x="84"/>
        <item x="73"/>
        <item x="26"/>
        <item x="74"/>
        <item x="18"/>
        <item x="72"/>
        <item x="59"/>
        <item x="33"/>
        <item x="31"/>
        <item x="13"/>
        <item x="0"/>
        <item x="7"/>
        <item x="89"/>
        <item x="79"/>
        <item x="82"/>
        <item x="52"/>
        <item x="61"/>
        <item x="56"/>
        <item x="25"/>
        <item x="44"/>
        <item x="22"/>
        <item x="88"/>
        <item x="62"/>
        <item x="57"/>
        <item x="76"/>
        <item x="3"/>
        <item x="53"/>
        <item x="80"/>
        <item x="28"/>
        <item x="16"/>
        <item x="60"/>
        <item x="27"/>
        <item x="23"/>
        <item x="64"/>
        <item x="46"/>
        <item x="66"/>
        <item x="83"/>
        <item x="32"/>
        <item x="41"/>
        <item x="14"/>
        <item x="81"/>
        <item x="1"/>
        <item x="35"/>
        <item x="50"/>
        <item x="45"/>
        <item x="70"/>
        <item x="48"/>
        <item x="11"/>
        <item x="47"/>
        <item x="65"/>
        <item x="58"/>
        <item x="29"/>
        <item x="68"/>
        <item x="34"/>
        <item x="49"/>
        <item x="20"/>
        <item x="71"/>
        <item x="36"/>
        <item x="38"/>
        <item x="9"/>
        <item x="6"/>
        <item x="86"/>
        <item x="90"/>
        <item x="15"/>
        <item x="4"/>
        <item x="77"/>
        <item x="42"/>
        <item x="75"/>
        <item x="69"/>
        <item x="2"/>
        <item t="default"/>
      </items>
    </pivotField>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sortType="ascending">
      <items count="6">
        <item x="2"/>
        <item x="4"/>
        <item x="0"/>
        <item x="3"/>
        <item x="1"/>
        <item t="default"/>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items count="8">
        <item x="0"/>
        <item x="1"/>
        <item x="2"/>
        <item x="3"/>
        <item x="4"/>
        <item x="5"/>
        <item x="6"/>
        <item x="7"/>
      </items>
    </pivotField>
    <pivotField dragToRow="0" dragToCol="0" dragToPage="0" showAll="0" defaultSubtotal="0"/>
    <pivotField dragToRow="0" dragToCol="0" dragToPage="0" showAll="0" defaultSubtotal="0"/>
    <pivotField dragToRow="0" dragToCol="0" dragToPage="0" showAll="0" defaultSubtotal="0"/>
  </pivotFields>
  <rowFields count="1">
    <field x="21"/>
  </rowFields>
  <rowItems count="9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t="grand">
      <x/>
    </i>
  </rowItems>
  <colItems count="1">
    <i/>
  </colItems>
  <dataFields count="1">
    <dataField name="Count of Acci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5.xml><?xml version="1.0" encoding="utf-8"?>
<pivotTableDefinition xmlns="http://schemas.openxmlformats.org/spreadsheetml/2006/main" xmlns:mc="http://schemas.openxmlformats.org/markup-compatibility/2006" xmlns:xr="http://schemas.microsoft.com/office/spreadsheetml/2014/revision" mc:Ignorable="xr" xr:uid="{3545307C-B874-469E-BDF8-80E641DB0318}" name="PivotTable4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786:B792" firstHeaderRow="1"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axis="axisRow" showAll="0">
      <items count="6">
        <item x="2"/>
        <item x="3"/>
        <item x="1"/>
        <item x="4"/>
        <item x="0"/>
        <item t="default"/>
      </items>
    </pivotField>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2"/>
  </rowFields>
  <rowItems count="6">
    <i>
      <x/>
    </i>
    <i>
      <x v="1"/>
    </i>
    <i>
      <x v="2"/>
    </i>
    <i>
      <x v="3"/>
    </i>
    <i>
      <x v="4"/>
    </i>
    <i t="grand">
      <x/>
    </i>
  </rowItems>
  <colItems count="1">
    <i/>
  </colItems>
  <dataFields count="1">
    <dataField name="Accidents" fld="0" subtotal="count"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6.xml><?xml version="1.0" encoding="utf-8"?>
<pivotTableDefinition xmlns="http://schemas.openxmlformats.org/spreadsheetml/2006/main" xmlns:mc="http://schemas.openxmlformats.org/markup-compatibility/2006" xmlns:xr="http://schemas.microsoft.com/office/spreadsheetml/2014/revision" mc:Ignorable="xr" xr:uid="{56928469-C483-4A5B-9B64-8BE96634C997}" name="PivotTable7" cacheId="0" applyNumberFormats="0" applyBorderFormats="0" applyFontFormats="0" applyPatternFormats="0" applyAlignmentFormats="0" applyWidthHeightFormats="1" dataCaption="Values" updatedVersion="8" minRefreshableVersion="5" useAutoFormatting="1" pageOverThenDown="1" itemPrintTitles="1" createdVersion="8" indent="0" outline="1" outlineData="1" multipleFieldFilters="0" chartFormat="43">
  <location ref="A69:I71" firstHeaderRow="1" firstDataRow="2"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axis="axisCol" showAll="0">
      <items count="8">
        <item x="6"/>
        <item x="0"/>
        <item x="4"/>
        <item x="1"/>
        <item x="3"/>
        <item x="5"/>
        <item x="2"/>
        <item t="default"/>
      </items>
    </pivotField>
    <pivotField showAll="0"/>
    <pivotField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defaultSubtotal="0"/>
    <pivotField showAll="0" defaultSubtotal="0"/>
    <pivotField showAll="0" defaultSubtotal="0">
      <items count="8">
        <item x="0"/>
        <item x="1"/>
        <item x="2"/>
        <item x="3"/>
        <item x="4"/>
        <item x="5"/>
        <item x="6"/>
        <item x="7"/>
      </items>
    </pivotField>
    <pivotField dragToRow="0" dragToCol="0" dragToPage="0" showAll="0" defaultSubtotal="0"/>
    <pivotField dragToRow="0" dragToCol="0" dragToPage="0" showAll="0" defaultSubtotal="0"/>
    <pivotField dragToRow="0" dragToCol="0" dragToPage="0" showAll="0" defaultSubtotal="0"/>
  </pivotFields>
  <rowItems count="1">
    <i/>
  </rowItems>
  <colFields count="1">
    <field x="9"/>
  </colFields>
  <colItems count="8">
    <i>
      <x/>
    </i>
    <i>
      <x v="1"/>
    </i>
    <i>
      <x v="2"/>
    </i>
    <i>
      <x v="3"/>
    </i>
    <i>
      <x v="4"/>
    </i>
    <i>
      <x v="5"/>
    </i>
    <i>
      <x v="6"/>
    </i>
    <i t="grand">
      <x/>
    </i>
  </colItems>
  <dataFields count="1">
    <dataField name="Accidents" fld="0" subtotal="count" baseField="8" baseItem="0"/>
  </dataFields>
  <chartFormats count="16">
    <chartFormat chart="10" format="0" series="1">
      <pivotArea type="data" outline="0" fieldPosition="0">
        <references count="2">
          <reference field="4294967294" count="1" selected="0">
            <x v="0"/>
          </reference>
          <reference field="9" count="1" selected="0">
            <x v="0"/>
          </reference>
        </references>
      </pivotArea>
    </chartFormat>
    <chartFormat chart="10" format="1" series="1">
      <pivotArea type="data" outline="0" fieldPosition="0">
        <references count="2">
          <reference field="4294967294" count="1" selected="0">
            <x v="0"/>
          </reference>
          <reference field="9" count="1" selected="0">
            <x v="1"/>
          </reference>
        </references>
      </pivotArea>
    </chartFormat>
    <chartFormat chart="10" format="2" series="1">
      <pivotArea type="data" outline="0" fieldPosition="0">
        <references count="2">
          <reference field="4294967294" count="1" selected="0">
            <x v="0"/>
          </reference>
          <reference field="9" count="1" selected="0">
            <x v="2"/>
          </reference>
        </references>
      </pivotArea>
    </chartFormat>
    <chartFormat chart="10" format="3" series="1">
      <pivotArea type="data" outline="0" fieldPosition="0">
        <references count="2">
          <reference field="4294967294" count="1" selected="0">
            <x v="0"/>
          </reference>
          <reference field="9" count="1" selected="0">
            <x v="3"/>
          </reference>
        </references>
      </pivotArea>
    </chartFormat>
    <chartFormat chart="10" format="4" series="1">
      <pivotArea type="data" outline="0" fieldPosition="0">
        <references count="2">
          <reference field="4294967294" count="1" selected="0">
            <x v="0"/>
          </reference>
          <reference field="9" count="1" selected="0">
            <x v="4"/>
          </reference>
        </references>
      </pivotArea>
    </chartFormat>
    <chartFormat chart="10" format="5" series="1">
      <pivotArea type="data" outline="0" fieldPosition="0">
        <references count="2">
          <reference field="4294967294" count="1" selected="0">
            <x v="0"/>
          </reference>
          <reference field="9" count="1" selected="0">
            <x v="5"/>
          </reference>
        </references>
      </pivotArea>
    </chartFormat>
    <chartFormat chart="10" format="6" series="1">
      <pivotArea type="data" outline="0" fieldPosition="0">
        <references count="2">
          <reference field="4294967294" count="1" selected="0">
            <x v="0"/>
          </reference>
          <reference field="9" count="1" selected="0">
            <x v="6"/>
          </reference>
        </references>
      </pivotArea>
    </chartFormat>
    <chartFormat chart="41" format="28" series="1">
      <pivotArea type="data" outline="0" fieldPosition="0">
        <references count="2">
          <reference field="4294967294" count="1" selected="0">
            <x v="0"/>
          </reference>
          <reference field="9" count="1" selected="0">
            <x v="0"/>
          </reference>
        </references>
      </pivotArea>
    </chartFormat>
    <chartFormat chart="41" format="29" series="1">
      <pivotArea type="data" outline="0" fieldPosition="0">
        <references count="2">
          <reference field="4294967294" count="1" selected="0">
            <x v="0"/>
          </reference>
          <reference field="9" count="1" selected="0">
            <x v="1"/>
          </reference>
        </references>
      </pivotArea>
    </chartFormat>
    <chartFormat chart="41" format="30" series="1">
      <pivotArea type="data" outline="0" fieldPosition="0">
        <references count="2">
          <reference field="4294967294" count="1" selected="0">
            <x v="0"/>
          </reference>
          <reference field="9" count="1" selected="0">
            <x v="2"/>
          </reference>
        </references>
      </pivotArea>
    </chartFormat>
    <chartFormat chart="41" format="31" series="1">
      <pivotArea type="data" outline="0" fieldPosition="0">
        <references count="2">
          <reference field="4294967294" count="1" selected="0">
            <x v="0"/>
          </reference>
          <reference field="9" count="1" selected="0">
            <x v="3"/>
          </reference>
        </references>
      </pivotArea>
    </chartFormat>
    <chartFormat chart="41" format="32" series="1">
      <pivotArea type="data" outline="0" fieldPosition="0">
        <references count="2">
          <reference field="4294967294" count="1" selected="0">
            <x v="0"/>
          </reference>
          <reference field="9" count="1" selected="0">
            <x v="4"/>
          </reference>
        </references>
      </pivotArea>
    </chartFormat>
    <chartFormat chart="41" format="33" series="1">
      <pivotArea type="data" outline="0" fieldPosition="0">
        <references count="2">
          <reference field="4294967294" count="1" selected="0">
            <x v="0"/>
          </reference>
          <reference field="9" count="1" selected="0">
            <x v="5"/>
          </reference>
        </references>
      </pivotArea>
    </chartFormat>
    <chartFormat chart="41" format="34" series="1">
      <pivotArea type="data" outline="0" fieldPosition="0">
        <references count="2">
          <reference field="4294967294" count="1" selected="0">
            <x v="0"/>
          </reference>
          <reference field="9" count="1" selected="0">
            <x v="6"/>
          </reference>
        </references>
      </pivotArea>
    </chartFormat>
    <chartFormat chart="41" format="35"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7.xml><?xml version="1.0" encoding="utf-8"?>
<pivotTableDefinition xmlns="http://schemas.openxmlformats.org/spreadsheetml/2006/main" xmlns:mc="http://schemas.openxmlformats.org/markup-compatibility/2006" xmlns:xr="http://schemas.microsoft.com/office/spreadsheetml/2014/revision" mc:Ignorable="xr" xr:uid="{51FBC9DA-D886-499B-BD56-BB3BA4EDE3B8}" name="PivotTable1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263:B267" firstHeaderRow="1"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axis="axisRow" showAll="0">
      <items count="6">
        <item x="2"/>
        <item x="0"/>
        <item x="1"/>
        <item m="1" x="4"/>
        <item m="1" x="3"/>
        <item t="default"/>
      </items>
    </pivotField>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defaultSubtotal="0"/>
    <pivotField showAll="0" defaultSubtotal="0"/>
    <pivotField showAll="0" defaultSubtotal="0">
      <items count="8">
        <item x="0"/>
        <item x="1"/>
        <item x="2"/>
        <item x="3"/>
        <item x="4"/>
        <item x="5"/>
        <item x="6"/>
        <item x="7"/>
      </items>
    </pivotField>
    <pivotField dragToRow="0" dragToCol="0" dragToPage="0" showAll="0" defaultSubtotal="0"/>
    <pivotField dragToRow="0" dragToCol="0" dragToPage="0" showAll="0" defaultSubtotal="0"/>
    <pivotField dragToRow="0" dragToCol="0" dragToPage="0" showAll="0" defaultSubtotal="0"/>
  </pivotFields>
  <rowFields count="1">
    <field x="23"/>
  </rowFields>
  <rowItems count="4">
    <i>
      <x/>
    </i>
    <i>
      <x v="1"/>
    </i>
    <i>
      <x v="2"/>
    </i>
    <i t="grand">
      <x/>
    </i>
  </rowItems>
  <colItems count="1">
    <i/>
  </colItems>
  <dataFields count="1">
    <dataField name="Count of Accident_ID" fld="0" subtotal="count"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8.xml><?xml version="1.0" encoding="utf-8"?>
<pivotTableDefinition xmlns="http://schemas.openxmlformats.org/spreadsheetml/2006/main" xmlns:mc="http://schemas.openxmlformats.org/markup-compatibility/2006" xmlns:xr="http://schemas.microsoft.com/office/spreadsheetml/2014/revision" mc:Ignorable="xr" xr:uid="{8A12E1DD-E4F1-4277-B429-FA46C376EFED}" name="PivotTable3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696:B700" firstHeaderRow="1" firstDataRow="1" firstDataCol="1"/>
  <pivotFields count="42">
    <pivotField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axis="axisRow" dataField="1"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25"/>
  </rowFields>
  <rowItems count="4">
    <i>
      <x/>
    </i>
    <i>
      <x v="1"/>
    </i>
    <i>
      <x v="2"/>
    </i>
    <i t="grand">
      <x/>
    </i>
  </rowItems>
  <colItems count="1">
    <i/>
  </colItems>
  <dataFields count="1">
    <dataField name="Count of Driver License Status" fld="25" subtotal="count" baseField="0" baseItem="0"/>
  </dataFields>
  <chartFormats count="8">
    <chartFormat chart="8"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25" count="1" selected="0">
            <x v="0"/>
          </reference>
        </references>
      </pivotArea>
    </chartFormat>
    <chartFormat chart="11" format="7">
      <pivotArea type="data" outline="0" fieldPosition="0">
        <references count="2">
          <reference field="4294967294" count="1" selected="0">
            <x v="0"/>
          </reference>
          <reference field="25" count="1" selected="0">
            <x v="1"/>
          </reference>
        </references>
      </pivotArea>
    </chartFormat>
    <chartFormat chart="11" format="8">
      <pivotArea type="data" outline="0" fieldPosition="0">
        <references count="2">
          <reference field="4294967294" count="1" selected="0">
            <x v="0"/>
          </reference>
          <reference field="25" count="1" selected="0">
            <x v="2"/>
          </reference>
        </references>
      </pivotArea>
    </chartFormat>
    <chartFormat chart="8" format="4">
      <pivotArea type="data" outline="0" fieldPosition="0">
        <references count="2">
          <reference field="4294967294" count="1" selected="0">
            <x v="0"/>
          </reference>
          <reference field="25" count="1" selected="0">
            <x v="0"/>
          </reference>
        </references>
      </pivotArea>
    </chartFormat>
    <chartFormat chart="8" format="5">
      <pivotArea type="data" outline="0" fieldPosition="0">
        <references count="2">
          <reference field="4294967294" count="1" selected="0">
            <x v="0"/>
          </reference>
          <reference field="25" count="1" selected="0">
            <x v="1"/>
          </reference>
        </references>
      </pivotArea>
    </chartFormat>
    <chartFormat chart="8" format="6">
      <pivotArea type="data" outline="0" fieldPosition="0">
        <references count="2">
          <reference field="4294967294" count="1" selected="0">
            <x v="0"/>
          </reference>
          <reference field="2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9.xml><?xml version="1.0" encoding="utf-8"?>
<pivotTableDefinition xmlns="http://schemas.openxmlformats.org/spreadsheetml/2006/main" xmlns:mc="http://schemas.openxmlformats.org/markup-compatibility/2006" xmlns:xr="http://schemas.microsoft.com/office/spreadsheetml/2014/revision" mc:Ignorable="xr" xr:uid="{92BB71A4-D856-4623-8F95-83331C6CD55B}" name="PivotTable2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07:B313" firstHeaderRow="1"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items count="8">
        <item x="6"/>
        <item x="3"/>
        <item x="5"/>
        <item x="0"/>
        <item x="2"/>
        <item x="1"/>
        <item x="4"/>
        <item t="default"/>
      </items>
    </pivotField>
    <pivotField showAll="0"/>
    <pivotField showAll="0"/>
    <pivotField axis="axisRow" showAll="0" sortType="descending">
      <items count="6">
        <item x="4"/>
        <item x="1"/>
        <item x="0"/>
        <item x="2"/>
        <item x="3"/>
        <item t="default"/>
      </items>
      <autoSortScope>
        <pivotArea dataOnly="0" outline="0" fieldPosition="0">
          <references count="1">
            <reference field="4294967294" count="1" selected="0">
              <x v="0"/>
            </reference>
          </references>
        </pivotArea>
      </autoSortScope>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defaultSubtotal="0"/>
    <pivotField showAll="0" defaultSubtotal="0"/>
    <pivotField showAll="0" defaultSubtotal="0">
      <items count="8">
        <item x="0"/>
        <item x="1"/>
        <item x="2"/>
        <item x="3"/>
        <item x="4"/>
        <item x="5"/>
        <item x="6"/>
        <item x="7"/>
      </items>
    </pivotField>
    <pivotField dragToRow="0" dragToCol="0" dragToPage="0" showAll="0" defaultSubtotal="0"/>
    <pivotField dragToRow="0" dragToCol="0" dragToPage="0" showAll="0" defaultSubtotal="0"/>
    <pivotField dragToRow="0" dragToCol="0" dragToPage="0" showAll="0" defaultSubtotal="0"/>
  </pivotFields>
  <rowFields count="1">
    <field x="16"/>
  </rowFields>
  <rowItems count="6">
    <i>
      <x v="3"/>
    </i>
    <i>
      <x v="4"/>
    </i>
    <i>
      <x v="2"/>
    </i>
    <i>
      <x v="1"/>
    </i>
    <i>
      <x/>
    </i>
    <i t="grand">
      <x/>
    </i>
  </rowItems>
  <colItems count="1">
    <i/>
  </colItems>
  <dataFields count="1">
    <dataField name="Count of Accident_ID" fld="0" subtotal="count"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0.xml><?xml version="1.0" encoding="utf-8"?>
<pivotTableDefinition xmlns="http://schemas.openxmlformats.org/spreadsheetml/2006/main" xmlns:mc="http://schemas.openxmlformats.org/markup-compatibility/2006" xmlns:xr="http://schemas.microsoft.com/office/spreadsheetml/2014/revision" mc:Ignorable="xr" xr:uid="{19BEAEFB-96A6-4595-B1E1-49BE4B6ED471}" name="PivotTable3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660:B666" firstHeaderRow="1"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axis="axisRow" showAll="0">
      <items count="6">
        <item x="4"/>
        <item x="2"/>
        <item x="3"/>
        <item x="1"/>
        <item x="0"/>
        <item t="default"/>
      </items>
    </pivotField>
    <pivotField showAll="0">
      <items count="6">
        <item x="2"/>
        <item x="4"/>
        <item x="0"/>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34"/>
  </rowFields>
  <rowItems count="6">
    <i>
      <x/>
    </i>
    <i>
      <x v="1"/>
    </i>
    <i>
      <x v="2"/>
    </i>
    <i>
      <x v="3"/>
    </i>
    <i>
      <x v="4"/>
    </i>
    <i t="grand">
      <x/>
    </i>
  </rowItems>
  <colItems count="1">
    <i/>
  </colItems>
  <dataFields count="1">
    <dataField name="Total Accidents"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1.xml><?xml version="1.0" encoding="utf-8"?>
<pivotTableDefinition xmlns="http://schemas.openxmlformats.org/spreadsheetml/2006/main" xmlns:mc="http://schemas.openxmlformats.org/markup-compatibility/2006" xmlns:xr="http://schemas.microsoft.com/office/spreadsheetml/2014/revision" mc:Ignorable="xr" xr:uid="{2F5361BC-32C3-441C-9F7D-6BB82CCB3F1F}" name="PivotTable4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745:E754" firstHeaderRow="1" firstDataRow="2"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axis="axisCol" showAll="0">
      <items count="4">
        <item x="2"/>
        <item x="1"/>
        <item x="0"/>
        <item t="default"/>
      </items>
    </pivotField>
    <pivotField showAll="0"/>
    <pivotField axis="axisRow"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3"/>
  </rowFields>
  <rowItems count="8">
    <i>
      <x/>
    </i>
    <i>
      <x v="1"/>
    </i>
    <i>
      <x v="2"/>
    </i>
    <i>
      <x v="3"/>
    </i>
    <i>
      <x v="4"/>
    </i>
    <i>
      <x v="5"/>
    </i>
    <i>
      <x v="6"/>
    </i>
    <i t="grand">
      <x/>
    </i>
  </rowItems>
  <colFields count="1">
    <field x="11"/>
  </colFields>
  <colItems count="4">
    <i>
      <x/>
    </i>
    <i>
      <x v="1"/>
    </i>
    <i>
      <x v="2"/>
    </i>
    <i t="grand">
      <x/>
    </i>
  </colItems>
  <dataFields count="1">
    <dataField name="Accidents" fld="0" subtotal="count" baseField="13"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0"/>
          </reference>
        </references>
      </pivotArea>
    </chartFormat>
    <chartFormat chart="5" format="7" series="1">
      <pivotArea type="data" outline="0" fieldPosition="0">
        <references count="2">
          <reference field="4294967294" count="1" selected="0">
            <x v="0"/>
          </reference>
          <reference field="11" count="1" selected="0">
            <x v="0"/>
          </reference>
        </references>
      </pivotArea>
    </chartFormat>
    <chartFormat chart="5" format="8" series="1">
      <pivotArea type="data" outline="0" fieldPosition="0">
        <references count="2">
          <reference field="4294967294" count="1" selected="0">
            <x v="0"/>
          </reference>
          <reference field="11" count="1" selected="0">
            <x v="1"/>
          </reference>
        </references>
      </pivotArea>
    </chartFormat>
    <chartFormat chart="5" format="9" series="1">
      <pivotArea type="data" outline="0" fieldPosition="0">
        <references count="2">
          <reference field="4294967294" count="1" selected="0">
            <x v="0"/>
          </reference>
          <reference field="11" count="1" selected="0">
            <x v="2"/>
          </reference>
        </references>
      </pivotArea>
    </chartFormat>
    <chartFormat chart="5"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2.xml><?xml version="1.0" encoding="utf-8"?>
<pivotTableDefinition xmlns="http://schemas.openxmlformats.org/spreadsheetml/2006/main" xmlns:mc="http://schemas.openxmlformats.org/markup-compatibility/2006" xmlns:xr="http://schemas.microsoft.com/office/spreadsheetml/2014/revision" mc:Ignorable="xr" xr:uid="{3330F90E-C288-499B-96B6-0F31E18CAB9E}" name="PivotTable3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723:B731" firstHeaderRow="1"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axis="axisRow"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3"/>
  </rowFields>
  <rowItems count="8">
    <i>
      <x/>
    </i>
    <i>
      <x v="1"/>
    </i>
    <i>
      <x v="2"/>
    </i>
    <i>
      <x v="3"/>
    </i>
    <i>
      <x v="4"/>
    </i>
    <i>
      <x v="5"/>
    </i>
    <i>
      <x v="6"/>
    </i>
    <i t="grand">
      <x/>
    </i>
  </rowItems>
  <colItems count="1">
    <i/>
  </colItems>
  <dataFields count="1">
    <dataField name="Accidents" fld="0" subtotal="count" baseField="13"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3.xml><?xml version="1.0" encoding="utf-8"?>
<pivotTableDefinition xmlns="http://schemas.openxmlformats.org/spreadsheetml/2006/main" xmlns:mc="http://schemas.openxmlformats.org/markup-compatibility/2006" xmlns:xr="http://schemas.microsoft.com/office/spreadsheetml/2014/revision" mc:Ignorable="xr" xr:uid="{3989C335-02D8-446C-96C2-AAF54ECBADC3}" name="PivotTable2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1">
  <location ref="A487:B492" firstHeaderRow="1"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axis="axisRow" showAll="0">
      <items count="5">
        <item x="3"/>
        <item x="2"/>
        <item x="1"/>
        <item x="0"/>
        <item t="default"/>
      </items>
    </pivotField>
    <pivotField showAll="0"/>
    <pivotField showAll="0"/>
    <pivotField showAll="0"/>
    <pivotField showAll="0"/>
    <pivotField showAll="0"/>
    <pivotField showAll="0">
      <items count="6">
        <item x="2"/>
        <item x="4"/>
        <item x="0"/>
        <item x="3"/>
        <item x="1"/>
        <item t="default"/>
      </items>
    </pivotField>
    <pivotField showAll="0" defaultSubtotal="0"/>
    <pivotField showAll="0" defaultSubtotal="0"/>
    <pivotField showAll="0" defaultSubtotal="0">
      <items count="8">
        <item x="0"/>
        <item x="1"/>
        <item x="2"/>
        <item x="3"/>
        <item x="4"/>
        <item x="5"/>
        <item x="6"/>
        <item x="7"/>
      </items>
    </pivotField>
    <pivotField dragToRow="0" dragToCol="0" dragToPage="0" showAll="0" defaultSubtotal="0"/>
    <pivotField dragToRow="0" dragToCol="0" dragToPage="0" showAll="0" defaultSubtotal="0"/>
    <pivotField dragToRow="0" dragToCol="0" dragToPage="0" showAll="0" defaultSubtotal="0"/>
  </pivotFields>
  <rowFields count="1">
    <field x="29"/>
  </rowFields>
  <rowItems count="5">
    <i>
      <x/>
    </i>
    <i>
      <x v="1"/>
    </i>
    <i>
      <x v="2"/>
    </i>
    <i>
      <x v="3"/>
    </i>
    <i t="grand">
      <x/>
    </i>
  </rowItems>
  <colItems count="1">
    <i/>
  </colItems>
  <dataFields count="1">
    <dataField name="Accidents" fld="0" subtotal="count" baseField="28" baseItem="0"/>
  </dataFields>
  <chartFormats count="4">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4.xml><?xml version="1.0" encoding="utf-8"?>
<pivotTableDefinition xmlns="http://schemas.openxmlformats.org/spreadsheetml/2006/main" xmlns:mc="http://schemas.openxmlformats.org/markup-compatibility/2006" xmlns:xr="http://schemas.microsoft.com/office/spreadsheetml/2014/revision" mc:Ignorable="xr" xr:uid="{20D40109-A25A-4FFD-886F-CD32F6331CFF}" name="PivotTable3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A585:B596" firstHeaderRow="1" firstDataRow="1" firstDataCol="1"/>
  <pivotFields count="42">
    <pivotField dataField="1" showAll="0"/>
    <pivotField showAll="0"/>
    <pivotField axis="axisRow" showAll="0" measureFilter="1" sortType="descending">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defaultSubtotal="0"/>
    <pivotField showAll="0" defaultSubtotal="0"/>
    <pivotField showAll="0" defaultSubtotal="0">
      <items count="8">
        <item x="0"/>
        <item x="1"/>
        <item x="2"/>
        <item x="3"/>
        <item x="4"/>
        <item x="5"/>
        <item x="6"/>
        <item x="7"/>
      </items>
    </pivotField>
    <pivotField dragToRow="0" dragToCol="0" dragToPage="0" showAll="0" defaultSubtotal="0"/>
    <pivotField dragToRow="0" dragToCol="0" dragToPage="0" showAll="0" defaultSubtotal="0"/>
    <pivotField dragToRow="0" dragToCol="0" dragToPage="0" showAll="0" defaultSubtotal="0"/>
  </pivotFields>
  <rowFields count="1">
    <field x="2"/>
  </rowFields>
  <rowItems count="11">
    <i>
      <x v="7"/>
    </i>
    <i>
      <x v="25"/>
    </i>
    <i>
      <x v="6"/>
    </i>
    <i>
      <x v="30"/>
    </i>
    <i>
      <x v="11"/>
    </i>
    <i>
      <x v="14"/>
    </i>
    <i>
      <x v="26"/>
    </i>
    <i>
      <x v="20"/>
    </i>
    <i>
      <x v="8"/>
    </i>
    <i>
      <x v="22"/>
    </i>
    <i t="grand">
      <x/>
    </i>
  </rowItems>
  <colItems count="1">
    <i/>
  </colItems>
  <dataFields count="1">
    <dataField name="Accidents" fld="0" subtotal="count" baseField="2" baseItem="0"/>
  </dataFields>
  <chartFormats count="2">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6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5.xml><?xml version="1.0" encoding="utf-8"?>
<pivotTableDefinition xmlns="http://schemas.openxmlformats.org/spreadsheetml/2006/main" xmlns:mc="http://schemas.openxmlformats.org/markup-compatibility/2006" xmlns:xr="http://schemas.microsoft.com/office/spreadsheetml/2014/revision" mc:Ignorable="xr" xr:uid="{4F1B7036-F117-46FD-A342-46FAEEB63173}" name="PivotTable2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27:B332" firstHeaderRow="1" firstDataRow="1"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axis="axisRow" showAll="0">
      <items count="5">
        <item x="3"/>
        <item x="1"/>
        <item x="2"/>
        <item x="0"/>
        <item t="default"/>
      </items>
    </pivotField>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defaultSubtotal="0"/>
    <pivotField showAll="0" defaultSubtotal="0"/>
    <pivotField showAll="0" defaultSubtotal="0">
      <items count="8">
        <item x="0"/>
        <item x="1"/>
        <item x="2"/>
        <item x="3"/>
        <item x="4"/>
        <item x="5"/>
        <item x="6"/>
        <item x="7"/>
      </items>
    </pivotField>
    <pivotField dragToRow="0" dragToCol="0" dragToPage="0" showAll="0" defaultSubtotal="0"/>
    <pivotField dragToRow="0" dragToCol="0" dragToPage="0" showAll="0" defaultSubtotal="0"/>
    <pivotField dragToRow="0" dragToCol="0" dragToPage="0" showAll="0" defaultSubtotal="0"/>
  </pivotFields>
  <rowFields count="1">
    <field x="18"/>
  </rowFields>
  <rowItems count="5">
    <i>
      <x/>
    </i>
    <i>
      <x v="1"/>
    </i>
    <i>
      <x v="2"/>
    </i>
    <i>
      <x v="3"/>
    </i>
    <i t="grand">
      <x/>
    </i>
  </rowItems>
  <colItems count="1">
    <i/>
  </colItems>
  <dataFields count="1">
    <dataField name="Count of Accident_ID" fld="0" subtotal="count" baseField="0" baseItem="0"/>
  </dataFields>
  <chartFormats count="5">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8" count="1" selected="0">
            <x v="0"/>
          </reference>
        </references>
      </pivotArea>
    </chartFormat>
    <chartFormat chart="7" format="2">
      <pivotArea type="data" outline="0" fieldPosition="0">
        <references count="2">
          <reference field="4294967294" count="1" selected="0">
            <x v="0"/>
          </reference>
          <reference field="18" count="1" selected="0">
            <x v="1"/>
          </reference>
        </references>
      </pivotArea>
    </chartFormat>
    <chartFormat chart="7" format="3">
      <pivotArea type="data" outline="0" fieldPosition="0">
        <references count="2">
          <reference field="4294967294" count="1" selected="0">
            <x v="0"/>
          </reference>
          <reference field="18" count="1" selected="0">
            <x v="2"/>
          </reference>
        </references>
      </pivotArea>
    </chartFormat>
    <chartFormat chart="7" format="4">
      <pivotArea type="data" outline="0" fieldPosition="0">
        <references count="2">
          <reference field="4294967294" count="1" selected="0">
            <x v="0"/>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6.xml><?xml version="1.0" encoding="utf-8"?>
<pivotTableDefinition xmlns="http://schemas.openxmlformats.org/spreadsheetml/2006/main" xmlns:mc="http://schemas.openxmlformats.org/markup-compatibility/2006" xmlns:xr="http://schemas.microsoft.com/office/spreadsheetml/2014/revision" mc:Ignorable="xr" xr:uid="{8FF28D6E-729F-42E7-8DCC-E3F92977F21A}" name="PivotTable2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285:B292" firstHeaderRow="1" firstDataRow="1" firstDataCol="1" rowPageCount="1" colPageCount="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axis="axisRow"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axis="axisPage" showAll="0">
      <items count="3">
        <item x="1"/>
        <item x="0"/>
        <item t="default"/>
      </items>
    </pivotField>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defaultSubtotal="0"/>
    <pivotField showAll="0" defaultSubtotal="0"/>
    <pivotField showAll="0" defaultSubtotal="0">
      <items count="8">
        <item x="0"/>
        <item x="1"/>
        <item x="2"/>
        <item x="3"/>
        <item x="4"/>
        <item x="5"/>
        <item x="6"/>
        <item x="7"/>
      </items>
    </pivotField>
    <pivotField dragToRow="0" dragToCol="0" dragToPage="0" showAll="0" defaultSubtotal="0"/>
    <pivotField dragToRow="0" dragToCol="0" dragToPage="0" showAll="0" defaultSubtotal="0"/>
    <pivotField dragToRow="0" dragToCol="0" dragToPage="0" showAll="0" defaultSubtotal="0"/>
  </pivotFields>
  <rowFields count="1">
    <field x="5"/>
  </rowFields>
  <rowItems count="7">
    <i>
      <x/>
    </i>
    <i>
      <x v="1"/>
    </i>
    <i>
      <x v="2"/>
    </i>
    <i>
      <x v="3"/>
    </i>
    <i>
      <x v="4"/>
    </i>
    <i>
      <x v="5"/>
    </i>
    <i t="grand">
      <x/>
    </i>
  </rowItems>
  <colItems count="1">
    <i/>
  </colItems>
  <pageFields count="1">
    <pageField fld="26" item="1" hier="-1"/>
  </pageFields>
  <dataFields count="1">
    <dataField name="Count of Accident_ID" fld="0" subtotal="count"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7.xml><?xml version="1.0" encoding="utf-8"?>
<pivotTableDefinition xmlns="http://schemas.openxmlformats.org/spreadsheetml/2006/main" xmlns:mc="http://schemas.openxmlformats.org/markup-compatibility/2006" xmlns:xr="http://schemas.microsoft.com/office/spreadsheetml/2014/revision" mc:Ignorable="xr" xr:uid="{52715FB7-2282-4B18-B38A-5950D0DB3121}" name="PivotTable4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806:B819" firstHeaderRow="1" firstDataRow="1" firstDataCol="1" rowPageCount="1" colPageCount="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axis="axisRow"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axis="axisPage" multipleItemSelectionAllowed="1" showAll="0">
      <items count="6">
        <item h="1" x="2"/>
        <item x="3"/>
        <item x="1"/>
        <item x="4"/>
        <item x="0"/>
        <item t="default"/>
      </items>
    </pivotField>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6"/>
  </rowFields>
  <rowItems count="13">
    <i>
      <x/>
    </i>
    <i>
      <x v="1"/>
    </i>
    <i>
      <x v="2"/>
    </i>
    <i>
      <x v="3"/>
    </i>
    <i>
      <x v="4"/>
    </i>
    <i>
      <x v="5"/>
    </i>
    <i>
      <x v="6"/>
    </i>
    <i>
      <x v="7"/>
    </i>
    <i>
      <x v="8"/>
    </i>
    <i>
      <x v="9"/>
    </i>
    <i>
      <x v="10"/>
    </i>
    <i>
      <x v="11"/>
    </i>
    <i t="grand">
      <x/>
    </i>
  </rowItems>
  <colItems count="1">
    <i/>
  </colItems>
  <pageFields count="1">
    <pageField fld="12" hier="-1"/>
  </pageFields>
  <dataFields count="1">
    <dataField name="Accidents" fld="0" subtotal="count" baseField="13"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8.xml><?xml version="1.0" encoding="utf-8"?>
<pivotTableDefinition xmlns="http://schemas.openxmlformats.org/spreadsheetml/2006/main" xmlns:mc="http://schemas.openxmlformats.org/markup-compatibility/2006" xmlns:xr="http://schemas.microsoft.com/office/spreadsheetml/2014/revision" mc:Ignorable="xr" xr:uid="{8A0024C0-EB13-479E-8361-BC46ED11CA6E}" name="PivotTable4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851:E857" firstHeaderRow="1" firstDataRow="2"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axis="axisCol" showAll="0">
      <items count="4">
        <item x="2"/>
        <item x="1"/>
        <item x="0"/>
        <item t="default"/>
      </items>
    </pivotField>
    <pivotField showAll="0">
      <items count="6">
        <item x="2"/>
        <item x="3"/>
        <item x="1"/>
        <item x="4"/>
        <item x="0"/>
        <item t="default"/>
      </items>
    </pivotField>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axis="axisRow" showAll="0">
      <items count="5">
        <item x="0"/>
        <item x="2"/>
        <item x="3"/>
        <item x="1"/>
        <item t="default"/>
      </items>
    </pivotField>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9"/>
  </rowFields>
  <rowItems count="5">
    <i>
      <x/>
    </i>
    <i>
      <x v="1"/>
    </i>
    <i>
      <x v="2"/>
    </i>
    <i>
      <x v="3"/>
    </i>
    <i t="grand">
      <x/>
    </i>
  </rowItems>
  <colFields count="1">
    <field x="11"/>
  </colFields>
  <colItems count="4">
    <i>
      <x/>
    </i>
    <i>
      <x v="1"/>
    </i>
    <i>
      <x v="2"/>
    </i>
    <i t="grand">
      <x/>
    </i>
  </colItems>
  <dataFields count="1">
    <dataField name="Accidents" fld="0" subtotal="count" baseField="13" baseItem="0"/>
  </dataFields>
  <chartFormats count="8">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4" format="6" series="1">
      <pivotArea type="data" outline="0" fieldPosition="0">
        <references count="2">
          <reference field="4294967294" count="1" selected="0">
            <x v="0"/>
          </reference>
          <reference field="11" count="1" selected="0">
            <x v="0"/>
          </reference>
        </references>
      </pivotArea>
    </chartFormat>
    <chartFormat chart="4" format="7" series="1">
      <pivotArea type="data" outline="0" fieldPosition="0">
        <references count="2">
          <reference field="4294967294" count="1" selected="0">
            <x v="0"/>
          </reference>
          <reference field="11" count="1" selected="0">
            <x v="1"/>
          </reference>
        </references>
      </pivotArea>
    </chartFormat>
    <chartFormat chart="4" format="8" series="1">
      <pivotArea type="data" outline="0" fieldPosition="0">
        <references count="2">
          <reference field="4294967294" count="1" selected="0">
            <x v="0"/>
          </reference>
          <reference field="11" count="1" selected="0">
            <x v="2"/>
          </reference>
        </references>
      </pivotArea>
    </chartFormat>
    <chartFormat chart="4"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9.xml><?xml version="1.0" encoding="utf-8"?>
<pivotTableDefinition xmlns="http://schemas.openxmlformats.org/spreadsheetml/2006/main" xmlns:mc="http://schemas.openxmlformats.org/markup-compatibility/2006" xmlns:xr="http://schemas.microsoft.com/office/spreadsheetml/2014/revision" mc:Ignorable="xr" xr:uid="{2DA4A900-CC9D-4326-B742-D2F7016B3598}"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91:E99" firstHeaderRow="1" firstDataRow="2"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axis="axisRow"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axis="axisCol"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8">
        <item sd="0" x="0"/>
        <item sd="0" x="1"/>
        <item sd="0" x="2"/>
        <item sd="0" x="3"/>
        <item sd="0" x="4"/>
        <item sd="0" x="5"/>
        <item sd="0" x="6"/>
        <item sd="0" x="7"/>
      </items>
    </pivotField>
    <pivotField dragToRow="0" dragToCol="0" dragToPage="0" showAll="0" defaultSubtotal="0"/>
    <pivotField dragToRow="0" dragToCol="0" dragToPage="0" showAll="0" defaultSubtotal="0"/>
    <pivotField dragToRow="0" dragToCol="0" dragToPage="0" showAll="0" defaultSubtotal="0"/>
  </pivotFields>
  <rowFields count="1">
    <field x="5"/>
  </rowFields>
  <rowItems count="7">
    <i>
      <x/>
    </i>
    <i>
      <x v="1"/>
    </i>
    <i>
      <x v="2"/>
    </i>
    <i>
      <x v="3"/>
    </i>
    <i>
      <x v="4"/>
    </i>
    <i>
      <x v="5"/>
    </i>
    <i t="grand">
      <x/>
    </i>
  </rowItems>
  <colFields count="1">
    <field x="11"/>
  </colFields>
  <colItems count="4">
    <i>
      <x/>
    </i>
    <i>
      <x v="1"/>
    </i>
    <i>
      <x v="2"/>
    </i>
    <i t="grand">
      <x/>
    </i>
  </colItems>
  <dataFields count="1">
    <dataField name="Count of Accident_ID" fld="0" subtotal="count" baseField="0" baseItem="0"/>
  </dataFields>
  <chartFormats count="5">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2">
          <reference field="4294967294" count="1" selected="0">
            <x v="0"/>
          </reference>
          <reference field="11" count="1" selected="0">
            <x v="0"/>
          </reference>
        </references>
      </pivotArea>
    </chartFormat>
    <chartFormat chart="8" format="1" series="1">
      <pivotArea type="data" outline="0" fieldPosition="0">
        <references count="2">
          <reference field="4294967294" count="1" selected="0">
            <x v="0"/>
          </reference>
          <reference field="11" count="1" selected="0">
            <x v="1"/>
          </reference>
        </references>
      </pivotArea>
    </chartFormat>
    <chartFormat chart="8" format="2" series="1">
      <pivotArea type="data" outline="0" fieldPosition="0">
        <references count="2">
          <reference field="4294967294" count="1" selected="0">
            <x v="0"/>
          </reference>
          <reference field="11" count="1" selected="0">
            <x v="2"/>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0.xml><?xml version="1.0" encoding="utf-8"?>
<pivotTableDefinition xmlns="http://schemas.openxmlformats.org/spreadsheetml/2006/main" xmlns:mc="http://schemas.openxmlformats.org/markup-compatibility/2006" xmlns:xr="http://schemas.microsoft.com/office/spreadsheetml/2014/revision" mc:Ignorable="xr" xr:uid="{13EB6B0D-6802-44DA-8F96-397DAAFB9095}" name="PivotTable2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68:I382" firstHeaderRow="1" firstDataRow="2" firstDataCol="1" rowPageCount="1" colPageCount="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axis="axisPage" showAll="0">
      <items count="7">
        <item x="1"/>
        <item x="5"/>
        <item x="3"/>
        <item x="0"/>
        <item x="4"/>
        <item x="2"/>
        <item t="default"/>
      </items>
    </pivotField>
    <pivotField axis="axisRow"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axis="axisCol" showAll="0">
      <items count="8">
        <item x="6"/>
        <item x="0"/>
        <item x="4"/>
        <item x="1"/>
        <item x="3"/>
        <item x="5"/>
        <item x="2"/>
        <item t="default"/>
      </items>
    </pivotField>
    <pivotField showAll="0"/>
    <pivotField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defaultSubtotal="0"/>
    <pivotField showAll="0" defaultSubtotal="0"/>
    <pivotField showAll="0" defaultSubtotal="0">
      <items count="8">
        <item x="0"/>
        <item x="1"/>
        <item x="2"/>
        <item x="3"/>
        <item x="4"/>
        <item x="5"/>
        <item x="6"/>
        <item x="7"/>
      </items>
    </pivotField>
    <pivotField dragToRow="0" dragToCol="0" dragToPage="0" showAll="0" defaultSubtotal="0"/>
    <pivotField dragToRow="0" dragToCol="0" dragToPage="0" showAll="0" defaultSubtotal="0"/>
    <pivotField dragToRow="0" dragToCol="0" dragToPage="0" showAll="0" defaultSubtotal="0"/>
  </pivotFields>
  <rowFields count="1">
    <field x="6"/>
  </rowFields>
  <rowItems count="13">
    <i>
      <x/>
    </i>
    <i>
      <x v="1"/>
    </i>
    <i>
      <x v="2"/>
    </i>
    <i>
      <x v="3"/>
    </i>
    <i>
      <x v="4"/>
    </i>
    <i>
      <x v="5"/>
    </i>
    <i>
      <x v="6"/>
    </i>
    <i>
      <x v="7"/>
    </i>
    <i>
      <x v="8"/>
    </i>
    <i>
      <x v="9"/>
    </i>
    <i>
      <x v="10"/>
    </i>
    <i>
      <x v="11"/>
    </i>
    <i t="grand">
      <x/>
    </i>
  </rowItems>
  <colFields count="1">
    <field x="9"/>
  </colFields>
  <colItems count="8">
    <i>
      <x/>
    </i>
    <i>
      <x v="1"/>
    </i>
    <i>
      <x v="2"/>
    </i>
    <i>
      <x v="3"/>
    </i>
    <i>
      <x v="4"/>
    </i>
    <i>
      <x v="5"/>
    </i>
    <i>
      <x v="6"/>
    </i>
    <i t="grand">
      <x/>
    </i>
  </colItems>
  <pageFields count="1">
    <pageField fld="5" hier="-1"/>
  </pageFields>
  <dataFields count="1">
    <dataField name="Count of Accident_ID" fld="0" subtotal="count" baseField="0" baseItem="0"/>
  </dataFields>
  <conditionalFormats count="2">
    <conditionalFormat priority="2">
      <pivotAreas count="1">
        <pivotArea type="data" collapsedLevelsAreSubtotals="1" fieldPosition="0">
          <references count="3">
            <reference field="4294967294" count="1" selected="0">
              <x v="0"/>
            </reference>
            <reference field="6" count="12">
              <x v="0"/>
              <x v="1"/>
              <x v="2"/>
              <x v="3"/>
              <x v="4"/>
              <x v="5"/>
              <x v="6"/>
              <x v="7"/>
              <x v="8"/>
              <x v="9"/>
              <x v="10"/>
              <x v="11"/>
            </reference>
            <reference field="9" count="7" selected="0">
              <x v="0"/>
              <x v="1"/>
              <x v="2"/>
              <x v="3"/>
              <x v="4"/>
              <x v="5"/>
              <x v="6"/>
            </reference>
          </references>
        </pivotArea>
      </pivotAreas>
    </conditionalFormat>
    <conditionalFormat priority="1">
      <pivotAreas count="1">
        <pivotArea type="data" collapsedLevelsAreSubtotals="1" fieldPosition="0">
          <references count="3">
            <reference field="4294967294" count="1" selected="0">
              <x v="0"/>
            </reference>
            <reference field="6" count="12">
              <x v="0"/>
              <x v="1"/>
              <x v="2"/>
              <x v="3"/>
              <x v="4"/>
              <x v="5"/>
              <x v="6"/>
              <x v="7"/>
              <x v="8"/>
              <x v="9"/>
              <x v="10"/>
              <x v="11"/>
            </reference>
            <reference field="9" count="7" selected="0">
              <x v="0"/>
              <x v="1"/>
              <x v="2"/>
              <x v="3"/>
              <x v="4"/>
              <x v="5"/>
              <x v="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1.xml><?xml version="1.0" encoding="utf-8"?>
<pivotTableDefinition xmlns="http://schemas.openxmlformats.org/spreadsheetml/2006/main" xmlns:mc="http://schemas.openxmlformats.org/markup-compatibility/2006" xmlns:xr="http://schemas.microsoft.com/office/spreadsheetml/2014/revision" mc:Ignorable="xr" xr:uid="{7F2A59E9-5B50-4AC0-BFF4-2B4DE412D506}" name="PivotTable4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899:E905" firstHeaderRow="1" firstDataRow="2" firstDataCol="1"/>
  <pivotFields count="42">
    <pivotField dataField="1"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axis="axisCol" showAll="0">
      <items count="4">
        <item x="2"/>
        <item x="1"/>
        <item x="0"/>
        <item t="default"/>
      </items>
    </pivotField>
    <pivotField showAll="0">
      <items count="6">
        <item x="2"/>
        <item x="3"/>
        <item x="1"/>
        <item x="4"/>
        <item x="0"/>
        <item t="default"/>
      </items>
    </pivotField>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axis="axisRow" showAll="0">
      <items count="5">
        <item x="3"/>
        <item x="1"/>
        <item x="2"/>
        <item x="0"/>
        <item t="default"/>
      </items>
    </pivotField>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8"/>
  </rowFields>
  <rowItems count="5">
    <i>
      <x/>
    </i>
    <i>
      <x v="1"/>
    </i>
    <i>
      <x v="2"/>
    </i>
    <i>
      <x v="3"/>
    </i>
    <i t="grand">
      <x/>
    </i>
  </rowItems>
  <colFields count="1">
    <field x="11"/>
  </colFields>
  <colItems count="4">
    <i>
      <x/>
    </i>
    <i>
      <x v="1"/>
    </i>
    <i>
      <x v="2"/>
    </i>
    <i t="grand">
      <x/>
    </i>
  </colItems>
  <dataFields count="1">
    <dataField name="Count of Accident_ID" fld="0" subtotal="count" baseField="0" baseItem="0"/>
  </dataFields>
  <chartFormats count="8">
    <chartFormat chart="13" format="0" series="1">
      <pivotArea type="data" outline="0" fieldPosition="0">
        <references count="2">
          <reference field="4294967294" count="1" selected="0">
            <x v="0"/>
          </reference>
          <reference field="11" count="1" selected="0">
            <x v="0"/>
          </reference>
        </references>
      </pivotArea>
    </chartFormat>
    <chartFormat chart="13" format="1" series="1">
      <pivotArea type="data" outline="0" fieldPosition="0">
        <references count="2">
          <reference field="4294967294" count="1" selected="0">
            <x v="0"/>
          </reference>
          <reference field="11" count="1" selected="0">
            <x v="1"/>
          </reference>
        </references>
      </pivotArea>
    </chartFormat>
    <chartFormat chart="13" format="2" series="1">
      <pivotArea type="data" outline="0" fieldPosition="0">
        <references count="2">
          <reference field="4294967294" count="1" selected="0">
            <x v="0"/>
          </reference>
          <reference field="11" count="1" selected="0">
            <x v="2"/>
          </reference>
        </references>
      </pivotArea>
    </chartFormat>
    <chartFormat chart="17" format="6" series="1">
      <pivotArea type="data" outline="0" fieldPosition="0">
        <references count="2">
          <reference field="4294967294" count="1" selected="0">
            <x v="0"/>
          </reference>
          <reference field="11" count="1" selected="0">
            <x v="0"/>
          </reference>
        </references>
      </pivotArea>
    </chartFormat>
    <chartFormat chart="17" format="7" series="1">
      <pivotArea type="data" outline="0" fieldPosition="0">
        <references count="2">
          <reference field="4294967294" count="1" selected="0">
            <x v="0"/>
          </reference>
          <reference field="11" count="1" selected="0">
            <x v="1"/>
          </reference>
        </references>
      </pivotArea>
    </chartFormat>
    <chartFormat chart="17" format="8" series="1">
      <pivotArea type="data" outline="0" fieldPosition="0">
        <references count="2">
          <reference field="4294967294" count="1" selected="0">
            <x v="0"/>
          </reference>
          <reference field="11" count="1" selected="0">
            <x v="2"/>
          </reference>
        </references>
      </pivotArea>
    </chartFormat>
    <chartFormat chart="17" format="9"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2.xml><?xml version="1.0" encoding="utf-8"?>
<pivotTableDefinition xmlns="http://schemas.openxmlformats.org/spreadsheetml/2006/main" xmlns:mc="http://schemas.openxmlformats.org/markup-compatibility/2006" xmlns:xr="http://schemas.microsoft.com/office/spreadsheetml/2014/revision" mc:Ignorable="xr" xr:uid="{77AA7D18-10D9-4A7D-BE1E-E46445D529A3}"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206:B239" firstHeaderRow="1" firstDataRow="1" firstDataCol="1"/>
  <pivotFields count="42">
    <pivotField showAll="0"/>
    <pivotField showAll="0"/>
    <pivotField axis="axisRow" showAll="0" sortType="descending">
      <items count="33">
        <item x="20"/>
        <item x="24"/>
        <item x="1"/>
        <item x="23"/>
        <item x="9"/>
        <item x="16"/>
        <item x="3"/>
        <item x="6"/>
        <item x="30"/>
        <item x="14"/>
        <item x="19"/>
        <item x="22"/>
        <item x="27"/>
        <item x="4"/>
        <item x="31"/>
        <item x="15"/>
        <item x="13"/>
        <item x="21"/>
        <item x="12"/>
        <item x="29"/>
        <item x="0"/>
        <item x="5"/>
        <item x="25"/>
        <item x="18"/>
        <item x="26"/>
        <item x="28"/>
        <item x="2"/>
        <item x="17"/>
        <item x="8"/>
        <item x="7"/>
        <item x="10"/>
        <item x="11"/>
        <item t="default"/>
      </items>
      <autoSortScope>
        <pivotArea dataOnly="0" outline="0" fieldPosition="0">
          <references count="1">
            <reference field="4294967294" count="1" selected="0">
              <x v="0"/>
            </reference>
          </references>
        </pivotArea>
      </autoSortScope>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8">
        <item sd="0" x="0"/>
        <item sd="0" x="1"/>
        <item sd="0" x="2"/>
        <item sd="0" x="3"/>
        <item sd="0" x="4"/>
        <item sd="0" x="5"/>
        <item sd="0" x="6"/>
        <item sd="0" x="7"/>
      </items>
    </pivotField>
    <pivotField dragToRow="0" dragToCol="0" dragToPage="0" showAll="0" defaultSubtotal="0"/>
    <pivotField dragToRow="0" dragToCol="0" dragToPage="0" showAll="0" defaultSubtotal="0"/>
    <pivotField dataField="1" dragToRow="0" dragToCol="0" dragToPage="0" showAll="0" defaultSubtotal="0"/>
  </pivotFields>
  <rowFields count="1">
    <field x="2"/>
  </rowFields>
  <rowItems count="33">
    <i>
      <x v="11"/>
    </i>
    <i>
      <x/>
    </i>
    <i>
      <x v="27"/>
    </i>
    <i>
      <x v="30"/>
    </i>
    <i>
      <x v="4"/>
    </i>
    <i>
      <x v="3"/>
    </i>
    <i>
      <x v="17"/>
    </i>
    <i>
      <x v="13"/>
    </i>
    <i>
      <x v="29"/>
    </i>
    <i>
      <x v="20"/>
    </i>
    <i>
      <x v="22"/>
    </i>
    <i>
      <x v="8"/>
    </i>
    <i>
      <x v="24"/>
    </i>
    <i>
      <x v="5"/>
    </i>
    <i>
      <x v="15"/>
    </i>
    <i>
      <x v="25"/>
    </i>
    <i>
      <x v="28"/>
    </i>
    <i>
      <x v="2"/>
    </i>
    <i>
      <x v="16"/>
    </i>
    <i>
      <x v="10"/>
    </i>
    <i>
      <x v="12"/>
    </i>
    <i>
      <x v="26"/>
    </i>
    <i>
      <x v="18"/>
    </i>
    <i>
      <x v="7"/>
    </i>
    <i>
      <x v="6"/>
    </i>
    <i>
      <x v="31"/>
    </i>
    <i>
      <x v="19"/>
    </i>
    <i>
      <x v="23"/>
    </i>
    <i>
      <x v="9"/>
    </i>
    <i>
      <x v="14"/>
    </i>
    <i>
      <x v="21"/>
    </i>
    <i>
      <x v="1"/>
    </i>
    <i t="grand">
      <x/>
    </i>
  </rowItems>
  <colItems count="1">
    <i/>
  </colItems>
  <dataFields count="1">
    <dataField name="Sum of State_Wise" fld="41" baseField="0" baseItem="0"/>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3.xml><?xml version="1.0" encoding="utf-8"?>
<pivotTableDefinition xmlns="http://schemas.openxmlformats.org/spreadsheetml/2006/main" xmlns:mc="http://schemas.openxmlformats.org/markup-compatibility/2006" xmlns:xr="http://schemas.microsoft.com/office/spreadsheetml/2014/revision" mc:Ignorable="xr" xr:uid="{EB8C991E-030A-4613-BA45-365A2D7A67EF}"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4:A57" firstHeaderRow="1" firstDataRow="1" firstDataCol="1"/>
  <pivotFields count="42">
    <pivotField showAll="0"/>
    <pivotField showAll="0"/>
    <pivotField axis="axisRow"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defaultSubtotal="0"/>
    <pivotField showAll="0" defaultSubtotal="0"/>
    <pivotField showAll="0" defaultSubtotal="0">
      <items count="8">
        <item x="0"/>
        <item x="1"/>
        <item x="2"/>
        <item x="3"/>
        <item x="4"/>
        <item x="5"/>
        <item x="6"/>
        <item x="7"/>
      </items>
    </pivotField>
    <pivotField dragToRow="0" dragToCol="0" dragToPage="0" showAll="0" defaultSubtotal="0"/>
    <pivotField dragToRow="0" dragToCol="0" dragToPage="0" showAll="0" defaultSubtotal="0"/>
    <pivotField dragToRow="0" dragToCol="0" dragToPage="0" showAll="0" defaultSubtotal="0"/>
  </pivotFields>
  <rowFields count="1">
    <field x="2"/>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4.xml><?xml version="1.0" encoding="utf-8"?>
<pivotTableDefinition xmlns="http://schemas.openxmlformats.org/spreadsheetml/2006/main" xmlns:mc="http://schemas.openxmlformats.org/markup-compatibility/2006" xmlns:xr="http://schemas.microsoft.com/office/spreadsheetml/2014/revision" mc:Ignorable="xr" xr:uid="{9903A3AD-9717-41E8-AF5D-11CC6E258DBA}"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10" firstHeaderRow="1" firstDataRow="1" firstDataCol="1"/>
  <pivotFields count="42">
    <pivotField showAll="0"/>
    <pivotField showAll="0"/>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items count="33">
        <item x="11"/>
        <item x="10"/>
        <item x="7"/>
        <item x="8"/>
        <item x="2"/>
        <item x="17"/>
        <item x="28"/>
        <item x="26"/>
        <item x="18"/>
        <item x="5"/>
        <item x="25"/>
        <item x="29"/>
        <item x="0"/>
        <item x="12"/>
        <item x="21"/>
        <item x="15"/>
        <item x="4"/>
        <item x="31"/>
        <item x="13"/>
        <item x="27"/>
        <item x="22"/>
        <item x="19"/>
        <item x="30"/>
        <item x="14"/>
        <item x="6"/>
        <item x="3"/>
        <item x="16"/>
        <item x="23"/>
        <item x="9"/>
        <item x="24"/>
        <item x="1"/>
        <item x="20"/>
        <item t="default"/>
      </items>
    </pivotField>
    <pivotField showAll="0"/>
    <pivotField axis="axisRow" showAll="0">
      <items count="7">
        <item x="1"/>
        <item x="5"/>
        <item x="3"/>
        <item x="0"/>
        <item x="4"/>
        <item x="2"/>
        <item t="default"/>
      </items>
    </pivotField>
    <pivotField showAll="0">
      <items count="13">
        <item x="1"/>
        <item x="10"/>
        <item x="11"/>
        <item x="8"/>
        <item x="0"/>
        <item x="2"/>
        <item x="7"/>
        <item x="3"/>
        <item x="9"/>
        <item x="5"/>
        <item x="4"/>
        <item x="6"/>
        <item t="default"/>
      </items>
    </pivotField>
    <pivotField showAll="0"/>
    <pivotField numFmtId="14" showAll="0">
      <items count="73">
        <item x="1"/>
        <item x="43"/>
        <item x="62"/>
        <item x="37"/>
        <item x="22"/>
        <item x="16"/>
        <item x="25"/>
        <item x="9"/>
        <item x="69"/>
        <item x="40"/>
        <item x="67"/>
        <item x="28"/>
        <item x="27"/>
        <item x="66"/>
        <item x="21"/>
        <item x="19"/>
        <item x="56"/>
        <item x="41"/>
        <item x="57"/>
        <item x="42"/>
        <item x="52"/>
        <item x="12"/>
        <item x="61"/>
        <item x="32"/>
        <item x="31"/>
        <item x="49"/>
        <item x="64"/>
        <item x="10"/>
        <item x="47"/>
        <item x="3"/>
        <item x="24"/>
        <item x="48"/>
        <item x="71"/>
        <item x="36"/>
        <item x="5"/>
        <item x="50"/>
        <item x="65"/>
        <item x="29"/>
        <item x="70"/>
        <item x="35"/>
        <item x="0"/>
        <item x="53"/>
        <item x="8"/>
        <item x="4"/>
        <item x="11"/>
        <item x="6"/>
        <item x="30"/>
        <item x="60"/>
        <item x="38"/>
        <item x="17"/>
        <item x="68"/>
        <item x="15"/>
        <item x="34"/>
        <item x="54"/>
        <item x="18"/>
        <item x="33"/>
        <item x="59"/>
        <item x="58"/>
        <item x="23"/>
        <item x="7"/>
        <item x="63"/>
        <item x="26"/>
        <item x="45"/>
        <item x="44"/>
        <item x="2"/>
        <item x="39"/>
        <item x="55"/>
        <item x="20"/>
        <item x="51"/>
        <item x="13"/>
        <item x="14"/>
        <item x="46"/>
        <item t="default"/>
      </items>
    </pivotField>
    <pivotField showAll="0"/>
    <pivotField showAll="0"/>
    <pivotField showAll="0">
      <items count="4">
        <item x="2"/>
        <item x="1"/>
        <item x="0"/>
        <item t="default"/>
      </items>
    </pivotField>
    <pivotField showAll="0"/>
    <pivotField showAll="0">
      <items count="8">
        <item x="6"/>
        <item x="3"/>
        <item x="5"/>
        <item x="0"/>
        <item x="2"/>
        <item x="1"/>
        <item x="4"/>
        <item t="default"/>
      </items>
    </pivotField>
    <pivotField showAll="0"/>
    <pivotField showAll="0"/>
    <pivotField showAll="0">
      <items count="6">
        <item x="4"/>
        <item x="1"/>
        <item x="0"/>
        <item x="2"/>
        <item x="3"/>
        <item t="default"/>
      </items>
    </pivotField>
    <pivotField showAll="0">
      <items count="5">
        <item x="0"/>
        <item x="2"/>
        <item x="1"/>
        <item x="3"/>
        <item t="default"/>
      </items>
    </pivotField>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items count="5">
        <item x="2"/>
        <item x="0"/>
        <item x="3"/>
        <item x="1"/>
        <item t="default"/>
      </items>
    </pivotField>
    <pivotField showAll="0"/>
    <pivotField showAll="0"/>
    <pivotField showAll="0"/>
    <pivotField showAll="0"/>
    <pivotField showAll="0"/>
    <pivotField showAll="0"/>
    <pivotField showAll="0"/>
    <pivotField showAll="0">
      <items count="6">
        <item x="2"/>
        <item x="4"/>
        <item x="0"/>
        <item x="3"/>
        <item x="1"/>
        <item t="default"/>
      </items>
    </pivotField>
    <pivotField showAll="0" defaultSubtotal="0"/>
    <pivotField showAll="0" defaultSubtotal="0"/>
    <pivotField showAll="0" defaultSubtotal="0">
      <items count="8">
        <item x="0"/>
        <item x="1"/>
        <item x="2"/>
        <item x="3"/>
        <item x="4"/>
        <item x="5"/>
        <item x="6"/>
        <item x="7"/>
      </items>
    </pivotField>
    <pivotField dragToRow="0" dragToCol="0" dragToPage="0" showAll="0" defaultSubtotal="0"/>
    <pivotField dragToRow="0" dragToCol="0" dragToPage="0" showAll="0" defaultSubtotal="0"/>
    <pivotField dragToRow="0" dragToCol="0" dragToPage="0" showAll="0" defaultSubtotal="0"/>
  </pivotFields>
  <rowFields count="1">
    <field x="5"/>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D289EA2-32D7-4416-BC29-57B1CD5CB61F}" sourceName="Year">
  <pivotTables>
    <pivotTable tabId="7" name="PivotTable1"/>
    <pivotTable tabId="5" name="PivotTable1"/>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18"/>
    <pivotTable tabId="5" name="PivotTable19"/>
    <pivotTable tabId="5" name="PivotTable2"/>
    <pivotTable tabId="5" name="PivotTable20"/>
    <pivotTable tabId="5" name="PivotTable21"/>
    <pivotTable tabId="5" name="PivotTable22"/>
    <pivotTable tabId="5" name="PivotTable23"/>
    <pivotTable tabId="5" name="PivotTable24"/>
    <pivotTable tabId="5" name="PivotTable26"/>
    <pivotTable tabId="5" name="PivotTable27"/>
    <pivotTable tabId="5" name="PivotTable28"/>
    <pivotTable tabId="5" name="PivotTable3"/>
    <pivotTable tabId="5" name="PivotTable30"/>
    <pivotTable tabId="5" name="PivotTable4"/>
    <pivotTable tabId="5" name="PivotTable5"/>
    <pivotTable tabId="5" name="PivotTable6"/>
    <pivotTable tabId="5" name="PivotTable7"/>
    <pivotTable tabId="5" name="PivotTable8"/>
    <pivotTable tabId="5" name="PivotTable9"/>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3"/>
    <pivotTable tabId="3" name="PivotTable4"/>
    <pivotTable tabId="3" name="PivotTable5"/>
    <pivotTable tabId="3" name="PivotTable6"/>
    <pivotTable tabId="3" name="PivotTable7"/>
    <pivotTable tabId="3" name="PivotTable8"/>
    <pivotTable tabId="3" name="PivotTable9"/>
    <pivotTable tabId="5" name="PivotTable25"/>
    <pivotTable tabId="5" name="PivotTable29"/>
    <pivotTable tabId="7" name="PivotTable2"/>
    <pivotTable tabId="3" name="PivotTable24"/>
    <pivotTable tabId="5" name="PivotTable31"/>
    <pivotTable tabId="5" name="PivotTable32"/>
    <pivotTable tabId="3" name="PivotTable25"/>
    <pivotTable tabId="5" name="PivotTable33"/>
    <pivotTable tabId="5" name="PivotTable34"/>
    <pivotTable tabId="5" name="PivotTable35"/>
    <pivotTable tabId="3" name="PivotTable26"/>
    <pivotTable tabId="3" name="PivotTable27"/>
    <pivotTable tabId="5" name="PivotTable36"/>
    <pivotTable tabId="5" name="PivotTable37"/>
    <pivotTable tabId="5" name="PivotTable38"/>
    <pivotTable tabId="3" name="PivotTable28"/>
    <pivotTable tabId="5" name="PivotTable39"/>
    <pivotTable tabId="5" name="PivotTable40"/>
    <pivotTable tabId="5" name="PivotTable41"/>
    <pivotTable tabId="5" name="PivotTable42"/>
    <pivotTable tabId="5" name="PivotTable43"/>
    <pivotTable tabId="5" name="PivotTable44"/>
    <pivotTable tabId="5" name="PivotTable45"/>
    <pivotTable tabId="3" name="PivotTable29"/>
    <pivotTable tabId="3" name="PivotTable30"/>
    <pivotTable tabId="5" name="PivotTable46"/>
    <pivotTable tabId="5" name="PivotTable47"/>
    <pivotTable tabId="5" name="PivotTable48"/>
    <pivotTable tabId="3" name="PivotTable31"/>
    <pivotTable tabId="3" name="PivotTable32"/>
    <pivotTable tabId="3" name="PivotTable33"/>
  </pivotTables>
  <data>
    <tabular pivotCacheId="1189269357">
      <items count="6">
        <i x="1" s="1"/>
        <i x="5" s="1"/>
        <i x="3" s="1"/>
        <i x="0"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C7E35AB-34EF-4F85-8FE9-BD302A1D8C23}" sourceName="Month">
  <pivotTables>
    <pivotTable tabId="7" name="PivotTable1"/>
    <pivotTable tabId="7" name="PivotTable2"/>
    <pivotTable tabId="5" name="PivotTable1"/>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18"/>
    <pivotTable tabId="5" name="PivotTable19"/>
    <pivotTable tabId="5" name="PivotTable2"/>
    <pivotTable tabId="5" name="PivotTable20"/>
    <pivotTable tabId="5" name="PivotTable21"/>
    <pivotTable tabId="5" name="PivotTable22"/>
    <pivotTable tabId="5" name="PivotTable23"/>
    <pivotTable tabId="5" name="PivotTable24"/>
    <pivotTable tabId="5" name="PivotTable25"/>
    <pivotTable tabId="5" name="PivotTable26"/>
    <pivotTable tabId="5" name="PivotTable27"/>
    <pivotTable tabId="5" name="PivotTable28"/>
    <pivotTable tabId="5" name="PivotTable29"/>
    <pivotTable tabId="5" name="PivotTable3"/>
    <pivotTable tabId="5" name="PivotTable30"/>
    <pivotTable tabId="5" name="PivotTable4"/>
    <pivotTable tabId="5" name="PivotTable5"/>
    <pivotTable tabId="5" name="PivotTable6"/>
    <pivotTable tabId="5" name="PivotTable7"/>
    <pivotTable tabId="5" name="PivotTable8"/>
    <pivotTable tabId="5" name="PivotTable9"/>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3"/>
    <pivotTable tabId="3" name="PivotTable4"/>
    <pivotTable tabId="3" name="PivotTable5"/>
    <pivotTable tabId="3" name="PivotTable6"/>
    <pivotTable tabId="3" name="PivotTable7"/>
    <pivotTable tabId="3" name="PivotTable8"/>
    <pivotTable tabId="3" name="PivotTable9"/>
    <pivotTable tabId="22" name="PivotTable1"/>
    <pivotTable tabId="3" name="PivotTable24"/>
    <pivotTable tabId="5" name="PivotTable31"/>
    <pivotTable tabId="5" name="PivotTable32"/>
    <pivotTable tabId="3" name="PivotTable25"/>
    <pivotTable tabId="5" name="PivotTable33"/>
    <pivotTable tabId="5" name="PivotTable34"/>
    <pivotTable tabId="5" name="PivotTable35"/>
    <pivotTable tabId="3" name="PivotTable26"/>
    <pivotTable tabId="3" name="PivotTable27"/>
    <pivotTable tabId="5" name="PivotTable36"/>
    <pivotTable tabId="5" name="PivotTable37"/>
    <pivotTable tabId="5" name="PivotTable38"/>
    <pivotTable tabId="3" name="PivotTable28"/>
    <pivotTable tabId="5" name="PivotTable39"/>
    <pivotTable tabId="5" name="PivotTable40"/>
    <pivotTable tabId="5" name="PivotTable41"/>
    <pivotTable tabId="5" name="PivotTable42"/>
    <pivotTable tabId="5" name="PivotTable43"/>
    <pivotTable tabId="5" name="PivotTable44"/>
    <pivotTable tabId="5" name="PivotTable45"/>
    <pivotTable tabId="3" name="PivotTable29"/>
    <pivotTable tabId="3" name="PivotTable30"/>
    <pivotTable tabId="5" name="PivotTable46"/>
    <pivotTable tabId="5" name="PivotTable47"/>
    <pivotTable tabId="5" name="PivotTable48"/>
    <pivotTable tabId="3" name="PivotTable31"/>
    <pivotTable tabId="3" name="PivotTable32"/>
    <pivotTable tabId="3" name="PivotTable33"/>
  </pivotTables>
  <data>
    <tabular pivotCacheId="1189269357">
      <items count="12">
        <i x="1" s="1"/>
        <i x="10" s="1"/>
        <i x="11" s="1"/>
        <i x="8" s="1"/>
        <i x="0" s="1"/>
        <i x="2" s="1"/>
        <i x="7" s="1"/>
        <i x="3" s="1"/>
        <i x="9" s="1"/>
        <i x="5" s="1"/>
        <i x="4"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Name" xr10:uid="{EB4C2D40-77EE-4B7B-A6C3-940D427F5558}" sourceName="State Name">
  <pivotTables>
    <pivotTable tabId="7" name="PivotTable2"/>
    <pivotTable tabId="5" name="PivotTable1"/>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18"/>
    <pivotTable tabId="5" name="PivotTable19"/>
    <pivotTable tabId="5" name="PivotTable2"/>
    <pivotTable tabId="5" name="PivotTable20"/>
    <pivotTable tabId="5" name="PivotTable21"/>
    <pivotTable tabId="5" name="PivotTable22"/>
    <pivotTable tabId="5" name="PivotTable23"/>
    <pivotTable tabId="5" name="PivotTable24"/>
    <pivotTable tabId="5" name="PivotTable25"/>
    <pivotTable tabId="5" name="PivotTable26"/>
    <pivotTable tabId="5" name="PivotTable27"/>
    <pivotTable tabId="5" name="PivotTable28"/>
    <pivotTable tabId="5" name="PivotTable29"/>
    <pivotTable tabId="5" name="PivotTable3"/>
    <pivotTable tabId="5" name="PivotTable30"/>
    <pivotTable tabId="5" name="PivotTable4"/>
    <pivotTable tabId="5" name="PivotTable5"/>
    <pivotTable tabId="5" name="PivotTable6"/>
    <pivotTable tabId="5" name="PivotTable7"/>
    <pivotTable tabId="5" name="PivotTable8"/>
    <pivotTable tabId="5" name="PivotTable9"/>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3"/>
    <pivotTable tabId="3" name="PivotTable4"/>
    <pivotTable tabId="3" name="PivotTable5"/>
    <pivotTable tabId="3" name="PivotTable6"/>
    <pivotTable tabId="3" name="PivotTable7"/>
    <pivotTable tabId="3" name="PivotTable8"/>
    <pivotTable tabId="3" name="PivotTable9"/>
    <pivotTable tabId="7" name="PivotTable1"/>
    <pivotTable tabId="3" name="PivotTable24"/>
    <pivotTable tabId="5" name="PivotTable31"/>
    <pivotTable tabId="5" name="PivotTable32"/>
    <pivotTable tabId="3" name="PivotTable25"/>
    <pivotTable tabId="5" name="PivotTable33"/>
    <pivotTable tabId="5" name="PivotTable34"/>
    <pivotTable tabId="5" name="PivotTable35"/>
    <pivotTable tabId="3" name="PivotTable26"/>
    <pivotTable tabId="3" name="PivotTable27"/>
    <pivotTable tabId="5" name="PivotTable36"/>
    <pivotTable tabId="5" name="PivotTable37"/>
    <pivotTable tabId="5" name="PivotTable38"/>
    <pivotTable tabId="3" name="PivotTable28"/>
    <pivotTable tabId="5" name="PivotTable39"/>
    <pivotTable tabId="5" name="PivotTable40"/>
    <pivotTable tabId="5" name="PivotTable41"/>
    <pivotTable tabId="5" name="PivotTable42"/>
    <pivotTable tabId="5" name="PivotTable43"/>
    <pivotTable tabId="5" name="PivotTable44"/>
    <pivotTable tabId="5" name="PivotTable45"/>
    <pivotTable tabId="3" name="PivotTable29"/>
    <pivotTable tabId="3" name="PivotTable30"/>
    <pivotTable tabId="5" name="PivotTable46"/>
    <pivotTable tabId="5" name="PivotTable47"/>
    <pivotTable tabId="5" name="PivotTable48"/>
    <pivotTable tabId="3" name="PivotTable31"/>
    <pivotTable tabId="3" name="PivotTable32"/>
    <pivotTable tabId="3" name="PivotTable33"/>
  </pivotTables>
  <data>
    <tabular pivotCacheId="1189269357" showMissing="0">
      <items count="32">
        <i x="11" s="1"/>
        <i x="10" s="1"/>
        <i x="7" s="1"/>
        <i x="8" s="1"/>
        <i x="17" s="1"/>
        <i x="2" s="1"/>
        <i x="28" s="1"/>
        <i x="26" s="1"/>
        <i x="18" s="1"/>
        <i x="25" s="1"/>
        <i x="5" s="1"/>
        <i x="0" s="1"/>
        <i x="29" s="1"/>
        <i x="12" s="1"/>
        <i x="21" s="1"/>
        <i x="13" s="1"/>
        <i x="15" s="1"/>
        <i x="31" s="1"/>
        <i x="4" s="1"/>
        <i x="27" s="1"/>
        <i x="22" s="1"/>
        <i x="19" s="1"/>
        <i x="14" s="1"/>
        <i x="30" s="1"/>
        <i x="6" s="1"/>
        <i x="3" s="1"/>
        <i x="16" s="1"/>
        <i x="9" s="1"/>
        <i x="23" s="1"/>
        <i x="1" s="1"/>
        <i x="24" s="1"/>
        <i x="2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Initial" xr10:uid="{A923C746-EF1C-44C9-AA18-3CBC5D90B6DD}" sourceName="State Initial">
  <pivotTables>
    <pivotTable tabId="7" name="PivotTable2"/>
    <pivotTable tabId="5" name="PivotTable1"/>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18"/>
    <pivotTable tabId="5" name="PivotTable19"/>
    <pivotTable tabId="5" name="PivotTable2"/>
    <pivotTable tabId="5" name="PivotTable20"/>
    <pivotTable tabId="5" name="PivotTable21"/>
    <pivotTable tabId="5" name="PivotTable22"/>
    <pivotTable tabId="5" name="PivotTable23"/>
    <pivotTable tabId="5" name="PivotTable24"/>
    <pivotTable tabId="5" name="PivotTable25"/>
    <pivotTable tabId="5" name="PivotTable26"/>
    <pivotTable tabId="5" name="PivotTable27"/>
    <pivotTable tabId="5" name="PivotTable28"/>
    <pivotTable tabId="5" name="PivotTable29"/>
    <pivotTable tabId="5" name="PivotTable3"/>
    <pivotTable tabId="5" name="PivotTable30"/>
    <pivotTable tabId="5" name="PivotTable4"/>
    <pivotTable tabId="5" name="PivotTable5"/>
    <pivotTable tabId="5" name="PivotTable6"/>
    <pivotTable tabId="5" name="PivotTable7"/>
    <pivotTable tabId="5" name="PivotTable8"/>
    <pivotTable tabId="5" name="PivotTable9"/>
    <pivotTable tabId="3" name="PivotTable1"/>
    <pivotTable tabId="3" name="PivotTable10"/>
    <pivotTable tabId="3" name="PivotTable11"/>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3"/>
    <pivotTable tabId="3" name="PivotTable4"/>
    <pivotTable tabId="3" name="PivotTable5"/>
    <pivotTable tabId="3" name="PivotTable6"/>
    <pivotTable tabId="3" name="PivotTable7"/>
    <pivotTable tabId="3" name="PivotTable8"/>
    <pivotTable tabId="3" name="PivotTable9"/>
    <pivotTable tabId="7" name="PivotTable1"/>
    <pivotTable tabId="3" name="PivotTable24"/>
    <pivotTable tabId="5" name="PivotTable31"/>
    <pivotTable tabId="5" name="PivotTable32"/>
    <pivotTable tabId="5" name="PivotTable35"/>
    <pivotTable tabId="3" name="PivotTable26"/>
    <pivotTable tabId="3" name="PivotTable27"/>
    <pivotTable tabId="5" name="PivotTable36"/>
    <pivotTable tabId="5" name="PivotTable37"/>
    <pivotTable tabId="5" name="PivotTable38"/>
    <pivotTable tabId="3" name="PivotTable28"/>
    <pivotTable tabId="5" name="PivotTable39"/>
    <pivotTable tabId="5" name="PivotTable40"/>
    <pivotTable tabId="5" name="PivotTable41"/>
    <pivotTable tabId="5" name="PivotTable42"/>
    <pivotTable tabId="5" name="PivotTable43"/>
    <pivotTable tabId="5" name="PivotTable44"/>
    <pivotTable tabId="5" name="PivotTable45"/>
    <pivotTable tabId="3" name="PivotTable29"/>
    <pivotTable tabId="3" name="PivotTable30"/>
    <pivotTable tabId="5" name="PivotTable46"/>
    <pivotTable tabId="5" name="PivotTable47"/>
    <pivotTable tabId="5" name="PivotTable48"/>
    <pivotTable tabId="3" name="PivotTable31"/>
    <pivotTable tabId="3" name="PivotTable32"/>
    <pivotTable tabId="3" name="PivotTable33"/>
  </pivotTables>
  <data>
    <tabular pivotCacheId="1189269357">
      <items count="32">
        <i x="11" s="1"/>
        <i x="10" s="1"/>
        <i x="7" s="1"/>
        <i x="8" s="1"/>
        <i x="2" s="1"/>
        <i x="17" s="1"/>
        <i x="28" s="1"/>
        <i x="26" s="1"/>
        <i x="18" s="1"/>
        <i x="5" s="1"/>
        <i x="25" s="1"/>
        <i x="29" s="1"/>
        <i x="0" s="1"/>
        <i x="12" s="1"/>
        <i x="21" s="1"/>
        <i x="15" s="1"/>
        <i x="4" s="1"/>
        <i x="31" s="1"/>
        <i x="13" s="1"/>
        <i x="27" s="1"/>
        <i x="22" s="1"/>
        <i x="19" s="1"/>
        <i x="30" s="1"/>
        <i x="14" s="1"/>
        <i x="6" s="1"/>
        <i x="3" s="1"/>
        <i x="16" s="1"/>
        <i x="23" s="1"/>
        <i x="9" s="1"/>
        <i x="24" s="1"/>
        <i x="1" s="1"/>
        <i x="2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iver_Gender" xr10:uid="{F86CBA01-B5AF-46AF-99DB-62A5DD5E71DF}" sourceName="Driver Gender">
  <pivotTables>
    <pivotTable tabId="7" name="PivotTable1"/>
    <pivotTable tabId="5" name="PivotTable1"/>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18"/>
    <pivotTable tabId="5" name="PivotTable19"/>
    <pivotTable tabId="5" name="PivotTable2"/>
    <pivotTable tabId="5" name="PivotTable20"/>
    <pivotTable tabId="5" name="PivotTable21"/>
    <pivotTable tabId="5" name="PivotTable22"/>
    <pivotTable tabId="5" name="PivotTable23"/>
    <pivotTable tabId="5" name="PivotTable24"/>
    <pivotTable tabId="5" name="PivotTable25"/>
    <pivotTable tabId="5" name="PivotTable26"/>
    <pivotTable tabId="5" name="PivotTable27"/>
    <pivotTable tabId="5" name="PivotTable28"/>
    <pivotTable tabId="5" name="PivotTable29"/>
    <pivotTable tabId="5" name="PivotTable3"/>
    <pivotTable tabId="5" name="PivotTable30"/>
    <pivotTable tabId="5" name="PivotTable31"/>
    <pivotTable tabId="5" name="PivotTable32"/>
    <pivotTable tabId="5" name="PivotTable33"/>
    <pivotTable tabId="5" name="PivotTable34"/>
    <pivotTable tabId="5" name="PivotTable35"/>
    <pivotTable tabId="5" name="PivotTable36"/>
    <pivotTable tabId="5" name="PivotTable37"/>
    <pivotTable tabId="5" name="PivotTable38"/>
    <pivotTable tabId="5" name="PivotTable4"/>
    <pivotTable tabId="5" name="PivotTable5"/>
    <pivotTable tabId="5" name="PivotTable6"/>
    <pivotTable tabId="5" name="PivotTable7"/>
    <pivotTable tabId="5" name="PivotTable8"/>
    <pivotTable tabId="5" name="PivotTable9"/>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24"/>
    <pivotTable tabId="3" name="PivotTable25"/>
    <pivotTable tabId="3" name="PivotTable26"/>
    <pivotTable tabId="3" name="PivotTable27"/>
    <pivotTable tabId="3" name="PivotTable3"/>
    <pivotTable tabId="3" name="PivotTable4"/>
    <pivotTable tabId="3" name="PivotTable5"/>
    <pivotTable tabId="3" name="PivotTable6"/>
    <pivotTable tabId="3" name="PivotTable7"/>
    <pivotTable tabId="3" name="PivotTable8"/>
    <pivotTable tabId="3" name="PivotTable9"/>
    <pivotTable tabId="22" name="PivotTable1"/>
    <pivotTable tabId="7" name="PivotTable2"/>
    <pivotTable tabId="3" name="PivotTable28"/>
    <pivotTable tabId="5" name="PivotTable39"/>
    <pivotTable tabId="5" name="PivotTable40"/>
    <pivotTable tabId="5" name="PivotTable41"/>
    <pivotTable tabId="5" name="PivotTable42"/>
    <pivotTable tabId="5" name="PivotTable43"/>
    <pivotTable tabId="5" name="PivotTable44"/>
    <pivotTable tabId="5" name="PivotTable45"/>
    <pivotTable tabId="3" name="PivotTable29"/>
    <pivotTable tabId="3" name="PivotTable30"/>
    <pivotTable tabId="5" name="PivotTable46"/>
    <pivotTable tabId="5" name="PivotTable47"/>
    <pivotTable tabId="5" name="PivotTable48"/>
    <pivotTable tabId="3" name="PivotTable31"/>
    <pivotTable tabId="3" name="PivotTable32"/>
    <pivotTable tabId="3" name="PivotTable33"/>
  </pivotTables>
  <data>
    <tabular pivotCacheId="1189269357">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ident_Severity" xr10:uid="{A47DCAA3-5501-43A1-AC11-4C8F6A1E6F73}" sourceName="Accident Severity">
  <pivotTables>
    <pivotTable tabId="7" name="PivotTable1"/>
    <pivotTable tabId="5" name="PivotTable1"/>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18"/>
    <pivotTable tabId="5" name="PivotTable19"/>
    <pivotTable tabId="5" name="PivotTable2"/>
    <pivotTable tabId="5" name="PivotTable20"/>
    <pivotTable tabId="5" name="PivotTable21"/>
    <pivotTable tabId="5" name="PivotTable22"/>
    <pivotTable tabId="5" name="PivotTable23"/>
    <pivotTable tabId="5" name="PivotTable24"/>
    <pivotTable tabId="5" name="PivotTable25"/>
    <pivotTable tabId="5" name="PivotTable26"/>
    <pivotTable tabId="5" name="PivotTable27"/>
    <pivotTable tabId="5" name="PivotTable28"/>
    <pivotTable tabId="5" name="PivotTable29"/>
    <pivotTable tabId="5" name="PivotTable3"/>
    <pivotTable tabId="5" name="PivotTable30"/>
    <pivotTable tabId="5" name="PivotTable31"/>
    <pivotTable tabId="5" name="PivotTable32"/>
    <pivotTable tabId="5" name="PivotTable33"/>
    <pivotTable tabId="5" name="PivotTable34"/>
    <pivotTable tabId="5" name="PivotTable35"/>
    <pivotTable tabId="5" name="PivotTable36"/>
    <pivotTable tabId="5" name="PivotTable37"/>
    <pivotTable tabId="5" name="PivotTable38"/>
    <pivotTable tabId="5" name="PivotTable4"/>
    <pivotTable tabId="5" name="PivotTable5"/>
    <pivotTable tabId="5" name="PivotTable6"/>
    <pivotTable tabId="5" name="PivotTable7"/>
    <pivotTable tabId="5" name="PivotTable8"/>
    <pivotTable tabId="5" name="PivotTable9"/>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24"/>
    <pivotTable tabId="3" name="PivotTable25"/>
    <pivotTable tabId="3" name="PivotTable26"/>
    <pivotTable tabId="3" name="PivotTable27"/>
    <pivotTable tabId="3" name="PivotTable3"/>
    <pivotTable tabId="3" name="PivotTable4"/>
    <pivotTable tabId="3" name="PivotTable5"/>
    <pivotTable tabId="3" name="PivotTable6"/>
    <pivotTable tabId="3" name="PivotTable7"/>
    <pivotTable tabId="3" name="PivotTable8"/>
    <pivotTable tabId="3" name="PivotTable9"/>
    <pivotTable tabId="22" name="PivotTable1"/>
    <pivotTable tabId="7" name="PivotTable2"/>
    <pivotTable tabId="3" name="PivotTable28"/>
    <pivotTable tabId="5" name="PivotTable39"/>
    <pivotTable tabId="5" name="PivotTable40"/>
    <pivotTable tabId="5" name="PivotTable41"/>
    <pivotTable tabId="5" name="PivotTable42"/>
    <pivotTable tabId="5" name="PivotTable43"/>
    <pivotTable tabId="5" name="PivotTable44"/>
    <pivotTable tabId="5" name="PivotTable45"/>
    <pivotTable tabId="3" name="PivotTable29"/>
    <pivotTable tabId="3" name="PivotTable30"/>
    <pivotTable tabId="5" name="PivotTable46"/>
    <pivotTable tabId="5" name="PivotTable47"/>
    <pivotTable tabId="5" name="PivotTable48"/>
    <pivotTable tabId="3" name="PivotTable31"/>
    <pivotTable tabId="3" name="PivotTable32"/>
    <pivotTable tabId="3" name="PivotTable33"/>
  </pivotTables>
  <data>
    <tabular pivotCacheId="1189269357">
      <items count="3">
        <i x="2" s="1"/>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iver_License_Status" xr10:uid="{5028A751-C471-4F4E-BD7E-E0EA3D27C263}" sourceName="Driver License Status">
  <pivotTables>
    <pivotTable tabId="7" name="PivotTable1"/>
    <pivotTable tabId="5" name="PivotTable1"/>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18"/>
    <pivotTable tabId="5" name="PivotTable19"/>
    <pivotTable tabId="5" name="PivotTable2"/>
    <pivotTable tabId="5" name="PivotTable20"/>
    <pivotTable tabId="5" name="PivotTable21"/>
    <pivotTable tabId="5" name="PivotTable22"/>
    <pivotTable tabId="5" name="PivotTable23"/>
    <pivotTable tabId="5" name="PivotTable24"/>
    <pivotTable tabId="5" name="PivotTable25"/>
    <pivotTable tabId="5" name="PivotTable26"/>
    <pivotTable tabId="5" name="PivotTable27"/>
    <pivotTable tabId="5" name="PivotTable28"/>
    <pivotTable tabId="5" name="PivotTable29"/>
    <pivotTable tabId="5" name="PivotTable3"/>
    <pivotTable tabId="5" name="PivotTable30"/>
    <pivotTable tabId="5" name="PivotTable31"/>
    <pivotTable tabId="5" name="PivotTable32"/>
    <pivotTable tabId="5" name="PivotTable33"/>
    <pivotTable tabId="5" name="PivotTable34"/>
    <pivotTable tabId="5" name="PivotTable35"/>
    <pivotTable tabId="5" name="PivotTable36"/>
    <pivotTable tabId="5" name="PivotTable37"/>
    <pivotTable tabId="5" name="PivotTable38"/>
    <pivotTable tabId="5" name="PivotTable4"/>
    <pivotTable tabId="5" name="PivotTable5"/>
    <pivotTable tabId="5" name="PivotTable6"/>
    <pivotTable tabId="5" name="PivotTable7"/>
    <pivotTable tabId="5" name="PivotTable8"/>
    <pivotTable tabId="5" name="PivotTable9"/>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24"/>
    <pivotTable tabId="3" name="PivotTable25"/>
    <pivotTable tabId="3" name="PivotTable26"/>
    <pivotTable tabId="3" name="PivotTable27"/>
    <pivotTable tabId="3" name="PivotTable3"/>
    <pivotTable tabId="3" name="PivotTable4"/>
    <pivotTable tabId="3" name="PivotTable5"/>
    <pivotTable tabId="3" name="PivotTable6"/>
    <pivotTable tabId="3" name="PivotTable7"/>
    <pivotTable tabId="3" name="PivotTable8"/>
    <pivotTable tabId="3" name="PivotTable9"/>
    <pivotTable tabId="22" name="PivotTable1"/>
    <pivotTable tabId="7" name="PivotTable2"/>
    <pivotTable tabId="3" name="PivotTable28"/>
    <pivotTable tabId="5" name="PivotTable39"/>
    <pivotTable tabId="5" name="PivotTable40"/>
    <pivotTable tabId="5" name="PivotTable41"/>
    <pivotTable tabId="5" name="PivotTable42"/>
    <pivotTable tabId="5" name="PivotTable43"/>
    <pivotTable tabId="5" name="PivotTable44"/>
    <pivotTable tabId="5" name="PivotTable45"/>
    <pivotTable tabId="3" name="PivotTable29"/>
    <pivotTable tabId="3" name="PivotTable30"/>
    <pivotTable tabId="5" name="PivotTable46"/>
    <pivotTable tabId="5" name="PivotTable47"/>
    <pivotTable tabId="5" name="PivotTable48"/>
    <pivotTable tabId="3" name="PivotTable31"/>
    <pivotTable tabId="3" name="PivotTable32"/>
    <pivotTable tabId="3" name="PivotTable33"/>
  </pivotTables>
  <data>
    <tabular pivotCacheId="1189269357">
      <items count="3">
        <i x="2" s="1"/>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_Involved" xr10:uid="{10C34B14-B59F-4608-8706-A4B1BC127639}" sourceName="Vehicle Type Involved">
  <pivotTables>
    <pivotTable tabId="7" name="PivotTable1"/>
    <pivotTable tabId="5" name="PivotTable1"/>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18"/>
    <pivotTable tabId="5" name="PivotTable19"/>
    <pivotTable tabId="5" name="PivotTable2"/>
    <pivotTable tabId="5" name="PivotTable20"/>
    <pivotTable tabId="5" name="PivotTable21"/>
    <pivotTable tabId="5" name="PivotTable22"/>
    <pivotTable tabId="5" name="PivotTable23"/>
    <pivotTable tabId="5" name="PivotTable24"/>
    <pivotTable tabId="5" name="PivotTable25"/>
    <pivotTable tabId="5" name="PivotTable26"/>
    <pivotTable tabId="5" name="PivotTable27"/>
    <pivotTable tabId="5" name="PivotTable28"/>
    <pivotTable tabId="5" name="PivotTable29"/>
    <pivotTable tabId="5" name="PivotTable3"/>
    <pivotTable tabId="5" name="PivotTable30"/>
    <pivotTable tabId="5" name="PivotTable31"/>
    <pivotTable tabId="5" name="PivotTable32"/>
    <pivotTable tabId="5" name="PivotTable33"/>
    <pivotTable tabId="5" name="PivotTable34"/>
    <pivotTable tabId="5" name="PivotTable35"/>
    <pivotTable tabId="5" name="PivotTable36"/>
    <pivotTable tabId="5" name="PivotTable37"/>
    <pivotTable tabId="5" name="PivotTable38"/>
    <pivotTable tabId="5" name="PivotTable39"/>
    <pivotTable tabId="5" name="PivotTable4"/>
    <pivotTable tabId="5" name="PivotTable40"/>
    <pivotTable tabId="5" name="PivotTable41"/>
    <pivotTable tabId="5" name="PivotTable42"/>
    <pivotTable tabId="5" name="PivotTable5"/>
    <pivotTable tabId="5" name="PivotTable6"/>
    <pivotTable tabId="5" name="PivotTable7"/>
    <pivotTable tabId="5" name="PivotTable8"/>
    <pivotTable tabId="5" name="PivotTable9"/>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24"/>
    <pivotTable tabId="3" name="PivotTable25"/>
    <pivotTable tabId="3" name="PivotTable26"/>
    <pivotTable tabId="3" name="PivotTable27"/>
    <pivotTable tabId="3" name="PivotTable28"/>
    <pivotTable tabId="5" name="PivotTable43"/>
    <pivotTable tabId="5" name="PivotTable44"/>
    <pivotTable tabId="5" name="PivotTable45"/>
    <pivotTable tabId="3" name="PivotTable29"/>
    <pivotTable tabId="3" name="PivotTable30"/>
    <pivotTable tabId="5" name="PivotTable46"/>
    <pivotTable tabId="5" name="PivotTable47"/>
    <pivotTable tabId="5" name="PivotTable48"/>
    <pivotTable tabId="3" name="PivotTable31"/>
    <pivotTable tabId="3" name="PivotTable32"/>
    <pivotTable tabId="3" name="PivotTable33"/>
  </pivotTables>
  <data>
    <tabular pivotCacheId="1189269357">
      <items count="7">
        <i x="6" s="1"/>
        <i x="3" s="1"/>
        <i x="5" s="1"/>
        <i x="0" s="1"/>
        <i x="2" s="1"/>
        <i x="1" s="1"/>
        <i x="4"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eed_Band" xr10:uid="{8651F5C9-2C1D-4C42-B0F1-157BF6217726}" sourceName="Speed_Band">
  <pivotTables>
    <pivotTable tabId="7" name="PivotTable1"/>
    <pivotTable tabId="5" name="PivotTable1"/>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18"/>
    <pivotTable tabId="5" name="PivotTable19"/>
    <pivotTable tabId="5" name="PivotTable2"/>
    <pivotTable tabId="5" name="PivotTable20"/>
    <pivotTable tabId="5" name="PivotTable21"/>
    <pivotTable tabId="5" name="PivotTable22"/>
    <pivotTable tabId="5" name="PivotTable23"/>
    <pivotTable tabId="5" name="PivotTable24"/>
    <pivotTable tabId="5" name="PivotTable25"/>
    <pivotTable tabId="5" name="PivotTable26"/>
    <pivotTable tabId="5" name="PivotTable27"/>
    <pivotTable tabId="5" name="PivotTable28"/>
    <pivotTable tabId="5" name="PivotTable29"/>
    <pivotTable tabId="5" name="PivotTable3"/>
    <pivotTable tabId="5" name="PivotTable30"/>
    <pivotTable tabId="5" name="PivotTable31"/>
    <pivotTable tabId="5" name="PivotTable32"/>
    <pivotTable tabId="5" name="PivotTable33"/>
    <pivotTable tabId="5" name="PivotTable34"/>
    <pivotTable tabId="5" name="PivotTable35"/>
    <pivotTable tabId="5" name="PivotTable36"/>
    <pivotTable tabId="5" name="PivotTable37"/>
    <pivotTable tabId="5" name="PivotTable38"/>
    <pivotTable tabId="5" name="PivotTable39"/>
    <pivotTable tabId="5" name="PivotTable4"/>
    <pivotTable tabId="5" name="PivotTable40"/>
    <pivotTable tabId="5" name="PivotTable41"/>
    <pivotTable tabId="5" name="PivotTable42"/>
    <pivotTable tabId="5" name="PivotTable5"/>
    <pivotTable tabId="5" name="PivotTable6"/>
    <pivotTable tabId="5" name="PivotTable7"/>
    <pivotTable tabId="5" name="PivotTable8"/>
    <pivotTable tabId="5" name="PivotTable9"/>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24"/>
    <pivotTable tabId="3" name="PivotTable25"/>
    <pivotTable tabId="3" name="PivotTable26"/>
    <pivotTable tabId="3" name="PivotTable27"/>
    <pivotTable tabId="3" name="PivotTable28"/>
    <pivotTable tabId="3" name="PivotTable3"/>
    <pivotTable tabId="3" name="PivotTable4"/>
    <pivotTable tabId="3" name="PivotTable5"/>
    <pivotTable tabId="3" name="PivotTable6"/>
    <pivotTable tabId="3" name="PivotTable7"/>
    <pivotTable tabId="3" name="PivotTable8"/>
    <pivotTable tabId="3" name="PivotTable9"/>
    <pivotTable tabId="22" name="PivotTable1"/>
    <pivotTable tabId="7" name="PivotTable2"/>
    <pivotTable tabId="5" name="PivotTable43"/>
    <pivotTable tabId="5" name="PivotTable44"/>
    <pivotTable tabId="5" name="PivotTable45"/>
    <pivotTable tabId="3" name="PivotTable29"/>
    <pivotTable tabId="3" name="PivotTable30"/>
    <pivotTable tabId="5" name="PivotTable46"/>
    <pivotTable tabId="5" name="PivotTable47"/>
    <pivotTable tabId="5" name="PivotTable48"/>
    <pivotTable tabId="3" name="PivotTable31"/>
    <pivotTable tabId="3" name="PivotTable32"/>
    <pivotTable tabId="3" name="PivotTable33"/>
  </pivotTables>
  <data>
    <tabular pivotCacheId="1189269357">
      <items count="5">
        <i x="2" s="1"/>
        <i x="4" s="1"/>
        <i x="0" s="1"/>
        <i x="3" s="1"/>
        <i x="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Conditions" xr10:uid="{ACBFA80F-93BF-41E8-895A-C2F15D39D644}" sourceName="Weather Conditions">
  <pivotTables>
    <pivotTable tabId="7" name="PivotTable1"/>
    <pivotTable tabId="5" name="PivotTable1"/>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18"/>
    <pivotTable tabId="5" name="PivotTable19"/>
    <pivotTable tabId="5" name="PivotTable2"/>
    <pivotTable tabId="5" name="PivotTable20"/>
    <pivotTable tabId="5" name="PivotTable21"/>
    <pivotTable tabId="5" name="PivotTable22"/>
    <pivotTable tabId="5" name="PivotTable23"/>
    <pivotTable tabId="5" name="PivotTable24"/>
    <pivotTable tabId="5" name="PivotTable25"/>
    <pivotTable tabId="5" name="PivotTable26"/>
    <pivotTable tabId="5" name="PivotTable27"/>
    <pivotTable tabId="5" name="PivotTable28"/>
    <pivotTable tabId="5" name="PivotTable29"/>
    <pivotTable tabId="5" name="PivotTable3"/>
    <pivotTable tabId="5" name="PivotTable30"/>
    <pivotTable tabId="5" name="PivotTable31"/>
    <pivotTable tabId="5" name="PivotTable32"/>
    <pivotTable tabId="5" name="PivotTable33"/>
    <pivotTable tabId="5" name="PivotTable34"/>
    <pivotTable tabId="5" name="PivotTable35"/>
    <pivotTable tabId="5" name="PivotTable36"/>
    <pivotTable tabId="5" name="PivotTable37"/>
    <pivotTable tabId="5" name="PivotTable38"/>
    <pivotTable tabId="5" name="PivotTable39"/>
    <pivotTable tabId="5" name="PivotTable4"/>
    <pivotTable tabId="5" name="PivotTable40"/>
    <pivotTable tabId="5" name="PivotTable41"/>
    <pivotTable tabId="5" name="PivotTable42"/>
    <pivotTable tabId="5" name="PivotTable43"/>
    <pivotTable tabId="5" name="PivotTable44"/>
    <pivotTable tabId="5" name="PivotTable45"/>
    <pivotTable tabId="5" name="PivotTable5"/>
    <pivotTable tabId="5" name="PivotTable6"/>
    <pivotTable tabId="5" name="PivotTable7"/>
    <pivotTable tabId="5" name="PivotTable8"/>
    <pivotTable tabId="5" name="PivotTable9"/>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24"/>
    <pivotTable tabId="3" name="PivotTable25"/>
    <pivotTable tabId="3" name="PivotTable26"/>
    <pivotTable tabId="3" name="PivotTable27"/>
    <pivotTable tabId="3" name="PivotTable28"/>
    <pivotTable tabId="3" name="PivotTable29"/>
    <pivotTable tabId="3" name="PivotTable3"/>
    <pivotTable tabId="3" name="PivotTable30"/>
    <pivotTable tabId="3" name="PivotTable4"/>
    <pivotTable tabId="3" name="PivotTable5"/>
    <pivotTable tabId="3" name="PivotTable6"/>
    <pivotTable tabId="3" name="PivotTable7"/>
    <pivotTable tabId="3" name="PivotTable8"/>
    <pivotTable tabId="3" name="PivotTable9"/>
    <pivotTable tabId="22" name="PivotTable1"/>
    <pivotTable tabId="7" name="PivotTable2"/>
    <pivotTable tabId="5" name="PivotTable46"/>
    <pivotTable tabId="5" name="PivotTable47"/>
    <pivotTable tabId="5" name="PivotTable48"/>
    <pivotTable tabId="3" name="PivotTable31"/>
    <pivotTable tabId="3" name="PivotTable32"/>
    <pivotTable tabId="3" name="PivotTable33"/>
  </pivotTables>
  <data>
    <tabular pivotCacheId="1189269357">
      <items count="5">
        <i x="4" s="1"/>
        <i x="1" s="1"/>
        <i x="0" s="1"/>
        <i x="2" s="1"/>
        <i x="3"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d_Type" xr10:uid="{1468AA8A-6B9A-41C7-874E-8EBC5CB9823F}" sourceName="Road Type">
  <pivotTables>
    <pivotTable tabId="7" name="PivotTable1"/>
    <pivotTable tabId="5" name="PivotTable1"/>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18"/>
    <pivotTable tabId="5" name="PivotTable19"/>
    <pivotTable tabId="5" name="PivotTable2"/>
    <pivotTable tabId="5" name="PivotTable20"/>
    <pivotTable tabId="5" name="PivotTable21"/>
    <pivotTable tabId="5" name="PivotTable22"/>
    <pivotTable tabId="5" name="PivotTable23"/>
    <pivotTable tabId="5" name="PivotTable24"/>
    <pivotTable tabId="5" name="PivotTable25"/>
    <pivotTable tabId="5" name="PivotTable26"/>
    <pivotTable tabId="5" name="PivotTable27"/>
    <pivotTable tabId="5" name="PivotTable28"/>
    <pivotTable tabId="5" name="PivotTable29"/>
    <pivotTable tabId="5" name="PivotTable3"/>
    <pivotTable tabId="5" name="PivotTable30"/>
    <pivotTable tabId="5" name="PivotTable31"/>
    <pivotTable tabId="5" name="PivotTable32"/>
    <pivotTable tabId="5" name="PivotTable33"/>
    <pivotTable tabId="5" name="PivotTable34"/>
    <pivotTable tabId="5" name="PivotTable35"/>
    <pivotTable tabId="5" name="PivotTable36"/>
    <pivotTable tabId="5" name="PivotTable37"/>
    <pivotTable tabId="5" name="PivotTable38"/>
    <pivotTable tabId="5" name="PivotTable39"/>
    <pivotTable tabId="5" name="PivotTable4"/>
    <pivotTable tabId="5" name="PivotTable40"/>
    <pivotTable tabId="5" name="PivotTable41"/>
    <pivotTable tabId="5" name="PivotTable42"/>
    <pivotTable tabId="5" name="PivotTable43"/>
    <pivotTable tabId="5" name="PivotTable44"/>
    <pivotTable tabId="5" name="PivotTable45"/>
    <pivotTable tabId="5" name="PivotTable46"/>
    <pivotTable tabId="5" name="PivotTable47"/>
    <pivotTable tabId="5" name="PivotTable48"/>
    <pivotTable tabId="5" name="PivotTable5"/>
    <pivotTable tabId="5" name="PivotTable6"/>
    <pivotTable tabId="5" name="PivotTable7"/>
    <pivotTable tabId="5" name="PivotTable8"/>
    <pivotTable tabId="5" name="PivotTable9"/>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24"/>
    <pivotTable tabId="3" name="PivotTable25"/>
    <pivotTable tabId="3" name="PivotTable26"/>
    <pivotTable tabId="3" name="PivotTable27"/>
    <pivotTable tabId="3" name="PivotTable28"/>
    <pivotTable tabId="3" name="PivotTable29"/>
    <pivotTable tabId="3" name="PivotTable3"/>
    <pivotTable tabId="3" name="PivotTable30"/>
    <pivotTable tabId="3" name="PivotTable4"/>
    <pivotTable tabId="3" name="PivotTable5"/>
    <pivotTable tabId="3" name="PivotTable6"/>
    <pivotTable tabId="3" name="PivotTable7"/>
    <pivotTable tabId="3" name="PivotTable8"/>
    <pivotTable tabId="3" name="PivotTable9"/>
    <pivotTable tabId="22" name="PivotTable1"/>
    <pivotTable tabId="3" name="PivotTable31"/>
    <pivotTable tabId="3" name="PivotTable32"/>
    <pivotTable tabId="3" name="PivotTable33"/>
    <pivotTable tabId="7" name="PivotTable2"/>
  </pivotTables>
  <data>
    <tabular pivotCacheId="1189269357">
      <items count="4">
        <i x="0" s="1"/>
        <i x="2" s="1"/>
        <i x="1" s="1"/>
        <i x="3"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ident_Location_Details" xr10:uid="{C92BC4AD-672A-4F44-A922-071563EED3D4}" sourceName="Accident Location Details">
  <pivotTables>
    <pivotTable tabId="7" name="PivotTable1"/>
    <pivotTable tabId="5" name="PivotTable1"/>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18"/>
    <pivotTable tabId="5" name="PivotTable19"/>
    <pivotTable tabId="5" name="PivotTable2"/>
    <pivotTable tabId="5" name="PivotTable20"/>
    <pivotTable tabId="5" name="PivotTable21"/>
    <pivotTable tabId="5" name="PivotTable22"/>
    <pivotTable tabId="5" name="PivotTable23"/>
    <pivotTable tabId="5" name="PivotTable24"/>
    <pivotTable tabId="5" name="PivotTable25"/>
    <pivotTable tabId="5" name="PivotTable26"/>
    <pivotTable tabId="5" name="PivotTable27"/>
    <pivotTable tabId="5" name="PivotTable28"/>
    <pivotTable tabId="5" name="PivotTable29"/>
    <pivotTable tabId="5" name="PivotTable3"/>
    <pivotTable tabId="5" name="PivotTable30"/>
    <pivotTable tabId="5" name="PivotTable31"/>
    <pivotTable tabId="5" name="PivotTable32"/>
    <pivotTable tabId="5" name="PivotTable33"/>
    <pivotTable tabId="5" name="PivotTable34"/>
    <pivotTable tabId="5" name="PivotTable35"/>
    <pivotTable tabId="5" name="PivotTable36"/>
    <pivotTable tabId="5" name="PivotTable37"/>
    <pivotTable tabId="5" name="PivotTable38"/>
    <pivotTable tabId="5" name="PivotTable39"/>
    <pivotTable tabId="5" name="PivotTable4"/>
    <pivotTable tabId="5" name="PivotTable40"/>
    <pivotTable tabId="5" name="PivotTable41"/>
    <pivotTable tabId="5" name="PivotTable42"/>
    <pivotTable tabId="5" name="PivotTable43"/>
    <pivotTable tabId="5" name="PivotTable44"/>
    <pivotTable tabId="5" name="PivotTable45"/>
    <pivotTable tabId="5" name="PivotTable46"/>
    <pivotTable tabId="5" name="PivotTable47"/>
    <pivotTable tabId="5" name="PivotTable48"/>
    <pivotTable tabId="5" name="PivotTable5"/>
    <pivotTable tabId="5" name="PivotTable6"/>
    <pivotTable tabId="5" name="PivotTable7"/>
    <pivotTable tabId="5" name="PivotTable8"/>
    <pivotTable tabId="5" name="PivotTable9"/>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24"/>
    <pivotTable tabId="3" name="PivotTable25"/>
    <pivotTable tabId="3" name="PivotTable26"/>
    <pivotTable tabId="3" name="PivotTable27"/>
    <pivotTable tabId="3" name="PivotTable28"/>
    <pivotTable tabId="3" name="PivotTable29"/>
    <pivotTable tabId="3" name="PivotTable3"/>
    <pivotTable tabId="3" name="PivotTable30"/>
    <pivotTable tabId="3" name="PivotTable31"/>
    <pivotTable tabId="3" name="PivotTable32"/>
    <pivotTable tabId="3" name="PivotTable33"/>
    <pivotTable tabId="3" name="PivotTable4"/>
    <pivotTable tabId="3" name="PivotTable5"/>
    <pivotTable tabId="3" name="PivotTable6"/>
    <pivotTable tabId="3" name="PivotTable7"/>
    <pivotTable tabId="3" name="PivotTable8"/>
    <pivotTable tabId="3" name="PivotTable9"/>
    <pivotTable tabId="22" name="PivotTable1"/>
    <pivotTable tabId="7" name="PivotTable2"/>
  </pivotTables>
  <data>
    <tabular pivotCacheId="1189269357">
      <items count="4">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8A62763-CC8E-4DCF-ADEB-3E57974AE7BC}" cache="Slicer_Year" caption="Year" columnCount="2" rowHeight="180000"/>
  <slicer name="Month" xr10:uid="{54E83E56-05F2-48CF-A5E7-9AE36AAF8658}" cache="Slicer_Month" caption="Month" rowHeight="234950"/>
  <slicer name="State Name" xr10:uid="{B7BFF9A7-B5A3-4BC3-AE5C-77AF80CB6FA8}" cache="Slicer_State_Name" caption="State" rowHeight="234950"/>
  <slicer name="State Initial" xr10:uid="{18F43AE1-68D5-4F36-9AD8-B244D0C67858}" cache="Slicer_State_Initial" caption="State Initial" rowHeight="234950"/>
  <slicer name="Driver Gender" xr10:uid="{DCDE0262-054D-4489-81FD-63BAC1776CCE}" cache="Slicer_Driver_Gender" caption="Driver Gender" rowHeight="234950"/>
  <slicer name="Accident Severity" xr10:uid="{207AD5DF-BAE2-4DD1-83C9-5E17A3A92E2D}" cache="Slicer_Accident_Severity" caption="Accident Severity" rowHeight="234950"/>
  <slicer name="Driver License Status" xr10:uid="{29B1E18D-F1FA-4E8B-884C-0A5C1D3DF895}" cache="Slicer_Driver_License_Status" caption="Driver License Status" rowHeight="234950"/>
  <slicer name="Vehicle Type Involved" xr10:uid="{FA5913F1-60A4-4ED8-A23E-F2968588F06A}" cache="Slicer_Vehicle_Type_Involved" caption="Vehicle Type Involved" rowHeight="234950"/>
  <slicer name="Speed_Band" xr10:uid="{FA076921-1A68-483F-B602-9511EE7F3EFF}" cache="Slicer_Speed_Band" caption="Speed_Band" rowHeight="234950"/>
  <slicer name="Weather Conditions" xr10:uid="{AB4C7188-ABA1-4749-BF0B-DA366F18D64B}" cache="Slicer_Weather_Conditions" caption="Weather Conditions" rowHeight="234950"/>
  <slicer name="Road Type" xr10:uid="{E2696661-49C3-4B43-8C12-4FA6A9C0212E}" cache="Slicer_Road_Type" caption="Road Type" rowHeight="234950"/>
  <slicer name="Accident Location Details" xr10:uid="{D82331D6-8458-49B6-9C0D-5347F211AA75}" cache="Slicer_Accident_Location_Details" caption="Accident Location Detail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Initial 1" xr10:uid="{3FD6AB22-BFB4-46CF-8F82-E2144E40929B}" cache="Slicer_State_Initial" caption="State Initial" columnCount="11" style="SlicerStyleDark5"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6D9C38EA-8667-4663-86CF-922DF1A61192}" cache="Slicer_Month" caption="Month" columnCount="6" style="SlicerStyleDark6"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Initial 2" xr10:uid="{016EA51C-68DF-43A8-BEB2-A3D1893BE528}" cache="Slicer_State_Initial" caption="State Initial" columnCount="11" style="SlicerStyleDark2"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Initial 3" xr10:uid="{6619D462-FB18-44FC-8C00-DC513F3F342D}" cache="Slicer_State_Initial" caption="State Initial" columnCount="13" style="SlicerStyleDark1"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Initial 4" xr10:uid="{D45E1C7C-7CE3-43CE-8F7B-0503AC7032C4}" cache="Slicer_State_Initial" caption="State Initial" columnCount="8" style="SlicerStyleDark4" rowHeight="234950"/>
  <slicer name="Driver Gender 1" xr10:uid="{D9CCE52F-419E-43BA-87E7-30DF02B9E017}" cache="Slicer_Driver_Gender" caption="Driver Gender" columnCount="2" style="SlicerStyleDark4" rowHeight="234950"/>
  <slicer name="Accident Severity 1" xr10:uid="{F98D88D8-30A4-4A94-ABC7-BB8BFDB63578}" cache="Slicer_Accident_Severity" caption="Accident Severity" columnCount="3" style="SlicerStyleDark4" rowHeight="234950"/>
  <slicer name="Speed" xr10:uid="{804A96F8-44E4-4419-9AF9-A454834EA0EA}" cache="Slicer_Speed_Band" caption="Speed" columnCount="3" style="SlicerStyleDark4"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Initial 6" xr10:uid="{918E2BEB-2228-4D0C-99F6-CA249A991AD1}" cache="Slicer_State_Initial" caption="State Initial" columnCount="5" style="SlicerStyleDark3" rowHeight="234950"/>
  <slicer name="Weather Conditions 1" xr10:uid="{C2E5F021-EC5C-49B4-BAED-0BA3A9E6C517}" cache="Slicer_Weather_Conditions" caption="Weather Conditions" columnCount="3" style="SlicerStyleDark3" rowHeight="23495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Initial 5" xr10:uid="{C1437A96-DB3E-4D04-AA86-BDA30F7F3D84}" cache="Slicer_State_Initial" caption="State Initial" columnCount="7" style="SlicerStyleLight2" rowHeight="234950"/>
  <slicer name="Vehicle Type Involved 1" xr10:uid="{1F680AD5-6E20-4403-9BFD-1CCA57A8C5EB}" cache="Slicer_Vehicle_Type_Involved" caption="Vehicle Type Involved" columnCount="2" style="SlicerStyleLight2" rowHeight="23495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Initial 7" xr10:uid="{8627ABFD-4062-4CEC-8ED2-05E17F9061B0}" cache="Slicer_State_Initial" caption="State Initial" columnCount="5" style="SlicerStyleDark6" rowHeight="234950"/>
  <slicer name="Road Type 1" xr10:uid="{542EAE6F-E5F9-4AA1-A424-C17895FA34E8}" cache="Slicer_Road_Type" caption="Road Type" style="SlicerStyleDark6" rowHeight="234950"/>
  <slicer name="Accident Location Details 1" xr10:uid="{2F82C6B0-2751-49D3-993C-C12E244EC96B}" cache="Slicer_Accident_Location_Details" caption="Road Alignment"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E6408E-94AB-4A89-894E-F124989847D7}" name="Table1" displayName="Table1" ref="A1:AJ3001" totalsRowShown="0" headerRowDxfId="6" headerRowBorderDxfId="5" tableBorderDxfId="4">
  <autoFilter ref="A1:AJ3001" xr:uid="{BBE6408E-94AB-4A89-894E-F124989847D7}"/>
  <tableColumns count="36">
    <tableColumn id="1" xr3:uid="{E66F9426-9BFC-4FF3-AF23-982D1AA34827}" name="Accident_ID"/>
    <tableColumn id="36" xr3:uid="{11AC823F-8215-4361-ACF1-9658FB5FE505}" name="Accident_Flag" dataDxfId="3">
      <calculatedColumnFormula>1</calculatedColumnFormula>
    </tableColumn>
    <tableColumn id="2" xr3:uid="{735C2D24-FE15-4689-8B14-73D1B47E8CC8}" name="State Name"/>
    <tableColumn id="35" xr3:uid="{F5E86B55-CBED-4FD4-81F6-7EC6FA496C33}" name="State Initial" dataDxfId="2">
      <calculatedColumnFormula>VLOOKUP(Table1[[#This Row],[State Name]], Lookup!$A$2:$B$33, 2, FALSE)</calculatedColumnFormula>
    </tableColumn>
    <tableColumn id="3" xr3:uid="{63596B12-3A3C-4D3B-81A4-8D1E59035283}" name="City Name"/>
    <tableColumn id="4" xr3:uid="{DD7754D9-283A-43DB-92CF-31C985428BE7}" name="Year"/>
    <tableColumn id="5" xr3:uid="{009DB301-8BC4-4155-9A6F-C4CD01FC34E7}" name="Month"/>
    <tableColumn id="32" xr3:uid="{29E76D25-F6F9-479C-867B-D7B68214706C}" name="Month_Number" dataDxfId="1">
      <calculatedColumnFormula>MONTH(DATEVALUE(G2 &amp; " 5"))</calculatedColumnFormula>
    </tableColumn>
    <tableColumn id="33" xr3:uid="{1306B24B-C6E7-46B9-9933-7BE735C8E7B3}" name="Date" dataDxfId="0">
      <calculatedColumnFormula>DATE(Table1[[#This Row],[Year]],Table1[[#This Row],[Month_Number]],1)</calculatedColumnFormula>
    </tableColumn>
    <tableColumn id="6" xr3:uid="{995AFA41-F68D-4237-81C8-D676CAC29618}" name="Day of Week"/>
    <tableColumn id="7" xr3:uid="{16C688AC-D7F5-4082-93A8-BF5A39C21999}" name="Time of Day"/>
    <tableColumn id="8" xr3:uid="{A81277CB-DAE5-4B46-BA1D-8C331A70AAD0}" name="Accident Severity"/>
    <tableColumn id="9" xr3:uid="{00B27931-8CCC-4CA1-94FE-6CE42F09D203}" name="Number of Vehicles Involved"/>
    <tableColumn id="10" xr3:uid="{9B463163-4503-4665-82A4-C676AC765C18}" name="Vehicle Type Involved"/>
    <tableColumn id="11" xr3:uid="{D07B7834-2409-4A85-9D62-09A686DFFCE5}" name="Number of Casualties"/>
    <tableColumn id="12" xr3:uid="{23BC1DF0-442F-4EE2-9BDA-40153EF90F8F}" name="Number of Fatalities"/>
    <tableColumn id="13" xr3:uid="{E7A3E58C-5135-4965-95BC-2F84CCDE8652}" name="Weather Conditions"/>
    <tableColumn id="14" xr3:uid="{2786C435-6F9F-4823-96D9-A6E841D87E2F}" name="Road Type"/>
    <tableColumn id="15" xr3:uid="{EC7A1C69-48D2-46A9-8B91-AB64B23DE42E}" name="Road Condition"/>
    <tableColumn id="16" xr3:uid="{CB3B3C5D-9487-437E-BD43-6884DEE5EB02}" name="Lighting Conditions"/>
    <tableColumn id="17" xr3:uid="{52EA1088-26A2-400D-B4AA-58FC03ABDDA5}" name="Traffic Control Presence"/>
    <tableColumn id="18" xr3:uid="{45132466-21D4-4EB1-8C64-E71BE5CEDDA5}" name="Speed Limit (km/h)"/>
    <tableColumn id="19" xr3:uid="{6E22FF6E-FF18-4A07-92B8-3F403381A3EB}" name="Driver Age"/>
    <tableColumn id="34" xr3:uid="{E0F3C9F7-341D-4451-AB63-04E5759CF43C}" name="Age_young_old"/>
    <tableColumn id="20" xr3:uid="{16B379A1-698C-4B16-92B3-D21BD1D7CD7C}" name="Driver Gender"/>
    <tableColumn id="21" xr3:uid="{A46D9685-379E-4083-9295-07BE257D89F1}" name="Driver License Status"/>
    <tableColumn id="22" xr3:uid="{F3892A95-DC0E-474A-82B9-C2AB45DE689D}" name="Alcohol Involvement"/>
    <tableColumn id="23" xr3:uid="{B5B44CC5-F9A2-4C2B-BF58-11739B1B2B25}" name="Accident Location Details"/>
    <tableColumn id="24" xr3:uid="{3AE1BD98-5786-452E-AE3F-986CF3BBD752}" name="hour"/>
    <tableColumn id="25" xr3:uid="{0D2E6D5D-7CA4-4C25-A9B3-BB2F39C0D727}" name="Time_Bin"/>
    <tableColumn id="26" xr3:uid="{8FC27BF9-D4A7-4CC0-BB52-7FF45B1D858B}" name="Phase"/>
    <tableColumn id="27" xr3:uid="{95C51175-9673-455A-99E9-BAFD81E25552}" name="Weekend"/>
    <tableColumn id="28" xr3:uid="{9BCAAD66-2A8C-4EC5-9AC6-F9E6FCC7C00A}" name="Is_Fatal"/>
    <tableColumn id="29" xr3:uid="{802D38B9-57BB-4CC8-835F-8CD3CCA402CA}" name="Fatality_Rate"/>
    <tableColumn id="30" xr3:uid="{37168758-7D24-47CF-A728-BDF5335128CE}" name="Driver_Age_Group"/>
    <tableColumn id="31" xr3:uid="{BF0AA8D4-6F43-48BD-A67B-0FCB0E85F675}" name="Speed_Band"/>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D0917C6-8997-44AD-BE3C-75A97BFA9DC7}" sourceName="Date">
  <pivotTables>
    <pivotTable tabId="3" name="PivotTable6"/>
    <pivotTable tabId="3" name="PivotTable7"/>
    <pivotTable tabId="3" name="PivotTable8"/>
    <pivotTable tabId="3" name="PivotTable9"/>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0"/>
    <pivotTable tabId="3" name="PivotTable21"/>
    <pivotTable tabId="3" name="PivotTable22"/>
    <pivotTable tabId="3" name="PivotTable23"/>
    <pivotTable tabId="5" name="PivotTable1"/>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18"/>
    <pivotTable tabId="5" name="PivotTable19"/>
    <pivotTable tabId="5" name="PivotTable2"/>
    <pivotTable tabId="5" name="PivotTable20"/>
    <pivotTable tabId="5" name="PivotTable21"/>
    <pivotTable tabId="5" name="PivotTable22"/>
    <pivotTable tabId="5" name="PivotTable23"/>
    <pivotTable tabId="5" name="PivotTable24"/>
    <pivotTable tabId="5" name="PivotTable26"/>
    <pivotTable tabId="5" name="PivotTable27"/>
    <pivotTable tabId="5" name="PivotTable28"/>
    <pivotTable tabId="5" name="PivotTable3"/>
    <pivotTable tabId="5" name="PivotTable30"/>
    <pivotTable tabId="5" name="PivotTable4"/>
    <pivotTable tabId="5" name="PivotTable5"/>
    <pivotTable tabId="5" name="PivotTable6"/>
    <pivotTable tabId="5" name="PivotTable7"/>
    <pivotTable tabId="5" name="PivotTable8"/>
    <pivotTable tabId="5" name="PivotTable9"/>
    <pivotTable tabId="3" name="PivotTable1"/>
    <pivotTable tabId="3" name="PivotTable2"/>
    <pivotTable tabId="3" name="PivotTable3"/>
    <pivotTable tabId="3" name="PivotTable4"/>
    <pivotTable tabId="3" name="PivotTable5"/>
    <pivotTable tabId="7" name="PivotTable1"/>
    <pivotTable tabId="5" name="PivotTable25"/>
    <pivotTable tabId="5" name="PivotTable29"/>
    <pivotTable tabId="22" name="PivotTable1"/>
    <pivotTable tabId="7" name="PivotTable2"/>
    <pivotTable tabId="3" name="PivotTable24"/>
    <pivotTable tabId="5" name="PivotTable31"/>
    <pivotTable tabId="5" name="PivotTable32"/>
    <pivotTable tabId="3" name="PivotTable25"/>
    <pivotTable tabId="5" name="PivotTable33"/>
    <pivotTable tabId="5" name="PivotTable34"/>
    <pivotTable tabId="5" name="PivotTable35"/>
    <pivotTable tabId="3" name="PivotTable26"/>
    <pivotTable tabId="3" name="PivotTable27"/>
    <pivotTable tabId="5" name="PivotTable36"/>
    <pivotTable tabId="5" name="PivotTable37"/>
    <pivotTable tabId="5" name="PivotTable38"/>
    <pivotTable tabId="3" name="PivotTable28"/>
    <pivotTable tabId="5" name="PivotTable39"/>
    <pivotTable tabId="5" name="PivotTable40"/>
    <pivotTable tabId="5" name="PivotTable41"/>
    <pivotTable tabId="5" name="PivotTable42"/>
    <pivotTable tabId="5" name="PivotTable43"/>
    <pivotTable tabId="5" name="PivotTable44"/>
    <pivotTable tabId="5" name="PivotTable45"/>
    <pivotTable tabId="3" name="PivotTable29"/>
    <pivotTable tabId="3" name="PivotTable30"/>
    <pivotTable tabId="5" name="PivotTable46"/>
    <pivotTable tabId="5" name="PivotTable47"/>
    <pivotTable tabId="5" name="PivotTable48"/>
    <pivotTable tabId="3" name="PivotTable31"/>
    <pivotTable tabId="3" name="PivotTable32"/>
    <pivotTable tabId="3" name="PivotTable33"/>
  </pivotTables>
  <state minimalRefreshVersion="6" lastRefreshVersion="6" pivotCacheId="1189269357" filterType="unknown">
    <bounds startDate="2018-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951DA9C0-5ADA-44DA-B20E-F9502C3519B7}" cache="NativeTimeline_Date" caption="Date" level="0" selectionLevel="0" scrollPosition="2018-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9A6A8521-5896-40A2-A141-0FDEE9506B8C}" cache="NativeTimeline_Date" caption="Date" level="0" selectionLevel="0" scrollPosition="2018-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10E10B7F-D838-4D02-820A-023E416CCEB0}" cache="NativeTimeline_Date" caption="Year" showSelectionLabel="0" showTimeLevel="0" showHorizontalScrollbar="0" level="0" selectionLevel="0" scrollPosition="2018-01-01T00:00:00" style="TimeSlicerStyleDark5"/>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5" xr10:uid="{C0A21051-AD64-44CD-84EA-6B6AF6B142C8}" cache="NativeTimeline_Date" caption="Year" showSelectionLabel="0" showTimeLevel="0" showHorizontalScrollbar="0" level="0" selectionLevel="0" scrollPosition="2018-01-01T00:00:00" style="TimeSlicerStyleDark6"/>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8" xr10:uid="{C3443A87-520A-462E-987E-A8018F4E6DAE}" cache="NativeTimeline_Date" caption="Year" showSelectionLabel="0" showTimeLevel="0" showHorizontalScrollbar="0" level="0" selectionLevel="0" scrollPosition="2018-01-01T00:00:00" style="TimeSlicerStyleDark2"/>
</timelines>
</file>

<file path=xl/timelines/timeline6.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9" xr10:uid="{400A83B0-9862-456E-B2D3-D107A42BF9A5}" cache="NativeTimeline_Date" caption="Year" showSelectionLabel="0" showTimeLevel="0" showHorizontalScrollbar="0" level="0" selectionLevel="0" scrollPosition="2018-01-01T00:00:00" style="TimeSlicerStyleDark1"/>
</timelines>
</file>

<file path=xl/timelines/timeline7.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0" xr10:uid="{2055E0BD-7F0B-4039-972F-4BFE9654764A}" cache="NativeTimeline_Date" caption="Year" showSelectionLabel="0" showTimeLevel="0" showHorizontalScrollbar="0" level="0" selectionLevel="0" scrollPosition="2018-01-01T00:00:00" style="TimeSlicerStyleDark4"/>
</timelines>
</file>

<file path=xl/timelines/timeline8.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2" xr10:uid="{2CFBC28F-D889-41F3-8659-B970BCF8BB06}" cache="NativeTimeline_Date" caption="Year" showSelectionLabel="0" showTimeLevel="0" showHorizontalScrollbar="0" level="0" selectionLevel="0" scrollPosition="2018-01-01T00:00:00" style="TimeSlicerStyleDark3"/>
</timelines>
</file>

<file path=xl/timelines/timeline9.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3" xr10:uid="{E0B3D429-2A45-4E2D-B50F-8CEE7468BAAA}" cache="NativeTimeline_Date" caption="Year" showSelectionLabel="0" showTimeLevel="0" showHorizontalScrollbar="0" level="0" selectionLevel="0" scrollPosition="2018-01-01T00:00:00" style="TimeSlicerStyleLight2"/>
</timelines>
</file>

<file path=xl/timelines/timeline10.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4" xr10:uid="{DDC73A9E-A017-4A56-AF82-923D8AD88FC2}" cache="NativeTimeline_Date" caption="Year" showSelectionLabel="0" showTimeLevel="0" showHorizontalScrollbar="0" level="0" selectionLevel="0" scrollPosition="2018-01-01T00:00:00" style="TimeSlicerStyleDark6"/>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3" Type="http://schemas.openxmlformats.org/officeDocument/2006/relationships/pivotTable" Target="../pivotTables/pivotTable14.xml"/><Relationship Id="rId18" Type="http://schemas.openxmlformats.org/officeDocument/2006/relationships/pivotTable" Target="../pivotTables/pivotTable19.xml"/><Relationship Id="rId26" Type="http://schemas.openxmlformats.org/officeDocument/2006/relationships/pivotTable" Target="../pivotTables/pivotTable27.xml"/><Relationship Id="rId3" Type="http://schemas.openxmlformats.org/officeDocument/2006/relationships/pivotTable" Target="../pivotTables/pivotTable4.xml"/><Relationship Id="rId21" Type="http://schemas.openxmlformats.org/officeDocument/2006/relationships/pivotTable" Target="../pivotTables/pivotTable22.xml"/><Relationship Id="rId34" Type="http://schemas.openxmlformats.org/officeDocument/2006/relationships/drawing" Target="../drawings/drawing2.xml"/><Relationship Id="rId7" Type="http://schemas.openxmlformats.org/officeDocument/2006/relationships/pivotTable" Target="../pivotTables/pivotTable8.xml"/><Relationship Id="rId12" Type="http://schemas.openxmlformats.org/officeDocument/2006/relationships/pivotTable" Target="../pivotTables/pivotTable13.xml"/><Relationship Id="rId17" Type="http://schemas.openxmlformats.org/officeDocument/2006/relationships/pivotTable" Target="../pivotTables/pivotTable18.xml"/><Relationship Id="rId25" Type="http://schemas.openxmlformats.org/officeDocument/2006/relationships/pivotTable" Target="../pivotTables/pivotTable26.xml"/><Relationship Id="rId33" Type="http://schemas.openxmlformats.org/officeDocument/2006/relationships/pivotTable" Target="../pivotTables/pivotTable34.xml"/><Relationship Id="rId2" Type="http://schemas.openxmlformats.org/officeDocument/2006/relationships/pivotTable" Target="../pivotTables/pivotTable3.xml"/><Relationship Id="rId16" Type="http://schemas.openxmlformats.org/officeDocument/2006/relationships/pivotTable" Target="../pivotTables/pivotTable17.xml"/><Relationship Id="rId20" Type="http://schemas.openxmlformats.org/officeDocument/2006/relationships/pivotTable" Target="../pivotTables/pivotTable21.xml"/><Relationship Id="rId29" Type="http://schemas.openxmlformats.org/officeDocument/2006/relationships/pivotTable" Target="../pivotTables/pivotTable30.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24" Type="http://schemas.openxmlformats.org/officeDocument/2006/relationships/pivotTable" Target="../pivotTables/pivotTable25.xml"/><Relationship Id="rId32" Type="http://schemas.openxmlformats.org/officeDocument/2006/relationships/pivotTable" Target="../pivotTables/pivotTable33.xml"/><Relationship Id="rId5" Type="http://schemas.openxmlformats.org/officeDocument/2006/relationships/pivotTable" Target="../pivotTables/pivotTable6.xml"/><Relationship Id="rId15" Type="http://schemas.openxmlformats.org/officeDocument/2006/relationships/pivotTable" Target="../pivotTables/pivotTable16.xml"/><Relationship Id="rId23" Type="http://schemas.openxmlformats.org/officeDocument/2006/relationships/pivotTable" Target="../pivotTables/pivotTable24.xml"/><Relationship Id="rId28" Type="http://schemas.openxmlformats.org/officeDocument/2006/relationships/pivotTable" Target="../pivotTables/pivotTable29.xml"/><Relationship Id="rId10" Type="http://schemas.openxmlformats.org/officeDocument/2006/relationships/pivotTable" Target="../pivotTables/pivotTable11.xml"/><Relationship Id="rId19" Type="http://schemas.openxmlformats.org/officeDocument/2006/relationships/pivotTable" Target="../pivotTables/pivotTable20.xml"/><Relationship Id="rId31" Type="http://schemas.openxmlformats.org/officeDocument/2006/relationships/pivotTable" Target="../pivotTables/pivotTable32.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pivotTable" Target="../pivotTables/pivotTable15.xml"/><Relationship Id="rId22" Type="http://schemas.openxmlformats.org/officeDocument/2006/relationships/pivotTable" Target="../pivotTables/pivotTable23.xml"/><Relationship Id="rId27" Type="http://schemas.openxmlformats.org/officeDocument/2006/relationships/pivotTable" Target="../pivotTables/pivotTable28.xml"/><Relationship Id="rId30" Type="http://schemas.openxmlformats.org/officeDocument/2006/relationships/pivotTable" Target="../pivotTables/pivotTable31.xml"/><Relationship Id="rId35" Type="http://schemas.microsoft.com/office/2011/relationships/timeline" Target="../timelines/timeline1.xml"/><Relationship Id="rId8"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3" Type="http://schemas.openxmlformats.org/officeDocument/2006/relationships/pivotTable" Target="../pivotTables/pivotTable47.xml"/><Relationship Id="rId18" Type="http://schemas.openxmlformats.org/officeDocument/2006/relationships/pivotTable" Target="../pivotTables/pivotTable52.xml"/><Relationship Id="rId26" Type="http://schemas.openxmlformats.org/officeDocument/2006/relationships/pivotTable" Target="../pivotTables/pivotTable60.xml"/><Relationship Id="rId39" Type="http://schemas.openxmlformats.org/officeDocument/2006/relationships/pivotTable" Target="../pivotTables/pivotTable73.xml"/><Relationship Id="rId21" Type="http://schemas.openxmlformats.org/officeDocument/2006/relationships/pivotTable" Target="../pivotTables/pivotTable55.xml"/><Relationship Id="rId34" Type="http://schemas.openxmlformats.org/officeDocument/2006/relationships/pivotTable" Target="../pivotTables/pivotTable68.xml"/><Relationship Id="rId42" Type="http://schemas.openxmlformats.org/officeDocument/2006/relationships/pivotTable" Target="../pivotTables/pivotTable76.xml"/><Relationship Id="rId47" Type="http://schemas.openxmlformats.org/officeDocument/2006/relationships/pivotTable" Target="../pivotTables/pivotTable81.xml"/><Relationship Id="rId7" Type="http://schemas.openxmlformats.org/officeDocument/2006/relationships/pivotTable" Target="../pivotTables/pivotTable41.xml"/><Relationship Id="rId2" Type="http://schemas.openxmlformats.org/officeDocument/2006/relationships/pivotTable" Target="../pivotTables/pivotTable36.xml"/><Relationship Id="rId16" Type="http://schemas.openxmlformats.org/officeDocument/2006/relationships/pivotTable" Target="../pivotTables/pivotTable50.xml"/><Relationship Id="rId29" Type="http://schemas.openxmlformats.org/officeDocument/2006/relationships/pivotTable" Target="../pivotTables/pivotTable63.xml"/><Relationship Id="rId11" Type="http://schemas.openxmlformats.org/officeDocument/2006/relationships/pivotTable" Target="../pivotTables/pivotTable45.xml"/><Relationship Id="rId24" Type="http://schemas.openxmlformats.org/officeDocument/2006/relationships/pivotTable" Target="../pivotTables/pivotTable58.xml"/><Relationship Id="rId32" Type="http://schemas.openxmlformats.org/officeDocument/2006/relationships/pivotTable" Target="../pivotTables/pivotTable66.xml"/><Relationship Id="rId37" Type="http://schemas.openxmlformats.org/officeDocument/2006/relationships/pivotTable" Target="../pivotTables/pivotTable71.xml"/><Relationship Id="rId40" Type="http://schemas.openxmlformats.org/officeDocument/2006/relationships/pivotTable" Target="../pivotTables/pivotTable74.xml"/><Relationship Id="rId45" Type="http://schemas.openxmlformats.org/officeDocument/2006/relationships/pivotTable" Target="../pivotTables/pivotTable79.xml"/><Relationship Id="rId5" Type="http://schemas.openxmlformats.org/officeDocument/2006/relationships/pivotTable" Target="../pivotTables/pivotTable39.xml"/><Relationship Id="rId15" Type="http://schemas.openxmlformats.org/officeDocument/2006/relationships/pivotTable" Target="../pivotTables/pivotTable49.xml"/><Relationship Id="rId23" Type="http://schemas.openxmlformats.org/officeDocument/2006/relationships/pivotTable" Target="../pivotTables/pivotTable57.xml"/><Relationship Id="rId28" Type="http://schemas.openxmlformats.org/officeDocument/2006/relationships/pivotTable" Target="../pivotTables/pivotTable62.xml"/><Relationship Id="rId36" Type="http://schemas.openxmlformats.org/officeDocument/2006/relationships/pivotTable" Target="../pivotTables/pivotTable70.xml"/><Relationship Id="rId49" Type="http://schemas.openxmlformats.org/officeDocument/2006/relationships/drawing" Target="../drawings/drawing3.xml"/><Relationship Id="rId10" Type="http://schemas.openxmlformats.org/officeDocument/2006/relationships/pivotTable" Target="../pivotTables/pivotTable44.xml"/><Relationship Id="rId19" Type="http://schemas.openxmlformats.org/officeDocument/2006/relationships/pivotTable" Target="../pivotTables/pivotTable53.xml"/><Relationship Id="rId31" Type="http://schemas.openxmlformats.org/officeDocument/2006/relationships/pivotTable" Target="../pivotTables/pivotTable65.xml"/><Relationship Id="rId44" Type="http://schemas.openxmlformats.org/officeDocument/2006/relationships/pivotTable" Target="../pivotTables/pivotTable78.xml"/><Relationship Id="rId4" Type="http://schemas.openxmlformats.org/officeDocument/2006/relationships/pivotTable" Target="../pivotTables/pivotTable38.xml"/><Relationship Id="rId9" Type="http://schemas.openxmlformats.org/officeDocument/2006/relationships/pivotTable" Target="../pivotTables/pivotTable43.xml"/><Relationship Id="rId14" Type="http://schemas.openxmlformats.org/officeDocument/2006/relationships/pivotTable" Target="../pivotTables/pivotTable48.xml"/><Relationship Id="rId22" Type="http://schemas.openxmlformats.org/officeDocument/2006/relationships/pivotTable" Target="../pivotTables/pivotTable56.xml"/><Relationship Id="rId27" Type="http://schemas.openxmlformats.org/officeDocument/2006/relationships/pivotTable" Target="../pivotTables/pivotTable61.xml"/><Relationship Id="rId30" Type="http://schemas.openxmlformats.org/officeDocument/2006/relationships/pivotTable" Target="../pivotTables/pivotTable64.xml"/><Relationship Id="rId35" Type="http://schemas.openxmlformats.org/officeDocument/2006/relationships/pivotTable" Target="../pivotTables/pivotTable69.xml"/><Relationship Id="rId43" Type="http://schemas.openxmlformats.org/officeDocument/2006/relationships/pivotTable" Target="../pivotTables/pivotTable77.xml"/><Relationship Id="rId48" Type="http://schemas.openxmlformats.org/officeDocument/2006/relationships/pivotTable" Target="../pivotTables/pivotTable82.xml"/><Relationship Id="rId8" Type="http://schemas.openxmlformats.org/officeDocument/2006/relationships/pivotTable" Target="../pivotTables/pivotTable42.xml"/><Relationship Id="rId3" Type="http://schemas.openxmlformats.org/officeDocument/2006/relationships/pivotTable" Target="../pivotTables/pivotTable37.xml"/><Relationship Id="rId12" Type="http://schemas.openxmlformats.org/officeDocument/2006/relationships/pivotTable" Target="../pivotTables/pivotTable46.xml"/><Relationship Id="rId17" Type="http://schemas.openxmlformats.org/officeDocument/2006/relationships/pivotTable" Target="../pivotTables/pivotTable51.xml"/><Relationship Id="rId25" Type="http://schemas.openxmlformats.org/officeDocument/2006/relationships/pivotTable" Target="../pivotTables/pivotTable59.xml"/><Relationship Id="rId33" Type="http://schemas.openxmlformats.org/officeDocument/2006/relationships/pivotTable" Target="../pivotTables/pivotTable67.xml"/><Relationship Id="rId38" Type="http://schemas.openxmlformats.org/officeDocument/2006/relationships/pivotTable" Target="../pivotTables/pivotTable72.xml"/><Relationship Id="rId46" Type="http://schemas.openxmlformats.org/officeDocument/2006/relationships/pivotTable" Target="../pivotTables/pivotTable80.xml"/><Relationship Id="rId20" Type="http://schemas.openxmlformats.org/officeDocument/2006/relationships/pivotTable" Target="../pivotTables/pivotTable54.xml"/><Relationship Id="rId41" Type="http://schemas.openxmlformats.org/officeDocument/2006/relationships/pivotTable" Target="../pivotTables/pivotTable75.xml"/><Relationship Id="rId1" Type="http://schemas.openxmlformats.org/officeDocument/2006/relationships/pivotTable" Target="../pivotTables/pivotTable35.xml"/><Relationship Id="rId6" Type="http://schemas.openxmlformats.org/officeDocument/2006/relationships/pivotTable" Target="../pivotTables/pivotTable40.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84.xml"/><Relationship Id="rId1" Type="http://schemas.openxmlformats.org/officeDocument/2006/relationships/pivotTable" Target="../pivotTables/pivotTable83.xml"/><Relationship Id="rId5" Type="http://schemas.microsoft.com/office/2011/relationships/timeline" Target="../timelines/timeline2.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2.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3.x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3" Type="http://schemas.microsoft.com/office/2011/relationships/timeline" Target="../timelines/timeline5.xml"/><Relationship Id="rId2" Type="http://schemas.microsoft.com/office/2007/relationships/slicer" Target="../slicers/slicer4.x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3" Type="http://schemas.microsoft.com/office/2011/relationships/timeline" Target="../timelines/timeline6.xml"/><Relationship Id="rId2" Type="http://schemas.microsoft.com/office/2007/relationships/slicer" Target="../slicers/slicer5.xml"/><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3" Type="http://schemas.microsoft.com/office/2011/relationships/timeline" Target="../timelines/timeline7.xml"/><Relationship Id="rId2" Type="http://schemas.microsoft.com/office/2007/relationships/slicer" Target="../slicers/slicer6.xml"/><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3" Type="http://schemas.microsoft.com/office/2011/relationships/timeline" Target="../timelines/timeline8.xml"/><Relationship Id="rId2" Type="http://schemas.microsoft.com/office/2007/relationships/slicer" Target="../slicers/slicer7.xml"/><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3" Type="http://schemas.microsoft.com/office/2011/relationships/timeline" Target="../timelines/timeline9.xml"/><Relationship Id="rId2" Type="http://schemas.microsoft.com/office/2007/relationships/slicer" Target="../slicers/slicer8.xml"/><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3" Type="http://schemas.microsoft.com/office/2011/relationships/timeline" Target="../timelines/timeline10.xml"/><Relationship Id="rId2" Type="http://schemas.microsoft.com/office/2007/relationships/slicer" Target="../slicers/slicer9.xml"/><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E882C-AA40-43D9-B2F4-06C2D344D699}">
  <sheetPr codeName="Sheet1"/>
  <dimension ref="A3:B9"/>
  <sheetViews>
    <sheetView workbookViewId="0">
      <selection activeCell="A4" sqref="A4"/>
    </sheetView>
  </sheetViews>
  <sheetFormatPr defaultRowHeight="14.4"/>
  <cols>
    <col min="1" max="1" width="17.33203125" bestFit="1" customWidth="1"/>
    <col min="2" max="2" width="19.109375" bestFit="1" customWidth="1"/>
  </cols>
  <sheetData>
    <row r="3" spans="1:2">
      <c r="A3" s="5" t="s">
        <v>4441</v>
      </c>
      <c r="B3" t="s">
        <v>4460</v>
      </c>
    </row>
    <row r="4" spans="1:2">
      <c r="A4" s="6" t="s">
        <v>286</v>
      </c>
      <c r="B4" s="17">
        <v>109</v>
      </c>
    </row>
    <row r="5" spans="1:2">
      <c r="A5" s="6" t="s">
        <v>93</v>
      </c>
      <c r="B5" s="17">
        <v>108</v>
      </c>
    </row>
    <row r="6" spans="1:2">
      <c r="A6" s="6" t="s">
        <v>307</v>
      </c>
      <c r="B6" s="17">
        <v>108</v>
      </c>
    </row>
    <row r="7" spans="1:2">
      <c r="A7" s="6" t="s">
        <v>253</v>
      </c>
      <c r="B7" s="17">
        <v>106</v>
      </c>
    </row>
    <row r="8" spans="1:2">
      <c r="A8" s="6" t="s">
        <v>32</v>
      </c>
      <c r="B8" s="17">
        <v>105</v>
      </c>
    </row>
    <row r="9" spans="1:2">
      <c r="A9" s="6" t="s">
        <v>4442</v>
      </c>
      <c r="B9" s="17">
        <v>536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47A68-15D0-406A-85E4-B20271092626}">
  <sheetPr codeName="Sheet2"/>
  <dimension ref="A1:B33"/>
  <sheetViews>
    <sheetView workbookViewId="0"/>
  </sheetViews>
  <sheetFormatPr defaultRowHeight="14.4"/>
  <cols>
    <col min="1" max="1" width="16.109375" bestFit="1" customWidth="1"/>
    <col min="2" max="2" width="12.109375" customWidth="1"/>
  </cols>
  <sheetData>
    <row r="1" spans="1:2">
      <c r="A1" s="13" t="s">
        <v>1</v>
      </c>
      <c r="B1" s="13" t="s">
        <v>4491</v>
      </c>
    </row>
    <row r="2" spans="1:2">
      <c r="A2" s="14" t="s">
        <v>152</v>
      </c>
      <c r="B2" s="14" t="s">
        <v>4492</v>
      </c>
    </row>
    <row r="3" spans="1:2">
      <c r="A3" s="14" t="s">
        <v>149</v>
      </c>
      <c r="B3" s="14" t="s">
        <v>4493</v>
      </c>
    </row>
    <row r="4" spans="1:2">
      <c r="A4" s="14" t="s">
        <v>137</v>
      </c>
      <c r="B4" s="14" t="s">
        <v>4494</v>
      </c>
    </row>
    <row r="5" spans="1:2">
      <c r="A5" s="14" t="s">
        <v>141</v>
      </c>
      <c r="B5" s="14" t="s">
        <v>4495</v>
      </c>
    </row>
    <row r="6" spans="1:2">
      <c r="A6" s="14" t="s">
        <v>191</v>
      </c>
      <c r="B6" s="14" t="s">
        <v>4496</v>
      </c>
    </row>
    <row r="7" spans="1:2">
      <c r="A7" s="14" t="s">
        <v>69</v>
      </c>
      <c r="B7" s="14" t="s">
        <v>4497</v>
      </c>
    </row>
    <row r="8" spans="1:2">
      <c r="A8" s="14" t="s">
        <v>307</v>
      </c>
      <c r="B8" s="14" t="s">
        <v>4498</v>
      </c>
    </row>
    <row r="9" spans="1:2">
      <c r="A9" s="14" t="s">
        <v>286</v>
      </c>
      <c r="B9" s="14" t="s">
        <v>4499</v>
      </c>
    </row>
    <row r="10" spans="1:2">
      <c r="A10" s="14" t="s">
        <v>197</v>
      </c>
      <c r="B10" s="14" t="s">
        <v>4500</v>
      </c>
    </row>
    <row r="11" spans="1:2">
      <c r="A11" s="14" t="s">
        <v>270</v>
      </c>
      <c r="B11" s="14" t="s">
        <v>4501</v>
      </c>
    </row>
    <row r="12" spans="1:2">
      <c r="A12" s="14" t="s">
        <v>116</v>
      </c>
      <c r="B12" s="14" t="s">
        <v>4502</v>
      </c>
    </row>
    <row r="13" spans="1:2" ht="28.8">
      <c r="A13" s="14" t="s">
        <v>32</v>
      </c>
      <c r="B13" s="14" t="s">
        <v>4503</v>
      </c>
    </row>
    <row r="14" spans="1:2">
      <c r="A14" s="14" t="s">
        <v>311</v>
      </c>
      <c r="B14" s="14" t="s">
        <v>4504</v>
      </c>
    </row>
    <row r="15" spans="1:2">
      <c r="A15" s="14" t="s">
        <v>157</v>
      </c>
      <c r="B15" s="14" t="s">
        <v>4505</v>
      </c>
    </row>
    <row r="16" spans="1:2">
      <c r="A16" s="14" t="s">
        <v>215</v>
      </c>
      <c r="B16" s="14" t="s">
        <v>4506</v>
      </c>
    </row>
    <row r="17" spans="1:2">
      <c r="A17" s="14" t="s">
        <v>166</v>
      </c>
      <c r="B17" s="14" t="s">
        <v>4507</v>
      </c>
    </row>
    <row r="18" spans="1:2">
      <c r="A18" s="14" t="s">
        <v>177</v>
      </c>
      <c r="B18" s="14" t="s">
        <v>4508</v>
      </c>
    </row>
    <row r="19" spans="1:2">
      <c r="A19" s="14" t="s">
        <v>327</v>
      </c>
      <c r="B19" s="14" t="s">
        <v>4509</v>
      </c>
    </row>
    <row r="20" spans="1:2">
      <c r="A20" s="14" t="s">
        <v>99</v>
      </c>
      <c r="B20" s="14" t="s">
        <v>4510</v>
      </c>
    </row>
    <row r="21" spans="1:2">
      <c r="A21" s="14" t="s">
        <v>294</v>
      </c>
      <c r="B21" s="14" t="s">
        <v>4511</v>
      </c>
    </row>
    <row r="22" spans="1:2">
      <c r="A22" s="14" t="s">
        <v>220</v>
      </c>
      <c r="B22" s="14" t="s">
        <v>4512</v>
      </c>
    </row>
    <row r="23" spans="1:2">
      <c r="A23" s="14" t="s">
        <v>206</v>
      </c>
      <c r="B23" s="14" t="s">
        <v>4513</v>
      </c>
    </row>
    <row r="24" spans="1:2">
      <c r="A24" s="14" t="s">
        <v>170</v>
      </c>
      <c r="B24" s="14" t="s">
        <v>4514</v>
      </c>
    </row>
    <row r="25" spans="1:2">
      <c r="A25" s="14" t="s">
        <v>318</v>
      </c>
      <c r="B25" s="14" t="s">
        <v>4515</v>
      </c>
    </row>
    <row r="26" spans="1:2">
      <c r="A26" s="14" t="s">
        <v>122</v>
      </c>
      <c r="B26" s="14" t="s">
        <v>4516</v>
      </c>
    </row>
    <row r="27" spans="1:2">
      <c r="A27" s="14" t="s">
        <v>93</v>
      </c>
      <c r="B27" s="14" t="s">
        <v>4517</v>
      </c>
    </row>
    <row r="28" spans="1:2">
      <c r="A28" s="14" t="s">
        <v>183</v>
      </c>
      <c r="B28" s="14" t="s">
        <v>4518</v>
      </c>
    </row>
    <row r="29" spans="1:2">
      <c r="A29" s="14" t="s">
        <v>145</v>
      </c>
      <c r="B29" s="14" t="s">
        <v>4519</v>
      </c>
    </row>
    <row r="30" spans="1:2">
      <c r="A30" s="14" t="s">
        <v>234</v>
      </c>
      <c r="B30" s="14" t="s">
        <v>4520</v>
      </c>
    </row>
    <row r="31" spans="1:2">
      <c r="A31" s="14" t="s">
        <v>54</v>
      </c>
      <c r="B31" s="14" t="s">
        <v>4521</v>
      </c>
    </row>
    <row r="32" spans="1:2">
      <c r="A32" s="14" t="s">
        <v>253</v>
      </c>
      <c r="B32" s="14" t="s">
        <v>4522</v>
      </c>
    </row>
    <row r="33" spans="1:2">
      <c r="A33" s="14" t="s">
        <v>211</v>
      </c>
      <c r="B33" s="14" t="s">
        <v>4523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AJ3001"/>
  <sheetViews>
    <sheetView topLeftCell="Q1" workbookViewId="0">
      <selection activeCell="Q1" sqref="Q1"/>
    </sheetView>
  </sheetViews>
  <sheetFormatPr defaultRowHeight="14.4"/>
  <cols>
    <col min="1" max="1" width="15.5546875" bestFit="1" customWidth="1"/>
    <col min="2" max="2" width="15.5546875" customWidth="1"/>
    <col min="3" max="3" width="17.33203125" bestFit="1" customWidth="1"/>
    <col min="4" max="4" width="14.109375" bestFit="1" customWidth="1"/>
    <col min="5" max="5" width="9.109375" bestFit="1" customWidth="1"/>
    <col min="6" max="6" width="11.21875" bestFit="1" customWidth="1"/>
    <col min="7" max="7" width="19.21875" bestFit="1" customWidth="1"/>
    <col min="8" max="8" width="19.21875" customWidth="1"/>
    <col min="9" max="9" width="10.33203125" bestFit="1" customWidth="1"/>
    <col min="10" max="10" width="16.109375" bestFit="1" customWidth="1"/>
    <col min="11" max="11" width="15.44140625" bestFit="1" customWidth="1"/>
    <col min="12" max="12" width="20.109375" bestFit="1" customWidth="1"/>
    <col min="13" max="13" width="30.109375" bestFit="1" customWidth="1"/>
    <col min="14" max="14" width="24.109375" bestFit="1" customWidth="1"/>
    <col min="15" max="15" width="23.5546875" bestFit="1" customWidth="1"/>
    <col min="16" max="16" width="22.5546875" bestFit="1" customWidth="1"/>
    <col min="17" max="17" width="22.33203125" bestFit="1" customWidth="1"/>
    <col min="18" max="18" width="15.44140625" bestFit="1" customWidth="1"/>
    <col min="19" max="19" width="18.5546875" bestFit="1" customWidth="1"/>
    <col min="20" max="20" width="21.77734375" bestFit="1" customWidth="1"/>
    <col min="21" max="21" width="25.77734375" bestFit="1" customWidth="1"/>
    <col min="22" max="22" width="21.88671875" bestFit="1" customWidth="1"/>
    <col min="23" max="23" width="14.109375" bestFit="1" customWidth="1"/>
    <col min="24" max="24" width="18.77734375" bestFit="1" customWidth="1"/>
    <col min="25" max="25" width="17" bestFit="1" customWidth="1"/>
    <col min="26" max="26" width="22.88671875" bestFit="1" customWidth="1"/>
    <col min="27" max="27" width="23.109375" bestFit="1" customWidth="1"/>
    <col min="28" max="28" width="26.77734375" bestFit="1" customWidth="1"/>
    <col min="29" max="29" width="9.44140625" bestFit="1" customWidth="1"/>
    <col min="30" max="30" width="13.21875" bestFit="1" customWidth="1"/>
    <col min="31" max="31" width="10.44140625" bestFit="1" customWidth="1"/>
    <col min="32" max="32" width="13.44140625" bestFit="1" customWidth="1"/>
    <col min="33" max="33" width="11.77734375" bestFit="1" customWidth="1"/>
    <col min="34" max="34" width="16.33203125" bestFit="1" customWidth="1"/>
    <col min="35" max="35" width="21" bestFit="1" customWidth="1"/>
    <col min="36" max="36" width="16" bestFit="1" customWidth="1"/>
  </cols>
  <sheetData>
    <row r="1" spans="1:36">
      <c r="A1" s="1" t="s">
        <v>0</v>
      </c>
      <c r="B1" s="2" t="s">
        <v>4486</v>
      </c>
      <c r="C1" s="1" t="s">
        <v>1</v>
      </c>
      <c r="D1" s="2" t="s">
        <v>4490</v>
      </c>
      <c r="E1" s="1" t="s">
        <v>2</v>
      </c>
      <c r="F1" s="1" t="s">
        <v>3</v>
      </c>
      <c r="G1" s="1" t="s">
        <v>4</v>
      </c>
      <c r="H1" s="2" t="s">
        <v>4432</v>
      </c>
      <c r="I1" s="2" t="s">
        <v>4433</v>
      </c>
      <c r="J1" s="1" t="s">
        <v>5</v>
      </c>
      <c r="K1" s="1" t="s">
        <v>6</v>
      </c>
      <c r="L1" s="1" t="s">
        <v>7</v>
      </c>
      <c r="M1" s="1" t="s">
        <v>8</v>
      </c>
      <c r="N1" s="1" t="s">
        <v>9</v>
      </c>
      <c r="O1" s="1" t="s">
        <v>10</v>
      </c>
      <c r="P1" s="1" t="s">
        <v>11</v>
      </c>
      <c r="Q1" s="1" t="s">
        <v>12</v>
      </c>
      <c r="R1" s="1" t="s">
        <v>13</v>
      </c>
      <c r="S1" s="1" t="s">
        <v>14</v>
      </c>
      <c r="T1" s="1" t="s">
        <v>15</v>
      </c>
      <c r="U1" s="1" t="s">
        <v>16</v>
      </c>
      <c r="V1" s="1" t="s">
        <v>17</v>
      </c>
      <c r="W1" s="1" t="s">
        <v>18</v>
      </c>
      <c r="X1" s="2" t="s">
        <v>4481</v>
      </c>
      <c r="Y1" s="1" t="s">
        <v>19</v>
      </c>
      <c r="Z1" s="1" t="s">
        <v>20</v>
      </c>
      <c r="AA1" s="1" t="s">
        <v>21</v>
      </c>
      <c r="AB1" s="1" t="s">
        <v>22</v>
      </c>
      <c r="AC1" s="1" t="s">
        <v>23</v>
      </c>
      <c r="AD1" s="1" t="s">
        <v>24</v>
      </c>
      <c r="AE1" s="1" t="s">
        <v>25</v>
      </c>
      <c r="AF1" s="1" t="s">
        <v>26</v>
      </c>
      <c r="AG1" s="1" t="s">
        <v>27</v>
      </c>
      <c r="AH1" s="1" t="s">
        <v>28</v>
      </c>
      <c r="AI1" s="1" t="s">
        <v>29</v>
      </c>
      <c r="AJ1" s="1" t="s">
        <v>30</v>
      </c>
    </row>
    <row r="2" spans="1:36">
      <c r="A2" t="s">
        <v>31</v>
      </c>
      <c r="B2">
        <f>1</f>
        <v>1</v>
      </c>
      <c r="C2" t="s">
        <v>32</v>
      </c>
      <c r="D2" t="str">
        <f>VLOOKUP(Table1[[#This Row],[State Name]], Lookup!$A$2:$B$33, 2, FALSE)</f>
        <v>JK</v>
      </c>
      <c r="E2" t="s">
        <v>33</v>
      </c>
      <c r="F2">
        <v>2021</v>
      </c>
      <c r="G2" t="s">
        <v>34</v>
      </c>
      <c r="H2">
        <f t="shared" ref="H2:H65" si="0">MONTH(DATEVALUE(G2 &amp; " 5"))</f>
        <v>5</v>
      </c>
      <c r="I2" s="3">
        <f>DATE(Table1[[#This Row],[Year]],Table1[[#This Row],[Month_Number]],1)</f>
        <v>44317</v>
      </c>
      <c r="J2" t="s">
        <v>35</v>
      </c>
      <c r="K2" t="s">
        <v>36</v>
      </c>
      <c r="L2" t="s">
        <v>37</v>
      </c>
      <c r="M2">
        <v>5</v>
      </c>
      <c r="N2" t="s">
        <v>38</v>
      </c>
      <c r="O2">
        <v>0</v>
      </c>
      <c r="P2">
        <v>4</v>
      </c>
      <c r="Q2" t="s">
        <v>39</v>
      </c>
      <c r="R2" t="s">
        <v>40</v>
      </c>
      <c r="S2" t="s">
        <v>41</v>
      </c>
      <c r="T2" t="s">
        <v>42</v>
      </c>
      <c r="U2" t="s">
        <v>43</v>
      </c>
      <c r="V2">
        <v>61</v>
      </c>
      <c r="W2">
        <v>66</v>
      </c>
      <c r="X2" t="str">
        <f>IF(Table1[[#This Row],[Driver Age]]&lt;25,"(&lt;25) Young",IF(Table1[[#This Row],[Driver Age]]&lt;=60,"(25–60) Adult","(&gt;60) Senior"))</f>
        <v>(&gt;60) Senior</v>
      </c>
      <c r="Y2" t="s">
        <v>44</v>
      </c>
      <c r="Z2" t="s">
        <v>33</v>
      </c>
      <c r="AA2" t="s">
        <v>45</v>
      </c>
      <c r="AB2" t="s">
        <v>46</v>
      </c>
      <c r="AC2">
        <v>1</v>
      </c>
      <c r="AD2" t="s">
        <v>47</v>
      </c>
      <c r="AE2" t="s">
        <v>48</v>
      </c>
      <c r="AF2" t="s">
        <v>49</v>
      </c>
      <c r="AG2" t="s">
        <v>50</v>
      </c>
      <c r="AH2">
        <v>0</v>
      </c>
      <c r="AI2" t="s">
        <v>51</v>
      </c>
      <c r="AJ2" t="s">
        <v>52</v>
      </c>
    </row>
    <row r="3" spans="1:36">
      <c r="A3" t="s">
        <v>53</v>
      </c>
      <c r="B3">
        <f>1</f>
        <v>1</v>
      </c>
      <c r="C3" t="s">
        <v>54</v>
      </c>
      <c r="D3" t="str">
        <f>VLOOKUP(Table1[[#This Row],[State Name]], Lookup!$A$2:$B$33, 2, FALSE)</f>
        <v>UP</v>
      </c>
      <c r="E3" t="s">
        <v>55</v>
      </c>
      <c r="F3">
        <v>2018</v>
      </c>
      <c r="G3" t="s">
        <v>56</v>
      </c>
      <c r="H3">
        <f t="shared" si="0"/>
        <v>1</v>
      </c>
      <c r="I3" s="3">
        <f>DATE(Table1[[#This Row],[Year]],Table1[[#This Row],[Month_Number]],1)</f>
        <v>43101</v>
      </c>
      <c r="J3" t="s">
        <v>57</v>
      </c>
      <c r="K3" t="s">
        <v>58</v>
      </c>
      <c r="L3" t="s">
        <v>59</v>
      </c>
      <c r="M3">
        <v>5</v>
      </c>
      <c r="N3" t="s">
        <v>60</v>
      </c>
      <c r="O3">
        <v>5</v>
      </c>
      <c r="P3">
        <v>4</v>
      </c>
      <c r="Q3" t="s">
        <v>39</v>
      </c>
      <c r="R3" t="s">
        <v>61</v>
      </c>
      <c r="S3" t="s">
        <v>62</v>
      </c>
      <c r="T3" t="s">
        <v>63</v>
      </c>
      <c r="U3" t="s">
        <v>43</v>
      </c>
      <c r="V3">
        <v>92</v>
      </c>
      <c r="W3">
        <v>60</v>
      </c>
      <c r="X3" t="str">
        <f>IF(Table1[[#This Row],[Driver Age]]&lt;25,"(&lt;25) Young",IF(Table1[[#This Row],[Driver Age]]&lt;=60,"(25–60) Adult","(&gt;60) Senior"))</f>
        <v>(25–60) Adult</v>
      </c>
      <c r="Y3" t="s">
        <v>44</v>
      </c>
      <c r="Z3" t="s">
        <v>33</v>
      </c>
      <c r="AA3" t="s">
        <v>45</v>
      </c>
      <c r="AB3" t="s">
        <v>64</v>
      </c>
      <c r="AC3">
        <v>21</v>
      </c>
      <c r="AD3" t="s">
        <v>47</v>
      </c>
      <c r="AE3" t="s">
        <v>65</v>
      </c>
      <c r="AF3" t="s">
        <v>49</v>
      </c>
      <c r="AG3" t="s">
        <v>50</v>
      </c>
      <c r="AH3">
        <v>0.8</v>
      </c>
      <c r="AI3" t="s">
        <v>66</v>
      </c>
      <c r="AJ3" t="s">
        <v>67</v>
      </c>
    </row>
    <row r="4" spans="1:36">
      <c r="A4" t="s">
        <v>68</v>
      </c>
      <c r="B4">
        <f>1</f>
        <v>1</v>
      </c>
      <c r="C4" t="s">
        <v>69</v>
      </c>
      <c r="D4" t="str">
        <f>VLOOKUP(Table1[[#This Row],[State Name]], Lookup!$A$2:$B$33, 2, FALSE)</f>
        <v>CG</v>
      </c>
      <c r="E4" t="s">
        <v>33</v>
      </c>
      <c r="F4">
        <v>2023</v>
      </c>
      <c r="G4" t="s">
        <v>34</v>
      </c>
      <c r="H4">
        <f t="shared" si="0"/>
        <v>5</v>
      </c>
      <c r="I4" s="3">
        <f>DATE(Table1[[#This Row],[Year]],Table1[[#This Row],[Month_Number]],1)</f>
        <v>45047</v>
      </c>
      <c r="J4" t="s">
        <v>57</v>
      </c>
      <c r="K4" t="s">
        <v>70</v>
      </c>
      <c r="L4" t="s">
        <v>59</v>
      </c>
      <c r="M4">
        <v>5</v>
      </c>
      <c r="N4" t="s">
        <v>71</v>
      </c>
      <c r="O4">
        <v>6</v>
      </c>
      <c r="P4">
        <v>5</v>
      </c>
      <c r="Q4" t="s">
        <v>72</v>
      </c>
      <c r="R4" t="s">
        <v>40</v>
      </c>
      <c r="S4" t="s">
        <v>73</v>
      </c>
      <c r="T4" t="s">
        <v>74</v>
      </c>
      <c r="U4" t="s">
        <v>43</v>
      </c>
      <c r="V4">
        <v>120</v>
      </c>
      <c r="W4">
        <v>26</v>
      </c>
      <c r="X4" t="str">
        <f>IF(Table1[[#This Row],[Driver Age]]&lt;25,"(&lt;25) Young",IF(Table1[[#This Row],[Driver Age]]&lt;=60,"(25–60) Adult","(&gt;60) Senior"))</f>
        <v>(25–60) Adult</v>
      </c>
      <c r="Y4" t="s">
        <v>75</v>
      </c>
      <c r="Z4" t="s">
        <v>33</v>
      </c>
      <c r="AA4" t="s">
        <v>76</v>
      </c>
      <c r="AB4" t="s">
        <v>77</v>
      </c>
      <c r="AC4">
        <v>5</v>
      </c>
      <c r="AD4" t="s">
        <v>78</v>
      </c>
      <c r="AE4" t="s">
        <v>79</v>
      </c>
      <c r="AF4" t="s">
        <v>49</v>
      </c>
      <c r="AG4" t="s">
        <v>50</v>
      </c>
      <c r="AH4">
        <v>0.83</v>
      </c>
      <c r="AI4" t="s">
        <v>80</v>
      </c>
      <c r="AJ4" t="s">
        <v>81</v>
      </c>
    </row>
    <row r="5" spans="1:36">
      <c r="A5" t="s">
        <v>82</v>
      </c>
      <c r="B5">
        <f>1</f>
        <v>1</v>
      </c>
      <c r="C5" t="s">
        <v>54</v>
      </c>
      <c r="D5" t="str">
        <f>VLOOKUP(Table1[[#This Row],[State Name]], Lookup!$A$2:$B$33, 2, FALSE)</f>
        <v>UP</v>
      </c>
      <c r="E5" t="s">
        <v>55</v>
      </c>
      <c r="F5">
        <v>2020</v>
      </c>
      <c r="G5" t="s">
        <v>83</v>
      </c>
      <c r="H5">
        <f t="shared" si="0"/>
        <v>6</v>
      </c>
      <c r="I5" s="3">
        <f>DATE(Table1[[#This Row],[Year]],Table1[[#This Row],[Month_Number]],1)</f>
        <v>43983</v>
      </c>
      <c r="J5" t="s">
        <v>84</v>
      </c>
      <c r="K5" t="s">
        <v>85</v>
      </c>
      <c r="L5" t="s">
        <v>59</v>
      </c>
      <c r="M5">
        <v>3</v>
      </c>
      <c r="N5" t="s">
        <v>86</v>
      </c>
      <c r="O5">
        <v>10</v>
      </c>
      <c r="P5">
        <v>5</v>
      </c>
      <c r="Q5" t="s">
        <v>87</v>
      </c>
      <c r="R5" t="s">
        <v>88</v>
      </c>
      <c r="S5" t="s">
        <v>62</v>
      </c>
      <c r="T5" t="s">
        <v>42</v>
      </c>
      <c r="U5" t="s">
        <v>89</v>
      </c>
      <c r="V5">
        <v>76</v>
      </c>
      <c r="W5">
        <v>34</v>
      </c>
      <c r="X5" t="str">
        <f>IF(Table1[[#This Row],[Driver Age]]&lt;25,"(&lt;25) Young",IF(Table1[[#This Row],[Driver Age]]&lt;=60,"(25–60) Adult","(&gt;60) Senior"))</f>
        <v>(25–60) Adult</v>
      </c>
      <c r="Y5" t="s">
        <v>75</v>
      </c>
      <c r="Z5" t="s">
        <v>90</v>
      </c>
      <c r="AA5" t="s">
        <v>45</v>
      </c>
      <c r="AB5" t="s">
        <v>64</v>
      </c>
      <c r="AC5">
        <v>0</v>
      </c>
      <c r="AD5" t="s">
        <v>47</v>
      </c>
      <c r="AE5" t="s">
        <v>48</v>
      </c>
      <c r="AF5" t="s">
        <v>26</v>
      </c>
      <c r="AG5" t="s">
        <v>50</v>
      </c>
      <c r="AH5">
        <v>0.5</v>
      </c>
      <c r="AI5" t="s">
        <v>80</v>
      </c>
      <c r="AJ5" t="s">
        <v>91</v>
      </c>
    </row>
    <row r="6" spans="1:36">
      <c r="A6" t="s">
        <v>92</v>
      </c>
      <c r="B6">
        <f>1</f>
        <v>1</v>
      </c>
      <c r="C6" t="s">
        <v>93</v>
      </c>
      <c r="D6" t="str">
        <f>VLOOKUP(Table1[[#This Row],[State Name]], Lookup!$A$2:$B$33, 2, FALSE)</f>
        <v>SK</v>
      </c>
      <c r="E6" t="s">
        <v>33</v>
      </c>
      <c r="F6">
        <v>2021</v>
      </c>
      <c r="G6" t="s">
        <v>94</v>
      </c>
      <c r="H6">
        <f t="shared" si="0"/>
        <v>8</v>
      </c>
      <c r="I6" s="3">
        <f>DATE(Table1[[#This Row],[Year]],Table1[[#This Row],[Month_Number]],1)</f>
        <v>44409</v>
      </c>
      <c r="J6" t="s">
        <v>95</v>
      </c>
      <c r="K6" t="s">
        <v>96</v>
      </c>
      <c r="L6" t="s">
        <v>59</v>
      </c>
      <c r="M6">
        <v>5</v>
      </c>
      <c r="N6" t="s">
        <v>38</v>
      </c>
      <c r="O6">
        <v>7</v>
      </c>
      <c r="P6">
        <v>1</v>
      </c>
      <c r="Q6" t="s">
        <v>72</v>
      </c>
      <c r="R6" t="s">
        <v>61</v>
      </c>
      <c r="S6" t="s">
        <v>41</v>
      </c>
      <c r="T6" t="s">
        <v>63</v>
      </c>
      <c r="U6" t="s">
        <v>43</v>
      </c>
      <c r="V6">
        <v>115</v>
      </c>
      <c r="W6">
        <v>30</v>
      </c>
      <c r="X6" t="str">
        <f>IF(Table1[[#This Row],[Driver Age]]&lt;25,"(&lt;25) Young",IF(Table1[[#This Row],[Driver Age]]&lt;=60,"(25–60) Adult","(&gt;60) Senior"))</f>
        <v>(25–60) Adult</v>
      </c>
      <c r="Y6" t="s">
        <v>44</v>
      </c>
      <c r="Z6" t="s">
        <v>33</v>
      </c>
      <c r="AA6" t="s">
        <v>76</v>
      </c>
      <c r="AB6" t="s">
        <v>97</v>
      </c>
      <c r="AC6">
        <v>11</v>
      </c>
      <c r="AD6" t="s">
        <v>78</v>
      </c>
      <c r="AE6" t="s">
        <v>48</v>
      </c>
      <c r="AF6" t="s">
        <v>49</v>
      </c>
      <c r="AG6" t="s">
        <v>50</v>
      </c>
      <c r="AH6">
        <v>0.14000000000000001</v>
      </c>
      <c r="AI6" t="s">
        <v>80</v>
      </c>
      <c r="AJ6" t="s">
        <v>81</v>
      </c>
    </row>
    <row r="7" spans="1:36">
      <c r="A7" t="s">
        <v>98</v>
      </c>
      <c r="B7">
        <f>1</f>
        <v>1</v>
      </c>
      <c r="C7" t="s">
        <v>99</v>
      </c>
      <c r="D7" t="str">
        <f>VLOOKUP(Table1[[#This Row],[State Name]], Lookup!$A$2:$B$33, 2, FALSE)</f>
        <v>ML</v>
      </c>
      <c r="E7" t="s">
        <v>33</v>
      </c>
      <c r="F7">
        <v>2020</v>
      </c>
      <c r="G7" t="s">
        <v>100</v>
      </c>
      <c r="H7">
        <f t="shared" si="0"/>
        <v>11</v>
      </c>
      <c r="I7" s="3">
        <f>DATE(Table1[[#This Row],[Year]],Table1[[#This Row],[Month_Number]],1)</f>
        <v>44136</v>
      </c>
      <c r="J7" t="s">
        <v>101</v>
      </c>
      <c r="K7" t="s">
        <v>102</v>
      </c>
      <c r="L7" t="s">
        <v>37</v>
      </c>
      <c r="M7">
        <v>1</v>
      </c>
      <c r="N7" t="s">
        <v>60</v>
      </c>
      <c r="O7">
        <v>6</v>
      </c>
      <c r="P7">
        <v>2</v>
      </c>
      <c r="Q7" t="s">
        <v>103</v>
      </c>
      <c r="R7" t="s">
        <v>104</v>
      </c>
      <c r="S7" t="s">
        <v>62</v>
      </c>
      <c r="T7" t="s">
        <v>105</v>
      </c>
      <c r="U7" t="s">
        <v>106</v>
      </c>
      <c r="V7">
        <v>48</v>
      </c>
      <c r="W7">
        <v>44</v>
      </c>
      <c r="X7" t="str">
        <f>IF(Table1[[#This Row],[Driver Age]]&lt;25,"(&lt;25) Young",IF(Table1[[#This Row],[Driver Age]]&lt;=60,"(25–60) Adult","(&gt;60) Senior"))</f>
        <v>(25–60) Adult</v>
      </c>
      <c r="Y7" t="s">
        <v>44</v>
      </c>
      <c r="Z7" t="s">
        <v>107</v>
      </c>
      <c r="AA7" t="s">
        <v>45</v>
      </c>
      <c r="AB7" t="s">
        <v>77</v>
      </c>
      <c r="AC7">
        <v>8</v>
      </c>
      <c r="AD7" t="s">
        <v>78</v>
      </c>
      <c r="AE7" t="s">
        <v>48</v>
      </c>
      <c r="AF7" t="s">
        <v>49</v>
      </c>
      <c r="AG7" t="s">
        <v>50</v>
      </c>
      <c r="AH7">
        <v>0.33</v>
      </c>
      <c r="AI7" t="s">
        <v>108</v>
      </c>
      <c r="AJ7" t="s">
        <v>109</v>
      </c>
    </row>
    <row r="8" spans="1:36">
      <c r="A8" t="s">
        <v>110</v>
      </c>
      <c r="B8">
        <f>1</f>
        <v>1</v>
      </c>
      <c r="C8" t="s">
        <v>93</v>
      </c>
      <c r="D8" t="str">
        <f>VLOOKUP(Table1[[#This Row],[State Name]], Lookup!$A$2:$B$33, 2, FALSE)</f>
        <v>SK</v>
      </c>
      <c r="E8" t="s">
        <v>33</v>
      </c>
      <c r="F8">
        <v>2021</v>
      </c>
      <c r="G8" t="s">
        <v>111</v>
      </c>
      <c r="H8">
        <f t="shared" si="0"/>
        <v>10</v>
      </c>
      <c r="I8" s="3">
        <f>DATE(Table1[[#This Row],[Year]],Table1[[#This Row],[Month_Number]],1)</f>
        <v>44470</v>
      </c>
      <c r="J8" t="s">
        <v>35</v>
      </c>
      <c r="K8" t="s">
        <v>112</v>
      </c>
      <c r="L8" t="s">
        <v>50</v>
      </c>
      <c r="M8">
        <v>2</v>
      </c>
      <c r="N8" t="s">
        <v>113</v>
      </c>
      <c r="O8">
        <v>9</v>
      </c>
      <c r="P8">
        <v>5</v>
      </c>
      <c r="Q8" t="s">
        <v>72</v>
      </c>
      <c r="R8" t="s">
        <v>61</v>
      </c>
      <c r="S8" t="s">
        <v>73</v>
      </c>
      <c r="T8" t="s">
        <v>63</v>
      </c>
      <c r="U8" t="s">
        <v>106</v>
      </c>
      <c r="V8">
        <v>111</v>
      </c>
      <c r="W8">
        <v>48</v>
      </c>
      <c r="X8" t="str">
        <f>IF(Table1[[#This Row],[Driver Age]]&lt;25,"(&lt;25) Young",IF(Table1[[#This Row],[Driver Age]]&lt;=60,"(25–60) Adult","(&gt;60) Senior"))</f>
        <v>(25–60) Adult</v>
      </c>
      <c r="Y8" t="s">
        <v>75</v>
      </c>
      <c r="Z8" t="s">
        <v>33</v>
      </c>
      <c r="AA8" t="s">
        <v>76</v>
      </c>
      <c r="AB8" t="s">
        <v>64</v>
      </c>
      <c r="AC8">
        <v>18</v>
      </c>
      <c r="AD8" t="s">
        <v>114</v>
      </c>
      <c r="AE8" t="s">
        <v>48</v>
      </c>
      <c r="AF8" t="s">
        <v>49</v>
      </c>
      <c r="AG8" t="s">
        <v>50</v>
      </c>
      <c r="AH8">
        <v>0.56000000000000005</v>
      </c>
      <c r="AI8" t="s">
        <v>108</v>
      </c>
      <c r="AJ8" t="s">
        <v>81</v>
      </c>
    </row>
    <row r="9" spans="1:36">
      <c r="A9" t="s">
        <v>115</v>
      </c>
      <c r="B9">
        <f>1</f>
        <v>1</v>
      </c>
      <c r="C9" t="s">
        <v>116</v>
      </c>
      <c r="D9" t="str">
        <f>VLOOKUP(Table1[[#This Row],[State Name]], Lookup!$A$2:$B$33, 2, FALSE)</f>
        <v>HP</v>
      </c>
      <c r="E9" t="s">
        <v>33</v>
      </c>
      <c r="F9">
        <v>2022</v>
      </c>
      <c r="G9" t="s">
        <v>117</v>
      </c>
      <c r="H9">
        <f t="shared" si="0"/>
        <v>12</v>
      </c>
      <c r="I9" s="3">
        <f>DATE(Table1[[#This Row],[Year]],Table1[[#This Row],[Month_Number]],1)</f>
        <v>44896</v>
      </c>
      <c r="J9" t="s">
        <v>57</v>
      </c>
      <c r="K9" t="s">
        <v>118</v>
      </c>
      <c r="L9" t="s">
        <v>59</v>
      </c>
      <c r="M9">
        <v>3</v>
      </c>
      <c r="N9" t="s">
        <v>60</v>
      </c>
      <c r="O9">
        <v>1</v>
      </c>
      <c r="P9">
        <v>5</v>
      </c>
      <c r="Q9" t="s">
        <v>119</v>
      </c>
      <c r="R9" t="s">
        <v>88</v>
      </c>
      <c r="S9" t="s">
        <v>120</v>
      </c>
      <c r="T9" t="s">
        <v>42</v>
      </c>
      <c r="U9" t="s">
        <v>106</v>
      </c>
      <c r="V9">
        <v>62</v>
      </c>
      <c r="W9">
        <v>42</v>
      </c>
      <c r="X9" t="str">
        <f>IF(Table1[[#This Row],[Driver Age]]&lt;25,"(&lt;25) Young",IF(Table1[[#This Row],[Driver Age]]&lt;=60,"(25–60) Adult","(&gt;60) Senior"))</f>
        <v>(25–60) Adult</v>
      </c>
      <c r="Y9" t="s">
        <v>75</v>
      </c>
      <c r="Z9" t="s">
        <v>90</v>
      </c>
      <c r="AA9" t="s">
        <v>76</v>
      </c>
      <c r="AB9" t="s">
        <v>46</v>
      </c>
      <c r="AC9">
        <v>11</v>
      </c>
      <c r="AD9" t="s">
        <v>78</v>
      </c>
      <c r="AE9" t="s">
        <v>79</v>
      </c>
      <c r="AF9" t="s">
        <v>49</v>
      </c>
      <c r="AG9" t="s">
        <v>50</v>
      </c>
      <c r="AH9">
        <v>5</v>
      </c>
      <c r="AI9" t="s">
        <v>108</v>
      </c>
      <c r="AJ9" t="s">
        <v>52</v>
      </c>
    </row>
    <row r="10" spans="1:36">
      <c r="A10" t="s">
        <v>121</v>
      </c>
      <c r="B10">
        <f>1</f>
        <v>1</v>
      </c>
      <c r="C10" t="s">
        <v>122</v>
      </c>
      <c r="D10" t="str">
        <f>VLOOKUP(Table1[[#This Row],[State Name]], Lookup!$A$2:$B$33, 2, FALSE)</f>
        <v>RJ</v>
      </c>
      <c r="E10" t="s">
        <v>123</v>
      </c>
      <c r="F10">
        <v>2021</v>
      </c>
      <c r="G10" t="s">
        <v>124</v>
      </c>
      <c r="H10">
        <f t="shared" si="0"/>
        <v>7</v>
      </c>
      <c r="I10" s="3">
        <f>DATE(Table1[[#This Row],[Year]],Table1[[#This Row],[Month_Number]],1)</f>
        <v>44378</v>
      </c>
      <c r="J10" t="s">
        <v>84</v>
      </c>
      <c r="K10" t="s">
        <v>125</v>
      </c>
      <c r="L10" t="s">
        <v>50</v>
      </c>
      <c r="M10">
        <v>3</v>
      </c>
      <c r="N10" t="s">
        <v>60</v>
      </c>
      <c r="O10">
        <v>7</v>
      </c>
      <c r="P10">
        <v>1</v>
      </c>
      <c r="Q10" t="s">
        <v>119</v>
      </c>
      <c r="R10" t="s">
        <v>61</v>
      </c>
      <c r="S10" t="s">
        <v>120</v>
      </c>
      <c r="T10" t="s">
        <v>74</v>
      </c>
      <c r="U10" t="s">
        <v>43</v>
      </c>
      <c r="V10">
        <v>35</v>
      </c>
      <c r="W10">
        <v>53</v>
      </c>
      <c r="X10" t="str">
        <f>IF(Table1[[#This Row],[Driver Age]]&lt;25,"(&lt;25) Young",IF(Table1[[#This Row],[Driver Age]]&lt;=60,"(25–60) Adult","(&gt;60) Senior"))</f>
        <v>(25–60) Adult</v>
      </c>
      <c r="Y10" t="s">
        <v>44</v>
      </c>
      <c r="Z10" t="s">
        <v>90</v>
      </c>
      <c r="AA10" t="s">
        <v>76</v>
      </c>
      <c r="AB10" t="s">
        <v>64</v>
      </c>
      <c r="AC10">
        <v>8</v>
      </c>
      <c r="AD10" t="s">
        <v>78</v>
      </c>
      <c r="AE10" t="s">
        <v>48</v>
      </c>
      <c r="AF10" t="s">
        <v>26</v>
      </c>
      <c r="AG10" t="s">
        <v>50</v>
      </c>
      <c r="AH10">
        <v>0.14000000000000001</v>
      </c>
      <c r="AI10" t="s">
        <v>66</v>
      </c>
      <c r="AJ10" t="s">
        <v>109</v>
      </c>
    </row>
    <row r="11" spans="1:36">
      <c r="A11" t="s">
        <v>126</v>
      </c>
      <c r="B11">
        <f>1</f>
        <v>1</v>
      </c>
      <c r="C11" t="s">
        <v>122</v>
      </c>
      <c r="D11" t="str">
        <f>VLOOKUP(Table1[[#This Row],[State Name]], Lookup!$A$2:$B$33, 2, FALSE)</f>
        <v>RJ</v>
      </c>
      <c r="E11" t="s">
        <v>123</v>
      </c>
      <c r="F11">
        <v>2018</v>
      </c>
      <c r="G11" t="s">
        <v>94</v>
      </c>
      <c r="H11">
        <f t="shared" si="0"/>
        <v>8</v>
      </c>
      <c r="I11" s="3">
        <f>DATE(Table1[[#This Row],[Year]],Table1[[#This Row],[Month_Number]],1)</f>
        <v>43313</v>
      </c>
      <c r="J11" t="s">
        <v>84</v>
      </c>
      <c r="K11" t="s">
        <v>127</v>
      </c>
      <c r="L11" t="s">
        <v>50</v>
      </c>
      <c r="M11">
        <v>2</v>
      </c>
      <c r="N11" t="s">
        <v>128</v>
      </c>
      <c r="O11">
        <v>3</v>
      </c>
      <c r="P11">
        <v>2</v>
      </c>
      <c r="Q11" t="s">
        <v>72</v>
      </c>
      <c r="R11" t="s">
        <v>88</v>
      </c>
      <c r="S11" t="s">
        <v>73</v>
      </c>
      <c r="T11" t="s">
        <v>42</v>
      </c>
      <c r="U11" t="s">
        <v>43</v>
      </c>
      <c r="V11">
        <v>110</v>
      </c>
      <c r="W11">
        <v>50</v>
      </c>
      <c r="X11" t="str">
        <f>IF(Table1[[#This Row],[Driver Age]]&lt;25,"(&lt;25) Young",IF(Table1[[#This Row],[Driver Age]]&lt;=60,"(25–60) Adult","(&gt;60) Senior"))</f>
        <v>(25–60) Adult</v>
      </c>
      <c r="Y11" t="s">
        <v>75</v>
      </c>
      <c r="Z11" t="s">
        <v>33</v>
      </c>
      <c r="AA11" t="s">
        <v>45</v>
      </c>
      <c r="AB11" t="s">
        <v>64</v>
      </c>
      <c r="AC11">
        <v>2</v>
      </c>
      <c r="AD11" t="s">
        <v>47</v>
      </c>
      <c r="AE11" t="s">
        <v>65</v>
      </c>
      <c r="AF11" t="s">
        <v>26</v>
      </c>
      <c r="AG11" t="s">
        <v>50</v>
      </c>
      <c r="AH11">
        <v>0.67</v>
      </c>
      <c r="AI11" t="s">
        <v>66</v>
      </c>
      <c r="AJ11" t="s">
        <v>81</v>
      </c>
    </row>
    <row r="12" spans="1:36">
      <c r="A12" t="s">
        <v>129</v>
      </c>
      <c r="B12">
        <f>1</f>
        <v>1</v>
      </c>
      <c r="C12" t="s">
        <v>116</v>
      </c>
      <c r="D12" t="str">
        <f>VLOOKUP(Table1[[#This Row],[State Name]], Lookup!$A$2:$B$33, 2, FALSE)</f>
        <v>HP</v>
      </c>
      <c r="E12" t="s">
        <v>33</v>
      </c>
      <c r="F12">
        <v>2020</v>
      </c>
      <c r="G12" t="s">
        <v>130</v>
      </c>
      <c r="H12">
        <f t="shared" si="0"/>
        <v>4</v>
      </c>
      <c r="I12" s="3">
        <f>DATE(Table1[[#This Row],[Year]],Table1[[#This Row],[Month_Number]],1)</f>
        <v>43922</v>
      </c>
      <c r="J12" t="s">
        <v>95</v>
      </c>
      <c r="K12" t="s">
        <v>131</v>
      </c>
      <c r="L12" t="s">
        <v>59</v>
      </c>
      <c r="M12">
        <v>5</v>
      </c>
      <c r="N12" t="s">
        <v>71</v>
      </c>
      <c r="O12">
        <v>1</v>
      </c>
      <c r="P12">
        <v>3</v>
      </c>
      <c r="Q12" t="s">
        <v>39</v>
      </c>
      <c r="R12" t="s">
        <v>40</v>
      </c>
      <c r="S12" t="s">
        <v>62</v>
      </c>
      <c r="T12" t="s">
        <v>63</v>
      </c>
      <c r="U12" t="s">
        <v>89</v>
      </c>
      <c r="V12">
        <v>35</v>
      </c>
      <c r="W12">
        <v>49</v>
      </c>
      <c r="X12" t="str">
        <f>IF(Table1[[#This Row],[Driver Age]]&lt;25,"(&lt;25) Young",IF(Table1[[#This Row],[Driver Age]]&lt;=60,"(25–60) Adult","(&gt;60) Senior"))</f>
        <v>(25–60) Adult</v>
      </c>
      <c r="Y12" t="s">
        <v>75</v>
      </c>
      <c r="Z12" t="s">
        <v>33</v>
      </c>
      <c r="AA12" t="s">
        <v>76</v>
      </c>
      <c r="AB12" t="s">
        <v>64</v>
      </c>
      <c r="AC12">
        <v>22</v>
      </c>
      <c r="AD12" t="s">
        <v>47</v>
      </c>
      <c r="AE12" t="s">
        <v>48</v>
      </c>
      <c r="AF12" t="s">
        <v>49</v>
      </c>
      <c r="AG12" t="s">
        <v>50</v>
      </c>
      <c r="AH12">
        <v>3</v>
      </c>
      <c r="AI12" t="s">
        <v>108</v>
      </c>
      <c r="AJ12" t="s">
        <v>109</v>
      </c>
    </row>
    <row r="13" spans="1:36">
      <c r="A13" t="s">
        <v>132</v>
      </c>
      <c r="B13">
        <f>1</f>
        <v>1</v>
      </c>
      <c r="C13" t="s">
        <v>54</v>
      </c>
      <c r="D13" t="str">
        <f>VLOOKUP(Table1[[#This Row],[State Name]], Lookup!$A$2:$B$33, 2, FALSE)</f>
        <v>UP</v>
      </c>
      <c r="E13" t="s">
        <v>133</v>
      </c>
      <c r="F13">
        <v>2018</v>
      </c>
      <c r="G13" t="s">
        <v>94</v>
      </c>
      <c r="H13">
        <f t="shared" si="0"/>
        <v>8</v>
      </c>
      <c r="I13" s="3">
        <f>DATE(Table1[[#This Row],[Year]],Table1[[#This Row],[Month_Number]],1)</f>
        <v>43313</v>
      </c>
      <c r="J13" t="s">
        <v>101</v>
      </c>
      <c r="K13" t="s">
        <v>134</v>
      </c>
      <c r="L13" t="s">
        <v>50</v>
      </c>
      <c r="M13">
        <v>3</v>
      </c>
      <c r="N13" t="s">
        <v>86</v>
      </c>
      <c r="O13">
        <v>1</v>
      </c>
      <c r="P13">
        <v>4</v>
      </c>
      <c r="Q13" t="s">
        <v>119</v>
      </c>
      <c r="R13" t="s">
        <v>40</v>
      </c>
      <c r="S13" t="s">
        <v>41</v>
      </c>
      <c r="T13" t="s">
        <v>63</v>
      </c>
      <c r="U13" t="s">
        <v>33</v>
      </c>
      <c r="V13">
        <v>46</v>
      </c>
      <c r="W13">
        <v>41</v>
      </c>
      <c r="X13" t="str">
        <f>IF(Table1[[#This Row],[Driver Age]]&lt;25,"(&lt;25) Young",IF(Table1[[#This Row],[Driver Age]]&lt;=60,"(25–60) Adult","(&gt;60) Senior"))</f>
        <v>(25–60) Adult</v>
      </c>
      <c r="Y13" t="s">
        <v>44</v>
      </c>
      <c r="Z13" t="s">
        <v>90</v>
      </c>
      <c r="AA13" t="s">
        <v>76</v>
      </c>
      <c r="AB13" t="s">
        <v>46</v>
      </c>
      <c r="AC13">
        <v>16</v>
      </c>
      <c r="AD13" t="s">
        <v>135</v>
      </c>
      <c r="AE13" t="s">
        <v>65</v>
      </c>
      <c r="AF13" t="s">
        <v>49</v>
      </c>
      <c r="AG13" t="s">
        <v>50</v>
      </c>
      <c r="AH13">
        <v>4</v>
      </c>
      <c r="AI13" t="s">
        <v>108</v>
      </c>
      <c r="AJ13" t="s">
        <v>109</v>
      </c>
    </row>
    <row r="14" spans="1:36">
      <c r="A14" t="s">
        <v>136</v>
      </c>
      <c r="B14">
        <f>1</f>
        <v>1</v>
      </c>
      <c r="C14" t="s">
        <v>137</v>
      </c>
      <c r="D14" t="str">
        <f>VLOOKUP(Table1[[#This Row],[State Name]], Lookup!$A$2:$B$33, 2, FALSE)</f>
        <v>AS</v>
      </c>
      <c r="E14" t="s">
        <v>33</v>
      </c>
      <c r="F14">
        <v>2021</v>
      </c>
      <c r="G14" t="s">
        <v>138</v>
      </c>
      <c r="H14">
        <f t="shared" si="0"/>
        <v>9</v>
      </c>
      <c r="I14" s="3">
        <f>DATE(Table1[[#This Row],[Year]],Table1[[#This Row],[Month_Number]],1)</f>
        <v>44440</v>
      </c>
      <c r="J14" t="s">
        <v>84</v>
      </c>
      <c r="K14" t="s">
        <v>139</v>
      </c>
      <c r="L14" t="s">
        <v>37</v>
      </c>
      <c r="M14">
        <v>1</v>
      </c>
      <c r="N14" t="s">
        <v>38</v>
      </c>
      <c r="O14">
        <v>2</v>
      </c>
      <c r="P14">
        <v>3</v>
      </c>
      <c r="Q14" t="s">
        <v>39</v>
      </c>
      <c r="R14" t="s">
        <v>104</v>
      </c>
      <c r="S14" t="s">
        <v>73</v>
      </c>
      <c r="T14" t="s">
        <v>105</v>
      </c>
      <c r="U14" t="s">
        <v>43</v>
      </c>
      <c r="V14">
        <v>46</v>
      </c>
      <c r="W14">
        <v>55</v>
      </c>
      <c r="X14" t="str">
        <f>IF(Table1[[#This Row],[Driver Age]]&lt;25,"(&lt;25) Young",IF(Table1[[#This Row],[Driver Age]]&lt;=60,"(25–60) Adult","(&gt;60) Senior"))</f>
        <v>(25–60) Adult</v>
      </c>
      <c r="Y14" t="s">
        <v>75</v>
      </c>
      <c r="Z14" t="s">
        <v>33</v>
      </c>
      <c r="AA14" t="s">
        <v>76</v>
      </c>
      <c r="AB14" t="s">
        <v>64</v>
      </c>
      <c r="AC14">
        <v>23</v>
      </c>
      <c r="AD14" t="s">
        <v>47</v>
      </c>
      <c r="AE14" t="s">
        <v>48</v>
      </c>
      <c r="AF14" t="s">
        <v>26</v>
      </c>
      <c r="AG14" t="s">
        <v>50</v>
      </c>
      <c r="AH14">
        <v>1.5</v>
      </c>
      <c r="AI14" t="s">
        <v>66</v>
      </c>
      <c r="AJ14" t="s">
        <v>109</v>
      </c>
    </row>
    <row r="15" spans="1:36">
      <c r="A15" t="s">
        <v>140</v>
      </c>
      <c r="B15">
        <f>1</f>
        <v>1</v>
      </c>
      <c r="C15" t="s">
        <v>141</v>
      </c>
      <c r="D15" t="str">
        <f>VLOOKUP(Table1[[#This Row],[State Name]], Lookup!$A$2:$B$33, 2, FALSE)</f>
        <v>BR</v>
      </c>
      <c r="E15" t="s">
        <v>33</v>
      </c>
      <c r="F15">
        <v>2020</v>
      </c>
      <c r="G15" t="s">
        <v>83</v>
      </c>
      <c r="H15">
        <f t="shared" si="0"/>
        <v>6</v>
      </c>
      <c r="I15" s="3">
        <f>DATE(Table1[[#This Row],[Year]],Table1[[#This Row],[Month_Number]],1)</f>
        <v>43983</v>
      </c>
      <c r="J15" t="s">
        <v>57</v>
      </c>
      <c r="K15" t="s">
        <v>142</v>
      </c>
      <c r="L15" t="s">
        <v>37</v>
      </c>
      <c r="M15">
        <v>5</v>
      </c>
      <c r="N15" t="s">
        <v>128</v>
      </c>
      <c r="O15">
        <v>0</v>
      </c>
      <c r="P15">
        <v>0</v>
      </c>
      <c r="Q15" t="s">
        <v>72</v>
      </c>
      <c r="R15" t="s">
        <v>88</v>
      </c>
      <c r="S15" t="s">
        <v>41</v>
      </c>
      <c r="T15" t="s">
        <v>63</v>
      </c>
      <c r="U15" t="s">
        <v>89</v>
      </c>
      <c r="V15">
        <v>98</v>
      </c>
      <c r="W15">
        <v>44</v>
      </c>
      <c r="X15" t="str">
        <f>IF(Table1[[#This Row],[Driver Age]]&lt;25,"(&lt;25) Young",IF(Table1[[#This Row],[Driver Age]]&lt;=60,"(25–60) Adult","(&gt;60) Senior"))</f>
        <v>(25–60) Adult</v>
      </c>
      <c r="Y15" t="s">
        <v>75</v>
      </c>
      <c r="Z15" t="s">
        <v>90</v>
      </c>
      <c r="AA15" t="s">
        <v>76</v>
      </c>
      <c r="AB15" t="s">
        <v>77</v>
      </c>
      <c r="AC15">
        <v>6</v>
      </c>
      <c r="AD15" t="s">
        <v>78</v>
      </c>
      <c r="AE15" t="s">
        <v>48</v>
      </c>
      <c r="AF15" t="s">
        <v>49</v>
      </c>
      <c r="AG15" t="s">
        <v>143</v>
      </c>
      <c r="AH15">
        <v>0</v>
      </c>
      <c r="AI15" t="s">
        <v>108</v>
      </c>
      <c r="AJ15" t="s">
        <v>67</v>
      </c>
    </row>
    <row r="16" spans="1:36">
      <c r="A16" t="s">
        <v>144</v>
      </c>
      <c r="B16">
        <f>1</f>
        <v>1</v>
      </c>
      <c r="C16" t="s">
        <v>145</v>
      </c>
      <c r="D16" t="str">
        <f>VLOOKUP(Table1[[#This Row],[State Name]], Lookup!$A$2:$B$33, 2, FALSE)</f>
        <v>TS</v>
      </c>
      <c r="E16" t="s">
        <v>33</v>
      </c>
      <c r="F16">
        <v>2021</v>
      </c>
      <c r="G16" t="s">
        <v>94</v>
      </c>
      <c r="H16">
        <f t="shared" si="0"/>
        <v>8</v>
      </c>
      <c r="I16" s="3">
        <f>DATE(Table1[[#This Row],[Year]],Table1[[#This Row],[Month_Number]],1)</f>
        <v>44409</v>
      </c>
      <c r="J16" t="s">
        <v>146</v>
      </c>
      <c r="K16" t="s">
        <v>147</v>
      </c>
      <c r="L16" t="s">
        <v>37</v>
      </c>
      <c r="M16">
        <v>3</v>
      </c>
      <c r="N16" t="s">
        <v>86</v>
      </c>
      <c r="O16">
        <v>6</v>
      </c>
      <c r="P16">
        <v>3</v>
      </c>
      <c r="Q16" t="s">
        <v>72</v>
      </c>
      <c r="R16" t="s">
        <v>40</v>
      </c>
      <c r="S16" t="s">
        <v>41</v>
      </c>
      <c r="T16" t="s">
        <v>74</v>
      </c>
      <c r="U16" t="s">
        <v>106</v>
      </c>
      <c r="V16">
        <v>47</v>
      </c>
      <c r="W16">
        <v>54</v>
      </c>
      <c r="X16" t="str">
        <f>IF(Table1[[#This Row],[Driver Age]]&lt;25,"(&lt;25) Young",IF(Table1[[#This Row],[Driver Age]]&lt;=60,"(25–60) Adult","(&gt;60) Senior"))</f>
        <v>(25–60) Adult</v>
      </c>
      <c r="Y16" t="s">
        <v>44</v>
      </c>
      <c r="Z16" t="s">
        <v>90</v>
      </c>
      <c r="AA16" t="s">
        <v>76</v>
      </c>
      <c r="AB16" t="s">
        <v>97</v>
      </c>
      <c r="AC16">
        <v>18</v>
      </c>
      <c r="AD16" t="s">
        <v>114</v>
      </c>
      <c r="AE16" t="s">
        <v>48</v>
      </c>
      <c r="AF16" t="s">
        <v>49</v>
      </c>
      <c r="AG16" t="s">
        <v>50</v>
      </c>
      <c r="AH16">
        <v>0.5</v>
      </c>
      <c r="AI16" t="s">
        <v>66</v>
      </c>
      <c r="AJ16" t="s">
        <v>109</v>
      </c>
    </row>
    <row r="17" spans="1:36">
      <c r="A17" t="s">
        <v>148</v>
      </c>
      <c r="B17">
        <f>1</f>
        <v>1</v>
      </c>
      <c r="C17" t="s">
        <v>149</v>
      </c>
      <c r="D17" t="str">
        <f>VLOOKUP(Table1[[#This Row],[State Name]], Lookup!$A$2:$B$33, 2, FALSE)</f>
        <v>AR</v>
      </c>
      <c r="E17" t="s">
        <v>33</v>
      </c>
      <c r="F17">
        <v>2018</v>
      </c>
      <c r="G17" t="s">
        <v>94</v>
      </c>
      <c r="H17">
        <f t="shared" si="0"/>
        <v>8</v>
      </c>
      <c r="I17" s="3">
        <f>DATE(Table1[[#This Row],[Year]],Table1[[#This Row],[Month_Number]],1)</f>
        <v>43313</v>
      </c>
      <c r="J17" t="s">
        <v>146</v>
      </c>
      <c r="K17" t="s">
        <v>150</v>
      </c>
      <c r="L17" t="s">
        <v>59</v>
      </c>
      <c r="M17">
        <v>4</v>
      </c>
      <c r="N17" t="s">
        <v>38</v>
      </c>
      <c r="O17">
        <v>4</v>
      </c>
      <c r="P17">
        <v>5</v>
      </c>
      <c r="Q17" t="s">
        <v>103</v>
      </c>
      <c r="R17" t="s">
        <v>88</v>
      </c>
      <c r="S17" t="s">
        <v>73</v>
      </c>
      <c r="T17" t="s">
        <v>63</v>
      </c>
      <c r="U17" t="s">
        <v>89</v>
      </c>
      <c r="V17">
        <v>60</v>
      </c>
      <c r="W17">
        <v>44</v>
      </c>
      <c r="X17" t="str">
        <f>IF(Table1[[#This Row],[Driver Age]]&lt;25,"(&lt;25) Young",IF(Table1[[#This Row],[Driver Age]]&lt;=60,"(25–60) Adult","(&gt;60) Senior"))</f>
        <v>(25–60) Adult</v>
      </c>
      <c r="Y17" t="s">
        <v>75</v>
      </c>
      <c r="Z17" t="s">
        <v>33</v>
      </c>
      <c r="AA17" t="s">
        <v>76</v>
      </c>
      <c r="AB17" t="s">
        <v>46</v>
      </c>
      <c r="AC17">
        <v>12</v>
      </c>
      <c r="AD17" t="s">
        <v>135</v>
      </c>
      <c r="AE17" t="s">
        <v>65</v>
      </c>
      <c r="AF17" t="s">
        <v>49</v>
      </c>
      <c r="AG17" t="s">
        <v>50</v>
      </c>
      <c r="AH17">
        <v>1.25</v>
      </c>
      <c r="AI17" t="s">
        <v>108</v>
      </c>
      <c r="AJ17" t="s">
        <v>52</v>
      </c>
    </row>
    <row r="18" spans="1:36">
      <c r="A18" t="s">
        <v>151</v>
      </c>
      <c r="B18">
        <f>1</f>
        <v>1</v>
      </c>
      <c r="C18" t="s">
        <v>152</v>
      </c>
      <c r="D18" t="str">
        <f>VLOOKUP(Table1[[#This Row],[State Name]], Lookup!$A$2:$B$33, 2, FALSE)</f>
        <v>AP</v>
      </c>
      <c r="E18" t="s">
        <v>153</v>
      </c>
      <c r="F18">
        <v>2019</v>
      </c>
      <c r="G18" t="s">
        <v>111</v>
      </c>
      <c r="H18">
        <f t="shared" si="0"/>
        <v>10</v>
      </c>
      <c r="I18" s="3">
        <f>DATE(Table1[[#This Row],[Year]],Table1[[#This Row],[Month_Number]],1)</f>
        <v>43739</v>
      </c>
      <c r="J18" t="s">
        <v>154</v>
      </c>
      <c r="K18" t="s">
        <v>155</v>
      </c>
      <c r="L18" t="s">
        <v>59</v>
      </c>
      <c r="M18">
        <v>2</v>
      </c>
      <c r="N18" t="s">
        <v>38</v>
      </c>
      <c r="O18">
        <v>7</v>
      </c>
      <c r="P18">
        <v>4</v>
      </c>
      <c r="Q18" t="s">
        <v>87</v>
      </c>
      <c r="R18" t="s">
        <v>104</v>
      </c>
      <c r="S18" t="s">
        <v>120</v>
      </c>
      <c r="T18" t="s">
        <v>42</v>
      </c>
      <c r="U18" t="s">
        <v>43</v>
      </c>
      <c r="V18">
        <v>90</v>
      </c>
      <c r="W18">
        <v>51</v>
      </c>
      <c r="X18" t="str">
        <f>IF(Table1[[#This Row],[Driver Age]]&lt;25,"(&lt;25) Young",IF(Table1[[#This Row],[Driver Age]]&lt;=60,"(25–60) Adult","(&gt;60) Senior"))</f>
        <v>(25–60) Adult</v>
      </c>
      <c r="Y18" t="s">
        <v>75</v>
      </c>
      <c r="Z18" t="s">
        <v>90</v>
      </c>
      <c r="AA18" t="s">
        <v>76</v>
      </c>
      <c r="AB18" t="s">
        <v>46</v>
      </c>
      <c r="AC18">
        <v>12</v>
      </c>
      <c r="AD18" t="s">
        <v>135</v>
      </c>
      <c r="AE18" t="s">
        <v>65</v>
      </c>
      <c r="AF18" t="s">
        <v>26</v>
      </c>
      <c r="AG18" t="s">
        <v>50</v>
      </c>
      <c r="AH18">
        <v>0.56999999999999995</v>
      </c>
      <c r="AI18" t="s">
        <v>66</v>
      </c>
      <c r="AJ18" t="s">
        <v>67</v>
      </c>
    </row>
    <row r="19" spans="1:36">
      <c r="A19" t="s">
        <v>156</v>
      </c>
      <c r="B19">
        <f>1</f>
        <v>1</v>
      </c>
      <c r="C19" t="s">
        <v>157</v>
      </c>
      <c r="D19" t="str">
        <f>VLOOKUP(Table1[[#This Row],[State Name]], Lookup!$A$2:$B$33, 2, FALSE)</f>
        <v>KA</v>
      </c>
      <c r="E19" t="s">
        <v>158</v>
      </c>
      <c r="F19">
        <v>2023</v>
      </c>
      <c r="G19" t="s">
        <v>111</v>
      </c>
      <c r="H19">
        <f t="shared" si="0"/>
        <v>10</v>
      </c>
      <c r="I19" s="3">
        <f>DATE(Table1[[#This Row],[Year]],Table1[[#This Row],[Month_Number]],1)</f>
        <v>45200</v>
      </c>
      <c r="J19" t="s">
        <v>95</v>
      </c>
      <c r="K19" t="s">
        <v>159</v>
      </c>
      <c r="L19" t="s">
        <v>50</v>
      </c>
      <c r="M19">
        <v>5</v>
      </c>
      <c r="N19" t="s">
        <v>128</v>
      </c>
      <c r="O19">
        <v>10</v>
      </c>
      <c r="P19">
        <v>2</v>
      </c>
      <c r="Q19" t="s">
        <v>39</v>
      </c>
      <c r="R19" t="s">
        <v>104</v>
      </c>
      <c r="S19" t="s">
        <v>41</v>
      </c>
      <c r="T19" t="s">
        <v>42</v>
      </c>
      <c r="U19" t="s">
        <v>43</v>
      </c>
      <c r="V19">
        <v>114</v>
      </c>
      <c r="W19">
        <v>51</v>
      </c>
      <c r="X19" t="str">
        <f>IF(Table1[[#This Row],[Driver Age]]&lt;25,"(&lt;25) Young",IF(Table1[[#This Row],[Driver Age]]&lt;=60,"(25–60) Adult","(&gt;60) Senior"))</f>
        <v>(25–60) Adult</v>
      </c>
      <c r="Y19" t="s">
        <v>75</v>
      </c>
      <c r="Z19" t="s">
        <v>107</v>
      </c>
      <c r="AA19" t="s">
        <v>76</v>
      </c>
      <c r="AB19" t="s">
        <v>97</v>
      </c>
      <c r="AC19">
        <v>18</v>
      </c>
      <c r="AD19" t="s">
        <v>114</v>
      </c>
      <c r="AE19" t="s">
        <v>79</v>
      </c>
      <c r="AF19" t="s">
        <v>49</v>
      </c>
      <c r="AG19" t="s">
        <v>50</v>
      </c>
      <c r="AH19">
        <v>0.2</v>
      </c>
      <c r="AI19" t="s">
        <v>66</v>
      </c>
      <c r="AJ19" t="s">
        <v>81</v>
      </c>
    </row>
    <row r="20" spans="1:36">
      <c r="A20" t="s">
        <v>160</v>
      </c>
      <c r="B20">
        <f>1</f>
        <v>1</v>
      </c>
      <c r="C20" t="s">
        <v>93</v>
      </c>
      <c r="D20" t="str">
        <f>VLOOKUP(Table1[[#This Row],[State Name]], Lookup!$A$2:$B$33, 2, FALSE)</f>
        <v>SK</v>
      </c>
      <c r="E20" t="s">
        <v>33</v>
      </c>
      <c r="F20">
        <v>2023</v>
      </c>
      <c r="G20" t="s">
        <v>100</v>
      </c>
      <c r="H20">
        <f t="shared" si="0"/>
        <v>11</v>
      </c>
      <c r="I20" s="3">
        <f>DATE(Table1[[#This Row],[Year]],Table1[[#This Row],[Month_Number]],1)</f>
        <v>45231</v>
      </c>
      <c r="J20" t="s">
        <v>57</v>
      </c>
      <c r="K20" t="s">
        <v>161</v>
      </c>
      <c r="L20" t="s">
        <v>37</v>
      </c>
      <c r="M20">
        <v>3</v>
      </c>
      <c r="N20" t="s">
        <v>162</v>
      </c>
      <c r="O20">
        <v>7</v>
      </c>
      <c r="P20">
        <v>1</v>
      </c>
      <c r="Q20" t="s">
        <v>87</v>
      </c>
      <c r="R20" t="s">
        <v>40</v>
      </c>
      <c r="S20" t="s">
        <v>73</v>
      </c>
      <c r="T20" t="s">
        <v>74</v>
      </c>
      <c r="U20" t="s">
        <v>43</v>
      </c>
      <c r="V20">
        <v>80</v>
      </c>
      <c r="W20">
        <v>55</v>
      </c>
      <c r="X20" t="str">
        <f>IF(Table1[[#This Row],[Driver Age]]&lt;25,"(&lt;25) Young",IF(Table1[[#This Row],[Driver Age]]&lt;=60,"(25–60) Adult","(&gt;60) Senior"))</f>
        <v>(25–60) Adult</v>
      </c>
      <c r="Y20" t="s">
        <v>44</v>
      </c>
      <c r="Z20" t="s">
        <v>90</v>
      </c>
      <c r="AA20" t="s">
        <v>45</v>
      </c>
      <c r="AB20" t="s">
        <v>77</v>
      </c>
      <c r="AC20">
        <v>10</v>
      </c>
      <c r="AD20" t="s">
        <v>78</v>
      </c>
      <c r="AE20" t="s">
        <v>79</v>
      </c>
      <c r="AF20" t="s">
        <v>49</v>
      </c>
      <c r="AG20" t="s">
        <v>50</v>
      </c>
      <c r="AH20">
        <v>0.14000000000000001</v>
      </c>
      <c r="AI20" t="s">
        <v>66</v>
      </c>
      <c r="AJ20" t="s">
        <v>91</v>
      </c>
    </row>
    <row r="21" spans="1:36">
      <c r="A21" t="s">
        <v>163</v>
      </c>
      <c r="B21">
        <f>1</f>
        <v>1</v>
      </c>
      <c r="C21" t="s">
        <v>69</v>
      </c>
      <c r="D21" t="str">
        <f>VLOOKUP(Table1[[#This Row],[State Name]], Lookup!$A$2:$B$33, 2, FALSE)</f>
        <v>CG</v>
      </c>
      <c r="E21" t="s">
        <v>33</v>
      </c>
      <c r="F21">
        <v>2022</v>
      </c>
      <c r="G21" t="s">
        <v>130</v>
      </c>
      <c r="H21">
        <f t="shared" si="0"/>
        <v>4</v>
      </c>
      <c r="I21" s="3">
        <f>DATE(Table1[[#This Row],[Year]],Table1[[#This Row],[Month_Number]],1)</f>
        <v>44652</v>
      </c>
      <c r="J21" t="s">
        <v>84</v>
      </c>
      <c r="K21" t="s">
        <v>164</v>
      </c>
      <c r="L21" t="s">
        <v>50</v>
      </c>
      <c r="M21">
        <v>3</v>
      </c>
      <c r="N21" t="s">
        <v>128</v>
      </c>
      <c r="O21">
        <v>7</v>
      </c>
      <c r="P21">
        <v>5</v>
      </c>
      <c r="Q21" t="s">
        <v>72</v>
      </c>
      <c r="R21" t="s">
        <v>88</v>
      </c>
      <c r="S21" t="s">
        <v>41</v>
      </c>
      <c r="T21" t="s">
        <v>105</v>
      </c>
      <c r="U21" t="s">
        <v>43</v>
      </c>
      <c r="V21">
        <v>46</v>
      </c>
      <c r="W21">
        <v>57</v>
      </c>
      <c r="X21" t="str">
        <f>IF(Table1[[#This Row],[Driver Age]]&lt;25,"(&lt;25) Young",IF(Table1[[#This Row],[Driver Age]]&lt;=60,"(25–60) Adult","(&gt;60) Senior"))</f>
        <v>(25–60) Adult</v>
      </c>
      <c r="Y21" t="s">
        <v>75</v>
      </c>
      <c r="Z21" t="s">
        <v>90</v>
      </c>
      <c r="AA21" t="s">
        <v>45</v>
      </c>
      <c r="AB21" t="s">
        <v>64</v>
      </c>
      <c r="AC21">
        <v>6</v>
      </c>
      <c r="AD21" t="s">
        <v>78</v>
      </c>
      <c r="AE21" t="s">
        <v>79</v>
      </c>
      <c r="AF21" t="s">
        <v>26</v>
      </c>
      <c r="AG21" t="s">
        <v>50</v>
      </c>
      <c r="AH21">
        <v>0.71</v>
      </c>
      <c r="AI21" t="s">
        <v>66</v>
      </c>
      <c r="AJ21" t="s">
        <v>109</v>
      </c>
    </row>
    <row r="22" spans="1:36">
      <c r="A22" t="s">
        <v>165</v>
      </c>
      <c r="B22">
        <f>1</f>
        <v>1</v>
      </c>
      <c r="C22" t="s">
        <v>166</v>
      </c>
      <c r="D22" t="str">
        <f>VLOOKUP(Table1[[#This Row],[State Name]], Lookup!$A$2:$B$33, 2, FALSE)</f>
        <v>MP</v>
      </c>
      <c r="E22" t="s">
        <v>33</v>
      </c>
      <c r="F22">
        <v>2018</v>
      </c>
      <c r="G22" t="s">
        <v>83</v>
      </c>
      <c r="H22">
        <f t="shared" si="0"/>
        <v>6</v>
      </c>
      <c r="I22" s="3">
        <f>DATE(Table1[[#This Row],[Year]],Table1[[#This Row],[Month_Number]],1)</f>
        <v>43252</v>
      </c>
      <c r="J22" t="s">
        <v>101</v>
      </c>
      <c r="K22" t="s">
        <v>167</v>
      </c>
      <c r="L22" t="s">
        <v>37</v>
      </c>
      <c r="M22">
        <v>5</v>
      </c>
      <c r="N22" t="s">
        <v>113</v>
      </c>
      <c r="O22">
        <v>6</v>
      </c>
      <c r="P22">
        <v>3</v>
      </c>
      <c r="Q22" t="s">
        <v>87</v>
      </c>
      <c r="R22" t="s">
        <v>61</v>
      </c>
      <c r="S22" t="s">
        <v>62</v>
      </c>
      <c r="T22" t="s">
        <v>63</v>
      </c>
      <c r="U22" t="s">
        <v>89</v>
      </c>
      <c r="V22">
        <v>30</v>
      </c>
      <c r="W22">
        <v>20</v>
      </c>
      <c r="X22" t="str">
        <f>IF(Table1[[#This Row],[Driver Age]]&lt;25,"(&lt;25) Young",IF(Table1[[#This Row],[Driver Age]]&lt;=60,"(25–60) Adult","(&gt;60) Senior"))</f>
        <v>(&lt;25) Young</v>
      </c>
      <c r="Y22" t="s">
        <v>75</v>
      </c>
      <c r="Z22" t="s">
        <v>107</v>
      </c>
      <c r="AA22" t="s">
        <v>45</v>
      </c>
      <c r="AB22" t="s">
        <v>77</v>
      </c>
      <c r="AC22">
        <v>8</v>
      </c>
      <c r="AD22" t="s">
        <v>78</v>
      </c>
      <c r="AE22" t="s">
        <v>65</v>
      </c>
      <c r="AF22" t="s">
        <v>49</v>
      </c>
      <c r="AG22" t="s">
        <v>50</v>
      </c>
      <c r="AH22">
        <v>0.5</v>
      </c>
      <c r="AI22" t="s">
        <v>168</v>
      </c>
      <c r="AJ22" t="s">
        <v>109</v>
      </c>
    </row>
    <row r="23" spans="1:36">
      <c r="A23" t="s">
        <v>169</v>
      </c>
      <c r="B23">
        <f>1</f>
        <v>1</v>
      </c>
      <c r="C23" t="s">
        <v>170</v>
      </c>
      <c r="D23" t="str">
        <f>VLOOKUP(Table1[[#This Row],[State Name]], Lookup!$A$2:$B$33, 2, FALSE)</f>
        <v>PY</v>
      </c>
      <c r="E23" t="s">
        <v>33</v>
      </c>
      <c r="F23">
        <v>2022</v>
      </c>
      <c r="G23" t="s">
        <v>171</v>
      </c>
      <c r="H23">
        <f t="shared" si="0"/>
        <v>2</v>
      </c>
      <c r="I23" s="3">
        <f>DATE(Table1[[#This Row],[Year]],Table1[[#This Row],[Month_Number]],1)</f>
        <v>44593</v>
      </c>
      <c r="J23" t="s">
        <v>57</v>
      </c>
      <c r="K23" t="s">
        <v>172</v>
      </c>
      <c r="L23" t="s">
        <v>37</v>
      </c>
      <c r="M23">
        <v>2</v>
      </c>
      <c r="N23" t="s">
        <v>128</v>
      </c>
      <c r="O23">
        <v>10</v>
      </c>
      <c r="P23">
        <v>3</v>
      </c>
      <c r="Q23" t="s">
        <v>39</v>
      </c>
      <c r="R23" t="s">
        <v>61</v>
      </c>
      <c r="S23" t="s">
        <v>62</v>
      </c>
      <c r="T23" t="s">
        <v>63</v>
      </c>
      <c r="U23" t="s">
        <v>43</v>
      </c>
      <c r="V23">
        <v>55</v>
      </c>
      <c r="W23">
        <v>41</v>
      </c>
      <c r="X23" t="str">
        <f>IF(Table1[[#This Row],[Driver Age]]&lt;25,"(&lt;25) Young",IF(Table1[[#This Row],[Driver Age]]&lt;=60,"(25–60) Adult","(&gt;60) Senior"))</f>
        <v>(25–60) Adult</v>
      </c>
      <c r="Y23" t="s">
        <v>75</v>
      </c>
      <c r="Z23" t="s">
        <v>90</v>
      </c>
      <c r="AA23" t="s">
        <v>76</v>
      </c>
      <c r="AB23" t="s">
        <v>64</v>
      </c>
      <c r="AC23">
        <v>1</v>
      </c>
      <c r="AD23" t="s">
        <v>47</v>
      </c>
      <c r="AE23" t="s">
        <v>79</v>
      </c>
      <c r="AF23" t="s">
        <v>49</v>
      </c>
      <c r="AG23" t="s">
        <v>50</v>
      </c>
      <c r="AH23">
        <v>0.3</v>
      </c>
      <c r="AI23" t="s">
        <v>108</v>
      </c>
      <c r="AJ23" t="s">
        <v>52</v>
      </c>
    </row>
    <row r="24" spans="1:36">
      <c r="A24" t="s">
        <v>173</v>
      </c>
      <c r="B24">
        <f>1</f>
        <v>1</v>
      </c>
      <c r="C24" t="s">
        <v>54</v>
      </c>
      <c r="D24" t="str">
        <f>VLOOKUP(Table1[[#This Row],[State Name]], Lookup!$A$2:$B$33, 2, FALSE)</f>
        <v>UP</v>
      </c>
      <c r="E24" t="s">
        <v>174</v>
      </c>
      <c r="F24">
        <v>2022</v>
      </c>
      <c r="G24" t="s">
        <v>124</v>
      </c>
      <c r="H24">
        <f t="shared" si="0"/>
        <v>7</v>
      </c>
      <c r="I24" s="3">
        <f>DATE(Table1[[#This Row],[Year]],Table1[[#This Row],[Month_Number]],1)</f>
        <v>44743</v>
      </c>
      <c r="J24" t="s">
        <v>146</v>
      </c>
      <c r="K24" t="s">
        <v>175</v>
      </c>
      <c r="L24" t="s">
        <v>50</v>
      </c>
      <c r="M24">
        <v>1</v>
      </c>
      <c r="N24" t="s">
        <v>113</v>
      </c>
      <c r="O24">
        <v>9</v>
      </c>
      <c r="P24">
        <v>4</v>
      </c>
      <c r="Q24" t="s">
        <v>119</v>
      </c>
      <c r="R24" t="s">
        <v>40</v>
      </c>
      <c r="S24" t="s">
        <v>41</v>
      </c>
      <c r="T24" t="s">
        <v>74</v>
      </c>
      <c r="U24" t="s">
        <v>89</v>
      </c>
      <c r="V24">
        <v>34</v>
      </c>
      <c r="W24">
        <v>23</v>
      </c>
      <c r="X24" t="str">
        <f>IF(Table1[[#This Row],[Driver Age]]&lt;25,"(&lt;25) Young",IF(Table1[[#This Row],[Driver Age]]&lt;=60,"(25–60) Adult","(&gt;60) Senior"))</f>
        <v>(&lt;25) Young</v>
      </c>
      <c r="Y24" t="s">
        <v>75</v>
      </c>
      <c r="Z24" t="s">
        <v>107</v>
      </c>
      <c r="AA24" t="s">
        <v>45</v>
      </c>
      <c r="AB24" t="s">
        <v>77</v>
      </c>
      <c r="AC24">
        <v>18</v>
      </c>
      <c r="AD24" t="s">
        <v>114</v>
      </c>
      <c r="AE24" t="s">
        <v>79</v>
      </c>
      <c r="AF24" t="s">
        <v>49</v>
      </c>
      <c r="AG24" t="s">
        <v>50</v>
      </c>
      <c r="AH24">
        <v>0.44</v>
      </c>
      <c r="AI24" t="s">
        <v>168</v>
      </c>
      <c r="AJ24" t="s">
        <v>109</v>
      </c>
    </row>
    <row r="25" spans="1:36">
      <c r="A25" t="s">
        <v>176</v>
      </c>
      <c r="B25">
        <f>1</f>
        <v>1</v>
      </c>
      <c r="C25" t="s">
        <v>177</v>
      </c>
      <c r="D25" t="str">
        <f>VLOOKUP(Table1[[#This Row],[State Name]], Lookup!$A$2:$B$33, 2, FALSE)</f>
        <v>MH</v>
      </c>
      <c r="E25" t="s">
        <v>178</v>
      </c>
      <c r="F25">
        <v>2022</v>
      </c>
      <c r="G25" t="s">
        <v>117</v>
      </c>
      <c r="H25">
        <f t="shared" si="0"/>
        <v>12</v>
      </c>
      <c r="I25" s="3">
        <f>DATE(Table1[[#This Row],[Year]],Table1[[#This Row],[Month_Number]],1)</f>
        <v>44896</v>
      </c>
      <c r="J25" t="s">
        <v>101</v>
      </c>
      <c r="K25" t="s">
        <v>179</v>
      </c>
      <c r="L25" t="s">
        <v>37</v>
      </c>
      <c r="M25">
        <v>3</v>
      </c>
      <c r="N25" t="s">
        <v>38</v>
      </c>
      <c r="O25">
        <v>1</v>
      </c>
      <c r="P25">
        <v>3</v>
      </c>
      <c r="Q25" t="s">
        <v>72</v>
      </c>
      <c r="R25" t="s">
        <v>40</v>
      </c>
      <c r="S25" t="s">
        <v>62</v>
      </c>
      <c r="T25" t="s">
        <v>105</v>
      </c>
      <c r="U25" t="s">
        <v>33</v>
      </c>
      <c r="V25">
        <v>106</v>
      </c>
      <c r="W25">
        <v>48</v>
      </c>
      <c r="X25" t="str">
        <f>IF(Table1[[#This Row],[Driver Age]]&lt;25,"(&lt;25) Young",IF(Table1[[#This Row],[Driver Age]]&lt;=60,"(25–60) Adult","(&gt;60) Senior"))</f>
        <v>(25–60) Adult</v>
      </c>
      <c r="Y25" t="s">
        <v>44</v>
      </c>
      <c r="Z25" t="s">
        <v>33</v>
      </c>
      <c r="AA25" t="s">
        <v>76</v>
      </c>
      <c r="AB25" t="s">
        <v>97</v>
      </c>
      <c r="AC25">
        <v>13</v>
      </c>
      <c r="AD25" t="s">
        <v>135</v>
      </c>
      <c r="AE25" t="s">
        <v>79</v>
      </c>
      <c r="AF25" t="s">
        <v>49</v>
      </c>
      <c r="AG25" t="s">
        <v>50</v>
      </c>
      <c r="AH25">
        <v>3</v>
      </c>
      <c r="AI25" t="s">
        <v>108</v>
      </c>
      <c r="AJ25" t="s">
        <v>67</v>
      </c>
    </row>
    <row r="26" spans="1:36">
      <c r="A26" t="s">
        <v>180</v>
      </c>
      <c r="B26">
        <f>1</f>
        <v>1</v>
      </c>
      <c r="C26" t="s">
        <v>32</v>
      </c>
      <c r="D26" t="str">
        <f>VLOOKUP(Table1[[#This Row],[State Name]], Lookup!$A$2:$B$33, 2, FALSE)</f>
        <v>JK</v>
      </c>
      <c r="E26" t="s">
        <v>33</v>
      </c>
      <c r="F26">
        <v>2022</v>
      </c>
      <c r="G26" t="s">
        <v>171</v>
      </c>
      <c r="H26">
        <f t="shared" si="0"/>
        <v>2</v>
      </c>
      <c r="I26" s="3">
        <f>DATE(Table1[[#This Row],[Year]],Table1[[#This Row],[Month_Number]],1)</f>
        <v>44593</v>
      </c>
      <c r="J26" t="s">
        <v>35</v>
      </c>
      <c r="K26" t="s">
        <v>181</v>
      </c>
      <c r="L26" t="s">
        <v>37</v>
      </c>
      <c r="M26">
        <v>1</v>
      </c>
      <c r="N26" t="s">
        <v>113</v>
      </c>
      <c r="O26">
        <v>1</v>
      </c>
      <c r="P26">
        <v>1</v>
      </c>
      <c r="Q26" t="s">
        <v>72</v>
      </c>
      <c r="R26" t="s">
        <v>61</v>
      </c>
      <c r="S26" t="s">
        <v>120</v>
      </c>
      <c r="T26" t="s">
        <v>74</v>
      </c>
      <c r="U26" t="s">
        <v>106</v>
      </c>
      <c r="V26">
        <v>31</v>
      </c>
      <c r="W26">
        <v>20</v>
      </c>
      <c r="X26" t="str">
        <f>IF(Table1[[#This Row],[Driver Age]]&lt;25,"(&lt;25) Young",IF(Table1[[#This Row],[Driver Age]]&lt;=60,"(25–60) Adult","(&gt;60) Senior"))</f>
        <v>(&lt;25) Young</v>
      </c>
      <c r="Y26" t="s">
        <v>44</v>
      </c>
      <c r="Z26" t="s">
        <v>33</v>
      </c>
      <c r="AA26" t="s">
        <v>76</v>
      </c>
      <c r="AB26" t="s">
        <v>64</v>
      </c>
      <c r="AC26">
        <v>3</v>
      </c>
      <c r="AD26" t="s">
        <v>47</v>
      </c>
      <c r="AE26" t="s">
        <v>79</v>
      </c>
      <c r="AF26" t="s">
        <v>49</v>
      </c>
      <c r="AG26" t="s">
        <v>50</v>
      </c>
      <c r="AH26">
        <v>1</v>
      </c>
      <c r="AI26" t="s">
        <v>168</v>
      </c>
      <c r="AJ26" t="s">
        <v>109</v>
      </c>
    </row>
    <row r="27" spans="1:36">
      <c r="A27" t="s">
        <v>182</v>
      </c>
      <c r="B27">
        <f>1</f>
        <v>1</v>
      </c>
      <c r="C27" t="s">
        <v>183</v>
      </c>
      <c r="D27" t="str">
        <f>VLOOKUP(Table1[[#This Row],[State Name]], Lookup!$A$2:$B$33, 2, FALSE)</f>
        <v>TN</v>
      </c>
      <c r="E27" t="s">
        <v>184</v>
      </c>
      <c r="F27">
        <v>2018</v>
      </c>
      <c r="G27" t="s">
        <v>94</v>
      </c>
      <c r="H27">
        <f t="shared" si="0"/>
        <v>8</v>
      </c>
      <c r="I27" s="3">
        <f>DATE(Table1[[#This Row],[Year]],Table1[[#This Row],[Month_Number]],1)</f>
        <v>43313</v>
      </c>
      <c r="J27" t="s">
        <v>101</v>
      </c>
      <c r="K27" t="s">
        <v>185</v>
      </c>
      <c r="L27" t="s">
        <v>50</v>
      </c>
      <c r="M27">
        <v>3</v>
      </c>
      <c r="N27" t="s">
        <v>162</v>
      </c>
      <c r="O27">
        <v>2</v>
      </c>
      <c r="P27">
        <v>2</v>
      </c>
      <c r="Q27" t="s">
        <v>103</v>
      </c>
      <c r="R27" t="s">
        <v>40</v>
      </c>
      <c r="S27" t="s">
        <v>41</v>
      </c>
      <c r="T27" t="s">
        <v>105</v>
      </c>
      <c r="U27" t="s">
        <v>106</v>
      </c>
      <c r="V27">
        <v>92</v>
      </c>
      <c r="W27">
        <v>43</v>
      </c>
      <c r="X27" t="str">
        <f>IF(Table1[[#This Row],[Driver Age]]&lt;25,"(&lt;25) Young",IF(Table1[[#This Row],[Driver Age]]&lt;=60,"(25–60) Adult","(&gt;60) Senior"))</f>
        <v>(25–60) Adult</v>
      </c>
      <c r="Y27" t="s">
        <v>75</v>
      </c>
      <c r="Z27" t="s">
        <v>33</v>
      </c>
      <c r="AA27" t="s">
        <v>45</v>
      </c>
      <c r="AB27" t="s">
        <v>97</v>
      </c>
      <c r="AC27">
        <v>11</v>
      </c>
      <c r="AD27" t="s">
        <v>78</v>
      </c>
      <c r="AE27" t="s">
        <v>65</v>
      </c>
      <c r="AF27" t="s">
        <v>49</v>
      </c>
      <c r="AG27" t="s">
        <v>50</v>
      </c>
      <c r="AH27">
        <v>1</v>
      </c>
      <c r="AI27" t="s">
        <v>108</v>
      </c>
      <c r="AJ27" t="s">
        <v>67</v>
      </c>
    </row>
    <row r="28" spans="1:36">
      <c r="A28" t="s">
        <v>186</v>
      </c>
      <c r="B28">
        <f>1</f>
        <v>1</v>
      </c>
      <c r="C28" t="s">
        <v>166</v>
      </c>
      <c r="D28" t="str">
        <f>VLOOKUP(Table1[[#This Row],[State Name]], Lookup!$A$2:$B$33, 2, FALSE)</f>
        <v>MP</v>
      </c>
      <c r="E28" t="s">
        <v>33</v>
      </c>
      <c r="F28">
        <v>2019</v>
      </c>
      <c r="G28" t="s">
        <v>130</v>
      </c>
      <c r="H28">
        <f t="shared" si="0"/>
        <v>4</v>
      </c>
      <c r="I28" s="3">
        <f>DATE(Table1[[#This Row],[Year]],Table1[[#This Row],[Month_Number]],1)</f>
        <v>43556</v>
      </c>
      <c r="J28" t="s">
        <v>57</v>
      </c>
      <c r="K28" t="s">
        <v>187</v>
      </c>
      <c r="L28" t="s">
        <v>59</v>
      </c>
      <c r="M28">
        <v>2</v>
      </c>
      <c r="N28" t="s">
        <v>71</v>
      </c>
      <c r="O28">
        <v>7</v>
      </c>
      <c r="P28">
        <v>5</v>
      </c>
      <c r="Q28" t="s">
        <v>119</v>
      </c>
      <c r="R28" t="s">
        <v>88</v>
      </c>
      <c r="S28" t="s">
        <v>73</v>
      </c>
      <c r="T28" t="s">
        <v>105</v>
      </c>
      <c r="U28" t="s">
        <v>106</v>
      </c>
      <c r="V28">
        <v>71</v>
      </c>
      <c r="W28">
        <v>65</v>
      </c>
      <c r="X28" t="str">
        <f>IF(Table1[[#This Row],[Driver Age]]&lt;25,"(&lt;25) Young",IF(Table1[[#This Row],[Driver Age]]&lt;=60,"(25–60) Adult","(&gt;60) Senior"))</f>
        <v>(&gt;60) Senior</v>
      </c>
      <c r="Y28" t="s">
        <v>44</v>
      </c>
      <c r="Z28" t="s">
        <v>33</v>
      </c>
      <c r="AA28" t="s">
        <v>76</v>
      </c>
      <c r="AB28" t="s">
        <v>64</v>
      </c>
      <c r="AC28">
        <v>15</v>
      </c>
      <c r="AD28" t="s">
        <v>135</v>
      </c>
      <c r="AE28" t="s">
        <v>65</v>
      </c>
      <c r="AF28" t="s">
        <v>49</v>
      </c>
      <c r="AG28" t="s">
        <v>50</v>
      </c>
      <c r="AH28">
        <v>0.71</v>
      </c>
      <c r="AI28" t="s">
        <v>51</v>
      </c>
      <c r="AJ28" t="s">
        <v>91</v>
      </c>
    </row>
    <row r="29" spans="1:36">
      <c r="A29" t="s">
        <v>188</v>
      </c>
      <c r="B29">
        <f>1</f>
        <v>1</v>
      </c>
      <c r="C29" t="s">
        <v>166</v>
      </c>
      <c r="D29" t="str">
        <f>VLOOKUP(Table1[[#This Row],[State Name]], Lookup!$A$2:$B$33, 2, FALSE)</f>
        <v>MP</v>
      </c>
      <c r="E29" t="s">
        <v>33</v>
      </c>
      <c r="F29">
        <v>2023</v>
      </c>
      <c r="G29" t="s">
        <v>94</v>
      </c>
      <c r="H29">
        <f t="shared" si="0"/>
        <v>8</v>
      </c>
      <c r="I29" s="3">
        <f>DATE(Table1[[#This Row],[Year]],Table1[[#This Row],[Month_Number]],1)</f>
        <v>45139</v>
      </c>
      <c r="J29" t="s">
        <v>57</v>
      </c>
      <c r="K29" t="s">
        <v>189</v>
      </c>
      <c r="L29" t="s">
        <v>50</v>
      </c>
      <c r="M29">
        <v>1</v>
      </c>
      <c r="N29" t="s">
        <v>128</v>
      </c>
      <c r="O29">
        <v>10</v>
      </c>
      <c r="P29">
        <v>1</v>
      </c>
      <c r="Q29" t="s">
        <v>103</v>
      </c>
      <c r="R29" t="s">
        <v>40</v>
      </c>
      <c r="S29" t="s">
        <v>120</v>
      </c>
      <c r="T29" t="s">
        <v>63</v>
      </c>
      <c r="U29" t="s">
        <v>33</v>
      </c>
      <c r="V29">
        <v>90</v>
      </c>
      <c r="W29">
        <v>64</v>
      </c>
      <c r="X29" t="str">
        <f>IF(Table1[[#This Row],[Driver Age]]&lt;25,"(&lt;25) Young",IF(Table1[[#This Row],[Driver Age]]&lt;=60,"(25–60) Adult","(&gt;60) Senior"))</f>
        <v>(&gt;60) Senior</v>
      </c>
      <c r="Y29" t="s">
        <v>75</v>
      </c>
      <c r="Z29" t="s">
        <v>107</v>
      </c>
      <c r="AA29" t="s">
        <v>76</v>
      </c>
      <c r="AB29" t="s">
        <v>77</v>
      </c>
      <c r="AC29">
        <v>0</v>
      </c>
      <c r="AD29" t="s">
        <v>47</v>
      </c>
      <c r="AE29" t="s">
        <v>79</v>
      </c>
      <c r="AF29" t="s">
        <v>49</v>
      </c>
      <c r="AG29" t="s">
        <v>50</v>
      </c>
      <c r="AH29">
        <v>0.1</v>
      </c>
      <c r="AI29" t="s">
        <v>66</v>
      </c>
      <c r="AJ29" t="s">
        <v>67</v>
      </c>
    </row>
    <row r="30" spans="1:36">
      <c r="A30" t="s">
        <v>190</v>
      </c>
      <c r="B30">
        <f>1</f>
        <v>1</v>
      </c>
      <c r="C30" t="s">
        <v>191</v>
      </c>
      <c r="D30" t="str">
        <f>VLOOKUP(Table1[[#This Row],[State Name]], Lookup!$A$2:$B$33, 2, FALSE)</f>
        <v>CH</v>
      </c>
      <c r="E30" t="s">
        <v>33</v>
      </c>
      <c r="F30">
        <v>2019</v>
      </c>
      <c r="G30" t="s">
        <v>192</v>
      </c>
      <c r="H30">
        <f t="shared" si="0"/>
        <v>3</v>
      </c>
      <c r="I30" s="3">
        <f>DATE(Table1[[#This Row],[Year]],Table1[[#This Row],[Month_Number]],1)</f>
        <v>43525</v>
      </c>
      <c r="J30" t="s">
        <v>146</v>
      </c>
      <c r="K30" t="s">
        <v>193</v>
      </c>
      <c r="L30" t="s">
        <v>37</v>
      </c>
      <c r="M30">
        <v>2</v>
      </c>
      <c r="N30" t="s">
        <v>86</v>
      </c>
      <c r="O30">
        <v>8</v>
      </c>
      <c r="P30">
        <v>0</v>
      </c>
      <c r="Q30" t="s">
        <v>103</v>
      </c>
      <c r="R30" t="s">
        <v>104</v>
      </c>
      <c r="S30" t="s">
        <v>41</v>
      </c>
      <c r="T30" t="s">
        <v>105</v>
      </c>
      <c r="U30" t="s">
        <v>89</v>
      </c>
      <c r="V30">
        <v>83</v>
      </c>
      <c r="W30">
        <v>31</v>
      </c>
      <c r="X30" t="str">
        <f>IF(Table1[[#This Row],[Driver Age]]&lt;25,"(&lt;25) Young",IF(Table1[[#This Row],[Driver Age]]&lt;=60,"(25–60) Adult","(&gt;60) Senior"))</f>
        <v>(25–60) Adult</v>
      </c>
      <c r="Y30" t="s">
        <v>75</v>
      </c>
      <c r="Z30" t="s">
        <v>107</v>
      </c>
      <c r="AA30" t="s">
        <v>76</v>
      </c>
      <c r="AB30" t="s">
        <v>46</v>
      </c>
      <c r="AC30">
        <v>15</v>
      </c>
      <c r="AD30" t="s">
        <v>135</v>
      </c>
      <c r="AE30" t="s">
        <v>65</v>
      </c>
      <c r="AF30" t="s">
        <v>49</v>
      </c>
      <c r="AG30" t="s">
        <v>143</v>
      </c>
      <c r="AH30">
        <v>0</v>
      </c>
      <c r="AI30" t="s">
        <v>80</v>
      </c>
      <c r="AJ30" t="s">
        <v>91</v>
      </c>
    </row>
    <row r="31" spans="1:36">
      <c r="A31" t="s">
        <v>194</v>
      </c>
      <c r="B31">
        <f>1</f>
        <v>1</v>
      </c>
      <c r="C31" t="s">
        <v>54</v>
      </c>
      <c r="D31" t="str">
        <f>VLOOKUP(Table1[[#This Row],[State Name]], Lookup!$A$2:$B$33, 2, FALSE)</f>
        <v>UP</v>
      </c>
      <c r="E31" t="s">
        <v>174</v>
      </c>
      <c r="F31">
        <v>2018</v>
      </c>
      <c r="G31" t="s">
        <v>34</v>
      </c>
      <c r="H31">
        <f t="shared" si="0"/>
        <v>5</v>
      </c>
      <c r="I31" s="3">
        <f>DATE(Table1[[#This Row],[Year]],Table1[[#This Row],[Month_Number]],1)</f>
        <v>43221</v>
      </c>
      <c r="J31" t="s">
        <v>154</v>
      </c>
      <c r="K31" t="s">
        <v>195</v>
      </c>
      <c r="L31" t="s">
        <v>59</v>
      </c>
      <c r="M31">
        <v>3</v>
      </c>
      <c r="N31" t="s">
        <v>113</v>
      </c>
      <c r="O31">
        <v>2</v>
      </c>
      <c r="P31">
        <v>1</v>
      </c>
      <c r="Q31" t="s">
        <v>39</v>
      </c>
      <c r="R31" t="s">
        <v>40</v>
      </c>
      <c r="S31" t="s">
        <v>73</v>
      </c>
      <c r="T31" t="s">
        <v>63</v>
      </c>
      <c r="U31" t="s">
        <v>33</v>
      </c>
      <c r="V31">
        <v>33</v>
      </c>
      <c r="W31">
        <v>24</v>
      </c>
      <c r="X31" t="str">
        <f>IF(Table1[[#This Row],[Driver Age]]&lt;25,"(&lt;25) Young",IF(Table1[[#This Row],[Driver Age]]&lt;=60,"(25–60) Adult","(&gt;60) Senior"))</f>
        <v>(&lt;25) Young</v>
      </c>
      <c r="Y31" t="s">
        <v>75</v>
      </c>
      <c r="Z31" t="s">
        <v>90</v>
      </c>
      <c r="AA31" t="s">
        <v>45</v>
      </c>
      <c r="AB31" t="s">
        <v>64</v>
      </c>
      <c r="AC31">
        <v>10</v>
      </c>
      <c r="AD31" t="s">
        <v>78</v>
      </c>
      <c r="AE31" t="s">
        <v>65</v>
      </c>
      <c r="AF31" t="s">
        <v>26</v>
      </c>
      <c r="AG31" t="s">
        <v>50</v>
      </c>
      <c r="AH31">
        <v>0.5</v>
      </c>
      <c r="AI31" t="s">
        <v>168</v>
      </c>
      <c r="AJ31" t="s">
        <v>109</v>
      </c>
    </row>
    <row r="32" spans="1:36">
      <c r="A32" t="s">
        <v>196</v>
      </c>
      <c r="B32">
        <f>1</f>
        <v>1</v>
      </c>
      <c r="C32" t="s">
        <v>197</v>
      </c>
      <c r="D32" t="str">
        <f>VLOOKUP(Table1[[#This Row],[State Name]], Lookup!$A$2:$B$33, 2, FALSE)</f>
        <v>GJ</v>
      </c>
      <c r="E32" t="s">
        <v>198</v>
      </c>
      <c r="F32">
        <v>2019</v>
      </c>
      <c r="G32" t="s">
        <v>192</v>
      </c>
      <c r="H32">
        <f t="shared" si="0"/>
        <v>3</v>
      </c>
      <c r="I32" s="3">
        <f>DATE(Table1[[#This Row],[Year]],Table1[[#This Row],[Month_Number]],1)</f>
        <v>43525</v>
      </c>
      <c r="J32" t="s">
        <v>95</v>
      </c>
      <c r="K32" t="s">
        <v>199</v>
      </c>
      <c r="L32" t="s">
        <v>50</v>
      </c>
      <c r="M32">
        <v>2</v>
      </c>
      <c r="N32" t="s">
        <v>128</v>
      </c>
      <c r="O32">
        <v>7</v>
      </c>
      <c r="P32">
        <v>0</v>
      </c>
      <c r="Q32" t="s">
        <v>103</v>
      </c>
      <c r="R32" t="s">
        <v>88</v>
      </c>
      <c r="S32" t="s">
        <v>73</v>
      </c>
      <c r="T32" t="s">
        <v>74</v>
      </c>
      <c r="U32" t="s">
        <v>43</v>
      </c>
      <c r="V32">
        <v>69</v>
      </c>
      <c r="W32">
        <v>51</v>
      </c>
      <c r="X32" t="str">
        <f>IF(Table1[[#This Row],[Driver Age]]&lt;25,"(&lt;25) Young",IF(Table1[[#This Row],[Driver Age]]&lt;=60,"(25–60) Adult","(&gt;60) Senior"))</f>
        <v>(25–60) Adult</v>
      </c>
      <c r="Y32" t="s">
        <v>75</v>
      </c>
      <c r="Z32" t="s">
        <v>90</v>
      </c>
      <c r="AA32" t="s">
        <v>76</v>
      </c>
      <c r="AB32" t="s">
        <v>77</v>
      </c>
      <c r="AC32">
        <v>15</v>
      </c>
      <c r="AD32" t="s">
        <v>135</v>
      </c>
      <c r="AE32" t="s">
        <v>65</v>
      </c>
      <c r="AF32" t="s">
        <v>49</v>
      </c>
      <c r="AG32" t="s">
        <v>143</v>
      </c>
      <c r="AH32">
        <v>0</v>
      </c>
      <c r="AI32" t="s">
        <v>66</v>
      </c>
      <c r="AJ32" t="s">
        <v>52</v>
      </c>
    </row>
    <row r="33" spans="1:36">
      <c r="A33" t="s">
        <v>200</v>
      </c>
      <c r="B33">
        <f>1</f>
        <v>1</v>
      </c>
      <c r="C33" t="s">
        <v>54</v>
      </c>
      <c r="D33" t="str">
        <f>VLOOKUP(Table1[[#This Row],[State Name]], Lookup!$A$2:$B$33, 2, FALSE)</f>
        <v>UP</v>
      </c>
      <c r="E33" t="s">
        <v>55</v>
      </c>
      <c r="F33">
        <v>2022</v>
      </c>
      <c r="G33" t="s">
        <v>100</v>
      </c>
      <c r="H33">
        <f t="shared" si="0"/>
        <v>11</v>
      </c>
      <c r="I33" s="3">
        <f>DATE(Table1[[#This Row],[Year]],Table1[[#This Row],[Month_Number]],1)</f>
        <v>44866</v>
      </c>
      <c r="J33" t="s">
        <v>101</v>
      </c>
      <c r="K33" t="s">
        <v>201</v>
      </c>
      <c r="L33" t="s">
        <v>50</v>
      </c>
      <c r="M33">
        <v>1</v>
      </c>
      <c r="N33" t="s">
        <v>86</v>
      </c>
      <c r="O33">
        <v>0</v>
      </c>
      <c r="P33">
        <v>3</v>
      </c>
      <c r="Q33" t="s">
        <v>119</v>
      </c>
      <c r="R33" t="s">
        <v>40</v>
      </c>
      <c r="S33" t="s">
        <v>73</v>
      </c>
      <c r="T33" t="s">
        <v>42</v>
      </c>
      <c r="U33" t="s">
        <v>89</v>
      </c>
      <c r="V33">
        <v>53</v>
      </c>
      <c r="W33">
        <v>63</v>
      </c>
      <c r="X33" t="str">
        <f>IF(Table1[[#This Row],[Driver Age]]&lt;25,"(&lt;25) Young",IF(Table1[[#This Row],[Driver Age]]&lt;=60,"(25–60) Adult","(&gt;60) Senior"))</f>
        <v>(&gt;60) Senior</v>
      </c>
      <c r="Y33" t="s">
        <v>44</v>
      </c>
      <c r="Z33" t="s">
        <v>90</v>
      </c>
      <c r="AA33" t="s">
        <v>76</v>
      </c>
      <c r="AB33" t="s">
        <v>64</v>
      </c>
      <c r="AC33">
        <v>9</v>
      </c>
      <c r="AD33" t="s">
        <v>78</v>
      </c>
      <c r="AE33" t="s">
        <v>79</v>
      </c>
      <c r="AF33" t="s">
        <v>49</v>
      </c>
      <c r="AG33" t="s">
        <v>50</v>
      </c>
      <c r="AH33">
        <v>0</v>
      </c>
      <c r="AI33" t="s">
        <v>66</v>
      </c>
      <c r="AJ33" t="s">
        <v>52</v>
      </c>
    </row>
    <row r="34" spans="1:36">
      <c r="A34" t="s">
        <v>202</v>
      </c>
      <c r="B34">
        <f>1</f>
        <v>1</v>
      </c>
      <c r="C34" t="s">
        <v>177</v>
      </c>
      <c r="D34" t="str">
        <f>VLOOKUP(Table1[[#This Row],[State Name]], Lookup!$A$2:$B$33, 2, FALSE)</f>
        <v>MH</v>
      </c>
      <c r="E34" t="s">
        <v>203</v>
      </c>
      <c r="F34">
        <v>2020</v>
      </c>
      <c r="G34" t="s">
        <v>124</v>
      </c>
      <c r="H34">
        <f t="shared" si="0"/>
        <v>7</v>
      </c>
      <c r="I34" s="3">
        <f>DATE(Table1[[#This Row],[Year]],Table1[[#This Row],[Month_Number]],1)</f>
        <v>44013</v>
      </c>
      <c r="J34" t="s">
        <v>84</v>
      </c>
      <c r="K34" t="s">
        <v>204</v>
      </c>
      <c r="L34" t="s">
        <v>37</v>
      </c>
      <c r="M34">
        <v>5</v>
      </c>
      <c r="N34" t="s">
        <v>86</v>
      </c>
      <c r="O34">
        <v>6</v>
      </c>
      <c r="P34">
        <v>2</v>
      </c>
      <c r="Q34" t="s">
        <v>39</v>
      </c>
      <c r="R34" t="s">
        <v>61</v>
      </c>
      <c r="S34" t="s">
        <v>120</v>
      </c>
      <c r="T34" t="s">
        <v>74</v>
      </c>
      <c r="U34" t="s">
        <v>43</v>
      </c>
      <c r="V34">
        <v>82</v>
      </c>
      <c r="W34">
        <v>68</v>
      </c>
      <c r="X34" t="str">
        <f>IF(Table1[[#This Row],[Driver Age]]&lt;25,"(&lt;25) Young",IF(Table1[[#This Row],[Driver Age]]&lt;=60,"(25–60) Adult","(&gt;60) Senior"))</f>
        <v>(&gt;60) Senior</v>
      </c>
      <c r="Y34" t="s">
        <v>75</v>
      </c>
      <c r="Z34" t="s">
        <v>90</v>
      </c>
      <c r="AA34" t="s">
        <v>76</v>
      </c>
      <c r="AB34" t="s">
        <v>46</v>
      </c>
      <c r="AC34">
        <v>23</v>
      </c>
      <c r="AD34" t="s">
        <v>47</v>
      </c>
      <c r="AE34" t="s">
        <v>48</v>
      </c>
      <c r="AF34" t="s">
        <v>26</v>
      </c>
      <c r="AG34" t="s">
        <v>50</v>
      </c>
      <c r="AH34">
        <v>0.33</v>
      </c>
      <c r="AI34" t="s">
        <v>51</v>
      </c>
      <c r="AJ34" t="s">
        <v>91</v>
      </c>
    </row>
    <row r="35" spans="1:36">
      <c r="A35" t="s">
        <v>205</v>
      </c>
      <c r="B35">
        <f>1</f>
        <v>1</v>
      </c>
      <c r="C35" t="s">
        <v>206</v>
      </c>
      <c r="D35" t="str">
        <f>VLOOKUP(Table1[[#This Row],[State Name]], Lookup!$A$2:$B$33, 2, FALSE)</f>
        <v>OD</v>
      </c>
      <c r="E35" t="s">
        <v>33</v>
      </c>
      <c r="F35">
        <v>2018</v>
      </c>
      <c r="G35" t="s">
        <v>124</v>
      </c>
      <c r="H35">
        <f t="shared" si="0"/>
        <v>7</v>
      </c>
      <c r="I35" s="3">
        <f>DATE(Table1[[#This Row],[Year]],Table1[[#This Row],[Month_Number]],1)</f>
        <v>43282</v>
      </c>
      <c r="J35" t="s">
        <v>95</v>
      </c>
      <c r="K35" t="s">
        <v>207</v>
      </c>
      <c r="L35" t="s">
        <v>59</v>
      </c>
      <c r="M35">
        <v>3</v>
      </c>
      <c r="N35" t="s">
        <v>162</v>
      </c>
      <c r="O35">
        <v>7</v>
      </c>
      <c r="P35">
        <v>2</v>
      </c>
      <c r="Q35" t="s">
        <v>103</v>
      </c>
      <c r="R35" t="s">
        <v>88</v>
      </c>
      <c r="S35" t="s">
        <v>120</v>
      </c>
      <c r="T35" t="s">
        <v>42</v>
      </c>
      <c r="U35" t="s">
        <v>43</v>
      </c>
      <c r="V35">
        <v>79</v>
      </c>
      <c r="W35">
        <v>41</v>
      </c>
      <c r="X35" t="str">
        <f>IF(Table1[[#This Row],[Driver Age]]&lt;25,"(&lt;25) Young",IF(Table1[[#This Row],[Driver Age]]&lt;=60,"(25–60) Adult","(&gt;60) Senior"))</f>
        <v>(25–60) Adult</v>
      </c>
      <c r="Y35" t="s">
        <v>44</v>
      </c>
      <c r="Z35" t="s">
        <v>90</v>
      </c>
      <c r="AA35" t="s">
        <v>45</v>
      </c>
      <c r="AB35" t="s">
        <v>46</v>
      </c>
      <c r="AC35">
        <v>12</v>
      </c>
      <c r="AD35" t="s">
        <v>135</v>
      </c>
      <c r="AE35" t="s">
        <v>65</v>
      </c>
      <c r="AF35" t="s">
        <v>49</v>
      </c>
      <c r="AG35" t="s">
        <v>50</v>
      </c>
      <c r="AH35">
        <v>0.28999999999999998</v>
      </c>
      <c r="AI35" t="s">
        <v>108</v>
      </c>
      <c r="AJ35" t="s">
        <v>91</v>
      </c>
    </row>
    <row r="36" spans="1:36">
      <c r="A36" t="s">
        <v>208</v>
      </c>
      <c r="B36">
        <f>1</f>
        <v>1</v>
      </c>
      <c r="C36" t="s">
        <v>145</v>
      </c>
      <c r="D36" t="str">
        <f>VLOOKUP(Table1[[#This Row],[State Name]], Lookup!$A$2:$B$33, 2, FALSE)</f>
        <v>TS</v>
      </c>
      <c r="E36" t="s">
        <v>33</v>
      </c>
      <c r="F36">
        <v>2023</v>
      </c>
      <c r="G36" t="s">
        <v>94</v>
      </c>
      <c r="H36">
        <f t="shared" si="0"/>
        <v>8</v>
      </c>
      <c r="I36" s="3">
        <f>DATE(Table1[[#This Row],[Year]],Table1[[#This Row],[Month_Number]],1)</f>
        <v>45139</v>
      </c>
      <c r="J36" t="s">
        <v>84</v>
      </c>
      <c r="K36" t="s">
        <v>209</v>
      </c>
      <c r="L36" t="s">
        <v>59</v>
      </c>
      <c r="M36">
        <v>2</v>
      </c>
      <c r="N36" t="s">
        <v>71</v>
      </c>
      <c r="O36">
        <v>8</v>
      </c>
      <c r="P36">
        <v>3</v>
      </c>
      <c r="Q36" t="s">
        <v>103</v>
      </c>
      <c r="R36" t="s">
        <v>40</v>
      </c>
      <c r="S36" t="s">
        <v>62</v>
      </c>
      <c r="T36" t="s">
        <v>74</v>
      </c>
      <c r="U36" t="s">
        <v>33</v>
      </c>
      <c r="V36">
        <v>30</v>
      </c>
      <c r="W36">
        <v>40</v>
      </c>
      <c r="X36" t="str">
        <f>IF(Table1[[#This Row],[Driver Age]]&lt;25,"(&lt;25) Young",IF(Table1[[#This Row],[Driver Age]]&lt;=60,"(25–60) Adult","(&gt;60) Senior"))</f>
        <v>(25–60) Adult</v>
      </c>
      <c r="Y36" t="s">
        <v>44</v>
      </c>
      <c r="Z36" t="s">
        <v>33</v>
      </c>
      <c r="AA36" t="s">
        <v>45</v>
      </c>
      <c r="AB36" t="s">
        <v>77</v>
      </c>
      <c r="AC36">
        <v>17</v>
      </c>
      <c r="AD36" t="s">
        <v>114</v>
      </c>
      <c r="AE36" t="s">
        <v>79</v>
      </c>
      <c r="AF36" t="s">
        <v>26</v>
      </c>
      <c r="AG36" t="s">
        <v>50</v>
      </c>
      <c r="AH36">
        <v>0.38</v>
      </c>
      <c r="AI36" t="s">
        <v>108</v>
      </c>
      <c r="AJ36" t="s">
        <v>109</v>
      </c>
    </row>
    <row r="37" spans="1:36">
      <c r="A37" t="s">
        <v>210</v>
      </c>
      <c r="B37">
        <f>1</f>
        <v>1</v>
      </c>
      <c r="C37" t="s">
        <v>211</v>
      </c>
      <c r="D37" t="str">
        <f>VLOOKUP(Table1[[#This Row],[State Name]], Lookup!$A$2:$B$33, 2, FALSE)</f>
        <v>WB</v>
      </c>
      <c r="E37" t="s">
        <v>212</v>
      </c>
      <c r="F37">
        <v>2023</v>
      </c>
      <c r="G37" t="s">
        <v>171</v>
      </c>
      <c r="H37">
        <f t="shared" si="0"/>
        <v>2</v>
      </c>
      <c r="I37" s="3">
        <f>DATE(Table1[[#This Row],[Year]],Table1[[#This Row],[Month_Number]],1)</f>
        <v>44958</v>
      </c>
      <c r="J37" t="s">
        <v>154</v>
      </c>
      <c r="K37" t="s">
        <v>213</v>
      </c>
      <c r="L37" t="s">
        <v>37</v>
      </c>
      <c r="M37">
        <v>3</v>
      </c>
      <c r="N37" t="s">
        <v>38</v>
      </c>
      <c r="O37">
        <v>9</v>
      </c>
      <c r="P37">
        <v>5</v>
      </c>
      <c r="Q37" t="s">
        <v>39</v>
      </c>
      <c r="R37" t="s">
        <v>104</v>
      </c>
      <c r="S37" t="s">
        <v>120</v>
      </c>
      <c r="T37" t="s">
        <v>42</v>
      </c>
      <c r="U37" t="s">
        <v>33</v>
      </c>
      <c r="V37">
        <v>106</v>
      </c>
      <c r="W37">
        <v>25</v>
      </c>
      <c r="X37" t="str">
        <f>IF(Table1[[#This Row],[Driver Age]]&lt;25,"(&lt;25) Young",IF(Table1[[#This Row],[Driver Age]]&lt;=60,"(25–60) Adult","(&gt;60) Senior"))</f>
        <v>(25–60) Adult</v>
      </c>
      <c r="Y37" t="s">
        <v>75</v>
      </c>
      <c r="Z37" t="s">
        <v>107</v>
      </c>
      <c r="AA37" t="s">
        <v>45</v>
      </c>
      <c r="AB37" t="s">
        <v>64</v>
      </c>
      <c r="AC37">
        <v>11</v>
      </c>
      <c r="AD37" t="s">
        <v>78</v>
      </c>
      <c r="AE37" t="s">
        <v>79</v>
      </c>
      <c r="AF37" t="s">
        <v>26</v>
      </c>
      <c r="AG37" t="s">
        <v>50</v>
      </c>
      <c r="AH37">
        <v>0.56000000000000005</v>
      </c>
      <c r="AI37" t="s">
        <v>80</v>
      </c>
      <c r="AJ37" t="s">
        <v>67</v>
      </c>
    </row>
    <row r="38" spans="1:36">
      <c r="A38" t="s">
        <v>214</v>
      </c>
      <c r="B38">
        <f>1</f>
        <v>1</v>
      </c>
      <c r="C38" t="s">
        <v>215</v>
      </c>
      <c r="D38" t="str">
        <f>VLOOKUP(Table1[[#This Row],[State Name]], Lookup!$A$2:$B$33, 2, FALSE)</f>
        <v>KL</v>
      </c>
      <c r="E38" t="s">
        <v>33</v>
      </c>
      <c r="F38">
        <v>2019</v>
      </c>
      <c r="G38" t="s">
        <v>56</v>
      </c>
      <c r="H38">
        <f t="shared" si="0"/>
        <v>1</v>
      </c>
      <c r="I38" s="3">
        <f>DATE(Table1[[#This Row],[Year]],Table1[[#This Row],[Month_Number]],1)</f>
        <v>43466</v>
      </c>
      <c r="J38" t="s">
        <v>101</v>
      </c>
      <c r="K38" t="s">
        <v>216</v>
      </c>
      <c r="L38" t="s">
        <v>50</v>
      </c>
      <c r="M38">
        <v>2</v>
      </c>
      <c r="N38" t="s">
        <v>128</v>
      </c>
      <c r="O38">
        <v>3</v>
      </c>
      <c r="P38">
        <v>1</v>
      </c>
      <c r="Q38" t="s">
        <v>72</v>
      </c>
      <c r="R38" t="s">
        <v>88</v>
      </c>
      <c r="S38" t="s">
        <v>120</v>
      </c>
      <c r="T38" t="s">
        <v>74</v>
      </c>
      <c r="U38" t="s">
        <v>33</v>
      </c>
      <c r="V38">
        <v>102</v>
      </c>
      <c r="W38">
        <v>32</v>
      </c>
      <c r="X38" t="str">
        <f>IF(Table1[[#This Row],[Driver Age]]&lt;25,"(&lt;25) Young",IF(Table1[[#This Row],[Driver Age]]&lt;=60,"(25–60) Adult","(&gt;60) Senior"))</f>
        <v>(25–60) Adult</v>
      </c>
      <c r="Y38" t="s">
        <v>75</v>
      </c>
      <c r="Z38" t="s">
        <v>107</v>
      </c>
      <c r="AA38" t="s">
        <v>76</v>
      </c>
      <c r="AB38" t="s">
        <v>77</v>
      </c>
      <c r="AC38">
        <v>16</v>
      </c>
      <c r="AD38" t="s">
        <v>135</v>
      </c>
      <c r="AE38" t="s">
        <v>65</v>
      </c>
      <c r="AF38" t="s">
        <v>49</v>
      </c>
      <c r="AG38" t="s">
        <v>50</v>
      </c>
      <c r="AH38">
        <v>0.33</v>
      </c>
      <c r="AI38" t="s">
        <v>80</v>
      </c>
      <c r="AJ38" t="s">
        <v>67</v>
      </c>
    </row>
    <row r="39" spans="1:36">
      <c r="A39" t="s">
        <v>217</v>
      </c>
      <c r="B39">
        <f>1</f>
        <v>1</v>
      </c>
      <c r="C39" t="s">
        <v>137</v>
      </c>
      <c r="D39" t="str">
        <f>VLOOKUP(Table1[[#This Row],[State Name]], Lookup!$A$2:$B$33, 2, FALSE)</f>
        <v>AS</v>
      </c>
      <c r="E39" t="s">
        <v>33</v>
      </c>
      <c r="F39">
        <v>2020</v>
      </c>
      <c r="G39" t="s">
        <v>124</v>
      </c>
      <c r="H39">
        <f t="shared" si="0"/>
        <v>7</v>
      </c>
      <c r="I39" s="3">
        <f>DATE(Table1[[#This Row],[Year]],Table1[[#This Row],[Month_Number]],1)</f>
        <v>44013</v>
      </c>
      <c r="J39" t="s">
        <v>95</v>
      </c>
      <c r="K39" t="s">
        <v>218</v>
      </c>
      <c r="L39" t="s">
        <v>59</v>
      </c>
      <c r="M39">
        <v>2</v>
      </c>
      <c r="N39" t="s">
        <v>128</v>
      </c>
      <c r="O39">
        <v>1</v>
      </c>
      <c r="P39">
        <v>5</v>
      </c>
      <c r="Q39" t="s">
        <v>72</v>
      </c>
      <c r="R39" t="s">
        <v>40</v>
      </c>
      <c r="S39" t="s">
        <v>73</v>
      </c>
      <c r="T39" t="s">
        <v>74</v>
      </c>
      <c r="U39" t="s">
        <v>33</v>
      </c>
      <c r="V39">
        <v>48</v>
      </c>
      <c r="W39">
        <v>69</v>
      </c>
      <c r="X39" t="str">
        <f>IF(Table1[[#This Row],[Driver Age]]&lt;25,"(&lt;25) Young",IF(Table1[[#This Row],[Driver Age]]&lt;=60,"(25–60) Adult","(&gt;60) Senior"))</f>
        <v>(&gt;60) Senior</v>
      </c>
      <c r="Y39" t="s">
        <v>75</v>
      </c>
      <c r="Z39" t="s">
        <v>107</v>
      </c>
      <c r="AA39" t="s">
        <v>76</v>
      </c>
      <c r="AB39" t="s">
        <v>46</v>
      </c>
      <c r="AC39">
        <v>19</v>
      </c>
      <c r="AD39" t="s">
        <v>114</v>
      </c>
      <c r="AE39" t="s">
        <v>48</v>
      </c>
      <c r="AF39" t="s">
        <v>49</v>
      </c>
      <c r="AG39" t="s">
        <v>50</v>
      </c>
      <c r="AH39">
        <v>5</v>
      </c>
      <c r="AI39" t="s">
        <v>51</v>
      </c>
      <c r="AJ39" t="s">
        <v>109</v>
      </c>
    </row>
    <row r="40" spans="1:36">
      <c r="A40" t="s">
        <v>219</v>
      </c>
      <c r="B40">
        <f>1</f>
        <v>1</v>
      </c>
      <c r="C40" t="s">
        <v>220</v>
      </c>
      <c r="D40" t="str">
        <f>VLOOKUP(Table1[[#This Row],[State Name]], Lookup!$A$2:$B$33, 2, FALSE)</f>
        <v>NL</v>
      </c>
      <c r="E40" t="s">
        <v>33</v>
      </c>
      <c r="F40">
        <v>2018</v>
      </c>
      <c r="G40" t="s">
        <v>83</v>
      </c>
      <c r="H40">
        <f t="shared" si="0"/>
        <v>6</v>
      </c>
      <c r="I40" s="3">
        <f>DATE(Table1[[#This Row],[Year]],Table1[[#This Row],[Month_Number]],1)</f>
        <v>43252</v>
      </c>
      <c r="J40" t="s">
        <v>84</v>
      </c>
      <c r="K40" t="s">
        <v>221</v>
      </c>
      <c r="L40" t="s">
        <v>59</v>
      </c>
      <c r="M40">
        <v>5</v>
      </c>
      <c r="N40" t="s">
        <v>60</v>
      </c>
      <c r="O40">
        <v>5</v>
      </c>
      <c r="P40">
        <v>3</v>
      </c>
      <c r="Q40" t="s">
        <v>72</v>
      </c>
      <c r="R40" t="s">
        <v>61</v>
      </c>
      <c r="S40" t="s">
        <v>73</v>
      </c>
      <c r="T40" t="s">
        <v>63</v>
      </c>
      <c r="U40" t="s">
        <v>106</v>
      </c>
      <c r="V40">
        <v>32</v>
      </c>
      <c r="W40">
        <v>65</v>
      </c>
      <c r="X40" t="str">
        <f>IF(Table1[[#This Row],[Driver Age]]&lt;25,"(&lt;25) Young",IF(Table1[[#This Row],[Driver Age]]&lt;=60,"(25–60) Adult","(&gt;60) Senior"))</f>
        <v>(&gt;60) Senior</v>
      </c>
      <c r="Y40" t="s">
        <v>44</v>
      </c>
      <c r="Z40" t="s">
        <v>90</v>
      </c>
      <c r="AA40" t="s">
        <v>76</v>
      </c>
      <c r="AB40" t="s">
        <v>97</v>
      </c>
      <c r="AC40">
        <v>17</v>
      </c>
      <c r="AD40" t="s">
        <v>114</v>
      </c>
      <c r="AE40" t="s">
        <v>65</v>
      </c>
      <c r="AF40" t="s">
        <v>26</v>
      </c>
      <c r="AG40" t="s">
        <v>50</v>
      </c>
      <c r="AH40">
        <v>0.6</v>
      </c>
      <c r="AI40" t="s">
        <v>51</v>
      </c>
      <c r="AJ40" t="s">
        <v>109</v>
      </c>
    </row>
    <row r="41" spans="1:36">
      <c r="A41" t="s">
        <v>222</v>
      </c>
      <c r="B41">
        <f>1</f>
        <v>1</v>
      </c>
      <c r="C41" t="s">
        <v>99</v>
      </c>
      <c r="D41" t="str">
        <f>VLOOKUP(Table1[[#This Row],[State Name]], Lookup!$A$2:$B$33, 2, FALSE)</f>
        <v>ML</v>
      </c>
      <c r="E41" t="s">
        <v>33</v>
      </c>
      <c r="F41">
        <v>2022</v>
      </c>
      <c r="G41" t="s">
        <v>171</v>
      </c>
      <c r="H41">
        <f t="shared" si="0"/>
        <v>2</v>
      </c>
      <c r="I41" s="3">
        <f>DATE(Table1[[#This Row],[Year]],Table1[[#This Row],[Month_Number]],1)</f>
        <v>44593</v>
      </c>
      <c r="J41" t="s">
        <v>35</v>
      </c>
      <c r="K41" t="s">
        <v>223</v>
      </c>
      <c r="L41" t="s">
        <v>37</v>
      </c>
      <c r="M41">
        <v>1</v>
      </c>
      <c r="N41" t="s">
        <v>60</v>
      </c>
      <c r="O41">
        <v>4</v>
      </c>
      <c r="P41">
        <v>1</v>
      </c>
      <c r="Q41" t="s">
        <v>39</v>
      </c>
      <c r="R41" t="s">
        <v>61</v>
      </c>
      <c r="S41" t="s">
        <v>73</v>
      </c>
      <c r="T41" t="s">
        <v>63</v>
      </c>
      <c r="U41" t="s">
        <v>43</v>
      </c>
      <c r="V41">
        <v>59</v>
      </c>
      <c r="W41">
        <v>60</v>
      </c>
      <c r="X41" t="str">
        <f>IF(Table1[[#This Row],[Driver Age]]&lt;25,"(&lt;25) Young",IF(Table1[[#This Row],[Driver Age]]&lt;=60,"(25–60) Adult","(&gt;60) Senior"))</f>
        <v>(25–60) Adult</v>
      </c>
      <c r="Y41" t="s">
        <v>44</v>
      </c>
      <c r="Z41" t="s">
        <v>90</v>
      </c>
      <c r="AA41" t="s">
        <v>76</v>
      </c>
      <c r="AB41" t="s">
        <v>64</v>
      </c>
      <c r="AC41">
        <v>6</v>
      </c>
      <c r="AD41" t="s">
        <v>78</v>
      </c>
      <c r="AE41" t="s">
        <v>79</v>
      </c>
      <c r="AF41" t="s">
        <v>49</v>
      </c>
      <c r="AG41" t="s">
        <v>50</v>
      </c>
      <c r="AH41">
        <v>0.25</v>
      </c>
      <c r="AI41" t="s">
        <v>66</v>
      </c>
      <c r="AJ41" t="s">
        <v>52</v>
      </c>
    </row>
    <row r="42" spans="1:36">
      <c r="A42" t="s">
        <v>224</v>
      </c>
      <c r="B42">
        <f>1</f>
        <v>1</v>
      </c>
      <c r="C42" t="s">
        <v>69</v>
      </c>
      <c r="D42" t="str">
        <f>VLOOKUP(Table1[[#This Row],[State Name]], Lookup!$A$2:$B$33, 2, FALSE)</f>
        <v>CG</v>
      </c>
      <c r="E42" t="s">
        <v>33</v>
      </c>
      <c r="F42">
        <v>2022</v>
      </c>
      <c r="G42" t="s">
        <v>171</v>
      </c>
      <c r="H42">
        <f t="shared" si="0"/>
        <v>2</v>
      </c>
      <c r="I42" s="3">
        <f>DATE(Table1[[#This Row],[Year]],Table1[[#This Row],[Month_Number]],1)</f>
        <v>44593</v>
      </c>
      <c r="J42" t="s">
        <v>57</v>
      </c>
      <c r="K42" t="s">
        <v>225</v>
      </c>
      <c r="L42" t="s">
        <v>50</v>
      </c>
      <c r="M42">
        <v>2</v>
      </c>
      <c r="N42" t="s">
        <v>60</v>
      </c>
      <c r="O42">
        <v>5</v>
      </c>
      <c r="P42">
        <v>5</v>
      </c>
      <c r="Q42" t="s">
        <v>87</v>
      </c>
      <c r="R42" t="s">
        <v>40</v>
      </c>
      <c r="S42" t="s">
        <v>73</v>
      </c>
      <c r="T42" t="s">
        <v>105</v>
      </c>
      <c r="U42" t="s">
        <v>33</v>
      </c>
      <c r="V42">
        <v>88</v>
      </c>
      <c r="W42">
        <v>53</v>
      </c>
      <c r="X42" t="str">
        <f>IF(Table1[[#This Row],[Driver Age]]&lt;25,"(&lt;25) Young",IF(Table1[[#This Row],[Driver Age]]&lt;=60,"(25–60) Adult","(&gt;60) Senior"))</f>
        <v>(25–60) Adult</v>
      </c>
      <c r="Y42" t="s">
        <v>75</v>
      </c>
      <c r="Z42" t="s">
        <v>107</v>
      </c>
      <c r="AA42" t="s">
        <v>76</v>
      </c>
      <c r="AB42" t="s">
        <v>77</v>
      </c>
      <c r="AC42">
        <v>17</v>
      </c>
      <c r="AD42" t="s">
        <v>114</v>
      </c>
      <c r="AE42" t="s">
        <v>79</v>
      </c>
      <c r="AF42" t="s">
        <v>49</v>
      </c>
      <c r="AG42" t="s">
        <v>50</v>
      </c>
      <c r="AH42">
        <v>1</v>
      </c>
      <c r="AI42" t="s">
        <v>66</v>
      </c>
      <c r="AJ42" t="s">
        <v>91</v>
      </c>
    </row>
    <row r="43" spans="1:36">
      <c r="A43" t="s">
        <v>226</v>
      </c>
      <c r="B43">
        <f>1</f>
        <v>1</v>
      </c>
      <c r="C43" t="s">
        <v>197</v>
      </c>
      <c r="D43" t="str">
        <f>VLOOKUP(Table1[[#This Row],[State Name]], Lookup!$A$2:$B$33, 2, FALSE)</f>
        <v>GJ</v>
      </c>
      <c r="E43" t="s">
        <v>198</v>
      </c>
      <c r="F43">
        <v>2022</v>
      </c>
      <c r="G43" t="s">
        <v>124</v>
      </c>
      <c r="H43">
        <f t="shared" si="0"/>
        <v>7</v>
      </c>
      <c r="I43" s="3">
        <f>DATE(Table1[[#This Row],[Year]],Table1[[#This Row],[Month_Number]],1)</f>
        <v>44743</v>
      </c>
      <c r="J43" t="s">
        <v>101</v>
      </c>
      <c r="K43" t="s">
        <v>227</v>
      </c>
      <c r="L43" t="s">
        <v>37</v>
      </c>
      <c r="M43">
        <v>5</v>
      </c>
      <c r="N43" t="s">
        <v>162</v>
      </c>
      <c r="O43">
        <v>2</v>
      </c>
      <c r="P43">
        <v>2</v>
      </c>
      <c r="Q43" t="s">
        <v>72</v>
      </c>
      <c r="R43" t="s">
        <v>104</v>
      </c>
      <c r="S43" t="s">
        <v>120</v>
      </c>
      <c r="T43" t="s">
        <v>63</v>
      </c>
      <c r="U43" t="s">
        <v>43</v>
      </c>
      <c r="V43">
        <v>83</v>
      </c>
      <c r="W43">
        <v>56</v>
      </c>
      <c r="X43" t="str">
        <f>IF(Table1[[#This Row],[Driver Age]]&lt;25,"(&lt;25) Young",IF(Table1[[#This Row],[Driver Age]]&lt;=60,"(25–60) Adult","(&gt;60) Senior"))</f>
        <v>(25–60) Adult</v>
      </c>
      <c r="Y43" t="s">
        <v>44</v>
      </c>
      <c r="Z43" t="s">
        <v>90</v>
      </c>
      <c r="AA43" t="s">
        <v>76</v>
      </c>
      <c r="AB43" t="s">
        <v>97</v>
      </c>
      <c r="AC43">
        <v>20</v>
      </c>
      <c r="AD43" t="s">
        <v>114</v>
      </c>
      <c r="AE43" t="s">
        <v>79</v>
      </c>
      <c r="AF43" t="s">
        <v>49</v>
      </c>
      <c r="AG43" t="s">
        <v>50</v>
      </c>
      <c r="AH43">
        <v>1</v>
      </c>
      <c r="AI43" t="s">
        <v>66</v>
      </c>
      <c r="AJ43" t="s">
        <v>91</v>
      </c>
    </row>
    <row r="44" spans="1:36">
      <c r="A44" t="s">
        <v>228</v>
      </c>
      <c r="B44">
        <f>1</f>
        <v>1</v>
      </c>
      <c r="C44" t="s">
        <v>211</v>
      </c>
      <c r="D44" t="str">
        <f>VLOOKUP(Table1[[#This Row],[State Name]], Lookup!$A$2:$B$33, 2, FALSE)</f>
        <v>WB</v>
      </c>
      <c r="E44" t="s">
        <v>229</v>
      </c>
      <c r="F44">
        <v>2020</v>
      </c>
      <c r="G44" t="s">
        <v>130</v>
      </c>
      <c r="H44">
        <f t="shared" si="0"/>
        <v>4</v>
      </c>
      <c r="I44" s="3">
        <f>DATE(Table1[[#This Row],[Year]],Table1[[#This Row],[Month_Number]],1)</f>
        <v>43922</v>
      </c>
      <c r="J44" t="s">
        <v>146</v>
      </c>
      <c r="K44" t="s">
        <v>230</v>
      </c>
      <c r="L44" t="s">
        <v>59</v>
      </c>
      <c r="M44">
        <v>2</v>
      </c>
      <c r="N44" t="s">
        <v>162</v>
      </c>
      <c r="O44">
        <v>2</v>
      </c>
      <c r="P44">
        <v>5</v>
      </c>
      <c r="Q44" t="s">
        <v>119</v>
      </c>
      <c r="R44" t="s">
        <v>88</v>
      </c>
      <c r="S44" t="s">
        <v>73</v>
      </c>
      <c r="T44" t="s">
        <v>74</v>
      </c>
      <c r="U44" t="s">
        <v>33</v>
      </c>
      <c r="V44">
        <v>58</v>
      </c>
      <c r="W44">
        <v>47</v>
      </c>
      <c r="X44" t="str">
        <f>IF(Table1[[#This Row],[Driver Age]]&lt;25,"(&lt;25) Young",IF(Table1[[#This Row],[Driver Age]]&lt;=60,"(25–60) Adult","(&gt;60) Senior"))</f>
        <v>(25–60) Adult</v>
      </c>
      <c r="Y44" t="s">
        <v>75</v>
      </c>
      <c r="Z44" t="s">
        <v>90</v>
      </c>
      <c r="AA44" t="s">
        <v>76</v>
      </c>
      <c r="AB44" t="s">
        <v>77</v>
      </c>
      <c r="AC44">
        <v>7</v>
      </c>
      <c r="AD44" t="s">
        <v>78</v>
      </c>
      <c r="AE44" t="s">
        <v>48</v>
      </c>
      <c r="AF44" t="s">
        <v>49</v>
      </c>
      <c r="AG44" t="s">
        <v>50</v>
      </c>
      <c r="AH44">
        <v>2.5</v>
      </c>
      <c r="AI44" t="s">
        <v>108</v>
      </c>
      <c r="AJ44" t="s">
        <v>52</v>
      </c>
    </row>
    <row r="45" spans="1:36">
      <c r="A45" t="s">
        <v>231</v>
      </c>
      <c r="B45">
        <f>1</f>
        <v>1</v>
      </c>
      <c r="C45" t="s">
        <v>211</v>
      </c>
      <c r="D45" t="str">
        <f>VLOOKUP(Table1[[#This Row],[State Name]], Lookup!$A$2:$B$33, 2, FALSE)</f>
        <v>WB</v>
      </c>
      <c r="E45" t="s">
        <v>229</v>
      </c>
      <c r="F45">
        <v>2018</v>
      </c>
      <c r="G45" t="s">
        <v>117</v>
      </c>
      <c r="H45">
        <f t="shared" si="0"/>
        <v>12</v>
      </c>
      <c r="I45" s="3">
        <f>DATE(Table1[[#This Row],[Year]],Table1[[#This Row],[Month_Number]],1)</f>
        <v>43435</v>
      </c>
      <c r="J45" t="s">
        <v>154</v>
      </c>
      <c r="K45" t="s">
        <v>232</v>
      </c>
      <c r="L45" t="s">
        <v>37</v>
      </c>
      <c r="M45">
        <v>5</v>
      </c>
      <c r="N45" t="s">
        <v>38</v>
      </c>
      <c r="O45">
        <v>2</v>
      </c>
      <c r="P45">
        <v>5</v>
      </c>
      <c r="Q45" t="s">
        <v>87</v>
      </c>
      <c r="R45" t="s">
        <v>104</v>
      </c>
      <c r="S45" t="s">
        <v>120</v>
      </c>
      <c r="T45" t="s">
        <v>42</v>
      </c>
      <c r="U45" t="s">
        <v>89</v>
      </c>
      <c r="V45">
        <v>30</v>
      </c>
      <c r="W45">
        <v>20</v>
      </c>
      <c r="X45" t="str">
        <f>IF(Table1[[#This Row],[Driver Age]]&lt;25,"(&lt;25) Young",IF(Table1[[#This Row],[Driver Age]]&lt;=60,"(25–60) Adult","(&gt;60) Senior"))</f>
        <v>(&lt;25) Young</v>
      </c>
      <c r="Y45" t="s">
        <v>44</v>
      </c>
      <c r="Z45" t="s">
        <v>90</v>
      </c>
      <c r="AA45" t="s">
        <v>45</v>
      </c>
      <c r="AB45" t="s">
        <v>64</v>
      </c>
      <c r="AC45">
        <v>7</v>
      </c>
      <c r="AD45" t="s">
        <v>78</v>
      </c>
      <c r="AE45" t="s">
        <v>65</v>
      </c>
      <c r="AF45" t="s">
        <v>26</v>
      </c>
      <c r="AG45" t="s">
        <v>50</v>
      </c>
      <c r="AH45">
        <v>2.5</v>
      </c>
      <c r="AI45" t="s">
        <v>168</v>
      </c>
      <c r="AJ45" t="s">
        <v>109</v>
      </c>
    </row>
    <row r="46" spans="1:36">
      <c r="A46" t="s">
        <v>233</v>
      </c>
      <c r="B46">
        <f>1</f>
        <v>1</v>
      </c>
      <c r="C46" t="s">
        <v>234</v>
      </c>
      <c r="D46" t="str">
        <f>VLOOKUP(Table1[[#This Row],[State Name]], Lookup!$A$2:$B$33, 2, FALSE)</f>
        <v>TR</v>
      </c>
      <c r="E46" t="s">
        <v>33</v>
      </c>
      <c r="F46">
        <v>2022</v>
      </c>
      <c r="G46" t="s">
        <v>171</v>
      </c>
      <c r="H46">
        <f t="shared" si="0"/>
        <v>2</v>
      </c>
      <c r="I46" s="3">
        <f>DATE(Table1[[#This Row],[Year]],Table1[[#This Row],[Month_Number]],1)</f>
        <v>44593</v>
      </c>
      <c r="J46" t="s">
        <v>154</v>
      </c>
      <c r="K46" t="s">
        <v>235</v>
      </c>
      <c r="L46" t="s">
        <v>37</v>
      </c>
      <c r="M46">
        <v>1</v>
      </c>
      <c r="N46" t="s">
        <v>60</v>
      </c>
      <c r="O46">
        <v>8</v>
      </c>
      <c r="P46">
        <v>1</v>
      </c>
      <c r="Q46" t="s">
        <v>72</v>
      </c>
      <c r="R46" t="s">
        <v>40</v>
      </c>
      <c r="S46" t="s">
        <v>120</v>
      </c>
      <c r="T46" t="s">
        <v>74</v>
      </c>
      <c r="U46" t="s">
        <v>43</v>
      </c>
      <c r="V46">
        <v>104</v>
      </c>
      <c r="W46">
        <v>42</v>
      </c>
      <c r="X46" t="str">
        <f>IF(Table1[[#This Row],[Driver Age]]&lt;25,"(&lt;25) Young",IF(Table1[[#This Row],[Driver Age]]&lt;=60,"(25–60) Adult","(&gt;60) Senior"))</f>
        <v>(25–60) Adult</v>
      </c>
      <c r="Y46" t="s">
        <v>44</v>
      </c>
      <c r="Z46" t="s">
        <v>90</v>
      </c>
      <c r="AA46" t="s">
        <v>76</v>
      </c>
      <c r="AB46" t="s">
        <v>46</v>
      </c>
      <c r="AC46">
        <v>10</v>
      </c>
      <c r="AD46" t="s">
        <v>78</v>
      </c>
      <c r="AE46" t="s">
        <v>79</v>
      </c>
      <c r="AF46" t="s">
        <v>26</v>
      </c>
      <c r="AG46" t="s">
        <v>50</v>
      </c>
      <c r="AH46">
        <v>0.12</v>
      </c>
      <c r="AI46" t="s">
        <v>108</v>
      </c>
      <c r="AJ46" t="s">
        <v>67</v>
      </c>
    </row>
    <row r="47" spans="1:36">
      <c r="A47" t="s">
        <v>236</v>
      </c>
      <c r="B47">
        <f>1</f>
        <v>1</v>
      </c>
      <c r="C47" t="s">
        <v>157</v>
      </c>
      <c r="D47" t="str">
        <f>VLOOKUP(Table1[[#This Row],[State Name]], Lookup!$A$2:$B$33, 2, FALSE)</f>
        <v>KA</v>
      </c>
      <c r="E47" t="s">
        <v>158</v>
      </c>
      <c r="F47">
        <v>2021</v>
      </c>
      <c r="G47" t="s">
        <v>171</v>
      </c>
      <c r="H47">
        <f t="shared" si="0"/>
        <v>2</v>
      </c>
      <c r="I47" s="3">
        <f>DATE(Table1[[#This Row],[Year]],Table1[[#This Row],[Month_Number]],1)</f>
        <v>44228</v>
      </c>
      <c r="J47" t="s">
        <v>57</v>
      </c>
      <c r="K47" t="s">
        <v>237</v>
      </c>
      <c r="L47" t="s">
        <v>59</v>
      </c>
      <c r="M47">
        <v>3</v>
      </c>
      <c r="N47" t="s">
        <v>60</v>
      </c>
      <c r="O47">
        <v>1</v>
      </c>
      <c r="P47">
        <v>5</v>
      </c>
      <c r="Q47" t="s">
        <v>87</v>
      </c>
      <c r="R47" t="s">
        <v>61</v>
      </c>
      <c r="S47" t="s">
        <v>73</v>
      </c>
      <c r="T47" t="s">
        <v>42</v>
      </c>
      <c r="U47" t="s">
        <v>106</v>
      </c>
      <c r="V47">
        <v>93</v>
      </c>
      <c r="W47">
        <v>44</v>
      </c>
      <c r="X47" t="str">
        <f>IF(Table1[[#This Row],[Driver Age]]&lt;25,"(&lt;25) Young",IF(Table1[[#This Row],[Driver Age]]&lt;=60,"(25–60) Adult","(&gt;60) Senior"))</f>
        <v>(25–60) Adult</v>
      </c>
      <c r="Y47" t="s">
        <v>44</v>
      </c>
      <c r="Z47" t="s">
        <v>33</v>
      </c>
      <c r="AA47" t="s">
        <v>45</v>
      </c>
      <c r="AB47" t="s">
        <v>97</v>
      </c>
      <c r="AC47">
        <v>22</v>
      </c>
      <c r="AD47" t="s">
        <v>47</v>
      </c>
      <c r="AE47" t="s">
        <v>48</v>
      </c>
      <c r="AF47" t="s">
        <v>49</v>
      </c>
      <c r="AG47" t="s">
        <v>50</v>
      </c>
      <c r="AH47">
        <v>5</v>
      </c>
      <c r="AI47" t="s">
        <v>108</v>
      </c>
      <c r="AJ47" t="s">
        <v>67</v>
      </c>
    </row>
    <row r="48" spans="1:36">
      <c r="A48" t="s">
        <v>238</v>
      </c>
      <c r="B48">
        <f>1</f>
        <v>1</v>
      </c>
      <c r="C48" t="s">
        <v>211</v>
      </c>
      <c r="D48" t="str">
        <f>VLOOKUP(Table1[[#This Row],[State Name]], Lookup!$A$2:$B$33, 2, FALSE)</f>
        <v>WB</v>
      </c>
      <c r="E48" t="s">
        <v>212</v>
      </c>
      <c r="F48">
        <v>2021</v>
      </c>
      <c r="G48" t="s">
        <v>100</v>
      </c>
      <c r="H48">
        <f t="shared" si="0"/>
        <v>11</v>
      </c>
      <c r="I48" s="3">
        <f>DATE(Table1[[#This Row],[Year]],Table1[[#This Row],[Month_Number]],1)</f>
        <v>44501</v>
      </c>
      <c r="J48" t="s">
        <v>146</v>
      </c>
      <c r="K48" t="s">
        <v>239</v>
      </c>
      <c r="L48" t="s">
        <v>59</v>
      </c>
      <c r="M48">
        <v>3</v>
      </c>
      <c r="N48" t="s">
        <v>162</v>
      </c>
      <c r="O48">
        <v>4</v>
      </c>
      <c r="P48">
        <v>4</v>
      </c>
      <c r="Q48" t="s">
        <v>72</v>
      </c>
      <c r="R48" t="s">
        <v>88</v>
      </c>
      <c r="S48" t="s">
        <v>120</v>
      </c>
      <c r="T48" t="s">
        <v>42</v>
      </c>
      <c r="U48" t="s">
        <v>43</v>
      </c>
      <c r="V48">
        <v>82</v>
      </c>
      <c r="W48">
        <v>53</v>
      </c>
      <c r="X48" t="str">
        <f>IF(Table1[[#This Row],[Driver Age]]&lt;25,"(&lt;25) Young",IF(Table1[[#This Row],[Driver Age]]&lt;=60,"(25–60) Adult","(&gt;60) Senior"))</f>
        <v>(25–60) Adult</v>
      </c>
      <c r="Y48" t="s">
        <v>44</v>
      </c>
      <c r="Z48" t="s">
        <v>33</v>
      </c>
      <c r="AA48" t="s">
        <v>76</v>
      </c>
      <c r="AB48" t="s">
        <v>97</v>
      </c>
      <c r="AC48">
        <v>9</v>
      </c>
      <c r="AD48" t="s">
        <v>78</v>
      </c>
      <c r="AE48" t="s">
        <v>48</v>
      </c>
      <c r="AF48" t="s">
        <v>49</v>
      </c>
      <c r="AG48" t="s">
        <v>50</v>
      </c>
      <c r="AH48">
        <v>1</v>
      </c>
      <c r="AI48" t="s">
        <v>66</v>
      </c>
      <c r="AJ48" t="s">
        <v>91</v>
      </c>
    </row>
    <row r="49" spans="1:36">
      <c r="A49" t="s">
        <v>240</v>
      </c>
      <c r="B49">
        <f>1</f>
        <v>1</v>
      </c>
      <c r="C49" t="s">
        <v>69</v>
      </c>
      <c r="D49" t="str">
        <f>VLOOKUP(Table1[[#This Row],[State Name]], Lookup!$A$2:$B$33, 2, FALSE)</f>
        <v>CG</v>
      </c>
      <c r="E49" t="s">
        <v>33</v>
      </c>
      <c r="F49">
        <v>2020</v>
      </c>
      <c r="G49" t="s">
        <v>56</v>
      </c>
      <c r="H49">
        <f t="shared" si="0"/>
        <v>1</v>
      </c>
      <c r="I49" s="3">
        <f>DATE(Table1[[#This Row],[Year]],Table1[[#This Row],[Month_Number]],1)</f>
        <v>43831</v>
      </c>
      <c r="J49" t="s">
        <v>101</v>
      </c>
      <c r="K49" t="s">
        <v>241</v>
      </c>
      <c r="L49" t="s">
        <v>50</v>
      </c>
      <c r="M49">
        <v>5</v>
      </c>
      <c r="N49" t="s">
        <v>38</v>
      </c>
      <c r="O49">
        <v>0</v>
      </c>
      <c r="P49">
        <v>2</v>
      </c>
      <c r="Q49" t="s">
        <v>87</v>
      </c>
      <c r="R49" t="s">
        <v>104</v>
      </c>
      <c r="S49" t="s">
        <v>41</v>
      </c>
      <c r="T49" t="s">
        <v>105</v>
      </c>
      <c r="U49" t="s">
        <v>43</v>
      </c>
      <c r="V49">
        <v>82</v>
      </c>
      <c r="W49">
        <v>48</v>
      </c>
      <c r="X49" t="str">
        <f>IF(Table1[[#This Row],[Driver Age]]&lt;25,"(&lt;25) Young",IF(Table1[[#This Row],[Driver Age]]&lt;=60,"(25–60) Adult","(&gt;60) Senior"))</f>
        <v>(25–60) Adult</v>
      </c>
      <c r="Y49" t="s">
        <v>44</v>
      </c>
      <c r="Z49" t="s">
        <v>90</v>
      </c>
      <c r="AA49" t="s">
        <v>45</v>
      </c>
      <c r="AB49" t="s">
        <v>46</v>
      </c>
      <c r="AC49">
        <v>19</v>
      </c>
      <c r="AD49" t="s">
        <v>114</v>
      </c>
      <c r="AE49" t="s">
        <v>48</v>
      </c>
      <c r="AF49" t="s">
        <v>49</v>
      </c>
      <c r="AG49" t="s">
        <v>50</v>
      </c>
      <c r="AH49">
        <v>0</v>
      </c>
      <c r="AI49" t="s">
        <v>108</v>
      </c>
      <c r="AJ49" t="s">
        <v>91</v>
      </c>
    </row>
    <row r="50" spans="1:36">
      <c r="A50" t="s">
        <v>242</v>
      </c>
      <c r="B50">
        <f>1</f>
        <v>1</v>
      </c>
      <c r="C50" t="s">
        <v>116</v>
      </c>
      <c r="D50" t="str">
        <f>VLOOKUP(Table1[[#This Row],[State Name]], Lookup!$A$2:$B$33, 2, FALSE)</f>
        <v>HP</v>
      </c>
      <c r="E50" t="s">
        <v>33</v>
      </c>
      <c r="F50">
        <v>2019</v>
      </c>
      <c r="G50" t="s">
        <v>111</v>
      </c>
      <c r="H50">
        <f t="shared" si="0"/>
        <v>10</v>
      </c>
      <c r="I50" s="3">
        <f>DATE(Table1[[#This Row],[Year]],Table1[[#This Row],[Month_Number]],1)</f>
        <v>43739</v>
      </c>
      <c r="J50" t="s">
        <v>57</v>
      </c>
      <c r="K50" t="s">
        <v>243</v>
      </c>
      <c r="L50" t="s">
        <v>37</v>
      </c>
      <c r="M50">
        <v>2</v>
      </c>
      <c r="N50" t="s">
        <v>128</v>
      </c>
      <c r="O50">
        <v>2</v>
      </c>
      <c r="P50">
        <v>5</v>
      </c>
      <c r="Q50" t="s">
        <v>103</v>
      </c>
      <c r="R50" t="s">
        <v>104</v>
      </c>
      <c r="S50" t="s">
        <v>73</v>
      </c>
      <c r="T50" t="s">
        <v>105</v>
      </c>
      <c r="U50" t="s">
        <v>43</v>
      </c>
      <c r="V50">
        <v>108</v>
      </c>
      <c r="W50">
        <v>37</v>
      </c>
      <c r="X50" t="str">
        <f>IF(Table1[[#This Row],[Driver Age]]&lt;25,"(&lt;25) Young",IF(Table1[[#This Row],[Driver Age]]&lt;=60,"(25–60) Adult","(&gt;60) Senior"))</f>
        <v>(25–60) Adult</v>
      </c>
      <c r="Y50" t="s">
        <v>75</v>
      </c>
      <c r="Z50" t="s">
        <v>33</v>
      </c>
      <c r="AA50" t="s">
        <v>45</v>
      </c>
      <c r="AB50" t="s">
        <v>97</v>
      </c>
      <c r="AC50">
        <v>5</v>
      </c>
      <c r="AD50" t="s">
        <v>78</v>
      </c>
      <c r="AE50" t="s">
        <v>65</v>
      </c>
      <c r="AF50" t="s">
        <v>49</v>
      </c>
      <c r="AG50" t="s">
        <v>50</v>
      </c>
      <c r="AH50">
        <v>2.5</v>
      </c>
      <c r="AI50" t="s">
        <v>108</v>
      </c>
      <c r="AJ50" t="s">
        <v>67</v>
      </c>
    </row>
    <row r="51" spans="1:36">
      <c r="A51" t="s">
        <v>244</v>
      </c>
      <c r="B51">
        <f>1</f>
        <v>1</v>
      </c>
      <c r="C51" t="s">
        <v>197</v>
      </c>
      <c r="D51" t="str">
        <f>VLOOKUP(Table1[[#This Row],[State Name]], Lookup!$A$2:$B$33, 2, FALSE)</f>
        <v>GJ</v>
      </c>
      <c r="E51" t="s">
        <v>245</v>
      </c>
      <c r="F51">
        <v>2023</v>
      </c>
      <c r="G51" t="s">
        <v>34</v>
      </c>
      <c r="H51">
        <f t="shared" si="0"/>
        <v>5</v>
      </c>
      <c r="I51" s="3">
        <f>DATE(Table1[[#This Row],[Year]],Table1[[#This Row],[Month_Number]],1)</f>
        <v>45047</v>
      </c>
      <c r="J51" t="s">
        <v>154</v>
      </c>
      <c r="K51" t="s">
        <v>246</v>
      </c>
      <c r="L51" t="s">
        <v>59</v>
      </c>
      <c r="M51">
        <v>4</v>
      </c>
      <c r="N51" t="s">
        <v>162</v>
      </c>
      <c r="O51">
        <v>9</v>
      </c>
      <c r="P51">
        <v>4</v>
      </c>
      <c r="Q51" t="s">
        <v>39</v>
      </c>
      <c r="R51" t="s">
        <v>40</v>
      </c>
      <c r="S51" t="s">
        <v>62</v>
      </c>
      <c r="T51" t="s">
        <v>63</v>
      </c>
      <c r="U51" t="s">
        <v>33</v>
      </c>
      <c r="V51">
        <v>41</v>
      </c>
      <c r="W51">
        <v>49</v>
      </c>
      <c r="X51" t="str">
        <f>IF(Table1[[#This Row],[Driver Age]]&lt;25,"(&lt;25) Young",IF(Table1[[#This Row],[Driver Age]]&lt;=60,"(25–60) Adult","(&gt;60) Senior"))</f>
        <v>(25–60) Adult</v>
      </c>
      <c r="Y51" t="s">
        <v>75</v>
      </c>
      <c r="Z51" t="s">
        <v>90</v>
      </c>
      <c r="AA51" t="s">
        <v>76</v>
      </c>
      <c r="AB51" t="s">
        <v>46</v>
      </c>
      <c r="AC51">
        <v>4</v>
      </c>
      <c r="AD51" t="s">
        <v>47</v>
      </c>
      <c r="AE51" t="s">
        <v>79</v>
      </c>
      <c r="AF51" t="s">
        <v>26</v>
      </c>
      <c r="AG51" t="s">
        <v>50</v>
      </c>
      <c r="AH51">
        <v>0.44</v>
      </c>
      <c r="AI51" t="s">
        <v>108</v>
      </c>
      <c r="AJ51" t="s">
        <v>109</v>
      </c>
    </row>
    <row r="52" spans="1:36">
      <c r="A52" t="s">
        <v>247</v>
      </c>
      <c r="B52">
        <f>1</f>
        <v>1</v>
      </c>
      <c r="C52" t="s">
        <v>197</v>
      </c>
      <c r="D52" t="str">
        <f>VLOOKUP(Table1[[#This Row],[State Name]], Lookup!$A$2:$B$33, 2, FALSE)</f>
        <v>GJ</v>
      </c>
      <c r="E52" t="s">
        <v>245</v>
      </c>
      <c r="F52">
        <v>2019</v>
      </c>
      <c r="G52" t="s">
        <v>117</v>
      </c>
      <c r="H52">
        <f t="shared" si="0"/>
        <v>12</v>
      </c>
      <c r="I52" s="3">
        <f>DATE(Table1[[#This Row],[Year]],Table1[[#This Row],[Month_Number]],1)</f>
        <v>43800</v>
      </c>
      <c r="J52" t="s">
        <v>57</v>
      </c>
      <c r="K52" t="s">
        <v>248</v>
      </c>
      <c r="L52" t="s">
        <v>50</v>
      </c>
      <c r="M52">
        <v>4</v>
      </c>
      <c r="N52" t="s">
        <v>113</v>
      </c>
      <c r="O52">
        <v>3</v>
      </c>
      <c r="P52">
        <v>5</v>
      </c>
      <c r="Q52" t="s">
        <v>87</v>
      </c>
      <c r="R52" t="s">
        <v>88</v>
      </c>
      <c r="S52" t="s">
        <v>41</v>
      </c>
      <c r="T52" t="s">
        <v>63</v>
      </c>
      <c r="U52" t="s">
        <v>33</v>
      </c>
      <c r="V52">
        <v>61</v>
      </c>
      <c r="W52">
        <v>51</v>
      </c>
      <c r="X52" t="str">
        <f>IF(Table1[[#This Row],[Driver Age]]&lt;25,"(&lt;25) Young",IF(Table1[[#This Row],[Driver Age]]&lt;=60,"(25–60) Adult","(&gt;60) Senior"))</f>
        <v>(25–60) Adult</v>
      </c>
      <c r="Y52" t="s">
        <v>75</v>
      </c>
      <c r="Z52" t="s">
        <v>33</v>
      </c>
      <c r="AA52" t="s">
        <v>76</v>
      </c>
      <c r="AB52" t="s">
        <v>97</v>
      </c>
      <c r="AC52">
        <v>0</v>
      </c>
      <c r="AD52" t="s">
        <v>47</v>
      </c>
      <c r="AE52" t="s">
        <v>65</v>
      </c>
      <c r="AF52" t="s">
        <v>49</v>
      </c>
      <c r="AG52" t="s">
        <v>50</v>
      </c>
      <c r="AH52">
        <v>1.67</v>
      </c>
      <c r="AI52" t="s">
        <v>66</v>
      </c>
      <c r="AJ52" t="s">
        <v>52</v>
      </c>
    </row>
    <row r="53" spans="1:36">
      <c r="A53" t="s">
        <v>249</v>
      </c>
      <c r="B53">
        <f>1</f>
        <v>1</v>
      </c>
      <c r="C53" t="s">
        <v>54</v>
      </c>
      <c r="D53" t="str">
        <f>VLOOKUP(Table1[[#This Row],[State Name]], Lookup!$A$2:$B$33, 2, FALSE)</f>
        <v>UP</v>
      </c>
      <c r="E53" t="s">
        <v>133</v>
      </c>
      <c r="F53">
        <v>2018</v>
      </c>
      <c r="G53" t="s">
        <v>34</v>
      </c>
      <c r="H53">
        <f t="shared" si="0"/>
        <v>5</v>
      </c>
      <c r="I53" s="3">
        <f>DATE(Table1[[#This Row],[Year]],Table1[[#This Row],[Month_Number]],1)</f>
        <v>43221</v>
      </c>
      <c r="J53" t="s">
        <v>95</v>
      </c>
      <c r="K53" t="s">
        <v>147</v>
      </c>
      <c r="L53" t="s">
        <v>59</v>
      </c>
      <c r="M53">
        <v>2</v>
      </c>
      <c r="N53" t="s">
        <v>113</v>
      </c>
      <c r="O53">
        <v>6</v>
      </c>
      <c r="P53">
        <v>2</v>
      </c>
      <c r="Q53" t="s">
        <v>87</v>
      </c>
      <c r="R53" t="s">
        <v>40</v>
      </c>
      <c r="S53" t="s">
        <v>41</v>
      </c>
      <c r="T53" t="s">
        <v>63</v>
      </c>
      <c r="U53" t="s">
        <v>33</v>
      </c>
      <c r="V53">
        <v>109</v>
      </c>
      <c r="W53">
        <v>30</v>
      </c>
      <c r="X53" t="str">
        <f>IF(Table1[[#This Row],[Driver Age]]&lt;25,"(&lt;25) Young",IF(Table1[[#This Row],[Driver Age]]&lt;=60,"(25–60) Adult","(&gt;60) Senior"))</f>
        <v>(25–60) Adult</v>
      </c>
      <c r="Y53" t="s">
        <v>44</v>
      </c>
      <c r="Z53" t="s">
        <v>90</v>
      </c>
      <c r="AA53" t="s">
        <v>76</v>
      </c>
      <c r="AB53" t="s">
        <v>77</v>
      </c>
      <c r="AC53">
        <v>18</v>
      </c>
      <c r="AD53" t="s">
        <v>114</v>
      </c>
      <c r="AE53" t="s">
        <v>65</v>
      </c>
      <c r="AF53" t="s">
        <v>49</v>
      </c>
      <c r="AG53" t="s">
        <v>50</v>
      </c>
      <c r="AH53">
        <v>0.33</v>
      </c>
      <c r="AI53" t="s">
        <v>80</v>
      </c>
      <c r="AJ53" t="s">
        <v>67</v>
      </c>
    </row>
    <row r="54" spans="1:36">
      <c r="A54" t="s">
        <v>250</v>
      </c>
      <c r="B54">
        <f>1</f>
        <v>1</v>
      </c>
      <c r="C54" t="s">
        <v>206</v>
      </c>
      <c r="D54" t="str">
        <f>VLOOKUP(Table1[[#This Row],[State Name]], Lookup!$A$2:$B$33, 2, FALSE)</f>
        <v>OD</v>
      </c>
      <c r="E54" t="s">
        <v>33</v>
      </c>
      <c r="F54">
        <v>2022</v>
      </c>
      <c r="G54" t="s">
        <v>94</v>
      </c>
      <c r="H54">
        <f t="shared" si="0"/>
        <v>8</v>
      </c>
      <c r="I54" s="3">
        <f>DATE(Table1[[#This Row],[Year]],Table1[[#This Row],[Month_Number]],1)</f>
        <v>44774</v>
      </c>
      <c r="J54" t="s">
        <v>101</v>
      </c>
      <c r="K54" t="s">
        <v>251</v>
      </c>
      <c r="L54" t="s">
        <v>50</v>
      </c>
      <c r="M54">
        <v>4</v>
      </c>
      <c r="N54" t="s">
        <v>113</v>
      </c>
      <c r="O54">
        <v>1</v>
      </c>
      <c r="P54">
        <v>3</v>
      </c>
      <c r="Q54" t="s">
        <v>72</v>
      </c>
      <c r="R54" t="s">
        <v>40</v>
      </c>
      <c r="S54" t="s">
        <v>73</v>
      </c>
      <c r="T54" t="s">
        <v>105</v>
      </c>
      <c r="U54" t="s">
        <v>33</v>
      </c>
      <c r="V54">
        <v>30</v>
      </c>
      <c r="W54">
        <v>57</v>
      </c>
      <c r="X54" t="str">
        <f>IF(Table1[[#This Row],[Driver Age]]&lt;25,"(&lt;25) Young",IF(Table1[[#This Row],[Driver Age]]&lt;=60,"(25–60) Adult","(&gt;60) Senior"))</f>
        <v>(25–60) Adult</v>
      </c>
      <c r="Y54" t="s">
        <v>44</v>
      </c>
      <c r="Z54" t="s">
        <v>107</v>
      </c>
      <c r="AA54" t="s">
        <v>76</v>
      </c>
      <c r="AB54" t="s">
        <v>46</v>
      </c>
      <c r="AC54">
        <v>22</v>
      </c>
      <c r="AD54" t="s">
        <v>47</v>
      </c>
      <c r="AE54" t="s">
        <v>79</v>
      </c>
      <c r="AF54" t="s">
        <v>49</v>
      </c>
      <c r="AG54" t="s">
        <v>50</v>
      </c>
      <c r="AH54">
        <v>3</v>
      </c>
      <c r="AI54" t="s">
        <v>66</v>
      </c>
      <c r="AJ54" t="s">
        <v>109</v>
      </c>
    </row>
    <row r="55" spans="1:36">
      <c r="A55" t="s">
        <v>252</v>
      </c>
      <c r="B55">
        <f>1</f>
        <v>1</v>
      </c>
      <c r="C55" t="s">
        <v>253</v>
      </c>
      <c r="D55" t="str">
        <f>VLOOKUP(Table1[[#This Row],[State Name]], Lookup!$A$2:$B$33, 2, FALSE)</f>
        <v>UK</v>
      </c>
      <c r="E55" t="s">
        <v>33</v>
      </c>
      <c r="F55">
        <v>2022</v>
      </c>
      <c r="G55" t="s">
        <v>34</v>
      </c>
      <c r="H55">
        <f t="shared" si="0"/>
        <v>5</v>
      </c>
      <c r="I55" s="3">
        <f>DATE(Table1[[#This Row],[Year]],Table1[[#This Row],[Month_Number]],1)</f>
        <v>44682</v>
      </c>
      <c r="J55" t="s">
        <v>154</v>
      </c>
      <c r="K55" t="s">
        <v>254</v>
      </c>
      <c r="L55" t="s">
        <v>59</v>
      </c>
      <c r="M55">
        <v>5</v>
      </c>
      <c r="N55" t="s">
        <v>162</v>
      </c>
      <c r="O55">
        <v>1</v>
      </c>
      <c r="P55">
        <v>4</v>
      </c>
      <c r="Q55" t="s">
        <v>39</v>
      </c>
      <c r="R55" t="s">
        <v>88</v>
      </c>
      <c r="S55" t="s">
        <v>120</v>
      </c>
      <c r="T55" t="s">
        <v>74</v>
      </c>
      <c r="U55" t="s">
        <v>106</v>
      </c>
      <c r="V55">
        <v>114</v>
      </c>
      <c r="W55">
        <v>25</v>
      </c>
      <c r="X55" t="str">
        <f>IF(Table1[[#This Row],[Driver Age]]&lt;25,"(&lt;25) Young",IF(Table1[[#This Row],[Driver Age]]&lt;=60,"(25–60) Adult","(&gt;60) Senior"))</f>
        <v>(25–60) Adult</v>
      </c>
      <c r="Y55" t="s">
        <v>75</v>
      </c>
      <c r="Z55" t="s">
        <v>33</v>
      </c>
      <c r="AA55" t="s">
        <v>45</v>
      </c>
      <c r="AB55" t="s">
        <v>64</v>
      </c>
      <c r="AC55">
        <v>9</v>
      </c>
      <c r="AD55" t="s">
        <v>78</v>
      </c>
      <c r="AE55" t="s">
        <v>79</v>
      </c>
      <c r="AF55" t="s">
        <v>26</v>
      </c>
      <c r="AG55" t="s">
        <v>50</v>
      </c>
      <c r="AH55">
        <v>4</v>
      </c>
      <c r="AI55" t="s">
        <v>80</v>
      </c>
      <c r="AJ55" t="s">
        <v>81</v>
      </c>
    </row>
    <row r="56" spans="1:36">
      <c r="A56" t="s">
        <v>255</v>
      </c>
      <c r="B56">
        <f>1</f>
        <v>1</v>
      </c>
      <c r="C56" t="s">
        <v>69</v>
      </c>
      <c r="D56" t="str">
        <f>VLOOKUP(Table1[[#This Row],[State Name]], Lookup!$A$2:$B$33, 2, FALSE)</f>
        <v>CG</v>
      </c>
      <c r="E56" t="s">
        <v>33</v>
      </c>
      <c r="F56">
        <v>2021</v>
      </c>
      <c r="G56" t="s">
        <v>130</v>
      </c>
      <c r="H56">
        <f t="shared" si="0"/>
        <v>4</v>
      </c>
      <c r="I56" s="3">
        <f>DATE(Table1[[#This Row],[Year]],Table1[[#This Row],[Month_Number]],1)</f>
        <v>44287</v>
      </c>
      <c r="J56" t="s">
        <v>84</v>
      </c>
      <c r="K56" t="s">
        <v>256</v>
      </c>
      <c r="L56" t="s">
        <v>37</v>
      </c>
      <c r="M56">
        <v>4</v>
      </c>
      <c r="N56" t="s">
        <v>71</v>
      </c>
      <c r="O56">
        <v>6</v>
      </c>
      <c r="P56">
        <v>4</v>
      </c>
      <c r="Q56" t="s">
        <v>72</v>
      </c>
      <c r="R56" t="s">
        <v>88</v>
      </c>
      <c r="S56" t="s">
        <v>62</v>
      </c>
      <c r="T56" t="s">
        <v>63</v>
      </c>
      <c r="U56" t="s">
        <v>89</v>
      </c>
      <c r="V56">
        <v>37</v>
      </c>
      <c r="W56">
        <v>22</v>
      </c>
      <c r="X56" t="str">
        <f>IF(Table1[[#This Row],[Driver Age]]&lt;25,"(&lt;25) Young",IF(Table1[[#This Row],[Driver Age]]&lt;=60,"(25–60) Adult","(&gt;60) Senior"))</f>
        <v>(&lt;25) Young</v>
      </c>
      <c r="Y56" t="s">
        <v>44</v>
      </c>
      <c r="Z56" t="s">
        <v>90</v>
      </c>
      <c r="AA56" t="s">
        <v>45</v>
      </c>
      <c r="AB56" t="s">
        <v>97</v>
      </c>
      <c r="AC56">
        <v>5</v>
      </c>
      <c r="AD56" t="s">
        <v>78</v>
      </c>
      <c r="AE56" t="s">
        <v>48</v>
      </c>
      <c r="AF56" t="s">
        <v>26</v>
      </c>
      <c r="AG56" t="s">
        <v>50</v>
      </c>
      <c r="AH56">
        <v>0.67</v>
      </c>
      <c r="AI56" t="s">
        <v>168</v>
      </c>
      <c r="AJ56" t="s">
        <v>109</v>
      </c>
    </row>
    <row r="57" spans="1:36">
      <c r="A57" t="s">
        <v>257</v>
      </c>
      <c r="B57">
        <f>1</f>
        <v>1</v>
      </c>
      <c r="C57" t="s">
        <v>157</v>
      </c>
      <c r="D57" t="str">
        <f>VLOOKUP(Table1[[#This Row],[State Name]], Lookup!$A$2:$B$33, 2, FALSE)</f>
        <v>KA</v>
      </c>
      <c r="E57" t="s">
        <v>258</v>
      </c>
      <c r="F57">
        <v>2020</v>
      </c>
      <c r="G57" t="s">
        <v>111</v>
      </c>
      <c r="H57">
        <f t="shared" si="0"/>
        <v>10</v>
      </c>
      <c r="I57" s="3">
        <f>DATE(Table1[[#This Row],[Year]],Table1[[#This Row],[Month_Number]],1)</f>
        <v>44105</v>
      </c>
      <c r="J57" t="s">
        <v>95</v>
      </c>
      <c r="K57" t="s">
        <v>259</v>
      </c>
      <c r="L57" t="s">
        <v>37</v>
      </c>
      <c r="M57">
        <v>2</v>
      </c>
      <c r="N57" t="s">
        <v>86</v>
      </c>
      <c r="O57">
        <v>1</v>
      </c>
      <c r="P57">
        <v>5</v>
      </c>
      <c r="Q57" t="s">
        <v>39</v>
      </c>
      <c r="R57" t="s">
        <v>88</v>
      </c>
      <c r="S57" t="s">
        <v>73</v>
      </c>
      <c r="T57" t="s">
        <v>42</v>
      </c>
      <c r="U57" t="s">
        <v>43</v>
      </c>
      <c r="V57">
        <v>50</v>
      </c>
      <c r="W57">
        <v>44</v>
      </c>
      <c r="X57" t="str">
        <f>IF(Table1[[#This Row],[Driver Age]]&lt;25,"(&lt;25) Young",IF(Table1[[#This Row],[Driver Age]]&lt;=60,"(25–60) Adult","(&gt;60) Senior"))</f>
        <v>(25–60) Adult</v>
      </c>
      <c r="Y57" t="s">
        <v>44</v>
      </c>
      <c r="Z57" t="s">
        <v>107</v>
      </c>
      <c r="AA57" t="s">
        <v>76</v>
      </c>
      <c r="AB57" t="s">
        <v>64</v>
      </c>
      <c r="AC57">
        <v>20</v>
      </c>
      <c r="AD57" t="s">
        <v>114</v>
      </c>
      <c r="AE57" t="s">
        <v>48</v>
      </c>
      <c r="AF57" t="s">
        <v>49</v>
      </c>
      <c r="AG57" t="s">
        <v>50</v>
      </c>
      <c r="AH57">
        <v>5</v>
      </c>
      <c r="AI57" t="s">
        <v>108</v>
      </c>
      <c r="AJ57" t="s">
        <v>52</v>
      </c>
    </row>
    <row r="58" spans="1:36">
      <c r="A58" t="s">
        <v>260</v>
      </c>
      <c r="B58">
        <f>1</f>
        <v>1</v>
      </c>
      <c r="C58" t="s">
        <v>253</v>
      </c>
      <c r="D58" t="str">
        <f>VLOOKUP(Table1[[#This Row],[State Name]], Lookup!$A$2:$B$33, 2, FALSE)</f>
        <v>UK</v>
      </c>
      <c r="E58" t="s">
        <v>33</v>
      </c>
      <c r="F58">
        <v>2022</v>
      </c>
      <c r="G58" t="s">
        <v>171</v>
      </c>
      <c r="H58">
        <f t="shared" si="0"/>
        <v>2</v>
      </c>
      <c r="I58" s="3">
        <f>DATE(Table1[[#This Row],[Year]],Table1[[#This Row],[Month_Number]],1)</f>
        <v>44593</v>
      </c>
      <c r="J58" t="s">
        <v>154</v>
      </c>
      <c r="K58" t="s">
        <v>261</v>
      </c>
      <c r="L58" t="s">
        <v>37</v>
      </c>
      <c r="M58">
        <v>1</v>
      </c>
      <c r="N58" t="s">
        <v>128</v>
      </c>
      <c r="O58">
        <v>8</v>
      </c>
      <c r="P58">
        <v>1</v>
      </c>
      <c r="Q58" t="s">
        <v>103</v>
      </c>
      <c r="R58" t="s">
        <v>40</v>
      </c>
      <c r="S58" t="s">
        <v>41</v>
      </c>
      <c r="T58" t="s">
        <v>42</v>
      </c>
      <c r="U58" t="s">
        <v>106</v>
      </c>
      <c r="V58">
        <v>89</v>
      </c>
      <c r="W58">
        <v>20</v>
      </c>
      <c r="X58" t="str">
        <f>IF(Table1[[#This Row],[Driver Age]]&lt;25,"(&lt;25) Young",IF(Table1[[#This Row],[Driver Age]]&lt;=60,"(25–60) Adult","(&gt;60) Senior"))</f>
        <v>(&lt;25) Young</v>
      </c>
      <c r="Y58" t="s">
        <v>44</v>
      </c>
      <c r="Z58" t="s">
        <v>33</v>
      </c>
      <c r="AA58" t="s">
        <v>76</v>
      </c>
      <c r="AB58" t="s">
        <v>97</v>
      </c>
      <c r="AC58">
        <v>0</v>
      </c>
      <c r="AD58" t="s">
        <v>47</v>
      </c>
      <c r="AE58" t="s">
        <v>79</v>
      </c>
      <c r="AF58" t="s">
        <v>26</v>
      </c>
      <c r="AG58" t="s">
        <v>50</v>
      </c>
      <c r="AH58">
        <v>0.12</v>
      </c>
      <c r="AI58" t="s">
        <v>168</v>
      </c>
      <c r="AJ58" t="s">
        <v>91</v>
      </c>
    </row>
    <row r="59" spans="1:36">
      <c r="A59" t="s">
        <v>262</v>
      </c>
      <c r="B59">
        <f>1</f>
        <v>1</v>
      </c>
      <c r="C59" t="s">
        <v>149</v>
      </c>
      <c r="D59" t="str">
        <f>VLOOKUP(Table1[[#This Row],[State Name]], Lookup!$A$2:$B$33, 2, FALSE)</f>
        <v>AR</v>
      </c>
      <c r="E59" t="s">
        <v>33</v>
      </c>
      <c r="F59">
        <v>2023</v>
      </c>
      <c r="G59" t="s">
        <v>171</v>
      </c>
      <c r="H59">
        <f t="shared" si="0"/>
        <v>2</v>
      </c>
      <c r="I59" s="3">
        <f>DATE(Table1[[#This Row],[Year]],Table1[[#This Row],[Month_Number]],1)</f>
        <v>44958</v>
      </c>
      <c r="J59" t="s">
        <v>146</v>
      </c>
      <c r="K59" t="s">
        <v>263</v>
      </c>
      <c r="L59" t="s">
        <v>50</v>
      </c>
      <c r="M59">
        <v>2</v>
      </c>
      <c r="N59" t="s">
        <v>113</v>
      </c>
      <c r="O59">
        <v>9</v>
      </c>
      <c r="P59">
        <v>2</v>
      </c>
      <c r="Q59" t="s">
        <v>87</v>
      </c>
      <c r="R59" t="s">
        <v>88</v>
      </c>
      <c r="S59" t="s">
        <v>73</v>
      </c>
      <c r="T59" t="s">
        <v>105</v>
      </c>
      <c r="U59" t="s">
        <v>106</v>
      </c>
      <c r="V59">
        <v>117</v>
      </c>
      <c r="W59">
        <v>59</v>
      </c>
      <c r="X59" t="str">
        <f>IF(Table1[[#This Row],[Driver Age]]&lt;25,"(&lt;25) Young",IF(Table1[[#This Row],[Driver Age]]&lt;=60,"(25–60) Adult","(&gt;60) Senior"))</f>
        <v>(25–60) Adult</v>
      </c>
      <c r="Y59" t="s">
        <v>44</v>
      </c>
      <c r="Z59" t="s">
        <v>33</v>
      </c>
      <c r="AA59" t="s">
        <v>45</v>
      </c>
      <c r="AB59" t="s">
        <v>77</v>
      </c>
      <c r="AC59">
        <v>22</v>
      </c>
      <c r="AD59" t="s">
        <v>47</v>
      </c>
      <c r="AE59" t="s">
        <v>79</v>
      </c>
      <c r="AF59" t="s">
        <v>49</v>
      </c>
      <c r="AG59" t="s">
        <v>50</v>
      </c>
      <c r="AH59">
        <v>0.22</v>
      </c>
      <c r="AI59" t="s">
        <v>66</v>
      </c>
      <c r="AJ59" t="s">
        <v>81</v>
      </c>
    </row>
    <row r="60" spans="1:36">
      <c r="A60" t="s">
        <v>264</v>
      </c>
      <c r="B60">
        <f>1</f>
        <v>1</v>
      </c>
      <c r="C60" t="s">
        <v>211</v>
      </c>
      <c r="D60" t="str">
        <f>VLOOKUP(Table1[[#This Row],[State Name]], Lookup!$A$2:$B$33, 2, FALSE)</f>
        <v>WB</v>
      </c>
      <c r="E60" t="s">
        <v>265</v>
      </c>
      <c r="F60">
        <v>2022</v>
      </c>
      <c r="G60" t="s">
        <v>100</v>
      </c>
      <c r="H60">
        <f t="shared" si="0"/>
        <v>11</v>
      </c>
      <c r="I60" s="3">
        <f>DATE(Table1[[#This Row],[Year]],Table1[[#This Row],[Month_Number]],1)</f>
        <v>44866</v>
      </c>
      <c r="J60" t="s">
        <v>101</v>
      </c>
      <c r="K60" t="s">
        <v>266</v>
      </c>
      <c r="L60" t="s">
        <v>50</v>
      </c>
      <c r="M60">
        <v>5</v>
      </c>
      <c r="N60" t="s">
        <v>38</v>
      </c>
      <c r="O60">
        <v>7</v>
      </c>
      <c r="P60">
        <v>4</v>
      </c>
      <c r="Q60" t="s">
        <v>87</v>
      </c>
      <c r="R60" t="s">
        <v>88</v>
      </c>
      <c r="S60" t="s">
        <v>41</v>
      </c>
      <c r="T60" t="s">
        <v>74</v>
      </c>
      <c r="U60" t="s">
        <v>43</v>
      </c>
      <c r="V60">
        <v>45</v>
      </c>
      <c r="W60">
        <v>56</v>
      </c>
      <c r="X60" t="str">
        <f>IF(Table1[[#This Row],[Driver Age]]&lt;25,"(&lt;25) Young",IF(Table1[[#This Row],[Driver Age]]&lt;=60,"(25–60) Adult","(&gt;60) Senior"))</f>
        <v>(25–60) Adult</v>
      </c>
      <c r="Y60" t="s">
        <v>75</v>
      </c>
      <c r="Z60" t="s">
        <v>33</v>
      </c>
      <c r="AA60" t="s">
        <v>76</v>
      </c>
      <c r="AB60" t="s">
        <v>77</v>
      </c>
      <c r="AC60">
        <v>0</v>
      </c>
      <c r="AD60" t="s">
        <v>47</v>
      </c>
      <c r="AE60" t="s">
        <v>79</v>
      </c>
      <c r="AF60" t="s">
        <v>49</v>
      </c>
      <c r="AG60" t="s">
        <v>50</v>
      </c>
      <c r="AH60">
        <v>0.56999999999999995</v>
      </c>
      <c r="AI60" t="s">
        <v>66</v>
      </c>
      <c r="AJ60" t="s">
        <v>109</v>
      </c>
    </row>
    <row r="61" spans="1:36">
      <c r="A61" t="s">
        <v>267</v>
      </c>
      <c r="B61">
        <f>1</f>
        <v>1</v>
      </c>
      <c r="C61" t="s">
        <v>69</v>
      </c>
      <c r="D61" t="str">
        <f>VLOOKUP(Table1[[#This Row],[State Name]], Lookup!$A$2:$B$33, 2, FALSE)</f>
        <v>CG</v>
      </c>
      <c r="E61" t="s">
        <v>33</v>
      </c>
      <c r="F61">
        <v>2018</v>
      </c>
      <c r="G61" t="s">
        <v>130</v>
      </c>
      <c r="H61">
        <f t="shared" si="0"/>
        <v>4</v>
      </c>
      <c r="I61" s="3">
        <f>DATE(Table1[[#This Row],[Year]],Table1[[#This Row],[Month_Number]],1)</f>
        <v>43191</v>
      </c>
      <c r="J61" t="s">
        <v>35</v>
      </c>
      <c r="K61" t="s">
        <v>268</v>
      </c>
      <c r="L61" t="s">
        <v>37</v>
      </c>
      <c r="M61">
        <v>3</v>
      </c>
      <c r="N61" t="s">
        <v>113</v>
      </c>
      <c r="O61">
        <v>8</v>
      </c>
      <c r="P61">
        <v>3</v>
      </c>
      <c r="Q61" t="s">
        <v>72</v>
      </c>
      <c r="R61" t="s">
        <v>88</v>
      </c>
      <c r="S61" t="s">
        <v>62</v>
      </c>
      <c r="T61" t="s">
        <v>74</v>
      </c>
      <c r="U61" t="s">
        <v>33</v>
      </c>
      <c r="V61">
        <v>70</v>
      </c>
      <c r="W61">
        <v>62</v>
      </c>
      <c r="X61" t="str">
        <f>IF(Table1[[#This Row],[Driver Age]]&lt;25,"(&lt;25) Young",IF(Table1[[#This Row],[Driver Age]]&lt;=60,"(25–60) Adult","(&gt;60) Senior"))</f>
        <v>(&gt;60) Senior</v>
      </c>
      <c r="Y61" t="s">
        <v>75</v>
      </c>
      <c r="Z61" t="s">
        <v>90</v>
      </c>
      <c r="AA61" t="s">
        <v>45</v>
      </c>
      <c r="AB61" t="s">
        <v>77</v>
      </c>
      <c r="AC61">
        <v>7</v>
      </c>
      <c r="AD61" t="s">
        <v>78</v>
      </c>
      <c r="AE61" t="s">
        <v>65</v>
      </c>
      <c r="AF61" t="s">
        <v>49</v>
      </c>
      <c r="AG61" t="s">
        <v>50</v>
      </c>
      <c r="AH61">
        <v>0.38</v>
      </c>
      <c r="AI61" t="s">
        <v>66</v>
      </c>
      <c r="AJ61" t="s">
        <v>91</v>
      </c>
    </row>
    <row r="62" spans="1:36">
      <c r="A62" t="s">
        <v>269</v>
      </c>
      <c r="B62">
        <f>1</f>
        <v>1</v>
      </c>
      <c r="C62" t="s">
        <v>270</v>
      </c>
      <c r="D62" t="str">
        <f>VLOOKUP(Table1[[#This Row],[State Name]], Lookup!$A$2:$B$33, 2, FALSE)</f>
        <v>HR</v>
      </c>
      <c r="E62" t="s">
        <v>33</v>
      </c>
      <c r="F62">
        <v>2021</v>
      </c>
      <c r="G62" t="s">
        <v>94</v>
      </c>
      <c r="H62">
        <f t="shared" si="0"/>
        <v>8</v>
      </c>
      <c r="I62" s="3">
        <f>DATE(Table1[[#This Row],[Year]],Table1[[#This Row],[Month_Number]],1)</f>
        <v>44409</v>
      </c>
      <c r="J62" t="s">
        <v>154</v>
      </c>
      <c r="K62" t="s">
        <v>271</v>
      </c>
      <c r="L62" t="s">
        <v>50</v>
      </c>
      <c r="M62">
        <v>1</v>
      </c>
      <c r="N62" t="s">
        <v>113</v>
      </c>
      <c r="O62">
        <v>6</v>
      </c>
      <c r="P62">
        <v>4</v>
      </c>
      <c r="Q62" t="s">
        <v>39</v>
      </c>
      <c r="R62" t="s">
        <v>88</v>
      </c>
      <c r="S62" t="s">
        <v>62</v>
      </c>
      <c r="T62" t="s">
        <v>42</v>
      </c>
      <c r="U62" t="s">
        <v>89</v>
      </c>
      <c r="V62">
        <v>60</v>
      </c>
      <c r="W62">
        <v>56</v>
      </c>
      <c r="X62" t="str">
        <f>IF(Table1[[#This Row],[Driver Age]]&lt;25,"(&lt;25) Young",IF(Table1[[#This Row],[Driver Age]]&lt;=60,"(25–60) Adult","(&gt;60) Senior"))</f>
        <v>(25–60) Adult</v>
      </c>
      <c r="Y62" t="s">
        <v>75</v>
      </c>
      <c r="Z62" t="s">
        <v>33</v>
      </c>
      <c r="AA62" t="s">
        <v>76</v>
      </c>
      <c r="AB62" t="s">
        <v>97</v>
      </c>
      <c r="AC62">
        <v>8</v>
      </c>
      <c r="AD62" t="s">
        <v>78</v>
      </c>
      <c r="AE62" t="s">
        <v>48</v>
      </c>
      <c r="AF62" t="s">
        <v>26</v>
      </c>
      <c r="AG62" t="s">
        <v>50</v>
      </c>
      <c r="AH62">
        <v>0.67</v>
      </c>
      <c r="AI62" t="s">
        <v>66</v>
      </c>
      <c r="AJ62" t="s">
        <v>52</v>
      </c>
    </row>
    <row r="63" spans="1:36">
      <c r="A63" t="s">
        <v>272</v>
      </c>
      <c r="B63">
        <f>1</f>
        <v>1</v>
      </c>
      <c r="C63" t="s">
        <v>152</v>
      </c>
      <c r="D63" t="str">
        <f>VLOOKUP(Table1[[#This Row],[State Name]], Lookup!$A$2:$B$33, 2, FALSE)</f>
        <v>AP</v>
      </c>
      <c r="E63" t="s">
        <v>273</v>
      </c>
      <c r="F63">
        <v>2022</v>
      </c>
      <c r="G63" t="s">
        <v>56</v>
      </c>
      <c r="H63">
        <f t="shared" si="0"/>
        <v>1</v>
      </c>
      <c r="I63" s="3">
        <f>DATE(Table1[[#This Row],[Year]],Table1[[#This Row],[Month_Number]],1)</f>
        <v>44562</v>
      </c>
      <c r="J63" t="s">
        <v>35</v>
      </c>
      <c r="K63" t="s">
        <v>274</v>
      </c>
      <c r="L63" t="s">
        <v>59</v>
      </c>
      <c r="M63">
        <v>1</v>
      </c>
      <c r="N63" t="s">
        <v>71</v>
      </c>
      <c r="O63">
        <v>0</v>
      </c>
      <c r="P63">
        <v>0</v>
      </c>
      <c r="Q63" t="s">
        <v>119</v>
      </c>
      <c r="R63" t="s">
        <v>40</v>
      </c>
      <c r="S63" t="s">
        <v>62</v>
      </c>
      <c r="T63" t="s">
        <v>74</v>
      </c>
      <c r="U63" t="s">
        <v>33</v>
      </c>
      <c r="V63">
        <v>95</v>
      </c>
      <c r="W63">
        <v>51</v>
      </c>
      <c r="X63" t="str">
        <f>IF(Table1[[#This Row],[Driver Age]]&lt;25,"(&lt;25) Young",IF(Table1[[#This Row],[Driver Age]]&lt;=60,"(25–60) Adult","(&gt;60) Senior"))</f>
        <v>(25–60) Adult</v>
      </c>
      <c r="Y63" t="s">
        <v>75</v>
      </c>
      <c r="Z63" t="s">
        <v>107</v>
      </c>
      <c r="AA63" t="s">
        <v>76</v>
      </c>
      <c r="AB63" t="s">
        <v>77</v>
      </c>
      <c r="AC63">
        <v>7</v>
      </c>
      <c r="AD63" t="s">
        <v>78</v>
      </c>
      <c r="AE63" t="s">
        <v>79</v>
      </c>
      <c r="AF63" t="s">
        <v>49</v>
      </c>
      <c r="AG63" t="s">
        <v>143</v>
      </c>
      <c r="AH63">
        <v>0</v>
      </c>
      <c r="AI63" t="s">
        <v>66</v>
      </c>
      <c r="AJ63" t="s">
        <v>67</v>
      </c>
    </row>
    <row r="64" spans="1:36">
      <c r="A64" t="s">
        <v>275</v>
      </c>
      <c r="B64">
        <f>1</f>
        <v>1</v>
      </c>
      <c r="C64" t="s">
        <v>137</v>
      </c>
      <c r="D64" t="str">
        <f>VLOOKUP(Table1[[#This Row],[State Name]], Lookup!$A$2:$B$33, 2, FALSE)</f>
        <v>AS</v>
      </c>
      <c r="E64" t="s">
        <v>33</v>
      </c>
      <c r="F64">
        <v>2023</v>
      </c>
      <c r="G64" t="s">
        <v>83</v>
      </c>
      <c r="H64">
        <f t="shared" si="0"/>
        <v>6</v>
      </c>
      <c r="I64" s="3">
        <f>DATE(Table1[[#This Row],[Year]],Table1[[#This Row],[Month_Number]],1)</f>
        <v>45078</v>
      </c>
      <c r="J64" t="s">
        <v>84</v>
      </c>
      <c r="K64" t="s">
        <v>276</v>
      </c>
      <c r="L64" t="s">
        <v>50</v>
      </c>
      <c r="M64">
        <v>2</v>
      </c>
      <c r="N64" t="s">
        <v>86</v>
      </c>
      <c r="O64">
        <v>6</v>
      </c>
      <c r="P64">
        <v>0</v>
      </c>
      <c r="Q64" t="s">
        <v>119</v>
      </c>
      <c r="R64" t="s">
        <v>61</v>
      </c>
      <c r="S64" t="s">
        <v>62</v>
      </c>
      <c r="T64" t="s">
        <v>63</v>
      </c>
      <c r="U64" t="s">
        <v>89</v>
      </c>
      <c r="V64">
        <v>31</v>
      </c>
      <c r="W64">
        <v>54</v>
      </c>
      <c r="X64" t="str">
        <f>IF(Table1[[#This Row],[Driver Age]]&lt;25,"(&lt;25) Young",IF(Table1[[#This Row],[Driver Age]]&lt;=60,"(25–60) Adult","(&gt;60) Senior"))</f>
        <v>(25–60) Adult</v>
      </c>
      <c r="Y64" t="s">
        <v>75</v>
      </c>
      <c r="Z64" t="s">
        <v>107</v>
      </c>
      <c r="AA64" t="s">
        <v>76</v>
      </c>
      <c r="AB64" t="s">
        <v>64</v>
      </c>
      <c r="AC64">
        <v>6</v>
      </c>
      <c r="AD64" t="s">
        <v>78</v>
      </c>
      <c r="AE64" t="s">
        <v>79</v>
      </c>
      <c r="AF64" t="s">
        <v>26</v>
      </c>
      <c r="AG64" t="s">
        <v>143</v>
      </c>
      <c r="AH64">
        <v>0</v>
      </c>
      <c r="AI64" t="s">
        <v>66</v>
      </c>
      <c r="AJ64" t="s">
        <v>109</v>
      </c>
    </row>
    <row r="65" spans="1:36">
      <c r="A65" t="s">
        <v>277</v>
      </c>
      <c r="B65">
        <f>1</f>
        <v>1</v>
      </c>
      <c r="C65" t="s">
        <v>116</v>
      </c>
      <c r="D65" t="str">
        <f>VLOOKUP(Table1[[#This Row],[State Name]], Lookup!$A$2:$B$33, 2, FALSE)</f>
        <v>HP</v>
      </c>
      <c r="E65" t="s">
        <v>33</v>
      </c>
      <c r="F65">
        <v>2018</v>
      </c>
      <c r="G65" t="s">
        <v>111</v>
      </c>
      <c r="H65">
        <f t="shared" si="0"/>
        <v>10</v>
      </c>
      <c r="I65" s="3">
        <f>DATE(Table1[[#This Row],[Year]],Table1[[#This Row],[Month_Number]],1)</f>
        <v>43374</v>
      </c>
      <c r="J65" t="s">
        <v>84</v>
      </c>
      <c r="K65" t="s">
        <v>278</v>
      </c>
      <c r="L65" t="s">
        <v>59</v>
      </c>
      <c r="M65">
        <v>1</v>
      </c>
      <c r="N65" t="s">
        <v>38</v>
      </c>
      <c r="O65">
        <v>6</v>
      </c>
      <c r="P65">
        <v>3</v>
      </c>
      <c r="Q65" t="s">
        <v>72</v>
      </c>
      <c r="R65" t="s">
        <v>104</v>
      </c>
      <c r="S65" t="s">
        <v>120</v>
      </c>
      <c r="T65" t="s">
        <v>74</v>
      </c>
      <c r="U65" t="s">
        <v>33</v>
      </c>
      <c r="V65">
        <v>85</v>
      </c>
      <c r="W65">
        <v>55</v>
      </c>
      <c r="X65" t="str">
        <f>IF(Table1[[#This Row],[Driver Age]]&lt;25,"(&lt;25) Young",IF(Table1[[#This Row],[Driver Age]]&lt;=60,"(25–60) Adult","(&gt;60) Senior"))</f>
        <v>(25–60) Adult</v>
      </c>
      <c r="Y65" t="s">
        <v>44</v>
      </c>
      <c r="Z65" t="s">
        <v>90</v>
      </c>
      <c r="AA65" t="s">
        <v>76</v>
      </c>
      <c r="AB65" t="s">
        <v>97</v>
      </c>
      <c r="AC65">
        <v>10</v>
      </c>
      <c r="AD65" t="s">
        <v>78</v>
      </c>
      <c r="AE65" t="s">
        <v>65</v>
      </c>
      <c r="AF65" t="s">
        <v>26</v>
      </c>
      <c r="AG65" t="s">
        <v>50</v>
      </c>
      <c r="AH65">
        <v>0.5</v>
      </c>
      <c r="AI65" t="s">
        <v>66</v>
      </c>
      <c r="AJ65" t="s">
        <v>91</v>
      </c>
    </row>
    <row r="66" spans="1:36">
      <c r="A66" t="s">
        <v>279</v>
      </c>
      <c r="B66">
        <f>1</f>
        <v>1</v>
      </c>
      <c r="C66" t="s">
        <v>206</v>
      </c>
      <c r="D66" t="str">
        <f>VLOOKUP(Table1[[#This Row],[State Name]], Lookup!$A$2:$B$33, 2, FALSE)</f>
        <v>OD</v>
      </c>
      <c r="E66" t="s">
        <v>33</v>
      </c>
      <c r="F66">
        <v>2019</v>
      </c>
      <c r="G66" t="s">
        <v>83</v>
      </c>
      <c r="H66">
        <f t="shared" ref="H66:H129" si="1">MONTH(DATEVALUE(G66 &amp; " 5"))</f>
        <v>6</v>
      </c>
      <c r="I66" s="3">
        <f>DATE(Table1[[#This Row],[Year]],Table1[[#This Row],[Month_Number]],1)</f>
        <v>43617</v>
      </c>
      <c r="J66" t="s">
        <v>95</v>
      </c>
      <c r="K66" t="s">
        <v>280</v>
      </c>
      <c r="L66" t="s">
        <v>50</v>
      </c>
      <c r="M66">
        <v>5</v>
      </c>
      <c r="N66" t="s">
        <v>113</v>
      </c>
      <c r="O66">
        <v>2</v>
      </c>
      <c r="P66">
        <v>3</v>
      </c>
      <c r="Q66" t="s">
        <v>39</v>
      </c>
      <c r="R66" t="s">
        <v>104</v>
      </c>
      <c r="S66" t="s">
        <v>62</v>
      </c>
      <c r="T66" t="s">
        <v>105</v>
      </c>
      <c r="U66" t="s">
        <v>106</v>
      </c>
      <c r="V66">
        <v>110</v>
      </c>
      <c r="W66">
        <v>48</v>
      </c>
      <c r="X66" t="str">
        <f>IF(Table1[[#This Row],[Driver Age]]&lt;25,"(&lt;25) Young",IF(Table1[[#This Row],[Driver Age]]&lt;=60,"(25–60) Adult","(&gt;60) Senior"))</f>
        <v>(25–60) Adult</v>
      </c>
      <c r="Y66" t="s">
        <v>44</v>
      </c>
      <c r="Z66" t="s">
        <v>90</v>
      </c>
      <c r="AA66" t="s">
        <v>45</v>
      </c>
      <c r="AB66" t="s">
        <v>46</v>
      </c>
      <c r="AC66">
        <v>21</v>
      </c>
      <c r="AD66" t="s">
        <v>47</v>
      </c>
      <c r="AE66" t="s">
        <v>65</v>
      </c>
      <c r="AF66" t="s">
        <v>49</v>
      </c>
      <c r="AG66" t="s">
        <v>50</v>
      </c>
      <c r="AH66">
        <v>1.5</v>
      </c>
      <c r="AI66" t="s">
        <v>108</v>
      </c>
      <c r="AJ66" t="s">
        <v>81</v>
      </c>
    </row>
    <row r="67" spans="1:36">
      <c r="A67" t="s">
        <v>281</v>
      </c>
      <c r="B67">
        <f>1</f>
        <v>1</v>
      </c>
      <c r="C67" t="s">
        <v>145</v>
      </c>
      <c r="D67" t="str">
        <f>VLOOKUP(Table1[[#This Row],[State Name]], Lookup!$A$2:$B$33, 2, FALSE)</f>
        <v>TS</v>
      </c>
      <c r="E67" t="s">
        <v>33</v>
      </c>
      <c r="F67">
        <v>2019</v>
      </c>
      <c r="G67" t="s">
        <v>94</v>
      </c>
      <c r="H67">
        <f t="shared" si="1"/>
        <v>8</v>
      </c>
      <c r="I67" s="3">
        <f>DATE(Table1[[#This Row],[Year]],Table1[[#This Row],[Month_Number]],1)</f>
        <v>43678</v>
      </c>
      <c r="J67" t="s">
        <v>84</v>
      </c>
      <c r="K67" t="s">
        <v>282</v>
      </c>
      <c r="L67" t="s">
        <v>37</v>
      </c>
      <c r="M67">
        <v>3</v>
      </c>
      <c r="N67" t="s">
        <v>86</v>
      </c>
      <c r="O67">
        <v>3</v>
      </c>
      <c r="P67">
        <v>2</v>
      </c>
      <c r="Q67" t="s">
        <v>72</v>
      </c>
      <c r="R67" t="s">
        <v>40</v>
      </c>
      <c r="S67" t="s">
        <v>41</v>
      </c>
      <c r="T67" t="s">
        <v>74</v>
      </c>
      <c r="U67" t="s">
        <v>43</v>
      </c>
      <c r="V67">
        <v>90</v>
      </c>
      <c r="W67">
        <v>66</v>
      </c>
      <c r="X67" t="str">
        <f>IF(Table1[[#This Row],[Driver Age]]&lt;25,"(&lt;25) Young",IF(Table1[[#This Row],[Driver Age]]&lt;=60,"(25–60) Adult","(&gt;60) Senior"))</f>
        <v>(&gt;60) Senior</v>
      </c>
      <c r="Y67" t="s">
        <v>44</v>
      </c>
      <c r="Z67" t="s">
        <v>90</v>
      </c>
      <c r="AA67" t="s">
        <v>76</v>
      </c>
      <c r="AB67" t="s">
        <v>97</v>
      </c>
      <c r="AC67">
        <v>10</v>
      </c>
      <c r="AD67" t="s">
        <v>78</v>
      </c>
      <c r="AE67" t="s">
        <v>65</v>
      </c>
      <c r="AF67" t="s">
        <v>26</v>
      </c>
      <c r="AG67" t="s">
        <v>50</v>
      </c>
      <c r="AH67">
        <v>0.67</v>
      </c>
      <c r="AI67" t="s">
        <v>51</v>
      </c>
      <c r="AJ67" t="s">
        <v>67</v>
      </c>
    </row>
    <row r="68" spans="1:36">
      <c r="A68" t="s">
        <v>283</v>
      </c>
      <c r="B68">
        <f>1</f>
        <v>1</v>
      </c>
      <c r="C68" t="s">
        <v>253</v>
      </c>
      <c r="D68" t="str">
        <f>VLOOKUP(Table1[[#This Row],[State Name]], Lookup!$A$2:$B$33, 2, FALSE)</f>
        <v>UK</v>
      </c>
      <c r="E68" t="s">
        <v>33</v>
      </c>
      <c r="F68">
        <v>2021</v>
      </c>
      <c r="G68" t="s">
        <v>171</v>
      </c>
      <c r="H68">
        <f t="shared" si="1"/>
        <v>2</v>
      </c>
      <c r="I68" s="3">
        <f>DATE(Table1[[#This Row],[Year]],Table1[[#This Row],[Month_Number]],1)</f>
        <v>44228</v>
      </c>
      <c r="J68" t="s">
        <v>95</v>
      </c>
      <c r="K68" t="s">
        <v>284</v>
      </c>
      <c r="L68" t="s">
        <v>37</v>
      </c>
      <c r="M68">
        <v>1</v>
      </c>
      <c r="N68" t="s">
        <v>162</v>
      </c>
      <c r="O68">
        <v>5</v>
      </c>
      <c r="P68">
        <v>0</v>
      </c>
      <c r="Q68" t="s">
        <v>72</v>
      </c>
      <c r="R68" t="s">
        <v>61</v>
      </c>
      <c r="S68" t="s">
        <v>41</v>
      </c>
      <c r="T68" t="s">
        <v>42</v>
      </c>
      <c r="U68" t="s">
        <v>33</v>
      </c>
      <c r="V68">
        <v>61</v>
      </c>
      <c r="W68">
        <v>35</v>
      </c>
      <c r="X68" t="str">
        <f>IF(Table1[[#This Row],[Driver Age]]&lt;25,"(&lt;25) Young",IF(Table1[[#This Row],[Driver Age]]&lt;=60,"(25–60) Adult","(&gt;60) Senior"))</f>
        <v>(25–60) Adult</v>
      </c>
      <c r="Y68" t="s">
        <v>44</v>
      </c>
      <c r="Z68" t="s">
        <v>107</v>
      </c>
      <c r="AA68" t="s">
        <v>76</v>
      </c>
      <c r="AB68" t="s">
        <v>64</v>
      </c>
      <c r="AC68">
        <v>20</v>
      </c>
      <c r="AD68" t="s">
        <v>114</v>
      </c>
      <c r="AE68" t="s">
        <v>48</v>
      </c>
      <c r="AF68" t="s">
        <v>49</v>
      </c>
      <c r="AG68" t="s">
        <v>143</v>
      </c>
      <c r="AH68">
        <v>0</v>
      </c>
      <c r="AI68" t="s">
        <v>108</v>
      </c>
      <c r="AJ68" t="s">
        <v>52</v>
      </c>
    </row>
    <row r="69" spans="1:36">
      <c r="A69" t="s">
        <v>285</v>
      </c>
      <c r="B69">
        <f>1</f>
        <v>1</v>
      </c>
      <c r="C69" t="s">
        <v>286</v>
      </c>
      <c r="D69" t="str">
        <f>VLOOKUP(Table1[[#This Row],[State Name]], Lookup!$A$2:$B$33, 2, FALSE)</f>
        <v>GA</v>
      </c>
      <c r="E69" t="s">
        <v>33</v>
      </c>
      <c r="F69">
        <v>2018</v>
      </c>
      <c r="G69" t="s">
        <v>171</v>
      </c>
      <c r="H69">
        <f t="shared" si="1"/>
        <v>2</v>
      </c>
      <c r="I69" s="3">
        <f>DATE(Table1[[#This Row],[Year]],Table1[[#This Row],[Month_Number]],1)</f>
        <v>43132</v>
      </c>
      <c r="J69" t="s">
        <v>84</v>
      </c>
      <c r="K69" t="s">
        <v>199</v>
      </c>
      <c r="L69" t="s">
        <v>50</v>
      </c>
      <c r="M69">
        <v>3</v>
      </c>
      <c r="N69" t="s">
        <v>162</v>
      </c>
      <c r="O69">
        <v>0</v>
      </c>
      <c r="P69">
        <v>4</v>
      </c>
      <c r="Q69" t="s">
        <v>119</v>
      </c>
      <c r="R69" t="s">
        <v>104</v>
      </c>
      <c r="S69" t="s">
        <v>120</v>
      </c>
      <c r="T69" t="s">
        <v>74</v>
      </c>
      <c r="U69" t="s">
        <v>33</v>
      </c>
      <c r="V69">
        <v>35</v>
      </c>
      <c r="W69">
        <v>23</v>
      </c>
      <c r="X69" t="str">
        <f>IF(Table1[[#This Row],[Driver Age]]&lt;25,"(&lt;25) Young",IF(Table1[[#This Row],[Driver Age]]&lt;=60,"(25–60) Adult","(&gt;60) Senior"))</f>
        <v>(&lt;25) Young</v>
      </c>
      <c r="Y69" t="s">
        <v>75</v>
      </c>
      <c r="Z69" t="s">
        <v>33</v>
      </c>
      <c r="AA69" t="s">
        <v>45</v>
      </c>
      <c r="AB69" t="s">
        <v>46</v>
      </c>
      <c r="AC69">
        <v>15</v>
      </c>
      <c r="AD69" t="s">
        <v>135</v>
      </c>
      <c r="AE69" t="s">
        <v>65</v>
      </c>
      <c r="AF69" t="s">
        <v>26</v>
      </c>
      <c r="AG69" t="s">
        <v>50</v>
      </c>
      <c r="AH69">
        <v>0</v>
      </c>
      <c r="AI69" t="s">
        <v>168</v>
      </c>
      <c r="AJ69" t="s">
        <v>109</v>
      </c>
    </row>
    <row r="70" spans="1:36">
      <c r="A70" t="s">
        <v>287</v>
      </c>
      <c r="B70">
        <f>1</f>
        <v>1</v>
      </c>
      <c r="C70" t="s">
        <v>191</v>
      </c>
      <c r="D70" t="str">
        <f>VLOOKUP(Table1[[#This Row],[State Name]], Lookup!$A$2:$B$33, 2, FALSE)</f>
        <v>CH</v>
      </c>
      <c r="E70" t="s">
        <v>33</v>
      </c>
      <c r="F70">
        <v>2023</v>
      </c>
      <c r="G70" t="s">
        <v>94</v>
      </c>
      <c r="H70">
        <f t="shared" si="1"/>
        <v>8</v>
      </c>
      <c r="I70" s="3">
        <f>DATE(Table1[[#This Row],[Year]],Table1[[#This Row],[Month_Number]],1)</f>
        <v>45139</v>
      </c>
      <c r="J70" t="s">
        <v>57</v>
      </c>
      <c r="K70" t="s">
        <v>288</v>
      </c>
      <c r="L70" t="s">
        <v>50</v>
      </c>
      <c r="M70">
        <v>4</v>
      </c>
      <c r="N70" t="s">
        <v>162</v>
      </c>
      <c r="O70">
        <v>2</v>
      </c>
      <c r="P70">
        <v>5</v>
      </c>
      <c r="Q70" t="s">
        <v>87</v>
      </c>
      <c r="R70" t="s">
        <v>104</v>
      </c>
      <c r="S70" t="s">
        <v>120</v>
      </c>
      <c r="T70" t="s">
        <v>63</v>
      </c>
      <c r="U70" t="s">
        <v>106</v>
      </c>
      <c r="V70">
        <v>85</v>
      </c>
      <c r="W70">
        <v>65</v>
      </c>
      <c r="X70" t="str">
        <f>IF(Table1[[#This Row],[Driver Age]]&lt;25,"(&lt;25) Young",IF(Table1[[#This Row],[Driver Age]]&lt;=60,"(25–60) Adult","(&gt;60) Senior"))</f>
        <v>(&gt;60) Senior</v>
      </c>
      <c r="Y70" t="s">
        <v>44</v>
      </c>
      <c r="Z70" t="s">
        <v>90</v>
      </c>
      <c r="AA70" t="s">
        <v>76</v>
      </c>
      <c r="AB70" t="s">
        <v>64</v>
      </c>
      <c r="AC70">
        <v>17</v>
      </c>
      <c r="AD70" t="s">
        <v>114</v>
      </c>
      <c r="AE70" t="s">
        <v>79</v>
      </c>
      <c r="AF70" t="s">
        <v>49</v>
      </c>
      <c r="AG70" t="s">
        <v>50</v>
      </c>
      <c r="AH70">
        <v>2.5</v>
      </c>
      <c r="AI70" t="s">
        <v>51</v>
      </c>
      <c r="AJ70" t="s">
        <v>91</v>
      </c>
    </row>
    <row r="71" spans="1:36">
      <c r="A71" t="s">
        <v>289</v>
      </c>
      <c r="B71">
        <f>1</f>
        <v>1</v>
      </c>
      <c r="C71" t="s">
        <v>137</v>
      </c>
      <c r="D71" t="str">
        <f>VLOOKUP(Table1[[#This Row],[State Name]], Lookup!$A$2:$B$33, 2, FALSE)</f>
        <v>AS</v>
      </c>
      <c r="E71" t="s">
        <v>33</v>
      </c>
      <c r="F71">
        <v>2023</v>
      </c>
      <c r="G71" t="s">
        <v>130</v>
      </c>
      <c r="H71">
        <f t="shared" si="1"/>
        <v>4</v>
      </c>
      <c r="I71" s="3">
        <f>DATE(Table1[[#This Row],[Year]],Table1[[#This Row],[Month_Number]],1)</f>
        <v>45017</v>
      </c>
      <c r="J71" t="s">
        <v>154</v>
      </c>
      <c r="K71" t="s">
        <v>290</v>
      </c>
      <c r="L71" t="s">
        <v>50</v>
      </c>
      <c r="M71">
        <v>2</v>
      </c>
      <c r="N71" t="s">
        <v>71</v>
      </c>
      <c r="O71">
        <v>0</v>
      </c>
      <c r="P71">
        <v>0</v>
      </c>
      <c r="Q71" t="s">
        <v>103</v>
      </c>
      <c r="R71" t="s">
        <v>88</v>
      </c>
      <c r="S71" t="s">
        <v>41</v>
      </c>
      <c r="T71" t="s">
        <v>105</v>
      </c>
      <c r="U71" t="s">
        <v>89</v>
      </c>
      <c r="V71">
        <v>99</v>
      </c>
      <c r="W71">
        <v>59</v>
      </c>
      <c r="X71" t="str">
        <f>IF(Table1[[#This Row],[Driver Age]]&lt;25,"(&lt;25) Young",IF(Table1[[#This Row],[Driver Age]]&lt;=60,"(25–60) Adult","(&gt;60) Senior"))</f>
        <v>(25–60) Adult</v>
      </c>
      <c r="Y71" t="s">
        <v>75</v>
      </c>
      <c r="Z71" t="s">
        <v>90</v>
      </c>
      <c r="AA71" t="s">
        <v>76</v>
      </c>
      <c r="AB71" t="s">
        <v>97</v>
      </c>
      <c r="AC71">
        <v>5</v>
      </c>
      <c r="AD71" t="s">
        <v>78</v>
      </c>
      <c r="AE71" t="s">
        <v>79</v>
      </c>
      <c r="AF71" t="s">
        <v>26</v>
      </c>
      <c r="AG71" t="s">
        <v>143</v>
      </c>
      <c r="AH71">
        <v>0</v>
      </c>
      <c r="AI71" t="s">
        <v>66</v>
      </c>
      <c r="AJ71" t="s">
        <v>67</v>
      </c>
    </row>
    <row r="72" spans="1:36">
      <c r="A72" t="s">
        <v>291</v>
      </c>
      <c r="B72">
        <f>1</f>
        <v>1</v>
      </c>
      <c r="C72" t="s">
        <v>206</v>
      </c>
      <c r="D72" t="str">
        <f>VLOOKUP(Table1[[#This Row],[State Name]], Lookup!$A$2:$B$33, 2, FALSE)</f>
        <v>OD</v>
      </c>
      <c r="E72" t="s">
        <v>33</v>
      </c>
      <c r="F72">
        <v>2018</v>
      </c>
      <c r="G72" t="s">
        <v>34</v>
      </c>
      <c r="H72">
        <f t="shared" si="1"/>
        <v>5</v>
      </c>
      <c r="I72" s="3">
        <f>DATE(Table1[[#This Row],[Year]],Table1[[#This Row],[Month_Number]],1)</f>
        <v>43221</v>
      </c>
      <c r="J72" t="s">
        <v>57</v>
      </c>
      <c r="K72" t="s">
        <v>292</v>
      </c>
      <c r="L72" t="s">
        <v>37</v>
      </c>
      <c r="M72">
        <v>3</v>
      </c>
      <c r="N72" t="s">
        <v>71</v>
      </c>
      <c r="O72">
        <v>0</v>
      </c>
      <c r="P72">
        <v>3</v>
      </c>
      <c r="Q72" t="s">
        <v>39</v>
      </c>
      <c r="R72" t="s">
        <v>61</v>
      </c>
      <c r="S72" t="s">
        <v>41</v>
      </c>
      <c r="T72" t="s">
        <v>63</v>
      </c>
      <c r="U72" t="s">
        <v>33</v>
      </c>
      <c r="V72">
        <v>30</v>
      </c>
      <c r="W72">
        <v>41</v>
      </c>
      <c r="X72" t="str">
        <f>IF(Table1[[#This Row],[Driver Age]]&lt;25,"(&lt;25) Young",IF(Table1[[#This Row],[Driver Age]]&lt;=60,"(25–60) Adult","(&gt;60) Senior"))</f>
        <v>(25–60) Adult</v>
      </c>
      <c r="Y72" t="s">
        <v>75</v>
      </c>
      <c r="Z72" t="s">
        <v>33</v>
      </c>
      <c r="AA72" t="s">
        <v>76</v>
      </c>
      <c r="AB72" t="s">
        <v>97</v>
      </c>
      <c r="AC72">
        <v>0</v>
      </c>
      <c r="AD72" t="s">
        <v>47</v>
      </c>
      <c r="AE72" t="s">
        <v>65</v>
      </c>
      <c r="AF72" t="s">
        <v>49</v>
      </c>
      <c r="AG72" t="s">
        <v>50</v>
      </c>
      <c r="AH72">
        <v>0</v>
      </c>
      <c r="AI72" t="s">
        <v>108</v>
      </c>
      <c r="AJ72" t="s">
        <v>109</v>
      </c>
    </row>
    <row r="73" spans="1:36">
      <c r="A73" t="s">
        <v>293</v>
      </c>
      <c r="B73">
        <f>1</f>
        <v>1</v>
      </c>
      <c r="C73" t="s">
        <v>294</v>
      </c>
      <c r="D73" t="str">
        <f>VLOOKUP(Table1[[#This Row],[State Name]], Lookup!$A$2:$B$33, 2, FALSE)</f>
        <v>MZ</v>
      </c>
      <c r="E73" t="s">
        <v>33</v>
      </c>
      <c r="F73">
        <v>2018</v>
      </c>
      <c r="G73" t="s">
        <v>83</v>
      </c>
      <c r="H73">
        <f t="shared" si="1"/>
        <v>6</v>
      </c>
      <c r="I73" s="3">
        <f>DATE(Table1[[#This Row],[Year]],Table1[[#This Row],[Month_Number]],1)</f>
        <v>43252</v>
      </c>
      <c r="J73" t="s">
        <v>146</v>
      </c>
      <c r="K73" t="s">
        <v>295</v>
      </c>
      <c r="L73" t="s">
        <v>37</v>
      </c>
      <c r="M73">
        <v>4</v>
      </c>
      <c r="N73" t="s">
        <v>60</v>
      </c>
      <c r="O73">
        <v>0</v>
      </c>
      <c r="P73">
        <v>2</v>
      </c>
      <c r="Q73" t="s">
        <v>39</v>
      </c>
      <c r="R73" t="s">
        <v>104</v>
      </c>
      <c r="S73" t="s">
        <v>62</v>
      </c>
      <c r="T73" t="s">
        <v>42</v>
      </c>
      <c r="U73" t="s">
        <v>33</v>
      </c>
      <c r="V73">
        <v>97</v>
      </c>
      <c r="W73">
        <v>68</v>
      </c>
      <c r="X73" t="str">
        <f>IF(Table1[[#This Row],[Driver Age]]&lt;25,"(&lt;25) Young",IF(Table1[[#This Row],[Driver Age]]&lt;=60,"(25–60) Adult","(&gt;60) Senior"))</f>
        <v>(&gt;60) Senior</v>
      </c>
      <c r="Y73" t="s">
        <v>44</v>
      </c>
      <c r="Z73" t="s">
        <v>33</v>
      </c>
      <c r="AA73" t="s">
        <v>45</v>
      </c>
      <c r="AB73" t="s">
        <v>97</v>
      </c>
      <c r="AC73">
        <v>16</v>
      </c>
      <c r="AD73" t="s">
        <v>135</v>
      </c>
      <c r="AE73" t="s">
        <v>65</v>
      </c>
      <c r="AF73" t="s">
        <v>49</v>
      </c>
      <c r="AG73" t="s">
        <v>50</v>
      </c>
      <c r="AH73">
        <v>0</v>
      </c>
      <c r="AI73" t="s">
        <v>51</v>
      </c>
      <c r="AJ73" t="s">
        <v>67</v>
      </c>
    </row>
    <row r="74" spans="1:36">
      <c r="A74" t="s">
        <v>296</v>
      </c>
      <c r="B74">
        <f>1</f>
        <v>1</v>
      </c>
      <c r="C74" t="s">
        <v>197</v>
      </c>
      <c r="D74" t="str">
        <f>VLOOKUP(Table1[[#This Row],[State Name]], Lookup!$A$2:$B$33, 2, FALSE)</f>
        <v>GJ</v>
      </c>
      <c r="E74" t="s">
        <v>297</v>
      </c>
      <c r="F74">
        <v>2023</v>
      </c>
      <c r="G74" t="s">
        <v>192</v>
      </c>
      <c r="H74">
        <f t="shared" si="1"/>
        <v>3</v>
      </c>
      <c r="I74" s="3">
        <f>DATE(Table1[[#This Row],[Year]],Table1[[#This Row],[Month_Number]],1)</f>
        <v>44986</v>
      </c>
      <c r="J74" t="s">
        <v>57</v>
      </c>
      <c r="K74" t="s">
        <v>298</v>
      </c>
      <c r="L74" t="s">
        <v>50</v>
      </c>
      <c r="M74">
        <v>3</v>
      </c>
      <c r="N74" t="s">
        <v>60</v>
      </c>
      <c r="O74">
        <v>2</v>
      </c>
      <c r="P74">
        <v>3</v>
      </c>
      <c r="Q74" t="s">
        <v>72</v>
      </c>
      <c r="R74" t="s">
        <v>61</v>
      </c>
      <c r="S74" t="s">
        <v>41</v>
      </c>
      <c r="T74" t="s">
        <v>74</v>
      </c>
      <c r="U74" t="s">
        <v>43</v>
      </c>
      <c r="V74">
        <v>105</v>
      </c>
      <c r="W74">
        <v>59</v>
      </c>
      <c r="X74" t="str">
        <f>IF(Table1[[#This Row],[Driver Age]]&lt;25,"(&lt;25) Young",IF(Table1[[#This Row],[Driver Age]]&lt;=60,"(25–60) Adult","(&gt;60) Senior"))</f>
        <v>(25–60) Adult</v>
      </c>
      <c r="Y74" t="s">
        <v>44</v>
      </c>
      <c r="Z74" t="s">
        <v>107</v>
      </c>
      <c r="AA74" t="s">
        <v>76</v>
      </c>
      <c r="AB74" t="s">
        <v>97</v>
      </c>
      <c r="AC74">
        <v>13</v>
      </c>
      <c r="AD74" t="s">
        <v>135</v>
      </c>
      <c r="AE74" t="s">
        <v>79</v>
      </c>
      <c r="AF74" t="s">
        <v>49</v>
      </c>
      <c r="AG74" t="s">
        <v>50</v>
      </c>
      <c r="AH74">
        <v>1.5</v>
      </c>
      <c r="AI74" t="s">
        <v>66</v>
      </c>
      <c r="AJ74" t="s">
        <v>67</v>
      </c>
    </row>
    <row r="75" spans="1:36">
      <c r="A75" t="s">
        <v>299</v>
      </c>
      <c r="B75">
        <f>1</f>
        <v>1</v>
      </c>
      <c r="C75" t="s">
        <v>99</v>
      </c>
      <c r="D75" t="str">
        <f>VLOOKUP(Table1[[#This Row],[State Name]], Lookup!$A$2:$B$33, 2, FALSE)</f>
        <v>ML</v>
      </c>
      <c r="E75" t="s">
        <v>33</v>
      </c>
      <c r="F75">
        <v>2018</v>
      </c>
      <c r="G75" t="s">
        <v>130</v>
      </c>
      <c r="H75">
        <f t="shared" si="1"/>
        <v>4</v>
      </c>
      <c r="I75" s="3">
        <f>DATE(Table1[[#This Row],[Year]],Table1[[#This Row],[Month_Number]],1)</f>
        <v>43191</v>
      </c>
      <c r="J75" t="s">
        <v>101</v>
      </c>
      <c r="K75" t="s">
        <v>300</v>
      </c>
      <c r="L75" t="s">
        <v>37</v>
      </c>
      <c r="M75">
        <v>5</v>
      </c>
      <c r="N75" t="s">
        <v>162</v>
      </c>
      <c r="O75">
        <v>6</v>
      </c>
      <c r="P75">
        <v>2</v>
      </c>
      <c r="Q75" t="s">
        <v>39</v>
      </c>
      <c r="R75" t="s">
        <v>88</v>
      </c>
      <c r="S75" t="s">
        <v>73</v>
      </c>
      <c r="T75" t="s">
        <v>74</v>
      </c>
      <c r="U75" t="s">
        <v>43</v>
      </c>
      <c r="V75">
        <v>94</v>
      </c>
      <c r="W75">
        <v>45</v>
      </c>
      <c r="X75" t="str">
        <f>IF(Table1[[#This Row],[Driver Age]]&lt;25,"(&lt;25) Young",IF(Table1[[#This Row],[Driver Age]]&lt;=60,"(25–60) Adult","(&gt;60) Senior"))</f>
        <v>(25–60) Adult</v>
      </c>
      <c r="Y75" t="s">
        <v>75</v>
      </c>
      <c r="Z75" t="s">
        <v>107</v>
      </c>
      <c r="AA75" t="s">
        <v>45</v>
      </c>
      <c r="AB75" t="s">
        <v>64</v>
      </c>
      <c r="AC75">
        <v>2</v>
      </c>
      <c r="AD75" t="s">
        <v>47</v>
      </c>
      <c r="AE75" t="s">
        <v>65</v>
      </c>
      <c r="AF75" t="s">
        <v>49</v>
      </c>
      <c r="AG75" t="s">
        <v>50</v>
      </c>
      <c r="AH75">
        <v>0.33</v>
      </c>
      <c r="AI75" t="s">
        <v>108</v>
      </c>
      <c r="AJ75" t="s">
        <v>67</v>
      </c>
    </row>
    <row r="76" spans="1:36">
      <c r="A76" t="s">
        <v>301</v>
      </c>
      <c r="B76">
        <f>1</f>
        <v>1</v>
      </c>
      <c r="C76" t="s">
        <v>157</v>
      </c>
      <c r="D76" t="str">
        <f>VLOOKUP(Table1[[#This Row],[State Name]], Lookup!$A$2:$B$33, 2, FALSE)</f>
        <v>KA</v>
      </c>
      <c r="E76" t="s">
        <v>302</v>
      </c>
      <c r="F76">
        <v>2019</v>
      </c>
      <c r="G76" t="s">
        <v>111</v>
      </c>
      <c r="H76">
        <f t="shared" si="1"/>
        <v>10</v>
      </c>
      <c r="I76" s="3">
        <f>DATE(Table1[[#This Row],[Year]],Table1[[#This Row],[Month_Number]],1)</f>
        <v>43739</v>
      </c>
      <c r="J76" t="s">
        <v>35</v>
      </c>
      <c r="K76" t="s">
        <v>303</v>
      </c>
      <c r="L76" t="s">
        <v>59</v>
      </c>
      <c r="M76">
        <v>4</v>
      </c>
      <c r="N76" t="s">
        <v>86</v>
      </c>
      <c r="O76">
        <v>10</v>
      </c>
      <c r="P76">
        <v>2</v>
      </c>
      <c r="Q76" t="s">
        <v>103</v>
      </c>
      <c r="R76" t="s">
        <v>104</v>
      </c>
      <c r="S76" t="s">
        <v>41</v>
      </c>
      <c r="T76" t="s">
        <v>42</v>
      </c>
      <c r="U76" t="s">
        <v>33</v>
      </c>
      <c r="V76">
        <v>44</v>
      </c>
      <c r="W76">
        <v>42</v>
      </c>
      <c r="X76" t="str">
        <f>IF(Table1[[#This Row],[Driver Age]]&lt;25,"(&lt;25) Young",IF(Table1[[#This Row],[Driver Age]]&lt;=60,"(25–60) Adult","(&gt;60) Senior"))</f>
        <v>(25–60) Adult</v>
      </c>
      <c r="Y76" t="s">
        <v>75</v>
      </c>
      <c r="Z76" t="s">
        <v>33</v>
      </c>
      <c r="AA76" t="s">
        <v>45</v>
      </c>
      <c r="AB76" t="s">
        <v>77</v>
      </c>
      <c r="AC76">
        <v>5</v>
      </c>
      <c r="AD76" t="s">
        <v>78</v>
      </c>
      <c r="AE76" t="s">
        <v>65</v>
      </c>
      <c r="AF76" t="s">
        <v>49</v>
      </c>
      <c r="AG76" t="s">
        <v>50</v>
      </c>
      <c r="AH76">
        <v>0.2</v>
      </c>
      <c r="AI76" t="s">
        <v>108</v>
      </c>
      <c r="AJ76" t="s">
        <v>109</v>
      </c>
    </row>
    <row r="77" spans="1:36">
      <c r="A77" t="s">
        <v>304</v>
      </c>
      <c r="B77">
        <f>1</f>
        <v>1</v>
      </c>
      <c r="C77" t="s">
        <v>253</v>
      </c>
      <c r="D77" t="str">
        <f>VLOOKUP(Table1[[#This Row],[State Name]], Lookup!$A$2:$B$33, 2, FALSE)</f>
        <v>UK</v>
      </c>
      <c r="E77" t="s">
        <v>33</v>
      </c>
      <c r="F77">
        <v>2020</v>
      </c>
      <c r="G77" t="s">
        <v>130</v>
      </c>
      <c r="H77">
        <f t="shared" si="1"/>
        <v>4</v>
      </c>
      <c r="I77" s="3">
        <f>DATE(Table1[[#This Row],[Year]],Table1[[#This Row],[Month_Number]],1)</f>
        <v>43922</v>
      </c>
      <c r="J77" t="s">
        <v>84</v>
      </c>
      <c r="K77" t="s">
        <v>305</v>
      </c>
      <c r="L77" t="s">
        <v>59</v>
      </c>
      <c r="M77">
        <v>3</v>
      </c>
      <c r="N77" t="s">
        <v>86</v>
      </c>
      <c r="O77">
        <v>6</v>
      </c>
      <c r="P77">
        <v>2</v>
      </c>
      <c r="Q77" t="s">
        <v>119</v>
      </c>
      <c r="R77" t="s">
        <v>88</v>
      </c>
      <c r="S77" t="s">
        <v>41</v>
      </c>
      <c r="T77" t="s">
        <v>42</v>
      </c>
      <c r="U77" t="s">
        <v>106</v>
      </c>
      <c r="V77">
        <v>66</v>
      </c>
      <c r="W77">
        <v>25</v>
      </c>
      <c r="X77" t="str">
        <f>IF(Table1[[#This Row],[Driver Age]]&lt;25,"(&lt;25) Young",IF(Table1[[#This Row],[Driver Age]]&lt;=60,"(25–60) Adult","(&gt;60) Senior"))</f>
        <v>(25–60) Adult</v>
      </c>
      <c r="Y77" t="s">
        <v>75</v>
      </c>
      <c r="Z77" t="s">
        <v>107</v>
      </c>
      <c r="AA77" t="s">
        <v>45</v>
      </c>
      <c r="AB77" t="s">
        <v>64</v>
      </c>
      <c r="AC77">
        <v>16</v>
      </c>
      <c r="AD77" t="s">
        <v>135</v>
      </c>
      <c r="AE77" t="s">
        <v>48</v>
      </c>
      <c r="AF77" t="s">
        <v>26</v>
      </c>
      <c r="AG77" t="s">
        <v>50</v>
      </c>
      <c r="AH77">
        <v>0.33</v>
      </c>
      <c r="AI77" t="s">
        <v>80</v>
      </c>
      <c r="AJ77" t="s">
        <v>52</v>
      </c>
    </row>
    <row r="78" spans="1:36">
      <c r="A78" t="s">
        <v>306</v>
      </c>
      <c r="B78">
        <f>1</f>
        <v>1</v>
      </c>
      <c r="C78" t="s">
        <v>307</v>
      </c>
      <c r="D78" t="str">
        <f>VLOOKUP(Table1[[#This Row],[State Name]], Lookup!$A$2:$B$33, 2, FALSE)</f>
        <v>DL</v>
      </c>
      <c r="E78" t="s">
        <v>308</v>
      </c>
      <c r="F78">
        <v>2018</v>
      </c>
      <c r="G78" t="s">
        <v>56</v>
      </c>
      <c r="H78">
        <f t="shared" si="1"/>
        <v>1</v>
      </c>
      <c r="I78" s="3">
        <f>DATE(Table1[[#This Row],[Year]],Table1[[#This Row],[Month_Number]],1)</f>
        <v>43101</v>
      </c>
      <c r="J78" t="s">
        <v>101</v>
      </c>
      <c r="K78" t="s">
        <v>309</v>
      </c>
      <c r="L78" t="s">
        <v>37</v>
      </c>
      <c r="M78">
        <v>5</v>
      </c>
      <c r="N78" t="s">
        <v>113</v>
      </c>
      <c r="O78">
        <v>1</v>
      </c>
      <c r="P78">
        <v>4</v>
      </c>
      <c r="Q78" t="s">
        <v>87</v>
      </c>
      <c r="R78" t="s">
        <v>88</v>
      </c>
      <c r="S78" t="s">
        <v>73</v>
      </c>
      <c r="T78" t="s">
        <v>63</v>
      </c>
      <c r="U78" t="s">
        <v>33</v>
      </c>
      <c r="V78">
        <v>77</v>
      </c>
      <c r="W78">
        <v>63</v>
      </c>
      <c r="X78" t="str">
        <f>IF(Table1[[#This Row],[Driver Age]]&lt;25,"(&lt;25) Young",IF(Table1[[#This Row],[Driver Age]]&lt;=60,"(25–60) Adult","(&gt;60) Senior"))</f>
        <v>(&gt;60) Senior</v>
      </c>
      <c r="Y78" t="s">
        <v>75</v>
      </c>
      <c r="Z78" t="s">
        <v>33</v>
      </c>
      <c r="AA78" t="s">
        <v>45</v>
      </c>
      <c r="AB78" t="s">
        <v>97</v>
      </c>
      <c r="AC78">
        <v>4</v>
      </c>
      <c r="AD78" t="s">
        <v>47</v>
      </c>
      <c r="AE78" t="s">
        <v>65</v>
      </c>
      <c r="AF78" t="s">
        <v>49</v>
      </c>
      <c r="AG78" t="s">
        <v>50</v>
      </c>
      <c r="AH78">
        <v>4</v>
      </c>
      <c r="AI78" t="s">
        <v>66</v>
      </c>
      <c r="AJ78" t="s">
        <v>91</v>
      </c>
    </row>
    <row r="79" spans="1:36">
      <c r="A79" t="s">
        <v>310</v>
      </c>
      <c r="B79">
        <f>1</f>
        <v>1</v>
      </c>
      <c r="C79" t="s">
        <v>311</v>
      </c>
      <c r="D79" t="str">
        <f>VLOOKUP(Table1[[#This Row],[State Name]], Lookup!$A$2:$B$33, 2, FALSE)</f>
        <v>JH</v>
      </c>
      <c r="E79" t="s">
        <v>33</v>
      </c>
      <c r="F79">
        <v>2022</v>
      </c>
      <c r="G79" t="s">
        <v>130</v>
      </c>
      <c r="H79">
        <f t="shared" si="1"/>
        <v>4</v>
      </c>
      <c r="I79" s="3">
        <f>DATE(Table1[[#This Row],[Year]],Table1[[#This Row],[Month_Number]],1)</f>
        <v>44652</v>
      </c>
      <c r="J79" t="s">
        <v>95</v>
      </c>
      <c r="K79" t="s">
        <v>312</v>
      </c>
      <c r="L79" t="s">
        <v>50</v>
      </c>
      <c r="M79">
        <v>4</v>
      </c>
      <c r="N79" t="s">
        <v>38</v>
      </c>
      <c r="O79">
        <v>10</v>
      </c>
      <c r="P79">
        <v>3</v>
      </c>
      <c r="Q79" t="s">
        <v>119</v>
      </c>
      <c r="R79" t="s">
        <v>88</v>
      </c>
      <c r="S79" t="s">
        <v>62</v>
      </c>
      <c r="T79" t="s">
        <v>42</v>
      </c>
      <c r="U79" t="s">
        <v>106</v>
      </c>
      <c r="V79">
        <v>38</v>
      </c>
      <c r="W79">
        <v>57</v>
      </c>
      <c r="X79" t="str">
        <f>IF(Table1[[#This Row],[Driver Age]]&lt;25,"(&lt;25) Young",IF(Table1[[#This Row],[Driver Age]]&lt;=60,"(25–60) Adult","(&gt;60) Senior"))</f>
        <v>(25–60) Adult</v>
      </c>
      <c r="Y79" t="s">
        <v>75</v>
      </c>
      <c r="Z79" t="s">
        <v>33</v>
      </c>
      <c r="AA79" t="s">
        <v>45</v>
      </c>
      <c r="AB79" t="s">
        <v>64</v>
      </c>
      <c r="AC79">
        <v>0</v>
      </c>
      <c r="AD79" t="s">
        <v>47</v>
      </c>
      <c r="AE79" t="s">
        <v>79</v>
      </c>
      <c r="AF79" t="s">
        <v>49</v>
      </c>
      <c r="AG79" t="s">
        <v>50</v>
      </c>
      <c r="AH79">
        <v>0.3</v>
      </c>
      <c r="AI79" t="s">
        <v>66</v>
      </c>
      <c r="AJ79" t="s">
        <v>109</v>
      </c>
    </row>
    <row r="80" spans="1:36">
      <c r="A80" t="s">
        <v>313</v>
      </c>
      <c r="B80">
        <f>1</f>
        <v>1</v>
      </c>
      <c r="C80" t="s">
        <v>137</v>
      </c>
      <c r="D80" t="str">
        <f>VLOOKUP(Table1[[#This Row],[State Name]], Lookup!$A$2:$B$33, 2, FALSE)</f>
        <v>AS</v>
      </c>
      <c r="E80" t="s">
        <v>33</v>
      </c>
      <c r="F80">
        <v>2020</v>
      </c>
      <c r="G80" t="s">
        <v>130</v>
      </c>
      <c r="H80">
        <f t="shared" si="1"/>
        <v>4</v>
      </c>
      <c r="I80" s="3">
        <f>DATE(Table1[[#This Row],[Year]],Table1[[#This Row],[Month_Number]],1)</f>
        <v>43922</v>
      </c>
      <c r="J80" t="s">
        <v>84</v>
      </c>
      <c r="K80" t="s">
        <v>314</v>
      </c>
      <c r="L80" t="s">
        <v>59</v>
      </c>
      <c r="M80">
        <v>1</v>
      </c>
      <c r="N80" t="s">
        <v>128</v>
      </c>
      <c r="O80">
        <v>3</v>
      </c>
      <c r="P80">
        <v>2</v>
      </c>
      <c r="Q80" t="s">
        <v>119</v>
      </c>
      <c r="R80" t="s">
        <v>104</v>
      </c>
      <c r="S80" t="s">
        <v>120</v>
      </c>
      <c r="T80" t="s">
        <v>42</v>
      </c>
      <c r="U80" t="s">
        <v>89</v>
      </c>
      <c r="V80">
        <v>43</v>
      </c>
      <c r="W80">
        <v>60</v>
      </c>
      <c r="X80" t="str">
        <f>IF(Table1[[#This Row],[Driver Age]]&lt;25,"(&lt;25) Young",IF(Table1[[#This Row],[Driver Age]]&lt;=60,"(25–60) Adult","(&gt;60) Senior"))</f>
        <v>(25–60) Adult</v>
      </c>
      <c r="Y80" t="s">
        <v>75</v>
      </c>
      <c r="Z80" t="s">
        <v>33</v>
      </c>
      <c r="AA80" t="s">
        <v>76</v>
      </c>
      <c r="AB80" t="s">
        <v>64</v>
      </c>
      <c r="AC80">
        <v>19</v>
      </c>
      <c r="AD80" t="s">
        <v>114</v>
      </c>
      <c r="AE80" t="s">
        <v>48</v>
      </c>
      <c r="AF80" t="s">
        <v>26</v>
      </c>
      <c r="AG80" t="s">
        <v>50</v>
      </c>
      <c r="AH80">
        <v>0.67</v>
      </c>
      <c r="AI80" t="s">
        <v>66</v>
      </c>
      <c r="AJ80" t="s">
        <v>109</v>
      </c>
    </row>
    <row r="81" spans="1:36">
      <c r="A81" t="s">
        <v>315</v>
      </c>
      <c r="B81">
        <f>1</f>
        <v>1</v>
      </c>
      <c r="C81" t="s">
        <v>32</v>
      </c>
      <c r="D81" t="str">
        <f>VLOOKUP(Table1[[#This Row],[State Name]], Lookup!$A$2:$B$33, 2, FALSE)</f>
        <v>JK</v>
      </c>
      <c r="E81" t="s">
        <v>33</v>
      </c>
      <c r="F81">
        <v>2023</v>
      </c>
      <c r="G81" t="s">
        <v>171</v>
      </c>
      <c r="H81">
        <f t="shared" si="1"/>
        <v>2</v>
      </c>
      <c r="I81" s="3">
        <f>DATE(Table1[[#This Row],[Year]],Table1[[#This Row],[Month_Number]],1)</f>
        <v>44958</v>
      </c>
      <c r="J81" t="s">
        <v>84</v>
      </c>
      <c r="K81" t="s">
        <v>316</v>
      </c>
      <c r="L81" t="s">
        <v>50</v>
      </c>
      <c r="M81">
        <v>1</v>
      </c>
      <c r="N81" t="s">
        <v>38</v>
      </c>
      <c r="O81">
        <v>3</v>
      </c>
      <c r="P81">
        <v>1</v>
      </c>
      <c r="Q81" t="s">
        <v>119</v>
      </c>
      <c r="R81" t="s">
        <v>40</v>
      </c>
      <c r="S81" t="s">
        <v>62</v>
      </c>
      <c r="T81" t="s">
        <v>63</v>
      </c>
      <c r="U81" t="s">
        <v>89</v>
      </c>
      <c r="V81">
        <v>41</v>
      </c>
      <c r="W81">
        <v>62</v>
      </c>
      <c r="X81" t="str">
        <f>IF(Table1[[#This Row],[Driver Age]]&lt;25,"(&lt;25) Young",IF(Table1[[#This Row],[Driver Age]]&lt;=60,"(25–60) Adult","(&gt;60) Senior"))</f>
        <v>(&gt;60) Senior</v>
      </c>
      <c r="Y81" t="s">
        <v>44</v>
      </c>
      <c r="Z81" t="s">
        <v>33</v>
      </c>
      <c r="AA81" t="s">
        <v>76</v>
      </c>
      <c r="AB81" t="s">
        <v>77</v>
      </c>
      <c r="AC81">
        <v>9</v>
      </c>
      <c r="AD81" t="s">
        <v>78</v>
      </c>
      <c r="AE81" t="s">
        <v>79</v>
      </c>
      <c r="AF81" t="s">
        <v>26</v>
      </c>
      <c r="AG81" t="s">
        <v>50</v>
      </c>
      <c r="AH81">
        <v>0.33</v>
      </c>
      <c r="AI81" t="s">
        <v>66</v>
      </c>
      <c r="AJ81" t="s">
        <v>109</v>
      </c>
    </row>
    <row r="82" spans="1:36">
      <c r="A82" t="s">
        <v>317</v>
      </c>
      <c r="B82">
        <f>1</f>
        <v>1</v>
      </c>
      <c r="C82" t="s">
        <v>318</v>
      </c>
      <c r="D82" t="str">
        <f>VLOOKUP(Table1[[#This Row],[State Name]], Lookup!$A$2:$B$33, 2, FALSE)</f>
        <v>PB</v>
      </c>
      <c r="E82" t="s">
        <v>33</v>
      </c>
      <c r="F82">
        <v>2018</v>
      </c>
      <c r="G82" t="s">
        <v>130</v>
      </c>
      <c r="H82">
        <f t="shared" si="1"/>
        <v>4</v>
      </c>
      <c r="I82" s="3">
        <f>DATE(Table1[[#This Row],[Year]],Table1[[#This Row],[Month_Number]],1)</f>
        <v>43191</v>
      </c>
      <c r="J82" t="s">
        <v>101</v>
      </c>
      <c r="K82" t="s">
        <v>319</v>
      </c>
      <c r="L82" t="s">
        <v>37</v>
      </c>
      <c r="M82">
        <v>5</v>
      </c>
      <c r="N82" t="s">
        <v>128</v>
      </c>
      <c r="O82">
        <v>1</v>
      </c>
      <c r="P82">
        <v>3</v>
      </c>
      <c r="Q82" t="s">
        <v>103</v>
      </c>
      <c r="R82" t="s">
        <v>40</v>
      </c>
      <c r="S82" t="s">
        <v>62</v>
      </c>
      <c r="T82" t="s">
        <v>42</v>
      </c>
      <c r="U82" t="s">
        <v>106</v>
      </c>
      <c r="V82">
        <v>30</v>
      </c>
      <c r="W82">
        <v>49</v>
      </c>
      <c r="X82" t="str">
        <f>IF(Table1[[#This Row],[Driver Age]]&lt;25,"(&lt;25) Young",IF(Table1[[#This Row],[Driver Age]]&lt;=60,"(25–60) Adult","(&gt;60) Senior"))</f>
        <v>(25–60) Adult</v>
      </c>
      <c r="Y82" t="s">
        <v>75</v>
      </c>
      <c r="Z82" t="s">
        <v>33</v>
      </c>
      <c r="AA82" t="s">
        <v>76</v>
      </c>
      <c r="AB82" t="s">
        <v>46</v>
      </c>
      <c r="AC82">
        <v>15</v>
      </c>
      <c r="AD82" t="s">
        <v>135</v>
      </c>
      <c r="AE82" t="s">
        <v>65</v>
      </c>
      <c r="AF82" t="s">
        <v>49</v>
      </c>
      <c r="AG82" t="s">
        <v>50</v>
      </c>
      <c r="AH82">
        <v>3</v>
      </c>
      <c r="AI82" t="s">
        <v>108</v>
      </c>
      <c r="AJ82" t="s">
        <v>109</v>
      </c>
    </row>
    <row r="83" spans="1:36">
      <c r="A83" t="s">
        <v>320</v>
      </c>
      <c r="B83">
        <f>1</f>
        <v>1</v>
      </c>
      <c r="C83" t="s">
        <v>32</v>
      </c>
      <c r="D83" t="str">
        <f>VLOOKUP(Table1[[#This Row],[State Name]], Lookup!$A$2:$B$33, 2, FALSE)</f>
        <v>JK</v>
      </c>
      <c r="E83" t="s">
        <v>33</v>
      </c>
      <c r="F83">
        <v>2023</v>
      </c>
      <c r="G83" t="s">
        <v>117</v>
      </c>
      <c r="H83">
        <f t="shared" si="1"/>
        <v>12</v>
      </c>
      <c r="I83" s="3">
        <f>DATE(Table1[[#This Row],[Year]],Table1[[#This Row],[Month_Number]],1)</f>
        <v>45261</v>
      </c>
      <c r="J83" t="s">
        <v>146</v>
      </c>
      <c r="K83" t="s">
        <v>321</v>
      </c>
      <c r="L83" t="s">
        <v>50</v>
      </c>
      <c r="M83">
        <v>5</v>
      </c>
      <c r="N83" t="s">
        <v>38</v>
      </c>
      <c r="O83">
        <v>10</v>
      </c>
      <c r="P83">
        <v>3</v>
      </c>
      <c r="Q83" t="s">
        <v>87</v>
      </c>
      <c r="R83" t="s">
        <v>61</v>
      </c>
      <c r="S83" t="s">
        <v>73</v>
      </c>
      <c r="T83" t="s">
        <v>42</v>
      </c>
      <c r="U83" t="s">
        <v>89</v>
      </c>
      <c r="V83">
        <v>68</v>
      </c>
      <c r="W83">
        <v>61</v>
      </c>
      <c r="X83" t="str">
        <f>IF(Table1[[#This Row],[Driver Age]]&lt;25,"(&lt;25) Young",IF(Table1[[#This Row],[Driver Age]]&lt;=60,"(25–60) Adult","(&gt;60) Senior"))</f>
        <v>(&gt;60) Senior</v>
      </c>
      <c r="Y83" t="s">
        <v>75</v>
      </c>
      <c r="Z83" t="s">
        <v>107</v>
      </c>
      <c r="AA83" t="s">
        <v>45</v>
      </c>
      <c r="AB83" t="s">
        <v>97</v>
      </c>
      <c r="AC83">
        <v>17</v>
      </c>
      <c r="AD83" t="s">
        <v>114</v>
      </c>
      <c r="AE83" t="s">
        <v>79</v>
      </c>
      <c r="AF83" t="s">
        <v>49</v>
      </c>
      <c r="AG83" t="s">
        <v>50</v>
      </c>
      <c r="AH83">
        <v>0.3</v>
      </c>
      <c r="AI83" t="s">
        <v>66</v>
      </c>
      <c r="AJ83" t="s">
        <v>52</v>
      </c>
    </row>
    <row r="84" spans="1:36">
      <c r="A84" t="s">
        <v>322</v>
      </c>
      <c r="B84">
        <f>1</f>
        <v>1</v>
      </c>
      <c r="C84" t="s">
        <v>197</v>
      </c>
      <c r="D84" t="str">
        <f>VLOOKUP(Table1[[#This Row],[State Name]], Lookup!$A$2:$B$33, 2, FALSE)</f>
        <v>GJ</v>
      </c>
      <c r="E84" t="s">
        <v>297</v>
      </c>
      <c r="F84">
        <v>2018</v>
      </c>
      <c r="G84" t="s">
        <v>94</v>
      </c>
      <c r="H84">
        <f t="shared" si="1"/>
        <v>8</v>
      </c>
      <c r="I84" s="3">
        <f>DATE(Table1[[#This Row],[Year]],Table1[[#This Row],[Month_Number]],1)</f>
        <v>43313</v>
      </c>
      <c r="J84" t="s">
        <v>95</v>
      </c>
      <c r="K84" t="s">
        <v>323</v>
      </c>
      <c r="L84" t="s">
        <v>59</v>
      </c>
      <c r="M84">
        <v>4</v>
      </c>
      <c r="N84" t="s">
        <v>71</v>
      </c>
      <c r="O84">
        <v>10</v>
      </c>
      <c r="P84">
        <v>0</v>
      </c>
      <c r="Q84" t="s">
        <v>72</v>
      </c>
      <c r="R84" t="s">
        <v>40</v>
      </c>
      <c r="S84" t="s">
        <v>62</v>
      </c>
      <c r="T84" t="s">
        <v>74</v>
      </c>
      <c r="U84" t="s">
        <v>89</v>
      </c>
      <c r="V84">
        <v>74</v>
      </c>
      <c r="W84">
        <v>21</v>
      </c>
      <c r="X84" t="str">
        <f>IF(Table1[[#This Row],[Driver Age]]&lt;25,"(&lt;25) Young",IF(Table1[[#This Row],[Driver Age]]&lt;=60,"(25–60) Adult","(&gt;60) Senior"))</f>
        <v>(&lt;25) Young</v>
      </c>
      <c r="Y84" t="s">
        <v>75</v>
      </c>
      <c r="Z84" t="s">
        <v>107</v>
      </c>
      <c r="AA84" t="s">
        <v>76</v>
      </c>
      <c r="AB84" t="s">
        <v>77</v>
      </c>
      <c r="AC84">
        <v>9</v>
      </c>
      <c r="AD84" t="s">
        <v>78</v>
      </c>
      <c r="AE84" t="s">
        <v>65</v>
      </c>
      <c r="AF84" t="s">
        <v>49</v>
      </c>
      <c r="AG84" t="s">
        <v>143</v>
      </c>
      <c r="AH84">
        <v>0</v>
      </c>
      <c r="AI84" t="s">
        <v>168</v>
      </c>
      <c r="AJ84" t="s">
        <v>91</v>
      </c>
    </row>
    <row r="85" spans="1:36">
      <c r="A85" t="s">
        <v>324</v>
      </c>
      <c r="B85">
        <f>1</f>
        <v>1</v>
      </c>
      <c r="C85" t="s">
        <v>177</v>
      </c>
      <c r="D85" t="str">
        <f>VLOOKUP(Table1[[#This Row],[State Name]], Lookup!$A$2:$B$33, 2, FALSE)</f>
        <v>MH</v>
      </c>
      <c r="E85" t="s">
        <v>178</v>
      </c>
      <c r="F85">
        <v>2019</v>
      </c>
      <c r="G85" t="s">
        <v>83</v>
      </c>
      <c r="H85">
        <f t="shared" si="1"/>
        <v>6</v>
      </c>
      <c r="I85" s="3">
        <f>DATE(Table1[[#This Row],[Year]],Table1[[#This Row],[Month_Number]],1)</f>
        <v>43617</v>
      </c>
      <c r="J85" t="s">
        <v>35</v>
      </c>
      <c r="K85" t="s">
        <v>325</v>
      </c>
      <c r="L85" t="s">
        <v>59</v>
      </c>
      <c r="M85">
        <v>2</v>
      </c>
      <c r="N85" t="s">
        <v>128</v>
      </c>
      <c r="O85">
        <v>5</v>
      </c>
      <c r="P85">
        <v>5</v>
      </c>
      <c r="Q85" t="s">
        <v>39</v>
      </c>
      <c r="R85" t="s">
        <v>88</v>
      </c>
      <c r="S85" t="s">
        <v>73</v>
      </c>
      <c r="T85" t="s">
        <v>74</v>
      </c>
      <c r="U85" t="s">
        <v>89</v>
      </c>
      <c r="V85">
        <v>101</v>
      </c>
      <c r="W85">
        <v>45</v>
      </c>
      <c r="X85" t="str">
        <f>IF(Table1[[#This Row],[Driver Age]]&lt;25,"(&lt;25) Young",IF(Table1[[#This Row],[Driver Age]]&lt;=60,"(25–60) Adult","(&gt;60) Senior"))</f>
        <v>(25–60) Adult</v>
      </c>
      <c r="Y85" t="s">
        <v>75</v>
      </c>
      <c r="Z85" t="s">
        <v>33</v>
      </c>
      <c r="AA85" t="s">
        <v>45</v>
      </c>
      <c r="AB85" t="s">
        <v>77</v>
      </c>
      <c r="AC85">
        <v>16</v>
      </c>
      <c r="AD85" t="s">
        <v>135</v>
      </c>
      <c r="AE85" t="s">
        <v>65</v>
      </c>
      <c r="AF85" t="s">
        <v>49</v>
      </c>
      <c r="AG85" t="s">
        <v>50</v>
      </c>
      <c r="AH85">
        <v>1</v>
      </c>
      <c r="AI85" t="s">
        <v>108</v>
      </c>
      <c r="AJ85" t="s">
        <v>67</v>
      </c>
    </row>
    <row r="86" spans="1:36">
      <c r="A86" t="s">
        <v>326</v>
      </c>
      <c r="B86">
        <f>1</f>
        <v>1</v>
      </c>
      <c r="C86" t="s">
        <v>327</v>
      </c>
      <c r="D86" t="str">
        <f>VLOOKUP(Table1[[#This Row],[State Name]], Lookup!$A$2:$B$33, 2, FALSE)</f>
        <v>MN</v>
      </c>
      <c r="E86" t="s">
        <v>33</v>
      </c>
      <c r="F86">
        <v>2020</v>
      </c>
      <c r="G86" t="s">
        <v>34</v>
      </c>
      <c r="H86">
        <f t="shared" si="1"/>
        <v>5</v>
      </c>
      <c r="I86" s="3">
        <f>DATE(Table1[[#This Row],[Year]],Table1[[#This Row],[Month_Number]],1)</f>
        <v>43952</v>
      </c>
      <c r="J86" t="s">
        <v>154</v>
      </c>
      <c r="K86" t="s">
        <v>328</v>
      </c>
      <c r="L86" t="s">
        <v>59</v>
      </c>
      <c r="M86">
        <v>5</v>
      </c>
      <c r="N86" t="s">
        <v>113</v>
      </c>
      <c r="O86">
        <v>10</v>
      </c>
      <c r="P86">
        <v>1</v>
      </c>
      <c r="Q86" t="s">
        <v>39</v>
      </c>
      <c r="R86" t="s">
        <v>61</v>
      </c>
      <c r="S86" t="s">
        <v>41</v>
      </c>
      <c r="T86" t="s">
        <v>105</v>
      </c>
      <c r="U86" t="s">
        <v>89</v>
      </c>
      <c r="V86">
        <v>33</v>
      </c>
      <c r="W86">
        <v>24</v>
      </c>
      <c r="X86" t="str">
        <f>IF(Table1[[#This Row],[Driver Age]]&lt;25,"(&lt;25) Young",IF(Table1[[#This Row],[Driver Age]]&lt;=60,"(25–60) Adult","(&gt;60) Senior"))</f>
        <v>(&lt;25) Young</v>
      </c>
      <c r="Y86" t="s">
        <v>75</v>
      </c>
      <c r="Z86" t="s">
        <v>90</v>
      </c>
      <c r="AA86" t="s">
        <v>45</v>
      </c>
      <c r="AB86" t="s">
        <v>77</v>
      </c>
      <c r="AC86">
        <v>8</v>
      </c>
      <c r="AD86" t="s">
        <v>78</v>
      </c>
      <c r="AE86" t="s">
        <v>48</v>
      </c>
      <c r="AF86" t="s">
        <v>26</v>
      </c>
      <c r="AG86" t="s">
        <v>50</v>
      </c>
      <c r="AH86">
        <v>0.1</v>
      </c>
      <c r="AI86" t="s">
        <v>168</v>
      </c>
      <c r="AJ86" t="s">
        <v>109</v>
      </c>
    </row>
    <row r="87" spans="1:36">
      <c r="A87" t="s">
        <v>329</v>
      </c>
      <c r="B87">
        <f>1</f>
        <v>1</v>
      </c>
      <c r="C87" t="s">
        <v>177</v>
      </c>
      <c r="D87" t="str">
        <f>VLOOKUP(Table1[[#This Row],[State Name]], Lookup!$A$2:$B$33, 2, FALSE)</f>
        <v>MH</v>
      </c>
      <c r="E87" t="s">
        <v>178</v>
      </c>
      <c r="F87">
        <v>2023</v>
      </c>
      <c r="G87" t="s">
        <v>34</v>
      </c>
      <c r="H87">
        <f t="shared" si="1"/>
        <v>5</v>
      </c>
      <c r="I87" s="3">
        <f>DATE(Table1[[#This Row],[Year]],Table1[[#This Row],[Month_Number]],1)</f>
        <v>45047</v>
      </c>
      <c r="J87" t="s">
        <v>57</v>
      </c>
      <c r="K87" t="s">
        <v>330</v>
      </c>
      <c r="L87" t="s">
        <v>50</v>
      </c>
      <c r="M87">
        <v>4</v>
      </c>
      <c r="N87" t="s">
        <v>113</v>
      </c>
      <c r="O87">
        <v>7</v>
      </c>
      <c r="P87">
        <v>1</v>
      </c>
      <c r="Q87" t="s">
        <v>39</v>
      </c>
      <c r="R87" t="s">
        <v>61</v>
      </c>
      <c r="S87" t="s">
        <v>73</v>
      </c>
      <c r="T87" t="s">
        <v>63</v>
      </c>
      <c r="U87" t="s">
        <v>43</v>
      </c>
      <c r="V87">
        <v>57</v>
      </c>
      <c r="W87">
        <v>49</v>
      </c>
      <c r="X87" t="str">
        <f>IF(Table1[[#This Row],[Driver Age]]&lt;25,"(&lt;25) Young",IF(Table1[[#This Row],[Driver Age]]&lt;=60,"(25–60) Adult","(&gt;60) Senior"))</f>
        <v>(25–60) Adult</v>
      </c>
      <c r="Y87" t="s">
        <v>75</v>
      </c>
      <c r="Z87" t="s">
        <v>107</v>
      </c>
      <c r="AA87" t="s">
        <v>76</v>
      </c>
      <c r="AB87" t="s">
        <v>64</v>
      </c>
      <c r="AC87">
        <v>12</v>
      </c>
      <c r="AD87" t="s">
        <v>135</v>
      </c>
      <c r="AE87" t="s">
        <v>79</v>
      </c>
      <c r="AF87" t="s">
        <v>49</v>
      </c>
      <c r="AG87" t="s">
        <v>50</v>
      </c>
      <c r="AH87">
        <v>0.14000000000000001</v>
      </c>
      <c r="AI87" t="s">
        <v>108</v>
      </c>
      <c r="AJ87" t="s">
        <v>52</v>
      </c>
    </row>
    <row r="88" spans="1:36">
      <c r="A88" t="s">
        <v>331</v>
      </c>
      <c r="B88">
        <f>1</f>
        <v>1</v>
      </c>
      <c r="C88" t="s">
        <v>191</v>
      </c>
      <c r="D88" t="str">
        <f>VLOOKUP(Table1[[#This Row],[State Name]], Lookup!$A$2:$B$33, 2, FALSE)</f>
        <v>CH</v>
      </c>
      <c r="E88" t="s">
        <v>33</v>
      </c>
      <c r="F88">
        <v>2020</v>
      </c>
      <c r="G88" t="s">
        <v>111</v>
      </c>
      <c r="H88">
        <f t="shared" si="1"/>
        <v>10</v>
      </c>
      <c r="I88" s="3">
        <f>DATE(Table1[[#This Row],[Year]],Table1[[#This Row],[Month_Number]],1)</f>
        <v>44105</v>
      </c>
      <c r="J88" t="s">
        <v>57</v>
      </c>
      <c r="K88" t="s">
        <v>332</v>
      </c>
      <c r="L88" t="s">
        <v>59</v>
      </c>
      <c r="M88">
        <v>1</v>
      </c>
      <c r="N88" t="s">
        <v>128</v>
      </c>
      <c r="O88">
        <v>1</v>
      </c>
      <c r="P88">
        <v>1</v>
      </c>
      <c r="Q88" t="s">
        <v>87</v>
      </c>
      <c r="R88" t="s">
        <v>104</v>
      </c>
      <c r="S88" t="s">
        <v>120</v>
      </c>
      <c r="T88" t="s">
        <v>63</v>
      </c>
      <c r="U88" t="s">
        <v>33</v>
      </c>
      <c r="V88">
        <v>43</v>
      </c>
      <c r="W88">
        <v>60</v>
      </c>
      <c r="X88" t="str">
        <f>IF(Table1[[#This Row],[Driver Age]]&lt;25,"(&lt;25) Young",IF(Table1[[#This Row],[Driver Age]]&lt;=60,"(25–60) Adult","(&gt;60) Senior"))</f>
        <v>(25–60) Adult</v>
      </c>
      <c r="Y88" t="s">
        <v>44</v>
      </c>
      <c r="Z88" t="s">
        <v>107</v>
      </c>
      <c r="AA88" t="s">
        <v>45</v>
      </c>
      <c r="AB88" t="s">
        <v>46</v>
      </c>
      <c r="AC88">
        <v>17</v>
      </c>
      <c r="AD88" t="s">
        <v>114</v>
      </c>
      <c r="AE88" t="s">
        <v>48</v>
      </c>
      <c r="AF88" t="s">
        <v>49</v>
      </c>
      <c r="AG88" t="s">
        <v>50</v>
      </c>
      <c r="AH88">
        <v>1</v>
      </c>
      <c r="AI88" t="s">
        <v>66</v>
      </c>
      <c r="AJ88" t="s">
        <v>109</v>
      </c>
    </row>
    <row r="89" spans="1:36">
      <c r="A89" t="s">
        <v>333</v>
      </c>
      <c r="B89">
        <f>1</f>
        <v>1</v>
      </c>
      <c r="C89" t="s">
        <v>166</v>
      </c>
      <c r="D89" t="str">
        <f>VLOOKUP(Table1[[#This Row],[State Name]], Lookup!$A$2:$B$33, 2, FALSE)</f>
        <v>MP</v>
      </c>
      <c r="E89" t="s">
        <v>33</v>
      </c>
      <c r="F89">
        <v>2022</v>
      </c>
      <c r="G89" t="s">
        <v>124</v>
      </c>
      <c r="H89">
        <f t="shared" si="1"/>
        <v>7</v>
      </c>
      <c r="I89" s="3">
        <f>DATE(Table1[[#This Row],[Year]],Table1[[#This Row],[Month_Number]],1)</f>
        <v>44743</v>
      </c>
      <c r="J89" t="s">
        <v>154</v>
      </c>
      <c r="K89" t="s">
        <v>334</v>
      </c>
      <c r="L89" t="s">
        <v>59</v>
      </c>
      <c r="M89">
        <v>1</v>
      </c>
      <c r="N89" t="s">
        <v>128</v>
      </c>
      <c r="O89">
        <v>8</v>
      </c>
      <c r="P89">
        <v>2</v>
      </c>
      <c r="Q89" t="s">
        <v>39</v>
      </c>
      <c r="R89" t="s">
        <v>61</v>
      </c>
      <c r="S89" t="s">
        <v>62</v>
      </c>
      <c r="T89" t="s">
        <v>74</v>
      </c>
      <c r="U89" t="s">
        <v>43</v>
      </c>
      <c r="V89">
        <v>81</v>
      </c>
      <c r="W89">
        <v>18</v>
      </c>
      <c r="X89" t="str">
        <f>IF(Table1[[#This Row],[Driver Age]]&lt;25,"(&lt;25) Young",IF(Table1[[#This Row],[Driver Age]]&lt;=60,"(25–60) Adult","(&gt;60) Senior"))</f>
        <v>(&lt;25) Young</v>
      </c>
      <c r="Y89" t="s">
        <v>75</v>
      </c>
      <c r="Z89" t="s">
        <v>107</v>
      </c>
      <c r="AA89" t="s">
        <v>45</v>
      </c>
      <c r="AB89" t="s">
        <v>97</v>
      </c>
      <c r="AC89">
        <v>2</v>
      </c>
      <c r="AD89" t="s">
        <v>47</v>
      </c>
      <c r="AE89" t="s">
        <v>79</v>
      </c>
      <c r="AF89" t="s">
        <v>26</v>
      </c>
      <c r="AG89" t="s">
        <v>50</v>
      </c>
      <c r="AH89">
        <v>0.25</v>
      </c>
      <c r="AI89" t="s">
        <v>168</v>
      </c>
      <c r="AJ89" t="s">
        <v>91</v>
      </c>
    </row>
    <row r="90" spans="1:36">
      <c r="A90" t="s">
        <v>335</v>
      </c>
      <c r="B90">
        <f>1</f>
        <v>1</v>
      </c>
      <c r="C90" t="s">
        <v>141</v>
      </c>
      <c r="D90" t="str">
        <f>VLOOKUP(Table1[[#This Row],[State Name]], Lookup!$A$2:$B$33, 2, FALSE)</f>
        <v>BR</v>
      </c>
      <c r="E90" t="s">
        <v>33</v>
      </c>
      <c r="F90">
        <v>2023</v>
      </c>
      <c r="G90" t="s">
        <v>192</v>
      </c>
      <c r="H90">
        <f t="shared" si="1"/>
        <v>3</v>
      </c>
      <c r="I90" s="3">
        <f>DATE(Table1[[#This Row],[Year]],Table1[[#This Row],[Month_Number]],1)</f>
        <v>44986</v>
      </c>
      <c r="J90" t="s">
        <v>35</v>
      </c>
      <c r="K90" t="s">
        <v>336</v>
      </c>
      <c r="L90" t="s">
        <v>50</v>
      </c>
      <c r="M90">
        <v>4</v>
      </c>
      <c r="N90" t="s">
        <v>86</v>
      </c>
      <c r="O90">
        <v>1</v>
      </c>
      <c r="P90">
        <v>1</v>
      </c>
      <c r="Q90" t="s">
        <v>39</v>
      </c>
      <c r="R90" t="s">
        <v>104</v>
      </c>
      <c r="S90" t="s">
        <v>62</v>
      </c>
      <c r="T90" t="s">
        <v>63</v>
      </c>
      <c r="U90" t="s">
        <v>89</v>
      </c>
      <c r="V90">
        <v>67</v>
      </c>
      <c r="W90">
        <v>63</v>
      </c>
      <c r="X90" t="str">
        <f>IF(Table1[[#This Row],[Driver Age]]&lt;25,"(&lt;25) Young",IF(Table1[[#This Row],[Driver Age]]&lt;=60,"(25–60) Adult","(&gt;60) Senior"))</f>
        <v>(&gt;60) Senior</v>
      </c>
      <c r="Y90" t="s">
        <v>75</v>
      </c>
      <c r="Z90" t="s">
        <v>107</v>
      </c>
      <c r="AA90" t="s">
        <v>76</v>
      </c>
      <c r="AB90" t="s">
        <v>77</v>
      </c>
      <c r="AC90">
        <v>3</v>
      </c>
      <c r="AD90" t="s">
        <v>47</v>
      </c>
      <c r="AE90" t="s">
        <v>79</v>
      </c>
      <c r="AF90" t="s">
        <v>49</v>
      </c>
      <c r="AG90" t="s">
        <v>50</v>
      </c>
      <c r="AH90">
        <v>1</v>
      </c>
      <c r="AI90" t="s">
        <v>66</v>
      </c>
      <c r="AJ90" t="s">
        <v>52</v>
      </c>
    </row>
    <row r="91" spans="1:36">
      <c r="A91" t="s">
        <v>337</v>
      </c>
      <c r="B91">
        <f>1</f>
        <v>1</v>
      </c>
      <c r="C91" t="s">
        <v>234</v>
      </c>
      <c r="D91" t="str">
        <f>VLOOKUP(Table1[[#This Row],[State Name]], Lookup!$A$2:$B$33, 2, FALSE)</f>
        <v>TR</v>
      </c>
      <c r="E91" t="s">
        <v>33</v>
      </c>
      <c r="F91">
        <v>2022</v>
      </c>
      <c r="G91" t="s">
        <v>171</v>
      </c>
      <c r="H91">
        <f t="shared" si="1"/>
        <v>2</v>
      </c>
      <c r="I91" s="3">
        <f>DATE(Table1[[#This Row],[Year]],Table1[[#This Row],[Month_Number]],1)</f>
        <v>44593</v>
      </c>
      <c r="J91" t="s">
        <v>84</v>
      </c>
      <c r="K91" t="s">
        <v>338</v>
      </c>
      <c r="L91" t="s">
        <v>50</v>
      </c>
      <c r="M91">
        <v>4</v>
      </c>
      <c r="N91" t="s">
        <v>38</v>
      </c>
      <c r="O91">
        <v>6</v>
      </c>
      <c r="P91">
        <v>0</v>
      </c>
      <c r="Q91" t="s">
        <v>72</v>
      </c>
      <c r="R91" t="s">
        <v>88</v>
      </c>
      <c r="S91" t="s">
        <v>73</v>
      </c>
      <c r="T91" t="s">
        <v>63</v>
      </c>
      <c r="U91" t="s">
        <v>89</v>
      </c>
      <c r="V91">
        <v>98</v>
      </c>
      <c r="W91">
        <v>64</v>
      </c>
      <c r="X91" t="str">
        <f>IF(Table1[[#This Row],[Driver Age]]&lt;25,"(&lt;25) Young",IF(Table1[[#This Row],[Driver Age]]&lt;=60,"(25–60) Adult","(&gt;60) Senior"))</f>
        <v>(&gt;60) Senior</v>
      </c>
      <c r="Y91" t="s">
        <v>75</v>
      </c>
      <c r="Z91" t="s">
        <v>107</v>
      </c>
      <c r="AA91" t="s">
        <v>45</v>
      </c>
      <c r="AB91" t="s">
        <v>46</v>
      </c>
      <c r="AC91">
        <v>2</v>
      </c>
      <c r="AD91" t="s">
        <v>47</v>
      </c>
      <c r="AE91" t="s">
        <v>79</v>
      </c>
      <c r="AF91" t="s">
        <v>26</v>
      </c>
      <c r="AG91" t="s">
        <v>143</v>
      </c>
      <c r="AH91">
        <v>0</v>
      </c>
      <c r="AI91" t="s">
        <v>66</v>
      </c>
      <c r="AJ91" t="s">
        <v>67</v>
      </c>
    </row>
    <row r="92" spans="1:36">
      <c r="A92" t="s">
        <v>339</v>
      </c>
      <c r="B92">
        <f>1</f>
        <v>1</v>
      </c>
      <c r="C92" t="s">
        <v>166</v>
      </c>
      <c r="D92" t="str">
        <f>VLOOKUP(Table1[[#This Row],[State Name]], Lookup!$A$2:$B$33, 2, FALSE)</f>
        <v>MP</v>
      </c>
      <c r="E92" t="s">
        <v>33</v>
      </c>
      <c r="F92">
        <v>2018</v>
      </c>
      <c r="G92" t="s">
        <v>111</v>
      </c>
      <c r="H92">
        <f t="shared" si="1"/>
        <v>10</v>
      </c>
      <c r="I92" s="3">
        <f>DATE(Table1[[#This Row],[Year]],Table1[[#This Row],[Month_Number]],1)</f>
        <v>43374</v>
      </c>
      <c r="J92" t="s">
        <v>101</v>
      </c>
      <c r="K92" t="s">
        <v>340</v>
      </c>
      <c r="L92" t="s">
        <v>37</v>
      </c>
      <c r="M92">
        <v>2</v>
      </c>
      <c r="N92" t="s">
        <v>86</v>
      </c>
      <c r="O92">
        <v>4</v>
      </c>
      <c r="P92">
        <v>3</v>
      </c>
      <c r="Q92" t="s">
        <v>119</v>
      </c>
      <c r="R92" t="s">
        <v>104</v>
      </c>
      <c r="S92" t="s">
        <v>73</v>
      </c>
      <c r="T92" t="s">
        <v>105</v>
      </c>
      <c r="U92" t="s">
        <v>43</v>
      </c>
      <c r="V92">
        <v>73</v>
      </c>
      <c r="W92">
        <v>18</v>
      </c>
      <c r="X92" t="str">
        <f>IF(Table1[[#This Row],[Driver Age]]&lt;25,"(&lt;25) Young",IF(Table1[[#This Row],[Driver Age]]&lt;=60,"(25–60) Adult","(&gt;60) Senior"))</f>
        <v>(&lt;25) Young</v>
      </c>
      <c r="Y92" t="s">
        <v>75</v>
      </c>
      <c r="Z92" t="s">
        <v>107</v>
      </c>
      <c r="AA92" t="s">
        <v>76</v>
      </c>
      <c r="AB92" t="s">
        <v>46</v>
      </c>
      <c r="AC92">
        <v>11</v>
      </c>
      <c r="AD92" t="s">
        <v>78</v>
      </c>
      <c r="AE92" t="s">
        <v>65</v>
      </c>
      <c r="AF92" t="s">
        <v>49</v>
      </c>
      <c r="AG92" t="s">
        <v>50</v>
      </c>
      <c r="AH92">
        <v>0.75</v>
      </c>
      <c r="AI92" t="s">
        <v>168</v>
      </c>
      <c r="AJ92" t="s">
        <v>91</v>
      </c>
    </row>
    <row r="93" spans="1:36">
      <c r="A93" t="s">
        <v>341</v>
      </c>
      <c r="B93">
        <f>1</f>
        <v>1</v>
      </c>
      <c r="C93" t="s">
        <v>311</v>
      </c>
      <c r="D93" t="str">
        <f>VLOOKUP(Table1[[#This Row],[State Name]], Lookup!$A$2:$B$33, 2, FALSE)</f>
        <v>JH</v>
      </c>
      <c r="E93" t="s">
        <v>33</v>
      </c>
      <c r="F93">
        <v>2021</v>
      </c>
      <c r="G93" t="s">
        <v>100</v>
      </c>
      <c r="H93">
        <f t="shared" si="1"/>
        <v>11</v>
      </c>
      <c r="I93" s="3">
        <f>DATE(Table1[[#This Row],[Year]],Table1[[#This Row],[Month_Number]],1)</f>
        <v>44501</v>
      </c>
      <c r="J93" t="s">
        <v>101</v>
      </c>
      <c r="K93" t="s">
        <v>342</v>
      </c>
      <c r="L93" t="s">
        <v>59</v>
      </c>
      <c r="M93">
        <v>2</v>
      </c>
      <c r="N93" t="s">
        <v>86</v>
      </c>
      <c r="O93">
        <v>3</v>
      </c>
      <c r="P93">
        <v>0</v>
      </c>
      <c r="Q93" t="s">
        <v>103</v>
      </c>
      <c r="R93" t="s">
        <v>104</v>
      </c>
      <c r="S93" t="s">
        <v>62</v>
      </c>
      <c r="T93" t="s">
        <v>63</v>
      </c>
      <c r="U93" t="s">
        <v>33</v>
      </c>
      <c r="V93">
        <v>95</v>
      </c>
      <c r="W93">
        <v>36</v>
      </c>
      <c r="X93" t="str">
        <f>IF(Table1[[#This Row],[Driver Age]]&lt;25,"(&lt;25) Young",IF(Table1[[#This Row],[Driver Age]]&lt;=60,"(25–60) Adult","(&gt;60) Senior"))</f>
        <v>(25–60) Adult</v>
      </c>
      <c r="Y93" t="s">
        <v>44</v>
      </c>
      <c r="Z93" t="s">
        <v>107</v>
      </c>
      <c r="AA93" t="s">
        <v>45</v>
      </c>
      <c r="AB93" t="s">
        <v>97</v>
      </c>
      <c r="AC93">
        <v>23</v>
      </c>
      <c r="AD93" t="s">
        <v>47</v>
      </c>
      <c r="AE93" t="s">
        <v>48</v>
      </c>
      <c r="AF93" t="s">
        <v>49</v>
      </c>
      <c r="AG93" t="s">
        <v>143</v>
      </c>
      <c r="AH93">
        <v>0</v>
      </c>
      <c r="AI93" t="s">
        <v>108</v>
      </c>
      <c r="AJ93" t="s">
        <v>67</v>
      </c>
    </row>
    <row r="94" spans="1:36">
      <c r="A94" t="s">
        <v>343</v>
      </c>
      <c r="B94">
        <f>1</f>
        <v>1</v>
      </c>
      <c r="C94" t="s">
        <v>137</v>
      </c>
      <c r="D94" t="str">
        <f>VLOOKUP(Table1[[#This Row],[State Name]], Lookup!$A$2:$B$33, 2, FALSE)</f>
        <v>AS</v>
      </c>
      <c r="E94" t="s">
        <v>33</v>
      </c>
      <c r="F94">
        <v>2022</v>
      </c>
      <c r="G94" t="s">
        <v>34</v>
      </c>
      <c r="H94">
        <f t="shared" si="1"/>
        <v>5</v>
      </c>
      <c r="I94" s="3">
        <f>DATE(Table1[[#This Row],[Year]],Table1[[#This Row],[Month_Number]],1)</f>
        <v>44682</v>
      </c>
      <c r="J94" t="s">
        <v>84</v>
      </c>
      <c r="K94" t="s">
        <v>344</v>
      </c>
      <c r="L94" t="s">
        <v>59</v>
      </c>
      <c r="M94">
        <v>2</v>
      </c>
      <c r="N94" t="s">
        <v>86</v>
      </c>
      <c r="O94">
        <v>4</v>
      </c>
      <c r="P94">
        <v>4</v>
      </c>
      <c r="Q94" t="s">
        <v>103</v>
      </c>
      <c r="R94" t="s">
        <v>61</v>
      </c>
      <c r="S94" t="s">
        <v>120</v>
      </c>
      <c r="T94" t="s">
        <v>42</v>
      </c>
      <c r="U94" t="s">
        <v>33</v>
      </c>
      <c r="V94">
        <v>82</v>
      </c>
      <c r="W94">
        <v>27</v>
      </c>
      <c r="X94" t="str">
        <f>IF(Table1[[#This Row],[Driver Age]]&lt;25,"(&lt;25) Young",IF(Table1[[#This Row],[Driver Age]]&lt;=60,"(25–60) Adult","(&gt;60) Senior"))</f>
        <v>(25–60) Adult</v>
      </c>
      <c r="Y94" t="s">
        <v>75</v>
      </c>
      <c r="Z94" t="s">
        <v>33</v>
      </c>
      <c r="AA94" t="s">
        <v>45</v>
      </c>
      <c r="AB94" t="s">
        <v>77</v>
      </c>
      <c r="AC94">
        <v>12</v>
      </c>
      <c r="AD94" t="s">
        <v>135</v>
      </c>
      <c r="AE94" t="s">
        <v>79</v>
      </c>
      <c r="AF94" t="s">
        <v>26</v>
      </c>
      <c r="AG94" t="s">
        <v>50</v>
      </c>
      <c r="AH94">
        <v>1</v>
      </c>
      <c r="AI94" t="s">
        <v>80</v>
      </c>
      <c r="AJ94" t="s">
        <v>91</v>
      </c>
    </row>
    <row r="95" spans="1:36">
      <c r="A95" t="s">
        <v>345</v>
      </c>
      <c r="B95">
        <f>1</f>
        <v>1</v>
      </c>
      <c r="C95" t="s">
        <v>318</v>
      </c>
      <c r="D95" t="str">
        <f>VLOOKUP(Table1[[#This Row],[State Name]], Lookup!$A$2:$B$33, 2, FALSE)</f>
        <v>PB</v>
      </c>
      <c r="E95" t="s">
        <v>33</v>
      </c>
      <c r="F95">
        <v>2018</v>
      </c>
      <c r="G95" t="s">
        <v>94</v>
      </c>
      <c r="H95">
        <f t="shared" si="1"/>
        <v>8</v>
      </c>
      <c r="I95" s="3">
        <f>DATE(Table1[[#This Row],[Year]],Table1[[#This Row],[Month_Number]],1)</f>
        <v>43313</v>
      </c>
      <c r="J95" t="s">
        <v>154</v>
      </c>
      <c r="K95" t="s">
        <v>346</v>
      </c>
      <c r="L95" t="s">
        <v>37</v>
      </c>
      <c r="M95">
        <v>1</v>
      </c>
      <c r="N95" t="s">
        <v>38</v>
      </c>
      <c r="O95">
        <v>3</v>
      </c>
      <c r="P95">
        <v>1</v>
      </c>
      <c r="Q95" t="s">
        <v>87</v>
      </c>
      <c r="R95" t="s">
        <v>104</v>
      </c>
      <c r="S95" t="s">
        <v>41</v>
      </c>
      <c r="T95" t="s">
        <v>105</v>
      </c>
      <c r="U95" t="s">
        <v>89</v>
      </c>
      <c r="V95">
        <v>74</v>
      </c>
      <c r="W95">
        <v>57</v>
      </c>
      <c r="X95" t="str">
        <f>IF(Table1[[#This Row],[Driver Age]]&lt;25,"(&lt;25) Young",IF(Table1[[#This Row],[Driver Age]]&lt;=60,"(25–60) Adult","(&gt;60) Senior"))</f>
        <v>(25–60) Adult</v>
      </c>
      <c r="Y95" t="s">
        <v>44</v>
      </c>
      <c r="Z95" t="s">
        <v>107</v>
      </c>
      <c r="AA95" t="s">
        <v>76</v>
      </c>
      <c r="AB95" t="s">
        <v>46</v>
      </c>
      <c r="AC95">
        <v>14</v>
      </c>
      <c r="AD95" t="s">
        <v>135</v>
      </c>
      <c r="AE95" t="s">
        <v>65</v>
      </c>
      <c r="AF95" t="s">
        <v>26</v>
      </c>
      <c r="AG95" t="s">
        <v>50</v>
      </c>
      <c r="AH95">
        <v>0.33</v>
      </c>
      <c r="AI95" t="s">
        <v>66</v>
      </c>
      <c r="AJ95" t="s">
        <v>91</v>
      </c>
    </row>
    <row r="96" spans="1:36">
      <c r="A96" t="s">
        <v>347</v>
      </c>
      <c r="B96">
        <f>1</f>
        <v>1</v>
      </c>
      <c r="C96" t="s">
        <v>220</v>
      </c>
      <c r="D96" t="str">
        <f>VLOOKUP(Table1[[#This Row],[State Name]], Lookup!$A$2:$B$33, 2, FALSE)</f>
        <v>NL</v>
      </c>
      <c r="E96" t="s">
        <v>33</v>
      </c>
      <c r="F96">
        <v>2018</v>
      </c>
      <c r="G96" t="s">
        <v>124</v>
      </c>
      <c r="H96">
        <f t="shared" si="1"/>
        <v>7</v>
      </c>
      <c r="I96" s="3">
        <f>DATE(Table1[[#This Row],[Year]],Table1[[#This Row],[Month_Number]],1)</f>
        <v>43282</v>
      </c>
      <c r="J96" t="s">
        <v>146</v>
      </c>
      <c r="K96" t="s">
        <v>348</v>
      </c>
      <c r="L96" t="s">
        <v>50</v>
      </c>
      <c r="M96">
        <v>3</v>
      </c>
      <c r="N96" t="s">
        <v>162</v>
      </c>
      <c r="O96">
        <v>7</v>
      </c>
      <c r="P96">
        <v>3</v>
      </c>
      <c r="Q96" t="s">
        <v>103</v>
      </c>
      <c r="R96" t="s">
        <v>61</v>
      </c>
      <c r="S96" t="s">
        <v>120</v>
      </c>
      <c r="T96" t="s">
        <v>74</v>
      </c>
      <c r="U96" t="s">
        <v>43</v>
      </c>
      <c r="V96">
        <v>47</v>
      </c>
      <c r="W96">
        <v>37</v>
      </c>
      <c r="X96" t="str">
        <f>IF(Table1[[#This Row],[Driver Age]]&lt;25,"(&lt;25) Young",IF(Table1[[#This Row],[Driver Age]]&lt;=60,"(25–60) Adult","(&gt;60) Senior"))</f>
        <v>(25–60) Adult</v>
      </c>
      <c r="Y96" t="s">
        <v>44</v>
      </c>
      <c r="Z96" t="s">
        <v>90</v>
      </c>
      <c r="AA96" t="s">
        <v>76</v>
      </c>
      <c r="AB96" t="s">
        <v>46</v>
      </c>
      <c r="AC96">
        <v>9</v>
      </c>
      <c r="AD96" t="s">
        <v>78</v>
      </c>
      <c r="AE96" t="s">
        <v>65</v>
      </c>
      <c r="AF96" t="s">
        <v>49</v>
      </c>
      <c r="AG96" t="s">
        <v>50</v>
      </c>
      <c r="AH96">
        <v>0.43</v>
      </c>
      <c r="AI96" t="s">
        <v>108</v>
      </c>
      <c r="AJ96" t="s">
        <v>109</v>
      </c>
    </row>
    <row r="97" spans="1:36">
      <c r="A97" t="s">
        <v>349</v>
      </c>
      <c r="B97">
        <f>1</f>
        <v>1</v>
      </c>
      <c r="C97" t="s">
        <v>54</v>
      </c>
      <c r="D97" t="str">
        <f>VLOOKUP(Table1[[#This Row],[State Name]], Lookup!$A$2:$B$33, 2, FALSE)</f>
        <v>UP</v>
      </c>
      <c r="E97" t="s">
        <v>55</v>
      </c>
      <c r="F97">
        <v>2020</v>
      </c>
      <c r="G97" t="s">
        <v>130</v>
      </c>
      <c r="H97">
        <f t="shared" si="1"/>
        <v>4</v>
      </c>
      <c r="I97" s="3">
        <f>DATE(Table1[[#This Row],[Year]],Table1[[#This Row],[Month_Number]],1)</f>
        <v>43922</v>
      </c>
      <c r="J97" t="s">
        <v>84</v>
      </c>
      <c r="K97" t="s">
        <v>350</v>
      </c>
      <c r="L97" t="s">
        <v>59</v>
      </c>
      <c r="M97">
        <v>4</v>
      </c>
      <c r="N97" t="s">
        <v>128</v>
      </c>
      <c r="O97">
        <v>5</v>
      </c>
      <c r="P97">
        <v>3</v>
      </c>
      <c r="Q97" t="s">
        <v>119</v>
      </c>
      <c r="R97" t="s">
        <v>40</v>
      </c>
      <c r="S97" t="s">
        <v>120</v>
      </c>
      <c r="T97" t="s">
        <v>105</v>
      </c>
      <c r="U97" t="s">
        <v>33</v>
      </c>
      <c r="V97">
        <v>36</v>
      </c>
      <c r="W97">
        <v>34</v>
      </c>
      <c r="X97" t="str">
        <f>IF(Table1[[#This Row],[Driver Age]]&lt;25,"(&lt;25) Young",IF(Table1[[#This Row],[Driver Age]]&lt;=60,"(25–60) Adult","(&gt;60) Senior"))</f>
        <v>(25–60) Adult</v>
      </c>
      <c r="Y97" t="s">
        <v>75</v>
      </c>
      <c r="Z97" t="s">
        <v>107</v>
      </c>
      <c r="AA97" t="s">
        <v>76</v>
      </c>
      <c r="AB97" t="s">
        <v>46</v>
      </c>
      <c r="AC97">
        <v>1</v>
      </c>
      <c r="AD97" t="s">
        <v>47</v>
      </c>
      <c r="AE97" t="s">
        <v>48</v>
      </c>
      <c r="AF97" t="s">
        <v>26</v>
      </c>
      <c r="AG97" t="s">
        <v>50</v>
      </c>
      <c r="AH97">
        <v>0.6</v>
      </c>
      <c r="AI97" t="s">
        <v>80</v>
      </c>
      <c r="AJ97" t="s">
        <v>109</v>
      </c>
    </row>
    <row r="98" spans="1:36">
      <c r="A98" t="s">
        <v>351</v>
      </c>
      <c r="B98">
        <f>1</f>
        <v>1</v>
      </c>
      <c r="C98" t="s">
        <v>197</v>
      </c>
      <c r="D98" t="str">
        <f>VLOOKUP(Table1[[#This Row],[State Name]], Lookup!$A$2:$B$33, 2, FALSE)</f>
        <v>GJ</v>
      </c>
      <c r="E98" t="s">
        <v>245</v>
      </c>
      <c r="F98">
        <v>2022</v>
      </c>
      <c r="G98" t="s">
        <v>94</v>
      </c>
      <c r="H98">
        <f t="shared" si="1"/>
        <v>8</v>
      </c>
      <c r="I98" s="3">
        <f>DATE(Table1[[#This Row],[Year]],Table1[[#This Row],[Month_Number]],1)</f>
        <v>44774</v>
      </c>
      <c r="J98" t="s">
        <v>154</v>
      </c>
      <c r="K98" t="s">
        <v>352</v>
      </c>
      <c r="L98" t="s">
        <v>37</v>
      </c>
      <c r="M98">
        <v>1</v>
      </c>
      <c r="N98" t="s">
        <v>113</v>
      </c>
      <c r="O98">
        <v>3</v>
      </c>
      <c r="P98">
        <v>3</v>
      </c>
      <c r="Q98" t="s">
        <v>87</v>
      </c>
      <c r="R98" t="s">
        <v>88</v>
      </c>
      <c r="S98" t="s">
        <v>73</v>
      </c>
      <c r="T98" t="s">
        <v>105</v>
      </c>
      <c r="U98" t="s">
        <v>43</v>
      </c>
      <c r="V98">
        <v>59</v>
      </c>
      <c r="W98">
        <v>55</v>
      </c>
      <c r="X98" t="str">
        <f>IF(Table1[[#This Row],[Driver Age]]&lt;25,"(&lt;25) Young",IF(Table1[[#This Row],[Driver Age]]&lt;=60,"(25–60) Adult","(&gt;60) Senior"))</f>
        <v>(25–60) Adult</v>
      </c>
      <c r="Y98" t="s">
        <v>75</v>
      </c>
      <c r="Z98" t="s">
        <v>107</v>
      </c>
      <c r="AA98" t="s">
        <v>45</v>
      </c>
      <c r="AB98" t="s">
        <v>77</v>
      </c>
      <c r="AC98">
        <v>12</v>
      </c>
      <c r="AD98" t="s">
        <v>135</v>
      </c>
      <c r="AE98" t="s">
        <v>79</v>
      </c>
      <c r="AF98" t="s">
        <v>26</v>
      </c>
      <c r="AG98" t="s">
        <v>50</v>
      </c>
      <c r="AH98">
        <v>1</v>
      </c>
      <c r="AI98" t="s">
        <v>66</v>
      </c>
      <c r="AJ98" t="s">
        <v>52</v>
      </c>
    </row>
    <row r="99" spans="1:36">
      <c r="A99" t="s">
        <v>353</v>
      </c>
      <c r="B99">
        <f>1</f>
        <v>1</v>
      </c>
      <c r="C99" t="s">
        <v>234</v>
      </c>
      <c r="D99" t="str">
        <f>VLOOKUP(Table1[[#This Row],[State Name]], Lookup!$A$2:$B$33, 2, FALSE)</f>
        <v>TR</v>
      </c>
      <c r="E99" t="s">
        <v>33</v>
      </c>
      <c r="F99">
        <v>2020</v>
      </c>
      <c r="G99" t="s">
        <v>94</v>
      </c>
      <c r="H99">
        <f t="shared" si="1"/>
        <v>8</v>
      </c>
      <c r="I99" s="3">
        <f>DATE(Table1[[#This Row],[Year]],Table1[[#This Row],[Month_Number]],1)</f>
        <v>44044</v>
      </c>
      <c r="J99" t="s">
        <v>35</v>
      </c>
      <c r="K99" t="s">
        <v>354</v>
      </c>
      <c r="L99" t="s">
        <v>37</v>
      </c>
      <c r="M99">
        <v>5</v>
      </c>
      <c r="N99" t="s">
        <v>38</v>
      </c>
      <c r="O99">
        <v>10</v>
      </c>
      <c r="P99">
        <v>5</v>
      </c>
      <c r="Q99" t="s">
        <v>87</v>
      </c>
      <c r="R99" t="s">
        <v>40</v>
      </c>
      <c r="S99" t="s">
        <v>62</v>
      </c>
      <c r="T99" t="s">
        <v>63</v>
      </c>
      <c r="U99" t="s">
        <v>106</v>
      </c>
      <c r="V99">
        <v>37</v>
      </c>
      <c r="W99">
        <v>40</v>
      </c>
      <c r="X99" t="str">
        <f>IF(Table1[[#This Row],[Driver Age]]&lt;25,"(&lt;25) Young",IF(Table1[[#This Row],[Driver Age]]&lt;=60,"(25–60) Adult","(&gt;60) Senior"))</f>
        <v>(25–60) Adult</v>
      </c>
      <c r="Y99" t="s">
        <v>75</v>
      </c>
      <c r="Z99" t="s">
        <v>107</v>
      </c>
      <c r="AA99" t="s">
        <v>76</v>
      </c>
      <c r="AB99" t="s">
        <v>64</v>
      </c>
      <c r="AC99">
        <v>16</v>
      </c>
      <c r="AD99" t="s">
        <v>135</v>
      </c>
      <c r="AE99" t="s">
        <v>48</v>
      </c>
      <c r="AF99" t="s">
        <v>49</v>
      </c>
      <c r="AG99" t="s">
        <v>50</v>
      </c>
      <c r="AH99">
        <v>0.5</v>
      </c>
      <c r="AI99" t="s">
        <v>108</v>
      </c>
      <c r="AJ99" t="s">
        <v>109</v>
      </c>
    </row>
    <row r="100" spans="1:36">
      <c r="A100" t="s">
        <v>355</v>
      </c>
      <c r="B100">
        <f>1</f>
        <v>1</v>
      </c>
      <c r="C100" t="s">
        <v>137</v>
      </c>
      <c r="D100" t="str">
        <f>VLOOKUP(Table1[[#This Row],[State Name]], Lookup!$A$2:$B$33, 2, FALSE)</f>
        <v>AS</v>
      </c>
      <c r="E100" t="s">
        <v>33</v>
      </c>
      <c r="F100">
        <v>2020</v>
      </c>
      <c r="G100" t="s">
        <v>171</v>
      </c>
      <c r="H100">
        <f t="shared" si="1"/>
        <v>2</v>
      </c>
      <c r="I100" s="3">
        <f>DATE(Table1[[#This Row],[Year]],Table1[[#This Row],[Month_Number]],1)</f>
        <v>43862</v>
      </c>
      <c r="J100" t="s">
        <v>84</v>
      </c>
      <c r="K100" t="s">
        <v>356</v>
      </c>
      <c r="L100" t="s">
        <v>59</v>
      </c>
      <c r="M100">
        <v>2</v>
      </c>
      <c r="N100" t="s">
        <v>128</v>
      </c>
      <c r="O100">
        <v>1</v>
      </c>
      <c r="P100">
        <v>2</v>
      </c>
      <c r="Q100" t="s">
        <v>103</v>
      </c>
      <c r="R100" t="s">
        <v>104</v>
      </c>
      <c r="S100" t="s">
        <v>120</v>
      </c>
      <c r="T100" t="s">
        <v>63</v>
      </c>
      <c r="U100" t="s">
        <v>33</v>
      </c>
      <c r="V100">
        <v>73</v>
      </c>
      <c r="W100">
        <v>61</v>
      </c>
      <c r="X100" t="str">
        <f>IF(Table1[[#This Row],[Driver Age]]&lt;25,"(&lt;25) Young",IF(Table1[[#This Row],[Driver Age]]&lt;=60,"(25–60) Adult","(&gt;60) Senior"))</f>
        <v>(&gt;60) Senior</v>
      </c>
      <c r="Y100" t="s">
        <v>75</v>
      </c>
      <c r="Z100" t="s">
        <v>33</v>
      </c>
      <c r="AA100" t="s">
        <v>45</v>
      </c>
      <c r="AB100" t="s">
        <v>46</v>
      </c>
      <c r="AC100">
        <v>12</v>
      </c>
      <c r="AD100" t="s">
        <v>135</v>
      </c>
      <c r="AE100" t="s">
        <v>48</v>
      </c>
      <c r="AF100" t="s">
        <v>26</v>
      </c>
      <c r="AG100" t="s">
        <v>50</v>
      </c>
      <c r="AH100">
        <v>2</v>
      </c>
      <c r="AI100" t="s">
        <v>66</v>
      </c>
      <c r="AJ100" t="s">
        <v>91</v>
      </c>
    </row>
    <row r="101" spans="1:36">
      <c r="A101" t="s">
        <v>357</v>
      </c>
      <c r="B101">
        <f>1</f>
        <v>1</v>
      </c>
      <c r="C101" t="s">
        <v>157</v>
      </c>
      <c r="D101" t="str">
        <f>VLOOKUP(Table1[[#This Row],[State Name]], Lookup!$A$2:$B$33, 2, FALSE)</f>
        <v>KA</v>
      </c>
      <c r="E101" t="s">
        <v>302</v>
      </c>
      <c r="F101">
        <v>2020</v>
      </c>
      <c r="G101" t="s">
        <v>117</v>
      </c>
      <c r="H101">
        <f t="shared" si="1"/>
        <v>12</v>
      </c>
      <c r="I101" s="3">
        <f>DATE(Table1[[#This Row],[Year]],Table1[[#This Row],[Month_Number]],1)</f>
        <v>44166</v>
      </c>
      <c r="J101" t="s">
        <v>101</v>
      </c>
      <c r="K101" t="s">
        <v>358</v>
      </c>
      <c r="L101" t="s">
        <v>50</v>
      </c>
      <c r="M101">
        <v>2</v>
      </c>
      <c r="N101" t="s">
        <v>128</v>
      </c>
      <c r="O101">
        <v>9</v>
      </c>
      <c r="P101">
        <v>0</v>
      </c>
      <c r="Q101" t="s">
        <v>72</v>
      </c>
      <c r="R101" t="s">
        <v>61</v>
      </c>
      <c r="S101" t="s">
        <v>62</v>
      </c>
      <c r="T101" t="s">
        <v>63</v>
      </c>
      <c r="U101" t="s">
        <v>33</v>
      </c>
      <c r="V101">
        <v>60</v>
      </c>
      <c r="W101">
        <v>58</v>
      </c>
      <c r="X101" t="str">
        <f>IF(Table1[[#This Row],[Driver Age]]&lt;25,"(&lt;25) Young",IF(Table1[[#This Row],[Driver Age]]&lt;=60,"(25–60) Adult","(&gt;60) Senior"))</f>
        <v>(25–60) Adult</v>
      </c>
      <c r="Y101" t="s">
        <v>44</v>
      </c>
      <c r="Z101" t="s">
        <v>107</v>
      </c>
      <c r="AA101" t="s">
        <v>45</v>
      </c>
      <c r="AB101" t="s">
        <v>64</v>
      </c>
      <c r="AC101">
        <v>12</v>
      </c>
      <c r="AD101" t="s">
        <v>135</v>
      </c>
      <c r="AE101" t="s">
        <v>48</v>
      </c>
      <c r="AF101" t="s">
        <v>49</v>
      </c>
      <c r="AG101" t="s">
        <v>143</v>
      </c>
      <c r="AH101">
        <v>0</v>
      </c>
      <c r="AI101" t="s">
        <v>66</v>
      </c>
      <c r="AJ101" t="s">
        <v>52</v>
      </c>
    </row>
    <row r="102" spans="1:36">
      <c r="A102" t="s">
        <v>359</v>
      </c>
      <c r="B102">
        <f>1</f>
        <v>1</v>
      </c>
      <c r="C102" t="s">
        <v>145</v>
      </c>
      <c r="D102" t="str">
        <f>VLOOKUP(Table1[[#This Row],[State Name]], Lookup!$A$2:$B$33, 2, FALSE)</f>
        <v>TS</v>
      </c>
      <c r="E102" t="s">
        <v>33</v>
      </c>
      <c r="F102">
        <v>2023</v>
      </c>
      <c r="G102" t="s">
        <v>138</v>
      </c>
      <c r="H102">
        <f t="shared" si="1"/>
        <v>9</v>
      </c>
      <c r="I102" s="3">
        <f>DATE(Table1[[#This Row],[Year]],Table1[[#This Row],[Month_Number]],1)</f>
        <v>45170</v>
      </c>
      <c r="J102" t="s">
        <v>154</v>
      </c>
      <c r="K102" t="s">
        <v>360</v>
      </c>
      <c r="L102" t="s">
        <v>59</v>
      </c>
      <c r="M102">
        <v>1</v>
      </c>
      <c r="N102" t="s">
        <v>128</v>
      </c>
      <c r="O102">
        <v>6</v>
      </c>
      <c r="P102">
        <v>3</v>
      </c>
      <c r="Q102" t="s">
        <v>103</v>
      </c>
      <c r="R102" t="s">
        <v>88</v>
      </c>
      <c r="S102" t="s">
        <v>62</v>
      </c>
      <c r="T102" t="s">
        <v>74</v>
      </c>
      <c r="U102" t="s">
        <v>43</v>
      </c>
      <c r="V102">
        <v>84</v>
      </c>
      <c r="W102">
        <v>52</v>
      </c>
      <c r="X102" t="str">
        <f>IF(Table1[[#This Row],[Driver Age]]&lt;25,"(&lt;25) Young",IF(Table1[[#This Row],[Driver Age]]&lt;=60,"(25–60) Adult","(&gt;60) Senior"))</f>
        <v>(25–60) Adult</v>
      </c>
      <c r="Y102" t="s">
        <v>44</v>
      </c>
      <c r="Z102" t="s">
        <v>107</v>
      </c>
      <c r="AA102" t="s">
        <v>76</v>
      </c>
      <c r="AB102" t="s">
        <v>77</v>
      </c>
      <c r="AC102">
        <v>13</v>
      </c>
      <c r="AD102" t="s">
        <v>135</v>
      </c>
      <c r="AE102" t="s">
        <v>79</v>
      </c>
      <c r="AF102" t="s">
        <v>26</v>
      </c>
      <c r="AG102" t="s">
        <v>50</v>
      </c>
      <c r="AH102">
        <v>0.5</v>
      </c>
      <c r="AI102" t="s">
        <v>66</v>
      </c>
      <c r="AJ102" t="s">
        <v>91</v>
      </c>
    </row>
    <row r="103" spans="1:36">
      <c r="A103" t="s">
        <v>361</v>
      </c>
      <c r="B103">
        <f>1</f>
        <v>1</v>
      </c>
      <c r="C103" t="s">
        <v>234</v>
      </c>
      <c r="D103" t="str">
        <f>VLOOKUP(Table1[[#This Row],[State Name]], Lookup!$A$2:$B$33, 2, FALSE)</f>
        <v>TR</v>
      </c>
      <c r="E103" t="s">
        <v>33</v>
      </c>
      <c r="F103">
        <v>2020</v>
      </c>
      <c r="G103" t="s">
        <v>117</v>
      </c>
      <c r="H103">
        <f t="shared" si="1"/>
        <v>12</v>
      </c>
      <c r="I103" s="3">
        <f>DATE(Table1[[#This Row],[Year]],Table1[[#This Row],[Month_Number]],1)</f>
        <v>44166</v>
      </c>
      <c r="J103" t="s">
        <v>154</v>
      </c>
      <c r="K103" t="s">
        <v>161</v>
      </c>
      <c r="L103" t="s">
        <v>50</v>
      </c>
      <c r="M103">
        <v>4</v>
      </c>
      <c r="N103" t="s">
        <v>162</v>
      </c>
      <c r="O103">
        <v>4</v>
      </c>
      <c r="P103">
        <v>4</v>
      </c>
      <c r="Q103" t="s">
        <v>119</v>
      </c>
      <c r="R103" t="s">
        <v>88</v>
      </c>
      <c r="S103" t="s">
        <v>62</v>
      </c>
      <c r="T103" t="s">
        <v>105</v>
      </c>
      <c r="U103" t="s">
        <v>43</v>
      </c>
      <c r="V103">
        <v>100</v>
      </c>
      <c r="W103">
        <v>62</v>
      </c>
      <c r="X103" t="str">
        <f>IF(Table1[[#This Row],[Driver Age]]&lt;25,"(&lt;25) Young",IF(Table1[[#This Row],[Driver Age]]&lt;=60,"(25–60) Adult","(&gt;60) Senior"))</f>
        <v>(&gt;60) Senior</v>
      </c>
      <c r="Y103" t="s">
        <v>44</v>
      </c>
      <c r="Z103" t="s">
        <v>33</v>
      </c>
      <c r="AA103" t="s">
        <v>76</v>
      </c>
      <c r="AB103" t="s">
        <v>97</v>
      </c>
      <c r="AC103">
        <v>10</v>
      </c>
      <c r="AD103" t="s">
        <v>78</v>
      </c>
      <c r="AE103" t="s">
        <v>48</v>
      </c>
      <c r="AF103" t="s">
        <v>26</v>
      </c>
      <c r="AG103" t="s">
        <v>50</v>
      </c>
      <c r="AH103">
        <v>1</v>
      </c>
      <c r="AI103" t="s">
        <v>66</v>
      </c>
      <c r="AJ103" t="s">
        <v>67</v>
      </c>
    </row>
    <row r="104" spans="1:36">
      <c r="A104" t="s">
        <v>362</v>
      </c>
      <c r="B104">
        <f>1</f>
        <v>1</v>
      </c>
      <c r="C104" t="s">
        <v>152</v>
      </c>
      <c r="D104" t="str">
        <f>VLOOKUP(Table1[[#This Row],[State Name]], Lookup!$A$2:$B$33, 2, FALSE)</f>
        <v>AP</v>
      </c>
      <c r="E104" t="s">
        <v>153</v>
      </c>
      <c r="F104">
        <v>2019</v>
      </c>
      <c r="G104" t="s">
        <v>94</v>
      </c>
      <c r="H104">
        <f t="shared" si="1"/>
        <v>8</v>
      </c>
      <c r="I104" s="3">
        <f>DATE(Table1[[#This Row],[Year]],Table1[[#This Row],[Month_Number]],1)</f>
        <v>43678</v>
      </c>
      <c r="J104" t="s">
        <v>84</v>
      </c>
      <c r="K104" t="s">
        <v>363</v>
      </c>
      <c r="L104" t="s">
        <v>37</v>
      </c>
      <c r="M104">
        <v>4</v>
      </c>
      <c r="N104" t="s">
        <v>38</v>
      </c>
      <c r="O104">
        <v>5</v>
      </c>
      <c r="P104">
        <v>3</v>
      </c>
      <c r="Q104" t="s">
        <v>87</v>
      </c>
      <c r="R104" t="s">
        <v>88</v>
      </c>
      <c r="S104" t="s">
        <v>41</v>
      </c>
      <c r="T104" t="s">
        <v>63</v>
      </c>
      <c r="U104" t="s">
        <v>33</v>
      </c>
      <c r="V104">
        <v>98</v>
      </c>
      <c r="W104">
        <v>44</v>
      </c>
      <c r="X104" t="str">
        <f>IF(Table1[[#This Row],[Driver Age]]&lt;25,"(&lt;25) Young",IF(Table1[[#This Row],[Driver Age]]&lt;=60,"(25–60) Adult","(&gt;60) Senior"))</f>
        <v>(25–60) Adult</v>
      </c>
      <c r="Y104" t="s">
        <v>44</v>
      </c>
      <c r="Z104" t="s">
        <v>33</v>
      </c>
      <c r="AA104" t="s">
        <v>76</v>
      </c>
      <c r="AB104" t="s">
        <v>97</v>
      </c>
      <c r="AC104">
        <v>6</v>
      </c>
      <c r="AD104" t="s">
        <v>78</v>
      </c>
      <c r="AE104" t="s">
        <v>65</v>
      </c>
      <c r="AF104" t="s">
        <v>26</v>
      </c>
      <c r="AG104" t="s">
        <v>50</v>
      </c>
      <c r="AH104">
        <v>0.6</v>
      </c>
      <c r="AI104" t="s">
        <v>108</v>
      </c>
      <c r="AJ104" t="s">
        <v>67</v>
      </c>
    </row>
    <row r="105" spans="1:36">
      <c r="A105" t="s">
        <v>364</v>
      </c>
      <c r="B105">
        <f>1</f>
        <v>1</v>
      </c>
      <c r="C105" t="s">
        <v>215</v>
      </c>
      <c r="D105" t="str">
        <f>VLOOKUP(Table1[[#This Row],[State Name]], Lookup!$A$2:$B$33, 2, FALSE)</f>
        <v>KL</v>
      </c>
      <c r="E105" t="s">
        <v>33</v>
      </c>
      <c r="F105">
        <v>2022</v>
      </c>
      <c r="G105" t="s">
        <v>130</v>
      </c>
      <c r="H105">
        <f t="shared" si="1"/>
        <v>4</v>
      </c>
      <c r="I105" s="3">
        <f>DATE(Table1[[#This Row],[Year]],Table1[[#This Row],[Month_Number]],1)</f>
        <v>44652</v>
      </c>
      <c r="J105" t="s">
        <v>35</v>
      </c>
      <c r="K105" t="s">
        <v>365</v>
      </c>
      <c r="L105" t="s">
        <v>59</v>
      </c>
      <c r="M105">
        <v>3</v>
      </c>
      <c r="N105" t="s">
        <v>113</v>
      </c>
      <c r="O105">
        <v>10</v>
      </c>
      <c r="P105">
        <v>3</v>
      </c>
      <c r="Q105" t="s">
        <v>119</v>
      </c>
      <c r="R105" t="s">
        <v>61</v>
      </c>
      <c r="S105" t="s">
        <v>73</v>
      </c>
      <c r="T105" t="s">
        <v>63</v>
      </c>
      <c r="U105" t="s">
        <v>33</v>
      </c>
      <c r="V105">
        <v>86</v>
      </c>
      <c r="W105">
        <v>30</v>
      </c>
      <c r="X105" t="str">
        <f>IF(Table1[[#This Row],[Driver Age]]&lt;25,"(&lt;25) Young",IF(Table1[[#This Row],[Driver Age]]&lt;=60,"(25–60) Adult","(&gt;60) Senior"))</f>
        <v>(25–60) Adult</v>
      </c>
      <c r="Y105" t="s">
        <v>44</v>
      </c>
      <c r="Z105" t="s">
        <v>107</v>
      </c>
      <c r="AA105" t="s">
        <v>45</v>
      </c>
      <c r="AB105" t="s">
        <v>46</v>
      </c>
      <c r="AC105">
        <v>5</v>
      </c>
      <c r="AD105" t="s">
        <v>78</v>
      </c>
      <c r="AE105" t="s">
        <v>79</v>
      </c>
      <c r="AF105" t="s">
        <v>49</v>
      </c>
      <c r="AG105" t="s">
        <v>50</v>
      </c>
      <c r="AH105">
        <v>0.3</v>
      </c>
      <c r="AI105" t="s">
        <v>80</v>
      </c>
      <c r="AJ105" t="s">
        <v>91</v>
      </c>
    </row>
    <row r="106" spans="1:36">
      <c r="A106" t="s">
        <v>366</v>
      </c>
      <c r="B106">
        <f>1</f>
        <v>1</v>
      </c>
      <c r="C106" t="s">
        <v>32</v>
      </c>
      <c r="D106" t="str">
        <f>VLOOKUP(Table1[[#This Row],[State Name]], Lookup!$A$2:$B$33, 2, FALSE)</f>
        <v>JK</v>
      </c>
      <c r="E106" t="s">
        <v>33</v>
      </c>
      <c r="F106">
        <v>2019</v>
      </c>
      <c r="G106" t="s">
        <v>192</v>
      </c>
      <c r="H106">
        <f t="shared" si="1"/>
        <v>3</v>
      </c>
      <c r="I106" s="3">
        <f>DATE(Table1[[#This Row],[Year]],Table1[[#This Row],[Month_Number]],1)</f>
        <v>43525</v>
      </c>
      <c r="J106" t="s">
        <v>154</v>
      </c>
      <c r="K106" t="s">
        <v>367</v>
      </c>
      <c r="L106" t="s">
        <v>37</v>
      </c>
      <c r="M106">
        <v>1</v>
      </c>
      <c r="N106" t="s">
        <v>128</v>
      </c>
      <c r="O106">
        <v>0</v>
      </c>
      <c r="P106">
        <v>0</v>
      </c>
      <c r="Q106" t="s">
        <v>39</v>
      </c>
      <c r="R106" t="s">
        <v>40</v>
      </c>
      <c r="S106" t="s">
        <v>62</v>
      </c>
      <c r="T106" t="s">
        <v>105</v>
      </c>
      <c r="U106" t="s">
        <v>106</v>
      </c>
      <c r="V106">
        <v>50</v>
      </c>
      <c r="W106">
        <v>20</v>
      </c>
      <c r="X106" t="str">
        <f>IF(Table1[[#This Row],[Driver Age]]&lt;25,"(&lt;25) Young",IF(Table1[[#This Row],[Driver Age]]&lt;=60,"(25–60) Adult","(&gt;60) Senior"))</f>
        <v>(&lt;25) Young</v>
      </c>
      <c r="Y106" t="s">
        <v>44</v>
      </c>
      <c r="Z106" t="s">
        <v>107</v>
      </c>
      <c r="AA106" t="s">
        <v>45</v>
      </c>
      <c r="AB106" t="s">
        <v>77</v>
      </c>
      <c r="AC106">
        <v>7</v>
      </c>
      <c r="AD106" t="s">
        <v>78</v>
      </c>
      <c r="AE106" t="s">
        <v>65</v>
      </c>
      <c r="AF106" t="s">
        <v>26</v>
      </c>
      <c r="AG106" t="s">
        <v>143</v>
      </c>
      <c r="AH106">
        <v>0</v>
      </c>
      <c r="AI106" t="s">
        <v>168</v>
      </c>
      <c r="AJ106" t="s">
        <v>52</v>
      </c>
    </row>
    <row r="107" spans="1:36">
      <c r="A107" t="s">
        <v>368</v>
      </c>
      <c r="B107">
        <f>1</f>
        <v>1</v>
      </c>
      <c r="C107" t="s">
        <v>286</v>
      </c>
      <c r="D107" t="str">
        <f>VLOOKUP(Table1[[#This Row],[State Name]], Lookup!$A$2:$B$33, 2, FALSE)</f>
        <v>GA</v>
      </c>
      <c r="E107" t="s">
        <v>33</v>
      </c>
      <c r="F107">
        <v>2020</v>
      </c>
      <c r="G107" t="s">
        <v>83</v>
      </c>
      <c r="H107">
        <f t="shared" si="1"/>
        <v>6</v>
      </c>
      <c r="I107" s="3">
        <f>DATE(Table1[[#This Row],[Year]],Table1[[#This Row],[Month_Number]],1)</f>
        <v>43983</v>
      </c>
      <c r="J107" t="s">
        <v>154</v>
      </c>
      <c r="K107" t="s">
        <v>369</v>
      </c>
      <c r="L107" t="s">
        <v>50</v>
      </c>
      <c r="M107">
        <v>1</v>
      </c>
      <c r="N107" t="s">
        <v>162</v>
      </c>
      <c r="O107">
        <v>8</v>
      </c>
      <c r="P107">
        <v>5</v>
      </c>
      <c r="Q107" t="s">
        <v>103</v>
      </c>
      <c r="R107" t="s">
        <v>104</v>
      </c>
      <c r="S107" t="s">
        <v>41</v>
      </c>
      <c r="T107" t="s">
        <v>42</v>
      </c>
      <c r="U107" t="s">
        <v>89</v>
      </c>
      <c r="V107">
        <v>49</v>
      </c>
      <c r="W107">
        <v>51</v>
      </c>
      <c r="X107" t="str">
        <f>IF(Table1[[#This Row],[Driver Age]]&lt;25,"(&lt;25) Young",IF(Table1[[#This Row],[Driver Age]]&lt;=60,"(25–60) Adult","(&gt;60) Senior"))</f>
        <v>(25–60) Adult</v>
      </c>
      <c r="Y107" t="s">
        <v>75</v>
      </c>
      <c r="Z107" t="s">
        <v>90</v>
      </c>
      <c r="AA107" t="s">
        <v>45</v>
      </c>
      <c r="AB107" t="s">
        <v>46</v>
      </c>
      <c r="AC107">
        <v>15</v>
      </c>
      <c r="AD107" t="s">
        <v>135</v>
      </c>
      <c r="AE107" t="s">
        <v>48</v>
      </c>
      <c r="AF107" t="s">
        <v>26</v>
      </c>
      <c r="AG107" t="s">
        <v>50</v>
      </c>
      <c r="AH107">
        <v>0.62</v>
      </c>
      <c r="AI107" t="s">
        <v>66</v>
      </c>
      <c r="AJ107" t="s">
        <v>109</v>
      </c>
    </row>
    <row r="108" spans="1:36">
      <c r="A108" t="s">
        <v>370</v>
      </c>
      <c r="B108">
        <f>1</f>
        <v>1</v>
      </c>
      <c r="C108" t="s">
        <v>197</v>
      </c>
      <c r="D108" t="str">
        <f>VLOOKUP(Table1[[#This Row],[State Name]], Lookup!$A$2:$B$33, 2, FALSE)</f>
        <v>GJ</v>
      </c>
      <c r="E108" t="s">
        <v>297</v>
      </c>
      <c r="F108">
        <v>2023</v>
      </c>
      <c r="G108" t="s">
        <v>94</v>
      </c>
      <c r="H108">
        <f t="shared" si="1"/>
        <v>8</v>
      </c>
      <c r="I108" s="3">
        <f>DATE(Table1[[#This Row],[Year]],Table1[[#This Row],[Month_Number]],1)</f>
        <v>45139</v>
      </c>
      <c r="J108" t="s">
        <v>57</v>
      </c>
      <c r="K108" t="s">
        <v>371</v>
      </c>
      <c r="L108" t="s">
        <v>37</v>
      </c>
      <c r="M108">
        <v>4</v>
      </c>
      <c r="N108" t="s">
        <v>71</v>
      </c>
      <c r="O108">
        <v>5</v>
      </c>
      <c r="P108">
        <v>4</v>
      </c>
      <c r="Q108" t="s">
        <v>103</v>
      </c>
      <c r="R108" t="s">
        <v>104</v>
      </c>
      <c r="S108" t="s">
        <v>41</v>
      </c>
      <c r="T108" t="s">
        <v>105</v>
      </c>
      <c r="U108" t="s">
        <v>43</v>
      </c>
      <c r="V108">
        <v>102</v>
      </c>
      <c r="W108">
        <v>29</v>
      </c>
      <c r="X108" t="str">
        <f>IF(Table1[[#This Row],[Driver Age]]&lt;25,"(&lt;25) Young",IF(Table1[[#This Row],[Driver Age]]&lt;=60,"(25–60) Adult","(&gt;60) Senior"))</f>
        <v>(25–60) Adult</v>
      </c>
      <c r="Y108" t="s">
        <v>44</v>
      </c>
      <c r="Z108" t="s">
        <v>90</v>
      </c>
      <c r="AA108" t="s">
        <v>76</v>
      </c>
      <c r="AB108" t="s">
        <v>46</v>
      </c>
      <c r="AC108">
        <v>10</v>
      </c>
      <c r="AD108" t="s">
        <v>78</v>
      </c>
      <c r="AE108" t="s">
        <v>79</v>
      </c>
      <c r="AF108" t="s">
        <v>49</v>
      </c>
      <c r="AG108" t="s">
        <v>50</v>
      </c>
      <c r="AH108">
        <v>0.8</v>
      </c>
      <c r="AI108" t="s">
        <v>80</v>
      </c>
      <c r="AJ108" t="s">
        <v>67</v>
      </c>
    </row>
    <row r="109" spans="1:36">
      <c r="A109" t="s">
        <v>372</v>
      </c>
      <c r="B109">
        <f>1</f>
        <v>1</v>
      </c>
      <c r="C109" t="s">
        <v>253</v>
      </c>
      <c r="D109" t="str">
        <f>VLOOKUP(Table1[[#This Row],[State Name]], Lookup!$A$2:$B$33, 2, FALSE)</f>
        <v>UK</v>
      </c>
      <c r="E109" t="s">
        <v>33</v>
      </c>
      <c r="F109">
        <v>2021</v>
      </c>
      <c r="G109" t="s">
        <v>34</v>
      </c>
      <c r="H109">
        <f t="shared" si="1"/>
        <v>5</v>
      </c>
      <c r="I109" s="3">
        <f>DATE(Table1[[#This Row],[Year]],Table1[[#This Row],[Month_Number]],1)</f>
        <v>44317</v>
      </c>
      <c r="J109" t="s">
        <v>95</v>
      </c>
      <c r="K109" t="s">
        <v>373</v>
      </c>
      <c r="L109" t="s">
        <v>50</v>
      </c>
      <c r="M109">
        <v>2</v>
      </c>
      <c r="N109" t="s">
        <v>86</v>
      </c>
      <c r="O109">
        <v>2</v>
      </c>
      <c r="P109">
        <v>2</v>
      </c>
      <c r="Q109" t="s">
        <v>103</v>
      </c>
      <c r="R109" t="s">
        <v>104</v>
      </c>
      <c r="S109" t="s">
        <v>120</v>
      </c>
      <c r="T109" t="s">
        <v>105</v>
      </c>
      <c r="U109" t="s">
        <v>89</v>
      </c>
      <c r="V109">
        <v>86</v>
      </c>
      <c r="W109">
        <v>27</v>
      </c>
      <c r="X109" t="str">
        <f>IF(Table1[[#This Row],[Driver Age]]&lt;25,"(&lt;25) Young",IF(Table1[[#This Row],[Driver Age]]&lt;=60,"(25–60) Adult","(&gt;60) Senior"))</f>
        <v>(25–60) Adult</v>
      </c>
      <c r="Y109" t="s">
        <v>44</v>
      </c>
      <c r="Z109" t="s">
        <v>90</v>
      </c>
      <c r="AA109" t="s">
        <v>45</v>
      </c>
      <c r="AB109" t="s">
        <v>64</v>
      </c>
      <c r="AC109">
        <v>5</v>
      </c>
      <c r="AD109" t="s">
        <v>78</v>
      </c>
      <c r="AE109" t="s">
        <v>48</v>
      </c>
      <c r="AF109" t="s">
        <v>49</v>
      </c>
      <c r="AG109" t="s">
        <v>50</v>
      </c>
      <c r="AH109">
        <v>1</v>
      </c>
      <c r="AI109" t="s">
        <v>80</v>
      </c>
      <c r="AJ109" t="s">
        <v>91</v>
      </c>
    </row>
    <row r="110" spans="1:36">
      <c r="A110" t="s">
        <v>374</v>
      </c>
      <c r="B110">
        <f>1</f>
        <v>1</v>
      </c>
      <c r="C110" t="s">
        <v>99</v>
      </c>
      <c r="D110" t="str">
        <f>VLOOKUP(Table1[[#This Row],[State Name]], Lookup!$A$2:$B$33, 2, FALSE)</f>
        <v>ML</v>
      </c>
      <c r="E110" t="s">
        <v>33</v>
      </c>
      <c r="F110">
        <v>2019</v>
      </c>
      <c r="G110" t="s">
        <v>138</v>
      </c>
      <c r="H110">
        <f t="shared" si="1"/>
        <v>9</v>
      </c>
      <c r="I110" s="3">
        <f>DATE(Table1[[#This Row],[Year]],Table1[[#This Row],[Month_Number]],1)</f>
        <v>43709</v>
      </c>
      <c r="J110" t="s">
        <v>146</v>
      </c>
      <c r="K110" t="s">
        <v>375</v>
      </c>
      <c r="L110" t="s">
        <v>50</v>
      </c>
      <c r="M110">
        <v>5</v>
      </c>
      <c r="N110" t="s">
        <v>86</v>
      </c>
      <c r="O110">
        <v>2</v>
      </c>
      <c r="P110">
        <v>4</v>
      </c>
      <c r="Q110" t="s">
        <v>39</v>
      </c>
      <c r="R110" t="s">
        <v>40</v>
      </c>
      <c r="S110" t="s">
        <v>62</v>
      </c>
      <c r="T110" t="s">
        <v>63</v>
      </c>
      <c r="U110" t="s">
        <v>33</v>
      </c>
      <c r="V110">
        <v>103</v>
      </c>
      <c r="W110">
        <v>64</v>
      </c>
      <c r="X110" t="str">
        <f>IF(Table1[[#This Row],[Driver Age]]&lt;25,"(&lt;25) Young",IF(Table1[[#This Row],[Driver Age]]&lt;=60,"(25–60) Adult","(&gt;60) Senior"))</f>
        <v>(&gt;60) Senior</v>
      </c>
      <c r="Y110" t="s">
        <v>44</v>
      </c>
      <c r="Z110" t="s">
        <v>107</v>
      </c>
      <c r="AA110" t="s">
        <v>76</v>
      </c>
      <c r="AB110" t="s">
        <v>64</v>
      </c>
      <c r="AC110">
        <v>20</v>
      </c>
      <c r="AD110" t="s">
        <v>114</v>
      </c>
      <c r="AE110" t="s">
        <v>65</v>
      </c>
      <c r="AF110" t="s">
        <v>49</v>
      </c>
      <c r="AG110" t="s">
        <v>50</v>
      </c>
      <c r="AH110">
        <v>2</v>
      </c>
      <c r="AI110" t="s">
        <v>66</v>
      </c>
      <c r="AJ110" t="s">
        <v>67</v>
      </c>
    </row>
    <row r="111" spans="1:36">
      <c r="A111" t="s">
        <v>376</v>
      </c>
      <c r="B111">
        <f>1</f>
        <v>1</v>
      </c>
      <c r="C111" t="s">
        <v>327</v>
      </c>
      <c r="D111" t="str">
        <f>VLOOKUP(Table1[[#This Row],[State Name]], Lookup!$A$2:$B$33, 2, FALSE)</f>
        <v>MN</v>
      </c>
      <c r="E111" t="s">
        <v>33</v>
      </c>
      <c r="F111">
        <v>2022</v>
      </c>
      <c r="G111" t="s">
        <v>94</v>
      </c>
      <c r="H111">
        <f t="shared" si="1"/>
        <v>8</v>
      </c>
      <c r="I111" s="3">
        <f>DATE(Table1[[#This Row],[Year]],Table1[[#This Row],[Month_Number]],1)</f>
        <v>44774</v>
      </c>
      <c r="J111" t="s">
        <v>84</v>
      </c>
      <c r="K111" t="s">
        <v>377</v>
      </c>
      <c r="L111" t="s">
        <v>59</v>
      </c>
      <c r="M111">
        <v>4</v>
      </c>
      <c r="N111" t="s">
        <v>128</v>
      </c>
      <c r="O111">
        <v>8</v>
      </c>
      <c r="P111">
        <v>4</v>
      </c>
      <c r="Q111" t="s">
        <v>72</v>
      </c>
      <c r="R111" t="s">
        <v>104</v>
      </c>
      <c r="S111" t="s">
        <v>73</v>
      </c>
      <c r="T111" t="s">
        <v>42</v>
      </c>
      <c r="U111" t="s">
        <v>89</v>
      </c>
      <c r="V111">
        <v>41</v>
      </c>
      <c r="W111">
        <v>37</v>
      </c>
      <c r="X111" t="str">
        <f>IF(Table1[[#This Row],[Driver Age]]&lt;25,"(&lt;25) Young",IF(Table1[[#This Row],[Driver Age]]&lt;=60,"(25–60) Adult","(&gt;60) Senior"))</f>
        <v>(25–60) Adult</v>
      </c>
      <c r="Y111" t="s">
        <v>44</v>
      </c>
      <c r="Z111" t="s">
        <v>107</v>
      </c>
      <c r="AA111" t="s">
        <v>45</v>
      </c>
      <c r="AB111" t="s">
        <v>64</v>
      </c>
      <c r="AC111">
        <v>11</v>
      </c>
      <c r="AD111" t="s">
        <v>78</v>
      </c>
      <c r="AE111" t="s">
        <v>79</v>
      </c>
      <c r="AF111" t="s">
        <v>26</v>
      </c>
      <c r="AG111" t="s">
        <v>50</v>
      </c>
      <c r="AH111">
        <v>0.5</v>
      </c>
      <c r="AI111" t="s">
        <v>108</v>
      </c>
      <c r="AJ111" t="s">
        <v>109</v>
      </c>
    </row>
    <row r="112" spans="1:36">
      <c r="A112" t="s">
        <v>378</v>
      </c>
      <c r="B112">
        <f>1</f>
        <v>1</v>
      </c>
      <c r="C112" t="s">
        <v>69</v>
      </c>
      <c r="D112" t="str">
        <f>VLOOKUP(Table1[[#This Row],[State Name]], Lookup!$A$2:$B$33, 2, FALSE)</f>
        <v>CG</v>
      </c>
      <c r="E112" t="s">
        <v>33</v>
      </c>
      <c r="F112">
        <v>2020</v>
      </c>
      <c r="G112" t="s">
        <v>111</v>
      </c>
      <c r="H112">
        <f t="shared" si="1"/>
        <v>10</v>
      </c>
      <c r="I112" s="3">
        <f>DATE(Table1[[#This Row],[Year]],Table1[[#This Row],[Month_Number]],1)</f>
        <v>44105</v>
      </c>
      <c r="J112" t="s">
        <v>146</v>
      </c>
      <c r="K112" t="s">
        <v>379</v>
      </c>
      <c r="L112" t="s">
        <v>50</v>
      </c>
      <c r="M112">
        <v>4</v>
      </c>
      <c r="N112" t="s">
        <v>162</v>
      </c>
      <c r="O112">
        <v>3</v>
      </c>
      <c r="P112">
        <v>5</v>
      </c>
      <c r="Q112" t="s">
        <v>119</v>
      </c>
      <c r="R112" t="s">
        <v>88</v>
      </c>
      <c r="S112" t="s">
        <v>120</v>
      </c>
      <c r="T112" t="s">
        <v>63</v>
      </c>
      <c r="U112" t="s">
        <v>43</v>
      </c>
      <c r="V112">
        <v>111</v>
      </c>
      <c r="W112">
        <v>59</v>
      </c>
      <c r="X112" t="str">
        <f>IF(Table1[[#This Row],[Driver Age]]&lt;25,"(&lt;25) Young",IF(Table1[[#This Row],[Driver Age]]&lt;=60,"(25–60) Adult","(&gt;60) Senior"))</f>
        <v>(25–60) Adult</v>
      </c>
      <c r="Y112" t="s">
        <v>44</v>
      </c>
      <c r="Z112" t="s">
        <v>107</v>
      </c>
      <c r="AA112" t="s">
        <v>76</v>
      </c>
      <c r="AB112" t="s">
        <v>46</v>
      </c>
      <c r="AC112">
        <v>18</v>
      </c>
      <c r="AD112" t="s">
        <v>114</v>
      </c>
      <c r="AE112" t="s">
        <v>48</v>
      </c>
      <c r="AF112" t="s">
        <v>49</v>
      </c>
      <c r="AG112" t="s">
        <v>50</v>
      </c>
      <c r="AH112">
        <v>1.67</v>
      </c>
      <c r="AI112" t="s">
        <v>66</v>
      </c>
      <c r="AJ112" t="s">
        <v>81</v>
      </c>
    </row>
    <row r="113" spans="1:36">
      <c r="A113" t="s">
        <v>380</v>
      </c>
      <c r="B113">
        <f>1</f>
        <v>1</v>
      </c>
      <c r="C113" t="s">
        <v>157</v>
      </c>
      <c r="D113" t="str">
        <f>VLOOKUP(Table1[[#This Row],[State Name]], Lookup!$A$2:$B$33, 2, FALSE)</f>
        <v>KA</v>
      </c>
      <c r="E113" t="s">
        <v>302</v>
      </c>
      <c r="F113">
        <v>2022</v>
      </c>
      <c r="G113" t="s">
        <v>117</v>
      </c>
      <c r="H113">
        <f t="shared" si="1"/>
        <v>12</v>
      </c>
      <c r="I113" s="3">
        <f>DATE(Table1[[#This Row],[Year]],Table1[[#This Row],[Month_Number]],1)</f>
        <v>44896</v>
      </c>
      <c r="J113" t="s">
        <v>101</v>
      </c>
      <c r="K113" t="s">
        <v>381</v>
      </c>
      <c r="L113" t="s">
        <v>37</v>
      </c>
      <c r="M113">
        <v>4</v>
      </c>
      <c r="N113" t="s">
        <v>162</v>
      </c>
      <c r="O113">
        <v>9</v>
      </c>
      <c r="P113">
        <v>4</v>
      </c>
      <c r="Q113" t="s">
        <v>103</v>
      </c>
      <c r="R113" t="s">
        <v>61</v>
      </c>
      <c r="S113" t="s">
        <v>41</v>
      </c>
      <c r="T113" t="s">
        <v>63</v>
      </c>
      <c r="U113" t="s">
        <v>33</v>
      </c>
      <c r="V113">
        <v>92</v>
      </c>
      <c r="W113">
        <v>20</v>
      </c>
      <c r="X113" t="str">
        <f>IF(Table1[[#This Row],[Driver Age]]&lt;25,"(&lt;25) Young",IF(Table1[[#This Row],[Driver Age]]&lt;=60,"(25–60) Adult","(&gt;60) Senior"))</f>
        <v>(&lt;25) Young</v>
      </c>
      <c r="Y113" t="s">
        <v>75</v>
      </c>
      <c r="Z113" t="s">
        <v>33</v>
      </c>
      <c r="AA113" t="s">
        <v>76</v>
      </c>
      <c r="AB113" t="s">
        <v>97</v>
      </c>
      <c r="AC113">
        <v>22</v>
      </c>
      <c r="AD113" t="s">
        <v>47</v>
      </c>
      <c r="AE113" t="s">
        <v>79</v>
      </c>
      <c r="AF113" t="s">
        <v>49</v>
      </c>
      <c r="AG113" t="s">
        <v>50</v>
      </c>
      <c r="AH113">
        <v>0.44</v>
      </c>
      <c r="AI113" t="s">
        <v>168</v>
      </c>
      <c r="AJ113" t="s">
        <v>67</v>
      </c>
    </row>
    <row r="114" spans="1:36">
      <c r="A114" t="s">
        <v>382</v>
      </c>
      <c r="B114">
        <f>1</f>
        <v>1</v>
      </c>
      <c r="C114" t="s">
        <v>327</v>
      </c>
      <c r="D114" t="str">
        <f>VLOOKUP(Table1[[#This Row],[State Name]], Lookup!$A$2:$B$33, 2, FALSE)</f>
        <v>MN</v>
      </c>
      <c r="E114" t="s">
        <v>33</v>
      </c>
      <c r="F114">
        <v>2021</v>
      </c>
      <c r="G114" t="s">
        <v>83</v>
      </c>
      <c r="H114">
        <f t="shared" si="1"/>
        <v>6</v>
      </c>
      <c r="I114" s="3">
        <f>DATE(Table1[[#This Row],[Year]],Table1[[#This Row],[Month_Number]],1)</f>
        <v>44348</v>
      </c>
      <c r="J114" t="s">
        <v>57</v>
      </c>
      <c r="K114" t="s">
        <v>383</v>
      </c>
      <c r="L114" t="s">
        <v>50</v>
      </c>
      <c r="M114">
        <v>5</v>
      </c>
      <c r="N114" t="s">
        <v>71</v>
      </c>
      <c r="O114">
        <v>4</v>
      </c>
      <c r="P114">
        <v>5</v>
      </c>
      <c r="Q114" t="s">
        <v>72</v>
      </c>
      <c r="R114" t="s">
        <v>61</v>
      </c>
      <c r="S114" t="s">
        <v>73</v>
      </c>
      <c r="T114" t="s">
        <v>42</v>
      </c>
      <c r="U114" t="s">
        <v>89</v>
      </c>
      <c r="V114">
        <v>32</v>
      </c>
      <c r="W114">
        <v>26</v>
      </c>
      <c r="X114" t="str">
        <f>IF(Table1[[#This Row],[Driver Age]]&lt;25,"(&lt;25) Young",IF(Table1[[#This Row],[Driver Age]]&lt;=60,"(25–60) Adult","(&gt;60) Senior"))</f>
        <v>(25–60) Adult</v>
      </c>
      <c r="Y114" t="s">
        <v>44</v>
      </c>
      <c r="Z114" t="s">
        <v>90</v>
      </c>
      <c r="AA114" t="s">
        <v>45</v>
      </c>
      <c r="AB114" t="s">
        <v>97</v>
      </c>
      <c r="AC114">
        <v>3</v>
      </c>
      <c r="AD114" t="s">
        <v>47</v>
      </c>
      <c r="AE114" t="s">
        <v>48</v>
      </c>
      <c r="AF114" t="s">
        <v>49</v>
      </c>
      <c r="AG114" t="s">
        <v>50</v>
      </c>
      <c r="AH114">
        <v>1.25</v>
      </c>
      <c r="AI114" t="s">
        <v>80</v>
      </c>
      <c r="AJ114" t="s">
        <v>109</v>
      </c>
    </row>
    <row r="115" spans="1:36">
      <c r="A115" t="s">
        <v>384</v>
      </c>
      <c r="B115">
        <f>1</f>
        <v>1</v>
      </c>
      <c r="C115" t="s">
        <v>311</v>
      </c>
      <c r="D115" t="str">
        <f>VLOOKUP(Table1[[#This Row],[State Name]], Lookup!$A$2:$B$33, 2, FALSE)</f>
        <v>JH</v>
      </c>
      <c r="E115" t="s">
        <v>33</v>
      </c>
      <c r="F115">
        <v>2019</v>
      </c>
      <c r="G115" t="s">
        <v>111</v>
      </c>
      <c r="H115">
        <f t="shared" si="1"/>
        <v>10</v>
      </c>
      <c r="I115" s="3">
        <f>DATE(Table1[[#This Row],[Year]],Table1[[#This Row],[Month_Number]],1)</f>
        <v>43739</v>
      </c>
      <c r="J115" t="s">
        <v>57</v>
      </c>
      <c r="K115" t="s">
        <v>385</v>
      </c>
      <c r="L115" t="s">
        <v>59</v>
      </c>
      <c r="M115">
        <v>1</v>
      </c>
      <c r="N115" t="s">
        <v>162</v>
      </c>
      <c r="O115">
        <v>10</v>
      </c>
      <c r="P115">
        <v>5</v>
      </c>
      <c r="Q115" t="s">
        <v>39</v>
      </c>
      <c r="R115" t="s">
        <v>40</v>
      </c>
      <c r="S115" t="s">
        <v>73</v>
      </c>
      <c r="T115" t="s">
        <v>63</v>
      </c>
      <c r="U115" t="s">
        <v>43</v>
      </c>
      <c r="V115">
        <v>50</v>
      </c>
      <c r="W115">
        <v>61</v>
      </c>
      <c r="X115" t="str">
        <f>IF(Table1[[#This Row],[Driver Age]]&lt;25,"(&lt;25) Young",IF(Table1[[#This Row],[Driver Age]]&lt;=60,"(25–60) Adult","(&gt;60) Senior"))</f>
        <v>(&gt;60) Senior</v>
      </c>
      <c r="Y115" t="s">
        <v>75</v>
      </c>
      <c r="Z115" t="s">
        <v>33</v>
      </c>
      <c r="AA115" t="s">
        <v>76</v>
      </c>
      <c r="AB115" t="s">
        <v>46</v>
      </c>
      <c r="AC115">
        <v>8</v>
      </c>
      <c r="AD115" t="s">
        <v>78</v>
      </c>
      <c r="AE115" t="s">
        <v>65</v>
      </c>
      <c r="AF115" t="s">
        <v>49</v>
      </c>
      <c r="AG115" t="s">
        <v>50</v>
      </c>
      <c r="AH115">
        <v>0.5</v>
      </c>
      <c r="AI115" t="s">
        <v>66</v>
      </c>
      <c r="AJ115" t="s">
        <v>52</v>
      </c>
    </row>
    <row r="116" spans="1:36">
      <c r="A116" t="s">
        <v>386</v>
      </c>
      <c r="B116">
        <f>1</f>
        <v>1</v>
      </c>
      <c r="C116" t="s">
        <v>294</v>
      </c>
      <c r="D116" t="str">
        <f>VLOOKUP(Table1[[#This Row],[State Name]], Lookup!$A$2:$B$33, 2, FALSE)</f>
        <v>MZ</v>
      </c>
      <c r="E116" t="s">
        <v>33</v>
      </c>
      <c r="F116">
        <v>2021</v>
      </c>
      <c r="G116" t="s">
        <v>34</v>
      </c>
      <c r="H116">
        <f t="shared" si="1"/>
        <v>5</v>
      </c>
      <c r="I116" s="3">
        <f>DATE(Table1[[#This Row],[Year]],Table1[[#This Row],[Month_Number]],1)</f>
        <v>44317</v>
      </c>
      <c r="J116" t="s">
        <v>35</v>
      </c>
      <c r="K116" t="s">
        <v>387</v>
      </c>
      <c r="L116" t="s">
        <v>37</v>
      </c>
      <c r="M116">
        <v>3</v>
      </c>
      <c r="N116" t="s">
        <v>60</v>
      </c>
      <c r="O116">
        <v>9</v>
      </c>
      <c r="P116">
        <v>5</v>
      </c>
      <c r="Q116" t="s">
        <v>87</v>
      </c>
      <c r="R116" t="s">
        <v>88</v>
      </c>
      <c r="S116" t="s">
        <v>73</v>
      </c>
      <c r="T116" t="s">
        <v>63</v>
      </c>
      <c r="U116" t="s">
        <v>43</v>
      </c>
      <c r="V116">
        <v>83</v>
      </c>
      <c r="W116">
        <v>34</v>
      </c>
      <c r="X116" t="str">
        <f>IF(Table1[[#This Row],[Driver Age]]&lt;25,"(&lt;25) Young",IF(Table1[[#This Row],[Driver Age]]&lt;=60,"(25–60) Adult","(&gt;60) Senior"))</f>
        <v>(25–60) Adult</v>
      </c>
      <c r="Y116" t="s">
        <v>75</v>
      </c>
      <c r="Z116" t="s">
        <v>107</v>
      </c>
      <c r="AA116" t="s">
        <v>45</v>
      </c>
      <c r="AB116" t="s">
        <v>97</v>
      </c>
      <c r="AC116">
        <v>3</v>
      </c>
      <c r="AD116" t="s">
        <v>47</v>
      </c>
      <c r="AE116" t="s">
        <v>48</v>
      </c>
      <c r="AF116" t="s">
        <v>49</v>
      </c>
      <c r="AG116" t="s">
        <v>50</v>
      </c>
      <c r="AH116">
        <v>0.56000000000000005</v>
      </c>
      <c r="AI116" t="s">
        <v>80</v>
      </c>
      <c r="AJ116" t="s">
        <v>91</v>
      </c>
    </row>
    <row r="117" spans="1:36">
      <c r="A117" t="s">
        <v>388</v>
      </c>
      <c r="B117">
        <f>1</f>
        <v>1</v>
      </c>
      <c r="C117" t="s">
        <v>191</v>
      </c>
      <c r="D117" t="str">
        <f>VLOOKUP(Table1[[#This Row],[State Name]], Lookup!$A$2:$B$33, 2, FALSE)</f>
        <v>CH</v>
      </c>
      <c r="E117" t="s">
        <v>33</v>
      </c>
      <c r="F117">
        <v>2018</v>
      </c>
      <c r="G117" t="s">
        <v>111</v>
      </c>
      <c r="H117">
        <f t="shared" si="1"/>
        <v>10</v>
      </c>
      <c r="I117" s="3">
        <f>DATE(Table1[[#This Row],[Year]],Table1[[#This Row],[Month_Number]],1)</f>
        <v>43374</v>
      </c>
      <c r="J117" t="s">
        <v>101</v>
      </c>
      <c r="K117" t="s">
        <v>389</v>
      </c>
      <c r="L117" t="s">
        <v>50</v>
      </c>
      <c r="M117">
        <v>5</v>
      </c>
      <c r="N117" t="s">
        <v>113</v>
      </c>
      <c r="O117">
        <v>5</v>
      </c>
      <c r="P117">
        <v>0</v>
      </c>
      <c r="Q117" t="s">
        <v>103</v>
      </c>
      <c r="R117" t="s">
        <v>88</v>
      </c>
      <c r="S117" t="s">
        <v>120</v>
      </c>
      <c r="T117" t="s">
        <v>63</v>
      </c>
      <c r="U117" t="s">
        <v>33</v>
      </c>
      <c r="V117">
        <v>120</v>
      </c>
      <c r="W117">
        <v>22</v>
      </c>
      <c r="X117" t="str">
        <f>IF(Table1[[#This Row],[Driver Age]]&lt;25,"(&lt;25) Young",IF(Table1[[#This Row],[Driver Age]]&lt;=60,"(25–60) Adult","(&gt;60) Senior"))</f>
        <v>(&lt;25) Young</v>
      </c>
      <c r="Y117" t="s">
        <v>44</v>
      </c>
      <c r="Z117" t="s">
        <v>107</v>
      </c>
      <c r="AA117" t="s">
        <v>76</v>
      </c>
      <c r="AB117" t="s">
        <v>97</v>
      </c>
      <c r="AC117">
        <v>18</v>
      </c>
      <c r="AD117" t="s">
        <v>114</v>
      </c>
      <c r="AE117" t="s">
        <v>65</v>
      </c>
      <c r="AF117" t="s">
        <v>49</v>
      </c>
      <c r="AG117" t="s">
        <v>143</v>
      </c>
      <c r="AH117">
        <v>0</v>
      </c>
      <c r="AI117" t="s">
        <v>168</v>
      </c>
      <c r="AJ117" t="s">
        <v>81</v>
      </c>
    </row>
    <row r="118" spans="1:36">
      <c r="A118" t="s">
        <v>390</v>
      </c>
      <c r="B118">
        <f>1</f>
        <v>1</v>
      </c>
      <c r="C118" t="s">
        <v>318</v>
      </c>
      <c r="D118" t="str">
        <f>VLOOKUP(Table1[[#This Row],[State Name]], Lookup!$A$2:$B$33, 2, FALSE)</f>
        <v>PB</v>
      </c>
      <c r="E118" t="s">
        <v>33</v>
      </c>
      <c r="F118">
        <v>2023</v>
      </c>
      <c r="G118" t="s">
        <v>34</v>
      </c>
      <c r="H118">
        <f t="shared" si="1"/>
        <v>5</v>
      </c>
      <c r="I118" s="3">
        <f>DATE(Table1[[#This Row],[Year]],Table1[[#This Row],[Month_Number]],1)</f>
        <v>45047</v>
      </c>
      <c r="J118" t="s">
        <v>146</v>
      </c>
      <c r="K118" t="s">
        <v>391</v>
      </c>
      <c r="L118" t="s">
        <v>59</v>
      </c>
      <c r="M118">
        <v>3</v>
      </c>
      <c r="N118" t="s">
        <v>60</v>
      </c>
      <c r="O118">
        <v>0</v>
      </c>
      <c r="P118">
        <v>0</v>
      </c>
      <c r="Q118" t="s">
        <v>119</v>
      </c>
      <c r="R118" t="s">
        <v>40</v>
      </c>
      <c r="S118" t="s">
        <v>62</v>
      </c>
      <c r="T118" t="s">
        <v>63</v>
      </c>
      <c r="U118" t="s">
        <v>43</v>
      </c>
      <c r="V118">
        <v>66</v>
      </c>
      <c r="W118">
        <v>50</v>
      </c>
      <c r="X118" t="str">
        <f>IF(Table1[[#This Row],[Driver Age]]&lt;25,"(&lt;25) Young",IF(Table1[[#This Row],[Driver Age]]&lt;=60,"(25–60) Adult","(&gt;60) Senior"))</f>
        <v>(25–60) Adult</v>
      </c>
      <c r="Y118" t="s">
        <v>44</v>
      </c>
      <c r="Z118" t="s">
        <v>33</v>
      </c>
      <c r="AA118" t="s">
        <v>45</v>
      </c>
      <c r="AB118" t="s">
        <v>97</v>
      </c>
      <c r="AC118">
        <v>2</v>
      </c>
      <c r="AD118" t="s">
        <v>47</v>
      </c>
      <c r="AE118" t="s">
        <v>79</v>
      </c>
      <c r="AF118" t="s">
        <v>49</v>
      </c>
      <c r="AG118" t="s">
        <v>143</v>
      </c>
      <c r="AH118">
        <v>0</v>
      </c>
      <c r="AI118" t="s">
        <v>66</v>
      </c>
      <c r="AJ118" t="s">
        <v>52</v>
      </c>
    </row>
    <row r="119" spans="1:36">
      <c r="A119" t="s">
        <v>392</v>
      </c>
      <c r="B119">
        <f>1</f>
        <v>1</v>
      </c>
      <c r="C119" t="s">
        <v>234</v>
      </c>
      <c r="D119" t="str">
        <f>VLOOKUP(Table1[[#This Row],[State Name]], Lookup!$A$2:$B$33, 2, FALSE)</f>
        <v>TR</v>
      </c>
      <c r="E119" t="s">
        <v>33</v>
      </c>
      <c r="F119">
        <v>2023</v>
      </c>
      <c r="G119" t="s">
        <v>171</v>
      </c>
      <c r="H119">
        <f t="shared" si="1"/>
        <v>2</v>
      </c>
      <c r="I119" s="3">
        <f>DATE(Table1[[#This Row],[Year]],Table1[[#This Row],[Month_Number]],1)</f>
        <v>44958</v>
      </c>
      <c r="J119" t="s">
        <v>57</v>
      </c>
      <c r="K119" t="s">
        <v>393</v>
      </c>
      <c r="L119" t="s">
        <v>37</v>
      </c>
      <c r="M119">
        <v>4</v>
      </c>
      <c r="N119" t="s">
        <v>162</v>
      </c>
      <c r="O119">
        <v>0</v>
      </c>
      <c r="P119">
        <v>1</v>
      </c>
      <c r="Q119" t="s">
        <v>119</v>
      </c>
      <c r="R119" t="s">
        <v>104</v>
      </c>
      <c r="S119" t="s">
        <v>62</v>
      </c>
      <c r="T119" t="s">
        <v>74</v>
      </c>
      <c r="U119" t="s">
        <v>106</v>
      </c>
      <c r="V119">
        <v>69</v>
      </c>
      <c r="W119">
        <v>24</v>
      </c>
      <c r="X119" t="str">
        <f>IF(Table1[[#This Row],[Driver Age]]&lt;25,"(&lt;25) Young",IF(Table1[[#This Row],[Driver Age]]&lt;=60,"(25–60) Adult","(&gt;60) Senior"))</f>
        <v>(&lt;25) Young</v>
      </c>
      <c r="Y119" t="s">
        <v>44</v>
      </c>
      <c r="Z119" t="s">
        <v>33</v>
      </c>
      <c r="AA119" t="s">
        <v>76</v>
      </c>
      <c r="AB119" t="s">
        <v>64</v>
      </c>
      <c r="AC119">
        <v>13</v>
      </c>
      <c r="AD119" t="s">
        <v>135</v>
      </c>
      <c r="AE119" t="s">
        <v>79</v>
      </c>
      <c r="AF119" t="s">
        <v>49</v>
      </c>
      <c r="AG119" t="s">
        <v>50</v>
      </c>
      <c r="AH119">
        <v>0</v>
      </c>
      <c r="AI119" t="s">
        <v>168</v>
      </c>
      <c r="AJ119" t="s">
        <v>52</v>
      </c>
    </row>
    <row r="120" spans="1:36">
      <c r="A120" t="s">
        <v>394</v>
      </c>
      <c r="B120">
        <f>1</f>
        <v>1</v>
      </c>
      <c r="C120" t="s">
        <v>145</v>
      </c>
      <c r="D120" t="str">
        <f>VLOOKUP(Table1[[#This Row],[State Name]], Lookup!$A$2:$B$33, 2, FALSE)</f>
        <v>TS</v>
      </c>
      <c r="E120" t="s">
        <v>33</v>
      </c>
      <c r="F120">
        <v>2020</v>
      </c>
      <c r="G120" t="s">
        <v>83</v>
      </c>
      <c r="H120">
        <f t="shared" si="1"/>
        <v>6</v>
      </c>
      <c r="I120" s="3">
        <f>DATE(Table1[[#This Row],[Year]],Table1[[#This Row],[Month_Number]],1)</f>
        <v>43983</v>
      </c>
      <c r="J120" t="s">
        <v>35</v>
      </c>
      <c r="K120" t="s">
        <v>395</v>
      </c>
      <c r="L120" t="s">
        <v>59</v>
      </c>
      <c r="M120">
        <v>5</v>
      </c>
      <c r="N120" t="s">
        <v>113</v>
      </c>
      <c r="O120">
        <v>10</v>
      </c>
      <c r="P120">
        <v>1</v>
      </c>
      <c r="Q120" t="s">
        <v>103</v>
      </c>
      <c r="R120" t="s">
        <v>61</v>
      </c>
      <c r="S120" t="s">
        <v>120</v>
      </c>
      <c r="T120" t="s">
        <v>63</v>
      </c>
      <c r="U120" t="s">
        <v>33</v>
      </c>
      <c r="V120">
        <v>73</v>
      </c>
      <c r="W120">
        <v>50</v>
      </c>
      <c r="X120" t="str">
        <f>IF(Table1[[#This Row],[Driver Age]]&lt;25,"(&lt;25) Young",IF(Table1[[#This Row],[Driver Age]]&lt;=60,"(25–60) Adult","(&gt;60) Senior"))</f>
        <v>(25–60) Adult</v>
      </c>
      <c r="Y120" t="s">
        <v>44</v>
      </c>
      <c r="Z120" t="s">
        <v>33</v>
      </c>
      <c r="AA120" t="s">
        <v>45</v>
      </c>
      <c r="AB120" t="s">
        <v>46</v>
      </c>
      <c r="AC120">
        <v>3</v>
      </c>
      <c r="AD120" t="s">
        <v>47</v>
      </c>
      <c r="AE120" t="s">
        <v>48</v>
      </c>
      <c r="AF120" t="s">
        <v>49</v>
      </c>
      <c r="AG120" t="s">
        <v>50</v>
      </c>
      <c r="AH120">
        <v>0.1</v>
      </c>
      <c r="AI120" t="s">
        <v>66</v>
      </c>
      <c r="AJ120" t="s">
        <v>91</v>
      </c>
    </row>
    <row r="121" spans="1:36">
      <c r="A121" t="s">
        <v>396</v>
      </c>
      <c r="B121">
        <f>1</f>
        <v>1</v>
      </c>
      <c r="C121" t="s">
        <v>157</v>
      </c>
      <c r="D121" t="str">
        <f>VLOOKUP(Table1[[#This Row],[State Name]], Lookup!$A$2:$B$33, 2, FALSE)</f>
        <v>KA</v>
      </c>
      <c r="E121" t="s">
        <v>258</v>
      </c>
      <c r="F121">
        <v>2022</v>
      </c>
      <c r="G121" t="s">
        <v>83</v>
      </c>
      <c r="H121">
        <f t="shared" si="1"/>
        <v>6</v>
      </c>
      <c r="I121" s="3">
        <f>DATE(Table1[[#This Row],[Year]],Table1[[#This Row],[Month_Number]],1)</f>
        <v>44713</v>
      </c>
      <c r="J121" t="s">
        <v>154</v>
      </c>
      <c r="K121" t="s">
        <v>397</v>
      </c>
      <c r="L121" t="s">
        <v>50</v>
      </c>
      <c r="M121">
        <v>3</v>
      </c>
      <c r="N121" t="s">
        <v>86</v>
      </c>
      <c r="O121">
        <v>8</v>
      </c>
      <c r="P121">
        <v>4</v>
      </c>
      <c r="Q121" t="s">
        <v>87</v>
      </c>
      <c r="R121" t="s">
        <v>40</v>
      </c>
      <c r="S121" t="s">
        <v>41</v>
      </c>
      <c r="T121" t="s">
        <v>105</v>
      </c>
      <c r="U121" t="s">
        <v>33</v>
      </c>
      <c r="V121">
        <v>86</v>
      </c>
      <c r="W121">
        <v>37</v>
      </c>
      <c r="X121" t="str">
        <f>IF(Table1[[#This Row],[Driver Age]]&lt;25,"(&lt;25) Young",IF(Table1[[#This Row],[Driver Age]]&lt;=60,"(25–60) Adult","(&gt;60) Senior"))</f>
        <v>(25–60) Adult</v>
      </c>
      <c r="Y121" t="s">
        <v>44</v>
      </c>
      <c r="Z121" t="s">
        <v>33</v>
      </c>
      <c r="AA121" t="s">
        <v>76</v>
      </c>
      <c r="AB121" t="s">
        <v>46</v>
      </c>
      <c r="AC121">
        <v>17</v>
      </c>
      <c r="AD121" t="s">
        <v>114</v>
      </c>
      <c r="AE121" t="s">
        <v>79</v>
      </c>
      <c r="AF121" t="s">
        <v>26</v>
      </c>
      <c r="AG121" t="s">
        <v>50</v>
      </c>
      <c r="AH121">
        <v>0.5</v>
      </c>
      <c r="AI121" t="s">
        <v>108</v>
      </c>
      <c r="AJ121" t="s">
        <v>91</v>
      </c>
    </row>
    <row r="122" spans="1:36">
      <c r="A122" t="s">
        <v>398</v>
      </c>
      <c r="B122">
        <f>1</f>
        <v>1</v>
      </c>
      <c r="C122" t="s">
        <v>166</v>
      </c>
      <c r="D122" t="str">
        <f>VLOOKUP(Table1[[#This Row],[State Name]], Lookup!$A$2:$B$33, 2, FALSE)</f>
        <v>MP</v>
      </c>
      <c r="E122" t="s">
        <v>33</v>
      </c>
      <c r="F122">
        <v>2023</v>
      </c>
      <c r="G122" t="s">
        <v>124</v>
      </c>
      <c r="H122">
        <f t="shared" si="1"/>
        <v>7</v>
      </c>
      <c r="I122" s="3">
        <f>DATE(Table1[[#This Row],[Year]],Table1[[#This Row],[Month_Number]],1)</f>
        <v>45108</v>
      </c>
      <c r="J122" t="s">
        <v>35</v>
      </c>
      <c r="K122" t="s">
        <v>399</v>
      </c>
      <c r="L122" t="s">
        <v>50</v>
      </c>
      <c r="M122">
        <v>4</v>
      </c>
      <c r="N122" t="s">
        <v>38</v>
      </c>
      <c r="O122">
        <v>3</v>
      </c>
      <c r="P122">
        <v>1</v>
      </c>
      <c r="Q122" t="s">
        <v>87</v>
      </c>
      <c r="R122" t="s">
        <v>88</v>
      </c>
      <c r="S122" t="s">
        <v>41</v>
      </c>
      <c r="T122" t="s">
        <v>63</v>
      </c>
      <c r="U122" t="s">
        <v>33</v>
      </c>
      <c r="V122">
        <v>81</v>
      </c>
      <c r="W122">
        <v>45</v>
      </c>
      <c r="X122" t="str">
        <f>IF(Table1[[#This Row],[Driver Age]]&lt;25,"(&lt;25) Young",IF(Table1[[#This Row],[Driver Age]]&lt;=60,"(25–60) Adult","(&gt;60) Senior"))</f>
        <v>(25–60) Adult</v>
      </c>
      <c r="Y122" t="s">
        <v>75</v>
      </c>
      <c r="Z122" t="s">
        <v>107</v>
      </c>
      <c r="AA122" t="s">
        <v>76</v>
      </c>
      <c r="AB122" t="s">
        <v>97</v>
      </c>
      <c r="AC122">
        <v>21</v>
      </c>
      <c r="AD122" t="s">
        <v>47</v>
      </c>
      <c r="AE122" t="s">
        <v>79</v>
      </c>
      <c r="AF122" t="s">
        <v>49</v>
      </c>
      <c r="AG122" t="s">
        <v>50</v>
      </c>
      <c r="AH122">
        <v>0.33</v>
      </c>
      <c r="AI122" t="s">
        <v>108</v>
      </c>
      <c r="AJ122" t="s">
        <v>91</v>
      </c>
    </row>
    <row r="123" spans="1:36">
      <c r="A123" t="s">
        <v>400</v>
      </c>
      <c r="B123">
        <f>1</f>
        <v>1</v>
      </c>
      <c r="C123" t="s">
        <v>191</v>
      </c>
      <c r="D123" t="str">
        <f>VLOOKUP(Table1[[#This Row],[State Name]], Lookup!$A$2:$B$33, 2, FALSE)</f>
        <v>CH</v>
      </c>
      <c r="E123" t="s">
        <v>33</v>
      </c>
      <c r="F123">
        <v>2020</v>
      </c>
      <c r="G123" t="s">
        <v>34</v>
      </c>
      <c r="H123">
        <f t="shared" si="1"/>
        <v>5</v>
      </c>
      <c r="I123" s="3">
        <f>DATE(Table1[[#This Row],[Year]],Table1[[#This Row],[Month_Number]],1)</f>
        <v>43952</v>
      </c>
      <c r="J123" t="s">
        <v>154</v>
      </c>
      <c r="K123" t="s">
        <v>401</v>
      </c>
      <c r="L123" t="s">
        <v>59</v>
      </c>
      <c r="M123">
        <v>2</v>
      </c>
      <c r="N123" t="s">
        <v>86</v>
      </c>
      <c r="O123">
        <v>10</v>
      </c>
      <c r="P123">
        <v>0</v>
      </c>
      <c r="Q123" t="s">
        <v>87</v>
      </c>
      <c r="R123" t="s">
        <v>40</v>
      </c>
      <c r="S123" t="s">
        <v>73</v>
      </c>
      <c r="T123" t="s">
        <v>42</v>
      </c>
      <c r="U123" t="s">
        <v>33</v>
      </c>
      <c r="V123">
        <v>61</v>
      </c>
      <c r="W123">
        <v>47</v>
      </c>
      <c r="X123" t="str">
        <f>IF(Table1[[#This Row],[Driver Age]]&lt;25,"(&lt;25) Young",IF(Table1[[#This Row],[Driver Age]]&lt;=60,"(25–60) Adult","(&gt;60) Senior"))</f>
        <v>(25–60) Adult</v>
      </c>
      <c r="Y123" t="s">
        <v>75</v>
      </c>
      <c r="Z123" t="s">
        <v>90</v>
      </c>
      <c r="AA123" t="s">
        <v>76</v>
      </c>
      <c r="AB123" t="s">
        <v>77</v>
      </c>
      <c r="AC123">
        <v>17</v>
      </c>
      <c r="AD123" t="s">
        <v>114</v>
      </c>
      <c r="AE123" t="s">
        <v>48</v>
      </c>
      <c r="AF123" t="s">
        <v>26</v>
      </c>
      <c r="AG123" t="s">
        <v>143</v>
      </c>
      <c r="AH123">
        <v>0</v>
      </c>
      <c r="AI123" t="s">
        <v>108</v>
      </c>
      <c r="AJ123" t="s">
        <v>52</v>
      </c>
    </row>
    <row r="124" spans="1:36">
      <c r="A124" t="s">
        <v>402</v>
      </c>
      <c r="B124">
        <f>1</f>
        <v>1</v>
      </c>
      <c r="C124" t="s">
        <v>183</v>
      </c>
      <c r="D124" t="str">
        <f>VLOOKUP(Table1[[#This Row],[State Name]], Lookup!$A$2:$B$33, 2, FALSE)</f>
        <v>TN</v>
      </c>
      <c r="E124" t="s">
        <v>403</v>
      </c>
      <c r="F124">
        <v>2019</v>
      </c>
      <c r="G124" t="s">
        <v>34</v>
      </c>
      <c r="H124">
        <f t="shared" si="1"/>
        <v>5</v>
      </c>
      <c r="I124" s="3">
        <f>DATE(Table1[[#This Row],[Year]],Table1[[#This Row],[Month_Number]],1)</f>
        <v>43586</v>
      </c>
      <c r="J124" t="s">
        <v>146</v>
      </c>
      <c r="K124" t="s">
        <v>404</v>
      </c>
      <c r="L124" t="s">
        <v>59</v>
      </c>
      <c r="M124">
        <v>3</v>
      </c>
      <c r="N124" t="s">
        <v>86</v>
      </c>
      <c r="O124">
        <v>10</v>
      </c>
      <c r="P124">
        <v>4</v>
      </c>
      <c r="Q124" t="s">
        <v>39</v>
      </c>
      <c r="R124" t="s">
        <v>40</v>
      </c>
      <c r="S124" t="s">
        <v>41</v>
      </c>
      <c r="T124" t="s">
        <v>105</v>
      </c>
      <c r="U124" t="s">
        <v>33</v>
      </c>
      <c r="V124">
        <v>35</v>
      </c>
      <c r="W124">
        <v>31</v>
      </c>
      <c r="X124" t="str">
        <f>IF(Table1[[#This Row],[Driver Age]]&lt;25,"(&lt;25) Young",IF(Table1[[#This Row],[Driver Age]]&lt;=60,"(25–60) Adult","(&gt;60) Senior"))</f>
        <v>(25–60) Adult</v>
      </c>
      <c r="Y124" t="s">
        <v>75</v>
      </c>
      <c r="Z124" t="s">
        <v>90</v>
      </c>
      <c r="AA124" t="s">
        <v>76</v>
      </c>
      <c r="AB124" t="s">
        <v>97</v>
      </c>
      <c r="AC124">
        <v>22</v>
      </c>
      <c r="AD124" t="s">
        <v>47</v>
      </c>
      <c r="AE124" t="s">
        <v>65</v>
      </c>
      <c r="AF124" t="s">
        <v>49</v>
      </c>
      <c r="AG124" t="s">
        <v>50</v>
      </c>
      <c r="AH124">
        <v>0.4</v>
      </c>
      <c r="AI124" t="s">
        <v>80</v>
      </c>
      <c r="AJ124" t="s">
        <v>109</v>
      </c>
    </row>
    <row r="125" spans="1:36">
      <c r="A125" t="s">
        <v>405</v>
      </c>
      <c r="B125">
        <f>1</f>
        <v>1</v>
      </c>
      <c r="C125" t="s">
        <v>307</v>
      </c>
      <c r="D125" t="str">
        <f>VLOOKUP(Table1[[#This Row],[State Name]], Lookup!$A$2:$B$33, 2, FALSE)</f>
        <v>DL</v>
      </c>
      <c r="E125" t="s">
        <v>406</v>
      </c>
      <c r="F125">
        <v>2019</v>
      </c>
      <c r="G125" t="s">
        <v>130</v>
      </c>
      <c r="H125">
        <f t="shared" si="1"/>
        <v>4</v>
      </c>
      <c r="I125" s="3">
        <f>DATE(Table1[[#This Row],[Year]],Table1[[#This Row],[Month_Number]],1)</f>
        <v>43556</v>
      </c>
      <c r="J125" t="s">
        <v>35</v>
      </c>
      <c r="K125" t="s">
        <v>325</v>
      </c>
      <c r="L125" t="s">
        <v>50</v>
      </c>
      <c r="M125">
        <v>5</v>
      </c>
      <c r="N125" t="s">
        <v>86</v>
      </c>
      <c r="O125">
        <v>7</v>
      </c>
      <c r="P125">
        <v>3</v>
      </c>
      <c r="Q125" t="s">
        <v>103</v>
      </c>
      <c r="R125" t="s">
        <v>88</v>
      </c>
      <c r="S125" t="s">
        <v>73</v>
      </c>
      <c r="T125" t="s">
        <v>105</v>
      </c>
      <c r="U125" t="s">
        <v>33</v>
      </c>
      <c r="V125">
        <v>77</v>
      </c>
      <c r="W125">
        <v>63</v>
      </c>
      <c r="X125" t="str">
        <f>IF(Table1[[#This Row],[Driver Age]]&lt;25,"(&lt;25) Young",IF(Table1[[#This Row],[Driver Age]]&lt;=60,"(25–60) Adult","(&gt;60) Senior"))</f>
        <v>(&gt;60) Senior</v>
      </c>
      <c r="Y125" t="s">
        <v>44</v>
      </c>
      <c r="Z125" t="s">
        <v>107</v>
      </c>
      <c r="AA125" t="s">
        <v>76</v>
      </c>
      <c r="AB125" t="s">
        <v>97</v>
      </c>
      <c r="AC125">
        <v>16</v>
      </c>
      <c r="AD125" t="s">
        <v>135</v>
      </c>
      <c r="AE125" t="s">
        <v>65</v>
      </c>
      <c r="AF125" t="s">
        <v>49</v>
      </c>
      <c r="AG125" t="s">
        <v>50</v>
      </c>
      <c r="AH125">
        <v>0.43</v>
      </c>
      <c r="AI125" t="s">
        <v>66</v>
      </c>
      <c r="AJ125" t="s">
        <v>91</v>
      </c>
    </row>
    <row r="126" spans="1:36">
      <c r="A126" t="s">
        <v>407</v>
      </c>
      <c r="B126">
        <f>1</f>
        <v>1</v>
      </c>
      <c r="C126" t="s">
        <v>69</v>
      </c>
      <c r="D126" t="str">
        <f>VLOOKUP(Table1[[#This Row],[State Name]], Lookup!$A$2:$B$33, 2, FALSE)</f>
        <v>CG</v>
      </c>
      <c r="E126" t="s">
        <v>33</v>
      </c>
      <c r="F126">
        <v>2018</v>
      </c>
      <c r="G126" t="s">
        <v>111</v>
      </c>
      <c r="H126">
        <f t="shared" si="1"/>
        <v>10</v>
      </c>
      <c r="I126" s="3">
        <f>DATE(Table1[[#This Row],[Year]],Table1[[#This Row],[Month_Number]],1)</f>
        <v>43374</v>
      </c>
      <c r="J126" t="s">
        <v>57</v>
      </c>
      <c r="K126" t="s">
        <v>408</v>
      </c>
      <c r="L126" t="s">
        <v>50</v>
      </c>
      <c r="M126">
        <v>1</v>
      </c>
      <c r="N126" t="s">
        <v>86</v>
      </c>
      <c r="O126">
        <v>1</v>
      </c>
      <c r="P126">
        <v>2</v>
      </c>
      <c r="Q126" t="s">
        <v>119</v>
      </c>
      <c r="R126" t="s">
        <v>61</v>
      </c>
      <c r="S126" t="s">
        <v>41</v>
      </c>
      <c r="T126" t="s">
        <v>105</v>
      </c>
      <c r="U126" t="s">
        <v>106</v>
      </c>
      <c r="V126">
        <v>119</v>
      </c>
      <c r="W126">
        <v>49</v>
      </c>
      <c r="X126" t="str">
        <f>IF(Table1[[#This Row],[Driver Age]]&lt;25,"(&lt;25) Young",IF(Table1[[#This Row],[Driver Age]]&lt;=60,"(25–60) Adult","(&gt;60) Senior"))</f>
        <v>(25–60) Adult</v>
      </c>
      <c r="Y126" t="s">
        <v>75</v>
      </c>
      <c r="Z126" t="s">
        <v>107</v>
      </c>
      <c r="AA126" t="s">
        <v>76</v>
      </c>
      <c r="AB126" t="s">
        <v>77</v>
      </c>
      <c r="AC126">
        <v>10</v>
      </c>
      <c r="AD126" t="s">
        <v>78</v>
      </c>
      <c r="AE126" t="s">
        <v>65</v>
      </c>
      <c r="AF126" t="s">
        <v>49</v>
      </c>
      <c r="AG126" t="s">
        <v>50</v>
      </c>
      <c r="AH126">
        <v>2</v>
      </c>
      <c r="AI126" t="s">
        <v>108</v>
      </c>
      <c r="AJ126" t="s">
        <v>81</v>
      </c>
    </row>
    <row r="127" spans="1:36">
      <c r="A127" t="s">
        <v>409</v>
      </c>
      <c r="B127">
        <f>1</f>
        <v>1</v>
      </c>
      <c r="C127" t="s">
        <v>170</v>
      </c>
      <c r="D127" t="str">
        <f>VLOOKUP(Table1[[#This Row],[State Name]], Lookup!$A$2:$B$33, 2, FALSE)</f>
        <v>PY</v>
      </c>
      <c r="E127" t="s">
        <v>33</v>
      </c>
      <c r="F127">
        <v>2022</v>
      </c>
      <c r="G127" t="s">
        <v>171</v>
      </c>
      <c r="H127">
        <f t="shared" si="1"/>
        <v>2</v>
      </c>
      <c r="I127" s="3">
        <f>DATE(Table1[[#This Row],[Year]],Table1[[#This Row],[Month_Number]],1)</f>
        <v>44593</v>
      </c>
      <c r="J127" t="s">
        <v>57</v>
      </c>
      <c r="K127" t="s">
        <v>410</v>
      </c>
      <c r="L127" t="s">
        <v>37</v>
      </c>
      <c r="M127">
        <v>5</v>
      </c>
      <c r="N127" t="s">
        <v>38</v>
      </c>
      <c r="O127">
        <v>10</v>
      </c>
      <c r="P127">
        <v>5</v>
      </c>
      <c r="Q127" t="s">
        <v>39</v>
      </c>
      <c r="R127" t="s">
        <v>61</v>
      </c>
      <c r="S127" t="s">
        <v>73</v>
      </c>
      <c r="T127" t="s">
        <v>42</v>
      </c>
      <c r="U127" t="s">
        <v>106</v>
      </c>
      <c r="V127">
        <v>30</v>
      </c>
      <c r="W127">
        <v>39</v>
      </c>
      <c r="X127" t="str">
        <f>IF(Table1[[#This Row],[Driver Age]]&lt;25,"(&lt;25) Young",IF(Table1[[#This Row],[Driver Age]]&lt;=60,"(25–60) Adult","(&gt;60) Senior"))</f>
        <v>(25–60) Adult</v>
      </c>
      <c r="Y127" t="s">
        <v>44</v>
      </c>
      <c r="Z127" t="s">
        <v>90</v>
      </c>
      <c r="AA127" t="s">
        <v>76</v>
      </c>
      <c r="AB127" t="s">
        <v>77</v>
      </c>
      <c r="AC127">
        <v>4</v>
      </c>
      <c r="AD127" t="s">
        <v>47</v>
      </c>
      <c r="AE127" t="s">
        <v>79</v>
      </c>
      <c r="AF127" t="s">
        <v>49</v>
      </c>
      <c r="AG127" t="s">
        <v>50</v>
      </c>
      <c r="AH127">
        <v>0.5</v>
      </c>
      <c r="AI127" t="s">
        <v>108</v>
      </c>
      <c r="AJ127" t="s">
        <v>109</v>
      </c>
    </row>
    <row r="128" spans="1:36">
      <c r="A128" t="s">
        <v>411</v>
      </c>
      <c r="B128">
        <f>1</f>
        <v>1</v>
      </c>
      <c r="C128" t="s">
        <v>211</v>
      </c>
      <c r="D128" t="str">
        <f>VLOOKUP(Table1[[#This Row],[State Name]], Lookup!$A$2:$B$33, 2, FALSE)</f>
        <v>WB</v>
      </c>
      <c r="E128" t="s">
        <v>229</v>
      </c>
      <c r="F128">
        <v>2018</v>
      </c>
      <c r="G128" t="s">
        <v>83</v>
      </c>
      <c r="H128">
        <f t="shared" si="1"/>
        <v>6</v>
      </c>
      <c r="I128" s="3">
        <f>DATE(Table1[[#This Row],[Year]],Table1[[#This Row],[Month_Number]],1)</f>
        <v>43252</v>
      </c>
      <c r="J128" t="s">
        <v>84</v>
      </c>
      <c r="K128" t="s">
        <v>412</v>
      </c>
      <c r="L128" t="s">
        <v>37</v>
      </c>
      <c r="M128">
        <v>1</v>
      </c>
      <c r="N128" t="s">
        <v>86</v>
      </c>
      <c r="O128">
        <v>0</v>
      </c>
      <c r="P128">
        <v>3</v>
      </c>
      <c r="Q128" t="s">
        <v>87</v>
      </c>
      <c r="R128" t="s">
        <v>88</v>
      </c>
      <c r="S128" t="s">
        <v>73</v>
      </c>
      <c r="T128" t="s">
        <v>74</v>
      </c>
      <c r="U128" t="s">
        <v>106</v>
      </c>
      <c r="V128">
        <v>88</v>
      </c>
      <c r="W128">
        <v>53</v>
      </c>
      <c r="X128" t="str">
        <f>IF(Table1[[#This Row],[Driver Age]]&lt;25,"(&lt;25) Young",IF(Table1[[#This Row],[Driver Age]]&lt;=60,"(25–60) Adult","(&gt;60) Senior"))</f>
        <v>(25–60) Adult</v>
      </c>
      <c r="Y128" t="s">
        <v>44</v>
      </c>
      <c r="Z128" t="s">
        <v>107</v>
      </c>
      <c r="AA128" t="s">
        <v>45</v>
      </c>
      <c r="AB128" t="s">
        <v>97</v>
      </c>
      <c r="AC128">
        <v>20</v>
      </c>
      <c r="AD128" t="s">
        <v>114</v>
      </c>
      <c r="AE128" t="s">
        <v>65</v>
      </c>
      <c r="AF128" t="s">
        <v>26</v>
      </c>
      <c r="AG128" t="s">
        <v>50</v>
      </c>
      <c r="AH128">
        <v>0</v>
      </c>
      <c r="AI128" t="s">
        <v>66</v>
      </c>
      <c r="AJ128" t="s">
        <v>91</v>
      </c>
    </row>
    <row r="129" spans="1:36">
      <c r="A129" t="s">
        <v>413</v>
      </c>
      <c r="B129">
        <f>1</f>
        <v>1</v>
      </c>
      <c r="C129" t="s">
        <v>183</v>
      </c>
      <c r="D129" t="str">
        <f>VLOOKUP(Table1[[#This Row],[State Name]], Lookup!$A$2:$B$33, 2, FALSE)</f>
        <v>TN</v>
      </c>
      <c r="E129" t="s">
        <v>403</v>
      </c>
      <c r="F129">
        <v>2023</v>
      </c>
      <c r="G129" t="s">
        <v>100</v>
      </c>
      <c r="H129">
        <f t="shared" si="1"/>
        <v>11</v>
      </c>
      <c r="I129" s="3">
        <f>DATE(Table1[[#This Row],[Year]],Table1[[#This Row],[Month_Number]],1)</f>
        <v>45231</v>
      </c>
      <c r="J129" t="s">
        <v>95</v>
      </c>
      <c r="K129" t="s">
        <v>414</v>
      </c>
      <c r="L129" t="s">
        <v>37</v>
      </c>
      <c r="M129">
        <v>5</v>
      </c>
      <c r="N129" t="s">
        <v>113</v>
      </c>
      <c r="O129">
        <v>10</v>
      </c>
      <c r="P129">
        <v>1</v>
      </c>
      <c r="Q129" t="s">
        <v>87</v>
      </c>
      <c r="R129" t="s">
        <v>61</v>
      </c>
      <c r="S129" t="s">
        <v>73</v>
      </c>
      <c r="T129" t="s">
        <v>74</v>
      </c>
      <c r="U129" t="s">
        <v>89</v>
      </c>
      <c r="V129">
        <v>80</v>
      </c>
      <c r="W129">
        <v>32</v>
      </c>
      <c r="X129" t="str">
        <f>IF(Table1[[#This Row],[Driver Age]]&lt;25,"(&lt;25) Young",IF(Table1[[#This Row],[Driver Age]]&lt;=60,"(25–60) Adult","(&gt;60) Senior"))</f>
        <v>(25–60) Adult</v>
      </c>
      <c r="Y129" t="s">
        <v>44</v>
      </c>
      <c r="Z129" t="s">
        <v>33</v>
      </c>
      <c r="AA129" t="s">
        <v>45</v>
      </c>
      <c r="AB129" t="s">
        <v>97</v>
      </c>
      <c r="AC129">
        <v>21</v>
      </c>
      <c r="AD129" t="s">
        <v>47</v>
      </c>
      <c r="AE129" t="s">
        <v>79</v>
      </c>
      <c r="AF129" t="s">
        <v>49</v>
      </c>
      <c r="AG129" t="s">
        <v>50</v>
      </c>
      <c r="AH129">
        <v>0.1</v>
      </c>
      <c r="AI129" t="s">
        <v>80</v>
      </c>
      <c r="AJ129" t="s">
        <v>91</v>
      </c>
    </row>
    <row r="130" spans="1:36">
      <c r="A130" t="s">
        <v>415</v>
      </c>
      <c r="B130">
        <f>1</f>
        <v>1</v>
      </c>
      <c r="C130" t="s">
        <v>318</v>
      </c>
      <c r="D130" t="str">
        <f>VLOOKUP(Table1[[#This Row],[State Name]], Lookup!$A$2:$B$33, 2, FALSE)</f>
        <v>PB</v>
      </c>
      <c r="E130" t="s">
        <v>33</v>
      </c>
      <c r="F130">
        <v>2019</v>
      </c>
      <c r="G130" t="s">
        <v>34</v>
      </c>
      <c r="H130">
        <f t="shared" ref="H130:H193" si="2">MONTH(DATEVALUE(G130 &amp; " 5"))</f>
        <v>5</v>
      </c>
      <c r="I130" s="3">
        <f>DATE(Table1[[#This Row],[Year]],Table1[[#This Row],[Month_Number]],1)</f>
        <v>43586</v>
      </c>
      <c r="J130" t="s">
        <v>101</v>
      </c>
      <c r="K130" t="s">
        <v>416</v>
      </c>
      <c r="L130" t="s">
        <v>59</v>
      </c>
      <c r="M130">
        <v>5</v>
      </c>
      <c r="N130" t="s">
        <v>71</v>
      </c>
      <c r="O130">
        <v>4</v>
      </c>
      <c r="P130">
        <v>4</v>
      </c>
      <c r="Q130" t="s">
        <v>103</v>
      </c>
      <c r="R130" t="s">
        <v>104</v>
      </c>
      <c r="S130" t="s">
        <v>41</v>
      </c>
      <c r="T130" t="s">
        <v>74</v>
      </c>
      <c r="U130" t="s">
        <v>43</v>
      </c>
      <c r="V130">
        <v>49</v>
      </c>
      <c r="W130">
        <v>57</v>
      </c>
      <c r="X130" t="str">
        <f>IF(Table1[[#This Row],[Driver Age]]&lt;25,"(&lt;25) Young",IF(Table1[[#This Row],[Driver Age]]&lt;=60,"(25–60) Adult","(&gt;60) Senior"))</f>
        <v>(25–60) Adult</v>
      </c>
      <c r="Y130" t="s">
        <v>75</v>
      </c>
      <c r="Z130" t="s">
        <v>107</v>
      </c>
      <c r="AA130" t="s">
        <v>45</v>
      </c>
      <c r="AB130" t="s">
        <v>97</v>
      </c>
      <c r="AC130">
        <v>22</v>
      </c>
      <c r="AD130" t="s">
        <v>47</v>
      </c>
      <c r="AE130" t="s">
        <v>65</v>
      </c>
      <c r="AF130" t="s">
        <v>49</v>
      </c>
      <c r="AG130" t="s">
        <v>50</v>
      </c>
      <c r="AH130">
        <v>1</v>
      </c>
      <c r="AI130" t="s">
        <v>66</v>
      </c>
      <c r="AJ130" t="s">
        <v>109</v>
      </c>
    </row>
    <row r="131" spans="1:36">
      <c r="A131" t="s">
        <v>417</v>
      </c>
      <c r="B131">
        <f>1</f>
        <v>1</v>
      </c>
      <c r="C131" t="s">
        <v>157</v>
      </c>
      <c r="D131" t="str">
        <f>VLOOKUP(Table1[[#This Row],[State Name]], Lookup!$A$2:$B$33, 2, FALSE)</f>
        <v>KA</v>
      </c>
      <c r="E131" t="s">
        <v>158</v>
      </c>
      <c r="F131">
        <v>2020</v>
      </c>
      <c r="G131" t="s">
        <v>34</v>
      </c>
      <c r="H131">
        <f t="shared" si="2"/>
        <v>5</v>
      </c>
      <c r="I131" s="3">
        <f>DATE(Table1[[#This Row],[Year]],Table1[[#This Row],[Month_Number]],1)</f>
        <v>43952</v>
      </c>
      <c r="J131" t="s">
        <v>95</v>
      </c>
      <c r="K131" t="s">
        <v>418</v>
      </c>
      <c r="L131" t="s">
        <v>37</v>
      </c>
      <c r="M131">
        <v>2</v>
      </c>
      <c r="N131" t="s">
        <v>38</v>
      </c>
      <c r="O131">
        <v>8</v>
      </c>
      <c r="P131">
        <v>2</v>
      </c>
      <c r="Q131" t="s">
        <v>87</v>
      </c>
      <c r="R131" t="s">
        <v>61</v>
      </c>
      <c r="S131" t="s">
        <v>41</v>
      </c>
      <c r="T131" t="s">
        <v>105</v>
      </c>
      <c r="U131" t="s">
        <v>43</v>
      </c>
      <c r="V131">
        <v>96</v>
      </c>
      <c r="W131">
        <v>43</v>
      </c>
      <c r="X131" t="str">
        <f>IF(Table1[[#This Row],[Driver Age]]&lt;25,"(&lt;25) Young",IF(Table1[[#This Row],[Driver Age]]&lt;=60,"(25–60) Adult","(&gt;60) Senior"))</f>
        <v>(25–60) Adult</v>
      </c>
      <c r="Y131" t="s">
        <v>44</v>
      </c>
      <c r="Z131" t="s">
        <v>90</v>
      </c>
      <c r="AA131" t="s">
        <v>45</v>
      </c>
      <c r="AB131" t="s">
        <v>97</v>
      </c>
      <c r="AC131">
        <v>6</v>
      </c>
      <c r="AD131" t="s">
        <v>78</v>
      </c>
      <c r="AE131" t="s">
        <v>48</v>
      </c>
      <c r="AF131" t="s">
        <v>49</v>
      </c>
      <c r="AG131" t="s">
        <v>50</v>
      </c>
      <c r="AH131">
        <v>0.25</v>
      </c>
      <c r="AI131" t="s">
        <v>108</v>
      </c>
      <c r="AJ131" t="s">
        <v>67</v>
      </c>
    </row>
    <row r="132" spans="1:36">
      <c r="A132" t="s">
        <v>419</v>
      </c>
      <c r="B132">
        <f>1</f>
        <v>1</v>
      </c>
      <c r="C132" t="s">
        <v>220</v>
      </c>
      <c r="D132" t="str">
        <f>VLOOKUP(Table1[[#This Row],[State Name]], Lookup!$A$2:$B$33, 2, FALSE)</f>
        <v>NL</v>
      </c>
      <c r="E132" t="s">
        <v>33</v>
      </c>
      <c r="F132">
        <v>2020</v>
      </c>
      <c r="G132" t="s">
        <v>100</v>
      </c>
      <c r="H132">
        <f t="shared" si="2"/>
        <v>11</v>
      </c>
      <c r="I132" s="3">
        <f>DATE(Table1[[#This Row],[Year]],Table1[[#This Row],[Month_Number]],1)</f>
        <v>44136</v>
      </c>
      <c r="J132" t="s">
        <v>154</v>
      </c>
      <c r="K132" t="s">
        <v>420</v>
      </c>
      <c r="L132" t="s">
        <v>37</v>
      </c>
      <c r="M132">
        <v>3</v>
      </c>
      <c r="N132" t="s">
        <v>38</v>
      </c>
      <c r="O132">
        <v>0</v>
      </c>
      <c r="P132">
        <v>4</v>
      </c>
      <c r="Q132" t="s">
        <v>72</v>
      </c>
      <c r="R132" t="s">
        <v>40</v>
      </c>
      <c r="S132" t="s">
        <v>62</v>
      </c>
      <c r="T132" t="s">
        <v>105</v>
      </c>
      <c r="U132" t="s">
        <v>106</v>
      </c>
      <c r="V132">
        <v>79</v>
      </c>
      <c r="W132">
        <v>54</v>
      </c>
      <c r="X132" t="str">
        <f>IF(Table1[[#This Row],[Driver Age]]&lt;25,"(&lt;25) Young",IF(Table1[[#This Row],[Driver Age]]&lt;=60,"(25–60) Adult","(&gt;60) Senior"))</f>
        <v>(25–60) Adult</v>
      </c>
      <c r="Y132" t="s">
        <v>75</v>
      </c>
      <c r="Z132" t="s">
        <v>107</v>
      </c>
      <c r="AA132" t="s">
        <v>45</v>
      </c>
      <c r="AB132" t="s">
        <v>97</v>
      </c>
      <c r="AC132">
        <v>20</v>
      </c>
      <c r="AD132" t="s">
        <v>114</v>
      </c>
      <c r="AE132" t="s">
        <v>48</v>
      </c>
      <c r="AF132" t="s">
        <v>26</v>
      </c>
      <c r="AG132" t="s">
        <v>50</v>
      </c>
      <c r="AH132">
        <v>0</v>
      </c>
      <c r="AI132" t="s">
        <v>66</v>
      </c>
      <c r="AJ132" t="s">
        <v>91</v>
      </c>
    </row>
    <row r="133" spans="1:36">
      <c r="A133" t="s">
        <v>421</v>
      </c>
      <c r="B133">
        <f>1</f>
        <v>1</v>
      </c>
      <c r="C133" t="s">
        <v>177</v>
      </c>
      <c r="D133" t="str">
        <f>VLOOKUP(Table1[[#This Row],[State Name]], Lookup!$A$2:$B$33, 2, FALSE)</f>
        <v>MH</v>
      </c>
      <c r="E133" t="s">
        <v>178</v>
      </c>
      <c r="F133">
        <v>2019</v>
      </c>
      <c r="G133" t="s">
        <v>124</v>
      </c>
      <c r="H133">
        <f t="shared" si="2"/>
        <v>7</v>
      </c>
      <c r="I133" s="3">
        <f>DATE(Table1[[#This Row],[Year]],Table1[[#This Row],[Month_Number]],1)</f>
        <v>43647</v>
      </c>
      <c r="J133" t="s">
        <v>35</v>
      </c>
      <c r="K133" t="s">
        <v>422</v>
      </c>
      <c r="L133" t="s">
        <v>50</v>
      </c>
      <c r="M133">
        <v>3</v>
      </c>
      <c r="N133" t="s">
        <v>71</v>
      </c>
      <c r="O133">
        <v>2</v>
      </c>
      <c r="P133">
        <v>2</v>
      </c>
      <c r="Q133" t="s">
        <v>119</v>
      </c>
      <c r="R133" t="s">
        <v>40</v>
      </c>
      <c r="S133" t="s">
        <v>41</v>
      </c>
      <c r="T133" t="s">
        <v>42</v>
      </c>
      <c r="U133" t="s">
        <v>89</v>
      </c>
      <c r="V133">
        <v>35</v>
      </c>
      <c r="W133">
        <v>55</v>
      </c>
      <c r="X133" t="str">
        <f>IF(Table1[[#This Row],[Driver Age]]&lt;25,"(&lt;25) Young",IF(Table1[[#This Row],[Driver Age]]&lt;=60,"(25–60) Adult","(&gt;60) Senior"))</f>
        <v>(25–60) Adult</v>
      </c>
      <c r="Y133" t="s">
        <v>44</v>
      </c>
      <c r="Z133" t="s">
        <v>90</v>
      </c>
      <c r="AA133" t="s">
        <v>45</v>
      </c>
      <c r="AB133" t="s">
        <v>77</v>
      </c>
      <c r="AC133">
        <v>20</v>
      </c>
      <c r="AD133" t="s">
        <v>114</v>
      </c>
      <c r="AE133" t="s">
        <v>65</v>
      </c>
      <c r="AF133" t="s">
        <v>49</v>
      </c>
      <c r="AG133" t="s">
        <v>50</v>
      </c>
      <c r="AH133">
        <v>1</v>
      </c>
      <c r="AI133" t="s">
        <v>66</v>
      </c>
      <c r="AJ133" t="s">
        <v>109</v>
      </c>
    </row>
    <row r="134" spans="1:36">
      <c r="A134" t="s">
        <v>423</v>
      </c>
      <c r="B134">
        <f>1</f>
        <v>1</v>
      </c>
      <c r="C134" t="s">
        <v>99</v>
      </c>
      <c r="D134" t="str">
        <f>VLOOKUP(Table1[[#This Row],[State Name]], Lookup!$A$2:$B$33, 2, FALSE)</f>
        <v>ML</v>
      </c>
      <c r="E134" t="s">
        <v>33</v>
      </c>
      <c r="F134">
        <v>2022</v>
      </c>
      <c r="G134" t="s">
        <v>111</v>
      </c>
      <c r="H134">
        <f t="shared" si="2"/>
        <v>10</v>
      </c>
      <c r="I134" s="3">
        <f>DATE(Table1[[#This Row],[Year]],Table1[[#This Row],[Month_Number]],1)</f>
        <v>44835</v>
      </c>
      <c r="J134" t="s">
        <v>95</v>
      </c>
      <c r="K134" t="s">
        <v>424</v>
      </c>
      <c r="L134" t="s">
        <v>50</v>
      </c>
      <c r="M134">
        <v>5</v>
      </c>
      <c r="N134" t="s">
        <v>86</v>
      </c>
      <c r="O134">
        <v>10</v>
      </c>
      <c r="P134">
        <v>2</v>
      </c>
      <c r="Q134" t="s">
        <v>119</v>
      </c>
      <c r="R134" t="s">
        <v>61</v>
      </c>
      <c r="S134" t="s">
        <v>120</v>
      </c>
      <c r="T134" t="s">
        <v>74</v>
      </c>
      <c r="U134" t="s">
        <v>106</v>
      </c>
      <c r="V134">
        <v>95</v>
      </c>
      <c r="W134">
        <v>18</v>
      </c>
      <c r="X134" t="str">
        <f>IF(Table1[[#This Row],[Driver Age]]&lt;25,"(&lt;25) Young",IF(Table1[[#This Row],[Driver Age]]&lt;=60,"(25–60) Adult","(&gt;60) Senior"))</f>
        <v>(&lt;25) Young</v>
      </c>
      <c r="Y134" t="s">
        <v>75</v>
      </c>
      <c r="Z134" t="s">
        <v>33</v>
      </c>
      <c r="AA134" t="s">
        <v>45</v>
      </c>
      <c r="AB134" t="s">
        <v>46</v>
      </c>
      <c r="AC134">
        <v>4</v>
      </c>
      <c r="AD134" t="s">
        <v>47</v>
      </c>
      <c r="AE134" t="s">
        <v>79</v>
      </c>
      <c r="AF134" t="s">
        <v>49</v>
      </c>
      <c r="AG134" t="s">
        <v>50</v>
      </c>
      <c r="AH134">
        <v>0.2</v>
      </c>
      <c r="AI134" t="s">
        <v>168</v>
      </c>
      <c r="AJ134" t="s">
        <v>67</v>
      </c>
    </row>
    <row r="135" spans="1:36">
      <c r="A135" t="s">
        <v>425</v>
      </c>
      <c r="B135">
        <f>1</f>
        <v>1</v>
      </c>
      <c r="C135" t="s">
        <v>157</v>
      </c>
      <c r="D135" t="str">
        <f>VLOOKUP(Table1[[#This Row],[State Name]], Lookup!$A$2:$B$33, 2, FALSE)</f>
        <v>KA</v>
      </c>
      <c r="E135" t="s">
        <v>258</v>
      </c>
      <c r="F135">
        <v>2023</v>
      </c>
      <c r="G135" t="s">
        <v>83</v>
      </c>
      <c r="H135">
        <f t="shared" si="2"/>
        <v>6</v>
      </c>
      <c r="I135" s="3">
        <f>DATE(Table1[[#This Row],[Year]],Table1[[#This Row],[Month_Number]],1)</f>
        <v>45078</v>
      </c>
      <c r="J135" t="s">
        <v>154</v>
      </c>
      <c r="K135" t="s">
        <v>426</v>
      </c>
      <c r="L135" t="s">
        <v>37</v>
      </c>
      <c r="M135">
        <v>3</v>
      </c>
      <c r="N135" t="s">
        <v>113</v>
      </c>
      <c r="O135">
        <v>5</v>
      </c>
      <c r="P135">
        <v>3</v>
      </c>
      <c r="Q135" t="s">
        <v>87</v>
      </c>
      <c r="R135" t="s">
        <v>40</v>
      </c>
      <c r="S135" t="s">
        <v>41</v>
      </c>
      <c r="T135" t="s">
        <v>42</v>
      </c>
      <c r="U135" t="s">
        <v>89</v>
      </c>
      <c r="V135">
        <v>31</v>
      </c>
      <c r="W135">
        <v>42</v>
      </c>
      <c r="X135" t="str">
        <f>IF(Table1[[#This Row],[Driver Age]]&lt;25,"(&lt;25) Young",IF(Table1[[#This Row],[Driver Age]]&lt;=60,"(25–60) Adult","(&gt;60) Senior"))</f>
        <v>(25–60) Adult</v>
      </c>
      <c r="Y135" t="s">
        <v>75</v>
      </c>
      <c r="Z135" t="s">
        <v>90</v>
      </c>
      <c r="AA135" t="s">
        <v>76</v>
      </c>
      <c r="AB135" t="s">
        <v>64</v>
      </c>
      <c r="AC135">
        <v>23</v>
      </c>
      <c r="AD135" t="s">
        <v>47</v>
      </c>
      <c r="AE135" t="s">
        <v>79</v>
      </c>
      <c r="AF135" t="s">
        <v>26</v>
      </c>
      <c r="AG135" t="s">
        <v>50</v>
      </c>
      <c r="AH135">
        <v>0.6</v>
      </c>
      <c r="AI135" t="s">
        <v>108</v>
      </c>
      <c r="AJ135" t="s">
        <v>109</v>
      </c>
    </row>
    <row r="136" spans="1:36">
      <c r="A136" t="s">
        <v>427</v>
      </c>
      <c r="B136">
        <f>1</f>
        <v>1</v>
      </c>
      <c r="C136" t="s">
        <v>270</v>
      </c>
      <c r="D136" t="str">
        <f>VLOOKUP(Table1[[#This Row],[State Name]], Lookup!$A$2:$B$33, 2, FALSE)</f>
        <v>HR</v>
      </c>
      <c r="E136" t="s">
        <v>33</v>
      </c>
      <c r="F136">
        <v>2023</v>
      </c>
      <c r="G136" t="s">
        <v>94</v>
      </c>
      <c r="H136">
        <f t="shared" si="2"/>
        <v>8</v>
      </c>
      <c r="I136" s="3">
        <f>DATE(Table1[[#This Row],[Year]],Table1[[#This Row],[Month_Number]],1)</f>
        <v>45139</v>
      </c>
      <c r="J136" t="s">
        <v>154</v>
      </c>
      <c r="K136" t="s">
        <v>428</v>
      </c>
      <c r="L136" t="s">
        <v>59</v>
      </c>
      <c r="M136">
        <v>1</v>
      </c>
      <c r="N136" t="s">
        <v>38</v>
      </c>
      <c r="O136">
        <v>9</v>
      </c>
      <c r="P136">
        <v>0</v>
      </c>
      <c r="Q136" t="s">
        <v>72</v>
      </c>
      <c r="R136" t="s">
        <v>61</v>
      </c>
      <c r="S136" t="s">
        <v>62</v>
      </c>
      <c r="T136" t="s">
        <v>63</v>
      </c>
      <c r="U136" t="s">
        <v>43</v>
      </c>
      <c r="V136">
        <v>70</v>
      </c>
      <c r="W136">
        <v>50</v>
      </c>
      <c r="X136" t="str">
        <f>IF(Table1[[#This Row],[Driver Age]]&lt;25,"(&lt;25) Young",IF(Table1[[#This Row],[Driver Age]]&lt;=60,"(25–60) Adult","(&gt;60) Senior"))</f>
        <v>(25–60) Adult</v>
      </c>
      <c r="Y136" t="s">
        <v>75</v>
      </c>
      <c r="Z136" t="s">
        <v>33</v>
      </c>
      <c r="AA136" t="s">
        <v>76</v>
      </c>
      <c r="AB136" t="s">
        <v>46</v>
      </c>
      <c r="AC136">
        <v>6</v>
      </c>
      <c r="AD136" t="s">
        <v>78</v>
      </c>
      <c r="AE136" t="s">
        <v>79</v>
      </c>
      <c r="AF136" t="s">
        <v>26</v>
      </c>
      <c r="AG136" t="s">
        <v>143</v>
      </c>
      <c r="AH136">
        <v>0</v>
      </c>
      <c r="AI136" t="s">
        <v>66</v>
      </c>
      <c r="AJ136" t="s">
        <v>91</v>
      </c>
    </row>
    <row r="137" spans="1:36">
      <c r="A137" t="s">
        <v>429</v>
      </c>
      <c r="B137">
        <f>1</f>
        <v>1</v>
      </c>
      <c r="C137" t="s">
        <v>183</v>
      </c>
      <c r="D137" t="str">
        <f>VLOOKUP(Table1[[#This Row],[State Name]], Lookup!$A$2:$B$33, 2, FALSE)</f>
        <v>TN</v>
      </c>
      <c r="E137" t="s">
        <v>184</v>
      </c>
      <c r="F137">
        <v>2018</v>
      </c>
      <c r="G137" t="s">
        <v>56</v>
      </c>
      <c r="H137">
        <f t="shared" si="2"/>
        <v>1</v>
      </c>
      <c r="I137" s="3">
        <f>DATE(Table1[[#This Row],[Year]],Table1[[#This Row],[Month_Number]],1)</f>
        <v>43101</v>
      </c>
      <c r="J137" t="s">
        <v>146</v>
      </c>
      <c r="K137" t="s">
        <v>430</v>
      </c>
      <c r="L137" t="s">
        <v>59</v>
      </c>
      <c r="M137">
        <v>1</v>
      </c>
      <c r="N137" t="s">
        <v>60</v>
      </c>
      <c r="O137">
        <v>9</v>
      </c>
      <c r="P137">
        <v>1</v>
      </c>
      <c r="Q137" t="s">
        <v>39</v>
      </c>
      <c r="R137" t="s">
        <v>88</v>
      </c>
      <c r="S137" t="s">
        <v>120</v>
      </c>
      <c r="T137" t="s">
        <v>105</v>
      </c>
      <c r="U137" t="s">
        <v>89</v>
      </c>
      <c r="V137">
        <v>55</v>
      </c>
      <c r="W137">
        <v>67</v>
      </c>
      <c r="X137" t="str">
        <f>IF(Table1[[#This Row],[Driver Age]]&lt;25,"(&lt;25) Young",IF(Table1[[#This Row],[Driver Age]]&lt;=60,"(25–60) Adult","(&gt;60) Senior"))</f>
        <v>(&gt;60) Senior</v>
      </c>
      <c r="Y137" t="s">
        <v>44</v>
      </c>
      <c r="Z137" t="s">
        <v>33</v>
      </c>
      <c r="AA137" t="s">
        <v>76</v>
      </c>
      <c r="AB137" t="s">
        <v>64</v>
      </c>
      <c r="AC137">
        <v>22</v>
      </c>
      <c r="AD137" t="s">
        <v>47</v>
      </c>
      <c r="AE137" t="s">
        <v>65</v>
      </c>
      <c r="AF137" t="s">
        <v>49</v>
      </c>
      <c r="AG137" t="s">
        <v>50</v>
      </c>
      <c r="AH137">
        <v>0.11</v>
      </c>
      <c r="AI137" t="s">
        <v>51</v>
      </c>
      <c r="AJ137" t="s">
        <v>52</v>
      </c>
    </row>
    <row r="138" spans="1:36">
      <c r="A138" t="s">
        <v>431</v>
      </c>
      <c r="B138">
        <f>1</f>
        <v>1</v>
      </c>
      <c r="C138" t="s">
        <v>93</v>
      </c>
      <c r="D138" t="str">
        <f>VLOOKUP(Table1[[#This Row],[State Name]], Lookup!$A$2:$B$33, 2, FALSE)</f>
        <v>SK</v>
      </c>
      <c r="E138" t="s">
        <v>33</v>
      </c>
      <c r="F138">
        <v>2022</v>
      </c>
      <c r="G138" t="s">
        <v>138</v>
      </c>
      <c r="H138">
        <f t="shared" si="2"/>
        <v>9</v>
      </c>
      <c r="I138" s="3">
        <f>DATE(Table1[[#This Row],[Year]],Table1[[#This Row],[Month_Number]],1)</f>
        <v>44805</v>
      </c>
      <c r="J138" t="s">
        <v>95</v>
      </c>
      <c r="K138" t="s">
        <v>432</v>
      </c>
      <c r="L138" t="s">
        <v>37</v>
      </c>
      <c r="M138">
        <v>2</v>
      </c>
      <c r="N138" t="s">
        <v>128</v>
      </c>
      <c r="O138">
        <v>0</v>
      </c>
      <c r="P138">
        <v>5</v>
      </c>
      <c r="Q138" t="s">
        <v>72</v>
      </c>
      <c r="R138" t="s">
        <v>88</v>
      </c>
      <c r="S138" t="s">
        <v>41</v>
      </c>
      <c r="T138" t="s">
        <v>42</v>
      </c>
      <c r="U138" t="s">
        <v>33</v>
      </c>
      <c r="V138">
        <v>107</v>
      </c>
      <c r="W138">
        <v>45</v>
      </c>
      <c r="X138" t="str">
        <f>IF(Table1[[#This Row],[Driver Age]]&lt;25,"(&lt;25) Young",IF(Table1[[#This Row],[Driver Age]]&lt;=60,"(25–60) Adult","(&gt;60) Senior"))</f>
        <v>(25–60) Adult</v>
      </c>
      <c r="Y138" t="s">
        <v>75</v>
      </c>
      <c r="Z138" t="s">
        <v>90</v>
      </c>
      <c r="AA138" t="s">
        <v>76</v>
      </c>
      <c r="AB138" t="s">
        <v>77</v>
      </c>
      <c r="AC138">
        <v>22</v>
      </c>
      <c r="AD138" t="s">
        <v>47</v>
      </c>
      <c r="AE138" t="s">
        <v>79</v>
      </c>
      <c r="AF138" t="s">
        <v>49</v>
      </c>
      <c r="AG138" t="s">
        <v>50</v>
      </c>
      <c r="AH138">
        <v>0</v>
      </c>
      <c r="AI138" t="s">
        <v>108</v>
      </c>
      <c r="AJ138" t="s">
        <v>67</v>
      </c>
    </row>
    <row r="139" spans="1:36">
      <c r="A139" t="s">
        <v>433</v>
      </c>
      <c r="B139">
        <f>1</f>
        <v>1</v>
      </c>
      <c r="C139" t="s">
        <v>141</v>
      </c>
      <c r="D139" t="str">
        <f>VLOOKUP(Table1[[#This Row],[State Name]], Lookup!$A$2:$B$33, 2, FALSE)</f>
        <v>BR</v>
      </c>
      <c r="E139" t="s">
        <v>33</v>
      </c>
      <c r="F139">
        <v>2021</v>
      </c>
      <c r="G139" t="s">
        <v>83</v>
      </c>
      <c r="H139">
        <f t="shared" si="2"/>
        <v>6</v>
      </c>
      <c r="I139" s="3">
        <f>DATE(Table1[[#This Row],[Year]],Table1[[#This Row],[Month_Number]],1)</f>
        <v>44348</v>
      </c>
      <c r="J139" t="s">
        <v>101</v>
      </c>
      <c r="K139" t="s">
        <v>434</v>
      </c>
      <c r="L139" t="s">
        <v>50</v>
      </c>
      <c r="M139">
        <v>5</v>
      </c>
      <c r="N139" t="s">
        <v>128</v>
      </c>
      <c r="O139">
        <v>10</v>
      </c>
      <c r="P139">
        <v>4</v>
      </c>
      <c r="Q139" t="s">
        <v>103</v>
      </c>
      <c r="R139" t="s">
        <v>88</v>
      </c>
      <c r="S139" t="s">
        <v>73</v>
      </c>
      <c r="T139" t="s">
        <v>42</v>
      </c>
      <c r="U139" t="s">
        <v>33</v>
      </c>
      <c r="V139">
        <v>44</v>
      </c>
      <c r="W139">
        <v>34</v>
      </c>
      <c r="X139" t="str">
        <f>IF(Table1[[#This Row],[Driver Age]]&lt;25,"(&lt;25) Young",IF(Table1[[#This Row],[Driver Age]]&lt;=60,"(25–60) Adult","(&gt;60) Senior"))</f>
        <v>(25–60) Adult</v>
      </c>
      <c r="Y139" t="s">
        <v>44</v>
      </c>
      <c r="Z139" t="s">
        <v>90</v>
      </c>
      <c r="AA139" t="s">
        <v>76</v>
      </c>
      <c r="AB139" t="s">
        <v>46</v>
      </c>
      <c r="AC139">
        <v>6</v>
      </c>
      <c r="AD139" t="s">
        <v>78</v>
      </c>
      <c r="AE139" t="s">
        <v>48</v>
      </c>
      <c r="AF139" t="s">
        <v>49</v>
      </c>
      <c r="AG139" t="s">
        <v>50</v>
      </c>
      <c r="AH139">
        <v>0.4</v>
      </c>
      <c r="AI139" t="s">
        <v>80</v>
      </c>
      <c r="AJ139" t="s">
        <v>109</v>
      </c>
    </row>
    <row r="140" spans="1:36">
      <c r="A140" t="s">
        <v>435</v>
      </c>
      <c r="B140">
        <f>1</f>
        <v>1</v>
      </c>
      <c r="C140" t="s">
        <v>206</v>
      </c>
      <c r="D140" t="str">
        <f>VLOOKUP(Table1[[#This Row],[State Name]], Lookup!$A$2:$B$33, 2, FALSE)</f>
        <v>OD</v>
      </c>
      <c r="E140" t="s">
        <v>33</v>
      </c>
      <c r="F140">
        <v>2019</v>
      </c>
      <c r="G140" t="s">
        <v>138</v>
      </c>
      <c r="H140">
        <f t="shared" si="2"/>
        <v>9</v>
      </c>
      <c r="I140" s="3">
        <f>DATE(Table1[[#This Row],[Year]],Table1[[#This Row],[Month_Number]],1)</f>
        <v>43709</v>
      </c>
      <c r="J140" t="s">
        <v>146</v>
      </c>
      <c r="K140" t="s">
        <v>436</v>
      </c>
      <c r="L140" t="s">
        <v>37</v>
      </c>
      <c r="M140">
        <v>2</v>
      </c>
      <c r="N140" t="s">
        <v>113</v>
      </c>
      <c r="O140">
        <v>4</v>
      </c>
      <c r="P140">
        <v>4</v>
      </c>
      <c r="Q140" t="s">
        <v>103</v>
      </c>
      <c r="R140" t="s">
        <v>104</v>
      </c>
      <c r="S140" t="s">
        <v>120</v>
      </c>
      <c r="T140" t="s">
        <v>42</v>
      </c>
      <c r="U140" t="s">
        <v>89</v>
      </c>
      <c r="V140">
        <v>68</v>
      </c>
      <c r="W140">
        <v>43</v>
      </c>
      <c r="X140" t="str">
        <f>IF(Table1[[#This Row],[Driver Age]]&lt;25,"(&lt;25) Young",IF(Table1[[#This Row],[Driver Age]]&lt;=60,"(25–60) Adult","(&gt;60) Senior"))</f>
        <v>(25–60) Adult</v>
      </c>
      <c r="Y140" t="s">
        <v>44</v>
      </c>
      <c r="Z140" t="s">
        <v>107</v>
      </c>
      <c r="AA140" t="s">
        <v>45</v>
      </c>
      <c r="AB140" t="s">
        <v>46</v>
      </c>
      <c r="AC140">
        <v>8</v>
      </c>
      <c r="AD140" t="s">
        <v>78</v>
      </c>
      <c r="AE140" t="s">
        <v>65</v>
      </c>
      <c r="AF140" t="s">
        <v>49</v>
      </c>
      <c r="AG140" t="s">
        <v>50</v>
      </c>
      <c r="AH140">
        <v>1</v>
      </c>
      <c r="AI140" t="s">
        <v>108</v>
      </c>
      <c r="AJ140" t="s">
        <v>52</v>
      </c>
    </row>
    <row r="141" spans="1:36">
      <c r="A141" t="s">
        <v>437</v>
      </c>
      <c r="B141">
        <f>1</f>
        <v>1</v>
      </c>
      <c r="C141" t="s">
        <v>145</v>
      </c>
      <c r="D141" t="str">
        <f>VLOOKUP(Table1[[#This Row],[State Name]], Lookup!$A$2:$B$33, 2, FALSE)</f>
        <v>TS</v>
      </c>
      <c r="E141" t="s">
        <v>33</v>
      </c>
      <c r="F141">
        <v>2019</v>
      </c>
      <c r="G141" t="s">
        <v>124</v>
      </c>
      <c r="H141">
        <f t="shared" si="2"/>
        <v>7</v>
      </c>
      <c r="I141" s="3">
        <f>DATE(Table1[[#This Row],[Year]],Table1[[#This Row],[Month_Number]],1)</f>
        <v>43647</v>
      </c>
      <c r="J141" t="s">
        <v>146</v>
      </c>
      <c r="K141" t="s">
        <v>438</v>
      </c>
      <c r="L141" t="s">
        <v>37</v>
      </c>
      <c r="M141">
        <v>1</v>
      </c>
      <c r="N141" t="s">
        <v>128</v>
      </c>
      <c r="O141">
        <v>1</v>
      </c>
      <c r="P141">
        <v>5</v>
      </c>
      <c r="Q141" t="s">
        <v>39</v>
      </c>
      <c r="R141" t="s">
        <v>61</v>
      </c>
      <c r="S141" t="s">
        <v>41</v>
      </c>
      <c r="T141" t="s">
        <v>74</v>
      </c>
      <c r="U141" t="s">
        <v>43</v>
      </c>
      <c r="V141">
        <v>53</v>
      </c>
      <c r="W141">
        <v>18</v>
      </c>
      <c r="X141" t="str">
        <f>IF(Table1[[#This Row],[Driver Age]]&lt;25,"(&lt;25) Young",IF(Table1[[#This Row],[Driver Age]]&lt;=60,"(25–60) Adult","(&gt;60) Senior"))</f>
        <v>(&lt;25) Young</v>
      </c>
      <c r="Y141" t="s">
        <v>75</v>
      </c>
      <c r="Z141" t="s">
        <v>90</v>
      </c>
      <c r="AA141" t="s">
        <v>76</v>
      </c>
      <c r="AB141" t="s">
        <v>97</v>
      </c>
      <c r="AC141">
        <v>20</v>
      </c>
      <c r="AD141" t="s">
        <v>114</v>
      </c>
      <c r="AE141" t="s">
        <v>65</v>
      </c>
      <c r="AF141" t="s">
        <v>49</v>
      </c>
      <c r="AG141" t="s">
        <v>50</v>
      </c>
      <c r="AH141">
        <v>5</v>
      </c>
      <c r="AI141" t="s">
        <v>168</v>
      </c>
      <c r="AJ141" t="s">
        <v>52</v>
      </c>
    </row>
    <row r="142" spans="1:36">
      <c r="A142" t="s">
        <v>439</v>
      </c>
      <c r="B142">
        <f>1</f>
        <v>1</v>
      </c>
      <c r="C142" t="s">
        <v>152</v>
      </c>
      <c r="D142" t="str">
        <f>VLOOKUP(Table1[[#This Row],[State Name]], Lookup!$A$2:$B$33, 2, FALSE)</f>
        <v>AP</v>
      </c>
      <c r="E142" t="s">
        <v>440</v>
      </c>
      <c r="F142">
        <v>2021</v>
      </c>
      <c r="G142" t="s">
        <v>117</v>
      </c>
      <c r="H142">
        <f t="shared" si="2"/>
        <v>12</v>
      </c>
      <c r="I142" s="3">
        <f>DATE(Table1[[#This Row],[Year]],Table1[[#This Row],[Month_Number]],1)</f>
        <v>44531</v>
      </c>
      <c r="J142" t="s">
        <v>95</v>
      </c>
      <c r="K142" t="s">
        <v>441</v>
      </c>
      <c r="L142" t="s">
        <v>59</v>
      </c>
      <c r="M142">
        <v>4</v>
      </c>
      <c r="N142" t="s">
        <v>86</v>
      </c>
      <c r="O142">
        <v>5</v>
      </c>
      <c r="P142">
        <v>4</v>
      </c>
      <c r="Q142" t="s">
        <v>119</v>
      </c>
      <c r="R142" t="s">
        <v>88</v>
      </c>
      <c r="S142" t="s">
        <v>73</v>
      </c>
      <c r="T142" t="s">
        <v>74</v>
      </c>
      <c r="U142" t="s">
        <v>106</v>
      </c>
      <c r="V142">
        <v>119</v>
      </c>
      <c r="W142">
        <v>29</v>
      </c>
      <c r="X142" t="str">
        <f>IF(Table1[[#This Row],[Driver Age]]&lt;25,"(&lt;25) Young",IF(Table1[[#This Row],[Driver Age]]&lt;=60,"(25–60) Adult","(&gt;60) Senior"))</f>
        <v>(25–60) Adult</v>
      </c>
      <c r="Y142" t="s">
        <v>44</v>
      </c>
      <c r="Z142" t="s">
        <v>33</v>
      </c>
      <c r="AA142" t="s">
        <v>76</v>
      </c>
      <c r="AB142" t="s">
        <v>46</v>
      </c>
      <c r="AC142">
        <v>7</v>
      </c>
      <c r="AD142" t="s">
        <v>78</v>
      </c>
      <c r="AE142" t="s">
        <v>48</v>
      </c>
      <c r="AF142" t="s">
        <v>49</v>
      </c>
      <c r="AG142" t="s">
        <v>50</v>
      </c>
      <c r="AH142">
        <v>0.8</v>
      </c>
      <c r="AI142" t="s">
        <v>80</v>
      </c>
      <c r="AJ142" t="s">
        <v>81</v>
      </c>
    </row>
    <row r="143" spans="1:36">
      <c r="A143" t="s">
        <v>442</v>
      </c>
      <c r="B143">
        <f>1</f>
        <v>1</v>
      </c>
      <c r="C143" t="s">
        <v>69</v>
      </c>
      <c r="D143" t="str">
        <f>VLOOKUP(Table1[[#This Row],[State Name]], Lookup!$A$2:$B$33, 2, FALSE)</f>
        <v>CG</v>
      </c>
      <c r="E143" t="s">
        <v>33</v>
      </c>
      <c r="F143">
        <v>2019</v>
      </c>
      <c r="G143" t="s">
        <v>34</v>
      </c>
      <c r="H143">
        <f t="shared" si="2"/>
        <v>5</v>
      </c>
      <c r="I143" s="3">
        <f>DATE(Table1[[#This Row],[Year]],Table1[[#This Row],[Month_Number]],1)</f>
        <v>43586</v>
      </c>
      <c r="J143" t="s">
        <v>146</v>
      </c>
      <c r="K143" t="s">
        <v>443</v>
      </c>
      <c r="L143" t="s">
        <v>59</v>
      </c>
      <c r="M143">
        <v>4</v>
      </c>
      <c r="N143" t="s">
        <v>162</v>
      </c>
      <c r="O143">
        <v>0</v>
      </c>
      <c r="P143">
        <v>2</v>
      </c>
      <c r="Q143" t="s">
        <v>72</v>
      </c>
      <c r="R143" t="s">
        <v>104</v>
      </c>
      <c r="S143" t="s">
        <v>62</v>
      </c>
      <c r="T143" t="s">
        <v>63</v>
      </c>
      <c r="U143" t="s">
        <v>106</v>
      </c>
      <c r="V143">
        <v>56</v>
      </c>
      <c r="W143">
        <v>61</v>
      </c>
      <c r="X143" t="str">
        <f>IF(Table1[[#This Row],[Driver Age]]&lt;25,"(&lt;25) Young",IF(Table1[[#This Row],[Driver Age]]&lt;=60,"(25–60) Adult","(&gt;60) Senior"))</f>
        <v>(&gt;60) Senior</v>
      </c>
      <c r="Y143" t="s">
        <v>75</v>
      </c>
      <c r="Z143" t="s">
        <v>90</v>
      </c>
      <c r="AA143" t="s">
        <v>76</v>
      </c>
      <c r="AB143" t="s">
        <v>97</v>
      </c>
      <c r="AC143">
        <v>0</v>
      </c>
      <c r="AD143" t="s">
        <v>47</v>
      </c>
      <c r="AE143" t="s">
        <v>65</v>
      </c>
      <c r="AF143" t="s">
        <v>49</v>
      </c>
      <c r="AG143" t="s">
        <v>50</v>
      </c>
      <c r="AH143">
        <v>0</v>
      </c>
      <c r="AI143" t="s">
        <v>66</v>
      </c>
      <c r="AJ143" t="s">
        <v>52</v>
      </c>
    </row>
    <row r="144" spans="1:36">
      <c r="A144" t="s">
        <v>444</v>
      </c>
      <c r="B144">
        <f>1</f>
        <v>1</v>
      </c>
      <c r="C144" t="s">
        <v>166</v>
      </c>
      <c r="D144" t="str">
        <f>VLOOKUP(Table1[[#This Row],[State Name]], Lookup!$A$2:$B$33, 2, FALSE)</f>
        <v>MP</v>
      </c>
      <c r="E144" t="s">
        <v>33</v>
      </c>
      <c r="F144">
        <v>2019</v>
      </c>
      <c r="G144" t="s">
        <v>100</v>
      </c>
      <c r="H144">
        <f t="shared" si="2"/>
        <v>11</v>
      </c>
      <c r="I144" s="3">
        <f>DATE(Table1[[#This Row],[Year]],Table1[[#This Row],[Month_Number]],1)</f>
        <v>43770</v>
      </c>
      <c r="J144" t="s">
        <v>95</v>
      </c>
      <c r="K144" t="s">
        <v>445</v>
      </c>
      <c r="L144" t="s">
        <v>37</v>
      </c>
      <c r="M144">
        <v>1</v>
      </c>
      <c r="N144" t="s">
        <v>128</v>
      </c>
      <c r="O144">
        <v>1</v>
      </c>
      <c r="P144">
        <v>0</v>
      </c>
      <c r="Q144" t="s">
        <v>103</v>
      </c>
      <c r="R144" t="s">
        <v>88</v>
      </c>
      <c r="S144" t="s">
        <v>62</v>
      </c>
      <c r="T144" t="s">
        <v>105</v>
      </c>
      <c r="U144" t="s">
        <v>106</v>
      </c>
      <c r="V144">
        <v>117</v>
      </c>
      <c r="W144">
        <v>21</v>
      </c>
      <c r="X144" t="str">
        <f>IF(Table1[[#This Row],[Driver Age]]&lt;25,"(&lt;25) Young",IF(Table1[[#This Row],[Driver Age]]&lt;=60,"(25–60) Adult","(&gt;60) Senior"))</f>
        <v>(&lt;25) Young</v>
      </c>
      <c r="Y144" t="s">
        <v>44</v>
      </c>
      <c r="Z144" t="s">
        <v>90</v>
      </c>
      <c r="AA144" t="s">
        <v>76</v>
      </c>
      <c r="AB144" t="s">
        <v>46</v>
      </c>
      <c r="AC144">
        <v>10</v>
      </c>
      <c r="AD144" t="s">
        <v>78</v>
      </c>
      <c r="AE144" t="s">
        <v>65</v>
      </c>
      <c r="AF144" t="s">
        <v>49</v>
      </c>
      <c r="AG144" t="s">
        <v>143</v>
      </c>
      <c r="AH144">
        <v>0</v>
      </c>
      <c r="AI144" t="s">
        <v>168</v>
      </c>
      <c r="AJ144" t="s">
        <v>81</v>
      </c>
    </row>
    <row r="145" spans="1:36">
      <c r="A145" t="s">
        <v>446</v>
      </c>
      <c r="B145">
        <f>1</f>
        <v>1</v>
      </c>
      <c r="C145" t="s">
        <v>137</v>
      </c>
      <c r="D145" t="str">
        <f>VLOOKUP(Table1[[#This Row],[State Name]], Lookup!$A$2:$B$33, 2, FALSE)</f>
        <v>AS</v>
      </c>
      <c r="E145" t="s">
        <v>33</v>
      </c>
      <c r="F145">
        <v>2021</v>
      </c>
      <c r="G145" t="s">
        <v>94</v>
      </c>
      <c r="H145">
        <f t="shared" si="2"/>
        <v>8</v>
      </c>
      <c r="I145" s="3">
        <f>DATE(Table1[[#This Row],[Year]],Table1[[#This Row],[Month_Number]],1)</f>
        <v>44409</v>
      </c>
      <c r="J145" t="s">
        <v>154</v>
      </c>
      <c r="K145" t="s">
        <v>447</v>
      </c>
      <c r="L145" t="s">
        <v>50</v>
      </c>
      <c r="M145">
        <v>2</v>
      </c>
      <c r="N145" t="s">
        <v>71</v>
      </c>
      <c r="O145">
        <v>5</v>
      </c>
      <c r="P145">
        <v>5</v>
      </c>
      <c r="Q145" t="s">
        <v>87</v>
      </c>
      <c r="R145" t="s">
        <v>88</v>
      </c>
      <c r="S145" t="s">
        <v>73</v>
      </c>
      <c r="T145" t="s">
        <v>105</v>
      </c>
      <c r="U145" t="s">
        <v>33</v>
      </c>
      <c r="V145">
        <v>52</v>
      </c>
      <c r="W145">
        <v>51</v>
      </c>
      <c r="X145" t="str">
        <f>IF(Table1[[#This Row],[Driver Age]]&lt;25,"(&lt;25) Young",IF(Table1[[#This Row],[Driver Age]]&lt;=60,"(25–60) Adult","(&gt;60) Senior"))</f>
        <v>(25–60) Adult</v>
      </c>
      <c r="Y145" t="s">
        <v>75</v>
      </c>
      <c r="Z145" t="s">
        <v>107</v>
      </c>
      <c r="AA145" t="s">
        <v>76</v>
      </c>
      <c r="AB145" t="s">
        <v>46</v>
      </c>
      <c r="AC145">
        <v>23</v>
      </c>
      <c r="AD145" t="s">
        <v>47</v>
      </c>
      <c r="AE145" t="s">
        <v>48</v>
      </c>
      <c r="AF145" t="s">
        <v>26</v>
      </c>
      <c r="AG145" t="s">
        <v>50</v>
      </c>
      <c r="AH145">
        <v>1</v>
      </c>
      <c r="AI145" t="s">
        <v>66</v>
      </c>
      <c r="AJ145" t="s">
        <v>52</v>
      </c>
    </row>
    <row r="146" spans="1:36">
      <c r="A146" t="s">
        <v>448</v>
      </c>
      <c r="B146">
        <f>1</f>
        <v>1</v>
      </c>
      <c r="C146" t="s">
        <v>220</v>
      </c>
      <c r="D146" t="str">
        <f>VLOOKUP(Table1[[#This Row],[State Name]], Lookup!$A$2:$B$33, 2, FALSE)</f>
        <v>NL</v>
      </c>
      <c r="E146" t="s">
        <v>33</v>
      </c>
      <c r="F146">
        <v>2018</v>
      </c>
      <c r="G146" t="s">
        <v>192</v>
      </c>
      <c r="H146">
        <f t="shared" si="2"/>
        <v>3</v>
      </c>
      <c r="I146" s="3">
        <f>DATE(Table1[[#This Row],[Year]],Table1[[#This Row],[Month_Number]],1)</f>
        <v>43160</v>
      </c>
      <c r="J146" t="s">
        <v>35</v>
      </c>
      <c r="K146" t="s">
        <v>385</v>
      </c>
      <c r="L146" t="s">
        <v>59</v>
      </c>
      <c r="M146">
        <v>1</v>
      </c>
      <c r="N146" t="s">
        <v>71</v>
      </c>
      <c r="O146">
        <v>0</v>
      </c>
      <c r="P146">
        <v>1</v>
      </c>
      <c r="Q146" t="s">
        <v>72</v>
      </c>
      <c r="R146" t="s">
        <v>40</v>
      </c>
      <c r="S146" t="s">
        <v>73</v>
      </c>
      <c r="T146" t="s">
        <v>42</v>
      </c>
      <c r="U146" t="s">
        <v>33</v>
      </c>
      <c r="V146">
        <v>53</v>
      </c>
      <c r="W146">
        <v>48</v>
      </c>
      <c r="X146" t="str">
        <f>IF(Table1[[#This Row],[Driver Age]]&lt;25,"(&lt;25) Young",IF(Table1[[#This Row],[Driver Age]]&lt;=60,"(25–60) Adult","(&gt;60) Senior"))</f>
        <v>(25–60) Adult</v>
      </c>
      <c r="Y146" t="s">
        <v>75</v>
      </c>
      <c r="Z146" t="s">
        <v>33</v>
      </c>
      <c r="AA146" t="s">
        <v>45</v>
      </c>
      <c r="AB146" t="s">
        <v>46</v>
      </c>
      <c r="AC146">
        <v>8</v>
      </c>
      <c r="AD146" t="s">
        <v>78</v>
      </c>
      <c r="AE146" t="s">
        <v>65</v>
      </c>
      <c r="AF146" t="s">
        <v>49</v>
      </c>
      <c r="AG146" t="s">
        <v>50</v>
      </c>
      <c r="AH146">
        <v>0</v>
      </c>
      <c r="AI146" t="s">
        <v>108</v>
      </c>
      <c r="AJ146" t="s">
        <v>52</v>
      </c>
    </row>
    <row r="147" spans="1:36">
      <c r="A147" t="s">
        <v>449</v>
      </c>
      <c r="B147">
        <f>1</f>
        <v>1</v>
      </c>
      <c r="C147" t="s">
        <v>157</v>
      </c>
      <c r="D147" t="str">
        <f>VLOOKUP(Table1[[#This Row],[State Name]], Lookup!$A$2:$B$33, 2, FALSE)</f>
        <v>KA</v>
      </c>
      <c r="E147" t="s">
        <v>158</v>
      </c>
      <c r="F147">
        <v>2020</v>
      </c>
      <c r="G147" t="s">
        <v>34</v>
      </c>
      <c r="H147">
        <f t="shared" si="2"/>
        <v>5</v>
      </c>
      <c r="I147" s="3">
        <f>DATE(Table1[[#This Row],[Year]],Table1[[#This Row],[Month_Number]],1)</f>
        <v>43952</v>
      </c>
      <c r="J147" t="s">
        <v>35</v>
      </c>
      <c r="K147" t="s">
        <v>450</v>
      </c>
      <c r="L147" t="s">
        <v>50</v>
      </c>
      <c r="M147">
        <v>1</v>
      </c>
      <c r="N147" t="s">
        <v>113</v>
      </c>
      <c r="O147">
        <v>6</v>
      </c>
      <c r="P147">
        <v>1</v>
      </c>
      <c r="Q147" t="s">
        <v>87</v>
      </c>
      <c r="R147" t="s">
        <v>104</v>
      </c>
      <c r="S147" t="s">
        <v>41</v>
      </c>
      <c r="T147" t="s">
        <v>105</v>
      </c>
      <c r="U147" t="s">
        <v>106</v>
      </c>
      <c r="V147">
        <v>54</v>
      </c>
      <c r="W147">
        <v>29</v>
      </c>
      <c r="X147" t="str">
        <f>IF(Table1[[#This Row],[Driver Age]]&lt;25,"(&lt;25) Young",IF(Table1[[#This Row],[Driver Age]]&lt;=60,"(25–60) Adult","(&gt;60) Senior"))</f>
        <v>(25–60) Adult</v>
      </c>
      <c r="Y147" t="s">
        <v>44</v>
      </c>
      <c r="Z147" t="s">
        <v>107</v>
      </c>
      <c r="AA147" t="s">
        <v>45</v>
      </c>
      <c r="AB147" t="s">
        <v>64</v>
      </c>
      <c r="AC147">
        <v>2</v>
      </c>
      <c r="AD147" t="s">
        <v>47</v>
      </c>
      <c r="AE147" t="s">
        <v>48</v>
      </c>
      <c r="AF147" t="s">
        <v>49</v>
      </c>
      <c r="AG147" t="s">
        <v>50</v>
      </c>
      <c r="AH147">
        <v>0.17</v>
      </c>
      <c r="AI147" t="s">
        <v>80</v>
      </c>
      <c r="AJ147" t="s">
        <v>52</v>
      </c>
    </row>
    <row r="148" spans="1:36">
      <c r="A148" t="s">
        <v>451</v>
      </c>
      <c r="B148">
        <f>1</f>
        <v>1</v>
      </c>
      <c r="C148" t="s">
        <v>191</v>
      </c>
      <c r="D148" t="str">
        <f>VLOOKUP(Table1[[#This Row],[State Name]], Lookup!$A$2:$B$33, 2, FALSE)</f>
        <v>CH</v>
      </c>
      <c r="E148" t="s">
        <v>33</v>
      </c>
      <c r="F148">
        <v>2021</v>
      </c>
      <c r="G148" t="s">
        <v>138</v>
      </c>
      <c r="H148">
        <f t="shared" si="2"/>
        <v>9</v>
      </c>
      <c r="I148" s="3">
        <f>DATE(Table1[[#This Row],[Year]],Table1[[#This Row],[Month_Number]],1)</f>
        <v>44440</v>
      </c>
      <c r="J148" t="s">
        <v>95</v>
      </c>
      <c r="K148" t="s">
        <v>452</v>
      </c>
      <c r="L148" t="s">
        <v>59</v>
      </c>
      <c r="M148">
        <v>3</v>
      </c>
      <c r="N148" t="s">
        <v>60</v>
      </c>
      <c r="O148">
        <v>0</v>
      </c>
      <c r="P148">
        <v>3</v>
      </c>
      <c r="Q148" t="s">
        <v>119</v>
      </c>
      <c r="R148" t="s">
        <v>61</v>
      </c>
      <c r="S148" t="s">
        <v>41</v>
      </c>
      <c r="T148" t="s">
        <v>105</v>
      </c>
      <c r="U148" t="s">
        <v>33</v>
      </c>
      <c r="V148">
        <v>119</v>
      </c>
      <c r="W148">
        <v>51</v>
      </c>
      <c r="X148" t="str">
        <f>IF(Table1[[#This Row],[Driver Age]]&lt;25,"(&lt;25) Young",IF(Table1[[#This Row],[Driver Age]]&lt;=60,"(25–60) Adult","(&gt;60) Senior"))</f>
        <v>(25–60) Adult</v>
      </c>
      <c r="Y148" t="s">
        <v>44</v>
      </c>
      <c r="Z148" t="s">
        <v>107</v>
      </c>
      <c r="AA148" t="s">
        <v>45</v>
      </c>
      <c r="AB148" t="s">
        <v>77</v>
      </c>
      <c r="AC148">
        <v>23</v>
      </c>
      <c r="AD148" t="s">
        <v>47</v>
      </c>
      <c r="AE148" t="s">
        <v>48</v>
      </c>
      <c r="AF148" t="s">
        <v>49</v>
      </c>
      <c r="AG148" t="s">
        <v>50</v>
      </c>
      <c r="AH148">
        <v>0</v>
      </c>
      <c r="AI148" t="s">
        <v>66</v>
      </c>
      <c r="AJ148" t="s">
        <v>81</v>
      </c>
    </row>
    <row r="149" spans="1:36">
      <c r="A149" t="s">
        <v>453</v>
      </c>
      <c r="B149">
        <f>1</f>
        <v>1</v>
      </c>
      <c r="C149" t="s">
        <v>149</v>
      </c>
      <c r="D149" t="str">
        <f>VLOOKUP(Table1[[#This Row],[State Name]], Lookup!$A$2:$B$33, 2, FALSE)</f>
        <v>AR</v>
      </c>
      <c r="E149" t="s">
        <v>33</v>
      </c>
      <c r="F149">
        <v>2018</v>
      </c>
      <c r="G149" t="s">
        <v>83</v>
      </c>
      <c r="H149">
        <f t="shared" si="2"/>
        <v>6</v>
      </c>
      <c r="I149" s="3">
        <f>DATE(Table1[[#This Row],[Year]],Table1[[#This Row],[Month_Number]],1)</f>
        <v>43252</v>
      </c>
      <c r="J149" t="s">
        <v>154</v>
      </c>
      <c r="K149" t="s">
        <v>454</v>
      </c>
      <c r="L149" t="s">
        <v>50</v>
      </c>
      <c r="M149">
        <v>4</v>
      </c>
      <c r="N149" t="s">
        <v>38</v>
      </c>
      <c r="O149">
        <v>4</v>
      </c>
      <c r="P149">
        <v>1</v>
      </c>
      <c r="Q149" t="s">
        <v>39</v>
      </c>
      <c r="R149" t="s">
        <v>40</v>
      </c>
      <c r="S149" t="s">
        <v>73</v>
      </c>
      <c r="T149" t="s">
        <v>105</v>
      </c>
      <c r="U149" t="s">
        <v>106</v>
      </c>
      <c r="V149">
        <v>101</v>
      </c>
      <c r="W149">
        <v>35</v>
      </c>
      <c r="X149" t="str">
        <f>IF(Table1[[#This Row],[Driver Age]]&lt;25,"(&lt;25) Young",IF(Table1[[#This Row],[Driver Age]]&lt;=60,"(25–60) Adult","(&gt;60) Senior"))</f>
        <v>(25–60) Adult</v>
      </c>
      <c r="Y149" t="s">
        <v>44</v>
      </c>
      <c r="Z149" t="s">
        <v>90</v>
      </c>
      <c r="AA149" t="s">
        <v>45</v>
      </c>
      <c r="AB149" t="s">
        <v>46</v>
      </c>
      <c r="AC149">
        <v>4</v>
      </c>
      <c r="AD149" t="s">
        <v>47</v>
      </c>
      <c r="AE149" t="s">
        <v>65</v>
      </c>
      <c r="AF149" t="s">
        <v>26</v>
      </c>
      <c r="AG149" t="s">
        <v>50</v>
      </c>
      <c r="AH149">
        <v>0.25</v>
      </c>
      <c r="AI149" t="s">
        <v>108</v>
      </c>
      <c r="AJ149" t="s">
        <v>67</v>
      </c>
    </row>
    <row r="150" spans="1:36">
      <c r="A150" t="s">
        <v>455</v>
      </c>
      <c r="B150">
        <f>1</f>
        <v>1</v>
      </c>
      <c r="C150" t="s">
        <v>170</v>
      </c>
      <c r="D150" t="str">
        <f>VLOOKUP(Table1[[#This Row],[State Name]], Lookup!$A$2:$B$33, 2, FALSE)</f>
        <v>PY</v>
      </c>
      <c r="E150" t="s">
        <v>33</v>
      </c>
      <c r="F150">
        <v>2018</v>
      </c>
      <c r="G150" t="s">
        <v>124</v>
      </c>
      <c r="H150">
        <f t="shared" si="2"/>
        <v>7</v>
      </c>
      <c r="I150" s="3">
        <f>DATE(Table1[[#This Row],[Year]],Table1[[#This Row],[Month_Number]],1)</f>
        <v>43282</v>
      </c>
      <c r="J150" t="s">
        <v>146</v>
      </c>
      <c r="K150" t="s">
        <v>456</v>
      </c>
      <c r="L150" t="s">
        <v>59</v>
      </c>
      <c r="M150">
        <v>3</v>
      </c>
      <c r="N150" t="s">
        <v>60</v>
      </c>
      <c r="O150">
        <v>0</v>
      </c>
      <c r="P150">
        <v>0</v>
      </c>
      <c r="Q150" t="s">
        <v>119</v>
      </c>
      <c r="R150" t="s">
        <v>40</v>
      </c>
      <c r="S150" t="s">
        <v>73</v>
      </c>
      <c r="T150" t="s">
        <v>42</v>
      </c>
      <c r="U150" t="s">
        <v>106</v>
      </c>
      <c r="V150">
        <v>86</v>
      </c>
      <c r="W150">
        <v>62</v>
      </c>
      <c r="X150" t="str">
        <f>IF(Table1[[#This Row],[Driver Age]]&lt;25,"(&lt;25) Young",IF(Table1[[#This Row],[Driver Age]]&lt;=60,"(25–60) Adult","(&gt;60) Senior"))</f>
        <v>(&gt;60) Senior</v>
      </c>
      <c r="Y150" t="s">
        <v>75</v>
      </c>
      <c r="Z150" t="s">
        <v>107</v>
      </c>
      <c r="AA150" t="s">
        <v>76</v>
      </c>
      <c r="AB150" t="s">
        <v>46</v>
      </c>
      <c r="AC150">
        <v>12</v>
      </c>
      <c r="AD150" t="s">
        <v>135</v>
      </c>
      <c r="AE150" t="s">
        <v>65</v>
      </c>
      <c r="AF150" t="s">
        <v>49</v>
      </c>
      <c r="AG150" t="s">
        <v>143</v>
      </c>
      <c r="AH150">
        <v>0</v>
      </c>
      <c r="AI150" t="s">
        <v>66</v>
      </c>
      <c r="AJ150" t="s">
        <v>91</v>
      </c>
    </row>
    <row r="151" spans="1:36">
      <c r="A151" t="s">
        <v>457</v>
      </c>
      <c r="B151">
        <f>1</f>
        <v>1</v>
      </c>
      <c r="C151" t="s">
        <v>197</v>
      </c>
      <c r="D151" t="str">
        <f>VLOOKUP(Table1[[#This Row],[State Name]], Lookup!$A$2:$B$33, 2, FALSE)</f>
        <v>GJ</v>
      </c>
      <c r="E151" t="s">
        <v>245</v>
      </c>
      <c r="F151">
        <v>2021</v>
      </c>
      <c r="G151" t="s">
        <v>83</v>
      </c>
      <c r="H151">
        <f t="shared" si="2"/>
        <v>6</v>
      </c>
      <c r="I151" s="3">
        <f>DATE(Table1[[#This Row],[Year]],Table1[[#This Row],[Month_Number]],1)</f>
        <v>44348</v>
      </c>
      <c r="J151" t="s">
        <v>84</v>
      </c>
      <c r="K151" t="s">
        <v>458</v>
      </c>
      <c r="L151" t="s">
        <v>50</v>
      </c>
      <c r="M151">
        <v>5</v>
      </c>
      <c r="N151" t="s">
        <v>128</v>
      </c>
      <c r="O151">
        <v>5</v>
      </c>
      <c r="P151">
        <v>1</v>
      </c>
      <c r="Q151" t="s">
        <v>103</v>
      </c>
      <c r="R151" t="s">
        <v>40</v>
      </c>
      <c r="S151" t="s">
        <v>73</v>
      </c>
      <c r="T151" t="s">
        <v>42</v>
      </c>
      <c r="U151" t="s">
        <v>89</v>
      </c>
      <c r="V151">
        <v>56</v>
      </c>
      <c r="W151">
        <v>70</v>
      </c>
      <c r="X151" t="str">
        <f>IF(Table1[[#This Row],[Driver Age]]&lt;25,"(&lt;25) Young",IF(Table1[[#This Row],[Driver Age]]&lt;=60,"(25–60) Adult","(&gt;60) Senior"))</f>
        <v>(&gt;60) Senior</v>
      </c>
      <c r="Y151" t="s">
        <v>75</v>
      </c>
      <c r="Z151" t="s">
        <v>33</v>
      </c>
      <c r="AA151" t="s">
        <v>76</v>
      </c>
      <c r="AB151" t="s">
        <v>77</v>
      </c>
      <c r="AC151">
        <v>6</v>
      </c>
      <c r="AD151" t="s">
        <v>78</v>
      </c>
      <c r="AE151" t="s">
        <v>48</v>
      </c>
      <c r="AF151" t="s">
        <v>26</v>
      </c>
      <c r="AG151" t="s">
        <v>50</v>
      </c>
      <c r="AH151">
        <v>0.2</v>
      </c>
      <c r="AI151" t="s">
        <v>51</v>
      </c>
      <c r="AJ151" t="s">
        <v>52</v>
      </c>
    </row>
    <row r="152" spans="1:36">
      <c r="A152" t="s">
        <v>459</v>
      </c>
      <c r="B152">
        <f>1</f>
        <v>1</v>
      </c>
      <c r="C152" t="s">
        <v>183</v>
      </c>
      <c r="D152" t="str">
        <f>VLOOKUP(Table1[[#This Row],[State Name]], Lookup!$A$2:$B$33, 2, FALSE)</f>
        <v>TN</v>
      </c>
      <c r="E152" t="s">
        <v>403</v>
      </c>
      <c r="F152">
        <v>2022</v>
      </c>
      <c r="G152" t="s">
        <v>130</v>
      </c>
      <c r="H152">
        <f t="shared" si="2"/>
        <v>4</v>
      </c>
      <c r="I152" s="3">
        <f>DATE(Table1[[#This Row],[Year]],Table1[[#This Row],[Month_Number]],1)</f>
        <v>44652</v>
      </c>
      <c r="J152" t="s">
        <v>84</v>
      </c>
      <c r="K152" t="s">
        <v>460</v>
      </c>
      <c r="L152" t="s">
        <v>37</v>
      </c>
      <c r="M152">
        <v>1</v>
      </c>
      <c r="N152" t="s">
        <v>60</v>
      </c>
      <c r="O152">
        <v>3</v>
      </c>
      <c r="P152">
        <v>2</v>
      </c>
      <c r="Q152" t="s">
        <v>39</v>
      </c>
      <c r="R152" t="s">
        <v>61</v>
      </c>
      <c r="S152" t="s">
        <v>73</v>
      </c>
      <c r="T152" t="s">
        <v>74</v>
      </c>
      <c r="U152" t="s">
        <v>43</v>
      </c>
      <c r="V152">
        <v>69</v>
      </c>
      <c r="W152">
        <v>41</v>
      </c>
      <c r="X152" t="str">
        <f>IF(Table1[[#This Row],[Driver Age]]&lt;25,"(&lt;25) Young",IF(Table1[[#This Row],[Driver Age]]&lt;=60,"(25–60) Adult","(&gt;60) Senior"))</f>
        <v>(25–60) Adult</v>
      </c>
      <c r="Y152" t="s">
        <v>44</v>
      </c>
      <c r="Z152" t="s">
        <v>107</v>
      </c>
      <c r="AA152" t="s">
        <v>45</v>
      </c>
      <c r="AB152" t="s">
        <v>46</v>
      </c>
      <c r="AC152">
        <v>14</v>
      </c>
      <c r="AD152" t="s">
        <v>135</v>
      </c>
      <c r="AE152" t="s">
        <v>79</v>
      </c>
      <c r="AF152" t="s">
        <v>26</v>
      </c>
      <c r="AG152" t="s">
        <v>50</v>
      </c>
      <c r="AH152">
        <v>0.67</v>
      </c>
      <c r="AI152" t="s">
        <v>108</v>
      </c>
      <c r="AJ152" t="s">
        <v>52</v>
      </c>
    </row>
    <row r="153" spans="1:36">
      <c r="A153" t="s">
        <v>461</v>
      </c>
      <c r="B153">
        <f>1</f>
        <v>1</v>
      </c>
      <c r="C153" t="s">
        <v>137</v>
      </c>
      <c r="D153" t="str">
        <f>VLOOKUP(Table1[[#This Row],[State Name]], Lookup!$A$2:$B$33, 2, FALSE)</f>
        <v>AS</v>
      </c>
      <c r="E153" t="s">
        <v>33</v>
      </c>
      <c r="F153">
        <v>2022</v>
      </c>
      <c r="G153" t="s">
        <v>100</v>
      </c>
      <c r="H153">
        <f t="shared" si="2"/>
        <v>11</v>
      </c>
      <c r="I153" s="3">
        <f>DATE(Table1[[#This Row],[Year]],Table1[[#This Row],[Month_Number]],1)</f>
        <v>44866</v>
      </c>
      <c r="J153" t="s">
        <v>84</v>
      </c>
      <c r="K153" t="s">
        <v>367</v>
      </c>
      <c r="L153" t="s">
        <v>59</v>
      </c>
      <c r="M153">
        <v>5</v>
      </c>
      <c r="N153" t="s">
        <v>113</v>
      </c>
      <c r="O153">
        <v>8</v>
      </c>
      <c r="P153">
        <v>2</v>
      </c>
      <c r="Q153" t="s">
        <v>72</v>
      </c>
      <c r="R153" t="s">
        <v>40</v>
      </c>
      <c r="S153" t="s">
        <v>120</v>
      </c>
      <c r="T153" t="s">
        <v>105</v>
      </c>
      <c r="U153" t="s">
        <v>33</v>
      </c>
      <c r="V153">
        <v>54</v>
      </c>
      <c r="W153">
        <v>43</v>
      </c>
      <c r="X153" t="str">
        <f>IF(Table1[[#This Row],[Driver Age]]&lt;25,"(&lt;25) Young",IF(Table1[[#This Row],[Driver Age]]&lt;=60,"(25–60) Adult","(&gt;60) Senior"))</f>
        <v>(25–60) Adult</v>
      </c>
      <c r="Y153" t="s">
        <v>75</v>
      </c>
      <c r="Z153" t="s">
        <v>33</v>
      </c>
      <c r="AA153" t="s">
        <v>45</v>
      </c>
      <c r="AB153" t="s">
        <v>97</v>
      </c>
      <c r="AC153">
        <v>7</v>
      </c>
      <c r="AD153" t="s">
        <v>78</v>
      </c>
      <c r="AE153" t="s">
        <v>79</v>
      </c>
      <c r="AF153" t="s">
        <v>26</v>
      </c>
      <c r="AG153" t="s">
        <v>50</v>
      </c>
      <c r="AH153">
        <v>0.25</v>
      </c>
      <c r="AI153" t="s">
        <v>108</v>
      </c>
      <c r="AJ153" t="s">
        <v>52</v>
      </c>
    </row>
    <row r="154" spans="1:36">
      <c r="A154" t="s">
        <v>462</v>
      </c>
      <c r="B154">
        <f>1</f>
        <v>1</v>
      </c>
      <c r="C154" t="s">
        <v>311</v>
      </c>
      <c r="D154" t="str">
        <f>VLOOKUP(Table1[[#This Row],[State Name]], Lookup!$A$2:$B$33, 2, FALSE)</f>
        <v>JH</v>
      </c>
      <c r="E154" t="s">
        <v>33</v>
      </c>
      <c r="F154">
        <v>2018</v>
      </c>
      <c r="G154" t="s">
        <v>192</v>
      </c>
      <c r="H154">
        <f t="shared" si="2"/>
        <v>3</v>
      </c>
      <c r="I154" s="3">
        <f>DATE(Table1[[#This Row],[Year]],Table1[[#This Row],[Month_Number]],1)</f>
        <v>43160</v>
      </c>
      <c r="J154" t="s">
        <v>84</v>
      </c>
      <c r="K154" t="s">
        <v>463</v>
      </c>
      <c r="L154" t="s">
        <v>37</v>
      </c>
      <c r="M154">
        <v>3</v>
      </c>
      <c r="N154" t="s">
        <v>86</v>
      </c>
      <c r="O154">
        <v>9</v>
      </c>
      <c r="P154">
        <v>0</v>
      </c>
      <c r="Q154" t="s">
        <v>119</v>
      </c>
      <c r="R154" t="s">
        <v>88</v>
      </c>
      <c r="S154" t="s">
        <v>120</v>
      </c>
      <c r="T154" t="s">
        <v>42</v>
      </c>
      <c r="U154" t="s">
        <v>89</v>
      </c>
      <c r="V154">
        <v>38</v>
      </c>
      <c r="W154">
        <v>59</v>
      </c>
      <c r="X154" t="str">
        <f>IF(Table1[[#This Row],[Driver Age]]&lt;25,"(&lt;25) Young",IF(Table1[[#This Row],[Driver Age]]&lt;=60,"(25–60) Adult","(&gt;60) Senior"))</f>
        <v>(25–60) Adult</v>
      </c>
      <c r="Y154" t="s">
        <v>75</v>
      </c>
      <c r="Z154" t="s">
        <v>33</v>
      </c>
      <c r="AA154" t="s">
        <v>76</v>
      </c>
      <c r="AB154" t="s">
        <v>64</v>
      </c>
      <c r="AC154">
        <v>2</v>
      </c>
      <c r="AD154" t="s">
        <v>47</v>
      </c>
      <c r="AE154" t="s">
        <v>65</v>
      </c>
      <c r="AF154" t="s">
        <v>26</v>
      </c>
      <c r="AG154" t="s">
        <v>143</v>
      </c>
      <c r="AH154">
        <v>0</v>
      </c>
      <c r="AI154" t="s">
        <v>66</v>
      </c>
      <c r="AJ154" t="s">
        <v>109</v>
      </c>
    </row>
    <row r="155" spans="1:36">
      <c r="A155" t="s">
        <v>464</v>
      </c>
      <c r="B155">
        <f>1</f>
        <v>1</v>
      </c>
      <c r="C155" t="s">
        <v>99</v>
      </c>
      <c r="D155" t="str">
        <f>VLOOKUP(Table1[[#This Row],[State Name]], Lookup!$A$2:$B$33, 2, FALSE)</f>
        <v>ML</v>
      </c>
      <c r="E155" t="s">
        <v>33</v>
      </c>
      <c r="F155">
        <v>2020</v>
      </c>
      <c r="G155" t="s">
        <v>171</v>
      </c>
      <c r="H155">
        <f t="shared" si="2"/>
        <v>2</v>
      </c>
      <c r="I155" s="3">
        <f>DATE(Table1[[#This Row],[Year]],Table1[[#This Row],[Month_Number]],1)</f>
        <v>43862</v>
      </c>
      <c r="J155" t="s">
        <v>154</v>
      </c>
      <c r="K155" t="s">
        <v>465</v>
      </c>
      <c r="L155" t="s">
        <v>37</v>
      </c>
      <c r="M155">
        <v>1</v>
      </c>
      <c r="N155" t="s">
        <v>38</v>
      </c>
      <c r="O155">
        <v>6</v>
      </c>
      <c r="P155">
        <v>5</v>
      </c>
      <c r="Q155" t="s">
        <v>39</v>
      </c>
      <c r="R155" t="s">
        <v>88</v>
      </c>
      <c r="S155" t="s">
        <v>73</v>
      </c>
      <c r="T155" t="s">
        <v>42</v>
      </c>
      <c r="U155" t="s">
        <v>33</v>
      </c>
      <c r="V155">
        <v>54</v>
      </c>
      <c r="W155">
        <v>51</v>
      </c>
      <c r="X155" t="str">
        <f>IF(Table1[[#This Row],[Driver Age]]&lt;25,"(&lt;25) Young",IF(Table1[[#This Row],[Driver Age]]&lt;=60,"(25–60) Adult","(&gt;60) Senior"))</f>
        <v>(25–60) Adult</v>
      </c>
      <c r="Y155" t="s">
        <v>44</v>
      </c>
      <c r="Z155" t="s">
        <v>33</v>
      </c>
      <c r="AA155" t="s">
        <v>76</v>
      </c>
      <c r="AB155" t="s">
        <v>77</v>
      </c>
      <c r="AC155">
        <v>14</v>
      </c>
      <c r="AD155" t="s">
        <v>135</v>
      </c>
      <c r="AE155" t="s">
        <v>48</v>
      </c>
      <c r="AF155" t="s">
        <v>26</v>
      </c>
      <c r="AG155" t="s">
        <v>50</v>
      </c>
      <c r="AH155">
        <v>0.83</v>
      </c>
      <c r="AI155" t="s">
        <v>66</v>
      </c>
      <c r="AJ155" t="s">
        <v>52</v>
      </c>
    </row>
    <row r="156" spans="1:36">
      <c r="A156" t="s">
        <v>466</v>
      </c>
      <c r="B156">
        <f>1</f>
        <v>1</v>
      </c>
      <c r="C156" t="s">
        <v>141</v>
      </c>
      <c r="D156" t="str">
        <f>VLOOKUP(Table1[[#This Row],[State Name]], Lookup!$A$2:$B$33, 2, FALSE)</f>
        <v>BR</v>
      </c>
      <c r="E156" t="s">
        <v>33</v>
      </c>
      <c r="F156">
        <v>2019</v>
      </c>
      <c r="G156" t="s">
        <v>192</v>
      </c>
      <c r="H156">
        <f t="shared" si="2"/>
        <v>3</v>
      </c>
      <c r="I156" s="3">
        <f>DATE(Table1[[#This Row],[Year]],Table1[[#This Row],[Month_Number]],1)</f>
        <v>43525</v>
      </c>
      <c r="J156" t="s">
        <v>101</v>
      </c>
      <c r="K156" t="s">
        <v>438</v>
      </c>
      <c r="L156" t="s">
        <v>59</v>
      </c>
      <c r="M156">
        <v>5</v>
      </c>
      <c r="N156" t="s">
        <v>128</v>
      </c>
      <c r="O156">
        <v>9</v>
      </c>
      <c r="P156">
        <v>1</v>
      </c>
      <c r="Q156" t="s">
        <v>103</v>
      </c>
      <c r="R156" t="s">
        <v>40</v>
      </c>
      <c r="S156" t="s">
        <v>62</v>
      </c>
      <c r="T156" t="s">
        <v>105</v>
      </c>
      <c r="U156" t="s">
        <v>89</v>
      </c>
      <c r="V156">
        <v>67</v>
      </c>
      <c r="W156">
        <v>58</v>
      </c>
      <c r="X156" t="str">
        <f>IF(Table1[[#This Row],[Driver Age]]&lt;25,"(&lt;25) Young",IF(Table1[[#This Row],[Driver Age]]&lt;=60,"(25–60) Adult","(&gt;60) Senior"))</f>
        <v>(25–60) Adult</v>
      </c>
      <c r="Y156" t="s">
        <v>44</v>
      </c>
      <c r="Z156" t="s">
        <v>107</v>
      </c>
      <c r="AA156" t="s">
        <v>45</v>
      </c>
      <c r="AB156" t="s">
        <v>64</v>
      </c>
      <c r="AC156">
        <v>20</v>
      </c>
      <c r="AD156" t="s">
        <v>114</v>
      </c>
      <c r="AE156" t="s">
        <v>65</v>
      </c>
      <c r="AF156" t="s">
        <v>49</v>
      </c>
      <c r="AG156" t="s">
        <v>50</v>
      </c>
      <c r="AH156">
        <v>0.11</v>
      </c>
      <c r="AI156" t="s">
        <v>66</v>
      </c>
      <c r="AJ156" t="s">
        <v>52</v>
      </c>
    </row>
    <row r="157" spans="1:36">
      <c r="A157" t="s">
        <v>467</v>
      </c>
      <c r="B157">
        <f>1</f>
        <v>1</v>
      </c>
      <c r="C157" t="s">
        <v>327</v>
      </c>
      <c r="D157" t="str">
        <f>VLOOKUP(Table1[[#This Row],[State Name]], Lookup!$A$2:$B$33, 2, FALSE)</f>
        <v>MN</v>
      </c>
      <c r="E157" t="s">
        <v>33</v>
      </c>
      <c r="F157">
        <v>2020</v>
      </c>
      <c r="G157" t="s">
        <v>130</v>
      </c>
      <c r="H157">
        <f t="shared" si="2"/>
        <v>4</v>
      </c>
      <c r="I157" s="3">
        <f>DATE(Table1[[#This Row],[Year]],Table1[[#This Row],[Month_Number]],1)</f>
        <v>43922</v>
      </c>
      <c r="J157" t="s">
        <v>35</v>
      </c>
      <c r="K157" t="s">
        <v>468</v>
      </c>
      <c r="L157" t="s">
        <v>50</v>
      </c>
      <c r="M157">
        <v>1</v>
      </c>
      <c r="N157" t="s">
        <v>128</v>
      </c>
      <c r="O157">
        <v>3</v>
      </c>
      <c r="P157">
        <v>3</v>
      </c>
      <c r="Q157" t="s">
        <v>119</v>
      </c>
      <c r="R157" t="s">
        <v>88</v>
      </c>
      <c r="S157" t="s">
        <v>73</v>
      </c>
      <c r="T157" t="s">
        <v>105</v>
      </c>
      <c r="U157" t="s">
        <v>106</v>
      </c>
      <c r="V157">
        <v>69</v>
      </c>
      <c r="W157">
        <v>40</v>
      </c>
      <c r="X157" t="str">
        <f>IF(Table1[[#This Row],[Driver Age]]&lt;25,"(&lt;25) Young",IF(Table1[[#This Row],[Driver Age]]&lt;=60,"(25–60) Adult","(&gt;60) Senior"))</f>
        <v>(25–60) Adult</v>
      </c>
      <c r="Y157" t="s">
        <v>44</v>
      </c>
      <c r="Z157" t="s">
        <v>33</v>
      </c>
      <c r="AA157" t="s">
        <v>76</v>
      </c>
      <c r="AB157" t="s">
        <v>97</v>
      </c>
      <c r="AC157">
        <v>21</v>
      </c>
      <c r="AD157" t="s">
        <v>47</v>
      </c>
      <c r="AE157" t="s">
        <v>48</v>
      </c>
      <c r="AF157" t="s">
        <v>49</v>
      </c>
      <c r="AG157" t="s">
        <v>50</v>
      </c>
      <c r="AH157">
        <v>1</v>
      </c>
      <c r="AI157" t="s">
        <v>108</v>
      </c>
      <c r="AJ157" t="s">
        <v>52</v>
      </c>
    </row>
    <row r="158" spans="1:36">
      <c r="A158" t="s">
        <v>469</v>
      </c>
      <c r="B158">
        <f>1</f>
        <v>1</v>
      </c>
      <c r="C158" t="s">
        <v>253</v>
      </c>
      <c r="D158" t="str">
        <f>VLOOKUP(Table1[[#This Row],[State Name]], Lookup!$A$2:$B$33, 2, FALSE)</f>
        <v>UK</v>
      </c>
      <c r="E158" t="s">
        <v>33</v>
      </c>
      <c r="F158">
        <v>2019</v>
      </c>
      <c r="G158" t="s">
        <v>124</v>
      </c>
      <c r="H158">
        <f t="shared" si="2"/>
        <v>7</v>
      </c>
      <c r="I158" s="3">
        <f>DATE(Table1[[#This Row],[Year]],Table1[[#This Row],[Month_Number]],1)</f>
        <v>43647</v>
      </c>
      <c r="J158" t="s">
        <v>57</v>
      </c>
      <c r="K158" t="s">
        <v>470</v>
      </c>
      <c r="L158" t="s">
        <v>37</v>
      </c>
      <c r="M158">
        <v>4</v>
      </c>
      <c r="N158" t="s">
        <v>86</v>
      </c>
      <c r="O158">
        <v>4</v>
      </c>
      <c r="P158">
        <v>5</v>
      </c>
      <c r="Q158" t="s">
        <v>39</v>
      </c>
      <c r="R158" t="s">
        <v>88</v>
      </c>
      <c r="S158" t="s">
        <v>62</v>
      </c>
      <c r="T158" t="s">
        <v>105</v>
      </c>
      <c r="U158" t="s">
        <v>106</v>
      </c>
      <c r="V158">
        <v>69</v>
      </c>
      <c r="W158">
        <v>44</v>
      </c>
      <c r="X158" t="str">
        <f>IF(Table1[[#This Row],[Driver Age]]&lt;25,"(&lt;25) Young",IF(Table1[[#This Row],[Driver Age]]&lt;=60,"(25–60) Adult","(&gt;60) Senior"))</f>
        <v>(25–60) Adult</v>
      </c>
      <c r="Y158" t="s">
        <v>75</v>
      </c>
      <c r="Z158" t="s">
        <v>107</v>
      </c>
      <c r="AA158" t="s">
        <v>76</v>
      </c>
      <c r="AB158" t="s">
        <v>46</v>
      </c>
      <c r="AC158">
        <v>19</v>
      </c>
      <c r="AD158" t="s">
        <v>114</v>
      </c>
      <c r="AE158" t="s">
        <v>65</v>
      </c>
      <c r="AF158" t="s">
        <v>49</v>
      </c>
      <c r="AG158" t="s">
        <v>50</v>
      </c>
      <c r="AH158">
        <v>1.25</v>
      </c>
      <c r="AI158" t="s">
        <v>108</v>
      </c>
      <c r="AJ158" t="s">
        <v>52</v>
      </c>
    </row>
    <row r="159" spans="1:36">
      <c r="A159" t="s">
        <v>471</v>
      </c>
      <c r="B159">
        <f>1</f>
        <v>1</v>
      </c>
      <c r="C159" t="s">
        <v>307</v>
      </c>
      <c r="D159" t="str">
        <f>VLOOKUP(Table1[[#This Row],[State Name]], Lookup!$A$2:$B$33, 2, FALSE)</f>
        <v>DL</v>
      </c>
      <c r="E159" t="s">
        <v>472</v>
      </c>
      <c r="F159">
        <v>2018</v>
      </c>
      <c r="G159" t="s">
        <v>56</v>
      </c>
      <c r="H159">
        <f t="shared" si="2"/>
        <v>1</v>
      </c>
      <c r="I159" s="3">
        <f>DATE(Table1[[#This Row],[Year]],Table1[[#This Row],[Month_Number]],1)</f>
        <v>43101</v>
      </c>
      <c r="J159" t="s">
        <v>84</v>
      </c>
      <c r="K159" t="s">
        <v>473</v>
      </c>
      <c r="L159" t="s">
        <v>37</v>
      </c>
      <c r="M159">
        <v>3</v>
      </c>
      <c r="N159" t="s">
        <v>71</v>
      </c>
      <c r="O159">
        <v>9</v>
      </c>
      <c r="P159">
        <v>0</v>
      </c>
      <c r="Q159" t="s">
        <v>119</v>
      </c>
      <c r="R159" t="s">
        <v>40</v>
      </c>
      <c r="S159" t="s">
        <v>120</v>
      </c>
      <c r="T159" t="s">
        <v>63</v>
      </c>
      <c r="U159" t="s">
        <v>33</v>
      </c>
      <c r="V159">
        <v>90</v>
      </c>
      <c r="W159">
        <v>48</v>
      </c>
      <c r="X159" t="str">
        <f>IF(Table1[[#This Row],[Driver Age]]&lt;25,"(&lt;25) Young",IF(Table1[[#This Row],[Driver Age]]&lt;=60,"(25–60) Adult","(&gt;60) Senior"))</f>
        <v>(25–60) Adult</v>
      </c>
      <c r="Y159" t="s">
        <v>44</v>
      </c>
      <c r="Z159" t="s">
        <v>90</v>
      </c>
      <c r="AA159" t="s">
        <v>45</v>
      </c>
      <c r="AB159" t="s">
        <v>97</v>
      </c>
      <c r="AC159">
        <v>20</v>
      </c>
      <c r="AD159" t="s">
        <v>114</v>
      </c>
      <c r="AE159" t="s">
        <v>65</v>
      </c>
      <c r="AF159" t="s">
        <v>26</v>
      </c>
      <c r="AG159" t="s">
        <v>143</v>
      </c>
      <c r="AH159">
        <v>0</v>
      </c>
      <c r="AI159" t="s">
        <v>108</v>
      </c>
      <c r="AJ159" t="s">
        <v>67</v>
      </c>
    </row>
    <row r="160" spans="1:36">
      <c r="A160" t="s">
        <v>474</v>
      </c>
      <c r="B160">
        <f>1</f>
        <v>1</v>
      </c>
      <c r="C160" t="s">
        <v>141</v>
      </c>
      <c r="D160" t="str">
        <f>VLOOKUP(Table1[[#This Row],[State Name]], Lookup!$A$2:$B$33, 2, FALSE)</f>
        <v>BR</v>
      </c>
      <c r="E160" t="s">
        <v>33</v>
      </c>
      <c r="F160">
        <v>2019</v>
      </c>
      <c r="G160" t="s">
        <v>192</v>
      </c>
      <c r="H160">
        <f t="shared" si="2"/>
        <v>3</v>
      </c>
      <c r="I160" s="3">
        <f>DATE(Table1[[#This Row],[Year]],Table1[[#This Row],[Month_Number]],1)</f>
        <v>43525</v>
      </c>
      <c r="J160" t="s">
        <v>84</v>
      </c>
      <c r="K160" t="s">
        <v>475</v>
      </c>
      <c r="L160" t="s">
        <v>50</v>
      </c>
      <c r="M160">
        <v>1</v>
      </c>
      <c r="N160" t="s">
        <v>113</v>
      </c>
      <c r="O160">
        <v>5</v>
      </c>
      <c r="P160">
        <v>1</v>
      </c>
      <c r="Q160" t="s">
        <v>103</v>
      </c>
      <c r="R160" t="s">
        <v>61</v>
      </c>
      <c r="S160" t="s">
        <v>73</v>
      </c>
      <c r="T160" t="s">
        <v>105</v>
      </c>
      <c r="U160" t="s">
        <v>43</v>
      </c>
      <c r="V160">
        <v>35</v>
      </c>
      <c r="W160">
        <v>62</v>
      </c>
      <c r="X160" t="str">
        <f>IF(Table1[[#This Row],[Driver Age]]&lt;25,"(&lt;25) Young",IF(Table1[[#This Row],[Driver Age]]&lt;=60,"(25–60) Adult","(&gt;60) Senior"))</f>
        <v>(&gt;60) Senior</v>
      </c>
      <c r="Y160" t="s">
        <v>75</v>
      </c>
      <c r="Z160" t="s">
        <v>90</v>
      </c>
      <c r="AA160" t="s">
        <v>76</v>
      </c>
      <c r="AB160" t="s">
        <v>97</v>
      </c>
      <c r="AC160">
        <v>6</v>
      </c>
      <c r="AD160" t="s">
        <v>78</v>
      </c>
      <c r="AE160" t="s">
        <v>65</v>
      </c>
      <c r="AF160" t="s">
        <v>26</v>
      </c>
      <c r="AG160" t="s">
        <v>50</v>
      </c>
      <c r="AH160">
        <v>0.2</v>
      </c>
      <c r="AI160" t="s">
        <v>66</v>
      </c>
      <c r="AJ160" t="s">
        <v>109</v>
      </c>
    </row>
    <row r="161" spans="1:36">
      <c r="A161" t="s">
        <v>476</v>
      </c>
      <c r="B161">
        <f>1</f>
        <v>1</v>
      </c>
      <c r="C161" t="s">
        <v>234</v>
      </c>
      <c r="D161" t="str">
        <f>VLOOKUP(Table1[[#This Row],[State Name]], Lookup!$A$2:$B$33, 2, FALSE)</f>
        <v>TR</v>
      </c>
      <c r="E161" t="s">
        <v>33</v>
      </c>
      <c r="F161">
        <v>2019</v>
      </c>
      <c r="G161" t="s">
        <v>138</v>
      </c>
      <c r="H161">
        <f t="shared" si="2"/>
        <v>9</v>
      </c>
      <c r="I161" s="3">
        <f>DATE(Table1[[#This Row],[Year]],Table1[[#This Row],[Month_Number]],1)</f>
        <v>43709</v>
      </c>
      <c r="J161" t="s">
        <v>146</v>
      </c>
      <c r="K161" t="s">
        <v>477</v>
      </c>
      <c r="L161" t="s">
        <v>59</v>
      </c>
      <c r="M161">
        <v>1</v>
      </c>
      <c r="N161" t="s">
        <v>128</v>
      </c>
      <c r="O161">
        <v>10</v>
      </c>
      <c r="P161">
        <v>1</v>
      </c>
      <c r="Q161" t="s">
        <v>87</v>
      </c>
      <c r="R161" t="s">
        <v>40</v>
      </c>
      <c r="S161" t="s">
        <v>73</v>
      </c>
      <c r="T161" t="s">
        <v>74</v>
      </c>
      <c r="U161" t="s">
        <v>43</v>
      </c>
      <c r="V161">
        <v>118</v>
      </c>
      <c r="W161">
        <v>44</v>
      </c>
      <c r="X161" t="str">
        <f>IF(Table1[[#This Row],[Driver Age]]&lt;25,"(&lt;25) Young",IF(Table1[[#This Row],[Driver Age]]&lt;=60,"(25–60) Adult","(&gt;60) Senior"))</f>
        <v>(25–60) Adult</v>
      </c>
      <c r="Y161" t="s">
        <v>75</v>
      </c>
      <c r="Z161" t="s">
        <v>107</v>
      </c>
      <c r="AA161" t="s">
        <v>76</v>
      </c>
      <c r="AB161" t="s">
        <v>46</v>
      </c>
      <c r="AC161">
        <v>7</v>
      </c>
      <c r="AD161" t="s">
        <v>78</v>
      </c>
      <c r="AE161" t="s">
        <v>65</v>
      </c>
      <c r="AF161" t="s">
        <v>49</v>
      </c>
      <c r="AG161" t="s">
        <v>50</v>
      </c>
      <c r="AH161">
        <v>0.1</v>
      </c>
      <c r="AI161" t="s">
        <v>108</v>
      </c>
      <c r="AJ161" t="s">
        <v>81</v>
      </c>
    </row>
    <row r="162" spans="1:36">
      <c r="A162" t="s">
        <v>478</v>
      </c>
      <c r="B162">
        <f>1</f>
        <v>1</v>
      </c>
      <c r="C162" t="s">
        <v>270</v>
      </c>
      <c r="D162" t="str">
        <f>VLOOKUP(Table1[[#This Row],[State Name]], Lookup!$A$2:$B$33, 2, FALSE)</f>
        <v>HR</v>
      </c>
      <c r="E162" t="s">
        <v>33</v>
      </c>
      <c r="F162">
        <v>2023</v>
      </c>
      <c r="G162" t="s">
        <v>138</v>
      </c>
      <c r="H162">
        <f t="shared" si="2"/>
        <v>9</v>
      </c>
      <c r="I162" s="3">
        <f>DATE(Table1[[#This Row],[Year]],Table1[[#This Row],[Month_Number]],1)</f>
        <v>45170</v>
      </c>
      <c r="J162" t="s">
        <v>57</v>
      </c>
      <c r="K162" t="s">
        <v>479</v>
      </c>
      <c r="L162" t="s">
        <v>37</v>
      </c>
      <c r="M162">
        <v>2</v>
      </c>
      <c r="N162" t="s">
        <v>60</v>
      </c>
      <c r="O162">
        <v>9</v>
      </c>
      <c r="P162">
        <v>0</v>
      </c>
      <c r="Q162" t="s">
        <v>87</v>
      </c>
      <c r="R162" t="s">
        <v>61</v>
      </c>
      <c r="S162" t="s">
        <v>62</v>
      </c>
      <c r="T162" t="s">
        <v>74</v>
      </c>
      <c r="U162" t="s">
        <v>33</v>
      </c>
      <c r="V162">
        <v>75</v>
      </c>
      <c r="W162">
        <v>61</v>
      </c>
      <c r="X162" t="str">
        <f>IF(Table1[[#This Row],[Driver Age]]&lt;25,"(&lt;25) Young",IF(Table1[[#This Row],[Driver Age]]&lt;=60,"(25–60) Adult","(&gt;60) Senior"))</f>
        <v>(&gt;60) Senior</v>
      </c>
      <c r="Y162" t="s">
        <v>44</v>
      </c>
      <c r="Z162" t="s">
        <v>33</v>
      </c>
      <c r="AA162" t="s">
        <v>76</v>
      </c>
      <c r="AB162" t="s">
        <v>77</v>
      </c>
      <c r="AC162">
        <v>2</v>
      </c>
      <c r="AD162" t="s">
        <v>47</v>
      </c>
      <c r="AE162" t="s">
        <v>79</v>
      </c>
      <c r="AF162" t="s">
        <v>49</v>
      </c>
      <c r="AG162" t="s">
        <v>143</v>
      </c>
      <c r="AH162">
        <v>0</v>
      </c>
      <c r="AI162" t="s">
        <v>66</v>
      </c>
      <c r="AJ162" t="s">
        <v>91</v>
      </c>
    </row>
    <row r="163" spans="1:36">
      <c r="A163" t="s">
        <v>480</v>
      </c>
      <c r="B163">
        <f>1</f>
        <v>1</v>
      </c>
      <c r="C163" t="s">
        <v>145</v>
      </c>
      <c r="D163" t="str">
        <f>VLOOKUP(Table1[[#This Row],[State Name]], Lookup!$A$2:$B$33, 2, FALSE)</f>
        <v>TS</v>
      </c>
      <c r="E163" t="s">
        <v>33</v>
      </c>
      <c r="F163">
        <v>2019</v>
      </c>
      <c r="G163" t="s">
        <v>111</v>
      </c>
      <c r="H163">
        <f t="shared" si="2"/>
        <v>10</v>
      </c>
      <c r="I163" s="3">
        <f>DATE(Table1[[#This Row],[Year]],Table1[[#This Row],[Month_Number]],1)</f>
        <v>43739</v>
      </c>
      <c r="J163" t="s">
        <v>95</v>
      </c>
      <c r="K163" t="s">
        <v>481</v>
      </c>
      <c r="L163" t="s">
        <v>59</v>
      </c>
      <c r="M163">
        <v>2</v>
      </c>
      <c r="N163" t="s">
        <v>71</v>
      </c>
      <c r="O163">
        <v>1</v>
      </c>
      <c r="P163">
        <v>2</v>
      </c>
      <c r="Q163" t="s">
        <v>39</v>
      </c>
      <c r="R163" t="s">
        <v>61</v>
      </c>
      <c r="S163" t="s">
        <v>73</v>
      </c>
      <c r="T163" t="s">
        <v>74</v>
      </c>
      <c r="U163" t="s">
        <v>33</v>
      </c>
      <c r="V163">
        <v>116</v>
      </c>
      <c r="W163">
        <v>62</v>
      </c>
      <c r="X163" t="str">
        <f>IF(Table1[[#This Row],[Driver Age]]&lt;25,"(&lt;25) Young",IF(Table1[[#This Row],[Driver Age]]&lt;=60,"(25–60) Adult","(&gt;60) Senior"))</f>
        <v>(&gt;60) Senior</v>
      </c>
      <c r="Y163" t="s">
        <v>44</v>
      </c>
      <c r="Z163" t="s">
        <v>107</v>
      </c>
      <c r="AA163" t="s">
        <v>45</v>
      </c>
      <c r="AB163" t="s">
        <v>46</v>
      </c>
      <c r="AC163">
        <v>20</v>
      </c>
      <c r="AD163" t="s">
        <v>114</v>
      </c>
      <c r="AE163" t="s">
        <v>65</v>
      </c>
      <c r="AF163" t="s">
        <v>49</v>
      </c>
      <c r="AG163" t="s">
        <v>50</v>
      </c>
      <c r="AH163">
        <v>2</v>
      </c>
      <c r="AI163" t="s">
        <v>66</v>
      </c>
      <c r="AJ163" t="s">
        <v>81</v>
      </c>
    </row>
    <row r="164" spans="1:36">
      <c r="A164" t="s">
        <v>482</v>
      </c>
      <c r="B164">
        <f>1</f>
        <v>1</v>
      </c>
      <c r="C164" t="s">
        <v>122</v>
      </c>
      <c r="D164" t="str">
        <f>VLOOKUP(Table1[[#This Row],[State Name]], Lookup!$A$2:$B$33, 2, FALSE)</f>
        <v>RJ</v>
      </c>
      <c r="E164" t="s">
        <v>483</v>
      </c>
      <c r="F164">
        <v>2018</v>
      </c>
      <c r="G164" t="s">
        <v>94</v>
      </c>
      <c r="H164">
        <f t="shared" si="2"/>
        <v>8</v>
      </c>
      <c r="I164" s="3">
        <f>DATE(Table1[[#This Row],[Year]],Table1[[#This Row],[Month_Number]],1)</f>
        <v>43313</v>
      </c>
      <c r="J164" t="s">
        <v>84</v>
      </c>
      <c r="K164" t="s">
        <v>484</v>
      </c>
      <c r="L164" t="s">
        <v>37</v>
      </c>
      <c r="M164">
        <v>3</v>
      </c>
      <c r="N164" t="s">
        <v>162</v>
      </c>
      <c r="O164">
        <v>3</v>
      </c>
      <c r="P164">
        <v>0</v>
      </c>
      <c r="Q164" t="s">
        <v>103</v>
      </c>
      <c r="R164" t="s">
        <v>104</v>
      </c>
      <c r="S164" t="s">
        <v>62</v>
      </c>
      <c r="T164" t="s">
        <v>63</v>
      </c>
      <c r="U164" t="s">
        <v>89</v>
      </c>
      <c r="V164">
        <v>120</v>
      </c>
      <c r="W164">
        <v>51</v>
      </c>
      <c r="X164" t="str">
        <f>IF(Table1[[#This Row],[Driver Age]]&lt;25,"(&lt;25) Young",IF(Table1[[#This Row],[Driver Age]]&lt;=60,"(25–60) Adult","(&gt;60) Senior"))</f>
        <v>(25–60) Adult</v>
      </c>
      <c r="Y164" t="s">
        <v>75</v>
      </c>
      <c r="Z164" t="s">
        <v>90</v>
      </c>
      <c r="AA164" t="s">
        <v>45</v>
      </c>
      <c r="AB164" t="s">
        <v>77</v>
      </c>
      <c r="AC164">
        <v>14</v>
      </c>
      <c r="AD164" t="s">
        <v>135</v>
      </c>
      <c r="AE164" t="s">
        <v>65</v>
      </c>
      <c r="AF164" t="s">
        <v>26</v>
      </c>
      <c r="AG164" t="s">
        <v>143</v>
      </c>
      <c r="AH164">
        <v>0</v>
      </c>
      <c r="AI164" t="s">
        <v>66</v>
      </c>
      <c r="AJ164" t="s">
        <v>81</v>
      </c>
    </row>
    <row r="165" spans="1:36">
      <c r="A165" t="s">
        <v>485</v>
      </c>
      <c r="B165">
        <f>1</f>
        <v>1</v>
      </c>
      <c r="C165" t="s">
        <v>170</v>
      </c>
      <c r="D165" t="str">
        <f>VLOOKUP(Table1[[#This Row],[State Name]], Lookup!$A$2:$B$33, 2, FALSE)</f>
        <v>PY</v>
      </c>
      <c r="E165" t="s">
        <v>33</v>
      </c>
      <c r="F165">
        <v>2019</v>
      </c>
      <c r="G165" t="s">
        <v>117</v>
      </c>
      <c r="H165">
        <f t="shared" si="2"/>
        <v>12</v>
      </c>
      <c r="I165" s="3">
        <f>DATE(Table1[[#This Row],[Year]],Table1[[#This Row],[Month_Number]],1)</f>
        <v>43800</v>
      </c>
      <c r="J165" t="s">
        <v>57</v>
      </c>
      <c r="K165" t="s">
        <v>486</v>
      </c>
      <c r="L165" t="s">
        <v>59</v>
      </c>
      <c r="M165">
        <v>1</v>
      </c>
      <c r="N165" t="s">
        <v>86</v>
      </c>
      <c r="O165">
        <v>3</v>
      </c>
      <c r="P165">
        <v>1</v>
      </c>
      <c r="Q165" t="s">
        <v>39</v>
      </c>
      <c r="R165" t="s">
        <v>40</v>
      </c>
      <c r="S165" t="s">
        <v>62</v>
      </c>
      <c r="T165" t="s">
        <v>42</v>
      </c>
      <c r="U165" t="s">
        <v>89</v>
      </c>
      <c r="V165">
        <v>73</v>
      </c>
      <c r="W165">
        <v>53</v>
      </c>
      <c r="X165" t="str">
        <f>IF(Table1[[#This Row],[Driver Age]]&lt;25,"(&lt;25) Young",IF(Table1[[#This Row],[Driver Age]]&lt;=60,"(25–60) Adult","(&gt;60) Senior"))</f>
        <v>(25–60) Adult</v>
      </c>
      <c r="Y165" t="s">
        <v>44</v>
      </c>
      <c r="Z165" t="s">
        <v>90</v>
      </c>
      <c r="AA165" t="s">
        <v>76</v>
      </c>
      <c r="AB165" t="s">
        <v>46</v>
      </c>
      <c r="AC165">
        <v>15</v>
      </c>
      <c r="AD165" t="s">
        <v>135</v>
      </c>
      <c r="AE165" t="s">
        <v>65</v>
      </c>
      <c r="AF165" t="s">
        <v>49</v>
      </c>
      <c r="AG165" t="s">
        <v>50</v>
      </c>
      <c r="AH165">
        <v>0.33</v>
      </c>
      <c r="AI165" t="s">
        <v>66</v>
      </c>
      <c r="AJ165" t="s">
        <v>91</v>
      </c>
    </row>
    <row r="166" spans="1:36">
      <c r="A166" t="s">
        <v>487</v>
      </c>
      <c r="B166">
        <f>1</f>
        <v>1</v>
      </c>
      <c r="C166" t="s">
        <v>170</v>
      </c>
      <c r="D166" t="str">
        <f>VLOOKUP(Table1[[#This Row],[State Name]], Lookup!$A$2:$B$33, 2, FALSE)</f>
        <v>PY</v>
      </c>
      <c r="E166" t="s">
        <v>33</v>
      </c>
      <c r="F166">
        <v>2023</v>
      </c>
      <c r="G166" t="s">
        <v>124</v>
      </c>
      <c r="H166">
        <f t="shared" si="2"/>
        <v>7</v>
      </c>
      <c r="I166" s="3">
        <f>DATE(Table1[[#This Row],[Year]],Table1[[#This Row],[Month_Number]],1)</f>
        <v>45108</v>
      </c>
      <c r="J166" t="s">
        <v>154</v>
      </c>
      <c r="K166" t="s">
        <v>488</v>
      </c>
      <c r="L166" t="s">
        <v>50</v>
      </c>
      <c r="M166">
        <v>5</v>
      </c>
      <c r="N166" t="s">
        <v>38</v>
      </c>
      <c r="O166">
        <v>2</v>
      </c>
      <c r="P166">
        <v>0</v>
      </c>
      <c r="Q166" t="s">
        <v>39</v>
      </c>
      <c r="R166" t="s">
        <v>88</v>
      </c>
      <c r="S166" t="s">
        <v>41</v>
      </c>
      <c r="T166" t="s">
        <v>63</v>
      </c>
      <c r="U166" t="s">
        <v>43</v>
      </c>
      <c r="V166">
        <v>40</v>
      </c>
      <c r="W166">
        <v>35</v>
      </c>
      <c r="X166" t="str">
        <f>IF(Table1[[#This Row],[Driver Age]]&lt;25,"(&lt;25) Young",IF(Table1[[#This Row],[Driver Age]]&lt;=60,"(25–60) Adult","(&gt;60) Senior"))</f>
        <v>(25–60) Adult</v>
      </c>
      <c r="Y166" t="s">
        <v>75</v>
      </c>
      <c r="Z166" t="s">
        <v>33</v>
      </c>
      <c r="AA166" t="s">
        <v>76</v>
      </c>
      <c r="AB166" t="s">
        <v>77</v>
      </c>
      <c r="AC166">
        <v>12</v>
      </c>
      <c r="AD166" t="s">
        <v>135</v>
      </c>
      <c r="AE166" t="s">
        <v>79</v>
      </c>
      <c r="AF166" t="s">
        <v>26</v>
      </c>
      <c r="AG166" t="s">
        <v>143</v>
      </c>
      <c r="AH166">
        <v>0</v>
      </c>
      <c r="AI166" t="s">
        <v>108</v>
      </c>
      <c r="AJ166" t="s">
        <v>109</v>
      </c>
    </row>
    <row r="167" spans="1:36">
      <c r="A167" t="s">
        <v>489</v>
      </c>
      <c r="B167">
        <f>1</f>
        <v>1</v>
      </c>
      <c r="C167" t="s">
        <v>166</v>
      </c>
      <c r="D167" t="str">
        <f>VLOOKUP(Table1[[#This Row],[State Name]], Lookup!$A$2:$B$33, 2, FALSE)</f>
        <v>MP</v>
      </c>
      <c r="E167" t="s">
        <v>33</v>
      </c>
      <c r="F167">
        <v>2019</v>
      </c>
      <c r="G167" t="s">
        <v>94</v>
      </c>
      <c r="H167">
        <f t="shared" si="2"/>
        <v>8</v>
      </c>
      <c r="I167" s="3">
        <f>DATE(Table1[[#This Row],[Year]],Table1[[#This Row],[Month_Number]],1)</f>
        <v>43678</v>
      </c>
      <c r="J167" t="s">
        <v>84</v>
      </c>
      <c r="K167" t="s">
        <v>358</v>
      </c>
      <c r="L167" t="s">
        <v>59</v>
      </c>
      <c r="M167">
        <v>5</v>
      </c>
      <c r="N167" t="s">
        <v>113</v>
      </c>
      <c r="O167">
        <v>1</v>
      </c>
      <c r="P167">
        <v>3</v>
      </c>
      <c r="Q167" t="s">
        <v>39</v>
      </c>
      <c r="R167" t="s">
        <v>104</v>
      </c>
      <c r="S167" t="s">
        <v>62</v>
      </c>
      <c r="T167" t="s">
        <v>63</v>
      </c>
      <c r="U167" t="s">
        <v>89</v>
      </c>
      <c r="V167">
        <v>31</v>
      </c>
      <c r="W167">
        <v>43</v>
      </c>
      <c r="X167" t="str">
        <f>IF(Table1[[#This Row],[Driver Age]]&lt;25,"(&lt;25) Young",IF(Table1[[#This Row],[Driver Age]]&lt;=60,"(25–60) Adult","(&gt;60) Senior"))</f>
        <v>(25–60) Adult</v>
      </c>
      <c r="Y167" t="s">
        <v>44</v>
      </c>
      <c r="Z167" t="s">
        <v>90</v>
      </c>
      <c r="AA167" t="s">
        <v>76</v>
      </c>
      <c r="AB167" t="s">
        <v>77</v>
      </c>
      <c r="AC167">
        <v>12</v>
      </c>
      <c r="AD167" t="s">
        <v>135</v>
      </c>
      <c r="AE167" t="s">
        <v>65</v>
      </c>
      <c r="AF167" t="s">
        <v>26</v>
      </c>
      <c r="AG167" t="s">
        <v>50</v>
      </c>
      <c r="AH167">
        <v>3</v>
      </c>
      <c r="AI167" t="s">
        <v>108</v>
      </c>
      <c r="AJ167" t="s">
        <v>109</v>
      </c>
    </row>
    <row r="168" spans="1:36">
      <c r="A168" t="s">
        <v>490</v>
      </c>
      <c r="B168">
        <f>1</f>
        <v>1</v>
      </c>
      <c r="C168" t="s">
        <v>54</v>
      </c>
      <c r="D168" t="str">
        <f>VLOOKUP(Table1[[#This Row],[State Name]], Lookup!$A$2:$B$33, 2, FALSE)</f>
        <v>UP</v>
      </c>
      <c r="E168" t="s">
        <v>55</v>
      </c>
      <c r="F168">
        <v>2023</v>
      </c>
      <c r="G168" t="s">
        <v>100</v>
      </c>
      <c r="H168">
        <f t="shared" si="2"/>
        <v>11</v>
      </c>
      <c r="I168" s="3">
        <f>DATE(Table1[[#This Row],[Year]],Table1[[#This Row],[Month_Number]],1)</f>
        <v>45231</v>
      </c>
      <c r="J168" t="s">
        <v>146</v>
      </c>
      <c r="K168" t="s">
        <v>491</v>
      </c>
      <c r="L168" t="s">
        <v>59</v>
      </c>
      <c r="M168">
        <v>1</v>
      </c>
      <c r="N168" t="s">
        <v>128</v>
      </c>
      <c r="O168">
        <v>4</v>
      </c>
      <c r="P168">
        <v>4</v>
      </c>
      <c r="Q168" t="s">
        <v>103</v>
      </c>
      <c r="R168" t="s">
        <v>104</v>
      </c>
      <c r="S168" t="s">
        <v>41</v>
      </c>
      <c r="T168" t="s">
        <v>42</v>
      </c>
      <c r="U168" t="s">
        <v>89</v>
      </c>
      <c r="V168">
        <v>45</v>
      </c>
      <c r="W168">
        <v>40</v>
      </c>
      <c r="X168" t="str">
        <f>IF(Table1[[#This Row],[Driver Age]]&lt;25,"(&lt;25) Young",IF(Table1[[#This Row],[Driver Age]]&lt;=60,"(25–60) Adult","(&gt;60) Senior"))</f>
        <v>(25–60) Adult</v>
      </c>
      <c r="Y168" t="s">
        <v>44</v>
      </c>
      <c r="Z168" t="s">
        <v>90</v>
      </c>
      <c r="AA168" t="s">
        <v>76</v>
      </c>
      <c r="AB168" t="s">
        <v>77</v>
      </c>
      <c r="AC168">
        <v>15</v>
      </c>
      <c r="AD168" t="s">
        <v>135</v>
      </c>
      <c r="AE168" t="s">
        <v>79</v>
      </c>
      <c r="AF168" t="s">
        <v>49</v>
      </c>
      <c r="AG168" t="s">
        <v>50</v>
      </c>
      <c r="AH168">
        <v>1</v>
      </c>
      <c r="AI168" t="s">
        <v>108</v>
      </c>
      <c r="AJ168" t="s">
        <v>109</v>
      </c>
    </row>
    <row r="169" spans="1:36">
      <c r="A169" t="s">
        <v>492</v>
      </c>
      <c r="B169">
        <f>1</f>
        <v>1</v>
      </c>
      <c r="C169" t="s">
        <v>137</v>
      </c>
      <c r="D169" t="str">
        <f>VLOOKUP(Table1[[#This Row],[State Name]], Lookup!$A$2:$B$33, 2, FALSE)</f>
        <v>AS</v>
      </c>
      <c r="E169" t="s">
        <v>33</v>
      </c>
      <c r="F169">
        <v>2019</v>
      </c>
      <c r="G169" t="s">
        <v>34</v>
      </c>
      <c r="H169">
        <f t="shared" si="2"/>
        <v>5</v>
      </c>
      <c r="I169" s="3">
        <f>DATE(Table1[[#This Row],[Year]],Table1[[#This Row],[Month_Number]],1)</f>
        <v>43586</v>
      </c>
      <c r="J169" t="s">
        <v>154</v>
      </c>
      <c r="K169" t="s">
        <v>493</v>
      </c>
      <c r="L169" t="s">
        <v>37</v>
      </c>
      <c r="M169">
        <v>3</v>
      </c>
      <c r="N169" t="s">
        <v>60</v>
      </c>
      <c r="O169">
        <v>7</v>
      </c>
      <c r="P169">
        <v>0</v>
      </c>
      <c r="Q169" t="s">
        <v>119</v>
      </c>
      <c r="R169" t="s">
        <v>40</v>
      </c>
      <c r="S169" t="s">
        <v>73</v>
      </c>
      <c r="T169" t="s">
        <v>42</v>
      </c>
      <c r="U169" t="s">
        <v>89</v>
      </c>
      <c r="V169">
        <v>100</v>
      </c>
      <c r="W169">
        <v>31</v>
      </c>
      <c r="X169" t="str">
        <f>IF(Table1[[#This Row],[Driver Age]]&lt;25,"(&lt;25) Young",IF(Table1[[#This Row],[Driver Age]]&lt;=60,"(25–60) Adult","(&gt;60) Senior"))</f>
        <v>(25–60) Adult</v>
      </c>
      <c r="Y169" t="s">
        <v>75</v>
      </c>
      <c r="Z169" t="s">
        <v>107</v>
      </c>
      <c r="AA169" t="s">
        <v>76</v>
      </c>
      <c r="AB169" t="s">
        <v>77</v>
      </c>
      <c r="AC169">
        <v>20</v>
      </c>
      <c r="AD169" t="s">
        <v>114</v>
      </c>
      <c r="AE169" t="s">
        <v>65</v>
      </c>
      <c r="AF169" t="s">
        <v>26</v>
      </c>
      <c r="AG169" t="s">
        <v>143</v>
      </c>
      <c r="AH169">
        <v>0</v>
      </c>
      <c r="AI169" t="s">
        <v>80</v>
      </c>
      <c r="AJ169" t="s">
        <v>67</v>
      </c>
    </row>
    <row r="170" spans="1:36">
      <c r="A170" t="s">
        <v>494</v>
      </c>
      <c r="B170">
        <f>1</f>
        <v>1</v>
      </c>
      <c r="C170" t="s">
        <v>191</v>
      </c>
      <c r="D170" t="str">
        <f>VLOOKUP(Table1[[#This Row],[State Name]], Lookup!$A$2:$B$33, 2, FALSE)</f>
        <v>CH</v>
      </c>
      <c r="E170" t="s">
        <v>33</v>
      </c>
      <c r="F170">
        <v>2019</v>
      </c>
      <c r="G170" t="s">
        <v>94</v>
      </c>
      <c r="H170">
        <f t="shared" si="2"/>
        <v>8</v>
      </c>
      <c r="I170" s="3">
        <f>DATE(Table1[[#This Row],[Year]],Table1[[#This Row],[Month_Number]],1)</f>
        <v>43678</v>
      </c>
      <c r="J170" t="s">
        <v>95</v>
      </c>
      <c r="K170" t="s">
        <v>495</v>
      </c>
      <c r="L170" t="s">
        <v>37</v>
      </c>
      <c r="M170">
        <v>3</v>
      </c>
      <c r="N170" t="s">
        <v>60</v>
      </c>
      <c r="O170">
        <v>2</v>
      </c>
      <c r="P170">
        <v>0</v>
      </c>
      <c r="Q170" t="s">
        <v>119</v>
      </c>
      <c r="R170" t="s">
        <v>61</v>
      </c>
      <c r="S170" t="s">
        <v>62</v>
      </c>
      <c r="T170" t="s">
        <v>63</v>
      </c>
      <c r="U170" t="s">
        <v>106</v>
      </c>
      <c r="V170">
        <v>64</v>
      </c>
      <c r="W170">
        <v>36</v>
      </c>
      <c r="X170" t="str">
        <f>IF(Table1[[#This Row],[Driver Age]]&lt;25,"(&lt;25) Young",IF(Table1[[#This Row],[Driver Age]]&lt;=60,"(25–60) Adult","(&gt;60) Senior"))</f>
        <v>(25–60) Adult</v>
      </c>
      <c r="Y170" t="s">
        <v>44</v>
      </c>
      <c r="Z170" t="s">
        <v>90</v>
      </c>
      <c r="AA170" t="s">
        <v>45</v>
      </c>
      <c r="AB170" t="s">
        <v>46</v>
      </c>
      <c r="AC170">
        <v>17</v>
      </c>
      <c r="AD170" t="s">
        <v>114</v>
      </c>
      <c r="AE170" t="s">
        <v>65</v>
      </c>
      <c r="AF170" t="s">
        <v>49</v>
      </c>
      <c r="AG170" t="s">
        <v>143</v>
      </c>
      <c r="AH170">
        <v>0</v>
      </c>
      <c r="AI170" t="s">
        <v>108</v>
      </c>
      <c r="AJ170" t="s">
        <v>52</v>
      </c>
    </row>
    <row r="171" spans="1:36">
      <c r="A171" t="s">
        <v>496</v>
      </c>
      <c r="B171">
        <f>1</f>
        <v>1</v>
      </c>
      <c r="C171" t="s">
        <v>116</v>
      </c>
      <c r="D171" t="str">
        <f>VLOOKUP(Table1[[#This Row],[State Name]], Lookup!$A$2:$B$33, 2, FALSE)</f>
        <v>HP</v>
      </c>
      <c r="E171" t="s">
        <v>33</v>
      </c>
      <c r="F171">
        <v>2023</v>
      </c>
      <c r="G171" t="s">
        <v>117</v>
      </c>
      <c r="H171">
        <f t="shared" si="2"/>
        <v>12</v>
      </c>
      <c r="I171" s="3">
        <f>DATE(Table1[[#This Row],[Year]],Table1[[#This Row],[Month_Number]],1)</f>
        <v>45261</v>
      </c>
      <c r="J171" t="s">
        <v>146</v>
      </c>
      <c r="K171" t="s">
        <v>497</v>
      </c>
      <c r="L171" t="s">
        <v>59</v>
      </c>
      <c r="M171">
        <v>3</v>
      </c>
      <c r="N171" t="s">
        <v>162</v>
      </c>
      <c r="O171">
        <v>3</v>
      </c>
      <c r="P171">
        <v>1</v>
      </c>
      <c r="Q171" t="s">
        <v>119</v>
      </c>
      <c r="R171" t="s">
        <v>104</v>
      </c>
      <c r="S171" t="s">
        <v>73</v>
      </c>
      <c r="T171" t="s">
        <v>42</v>
      </c>
      <c r="U171" t="s">
        <v>89</v>
      </c>
      <c r="V171">
        <v>78</v>
      </c>
      <c r="W171">
        <v>63</v>
      </c>
      <c r="X171" t="str">
        <f>IF(Table1[[#This Row],[Driver Age]]&lt;25,"(&lt;25) Young",IF(Table1[[#This Row],[Driver Age]]&lt;=60,"(25–60) Adult","(&gt;60) Senior"))</f>
        <v>(&gt;60) Senior</v>
      </c>
      <c r="Y171" t="s">
        <v>44</v>
      </c>
      <c r="Z171" t="s">
        <v>90</v>
      </c>
      <c r="AA171" t="s">
        <v>45</v>
      </c>
      <c r="AB171" t="s">
        <v>46</v>
      </c>
      <c r="AC171">
        <v>5</v>
      </c>
      <c r="AD171" t="s">
        <v>78</v>
      </c>
      <c r="AE171" t="s">
        <v>79</v>
      </c>
      <c r="AF171" t="s">
        <v>49</v>
      </c>
      <c r="AG171" t="s">
        <v>50</v>
      </c>
      <c r="AH171">
        <v>0.33</v>
      </c>
      <c r="AI171" t="s">
        <v>66</v>
      </c>
      <c r="AJ171" t="s">
        <v>91</v>
      </c>
    </row>
    <row r="172" spans="1:36">
      <c r="A172" t="s">
        <v>498</v>
      </c>
      <c r="B172">
        <f>1</f>
        <v>1</v>
      </c>
      <c r="C172" t="s">
        <v>93</v>
      </c>
      <c r="D172" t="str">
        <f>VLOOKUP(Table1[[#This Row],[State Name]], Lookup!$A$2:$B$33, 2, FALSE)</f>
        <v>SK</v>
      </c>
      <c r="E172" t="s">
        <v>33</v>
      </c>
      <c r="F172">
        <v>2021</v>
      </c>
      <c r="G172" t="s">
        <v>138</v>
      </c>
      <c r="H172">
        <f t="shared" si="2"/>
        <v>9</v>
      </c>
      <c r="I172" s="3">
        <f>DATE(Table1[[#This Row],[Year]],Table1[[#This Row],[Month_Number]],1)</f>
        <v>44440</v>
      </c>
      <c r="J172" t="s">
        <v>84</v>
      </c>
      <c r="K172" t="s">
        <v>499</v>
      </c>
      <c r="L172" t="s">
        <v>37</v>
      </c>
      <c r="M172">
        <v>5</v>
      </c>
      <c r="N172" t="s">
        <v>71</v>
      </c>
      <c r="O172">
        <v>0</v>
      </c>
      <c r="P172">
        <v>0</v>
      </c>
      <c r="Q172" t="s">
        <v>119</v>
      </c>
      <c r="R172" t="s">
        <v>104</v>
      </c>
      <c r="S172" t="s">
        <v>73</v>
      </c>
      <c r="T172" t="s">
        <v>42</v>
      </c>
      <c r="U172" t="s">
        <v>43</v>
      </c>
      <c r="V172">
        <v>91</v>
      </c>
      <c r="W172">
        <v>67</v>
      </c>
      <c r="X172" t="str">
        <f>IF(Table1[[#This Row],[Driver Age]]&lt;25,"(&lt;25) Young",IF(Table1[[#This Row],[Driver Age]]&lt;=60,"(25–60) Adult","(&gt;60) Senior"))</f>
        <v>(&gt;60) Senior</v>
      </c>
      <c r="Y172" t="s">
        <v>44</v>
      </c>
      <c r="Z172" t="s">
        <v>33</v>
      </c>
      <c r="AA172" t="s">
        <v>76</v>
      </c>
      <c r="AB172" t="s">
        <v>77</v>
      </c>
      <c r="AC172">
        <v>4</v>
      </c>
      <c r="AD172" t="s">
        <v>47</v>
      </c>
      <c r="AE172" t="s">
        <v>48</v>
      </c>
      <c r="AF172" t="s">
        <v>26</v>
      </c>
      <c r="AG172" t="s">
        <v>143</v>
      </c>
      <c r="AH172">
        <v>0</v>
      </c>
      <c r="AI172" t="s">
        <v>51</v>
      </c>
      <c r="AJ172" t="s">
        <v>67</v>
      </c>
    </row>
    <row r="173" spans="1:36">
      <c r="A173" t="s">
        <v>500</v>
      </c>
      <c r="B173">
        <f>1</f>
        <v>1</v>
      </c>
      <c r="C173" t="s">
        <v>206</v>
      </c>
      <c r="D173" t="str">
        <f>VLOOKUP(Table1[[#This Row],[State Name]], Lookup!$A$2:$B$33, 2, FALSE)</f>
        <v>OD</v>
      </c>
      <c r="E173" t="s">
        <v>33</v>
      </c>
      <c r="F173">
        <v>2020</v>
      </c>
      <c r="G173" t="s">
        <v>117</v>
      </c>
      <c r="H173">
        <f t="shared" si="2"/>
        <v>12</v>
      </c>
      <c r="I173" s="3">
        <f>DATE(Table1[[#This Row],[Year]],Table1[[#This Row],[Month_Number]],1)</f>
        <v>44166</v>
      </c>
      <c r="J173" t="s">
        <v>35</v>
      </c>
      <c r="K173" t="s">
        <v>501</v>
      </c>
      <c r="L173" t="s">
        <v>50</v>
      </c>
      <c r="M173">
        <v>5</v>
      </c>
      <c r="N173" t="s">
        <v>60</v>
      </c>
      <c r="O173">
        <v>9</v>
      </c>
      <c r="P173">
        <v>0</v>
      </c>
      <c r="Q173" t="s">
        <v>119</v>
      </c>
      <c r="R173" t="s">
        <v>104</v>
      </c>
      <c r="S173" t="s">
        <v>62</v>
      </c>
      <c r="T173" t="s">
        <v>105</v>
      </c>
      <c r="U173" t="s">
        <v>43</v>
      </c>
      <c r="V173">
        <v>66</v>
      </c>
      <c r="W173">
        <v>61</v>
      </c>
      <c r="X173" t="str">
        <f>IF(Table1[[#This Row],[Driver Age]]&lt;25,"(&lt;25) Young",IF(Table1[[#This Row],[Driver Age]]&lt;=60,"(25–60) Adult","(&gt;60) Senior"))</f>
        <v>(&gt;60) Senior</v>
      </c>
      <c r="Y173" t="s">
        <v>75</v>
      </c>
      <c r="Z173" t="s">
        <v>33</v>
      </c>
      <c r="AA173" t="s">
        <v>45</v>
      </c>
      <c r="AB173" t="s">
        <v>64</v>
      </c>
      <c r="AC173">
        <v>2</v>
      </c>
      <c r="AD173" t="s">
        <v>47</v>
      </c>
      <c r="AE173" t="s">
        <v>48</v>
      </c>
      <c r="AF173" t="s">
        <v>49</v>
      </c>
      <c r="AG173" t="s">
        <v>143</v>
      </c>
      <c r="AH173">
        <v>0</v>
      </c>
      <c r="AI173" t="s">
        <v>66</v>
      </c>
      <c r="AJ173" t="s">
        <v>52</v>
      </c>
    </row>
    <row r="174" spans="1:36">
      <c r="A174" t="s">
        <v>502</v>
      </c>
      <c r="B174">
        <f>1</f>
        <v>1</v>
      </c>
      <c r="C174" t="s">
        <v>183</v>
      </c>
      <c r="D174" t="str">
        <f>VLOOKUP(Table1[[#This Row],[State Name]], Lookup!$A$2:$B$33, 2, FALSE)</f>
        <v>TN</v>
      </c>
      <c r="E174" t="s">
        <v>503</v>
      </c>
      <c r="F174">
        <v>2023</v>
      </c>
      <c r="G174" t="s">
        <v>56</v>
      </c>
      <c r="H174">
        <f t="shared" si="2"/>
        <v>1</v>
      </c>
      <c r="I174" s="3">
        <f>DATE(Table1[[#This Row],[Year]],Table1[[#This Row],[Month_Number]],1)</f>
        <v>44927</v>
      </c>
      <c r="J174" t="s">
        <v>154</v>
      </c>
      <c r="K174" t="s">
        <v>504</v>
      </c>
      <c r="L174" t="s">
        <v>50</v>
      </c>
      <c r="M174">
        <v>2</v>
      </c>
      <c r="N174" t="s">
        <v>38</v>
      </c>
      <c r="O174">
        <v>9</v>
      </c>
      <c r="P174">
        <v>5</v>
      </c>
      <c r="Q174" t="s">
        <v>72</v>
      </c>
      <c r="R174" t="s">
        <v>88</v>
      </c>
      <c r="S174" t="s">
        <v>73</v>
      </c>
      <c r="T174" t="s">
        <v>42</v>
      </c>
      <c r="U174" t="s">
        <v>33</v>
      </c>
      <c r="V174">
        <v>34</v>
      </c>
      <c r="W174">
        <v>51</v>
      </c>
      <c r="X174" t="str">
        <f>IF(Table1[[#This Row],[Driver Age]]&lt;25,"(&lt;25) Young",IF(Table1[[#This Row],[Driver Age]]&lt;=60,"(25–60) Adult","(&gt;60) Senior"))</f>
        <v>(25–60) Adult</v>
      </c>
      <c r="Y174" t="s">
        <v>75</v>
      </c>
      <c r="Z174" t="s">
        <v>33</v>
      </c>
      <c r="AA174" t="s">
        <v>76</v>
      </c>
      <c r="AB174" t="s">
        <v>46</v>
      </c>
      <c r="AC174">
        <v>4</v>
      </c>
      <c r="AD174" t="s">
        <v>47</v>
      </c>
      <c r="AE174" t="s">
        <v>79</v>
      </c>
      <c r="AF174" t="s">
        <v>26</v>
      </c>
      <c r="AG174" t="s">
        <v>50</v>
      </c>
      <c r="AH174">
        <v>0.56000000000000005</v>
      </c>
      <c r="AI174" t="s">
        <v>66</v>
      </c>
      <c r="AJ174" t="s">
        <v>109</v>
      </c>
    </row>
    <row r="175" spans="1:36">
      <c r="A175" t="s">
        <v>505</v>
      </c>
      <c r="B175">
        <f>1</f>
        <v>1</v>
      </c>
      <c r="C175" t="s">
        <v>157</v>
      </c>
      <c r="D175" t="str">
        <f>VLOOKUP(Table1[[#This Row],[State Name]], Lookup!$A$2:$B$33, 2, FALSE)</f>
        <v>KA</v>
      </c>
      <c r="E175" t="s">
        <v>258</v>
      </c>
      <c r="F175">
        <v>2020</v>
      </c>
      <c r="G175" t="s">
        <v>94</v>
      </c>
      <c r="H175">
        <f t="shared" si="2"/>
        <v>8</v>
      </c>
      <c r="I175" s="3">
        <f>DATE(Table1[[#This Row],[Year]],Table1[[#This Row],[Month_Number]],1)</f>
        <v>44044</v>
      </c>
      <c r="J175" t="s">
        <v>35</v>
      </c>
      <c r="K175" t="s">
        <v>506</v>
      </c>
      <c r="L175" t="s">
        <v>50</v>
      </c>
      <c r="M175">
        <v>5</v>
      </c>
      <c r="N175" t="s">
        <v>38</v>
      </c>
      <c r="O175">
        <v>1</v>
      </c>
      <c r="P175">
        <v>1</v>
      </c>
      <c r="Q175" t="s">
        <v>87</v>
      </c>
      <c r="R175" t="s">
        <v>61</v>
      </c>
      <c r="S175" t="s">
        <v>120</v>
      </c>
      <c r="T175" t="s">
        <v>105</v>
      </c>
      <c r="U175" t="s">
        <v>43</v>
      </c>
      <c r="V175">
        <v>73</v>
      </c>
      <c r="W175">
        <v>64</v>
      </c>
      <c r="X175" t="str">
        <f>IF(Table1[[#This Row],[Driver Age]]&lt;25,"(&lt;25) Young",IF(Table1[[#This Row],[Driver Age]]&lt;=60,"(25–60) Adult","(&gt;60) Senior"))</f>
        <v>(&gt;60) Senior</v>
      </c>
      <c r="Y175" t="s">
        <v>75</v>
      </c>
      <c r="Z175" t="s">
        <v>33</v>
      </c>
      <c r="AA175" t="s">
        <v>76</v>
      </c>
      <c r="AB175" t="s">
        <v>97</v>
      </c>
      <c r="AC175">
        <v>19</v>
      </c>
      <c r="AD175" t="s">
        <v>114</v>
      </c>
      <c r="AE175" t="s">
        <v>48</v>
      </c>
      <c r="AF175" t="s">
        <v>49</v>
      </c>
      <c r="AG175" t="s">
        <v>50</v>
      </c>
      <c r="AH175">
        <v>1</v>
      </c>
      <c r="AI175" t="s">
        <v>66</v>
      </c>
      <c r="AJ175" t="s">
        <v>91</v>
      </c>
    </row>
    <row r="176" spans="1:36">
      <c r="A176" t="s">
        <v>507</v>
      </c>
      <c r="B176">
        <f>1</f>
        <v>1</v>
      </c>
      <c r="C176" t="s">
        <v>307</v>
      </c>
      <c r="D176" t="str">
        <f>VLOOKUP(Table1[[#This Row],[State Name]], Lookup!$A$2:$B$33, 2, FALSE)</f>
        <v>DL</v>
      </c>
      <c r="E176" t="s">
        <v>472</v>
      </c>
      <c r="F176">
        <v>2018</v>
      </c>
      <c r="G176" t="s">
        <v>111</v>
      </c>
      <c r="H176">
        <f t="shared" si="2"/>
        <v>10</v>
      </c>
      <c r="I176" s="3">
        <f>DATE(Table1[[#This Row],[Year]],Table1[[#This Row],[Month_Number]],1)</f>
        <v>43374</v>
      </c>
      <c r="J176" t="s">
        <v>154</v>
      </c>
      <c r="K176" t="s">
        <v>508</v>
      </c>
      <c r="L176" t="s">
        <v>59</v>
      </c>
      <c r="M176">
        <v>5</v>
      </c>
      <c r="N176" t="s">
        <v>86</v>
      </c>
      <c r="O176">
        <v>6</v>
      </c>
      <c r="P176">
        <v>4</v>
      </c>
      <c r="Q176" t="s">
        <v>72</v>
      </c>
      <c r="R176" t="s">
        <v>40</v>
      </c>
      <c r="S176" t="s">
        <v>62</v>
      </c>
      <c r="T176" t="s">
        <v>63</v>
      </c>
      <c r="U176" t="s">
        <v>43</v>
      </c>
      <c r="V176">
        <v>67</v>
      </c>
      <c r="W176">
        <v>67</v>
      </c>
      <c r="X176" t="str">
        <f>IF(Table1[[#This Row],[Driver Age]]&lt;25,"(&lt;25) Young",IF(Table1[[#This Row],[Driver Age]]&lt;=60,"(25–60) Adult","(&gt;60) Senior"))</f>
        <v>(&gt;60) Senior</v>
      </c>
      <c r="Y176" t="s">
        <v>44</v>
      </c>
      <c r="Z176" t="s">
        <v>90</v>
      </c>
      <c r="AA176" t="s">
        <v>76</v>
      </c>
      <c r="AB176" t="s">
        <v>77</v>
      </c>
      <c r="AC176">
        <v>17</v>
      </c>
      <c r="AD176" t="s">
        <v>114</v>
      </c>
      <c r="AE176" t="s">
        <v>65</v>
      </c>
      <c r="AF176" t="s">
        <v>26</v>
      </c>
      <c r="AG176" t="s">
        <v>50</v>
      </c>
      <c r="AH176">
        <v>0.67</v>
      </c>
      <c r="AI176" t="s">
        <v>51</v>
      </c>
      <c r="AJ176" t="s">
        <v>52</v>
      </c>
    </row>
    <row r="177" spans="1:36">
      <c r="A177" t="s">
        <v>509</v>
      </c>
      <c r="B177">
        <f>1</f>
        <v>1</v>
      </c>
      <c r="C177" t="s">
        <v>166</v>
      </c>
      <c r="D177" t="str">
        <f>VLOOKUP(Table1[[#This Row],[State Name]], Lookup!$A$2:$B$33, 2, FALSE)</f>
        <v>MP</v>
      </c>
      <c r="E177" t="s">
        <v>33</v>
      </c>
      <c r="F177">
        <v>2023</v>
      </c>
      <c r="G177" t="s">
        <v>138</v>
      </c>
      <c r="H177">
        <f t="shared" si="2"/>
        <v>9</v>
      </c>
      <c r="I177" s="3">
        <f>DATE(Table1[[#This Row],[Year]],Table1[[#This Row],[Month_Number]],1)</f>
        <v>45170</v>
      </c>
      <c r="J177" t="s">
        <v>84</v>
      </c>
      <c r="K177" t="s">
        <v>510</v>
      </c>
      <c r="L177" t="s">
        <v>59</v>
      </c>
      <c r="M177">
        <v>4</v>
      </c>
      <c r="N177" t="s">
        <v>86</v>
      </c>
      <c r="O177">
        <v>9</v>
      </c>
      <c r="P177">
        <v>0</v>
      </c>
      <c r="Q177" t="s">
        <v>87</v>
      </c>
      <c r="R177" t="s">
        <v>104</v>
      </c>
      <c r="S177" t="s">
        <v>73</v>
      </c>
      <c r="T177" t="s">
        <v>42</v>
      </c>
      <c r="U177" t="s">
        <v>33</v>
      </c>
      <c r="V177">
        <v>108</v>
      </c>
      <c r="W177">
        <v>47</v>
      </c>
      <c r="X177" t="str">
        <f>IF(Table1[[#This Row],[Driver Age]]&lt;25,"(&lt;25) Young",IF(Table1[[#This Row],[Driver Age]]&lt;=60,"(25–60) Adult","(&gt;60) Senior"))</f>
        <v>(25–60) Adult</v>
      </c>
      <c r="Y177" t="s">
        <v>44</v>
      </c>
      <c r="Z177" t="s">
        <v>107</v>
      </c>
      <c r="AA177" t="s">
        <v>45</v>
      </c>
      <c r="AB177" t="s">
        <v>46</v>
      </c>
      <c r="AC177">
        <v>23</v>
      </c>
      <c r="AD177" t="s">
        <v>47</v>
      </c>
      <c r="AE177" t="s">
        <v>79</v>
      </c>
      <c r="AF177" t="s">
        <v>26</v>
      </c>
      <c r="AG177" t="s">
        <v>143</v>
      </c>
      <c r="AH177">
        <v>0</v>
      </c>
      <c r="AI177" t="s">
        <v>108</v>
      </c>
      <c r="AJ177" t="s">
        <v>67</v>
      </c>
    </row>
    <row r="178" spans="1:36">
      <c r="A178" t="s">
        <v>511</v>
      </c>
      <c r="B178">
        <f>1</f>
        <v>1</v>
      </c>
      <c r="C178" t="s">
        <v>170</v>
      </c>
      <c r="D178" t="str">
        <f>VLOOKUP(Table1[[#This Row],[State Name]], Lookup!$A$2:$B$33, 2, FALSE)</f>
        <v>PY</v>
      </c>
      <c r="E178" t="s">
        <v>33</v>
      </c>
      <c r="F178">
        <v>2020</v>
      </c>
      <c r="G178" t="s">
        <v>111</v>
      </c>
      <c r="H178">
        <f t="shared" si="2"/>
        <v>10</v>
      </c>
      <c r="I178" s="3">
        <f>DATE(Table1[[#This Row],[Year]],Table1[[#This Row],[Month_Number]],1)</f>
        <v>44105</v>
      </c>
      <c r="J178" t="s">
        <v>101</v>
      </c>
      <c r="K178" t="s">
        <v>512</v>
      </c>
      <c r="L178" t="s">
        <v>59</v>
      </c>
      <c r="M178">
        <v>5</v>
      </c>
      <c r="N178" t="s">
        <v>71</v>
      </c>
      <c r="O178">
        <v>8</v>
      </c>
      <c r="P178">
        <v>1</v>
      </c>
      <c r="Q178" t="s">
        <v>72</v>
      </c>
      <c r="R178" t="s">
        <v>40</v>
      </c>
      <c r="S178" t="s">
        <v>120</v>
      </c>
      <c r="T178" t="s">
        <v>42</v>
      </c>
      <c r="U178" t="s">
        <v>43</v>
      </c>
      <c r="V178">
        <v>65</v>
      </c>
      <c r="W178">
        <v>67</v>
      </c>
      <c r="X178" t="str">
        <f>IF(Table1[[#This Row],[Driver Age]]&lt;25,"(&lt;25) Young",IF(Table1[[#This Row],[Driver Age]]&lt;=60,"(25–60) Adult","(&gt;60) Senior"))</f>
        <v>(&gt;60) Senior</v>
      </c>
      <c r="Y178" t="s">
        <v>75</v>
      </c>
      <c r="Z178" t="s">
        <v>107</v>
      </c>
      <c r="AA178" t="s">
        <v>76</v>
      </c>
      <c r="AB178" t="s">
        <v>77</v>
      </c>
      <c r="AC178">
        <v>20</v>
      </c>
      <c r="AD178" t="s">
        <v>114</v>
      </c>
      <c r="AE178" t="s">
        <v>48</v>
      </c>
      <c r="AF178" t="s">
        <v>49</v>
      </c>
      <c r="AG178" t="s">
        <v>50</v>
      </c>
      <c r="AH178">
        <v>0.12</v>
      </c>
      <c r="AI178" t="s">
        <v>51</v>
      </c>
      <c r="AJ178" t="s">
        <v>52</v>
      </c>
    </row>
    <row r="179" spans="1:36">
      <c r="A179" t="s">
        <v>513</v>
      </c>
      <c r="B179">
        <f>1</f>
        <v>1</v>
      </c>
      <c r="C179" t="s">
        <v>215</v>
      </c>
      <c r="D179" t="str">
        <f>VLOOKUP(Table1[[#This Row],[State Name]], Lookup!$A$2:$B$33, 2, FALSE)</f>
        <v>KL</v>
      </c>
      <c r="E179" t="s">
        <v>33</v>
      </c>
      <c r="F179">
        <v>2020</v>
      </c>
      <c r="G179" t="s">
        <v>124</v>
      </c>
      <c r="H179">
        <f t="shared" si="2"/>
        <v>7</v>
      </c>
      <c r="I179" s="3">
        <f>DATE(Table1[[#This Row],[Year]],Table1[[#This Row],[Month_Number]],1)</f>
        <v>44013</v>
      </c>
      <c r="J179" t="s">
        <v>84</v>
      </c>
      <c r="K179" t="s">
        <v>514</v>
      </c>
      <c r="L179" t="s">
        <v>50</v>
      </c>
      <c r="M179">
        <v>4</v>
      </c>
      <c r="N179" t="s">
        <v>38</v>
      </c>
      <c r="O179">
        <v>9</v>
      </c>
      <c r="P179">
        <v>3</v>
      </c>
      <c r="Q179" t="s">
        <v>87</v>
      </c>
      <c r="R179" t="s">
        <v>40</v>
      </c>
      <c r="S179" t="s">
        <v>62</v>
      </c>
      <c r="T179" t="s">
        <v>105</v>
      </c>
      <c r="U179" t="s">
        <v>33</v>
      </c>
      <c r="V179">
        <v>78</v>
      </c>
      <c r="W179">
        <v>62</v>
      </c>
      <c r="X179" t="str">
        <f>IF(Table1[[#This Row],[Driver Age]]&lt;25,"(&lt;25) Young",IF(Table1[[#This Row],[Driver Age]]&lt;=60,"(25–60) Adult","(&gt;60) Senior"))</f>
        <v>(&gt;60) Senior</v>
      </c>
      <c r="Y179" t="s">
        <v>44</v>
      </c>
      <c r="Z179" t="s">
        <v>33</v>
      </c>
      <c r="AA179" t="s">
        <v>45</v>
      </c>
      <c r="AB179" t="s">
        <v>46</v>
      </c>
      <c r="AC179">
        <v>13</v>
      </c>
      <c r="AD179" t="s">
        <v>135</v>
      </c>
      <c r="AE179" t="s">
        <v>48</v>
      </c>
      <c r="AF179" t="s">
        <v>26</v>
      </c>
      <c r="AG179" t="s">
        <v>50</v>
      </c>
      <c r="AH179">
        <v>0.33</v>
      </c>
      <c r="AI179" t="s">
        <v>66</v>
      </c>
      <c r="AJ179" t="s">
        <v>91</v>
      </c>
    </row>
    <row r="180" spans="1:36">
      <c r="A180" t="s">
        <v>515</v>
      </c>
      <c r="B180">
        <f>1</f>
        <v>1</v>
      </c>
      <c r="C180" t="s">
        <v>137</v>
      </c>
      <c r="D180" t="str">
        <f>VLOOKUP(Table1[[#This Row],[State Name]], Lookup!$A$2:$B$33, 2, FALSE)</f>
        <v>AS</v>
      </c>
      <c r="E180" t="s">
        <v>33</v>
      </c>
      <c r="F180">
        <v>2020</v>
      </c>
      <c r="G180" t="s">
        <v>117</v>
      </c>
      <c r="H180">
        <f t="shared" si="2"/>
        <v>12</v>
      </c>
      <c r="I180" s="3">
        <f>DATE(Table1[[#This Row],[Year]],Table1[[#This Row],[Month_Number]],1)</f>
        <v>44166</v>
      </c>
      <c r="J180" t="s">
        <v>84</v>
      </c>
      <c r="K180" t="s">
        <v>516</v>
      </c>
      <c r="L180" t="s">
        <v>50</v>
      </c>
      <c r="M180">
        <v>2</v>
      </c>
      <c r="N180" t="s">
        <v>71</v>
      </c>
      <c r="O180">
        <v>0</v>
      </c>
      <c r="P180">
        <v>2</v>
      </c>
      <c r="Q180" t="s">
        <v>103</v>
      </c>
      <c r="R180" t="s">
        <v>40</v>
      </c>
      <c r="S180" t="s">
        <v>120</v>
      </c>
      <c r="T180" t="s">
        <v>105</v>
      </c>
      <c r="U180" t="s">
        <v>43</v>
      </c>
      <c r="V180">
        <v>49</v>
      </c>
      <c r="W180">
        <v>60</v>
      </c>
      <c r="X180" t="str">
        <f>IF(Table1[[#This Row],[Driver Age]]&lt;25,"(&lt;25) Young",IF(Table1[[#This Row],[Driver Age]]&lt;=60,"(25–60) Adult","(&gt;60) Senior"))</f>
        <v>(25–60) Adult</v>
      </c>
      <c r="Y180" t="s">
        <v>75</v>
      </c>
      <c r="Z180" t="s">
        <v>90</v>
      </c>
      <c r="AA180" t="s">
        <v>76</v>
      </c>
      <c r="AB180" t="s">
        <v>97</v>
      </c>
      <c r="AC180">
        <v>3</v>
      </c>
      <c r="AD180" t="s">
        <v>47</v>
      </c>
      <c r="AE180" t="s">
        <v>48</v>
      </c>
      <c r="AF180" t="s">
        <v>26</v>
      </c>
      <c r="AG180" t="s">
        <v>50</v>
      </c>
      <c r="AH180">
        <v>0</v>
      </c>
      <c r="AI180" t="s">
        <v>66</v>
      </c>
      <c r="AJ180" t="s">
        <v>109</v>
      </c>
    </row>
    <row r="181" spans="1:36">
      <c r="A181" t="s">
        <v>517</v>
      </c>
      <c r="B181">
        <f>1</f>
        <v>1</v>
      </c>
      <c r="C181" t="s">
        <v>307</v>
      </c>
      <c r="D181" t="str">
        <f>VLOOKUP(Table1[[#This Row],[State Name]], Lookup!$A$2:$B$33, 2, FALSE)</f>
        <v>DL</v>
      </c>
      <c r="E181" t="s">
        <v>406</v>
      </c>
      <c r="F181">
        <v>2022</v>
      </c>
      <c r="G181" t="s">
        <v>138</v>
      </c>
      <c r="H181">
        <f t="shared" si="2"/>
        <v>9</v>
      </c>
      <c r="I181" s="3">
        <f>DATE(Table1[[#This Row],[Year]],Table1[[#This Row],[Month_Number]],1)</f>
        <v>44805</v>
      </c>
      <c r="J181" t="s">
        <v>95</v>
      </c>
      <c r="K181" t="s">
        <v>518</v>
      </c>
      <c r="L181" t="s">
        <v>59</v>
      </c>
      <c r="M181">
        <v>2</v>
      </c>
      <c r="N181" t="s">
        <v>113</v>
      </c>
      <c r="O181">
        <v>0</v>
      </c>
      <c r="P181">
        <v>0</v>
      </c>
      <c r="Q181" t="s">
        <v>87</v>
      </c>
      <c r="R181" t="s">
        <v>88</v>
      </c>
      <c r="S181" t="s">
        <v>120</v>
      </c>
      <c r="T181" t="s">
        <v>63</v>
      </c>
      <c r="U181" t="s">
        <v>43</v>
      </c>
      <c r="V181">
        <v>87</v>
      </c>
      <c r="W181">
        <v>49</v>
      </c>
      <c r="X181" t="str">
        <f>IF(Table1[[#This Row],[Driver Age]]&lt;25,"(&lt;25) Young",IF(Table1[[#This Row],[Driver Age]]&lt;=60,"(25–60) Adult","(&gt;60) Senior"))</f>
        <v>(25–60) Adult</v>
      </c>
      <c r="Y181" t="s">
        <v>44</v>
      </c>
      <c r="Z181" t="s">
        <v>33</v>
      </c>
      <c r="AA181" t="s">
        <v>45</v>
      </c>
      <c r="AB181" t="s">
        <v>64</v>
      </c>
      <c r="AC181">
        <v>9</v>
      </c>
      <c r="AD181" t="s">
        <v>78</v>
      </c>
      <c r="AE181" t="s">
        <v>79</v>
      </c>
      <c r="AF181" t="s">
        <v>49</v>
      </c>
      <c r="AG181" t="s">
        <v>143</v>
      </c>
      <c r="AH181">
        <v>0</v>
      </c>
      <c r="AI181" t="s">
        <v>108</v>
      </c>
      <c r="AJ181" t="s">
        <v>91</v>
      </c>
    </row>
    <row r="182" spans="1:36">
      <c r="A182" t="s">
        <v>519</v>
      </c>
      <c r="B182">
        <f>1</f>
        <v>1</v>
      </c>
      <c r="C182" t="s">
        <v>270</v>
      </c>
      <c r="D182" t="str">
        <f>VLOOKUP(Table1[[#This Row],[State Name]], Lookup!$A$2:$B$33, 2, FALSE)</f>
        <v>HR</v>
      </c>
      <c r="E182" t="s">
        <v>33</v>
      </c>
      <c r="F182">
        <v>2020</v>
      </c>
      <c r="G182" t="s">
        <v>192</v>
      </c>
      <c r="H182">
        <f t="shared" si="2"/>
        <v>3</v>
      </c>
      <c r="I182" s="3">
        <f>DATE(Table1[[#This Row],[Year]],Table1[[#This Row],[Month_Number]],1)</f>
        <v>43891</v>
      </c>
      <c r="J182" t="s">
        <v>35</v>
      </c>
      <c r="K182" t="s">
        <v>520</v>
      </c>
      <c r="L182" t="s">
        <v>50</v>
      </c>
      <c r="M182">
        <v>2</v>
      </c>
      <c r="N182" t="s">
        <v>86</v>
      </c>
      <c r="O182">
        <v>3</v>
      </c>
      <c r="P182">
        <v>4</v>
      </c>
      <c r="Q182" t="s">
        <v>119</v>
      </c>
      <c r="R182" t="s">
        <v>61</v>
      </c>
      <c r="S182" t="s">
        <v>73</v>
      </c>
      <c r="T182" t="s">
        <v>63</v>
      </c>
      <c r="U182" t="s">
        <v>89</v>
      </c>
      <c r="V182">
        <v>91</v>
      </c>
      <c r="W182">
        <v>35</v>
      </c>
      <c r="X182" t="str">
        <f>IF(Table1[[#This Row],[Driver Age]]&lt;25,"(&lt;25) Young",IF(Table1[[#This Row],[Driver Age]]&lt;=60,"(25–60) Adult","(&gt;60) Senior"))</f>
        <v>(25–60) Adult</v>
      </c>
      <c r="Y182" t="s">
        <v>75</v>
      </c>
      <c r="Z182" t="s">
        <v>107</v>
      </c>
      <c r="AA182" t="s">
        <v>45</v>
      </c>
      <c r="AB182" t="s">
        <v>46</v>
      </c>
      <c r="AC182">
        <v>20</v>
      </c>
      <c r="AD182" t="s">
        <v>114</v>
      </c>
      <c r="AE182" t="s">
        <v>48</v>
      </c>
      <c r="AF182" t="s">
        <v>49</v>
      </c>
      <c r="AG182" t="s">
        <v>50</v>
      </c>
      <c r="AH182">
        <v>1.33</v>
      </c>
      <c r="AI182" t="s">
        <v>108</v>
      </c>
      <c r="AJ182" t="s">
        <v>67</v>
      </c>
    </row>
    <row r="183" spans="1:36">
      <c r="A183" t="s">
        <v>521</v>
      </c>
      <c r="B183">
        <f>1</f>
        <v>1</v>
      </c>
      <c r="C183" t="s">
        <v>318</v>
      </c>
      <c r="D183" t="str">
        <f>VLOOKUP(Table1[[#This Row],[State Name]], Lookup!$A$2:$B$33, 2, FALSE)</f>
        <v>PB</v>
      </c>
      <c r="E183" t="s">
        <v>33</v>
      </c>
      <c r="F183">
        <v>2023</v>
      </c>
      <c r="G183" t="s">
        <v>124</v>
      </c>
      <c r="H183">
        <f t="shared" si="2"/>
        <v>7</v>
      </c>
      <c r="I183" s="3">
        <f>DATE(Table1[[#This Row],[Year]],Table1[[#This Row],[Month_Number]],1)</f>
        <v>45108</v>
      </c>
      <c r="J183" t="s">
        <v>84</v>
      </c>
      <c r="K183" t="s">
        <v>522</v>
      </c>
      <c r="L183" t="s">
        <v>59</v>
      </c>
      <c r="M183">
        <v>5</v>
      </c>
      <c r="N183" t="s">
        <v>71</v>
      </c>
      <c r="O183">
        <v>5</v>
      </c>
      <c r="P183">
        <v>4</v>
      </c>
      <c r="Q183" t="s">
        <v>119</v>
      </c>
      <c r="R183" t="s">
        <v>61</v>
      </c>
      <c r="S183" t="s">
        <v>41</v>
      </c>
      <c r="T183" t="s">
        <v>42</v>
      </c>
      <c r="U183" t="s">
        <v>89</v>
      </c>
      <c r="V183">
        <v>111</v>
      </c>
      <c r="W183">
        <v>58</v>
      </c>
      <c r="X183" t="str">
        <f>IF(Table1[[#This Row],[Driver Age]]&lt;25,"(&lt;25) Young",IF(Table1[[#This Row],[Driver Age]]&lt;=60,"(25–60) Adult","(&gt;60) Senior"))</f>
        <v>(25–60) Adult</v>
      </c>
      <c r="Y183" t="s">
        <v>44</v>
      </c>
      <c r="Z183" t="s">
        <v>33</v>
      </c>
      <c r="AA183" t="s">
        <v>76</v>
      </c>
      <c r="AB183" t="s">
        <v>97</v>
      </c>
      <c r="AC183">
        <v>10</v>
      </c>
      <c r="AD183" t="s">
        <v>78</v>
      </c>
      <c r="AE183" t="s">
        <v>79</v>
      </c>
      <c r="AF183" t="s">
        <v>26</v>
      </c>
      <c r="AG183" t="s">
        <v>50</v>
      </c>
      <c r="AH183">
        <v>0.8</v>
      </c>
      <c r="AI183" t="s">
        <v>66</v>
      </c>
      <c r="AJ183" t="s">
        <v>81</v>
      </c>
    </row>
    <row r="184" spans="1:36">
      <c r="A184" t="s">
        <v>523</v>
      </c>
      <c r="B184">
        <f>1</f>
        <v>1</v>
      </c>
      <c r="C184" t="s">
        <v>137</v>
      </c>
      <c r="D184" t="str">
        <f>VLOOKUP(Table1[[#This Row],[State Name]], Lookup!$A$2:$B$33, 2, FALSE)</f>
        <v>AS</v>
      </c>
      <c r="E184" t="s">
        <v>33</v>
      </c>
      <c r="F184">
        <v>2020</v>
      </c>
      <c r="G184" t="s">
        <v>56</v>
      </c>
      <c r="H184">
        <f t="shared" si="2"/>
        <v>1</v>
      </c>
      <c r="I184" s="3">
        <f>DATE(Table1[[#This Row],[Year]],Table1[[#This Row],[Month_Number]],1)</f>
        <v>43831</v>
      </c>
      <c r="J184" t="s">
        <v>154</v>
      </c>
      <c r="K184" t="s">
        <v>139</v>
      </c>
      <c r="L184" t="s">
        <v>37</v>
      </c>
      <c r="M184">
        <v>5</v>
      </c>
      <c r="N184" t="s">
        <v>38</v>
      </c>
      <c r="O184">
        <v>4</v>
      </c>
      <c r="P184">
        <v>4</v>
      </c>
      <c r="Q184" t="s">
        <v>72</v>
      </c>
      <c r="R184" t="s">
        <v>61</v>
      </c>
      <c r="S184" t="s">
        <v>120</v>
      </c>
      <c r="T184" t="s">
        <v>42</v>
      </c>
      <c r="U184" t="s">
        <v>43</v>
      </c>
      <c r="V184">
        <v>99</v>
      </c>
      <c r="W184">
        <v>58</v>
      </c>
      <c r="X184" t="str">
        <f>IF(Table1[[#This Row],[Driver Age]]&lt;25,"(&lt;25) Young",IF(Table1[[#This Row],[Driver Age]]&lt;=60,"(25–60) Adult","(&gt;60) Senior"))</f>
        <v>(25–60) Adult</v>
      </c>
      <c r="Y184" t="s">
        <v>75</v>
      </c>
      <c r="Z184" t="s">
        <v>90</v>
      </c>
      <c r="AA184" t="s">
        <v>76</v>
      </c>
      <c r="AB184" t="s">
        <v>46</v>
      </c>
      <c r="AC184">
        <v>23</v>
      </c>
      <c r="AD184" t="s">
        <v>47</v>
      </c>
      <c r="AE184" t="s">
        <v>48</v>
      </c>
      <c r="AF184" t="s">
        <v>26</v>
      </c>
      <c r="AG184" t="s">
        <v>50</v>
      </c>
      <c r="AH184">
        <v>1</v>
      </c>
      <c r="AI184" t="s">
        <v>66</v>
      </c>
      <c r="AJ184" t="s">
        <v>67</v>
      </c>
    </row>
    <row r="185" spans="1:36">
      <c r="A185" t="s">
        <v>524</v>
      </c>
      <c r="B185">
        <f>1</f>
        <v>1</v>
      </c>
      <c r="C185" t="s">
        <v>206</v>
      </c>
      <c r="D185" t="str">
        <f>VLOOKUP(Table1[[#This Row],[State Name]], Lookup!$A$2:$B$33, 2, FALSE)</f>
        <v>OD</v>
      </c>
      <c r="E185" t="s">
        <v>33</v>
      </c>
      <c r="F185">
        <v>2023</v>
      </c>
      <c r="G185" t="s">
        <v>34</v>
      </c>
      <c r="H185">
        <f t="shared" si="2"/>
        <v>5</v>
      </c>
      <c r="I185" s="3">
        <f>DATE(Table1[[#This Row],[Year]],Table1[[#This Row],[Month_Number]],1)</f>
        <v>45047</v>
      </c>
      <c r="J185" t="s">
        <v>57</v>
      </c>
      <c r="K185" t="s">
        <v>525</v>
      </c>
      <c r="L185" t="s">
        <v>50</v>
      </c>
      <c r="M185">
        <v>5</v>
      </c>
      <c r="N185" t="s">
        <v>38</v>
      </c>
      <c r="O185">
        <v>4</v>
      </c>
      <c r="P185">
        <v>4</v>
      </c>
      <c r="Q185" t="s">
        <v>72</v>
      </c>
      <c r="R185" t="s">
        <v>40</v>
      </c>
      <c r="S185" t="s">
        <v>120</v>
      </c>
      <c r="T185" t="s">
        <v>63</v>
      </c>
      <c r="U185" t="s">
        <v>106</v>
      </c>
      <c r="V185">
        <v>58</v>
      </c>
      <c r="W185">
        <v>47</v>
      </c>
      <c r="X185" t="str">
        <f>IF(Table1[[#This Row],[Driver Age]]&lt;25,"(&lt;25) Young",IF(Table1[[#This Row],[Driver Age]]&lt;=60,"(25–60) Adult","(&gt;60) Senior"))</f>
        <v>(25–60) Adult</v>
      </c>
      <c r="Y185" t="s">
        <v>44</v>
      </c>
      <c r="Z185" t="s">
        <v>90</v>
      </c>
      <c r="AA185" t="s">
        <v>76</v>
      </c>
      <c r="AB185" t="s">
        <v>64</v>
      </c>
      <c r="AC185">
        <v>6</v>
      </c>
      <c r="AD185" t="s">
        <v>78</v>
      </c>
      <c r="AE185" t="s">
        <v>79</v>
      </c>
      <c r="AF185" t="s">
        <v>49</v>
      </c>
      <c r="AG185" t="s">
        <v>50</v>
      </c>
      <c r="AH185">
        <v>1</v>
      </c>
      <c r="AI185" t="s">
        <v>108</v>
      </c>
      <c r="AJ185" t="s">
        <v>52</v>
      </c>
    </row>
    <row r="186" spans="1:36">
      <c r="A186" t="s">
        <v>526</v>
      </c>
      <c r="B186">
        <f>1</f>
        <v>1</v>
      </c>
      <c r="C186" t="s">
        <v>69</v>
      </c>
      <c r="D186" t="str">
        <f>VLOOKUP(Table1[[#This Row],[State Name]], Lookup!$A$2:$B$33, 2, FALSE)</f>
        <v>CG</v>
      </c>
      <c r="E186" t="s">
        <v>33</v>
      </c>
      <c r="F186">
        <v>2023</v>
      </c>
      <c r="G186" t="s">
        <v>130</v>
      </c>
      <c r="H186">
        <f t="shared" si="2"/>
        <v>4</v>
      </c>
      <c r="I186" s="3">
        <f>DATE(Table1[[#This Row],[Year]],Table1[[#This Row],[Month_Number]],1)</f>
        <v>45017</v>
      </c>
      <c r="J186" t="s">
        <v>101</v>
      </c>
      <c r="K186" t="s">
        <v>527</v>
      </c>
      <c r="L186" t="s">
        <v>50</v>
      </c>
      <c r="M186">
        <v>1</v>
      </c>
      <c r="N186" t="s">
        <v>162</v>
      </c>
      <c r="O186">
        <v>2</v>
      </c>
      <c r="P186">
        <v>5</v>
      </c>
      <c r="Q186" t="s">
        <v>39</v>
      </c>
      <c r="R186" t="s">
        <v>61</v>
      </c>
      <c r="S186" t="s">
        <v>62</v>
      </c>
      <c r="T186" t="s">
        <v>105</v>
      </c>
      <c r="U186" t="s">
        <v>43</v>
      </c>
      <c r="V186">
        <v>117</v>
      </c>
      <c r="W186">
        <v>50</v>
      </c>
      <c r="X186" t="str">
        <f>IF(Table1[[#This Row],[Driver Age]]&lt;25,"(&lt;25) Young",IF(Table1[[#This Row],[Driver Age]]&lt;=60,"(25–60) Adult","(&gt;60) Senior"))</f>
        <v>(25–60) Adult</v>
      </c>
      <c r="Y186" t="s">
        <v>44</v>
      </c>
      <c r="Z186" t="s">
        <v>33</v>
      </c>
      <c r="AA186" t="s">
        <v>76</v>
      </c>
      <c r="AB186" t="s">
        <v>64</v>
      </c>
      <c r="AC186">
        <v>17</v>
      </c>
      <c r="AD186" t="s">
        <v>114</v>
      </c>
      <c r="AE186" t="s">
        <v>79</v>
      </c>
      <c r="AF186" t="s">
        <v>49</v>
      </c>
      <c r="AG186" t="s">
        <v>50</v>
      </c>
      <c r="AH186">
        <v>2.5</v>
      </c>
      <c r="AI186" t="s">
        <v>66</v>
      </c>
      <c r="AJ186" t="s">
        <v>81</v>
      </c>
    </row>
    <row r="187" spans="1:36">
      <c r="A187" t="s">
        <v>528</v>
      </c>
      <c r="B187">
        <f>1</f>
        <v>1</v>
      </c>
      <c r="C187" t="s">
        <v>93</v>
      </c>
      <c r="D187" t="str">
        <f>VLOOKUP(Table1[[#This Row],[State Name]], Lookup!$A$2:$B$33, 2, FALSE)</f>
        <v>SK</v>
      </c>
      <c r="E187" t="s">
        <v>33</v>
      </c>
      <c r="F187">
        <v>2018</v>
      </c>
      <c r="G187" t="s">
        <v>83</v>
      </c>
      <c r="H187">
        <f t="shared" si="2"/>
        <v>6</v>
      </c>
      <c r="I187" s="3">
        <f>DATE(Table1[[#This Row],[Year]],Table1[[#This Row],[Month_Number]],1)</f>
        <v>43252</v>
      </c>
      <c r="J187" t="s">
        <v>84</v>
      </c>
      <c r="K187" t="s">
        <v>529</v>
      </c>
      <c r="L187" t="s">
        <v>37</v>
      </c>
      <c r="M187">
        <v>2</v>
      </c>
      <c r="N187" t="s">
        <v>113</v>
      </c>
      <c r="O187">
        <v>3</v>
      </c>
      <c r="P187">
        <v>2</v>
      </c>
      <c r="Q187" t="s">
        <v>87</v>
      </c>
      <c r="R187" t="s">
        <v>88</v>
      </c>
      <c r="S187" t="s">
        <v>41</v>
      </c>
      <c r="T187" t="s">
        <v>63</v>
      </c>
      <c r="U187" t="s">
        <v>106</v>
      </c>
      <c r="V187">
        <v>40</v>
      </c>
      <c r="W187">
        <v>48</v>
      </c>
      <c r="X187" t="str">
        <f>IF(Table1[[#This Row],[Driver Age]]&lt;25,"(&lt;25) Young",IF(Table1[[#This Row],[Driver Age]]&lt;=60,"(25–60) Adult","(&gt;60) Senior"))</f>
        <v>(25–60) Adult</v>
      </c>
      <c r="Y187" t="s">
        <v>75</v>
      </c>
      <c r="Z187" t="s">
        <v>90</v>
      </c>
      <c r="AA187" t="s">
        <v>45</v>
      </c>
      <c r="AB187" t="s">
        <v>46</v>
      </c>
      <c r="AC187">
        <v>5</v>
      </c>
      <c r="AD187" t="s">
        <v>78</v>
      </c>
      <c r="AE187" t="s">
        <v>65</v>
      </c>
      <c r="AF187" t="s">
        <v>26</v>
      </c>
      <c r="AG187" t="s">
        <v>50</v>
      </c>
      <c r="AH187">
        <v>0.67</v>
      </c>
      <c r="AI187" t="s">
        <v>108</v>
      </c>
      <c r="AJ187" t="s">
        <v>109</v>
      </c>
    </row>
    <row r="188" spans="1:36">
      <c r="A188" t="s">
        <v>530</v>
      </c>
      <c r="B188">
        <f>1</f>
        <v>1</v>
      </c>
      <c r="C188" t="s">
        <v>294</v>
      </c>
      <c r="D188" t="str">
        <f>VLOOKUP(Table1[[#This Row],[State Name]], Lookup!$A$2:$B$33, 2, FALSE)</f>
        <v>MZ</v>
      </c>
      <c r="E188" t="s">
        <v>33</v>
      </c>
      <c r="F188">
        <v>2019</v>
      </c>
      <c r="G188" t="s">
        <v>83</v>
      </c>
      <c r="H188">
        <f t="shared" si="2"/>
        <v>6</v>
      </c>
      <c r="I188" s="3">
        <f>DATE(Table1[[#This Row],[Year]],Table1[[#This Row],[Month_Number]],1)</f>
        <v>43617</v>
      </c>
      <c r="J188" t="s">
        <v>35</v>
      </c>
      <c r="K188" t="s">
        <v>531</v>
      </c>
      <c r="L188" t="s">
        <v>59</v>
      </c>
      <c r="M188">
        <v>4</v>
      </c>
      <c r="N188" t="s">
        <v>38</v>
      </c>
      <c r="O188">
        <v>6</v>
      </c>
      <c r="P188">
        <v>5</v>
      </c>
      <c r="Q188" t="s">
        <v>72</v>
      </c>
      <c r="R188" t="s">
        <v>61</v>
      </c>
      <c r="S188" t="s">
        <v>73</v>
      </c>
      <c r="T188" t="s">
        <v>105</v>
      </c>
      <c r="U188" t="s">
        <v>43</v>
      </c>
      <c r="V188">
        <v>35</v>
      </c>
      <c r="W188">
        <v>47</v>
      </c>
      <c r="X188" t="str">
        <f>IF(Table1[[#This Row],[Driver Age]]&lt;25,"(&lt;25) Young",IF(Table1[[#This Row],[Driver Age]]&lt;=60,"(25–60) Adult","(&gt;60) Senior"))</f>
        <v>(25–60) Adult</v>
      </c>
      <c r="Y188" t="s">
        <v>75</v>
      </c>
      <c r="Z188" t="s">
        <v>107</v>
      </c>
      <c r="AA188" t="s">
        <v>45</v>
      </c>
      <c r="AB188" t="s">
        <v>64</v>
      </c>
      <c r="AC188">
        <v>5</v>
      </c>
      <c r="AD188" t="s">
        <v>78</v>
      </c>
      <c r="AE188" t="s">
        <v>65</v>
      </c>
      <c r="AF188" t="s">
        <v>49</v>
      </c>
      <c r="AG188" t="s">
        <v>50</v>
      </c>
      <c r="AH188">
        <v>0.83</v>
      </c>
      <c r="AI188" t="s">
        <v>108</v>
      </c>
      <c r="AJ188" t="s">
        <v>109</v>
      </c>
    </row>
    <row r="189" spans="1:36">
      <c r="A189" t="s">
        <v>532</v>
      </c>
      <c r="B189">
        <f>1</f>
        <v>1</v>
      </c>
      <c r="C189" t="s">
        <v>211</v>
      </c>
      <c r="D189" t="str">
        <f>VLOOKUP(Table1[[#This Row],[State Name]], Lookup!$A$2:$B$33, 2, FALSE)</f>
        <v>WB</v>
      </c>
      <c r="E189" t="s">
        <v>265</v>
      </c>
      <c r="F189">
        <v>2018</v>
      </c>
      <c r="G189" t="s">
        <v>94</v>
      </c>
      <c r="H189">
        <f t="shared" si="2"/>
        <v>8</v>
      </c>
      <c r="I189" s="3">
        <f>DATE(Table1[[#This Row],[Year]],Table1[[#This Row],[Month_Number]],1)</f>
        <v>43313</v>
      </c>
      <c r="J189" t="s">
        <v>95</v>
      </c>
      <c r="K189" t="s">
        <v>383</v>
      </c>
      <c r="L189" t="s">
        <v>37</v>
      </c>
      <c r="M189">
        <v>1</v>
      </c>
      <c r="N189" t="s">
        <v>162</v>
      </c>
      <c r="O189">
        <v>8</v>
      </c>
      <c r="P189">
        <v>0</v>
      </c>
      <c r="Q189" t="s">
        <v>103</v>
      </c>
      <c r="R189" t="s">
        <v>104</v>
      </c>
      <c r="S189" t="s">
        <v>73</v>
      </c>
      <c r="T189" t="s">
        <v>105</v>
      </c>
      <c r="U189" t="s">
        <v>89</v>
      </c>
      <c r="V189">
        <v>48</v>
      </c>
      <c r="W189">
        <v>28</v>
      </c>
      <c r="X189" t="str">
        <f>IF(Table1[[#This Row],[Driver Age]]&lt;25,"(&lt;25) Young",IF(Table1[[#This Row],[Driver Age]]&lt;=60,"(25–60) Adult","(&gt;60) Senior"))</f>
        <v>(25–60) Adult</v>
      </c>
      <c r="Y189" t="s">
        <v>44</v>
      </c>
      <c r="Z189" t="s">
        <v>90</v>
      </c>
      <c r="AA189" t="s">
        <v>76</v>
      </c>
      <c r="AB189" t="s">
        <v>77</v>
      </c>
      <c r="AC189">
        <v>3</v>
      </c>
      <c r="AD189" t="s">
        <v>47</v>
      </c>
      <c r="AE189" t="s">
        <v>65</v>
      </c>
      <c r="AF189" t="s">
        <v>49</v>
      </c>
      <c r="AG189" t="s">
        <v>143</v>
      </c>
      <c r="AH189">
        <v>0</v>
      </c>
      <c r="AI189" t="s">
        <v>80</v>
      </c>
      <c r="AJ189" t="s">
        <v>109</v>
      </c>
    </row>
    <row r="190" spans="1:36">
      <c r="A190" t="s">
        <v>533</v>
      </c>
      <c r="B190">
        <f>1</f>
        <v>1</v>
      </c>
      <c r="C190" t="s">
        <v>141</v>
      </c>
      <c r="D190" t="str">
        <f>VLOOKUP(Table1[[#This Row],[State Name]], Lookup!$A$2:$B$33, 2, FALSE)</f>
        <v>BR</v>
      </c>
      <c r="E190" t="s">
        <v>33</v>
      </c>
      <c r="F190">
        <v>2019</v>
      </c>
      <c r="G190" t="s">
        <v>34</v>
      </c>
      <c r="H190">
        <f t="shared" si="2"/>
        <v>5</v>
      </c>
      <c r="I190" s="3">
        <f>DATE(Table1[[#This Row],[Year]],Table1[[#This Row],[Month_Number]],1)</f>
        <v>43586</v>
      </c>
      <c r="J190" t="s">
        <v>154</v>
      </c>
      <c r="K190" t="s">
        <v>534</v>
      </c>
      <c r="L190" t="s">
        <v>59</v>
      </c>
      <c r="M190">
        <v>3</v>
      </c>
      <c r="N190" t="s">
        <v>60</v>
      </c>
      <c r="O190">
        <v>7</v>
      </c>
      <c r="P190">
        <v>4</v>
      </c>
      <c r="Q190" t="s">
        <v>103</v>
      </c>
      <c r="R190" t="s">
        <v>40</v>
      </c>
      <c r="S190" t="s">
        <v>73</v>
      </c>
      <c r="T190" t="s">
        <v>105</v>
      </c>
      <c r="U190" t="s">
        <v>43</v>
      </c>
      <c r="V190">
        <v>118</v>
      </c>
      <c r="W190">
        <v>22</v>
      </c>
      <c r="X190" t="str">
        <f>IF(Table1[[#This Row],[Driver Age]]&lt;25,"(&lt;25) Young",IF(Table1[[#This Row],[Driver Age]]&lt;=60,"(25–60) Adult","(&gt;60) Senior"))</f>
        <v>(&lt;25) Young</v>
      </c>
      <c r="Y190" t="s">
        <v>75</v>
      </c>
      <c r="Z190" t="s">
        <v>90</v>
      </c>
      <c r="AA190" t="s">
        <v>45</v>
      </c>
      <c r="AB190" t="s">
        <v>64</v>
      </c>
      <c r="AC190">
        <v>5</v>
      </c>
      <c r="AD190" t="s">
        <v>78</v>
      </c>
      <c r="AE190" t="s">
        <v>65</v>
      </c>
      <c r="AF190" t="s">
        <v>26</v>
      </c>
      <c r="AG190" t="s">
        <v>50</v>
      </c>
      <c r="AH190">
        <v>0.56999999999999995</v>
      </c>
      <c r="AI190" t="s">
        <v>168</v>
      </c>
      <c r="AJ190" t="s">
        <v>81</v>
      </c>
    </row>
    <row r="191" spans="1:36">
      <c r="A191" t="s">
        <v>535</v>
      </c>
      <c r="B191">
        <f>1</f>
        <v>1</v>
      </c>
      <c r="C191" t="s">
        <v>234</v>
      </c>
      <c r="D191" t="str">
        <f>VLOOKUP(Table1[[#This Row],[State Name]], Lookup!$A$2:$B$33, 2, FALSE)</f>
        <v>TR</v>
      </c>
      <c r="E191" t="s">
        <v>33</v>
      </c>
      <c r="F191">
        <v>2018</v>
      </c>
      <c r="G191" t="s">
        <v>171</v>
      </c>
      <c r="H191">
        <f t="shared" si="2"/>
        <v>2</v>
      </c>
      <c r="I191" s="3">
        <f>DATE(Table1[[#This Row],[Year]],Table1[[#This Row],[Month_Number]],1)</f>
        <v>43132</v>
      </c>
      <c r="J191" t="s">
        <v>57</v>
      </c>
      <c r="K191" t="s">
        <v>536</v>
      </c>
      <c r="L191" t="s">
        <v>37</v>
      </c>
      <c r="M191">
        <v>5</v>
      </c>
      <c r="N191" t="s">
        <v>38</v>
      </c>
      <c r="O191">
        <v>1</v>
      </c>
      <c r="P191">
        <v>4</v>
      </c>
      <c r="Q191" t="s">
        <v>119</v>
      </c>
      <c r="R191" t="s">
        <v>40</v>
      </c>
      <c r="S191" t="s">
        <v>120</v>
      </c>
      <c r="T191" t="s">
        <v>42</v>
      </c>
      <c r="U191" t="s">
        <v>89</v>
      </c>
      <c r="V191">
        <v>53</v>
      </c>
      <c r="W191">
        <v>26</v>
      </c>
      <c r="X191" t="str">
        <f>IF(Table1[[#This Row],[Driver Age]]&lt;25,"(&lt;25) Young",IF(Table1[[#This Row],[Driver Age]]&lt;=60,"(25–60) Adult","(&gt;60) Senior"))</f>
        <v>(25–60) Adult</v>
      </c>
      <c r="Y191" t="s">
        <v>44</v>
      </c>
      <c r="Z191" t="s">
        <v>33</v>
      </c>
      <c r="AA191" t="s">
        <v>45</v>
      </c>
      <c r="AB191" t="s">
        <v>97</v>
      </c>
      <c r="AC191">
        <v>0</v>
      </c>
      <c r="AD191" t="s">
        <v>47</v>
      </c>
      <c r="AE191" t="s">
        <v>65</v>
      </c>
      <c r="AF191" t="s">
        <v>49</v>
      </c>
      <c r="AG191" t="s">
        <v>50</v>
      </c>
      <c r="AH191">
        <v>4</v>
      </c>
      <c r="AI191" t="s">
        <v>80</v>
      </c>
      <c r="AJ191" t="s">
        <v>52</v>
      </c>
    </row>
    <row r="192" spans="1:36">
      <c r="A192" t="s">
        <v>537</v>
      </c>
      <c r="B192">
        <f>1</f>
        <v>1</v>
      </c>
      <c r="C192" t="s">
        <v>211</v>
      </c>
      <c r="D192" t="str">
        <f>VLOOKUP(Table1[[#This Row],[State Name]], Lookup!$A$2:$B$33, 2, FALSE)</f>
        <v>WB</v>
      </c>
      <c r="E192" t="s">
        <v>212</v>
      </c>
      <c r="F192">
        <v>2021</v>
      </c>
      <c r="G192" t="s">
        <v>124</v>
      </c>
      <c r="H192">
        <f t="shared" si="2"/>
        <v>7</v>
      </c>
      <c r="I192" s="3">
        <f>DATE(Table1[[#This Row],[Year]],Table1[[#This Row],[Month_Number]],1)</f>
        <v>44378</v>
      </c>
      <c r="J192" t="s">
        <v>84</v>
      </c>
      <c r="K192" t="s">
        <v>538</v>
      </c>
      <c r="L192" t="s">
        <v>59</v>
      </c>
      <c r="M192">
        <v>3</v>
      </c>
      <c r="N192" t="s">
        <v>162</v>
      </c>
      <c r="O192">
        <v>0</v>
      </c>
      <c r="P192">
        <v>2</v>
      </c>
      <c r="Q192" t="s">
        <v>119</v>
      </c>
      <c r="R192" t="s">
        <v>88</v>
      </c>
      <c r="S192" t="s">
        <v>73</v>
      </c>
      <c r="T192" t="s">
        <v>42</v>
      </c>
      <c r="U192" t="s">
        <v>89</v>
      </c>
      <c r="V192">
        <v>38</v>
      </c>
      <c r="W192">
        <v>69</v>
      </c>
      <c r="X192" t="str">
        <f>IF(Table1[[#This Row],[Driver Age]]&lt;25,"(&lt;25) Young",IF(Table1[[#This Row],[Driver Age]]&lt;=60,"(25–60) Adult","(&gt;60) Senior"))</f>
        <v>(&gt;60) Senior</v>
      </c>
      <c r="Y192" t="s">
        <v>44</v>
      </c>
      <c r="Z192" t="s">
        <v>107</v>
      </c>
      <c r="AA192" t="s">
        <v>76</v>
      </c>
      <c r="AB192" t="s">
        <v>97</v>
      </c>
      <c r="AC192">
        <v>3</v>
      </c>
      <c r="AD192" t="s">
        <v>47</v>
      </c>
      <c r="AE192" t="s">
        <v>48</v>
      </c>
      <c r="AF192" t="s">
        <v>26</v>
      </c>
      <c r="AG192" t="s">
        <v>50</v>
      </c>
      <c r="AH192">
        <v>0</v>
      </c>
      <c r="AI192" t="s">
        <v>51</v>
      </c>
      <c r="AJ192" t="s">
        <v>109</v>
      </c>
    </row>
    <row r="193" spans="1:36">
      <c r="A193" t="s">
        <v>539</v>
      </c>
      <c r="B193">
        <f>1</f>
        <v>1</v>
      </c>
      <c r="C193" t="s">
        <v>122</v>
      </c>
      <c r="D193" t="str">
        <f>VLOOKUP(Table1[[#This Row],[State Name]], Lookup!$A$2:$B$33, 2, FALSE)</f>
        <v>RJ</v>
      </c>
      <c r="E193" t="s">
        <v>483</v>
      </c>
      <c r="F193">
        <v>2023</v>
      </c>
      <c r="G193" t="s">
        <v>117</v>
      </c>
      <c r="H193">
        <f t="shared" si="2"/>
        <v>12</v>
      </c>
      <c r="I193" s="3">
        <f>DATE(Table1[[#This Row],[Year]],Table1[[#This Row],[Month_Number]],1)</f>
        <v>45261</v>
      </c>
      <c r="J193" t="s">
        <v>101</v>
      </c>
      <c r="K193" t="s">
        <v>540</v>
      </c>
      <c r="L193" t="s">
        <v>59</v>
      </c>
      <c r="M193">
        <v>5</v>
      </c>
      <c r="N193" t="s">
        <v>128</v>
      </c>
      <c r="O193">
        <v>6</v>
      </c>
      <c r="P193">
        <v>4</v>
      </c>
      <c r="Q193" t="s">
        <v>119</v>
      </c>
      <c r="R193" t="s">
        <v>104</v>
      </c>
      <c r="S193" t="s">
        <v>41</v>
      </c>
      <c r="T193" t="s">
        <v>63</v>
      </c>
      <c r="U193" t="s">
        <v>106</v>
      </c>
      <c r="V193">
        <v>62</v>
      </c>
      <c r="W193">
        <v>38</v>
      </c>
      <c r="X193" t="str">
        <f>IF(Table1[[#This Row],[Driver Age]]&lt;25,"(&lt;25) Young",IF(Table1[[#This Row],[Driver Age]]&lt;=60,"(25–60) Adult","(&gt;60) Senior"))</f>
        <v>(25–60) Adult</v>
      </c>
      <c r="Y193" t="s">
        <v>75</v>
      </c>
      <c r="Z193" t="s">
        <v>107</v>
      </c>
      <c r="AA193" t="s">
        <v>45</v>
      </c>
      <c r="AB193" t="s">
        <v>64</v>
      </c>
      <c r="AC193">
        <v>22</v>
      </c>
      <c r="AD193" t="s">
        <v>47</v>
      </c>
      <c r="AE193" t="s">
        <v>79</v>
      </c>
      <c r="AF193" t="s">
        <v>49</v>
      </c>
      <c r="AG193" t="s">
        <v>50</v>
      </c>
      <c r="AH193">
        <v>0.67</v>
      </c>
      <c r="AI193" t="s">
        <v>108</v>
      </c>
      <c r="AJ193" t="s">
        <v>52</v>
      </c>
    </row>
    <row r="194" spans="1:36">
      <c r="A194" t="s">
        <v>541</v>
      </c>
      <c r="B194">
        <f>1</f>
        <v>1</v>
      </c>
      <c r="C194" t="s">
        <v>234</v>
      </c>
      <c r="D194" t="str">
        <f>VLOOKUP(Table1[[#This Row],[State Name]], Lookup!$A$2:$B$33, 2, FALSE)</f>
        <v>TR</v>
      </c>
      <c r="E194" t="s">
        <v>33</v>
      </c>
      <c r="F194">
        <v>2018</v>
      </c>
      <c r="G194" t="s">
        <v>130</v>
      </c>
      <c r="H194">
        <f t="shared" ref="H194:H257" si="3">MONTH(DATEVALUE(G194 &amp; " 5"))</f>
        <v>4</v>
      </c>
      <c r="I194" s="3">
        <f>DATE(Table1[[#This Row],[Year]],Table1[[#This Row],[Month_Number]],1)</f>
        <v>43191</v>
      </c>
      <c r="J194" t="s">
        <v>57</v>
      </c>
      <c r="K194" t="s">
        <v>412</v>
      </c>
      <c r="L194" t="s">
        <v>37</v>
      </c>
      <c r="M194">
        <v>1</v>
      </c>
      <c r="N194" t="s">
        <v>86</v>
      </c>
      <c r="O194">
        <v>8</v>
      </c>
      <c r="P194">
        <v>3</v>
      </c>
      <c r="Q194" t="s">
        <v>72</v>
      </c>
      <c r="R194" t="s">
        <v>40</v>
      </c>
      <c r="S194" t="s">
        <v>120</v>
      </c>
      <c r="T194" t="s">
        <v>74</v>
      </c>
      <c r="U194" t="s">
        <v>33</v>
      </c>
      <c r="V194">
        <v>90</v>
      </c>
      <c r="W194">
        <v>43</v>
      </c>
      <c r="X194" t="str">
        <f>IF(Table1[[#This Row],[Driver Age]]&lt;25,"(&lt;25) Young",IF(Table1[[#This Row],[Driver Age]]&lt;=60,"(25–60) Adult","(&gt;60) Senior"))</f>
        <v>(25–60) Adult</v>
      </c>
      <c r="Y194" t="s">
        <v>75</v>
      </c>
      <c r="Z194" t="s">
        <v>107</v>
      </c>
      <c r="AA194" t="s">
        <v>76</v>
      </c>
      <c r="AB194" t="s">
        <v>46</v>
      </c>
      <c r="AC194">
        <v>20</v>
      </c>
      <c r="AD194" t="s">
        <v>114</v>
      </c>
      <c r="AE194" t="s">
        <v>65</v>
      </c>
      <c r="AF194" t="s">
        <v>49</v>
      </c>
      <c r="AG194" t="s">
        <v>50</v>
      </c>
      <c r="AH194">
        <v>0.38</v>
      </c>
      <c r="AI194" t="s">
        <v>108</v>
      </c>
      <c r="AJ194" t="s">
        <v>67</v>
      </c>
    </row>
    <row r="195" spans="1:36">
      <c r="A195" t="s">
        <v>542</v>
      </c>
      <c r="B195">
        <f>1</f>
        <v>1</v>
      </c>
      <c r="C195" t="s">
        <v>141</v>
      </c>
      <c r="D195" t="str">
        <f>VLOOKUP(Table1[[#This Row],[State Name]], Lookup!$A$2:$B$33, 2, FALSE)</f>
        <v>BR</v>
      </c>
      <c r="E195" t="s">
        <v>33</v>
      </c>
      <c r="F195">
        <v>2021</v>
      </c>
      <c r="G195" t="s">
        <v>56</v>
      </c>
      <c r="H195">
        <f t="shared" si="3"/>
        <v>1</v>
      </c>
      <c r="I195" s="3">
        <f>DATE(Table1[[#This Row],[Year]],Table1[[#This Row],[Month_Number]],1)</f>
        <v>44197</v>
      </c>
      <c r="J195" t="s">
        <v>154</v>
      </c>
      <c r="K195" t="s">
        <v>543</v>
      </c>
      <c r="L195" t="s">
        <v>50</v>
      </c>
      <c r="M195">
        <v>3</v>
      </c>
      <c r="N195" t="s">
        <v>86</v>
      </c>
      <c r="O195">
        <v>9</v>
      </c>
      <c r="P195">
        <v>3</v>
      </c>
      <c r="Q195" t="s">
        <v>72</v>
      </c>
      <c r="R195" t="s">
        <v>40</v>
      </c>
      <c r="S195" t="s">
        <v>41</v>
      </c>
      <c r="T195" t="s">
        <v>105</v>
      </c>
      <c r="U195" t="s">
        <v>43</v>
      </c>
      <c r="V195">
        <v>40</v>
      </c>
      <c r="W195">
        <v>40</v>
      </c>
      <c r="X195" t="str">
        <f>IF(Table1[[#This Row],[Driver Age]]&lt;25,"(&lt;25) Young",IF(Table1[[#This Row],[Driver Age]]&lt;=60,"(25–60) Adult","(&gt;60) Senior"))</f>
        <v>(25–60) Adult</v>
      </c>
      <c r="Y195" t="s">
        <v>75</v>
      </c>
      <c r="Z195" t="s">
        <v>107</v>
      </c>
      <c r="AA195" t="s">
        <v>76</v>
      </c>
      <c r="AB195" t="s">
        <v>97</v>
      </c>
      <c r="AC195">
        <v>20</v>
      </c>
      <c r="AD195" t="s">
        <v>114</v>
      </c>
      <c r="AE195" t="s">
        <v>48</v>
      </c>
      <c r="AF195" t="s">
        <v>26</v>
      </c>
      <c r="AG195" t="s">
        <v>50</v>
      </c>
      <c r="AH195">
        <v>0.33</v>
      </c>
      <c r="AI195" t="s">
        <v>108</v>
      </c>
      <c r="AJ195" t="s">
        <v>109</v>
      </c>
    </row>
    <row r="196" spans="1:36">
      <c r="A196" t="s">
        <v>544</v>
      </c>
      <c r="B196">
        <f>1</f>
        <v>1</v>
      </c>
      <c r="C196" t="s">
        <v>122</v>
      </c>
      <c r="D196" t="str">
        <f>VLOOKUP(Table1[[#This Row],[State Name]], Lookup!$A$2:$B$33, 2, FALSE)</f>
        <v>RJ</v>
      </c>
      <c r="E196" t="s">
        <v>483</v>
      </c>
      <c r="F196">
        <v>2022</v>
      </c>
      <c r="G196" t="s">
        <v>171</v>
      </c>
      <c r="H196">
        <f t="shared" si="3"/>
        <v>2</v>
      </c>
      <c r="I196" s="3">
        <f>DATE(Table1[[#This Row],[Year]],Table1[[#This Row],[Month_Number]],1)</f>
        <v>44593</v>
      </c>
      <c r="J196" t="s">
        <v>101</v>
      </c>
      <c r="K196" t="s">
        <v>545</v>
      </c>
      <c r="L196" t="s">
        <v>37</v>
      </c>
      <c r="M196">
        <v>4</v>
      </c>
      <c r="N196" t="s">
        <v>128</v>
      </c>
      <c r="O196">
        <v>6</v>
      </c>
      <c r="P196">
        <v>3</v>
      </c>
      <c r="Q196" t="s">
        <v>39</v>
      </c>
      <c r="R196" t="s">
        <v>61</v>
      </c>
      <c r="S196" t="s">
        <v>73</v>
      </c>
      <c r="T196" t="s">
        <v>74</v>
      </c>
      <c r="U196" t="s">
        <v>33</v>
      </c>
      <c r="V196">
        <v>51</v>
      </c>
      <c r="W196">
        <v>47</v>
      </c>
      <c r="X196" t="str">
        <f>IF(Table1[[#This Row],[Driver Age]]&lt;25,"(&lt;25) Young",IF(Table1[[#This Row],[Driver Age]]&lt;=60,"(25–60) Adult","(&gt;60) Senior"))</f>
        <v>(25–60) Adult</v>
      </c>
      <c r="Y196" t="s">
        <v>44</v>
      </c>
      <c r="Z196" t="s">
        <v>33</v>
      </c>
      <c r="AA196" t="s">
        <v>76</v>
      </c>
      <c r="AB196" t="s">
        <v>97</v>
      </c>
      <c r="AC196">
        <v>12</v>
      </c>
      <c r="AD196" t="s">
        <v>135</v>
      </c>
      <c r="AE196" t="s">
        <v>79</v>
      </c>
      <c r="AF196" t="s">
        <v>49</v>
      </c>
      <c r="AG196" t="s">
        <v>50</v>
      </c>
      <c r="AH196">
        <v>0.5</v>
      </c>
      <c r="AI196" t="s">
        <v>108</v>
      </c>
      <c r="AJ196" t="s">
        <v>52</v>
      </c>
    </row>
    <row r="197" spans="1:36">
      <c r="A197" t="s">
        <v>546</v>
      </c>
      <c r="B197">
        <f>1</f>
        <v>1</v>
      </c>
      <c r="C197" t="s">
        <v>311</v>
      </c>
      <c r="D197" t="str">
        <f>VLOOKUP(Table1[[#This Row],[State Name]], Lookup!$A$2:$B$33, 2, FALSE)</f>
        <v>JH</v>
      </c>
      <c r="E197" t="s">
        <v>33</v>
      </c>
      <c r="F197">
        <v>2023</v>
      </c>
      <c r="G197" t="s">
        <v>83</v>
      </c>
      <c r="H197">
        <f t="shared" si="3"/>
        <v>6</v>
      </c>
      <c r="I197" s="3">
        <f>DATE(Table1[[#This Row],[Year]],Table1[[#This Row],[Month_Number]],1)</f>
        <v>45078</v>
      </c>
      <c r="J197" t="s">
        <v>101</v>
      </c>
      <c r="K197" t="s">
        <v>547</v>
      </c>
      <c r="L197" t="s">
        <v>50</v>
      </c>
      <c r="M197">
        <v>5</v>
      </c>
      <c r="N197" t="s">
        <v>113</v>
      </c>
      <c r="O197">
        <v>2</v>
      </c>
      <c r="P197">
        <v>0</v>
      </c>
      <c r="Q197" t="s">
        <v>103</v>
      </c>
      <c r="R197" t="s">
        <v>88</v>
      </c>
      <c r="S197" t="s">
        <v>41</v>
      </c>
      <c r="T197" t="s">
        <v>74</v>
      </c>
      <c r="U197" t="s">
        <v>33</v>
      </c>
      <c r="V197">
        <v>83</v>
      </c>
      <c r="W197">
        <v>40</v>
      </c>
      <c r="X197" t="str">
        <f>IF(Table1[[#This Row],[Driver Age]]&lt;25,"(&lt;25) Young",IF(Table1[[#This Row],[Driver Age]]&lt;=60,"(25–60) Adult","(&gt;60) Senior"))</f>
        <v>(25–60) Adult</v>
      </c>
      <c r="Y197" t="s">
        <v>75</v>
      </c>
      <c r="Z197" t="s">
        <v>107</v>
      </c>
      <c r="AA197" t="s">
        <v>76</v>
      </c>
      <c r="AB197" t="s">
        <v>46</v>
      </c>
      <c r="AC197">
        <v>7</v>
      </c>
      <c r="AD197" t="s">
        <v>78</v>
      </c>
      <c r="AE197" t="s">
        <v>79</v>
      </c>
      <c r="AF197" t="s">
        <v>49</v>
      </c>
      <c r="AG197" t="s">
        <v>143</v>
      </c>
      <c r="AH197">
        <v>0</v>
      </c>
      <c r="AI197" t="s">
        <v>108</v>
      </c>
      <c r="AJ197" t="s">
        <v>91</v>
      </c>
    </row>
    <row r="198" spans="1:36">
      <c r="A198" t="s">
        <v>548</v>
      </c>
      <c r="B198">
        <f>1</f>
        <v>1</v>
      </c>
      <c r="C198" t="s">
        <v>307</v>
      </c>
      <c r="D198" t="str">
        <f>VLOOKUP(Table1[[#This Row],[State Name]], Lookup!$A$2:$B$33, 2, FALSE)</f>
        <v>DL</v>
      </c>
      <c r="E198" t="s">
        <v>472</v>
      </c>
      <c r="F198">
        <v>2023</v>
      </c>
      <c r="G198" t="s">
        <v>111</v>
      </c>
      <c r="H198">
        <f t="shared" si="3"/>
        <v>10</v>
      </c>
      <c r="I198" s="3">
        <f>DATE(Table1[[#This Row],[Year]],Table1[[#This Row],[Month_Number]],1)</f>
        <v>45200</v>
      </c>
      <c r="J198" t="s">
        <v>101</v>
      </c>
      <c r="K198" t="s">
        <v>381</v>
      </c>
      <c r="L198" t="s">
        <v>37</v>
      </c>
      <c r="M198">
        <v>3</v>
      </c>
      <c r="N198" t="s">
        <v>71</v>
      </c>
      <c r="O198">
        <v>6</v>
      </c>
      <c r="P198">
        <v>3</v>
      </c>
      <c r="Q198" t="s">
        <v>119</v>
      </c>
      <c r="R198" t="s">
        <v>40</v>
      </c>
      <c r="S198" t="s">
        <v>120</v>
      </c>
      <c r="T198" t="s">
        <v>105</v>
      </c>
      <c r="U198" t="s">
        <v>43</v>
      </c>
      <c r="V198">
        <v>55</v>
      </c>
      <c r="W198">
        <v>64</v>
      </c>
      <c r="X198" t="str">
        <f>IF(Table1[[#This Row],[Driver Age]]&lt;25,"(&lt;25) Young",IF(Table1[[#This Row],[Driver Age]]&lt;=60,"(25–60) Adult","(&gt;60) Senior"))</f>
        <v>(&gt;60) Senior</v>
      </c>
      <c r="Y198" t="s">
        <v>44</v>
      </c>
      <c r="Z198" t="s">
        <v>107</v>
      </c>
      <c r="AA198" t="s">
        <v>45</v>
      </c>
      <c r="AB198" t="s">
        <v>64</v>
      </c>
      <c r="AC198">
        <v>22</v>
      </c>
      <c r="AD198" t="s">
        <v>47</v>
      </c>
      <c r="AE198" t="s">
        <v>79</v>
      </c>
      <c r="AF198" t="s">
        <v>49</v>
      </c>
      <c r="AG198" t="s">
        <v>50</v>
      </c>
      <c r="AH198">
        <v>0.5</v>
      </c>
      <c r="AI198" t="s">
        <v>66</v>
      </c>
      <c r="AJ198" t="s">
        <v>52</v>
      </c>
    </row>
    <row r="199" spans="1:36">
      <c r="A199" t="s">
        <v>549</v>
      </c>
      <c r="B199">
        <f>1</f>
        <v>1</v>
      </c>
      <c r="C199" t="s">
        <v>318</v>
      </c>
      <c r="D199" t="str">
        <f>VLOOKUP(Table1[[#This Row],[State Name]], Lookup!$A$2:$B$33, 2, FALSE)</f>
        <v>PB</v>
      </c>
      <c r="E199" t="s">
        <v>33</v>
      </c>
      <c r="F199">
        <v>2018</v>
      </c>
      <c r="G199" t="s">
        <v>83</v>
      </c>
      <c r="H199">
        <f t="shared" si="3"/>
        <v>6</v>
      </c>
      <c r="I199" s="3">
        <f>DATE(Table1[[#This Row],[Year]],Table1[[#This Row],[Month_Number]],1)</f>
        <v>43252</v>
      </c>
      <c r="J199" t="s">
        <v>35</v>
      </c>
      <c r="K199" t="s">
        <v>189</v>
      </c>
      <c r="L199" t="s">
        <v>59</v>
      </c>
      <c r="M199">
        <v>4</v>
      </c>
      <c r="N199" t="s">
        <v>128</v>
      </c>
      <c r="O199">
        <v>1</v>
      </c>
      <c r="P199">
        <v>3</v>
      </c>
      <c r="Q199" t="s">
        <v>39</v>
      </c>
      <c r="R199" t="s">
        <v>104</v>
      </c>
      <c r="S199" t="s">
        <v>41</v>
      </c>
      <c r="T199" t="s">
        <v>42</v>
      </c>
      <c r="U199" t="s">
        <v>89</v>
      </c>
      <c r="V199">
        <v>106</v>
      </c>
      <c r="W199">
        <v>45</v>
      </c>
      <c r="X199" t="str">
        <f>IF(Table1[[#This Row],[Driver Age]]&lt;25,"(&lt;25) Young",IF(Table1[[#This Row],[Driver Age]]&lt;=60,"(25–60) Adult","(&gt;60) Senior"))</f>
        <v>(25–60) Adult</v>
      </c>
      <c r="Y199" t="s">
        <v>75</v>
      </c>
      <c r="Z199" t="s">
        <v>90</v>
      </c>
      <c r="AA199" t="s">
        <v>45</v>
      </c>
      <c r="AB199" t="s">
        <v>97</v>
      </c>
      <c r="AC199">
        <v>0</v>
      </c>
      <c r="AD199" t="s">
        <v>47</v>
      </c>
      <c r="AE199" t="s">
        <v>65</v>
      </c>
      <c r="AF199" t="s">
        <v>49</v>
      </c>
      <c r="AG199" t="s">
        <v>50</v>
      </c>
      <c r="AH199">
        <v>3</v>
      </c>
      <c r="AI199" t="s">
        <v>108</v>
      </c>
      <c r="AJ199" t="s">
        <v>67</v>
      </c>
    </row>
    <row r="200" spans="1:36">
      <c r="A200" t="s">
        <v>550</v>
      </c>
      <c r="B200">
        <f>1</f>
        <v>1</v>
      </c>
      <c r="C200" t="s">
        <v>93</v>
      </c>
      <c r="D200" t="str">
        <f>VLOOKUP(Table1[[#This Row],[State Name]], Lookup!$A$2:$B$33, 2, FALSE)</f>
        <v>SK</v>
      </c>
      <c r="E200" t="s">
        <v>33</v>
      </c>
      <c r="F200">
        <v>2020</v>
      </c>
      <c r="G200" t="s">
        <v>130</v>
      </c>
      <c r="H200">
        <f t="shared" si="3"/>
        <v>4</v>
      </c>
      <c r="I200" s="3">
        <f>DATE(Table1[[#This Row],[Year]],Table1[[#This Row],[Month_Number]],1)</f>
        <v>43922</v>
      </c>
      <c r="J200" t="s">
        <v>84</v>
      </c>
      <c r="K200" t="s">
        <v>551</v>
      </c>
      <c r="L200" t="s">
        <v>59</v>
      </c>
      <c r="M200">
        <v>5</v>
      </c>
      <c r="N200" t="s">
        <v>71</v>
      </c>
      <c r="O200">
        <v>5</v>
      </c>
      <c r="P200">
        <v>2</v>
      </c>
      <c r="Q200" t="s">
        <v>103</v>
      </c>
      <c r="R200" t="s">
        <v>88</v>
      </c>
      <c r="S200" t="s">
        <v>73</v>
      </c>
      <c r="T200" t="s">
        <v>42</v>
      </c>
      <c r="U200" t="s">
        <v>106</v>
      </c>
      <c r="V200">
        <v>120</v>
      </c>
      <c r="W200">
        <v>40</v>
      </c>
      <c r="X200" t="str">
        <f>IF(Table1[[#This Row],[Driver Age]]&lt;25,"(&lt;25) Young",IF(Table1[[#This Row],[Driver Age]]&lt;=60,"(25–60) Adult","(&gt;60) Senior"))</f>
        <v>(25–60) Adult</v>
      </c>
      <c r="Y200" t="s">
        <v>75</v>
      </c>
      <c r="Z200" t="s">
        <v>33</v>
      </c>
      <c r="AA200" t="s">
        <v>76</v>
      </c>
      <c r="AB200" t="s">
        <v>77</v>
      </c>
      <c r="AC200">
        <v>4</v>
      </c>
      <c r="AD200" t="s">
        <v>47</v>
      </c>
      <c r="AE200" t="s">
        <v>48</v>
      </c>
      <c r="AF200" t="s">
        <v>26</v>
      </c>
      <c r="AG200" t="s">
        <v>50</v>
      </c>
      <c r="AH200">
        <v>0.4</v>
      </c>
      <c r="AI200" t="s">
        <v>108</v>
      </c>
      <c r="AJ200" t="s">
        <v>81</v>
      </c>
    </row>
    <row r="201" spans="1:36">
      <c r="A201" t="s">
        <v>552</v>
      </c>
      <c r="B201">
        <f>1</f>
        <v>1</v>
      </c>
      <c r="C201" t="s">
        <v>183</v>
      </c>
      <c r="D201" t="str">
        <f>VLOOKUP(Table1[[#This Row],[State Name]], Lookup!$A$2:$B$33, 2, FALSE)</f>
        <v>TN</v>
      </c>
      <c r="E201" t="s">
        <v>403</v>
      </c>
      <c r="F201">
        <v>2018</v>
      </c>
      <c r="G201" t="s">
        <v>34</v>
      </c>
      <c r="H201">
        <f t="shared" si="3"/>
        <v>5</v>
      </c>
      <c r="I201" s="3">
        <f>DATE(Table1[[#This Row],[Year]],Table1[[#This Row],[Month_Number]],1)</f>
        <v>43221</v>
      </c>
      <c r="J201" t="s">
        <v>101</v>
      </c>
      <c r="K201" t="s">
        <v>553</v>
      </c>
      <c r="L201" t="s">
        <v>59</v>
      </c>
      <c r="M201">
        <v>4</v>
      </c>
      <c r="N201" t="s">
        <v>71</v>
      </c>
      <c r="O201">
        <v>9</v>
      </c>
      <c r="P201">
        <v>2</v>
      </c>
      <c r="Q201" t="s">
        <v>72</v>
      </c>
      <c r="R201" t="s">
        <v>61</v>
      </c>
      <c r="S201" t="s">
        <v>73</v>
      </c>
      <c r="T201" t="s">
        <v>63</v>
      </c>
      <c r="U201" t="s">
        <v>33</v>
      </c>
      <c r="V201">
        <v>117</v>
      </c>
      <c r="W201">
        <v>60</v>
      </c>
      <c r="X201" t="str">
        <f>IF(Table1[[#This Row],[Driver Age]]&lt;25,"(&lt;25) Young",IF(Table1[[#This Row],[Driver Age]]&lt;=60,"(25–60) Adult","(&gt;60) Senior"))</f>
        <v>(25–60) Adult</v>
      </c>
      <c r="Y201" t="s">
        <v>75</v>
      </c>
      <c r="Z201" t="s">
        <v>107</v>
      </c>
      <c r="AA201" t="s">
        <v>45</v>
      </c>
      <c r="AB201" t="s">
        <v>64</v>
      </c>
      <c r="AC201">
        <v>12</v>
      </c>
      <c r="AD201" t="s">
        <v>135</v>
      </c>
      <c r="AE201" t="s">
        <v>65</v>
      </c>
      <c r="AF201" t="s">
        <v>49</v>
      </c>
      <c r="AG201" t="s">
        <v>50</v>
      </c>
      <c r="AH201">
        <v>0.22</v>
      </c>
      <c r="AI201" t="s">
        <v>66</v>
      </c>
      <c r="AJ201" t="s">
        <v>81</v>
      </c>
    </row>
    <row r="202" spans="1:36">
      <c r="A202" t="s">
        <v>554</v>
      </c>
      <c r="B202">
        <f>1</f>
        <v>1</v>
      </c>
      <c r="C202" t="s">
        <v>253</v>
      </c>
      <c r="D202" t="str">
        <f>VLOOKUP(Table1[[#This Row],[State Name]], Lookup!$A$2:$B$33, 2, FALSE)</f>
        <v>UK</v>
      </c>
      <c r="E202" t="s">
        <v>33</v>
      </c>
      <c r="F202">
        <v>2020</v>
      </c>
      <c r="G202" t="s">
        <v>83</v>
      </c>
      <c r="H202">
        <f t="shared" si="3"/>
        <v>6</v>
      </c>
      <c r="I202" s="3">
        <f>DATE(Table1[[#This Row],[Year]],Table1[[#This Row],[Month_Number]],1)</f>
        <v>43983</v>
      </c>
      <c r="J202" t="s">
        <v>35</v>
      </c>
      <c r="K202" t="s">
        <v>179</v>
      </c>
      <c r="L202" t="s">
        <v>50</v>
      </c>
      <c r="M202">
        <v>1</v>
      </c>
      <c r="N202" t="s">
        <v>162</v>
      </c>
      <c r="O202">
        <v>3</v>
      </c>
      <c r="P202">
        <v>0</v>
      </c>
      <c r="Q202" t="s">
        <v>39</v>
      </c>
      <c r="R202" t="s">
        <v>61</v>
      </c>
      <c r="S202" t="s">
        <v>73</v>
      </c>
      <c r="T202" t="s">
        <v>74</v>
      </c>
      <c r="U202" t="s">
        <v>106</v>
      </c>
      <c r="V202">
        <v>50</v>
      </c>
      <c r="W202">
        <v>29</v>
      </c>
      <c r="X202" t="str">
        <f>IF(Table1[[#This Row],[Driver Age]]&lt;25,"(&lt;25) Young",IF(Table1[[#This Row],[Driver Age]]&lt;=60,"(25–60) Adult","(&gt;60) Senior"))</f>
        <v>(25–60) Adult</v>
      </c>
      <c r="Y202" t="s">
        <v>75</v>
      </c>
      <c r="Z202" t="s">
        <v>107</v>
      </c>
      <c r="AA202" t="s">
        <v>45</v>
      </c>
      <c r="AB202" t="s">
        <v>46</v>
      </c>
      <c r="AC202">
        <v>13</v>
      </c>
      <c r="AD202" t="s">
        <v>135</v>
      </c>
      <c r="AE202" t="s">
        <v>48</v>
      </c>
      <c r="AF202" t="s">
        <v>49</v>
      </c>
      <c r="AG202" t="s">
        <v>143</v>
      </c>
      <c r="AH202">
        <v>0</v>
      </c>
      <c r="AI202" t="s">
        <v>80</v>
      </c>
      <c r="AJ202" t="s">
        <v>52</v>
      </c>
    </row>
    <row r="203" spans="1:36">
      <c r="A203" t="s">
        <v>555</v>
      </c>
      <c r="B203">
        <f>1</f>
        <v>1</v>
      </c>
      <c r="C203" t="s">
        <v>116</v>
      </c>
      <c r="D203" t="str">
        <f>VLOOKUP(Table1[[#This Row],[State Name]], Lookup!$A$2:$B$33, 2, FALSE)</f>
        <v>HP</v>
      </c>
      <c r="E203" t="s">
        <v>33</v>
      </c>
      <c r="F203">
        <v>2020</v>
      </c>
      <c r="G203" t="s">
        <v>100</v>
      </c>
      <c r="H203">
        <f t="shared" si="3"/>
        <v>11</v>
      </c>
      <c r="I203" s="3">
        <f>DATE(Table1[[#This Row],[Year]],Table1[[#This Row],[Month_Number]],1)</f>
        <v>44136</v>
      </c>
      <c r="J203" t="s">
        <v>35</v>
      </c>
      <c r="K203" t="s">
        <v>556</v>
      </c>
      <c r="L203" t="s">
        <v>59</v>
      </c>
      <c r="M203">
        <v>4</v>
      </c>
      <c r="N203" t="s">
        <v>86</v>
      </c>
      <c r="O203">
        <v>5</v>
      </c>
      <c r="P203">
        <v>0</v>
      </c>
      <c r="Q203" t="s">
        <v>87</v>
      </c>
      <c r="R203" t="s">
        <v>40</v>
      </c>
      <c r="S203" t="s">
        <v>120</v>
      </c>
      <c r="T203" t="s">
        <v>105</v>
      </c>
      <c r="U203" t="s">
        <v>106</v>
      </c>
      <c r="V203">
        <v>32</v>
      </c>
      <c r="W203">
        <v>60</v>
      </c>
      <c r="X203" t="str">
        <f>IF(Table1[[#This Row],[Driver Age]]&lt;25,"(&lt;25) Young",IF(Table1[[#This Row],[Driver Age]]&lt;=60,"(25–60) Adult","(&gt;60) Senior"))</f>
        <v>(25–60) Adult</v>
      </c>
      <c r="Y203" t="s">
        <v>75</v>
      </c>
      <c r="Z203" t="s">
        <v>90</v>
      </c>
      <c r="AA203" t="s">
        <v>45</v>
      </c>
      <c r="AB203" t="s">
        <v>97</v>
      </c>
      <c r="AC203">
        <v>3</v>
      </c>
      <c r="AD203" t="s">
        <v>47</v>
      </c>
      <c r="AE203" t="s">
        <v>48</v>
      </c>
      <c r="AF203" t="s">
        <v>49</v>
      </c>
      <c r="AG203" t="s">
        <v>143</v>
      </c>
      <c r="AH203">
        <v>0</v>
      </c>
      <c r="AI203" t="s">
        <v>66</v>
      </c>
      <c r="AJ203" t="s">
        <v>109</v>
      </c>
    </row>
    <row r="204" spans="1:36">
      <c r="A204" t="s">
        <v>557</v>
      </c>
      <c r="B204">
        <f>1</f>
        <v>1</v>
      </c>
      <c r="C204" t="s">
        <v>197</v>
      </c>
      <c r="D204" t="str">
        <f>VLOOKUP(Table1[[#This Row],[State Name]], Lookup!$A$2:$B$33, 2, FALSE)</f>
        <v>GJ</v>
      </c>
      <c r="E204" t="s">
        <v>245</v>
      </c>
      <c r="F204">
        <v>2022</v>
      </c>
      <c r="G204" t="s">
        <v>83</v>
      </c>
      <c r="H204">
        <f t="shared" si="3"/>
        <v>6</v>
      </c>
      <c r="I204" s="3">
        <f>DATE(Table1[[#This Row],[Year]],Table1[[#This Row],[Month_Number]],1)</f>
        <v>44713</v>
      </c>
      <c r="J204" t="s">
        <v>57</v>
      </c>
      <c r="K204" t="s">
        <v>558</v>
      </c>
      <c r="L204" t="s">
        <v>50</v>
      </c>
      <c r="M204">
        <v>1</v>
      </c>
      <c r="N204" t="s">
        <v>38</v>
      </c>
      <c r="O204">
        <v>9</v>
      </c>
      <c r="P204">
        <v>1</v>
      </c>
      <c r="Q204" t="s">
        <v>39</v>
      </c>
      <c r="R204" t="s">
        <v>88</v>
      </c>
      <c r="S204" t="s">
        <v>120</v>
      </c>
      <c r="T204" t="s">
        <v>63</v>
      </c>
      <c r="U204" t="s">
        <v>106</v>
      </c>
      <c r="V204">
        <v>32</v>
      </c>
      <c r="W204">
        <v>23</v>
      </c>
      <c r="X204" t="str">
        <f>IF(Table1[[#This Row],[Driver Age]]&lt;25,"(&lt;25) Young",IF(Table1[[#This Row],[Driver Age]]&lt;=60,"(25–60) Adult","(&gt;60) Senior"))</f>
        <v>(&lt;25) Young</v>
      </c>
      <c r="Y204" t="s">
        <v>44</v>
      </c>
      <c r="Z204" t="s">
        <v>90</v>
      </c>
      <c r="AA204" t="s">
        <v>45</v>
      </c>
      <c r="AB204" t="s">
        <v>97</v>
      </c>
      <c r="AC204">
        <v>15</v>
      </c>
      <c r="AD204" t="s">
        <v>135</v>
      </c>
      <c r="AE204" t="s">
        <v>79</v>
      </c>
      <c r="AF204" t="s">
        <v>49</v>
      </c>
      <c r="AG204" t="s">
        <v>50</v>
      </c>
      <c r="AH204">
        <v>0.11</v>
      </c>
      <c r="AI204" t="s">
        <v>168</v>
      </c>
      <c r="AJ204" t="s">
        <v>109</v>
      </c>
    </row>
    <row r="205" spans="1:36">
      <c r="A205" t="s">
        <v>559</v>
      </c>
      <c r="B205">
        <f>1</f>
        <v>1</v>
      </c>
      <c r="C205" t="s">
        <v>54</v>
      </c>
      <c r="D205" t="str">
        <f>VLOOKUP(Table1[[#This Row],[State Name]], Lookup!$A$2:$B$33, 2, FALSE)</f>
        <v>UP</v>
      </c>
      <c r="E205" t="s">
        <v>174</v>
      </c>
      <c r="F205">
        <v>2018</v>
      </c>
      <c r="G205" t="s">
        <v>111</v>
      </c>
      <c r="H205">
        <f t="shared" si="3"/>
        <v>10</v>
      </c>
      <c r="I205" s="3">
        <f>DATE(Table1[[#This Row],[Year]],Table1[[#This Row],[Month_Number]],1)</f>
        <v>43374</v>
      </c>
      <c r="J205" t="s">
        <v>101</v>
      </c>
      <c r="K205" t="s">
        <v>314</v>
      </c>
      <c r="L205" t="s">
        <v>37</v>
      </c>
      <c r="M205">
        <v>2</v>
      </c>
      <c r="N205" t="s">
        <v>128</v>
      </c>
      <c r="O205">
        <v>7</v>
      </c>
      <c r="P205">
        <v>0</v>
      </c>
      <c r="Q205" t="s">
        <v>103</v>
      </c>
      <c r="R205" t="s">
        <v>88</v>
      </c>
      <c r="S205" t="s">
        <v>62</v>
      </c>
      <c r="T205" t="s">
        <v>63</v>
      </c>
      <c r="U205" t="s">
        <v>43</v>
      </c>
      <c r="V205">
        <v>106</v>
      </c>
      <c r="W205">
        <v>22</v>
      </c>
      <c r="X205" t="str">
        <f>IF(Table1[[#This Row],[Driver Age]]&lt;25,"(&lt;25) Young",IF(Table1[[#This Row],[Driver Age]]&lt;=60,"(25–60) Adult","(&gt;60) Senior"))</f>
        <v>(&lt;25) Young</v>
      </c>
      <c r="Y205" t="s">
        <v>44</v>
      </c>
      <c r="Z205" t="s">
        <v>107</v>
      </c>
      <c r="AA205" t="s">
        <v>76</v>
      </c>
      <c r="AB205" t="s">
        <v>46</v>
      </c>
      <c r="AC205">
        <v>19</v>
      </c>
      <c r="AD205" t="s">
        <v>114</v>
      </c>
      <c r="AE205" t="s">
        <v>65</v>
      </c>
      <c r="AF205" t="s">
        <v>49</v>
      </c>
      <c r="AG205" t="s">
        <v>143</v>
      </c>
      <c r="AH205">
        <v>0</v>
      </c>
      <c r="AI205" t="s">
        <v>168</v>
      </c>
      <c r="AJ205" t="s">
        <v>67</v>
      </c>
    </row>
    <row r="206" spans="1:36">
      <c r="A206" t="s">
        <v>560</v>
      </c>
      <c r="B206">
        <f>1</f>
        <v>1</v>
      </c>
      <c r="C206" t="s">
        <v>166</v>
      </c>
      <c r="D206" t="str">
        <f>VLOOKUP(Table1[[#This Row],[State Name]], Lookup!$A$2:$B$33, 2, FALSE)</f>
        <v>MP</v>
      </c>
      <c r="E206" t="s">
        <v>33</v>
      </c>
      <c r="F206">
        <v>2020</v>
      </c>
      <c r="G206" t="s">
        <v>94</v>
      </c>
      <c r="H206">
        <f t="shared" si="3"/>
        <v>8</v>
      </c>
      <c r="I206" s="3">
        <f>DATE(Table1[[#This Row],[Year]],Table1[[#This Row],[Month_Number]],1)</f>
        <v>44044</v>
      </c>
      <c r="J206" t="s">
        <v>154</v>
      </c>
      <c r="K206" t="s">
        <v>561</v>
      </c>
      <c r="L206" t="s">
        <v>37</v>
      </c>
      <c r="M206">
        <v>5</v>
      </c>
      <c r="N206" t="s">
        <v>113</v>
      </c>
      <c r="O206">
        <v>6</v>
      </c>
      <c r="P206">
        <v>1</v>
      </c>
      <c r="Q206" t="s">
        <v>39</v>
      </c>
      <c r="R206" t="s">
        <v>61</v>
      </c>
      <c r="S206" t="s">
        <v>73</v>
      </c>
      <c r="T206" t="s">
        <v>74</v>
      </c>
      <c r="U206" t="s">
        <v>33</v>
      </c>
      <c r="V206">
        <v>34</v>
      </c>
      <c r="W206">
        <v>38</v>
      </c>
      <c r="X206" t="str">
        <f>IF(Table1[[#This Row],[Driver Age]]&lt;25,"(&lt;25) Young",IF(Table1[[#This Row],[Driver Age]]&lt;=60,"(25–60) Adult","(&gt;60) Senior"))</f>
        <v>(25–60) Adult</v>
      </c>
      <c r="Y206" t="s">
        <v>75</v>
      </c>
      <c r="Z206" t="s">
        <v>90</v>
      </c>
      <c r="AA206" t="s">
        <v>76</v>
      </c>
      <c r="AB206" t="s">
        <v>64</v>
      </c>
      <c r="AC206">
        <v>14</v>
      </c>
      <c r="AD206" t="s">
        <v>135</v>
      </c>
      <c r="AE206" t="s">
        <v>48</v>
      </c>
      <c r="AF206" t="s">
        <v>26</v>
      </c>
      <c r="AG206" t="s">
        <v>50</v>
      </c>
      <c r="AH206">
        <v>0.17</v>
      </c>
      <c r="AI206" t="s">
        <v>108</v>
      </c>
      <c r="AJ206" t="s">
        <v>109</v>
      </c>
    </row>
    <row r="207" spans="1:36">
      <c r="A207" t="s">
        <v>562</v>
      </c>
      <c r="B207">
        <f>1</f>
        <v>1</v>
      </c>
      <c r="C207" t="s">
        <v>157</v>
      </c>
      <c r="D207" t="str">
        <f>VLOOKUP(Table1[[#This Row],[State Name]], Lookup!$A$2:$B$33, 2, FALSE)</f>
        <v>KA</v>
      </c>
      <c r="E207" t="s">
        <v>258</v>
      </c>
      <c r="F207">
        <v>2019</v>
      </c>
      <c r="G207" t="s">
        <v>56</v>
      </c>
      <c r="H207">
        <f t="shared" si="3"/>
        <v>1</v>
      </c>
      <c r="I207" s="3">
        <f>DATE(Table1[[#This Row],[Year]],Table1[[#This Row],[Month_Number]],1)</f>
        <v>43466</v>
      </c>
      <c r="J207" t="s">
        <v>101</v>
      </c>
      <c r="K207" t="s">
        <v>563</v>
      </c>
      <c r="L207" t="s">
        <v>50</v>
      </c>
      <c r="M207">
        <v>3</v>
      </c>
      <c r="N207" t="s">
        <v>38</v>
      </c>
      <c r="O207">
        <v>6</v>
      </c>
      <c r="P207">
        <v>2</v>
      </c>
      <c r="Q207" t="s">
        <v>39</v>
      </c>
      <c r="R207" t="s">
        <v>88</v>
      </c>
      <c r="S207" t="s">
        <v>120</v>
      </c>
      <c r="T207" t="s">
        <v>42</v>
      </c>
      <c r="U207" t="s">
        <v>106</v>
      </c>
      <c r="V207">
        <v>41</v>
      </c>
      <c r="W207">
        <v>22</v>
      </c>
      <c r="X207" t="str">
        <f>IF(Table1[[#This Row],[Driver Age]]&lt;25,"(&lt;25) Young",IF(Table1[[#This Row],[Driver Age]]&lt;=60,"(25–60) Adult","(&gt;60) Senior"))</f>
        <v>(&lt;25) Young</v>
      </c>
      <c r="Y207" t="s">
        <v>75</v>
      </c>
      <c r="Z207" t="s">
        <v>107</v>
      </c>
      <c r="AA207" t="s">
        <v>76</v>
      </c>
      <c r="AB207" t="s">
        <v>46</v>
      </c>
      <c r="AC207">
        <v>12</v>
      </c>
      <c r="AD207" t="s">
        <v>135</v>
      </c>
      <c r="AE207" t="s">
        <v>65</v>
      </c>
      <c r="AF207" t="s">
        <v>49</v>
      </c>
      <c r="AG207" t="s">
        <v>50</v>
      </c>
      <c r="AH207">
        <v>0.33</v>
      </c>
      <c r="AI207" t="s">
        <v>168</v>
      </c>
      <c r="AJ207" t="s">
        <v>109</v>
      </c>
    </row>
    <row r="208" spans="1:36">
      <c r="A208" t="s">
        <v>564</v>
      </c>
      <c r="B208">
        <f>1</f>
        <v>1</v>
      </c>
      <c r="C208" t="s">
        <v>327</v>
      </c>
      <c r="D208" t="str">
        <f>VLOOKUP(Table1[[#This Row],[State Name]], Lookup!$A$2:$B$33, 2, FALSE)</f>
        <v>MN</v>
      </c>
      <c r="E208" t="s">
        <v>33</v>
      </c>
      <c r="F208">
        <v>2019</v>
      </c>
      <c r="G208" t="s">
        <v>94</v>
      </c>
      <c r="H208">
        <f t="shared" si="3"/>
        <v>8</v>
      </c>
      <c r="I208" s="3">
        <f>DATE(Table1[[#This Row],[Year]],Table1[[#This Row],[Month_Number]],1)</f>
        <v>43678</v>
      </c>
      <c r="J208" t="s">
        <v>146</v>
      </c>
      <c r="K208" t="s">
        <v>127</v>
      </c>
      <c r="L208" t="s">
        <v>59</v>
      </c>
      <c r="M208">
        <v>5</v>
      </c>
      <c r="N208" t="s">
        <v>60</v>
      </c>
      <c r="O208">
        <v>1</v>
      </c>
      <c r="P208">
        <v>4</v>
      </c>
      <c r="Q208" t="s">
        <v>39</v>
      </c>
      <c r="R208" t="s">
        <v>61</v>
      </c>
      <c r="S208" t="s">
        <v>41</v>
      </c>
      <c r="T208" t="s">
        <v>105</v>
      </c>
      <c r="U208" t="s">
        <v>43</v>
      </c>
      <c r="V208">
        <v>120</v>
      </c>
      <c r="W208">
        <v>67</v>
      </c>
      <c r="X208" t="str">
        <f>IF(Table1[[#This Row],[Driver Age]]&lt;25,"(&lt;25) Young",IF(Table1[[#This Row],[Driver Age]]&lt;=60,"(25–60) Adult","(&gt;60) Senior"))</f>
        <v>(&gt;60) Senior</v>
      </c>
      <c r="Y208" t="s">
        <v>75</v>
      </c>
      <c r="Z208" t="s">
        <v>107</v>
      </c>
      <c r="AA208" t="s">
        <v>76</v>
      </c>
      <c r="AB208" t="s">
        <v>64</v>
      </c>
      <c r="AC208">
        <v>2</v>
      </c>
      <c r="AD208" t="s">
        <v>47</v>
      </c>
      <c r="AE208" t="s">
        <v>65</v>
      </c>
      <c r="AF208" t="s">
        <v>49</v>
      </c>
      <c r="AG208" t="s">
        <v>50</v>
      </c>
      <c r="AH208">
        <v>4</v>
      </c>
      <c r="AI208" t="s">
        <v>51</v>
      </c>
      <c r="AJ208" t="s">
        <v>81</v>
      </c>
    </row>
    <row r="209" spans="1:36">
      <c r="A209" t="s">
        <v>565</v>
      </c>
      <c r="B209">
        <f>1</f>
        <v>1</v>
      </c>
      <c r="C209" t="s">
        <v>166</v>
      </c>
      <c r="D209" t="str">
        <f>VLOOKUP(Table1[[#This Row],[State Name]], Lookup!$A$2:$B$33, 2, FALSE)</f>
        <v>MP</v>
      </c>
      <c r="E209" t="s">
        <v>33</v>
      </c>
      <c r="F209">
        <v>2019</v>
      </c>
      <c r="G209" t="s">
        <v>171</v>
      </c>
      <c r="H209">
        <f t="shared" si="3"/>
        <v>2</v>
      </c>
      <c r="I209" s="3">
        <f>DATE(Table1[[#This Row],[Year]],Table1[[#This Row],[Month_Number]],1)</f>
        <v>43497</v>
      </c>
      <c r="J209" t="s">
        <v>95</v>
      </c>
      <c r="K209" t="s">
        <v>436</v>
      </c>
      <c r="L209" t="s">
        <v>37</v>
      </c>
      <c r="M209">
        <v>2</v>
      </c>
      <c r="N209" t="s">
        <v>38</v>
      </c>
      <c r="O209">
        <v>8</v>
      </c>
      <c r="P209">
        <v>2</v>
      </c>
      <c r="Q209" t="s">
        <v>119</v>
      </c>
      <c r="R209" t="s">
        <v>104</v>
      </c>
      <c r="S209" t="s">
        <v>73</v>
      </c>
      <c r="T209" t="s">
        <v>63</v>
      </c>
      <c r="U209" t="s">
        <v>43</v>
      </c>
      <c r="V209">
        <v>84</v>
      </c>
      <c r="W209">
        <v>66</v>
      </c>
      <c r="X209" t="str">
        <f>IF(Table1[[#This Row],[Driver Age]]&lt;25,"(&lt;25) Young",IF(Table1[[#This Row],[Driver Age]]&lt;=60,"(25–60) Adult","(&gt;60) Senior"))</f>
        <v>(&gt;60) Senior</v>
      </c>
      <c r="Y209" t="s">
        <v>44</v>
      </c>
      <c r="Z209" t="s">
        <v>90</v>
      </c>
      <c r="AA209" t="s">
        <v>76</v>
      </c>
      <c r="AB209" t="s">
        <v>46</v>
      </c>
      <c r="AC209">
        <v>8</v>
      </c>
      <c r="AD209" t="s">
        <v>78</v>
      </c>
      <c r="AE209" t="s">
        <v>65</v>
      </c>
      <c r="AF209" t="s">
        <v>49</v>
      </c>
      <c r="AG209" t="s">
        <v>50</v>
      </c>
      <c r="AH209">
        <v>0.25</v>
      </c>
      <c r="AI209" t="s">
        <v>51</v>
      </c>
      <c r="AJ209" t="s">
        <v>91</v>
      </c>
    </row>
    <row r="210" spans="1:36">
      <c r="A210" t="s">
        <v>566</v>
      </c>
      <c r="B210">
        <f>1</f>
        <v>1</v>
      </c>
      <c r="C210" t="s">
        <v>253</v>
      </c>
      <c r="D210" t="str">
        <f>VLOOKUP(Table1[[#This Row],[State Name]], Lookup!$A$2:$B$33, 2, FALSE)</f>
        <v>UK</v>
      </c>
      <c r="E210" t="s">
        <v>33</v>
      </c>
      <c r="F210">
        <v>2021</v>
      </c>
      <c r="G210" t="s">
        <v>100</v>
      </c>
      <c r="H210">
        <f t="shared" si="3"/>
        <v>11</v>
      </c>
      <c r="I210" s="3">
        <f>DATE(Table1[[#This Row],[Year]],Table1[[#This Row],[Month_Number]],1)</f>
        <v>44501</v>
      </c>
      <c r="J210" t="s">
        <v>154</v>
      </c>
      <c r="K210" t="s">
        <v>567</v>
      </c>
      <c r="L210" t="s">
        <v>59</v>
      </c>
      <c r="M210">
        <v>4</v>
      </c>
      <c r="N210" t="s">
        <v>128</v>
      </c>
      <c r="O210">
        <v>9</v>
      </c>
      <c r="P210">
        <v>4</v>
      </c>
      <c r="Q210" t="s">
        <v>103</v>
      </c>
      <c r="R210" t="s">
        <v>88</v>
      </c>
      <c r="S210" t="s">
        <v>73</v>
      </c>
      <c r="T210" t="s">
        <v>105</v>
      </c>
      <c r="U210" t="s">
        <v>33</v>
      </c>
      <c r="V210">
        <v>49</v>
      </c>
      <c r="W210">
        <v>53</v>
      </c>
      <c r="X210" t="str">
        <f>IF(Table1[[#This Row],[Driver Age]]&lt;25,"(&lt;25) Young",IF(Table1[[#This Row],[Driver Age]]&lt;=60,"(25–60) Adult","(&gt;60) Senior"))</f>
        <v>(25–60) Adult</v>
      </c>
      <c r="Y210" t="s">
        <v>75</v>
      </c>
      <c r="Z210" t="s">
        <v>33</v>
      </c>
      <c r="AA210" t="s">
        <v>45</v>
      </c>
      <c r="AB210" t="s">
        <v>46</v>
      </c>
      <c r="AC210">
        <v>13</v>
      </c>
      <c r="AD210" t="s">
        <v>135</v>
      </c>
      <c r="AE210" t="s">
        <v>48</v>
      </c>
      <c r="AF210" t="s">
        <v>26</v>
      </c>
      <c r="AG210" t="s">
        <v>50</v>
      </c>
      <c r="AH210">
        <v>0.44</v>
      </c>
      <c r="AI210" t="s">
        <v>66</v>
      </c>
      <c r="AJ210" t="s">
        <v>109</v>
      </c>
    </row>
    <row r="211" spans="1:36">
      <c r="A211" t="s">
        <v>568</v>
      </c>
      <c r="B211">
        <f>1</f>
        <v>1</v>
      </c>
      <c r="C211" t="s">
        <v>32</v>
      </c>
      <c r="D211" t="str">
        <f>VLOOKUP(Table1[[#This Row],[State Name]], Lookup!$A$2:$B$33, 2, FALSE)</f>
        <v>JK</v>
      </c>
      <c r="E211" t="s">
        <v>33</v>
      </c>
      <c r="F211">
        <v>2021</v>
      </c>
      <c r="G211" t="s">
        <v>111</v>
      </c>
      <c r="H211">
        <f t="shared" si="3"/>
        <v>10</v>
      </c>
      <c r="I211" s="3">
        <f>DATE(Table1[[#This Row],[Year]],Table1[[#This Row],[Month_Number]],1)</f>
        <v>44470</v>
      </c>
      <c r="J211" t="s">
        <v>146</v>
      </c>
      <c r="K211" t="s">
        <v>569</v>
      </c>
      <c r="L211" t="s">
        <v>59</v>
      </c>
      <c r="M211">
        <v>1</v>
      </c>
      <c r="N211" t="s">
        <v>113</v>
      </c>
      <c r="O211">
        <v>2</v>
      </c>
      <c r="P211">
        <v>3</v>
      </c>
      <c r="Q211" t="s">
        <v>103</v>
      </c>
      <c r="R211" t="s">
        <v>104</v>
      </c>
      <c r="S211" t="s">
        <v>73</v>
      </c>
      <c r="T211" t="s">
        <v>63</v>
      </c>
      <c r="U211" t="s">
        <v>89</v>
      </c>
      <c r="V211">
        <v>79</v>
      </c>
      <c r="W211">
        <v>54</v>
      </c>
      <c r="X211" t="str">
        <f>IF(Table1[[#This Row],[Driver Age]]&lt;25,"(&lt;25) Young",IF(Table1[[#This Row],[Driver Age]]&lt;=60,"(25–60) Adult","(&gt;60) Senior"))</f>
        <v>(25–60) Adult</v>
      </c>
      <c r="Y211" t="s">
        <v>44</v>
      </c>
      <c r="Z211" t="s">
        <v>107</v>
      </c>
      <c r="AA211" t="s">
        <v>76</v>
      </c>
      <c r="AB211" t="s">
        <v>64</v>
      </c>
      <c r="AC211">
        <v>11</v>
      </c>
      <c r="AD211" t="s">
        <v>78</v>
      </c>
      <c r="AE211" t="s">
        <v>48</v>
      </c>
      <c r="AF211" t="s">
        <v>49</v>
      </c>
      <c r="AG211" t="s">
        <v>50</v>
      </c>
      <c r="AH211">
        <v>1.5</v>
      </c>
      <c r="AI211" t="s">
        <v>66</v>
      </c>
      <c r="AJ211" t="s">
        <v>91</v>
      </c>
    </row>
    <row r="212" spans="1:36">
      <c r="A212" t="s">
        <v>570</v>
      </c>
      <c r="B212">
        <f>1</f>
        <v>1</v>
      </c>
      <c r="C212" t="s">
        <v>286</v>
      </c>
      <c r="D212" t="str">
        <f>VLOOKUP(Table1[[#This Row],[State Name]], Lookup!$A$2:$B$33, 2, FALSE)</f>
        <v>GA</v>
      </c>
      <c r="E212" t="s">
        <v>33</v>
      </c>
      <c r="F212">
        <v>2022</v>
      </c>
      <c r="G212" t="s">
        <v>171</v>
      </c>
      <c r="H212">
        <f t="shared" si="3"/>
        <v>2</v>
      </c>
      <c r="I212" s="3">
        <f>DATE(Table1[[#This Row],[Year]],Table1[[#This Row],[Month_Number]],1)</f>
        <v>44593</v>
      </c>
      <c r="J212" t="s">
        <v>146</v>
      </c>
      <c r="K212" t="s">
        <v>571</v>
      </c>
      <c r="L212" t="s">
        <v>50</v>
      </c>
      <c r="M212">
        <v>4</v>
      </c>
      <c r="N212" t="s">
        <v>113</v>
      </c>
      <c r="O212">
        <v>9</v>
      </c>
      <c r="P212">
        <v>4</v>
      </c>
      <c r="Q212" t="s">
        <v>39</v>
      </c>
      <c r="R212" t="s">
        <v>104</v>
      </c>
      <c r="S212" t="s">
        <v>41</v>
      </c>
      <c r="T212" t="s">
        <v>105</v>
      </c>
      <c r="U212" t="s">
        <v>89</v>
      </c>
      <c r="V212">
        <v>95</v>
      </c>
      <c r="W212">
        <v>27</v>
      </c>
      <c r="X212" t="str">
        <f>IF(Table1[[#This Row],[Driver Age]]&lt;25,"(&lt;25) Young",IF(Table1[[#This Row],[Driver Age]]&lt;=60,"(25–60) Adult","(&gt;60) Senior"))</f>
        <v>(25–60) Adult</v>
      </c>
      <c r="Y212" t="s">
        <v>75</v>
      </c>
      <c r="Z212" t="s">
        <v>33</v>
      </c>
      <c r="AA212" t="s">
        <v>76</v>
      </c>
      <c r="AB212" t="s">
        <v>97</v>
      </c>
      <c r="AC212">
        <v>21</v>
      </c>
      <c r="AD212" t="s">
        <v>47</v>
      </c>
      <c r="AE212" t="s">
        <v>79</v>
      </c>
      <c r="AF212" t="s">
        <v>49</v>
      </c>
      <c r="AG212" t="s">
        <v>50</v>
      </c>
      <c r="AH212">
        <v>0.44</v>
      </c>
      <c r="AI212" t="s">
        <v>80</v>
      </c>
      <c r="AJ212" t="s">
        <v>67</v>
      </c>
    </row>
    <row r="213" spans="1:36">
      <c r="A213" t="s">
        <v>572</v>
      </c>
      <c r="B213">
        <f>1</f>
        <v>1</v>
      </c>
      <c r="C213" t="s">
        <v>253</v>
      </c>
      <c r="D213" t="str">
        <f>VLOOKUP(Table1[[#This Row],[State Name]], Lookup!$A$2:$B$33, 2, FALSE)</f>
        <v>UK</v>
      </c>
      <c r="E213" t="s">
        <v>33</v>
      </c>
      <c r="F213">
        <v>2021</v>
      </c>
      <c r="G213" t="s">
        <v>34</v>
      </c>
      <c r="H213">
        <f t="shared" si="3"/>
        <v>5</v>
      </c>
      <c r="I213" s="3">
        <f>DATE(Table1[[#This Row],[Year]],Table1[[#This Row],[Month_Number]],1)</f>
        <v>44317</v>
      </c>
      <c r="J213" t="s">
        <v>101</v>
      </c>
      <c r="K213" t="s">
        <v>573</v>
      </c>
      <c r="L213" t="s">
        <v>50</v>
      </c>
      <c r="M213">
        <v>5</v>
      </c>
      <c r="N213" t="s">
        <v>38</v>
      </c>
      <c r="O213">
        <v>1</v>
      </c>
      <c r="P213">
        <v>2</v>
      </c>
      <c r="Q213" t="s">
        <v>87</v>
      </c>
      <c r="R213" t="s">
        <v>61</v>
      </c>
      <c r="S213" t="s">
        <v>120</v>
      </c>
      <c r="T213" t="s">
        <v>105</v>
      </c>
      <c r="U213" t="s">
        <v>106</v>
      </c>
      <c r="V213">
        <v>105</v>
      </c>
      <c r="W213">
        <v>58</v>
      </c>
      <c r="X213" t="str">
        <f>IF(Table1[[#This Row],[Driver Age]]&lt;25,"(&lt;25) Young",IF(Table1[[#This Row],[Driver Age]]&lt;=60,"(25–60) Adult","(&gt;60) Senior"))</f>
        <v>(25–60) Adult</v>
      </c>
      <c r="Y213" t="s">
        <v>75</v>
      </c>
      <c r="Z213" t="s">
        <v>33</v>
      </c>
      <c r="AA213" t="s">
        <v>45</v>
      </c>
      <c r="AB213" t="s">
        <v>64</v>
      </c>
      <c r="AC213">
        <v>0</v>
      </c>
      <c r="AD213" t="s">
        <v>47</v>
      </c>
      <c r="AE213" t="s">
        <v>48</v>
      </c>
      <c r="AF213" t="s">
        <v>49</v>
      </c>
      <c r="AG213" t="s">
        <v>50</v>
      </c>
      <c r="AH213">
        <v>2</v>
      </c>
      <c r="AI213" t="s">
        <v>66</v>
      </c>
      <c r="AJ213" t="s">
        <v>67</v>
      </c>
    </row>
    <row r="214" spans="1:36">
      <c r="A214" t="s">
        <v>574</v>
      </c>
      <c r="B214">
        <f>1</f>
        <v>1</v>
      </c>
      <c r="C214" t="s">
        <v>69</v>
      </c>
      <c r="D214" t="str">
        <f>VLOOKUP(Table1[[#This Row],[State Name]], Lookup!$A$2:$B$33, 2, FALSE)</f>
        <v>CG</v>
      </c>
      <c r="E214" t="s">
        <v>33</v>
      </c>
      <c r="F214">
        <v>2021</v>
      </c>
      <c r="G214" t="s">
        <v>100</v>
      </c>
      <c r="H214">
        <f t="shared" si="3"/>
        <v>11</v>
      </c>
      <c r="I214" s="3">
        <f>DATE(Table1[[#This Row],[Year]],Table1[[#This Row],[Month_Number]],1)</f>
        <v>44501</v>
      </c>
      <c r="J214" t="s">
        <v>146</v>
      </c>
      <c r="K214" t="s">
        <v>575</v>
      </c>
      <c r="L214" t="s">
        <v>59</v>
      </c>
      <c r="M214">
        <v>1</v>
      </c>
      <c r="N214" t="s">
        <v>162</v>
      </c>
      <c r="O214">
        <v>0</v>
      </c>
      <c r="P214">
        <v>2</v>
      </c>
      <c r="Q214" t="s">
        <v>103</v>
      </c>
      <c r="R214" t="s">
        <v>88</v>
      </c>
      <c r="S214" t="s">
        <v>120</v>
      </c>
      <c r="T214" t="s">
        <v>105</v>
      </c>
      <c r="U214" t="s">
        <v>106</v>
      </c>
      <c r="V214">
        <v>111</v>
      </c>
      <c r="W214">
        <v>36</v>
      </c>
      <c r="X214" t="str">
        <f>IF(Table1[[#This Row],[Driver Age]]&lt;25,"(&lt;25) Young",IF(Table1[[#This Row],[Driver Age]]&lt;=60,"(25–60) Adult","(&gt;60) Senior"))</f>
        <v>(25–60) Adult</v>
      </c>
      <c r="Y214" t="s">
        <v>44</v>
      </c>
      <c r="Z214" t="s">
        <v>107</v>
      </c>
      <c r="AA214" t="s">
        <v>45</v>
      </c>
      <c r="AB214" t="s">
        <v>97</v>
      </c>
      <c r="AC214">
        <v>4</v>
      </c>
      <c r="AD214" t="s">
        <v>47</v>
      </c>
      <c r="AE214" t="s">
        <v>48</v>
      </c>
      <c r="AF214" t="s">
        <v>49</v>
      </c>
      <c r="AG214" t="s">
        <v>50</v>
      </c>
      <c r="AH214">
        <v>0</v>
      </c>
      <c r="AI214" t="s">
        <v>108</v>
      </c>
      <c r="AJ214" t="s">
        <v>81</v>
      </c>
    </row>
    <row r="215" spans="1:36">
      <c r="A215" t="s">
        <v>576</v>
      </c>
      <c r="B215">
        <f>1</f>
        <v>1</v>
      </c>
      <c r="C215" t="s">
        <v>177</v>
      </c>
      <c r="D215" t="str">
        <f>VLOOKUP(Table1[[#This Row],[State Name]], Lookup!$A$2:$B$33, 2, FALSE)</f>
        <v>MH</v>
      </c>
      <c r="E215" t="s">
        <v>577</v>
      </c>
      <c r="F215">
        <v>2021</v>
      </c>
      <c r="G215" t="s">
        <v>34</v>
      </c>
      <c r="H215">
        <f t="shared" si="3"/>
        <v>5</v>
      </c>
      <c r="I215" s="3">
        <f>DATE(Table1[[#This Row],[Year]],Table1[[#This Row],[Month_Number]],1)</f>
        <v>44317</v>
      </c>
      <c r="J215" t="s">
        <v>95</v>
      </c>
      <c r="K215" t="s">
        <v>578</v>
      </c>
      <c r="L215" t="s">
        <v>59</v>
      </c>
      <c r="M215">
        <v>2</v>
      </c>
      <c r="N215" t="s">
        <v>113</v>
      </c>
      <c r="O215">
        <v>9</v>
      </c>
      <c r="P215">
        <v>3</v>
      </c>
      <c r="Q215" t="s">
        <v>103</v>
      </c>
      <c r="R215" t="s">
        <v>61</v>
      </c>
      <c r="S215" t="s">
        <v>41</v>
      </c>
      <c r="T215" t="s">
        <v>105</v>
      </c>
      <c r="U215" t="s">
        <v>89</v>
      </c>
      <c r="V215">
        <v>75</v>
      </c>
      <c r="W215">
        <v>44</v>
      </c>
      <c r="X215" t="str">
        <f>IF(Table1[[#This Row],[Driver Age]]&lt;25,"(&lt;25) Young",IF(Table1[[#This Row],[Driver Age]]&lt;=60,"(25–60) Adult","(&gt;60) Senior"))</f>
        <v>(25–60) Adult</v>
      </c>
      <c r="Y215" t="s">
        <v>44</v>
      </c>
      <c r="Z215" t="s">
        <v>33</v>
      </c>
      <c r="AA215" t="s">
        <v>76</v>
      </c>
      <c r="AB215" t="s">
        <v>97</v>
      </c>
      <c r="AC215">
        <v>13</v>
      </c>
      <c r="AD215" t="s">
        <v>135</v>
      </c>
      <c r="AE215" t="s">
        <v>48</v>
      </c>
      <c r="AF215" t="s">
        <v>49</v>
      </c>
      <c r="AG215" t="s">
        <v>50</v>
      </c>
      <c r="AH215">
        <v>0.33</v>
      </c>
      <c r="AI215" t="s">
        <v>108</v>
      </c>
      <c r="AJ215" t="s">
        <v>91</v>
      </c>
    </row>
    <row r="216" spans="1:36">
      <c r="A216" t="s">
        <v>579</v>
      </c>
      <c r="B216">
        <f>1</f>
        <v>1</v>
      </c>
      <c r="C216" t="s">
        <v>177</v>
      </c>
      <c r="D216" t="str">
        <f>VLOOKUP(Table1[[#This Row],[State Name]], Lookup!$A$2:$B$33, 2, FALSE)</f>
        <v>MH</v>
      </c>
      <c r="E216" t="s">
        <v>203</v>
      </c>
      <c r="F216">
        <v>2021</v>
      </c>
      <c r="G216" t="s">
        <v>34</v>
      </c>
      <c r="H216">
        <f t="shared" si="3"/>
        <v>5</v>
      </c>
      <c r="I216" s="3">
        <f>DATE(Table1[[#This Row],[Year]],Table1[[#This Row],[Month_Number]],1)</f>
        <v>44317</v>
      </c>
      <c r="J216" t="s">
        <v>35</v>
      </c>
      <c r="K216" t="s">
        <v>580</v>
      </c>
      <c r="L216" t="s">
        <v>37</v>
      </c>
      <c r="M216">
        <v>3</v>
      </c>
      <c r="N216" t="s">
        <v>113</v>
      </c>
      <c r="O216">
        <v>8</v>
      </c>
      <c r="P216">
        <v>0</v>
      </c>
      <c r="Q216" t="s">
        <v>39</v>
      </c>
      <c r="R216" t="s">
        <v>61</v>
      </c>
      <c r="S216" t="s">
        <v>120</v>
      </c>
      <c r="T216" t="s">
        <v>42</v>
      </c>
      <c r="U216" t="s">
        <v>33</v>
      </c>
      <c r="V216">
        <v>50</v>
      </c>
      <c r="W216">
        <v>40</v>
      </c>
      <c r="X216" t="str">
        <f>IF(Table1[[#This Row],[Driver Age]]&lt;25,"(&lt;25) Young",IF(Table1[[#This Row],[Driver Age]]&lt;=60,"(25–60) Adult","(&gt;60) Senior"))</f>
        <v>(25–60) Adult</v>
      </c>
      <c r="Y216" t="s">
        <v>44</v>
      </c>
      <c r="Z216" t="s">
        <v>90</v>
      </c>
      <c r="AA216" t="s">
        <v>45</v>
      </c>
      <c r="AB216" t="s">
        <v>64</v>
      </c>
      <c r="AC216">
        <v>1</v>
      </c>
      <c r="AD216" t="s">
        <v>47</v>
      </c>
      <c r="AE216" t="s">
        <v>48</v>
      </c>
      <c r="AF216" t="s">
        <v>49</v>
      </c>
      <c r="AG216" t="s">
        <v>143</v>
      </c>
      <c r="AH216">
        <v>0</v>
      </c>
      <c r="AI216" t="s">
        <v>108</v>
      </c>
      <c r="AJ216" t="s">
        <v>52</v>
      </c>
    </row>
    <row r="217" spans="1:36">
      <c r="A217" t="s">
        <v>581</v>
      </c>
      <c r="B217">
        <f>1</f>
        <v>1</v>
      </c>
      <c r="C217" t="s">
        <v>327</v>
      </c>
      <c r="D217" t="str">
        <f>VLOOKUP(Table1[[#This Row],[State Name]], Lookup!$A$2:$B$33, 2, FALSE)</f>
        <v>MN</v>
      </c>
      <c r="E217" t="s">
        <v>33</v>
      </c>
      <c r="F217">
        <v>2022</v>
      </c>
      <c r="G217" t="s">
        <v>111</v>
      </c>
      <c r="H217">
        <f t="shared" si="3"/>
        <v>10</v>
      </c>
      <c r="I217" s="3">
        <f>DATE(Table1[[#This Row],[Year]],Table1[[#This Row],[Month_Number]],1)</f>
        <v>44835</v>
      </c>
      <c r="J217" t="s">
        <v>84</v>
      </c>
      <c r="K217" t="s">
        <v>536</v>
      </c>
      <c r="L217" t="s">
        <v>50</v>
      </c>
      <c r="M217">
        <v>4</v>
      </c>
      <c r="N217" t="s">
        <v>86</v>
      </c>
      <c r="O217">
        <v>0</v>
      </c>
      <c r="P217">
        <v>3</v>
      </c>
      <c r="Q217" t="s">
        <v>119</v>
      </c>
      <c r="R217" t="s">
        <v>61</v>
      </c>
      <c r="S217" t="s">
        <v>62</v>
      </c>
      <c r="T217" t="s">
        <v>74</v>
      </c>
      <c r="U217" t="s">
        <v>43</v>
      </c>
      <c r="V217">
        <v>98</v>
      </c>
      <c r="W217">
        <v>27</v>
      </c>
      <c r="X217" t="str">
        <f>IF(Table1[[#This Row],[Driver Age]]&lt;25,"(&lt;25) Young",IF(Table1[[#This Row],[Driver Age]]&lt;=60,"(25–60) Adult","(&gt;60) Senior"))</f>
        <v>(25–60) Adult</v>
      </c>
      <c r="Y217" t="s">
        <v>44</v>
      </c>
      <c r="Z217" t="s">
        <v>107</v>
      </c>
      <c r="AA217" t="s">
        <v>76</v>
      </c>
      <c r="AB217" t="s">
        <v>64</v>
      </c>
      <c r="AC217">
        <v>0</v>
      </c>
      <c r="AD217" t="s">
        <v>47</v>
      </c>
      <c r="AE217" t="s">
        <v>79</v>
      </c>
      <c r="AF217" t="s">
        <v>26</v>
      </c>
      <c r="AG217" t="s">
        <v>50</v>
      </c>
      <c r="AH217">
        <v>0</v>
      </c>
      <c r="AI217" t="s">
        <v>80</v>
      </c>
      <c r="AJ217" t="s">
        <v>67</v>
      </c>
    </row>
    <row r="218" spans="1:36">
      <c r="A218" t="s">
        <v>582</v>
      </c>
      <c r="B218">
        <f>1</f>
        <v>1</v>
      </c>
      <c r="C218" t="s">
        <v>116</v>
      </c>
      <c r="D218" t="str">
        <f>VLOOKUP(Table1[[#This Row],[State Name]], Lookup!$A$2:$B$33, 2, FALSE)</f>
        <v>HP</v>
      </c>
      <c r="E218" t="s">
        <v>33</v>
      </c>
      <c r="F218">
        <v>2023</v>
      </c>
      <c r="G218" t="s">
        <v>192</v>
      </c>
      <c r="H218">
        <f t="shared" si="3"/>
        <v>3</v>
      </c>
      <c r="I218" s="3">
        <f>DATE(Table1[[#This Row],[Year]],Table1[[#This Row],[Month_Number]],1)</f>
        <v>44986</v>
      </c>
      <c r="J218" t="s">
        <v>101</v>
      </c>
      <c r="K218" t="s">
        <v>583</v>
      </c>
      <c r="L218" t="s">
        <v>59</v>
      </c>
      <c r="M218">
        <v>3</v>
      </c>
      <c r="N218" t="s">
        <v>113</v>
      </c>
      <c r="O218">
        <v>3</v>
      </c>
      <c r="P218">
        <v>3</v>
      </c>
      <c r="Q218" t="s">
        <v>103</v>
      </c>
      <c r="R218" t="s">
        <v>104</v>
      </c>
      <c r="S218" t="s">
        <v>120</v>
      </c>
      <c r="T218" t="s">
        <v>42</v>
      </c>
      <c r="U218" t="s">
        <v>43</v>
      </c>
      <c r="V218">
        <v>93</v>
      </c>
      <c r="W218">
        <v>22</v>
      </c>
      <c r="X218" t="str">
        <f>IF(Table1[[#This Row],[Driver Age]]&lt;25,"(&lt;25) Young",IF(Table1[[#This Row],[Driver Age]]&lt;=60,"(25–60) Adult","(&gt;60) Senior"))</f>
        <v>(&lt;25) Young</v>
      </c>
      <c r="Y218" t="s">
        <v>44</v>
      </c>
      <c r="Z218" t="s">
        <v>90</v>
      </c>
      <c r="AA218" t="s">
        <v>76</v>
      </c>
      <c r="AB218" t="s">
        <v>97</v>
      </c>
      <c r="AC218">
        <v>5</v>
      </c>
      <c r="AD218" t="s">
        <v>78</v>
      </c>
      <c r="AE218" t="s">
        <v>79</v>
      </c>
      <c r="AF218" t="s">
        <v>49</v>
      </c>
      <c r="AG218" t="s">
        <v>50</v>
      </c>
      <c r="AH218">
        <v>1</v>
      </c>
      <c r="AI218" t="s">
        <v>168</v>
      </c>
      <c r="AJ218" t="s">
        <v>67</v>
      </c>
    </row>
    <row r="219" spans="1:36">
      <c r="A219" t="s">
        <v>584</v>
      </c>
      <c r="B219">
        <f>1</f>
        <v>1</v>
      </c>
      <c r="C219" t="s">
        <v>307</v>
      </c>
      <c r="D219" t="str">
        <f>VLOOKUP(Table1[[#This Row],[State Name]], Lookup!$A$2:$B$33, 2, FALSE)</f>
        <v>DL</v>
      </c>
      <c r="E219" t="s">
        <v>472</v>
      </c>
      <c r="F219">
        <v>2021</v>
      </c>
      <c r="G219" t="s">
        <v>138</v>
      </c>
      <c r="H219">
        <f t="shared" si="3"/>
        <v>9</v>
      </c>
      <c r="I219" s="3">
        <f>DATE(Table1[[#This Row],[Year]],Table1[[#This Row],[Month_Number]],1)</f>
        <v>44440</v>
      </c>
      <c r="J219" t="s">
        <v>95</v>
      </c>
      <c r="K219" t="s">
        <v>585</v>
      </c>
      <c r="L219" t="s">
        <v>37</v>
      </c>
      <c r="M219">
        <v>1</v>
      </c>
      <c r="N219" t="s">
        <v>60</v>
      </c>
      <c r="O219">
        <v>10</v>
      </c>
      <c r="P219">
        <v>0</v>
      </c>
      <c r="Q219" t="s">
        <v>103</v>
      </c>
      <c r="R219" t="s">
        <v>40</v>
      </c>
      <c r="S219" t="s">
        <v>120</v>
      </c>
      <c r="T219" t="s">
        <v>63</v>
      </c>
      <c r="U219" t="s">
        <v>43</v>
      </c>
      <c r="V219">
        <v>102</v>
      </c>
      <c r="W219">
        <v>63</v>
      </c>
      <c r="X219" t="str">
        <f>IF(Table1[[#This Row],[Driver Age]]&lt;25,"(&lt;25) Young",IF(Table1[[#This Row],[Driver Age]]&lt;=60,"(25–60) Adult","(&gt;60) Senior"))</f>
        <v>(&gt;60) Senior</v>
      </c>
      <c r="Y219" t="s">
        <v>75</v>
      </c>
      <c r="Z219" t="s">
        <v>107</v>
      </c>
      <c r="AA219" t="s">
        <v>45</v>
      </c>
      <c r="AB219" t="s">
        <v>64</v>
      </c>
      <c r="AC219">
        <v>20</v>
      </c>
      <c r="AD219" t="s">
        <v>114</v>
      </c>
      <c r="AE219" t="s">
        <v>48</v>
      </c>
      <c r="AF219" t="s">
        <v>49</v>
      </c>
      <c r="AG219" t="s">
        <v>143</v>
      </c>
      <c r="AH219">
        <v>0</v>
      </c>
      <c r="AI219" t="s">
        <v>66</v>
      </c>
      <c r="AJ219" t="s">
        <v>67</v>
      </c>
    </row>
    <row r="220" spans="1:36">
      <c r="A220" t="s">
        <v>586</v>
      </c>
      <c r="B220">
        <f>1</f>
        <v>1</v>
      </c>
      <c r="C220" t="s">
        <v>220</v>
      </c>
      <c r="D220" t="str">
        <f>VLOOKUP(Table1[[#This Row],[State Name]], Lookup!$A$2:$B$33, 2, FALSE)</f>
        <v>NL</v>
      </c>
      <c r="E220" t="s">
        <v>33</v>
      </c>
      <c r="F220">
        <v>2021</v>
      </c>
      <c r="G220" t="s">
        <v>56</v>
      </c>
      <c r="H220">
        <f t="shared" si="3"/>
        <v>1</v>
      </c>
      <c r="I220" s="3">
        <f>DATE(Table1[[#This Row],[Year]],Table1[[#This Row],[Month_Number]],1)</f>
        <v>44197</v>
      </c>
      <c r="J220" t="s">
        <v>57</v>
      </c>
      <c r="K220" t="s">
        <v>587</v>
      </c>
      <c r="L220" t="s">
        <v>59</v>
      </c>
      <c r="M220">
        <v>1</v>
      </c>
      <c r="N220" t="s">
        <v>113</v>
      </c>
      <c r="O220">
        <v>2</v>
      </c>
      <c r="P220">
        <v>1</v>
      </c>
      <c r="Q220" t="s">
        <v>72</v>
      </c>
      <c r="R220" t="s">
        <v>88</v>
      </c>
      <c r="S220" t="s">
        <v>62</v>
      </c>
      <c r="T220" t="s">
        <v>105</v>
      </c>
      <c r="U220" t="s">
        <v>89</v>
      </c>
      <c r="V220">
        <v>38</v>
      </c>
      <c r="W220">
        <v>69</v>
      </c>
      <c r="X220" t="str">
        <f>IF(Table1[[#This Row],[Driver Age]]&lt;25,"(&lt;25) Young",IF(Table1[[#This Row],[Driver Age]]&lt;=60,"(25–60) Adult","(&gt;60) Senior"))</f>
        <v>(&gt;60) Senior</v>
      </c>
      <c r="Y220" t="s">
        <v>75</v>
      </c>
      <c r="Z220" t="s">
        <v>90</v>
      </c>
      <c r="AA220" t="s">
        <v>76</v>
      </c>
      <c r="AB220" t="s">
        <v>97</v>
      </c>
      <c r="AC220">
        <v>14</v>
      </c>
      <c r="AD220" t="s">
        <v>135</v>
      </c>
      <c r="AE220" t="s">
        <v>48</v>
      </c>
      <c r="AF220" t="s">
        <v>49</v>
      </c>
      <c r="AG220" t="s">
        <v>50</v>
      </c>
      <c r="AH220">
        <v>0.5</v>
      </c>
      <c r="AI220" t="s">
        <v>51</v>
      </c>
      <c r="AJ220" t="s">
        <v>109</v>
      </c>
    </row>
    <row r="221" spans="1:36">
      <c r="A221" t="s">
        <v>588</v>
      </c>
      <c r="B221">
        <f>1</f>
        <v>1</v>
      </c>
      <c r="C221" t="s">
        <v>157</v>
      </c>
      <c r="D221" t="str">
        <f>VLOOKUP(Table1[[#This Row],[State Name]], Lookup!$A$2:$B$33, 2, FALSE)</f>
        <v>KA</v>
      </c>
      <c r="E221" t="s">
        <v>302</v>
      </c>
      <c r="F221">
        <v>2023</v>
      </c>
      <c r="G221" t="s">
        <v>192</v>
      </c>
      <c r="H221">
        <f t="shared" si="3"/>
        <v>3</v>
      </c>
      <c r="I221" s="3">
        <f>DATE(Table1[[#This Row],[Year]],Table1[[#This Row],[Month_Number]],1)</f>
        <v>44986</v>
      </c>
      <c r="J221" t="s">
        <v>146</v>
      </c>
      <c r="K221" t="s">
        <v>589</v>
      </c>
      <c r="L221" t="s">
        <v>37</v>
      </c>
      <c r="M221">
        <v>3</v>
      </c>
      <c r="N221" t="s">
        <v>113</v>
      </c>
      <c r="O221">
        <v>7</v>
      </c>
      <c r="P221">
        <v>3</v>
      </c>
      <c r="Q221" t="s">
        <v>119</v>
      </c>
      <c r="R221" t="s">
        <v>61</v>
      </c>
      <c r="S221" t="s">
        <v>41</v>
      </c>
      <c r="T221" t="s">
        <v>42</v>
      </c>
      <c r="U221" t="s">
        <v>43</v>
      </c>
      <c r="V221">
        <v>118</v>
      </c>
      <c r="W221">
        <v>47</v>
      </c>
      <c r="X221" t="str">
        <f>IF(Table1[[#This Row],[Driver Age]]&lt;25,"(&lt;25) Young",IF(Table1[[#This Row],[Driver Age]]&lt;=60,"(25–60) Adult","(&gt;60) Senior"))</f>
        <v>(25–60) Adult</v>
      </c>
      <c r="Y221" t="s">
        <v>75</v>
      </c>
      <c r="Z221" t="s">
        <v>107</v>
      </c>
      <c r="AA221" t="s">
        <v>45</v>
      </c>
      <c r="AB221" t="s">
        <v>46</v>
      </c>
      <c r="AC221">
        <v>21</v>
      </c>
      <c r="AD221" t="s">
        <v>47</v>
      </c>
      <c r="AE221" t="s">
        <v>79</v>
      </c>
      <c r="AF221" t="s">
        <v>49</v>
      </c>
      <c r="AG221" t="s">
        <v>50</v>
      </c>
      <c r="AH221">
        <v>0.43</v>
      </c>
      <c r="AI221" t="s">
        <v>108</v>
      </c>
      <c r="AJ221" t="s">
        <v>81</v>
      </c>
    </row>
    <row r="222" spans="1:36">
      <c r="A222" t="s">
        <v>590</v>
      </c>
      <c r="B222">
        <f>1</f>
        <v>1</v>
      </c>
      <c r="C222" t="s">
        <v>327</v>
      </c>
      <c r="D222" t="str">
        <f>VLOOKUP(Table1[[#This Row],[State Name]], Lookup!$A$2:$B$33, 2, FALSE)</f>
        <v>MN</v>
      </c>
      <c r="E222" t="s">
        <v>33</v>
      </c>
      <c r="F222">
        <v>2022</v>
      </c>
      <c r="G222" t="s">
        <v>34</v>
      </c>
      <c r="H222">
        <f t="shared" si="3"/>
        <v>5</v>
      </c>
      <c r="I222" s="3">
        <f>DATE(Table1[[#This Row],[Year]],Table1[[#This Row],[Month_Number]],1)</f>
        <v>44682</v>
      </c>
      <c r="J222" t="s">
        <v>57</v>
      </c>
      <c r="K222" t="s">
        <v>225</v>
      </c>
      <c r="L222" t="s">
        <v>37</v>
      </c>
      <c r="M222">
        <v>5</v>
      </c>
      <c r="N222" t="s">
        <v>71</v>
      </c>
      <c r="O222">
        <v>9</v>
      </c>
      <c r="P222">
        <v>1</v>
      </c>
      <c r="Q222" t="s">
        <v>39</v>
      </c>
      <c r="R222" t="s">
        <v>104</v>
      </c>
      <c r="S222" t="s">
        <v>120</v>
      </c>
      <c r="T222" t="s">
        <v>105</v>
      </c>
      <c r="U222" t="s">
        <v>89</v>
      </c>
      <c r="V222">
        <v>120</v>
      </c>
      <c r="W222">
        <v>28</v>
      </c>
      <c r="X222" t="str">
        <f>IF(Table1[[#This Row],[Driver Age]]&lt;25,"(&lt;25) Young",IF(Table1[[#This Row],[Driver Age]]&lt;=60,"(25–60) Adult","(&gt;60) Senior"))</f>
        <v>(25–60) Adult</v>
      </c>
      <c r="Y222" t="s">
        <v>75</v>
      </c>
      <c r="Z222" t="s">
        <v>90</v>
      </c>
      <c r="AA222" t="s">
        <v>45</v>
      </c>
      <c r="AB222" t="s">
        <v>97</v>
      </c>
      <c r="AC222">
        <v>17</v>
      </c>
      <c r="AD222" t="s">
        <v>114</v>
      </c>
      <c r="AE222" t="s">
        <v>79</v>
      </c>
      <c r="AF222" t="s">
        <v>49</v>
      </c>
      <c r="AG222" t="s">
        <v>50</v>
      </c>
      <c r="AH222">
        <v>0.11</v>
      </c>
      <c r="AI222" t="s">
        <v>80</v>
      </c>
      <c r="AJ222" t="s">
        <v>81</v>
      </c>
    </row>
    <row r="223" spans="1:36">
      <c r="A223" t="s">
        <v>591</v>
      </c>
      <c r="B223">
        <f>1</f>
        <v>1</v>
      </c>
      <c r="C223" t="s">
        <v>99</v>
      </c>
      <c r="D223" t="str">
        <f>VLOOKUP(Table1[[#This Row],[State Name]], Lookup!$A$2:$B$33, 2, FALSE)</f>
        <v>ML</v>
      </c>
      <c r="E223" t="s">
        <v>33</v>
      </c>
      <c r="F223">
        <v>2021</v>
      </c>
      <c r="G223" t="s">
        <v>100</v>
      </c>
      <c r="H223">
        <f t="shared" si="3"/>
        <v>11</v>
      </c>
      <c r="I223" s="3">
        <f>DATE(Table1[[#This Row],[Year]],Table1[[#This Row],[Month_Number]],1)</f>
        <v>44501</v>
      </c>
      <c r="J223" t="s">
        <v>84</v>
      </c>
      <c r="K223" t="s">
        <v>592</v>
      </c>
      <c r="L223" t="s">
        <v>50</v>
      </c>
      <c r="M223">
        <v>4</v>
      </c>
      <c r="N223" t="s">
        <v>162</v>
      </c>
      <c r="O223">
        <v>2</v>
      </c>
      <c r="P223">
        <v>4</v>
      </c>
      <c r="Q223" t="s">
        <v>39</v>
      </c>
      <c r="R223" t="s">
        <v>40</v>
      </c>
      <c r="S223" t="s">
        <v>120</v>
      </c>
      <c r="T223" t="s">
        <v>105</v>
      </c>
      <c r="U223" t="s">
        <v>33</v>
      </c>
      <c r="V223">
        <v>99</v>
      </c>
      <c r="W223">
        <v>50</v>
      </c>
      <c r="X223" t="str">
        <f>IF(Table1[[#This Row],[Driver Age]]&lt;25,"(&lt;25) Young",IF(Table1[[#This Row],[Driver Age]]&lt;=60,"(25–60) Adult","(&gt;60) Senior"))</f>
        <v>(25–60) Adult</v>
      </c>
      <c r="Y223" t="s">
        <v>75</v>
      </c>
      <c r="Z223" t="s">
        <v>33</v>
      </c>
      <c r="AA223" t="s">
        <v>45</v>
      </c>
      <c r="AB223" t="s">
        <v>64</v>
      </c>
      <c r="AC223">
        <v>22</v>
      </c>
      <c r="AD223" t="s">
        <v>47</v>
      </c>
      <c r="AE223" t="s">
        <v>48</v>
      </c>
      <c r="AF223" t="s">
        <v>26</v>
      </c>
      <c r="AG223" t="s">
        <v>50</v>
      </c>
      <c r="AH223">
        <v>2</v>
      </c>
      <c r="AI223" t="s">
        <v>66</v>
      </c>
      <c r="AJ223" t="s">
        <v>67</v>
      </c>
    </row>
    <row r="224" spans="1:36">
      <c r="A224" t="s">
        <v>593</v>
      </c>
      <c r="B224">
        <f>1</f>
        <v>1</v>
      </c>
      <c r="C224" t="s">
        <v>145</v>
      </c>
      <c r="D224" t="str">
        <f>VLOOKUP(Table1[[#This Row],[State Name]], Lookup!$A$2:$B$33, 2, FALSE)</f>
        <v>TS</v>
      </c>
      <c r="E224" t="s">
        <v>33</v>
      </c>
      <c r="F224">
        <v>2019</v>
      </c>
      <c r="G224" t="s">
        <v>83</v>
      </c>
      <c r="H224">
        <f t="shared" si="3"/>
        <v>6</v>
      </c>
      <c r="I224" s="3">
        <f>DATE(Table1[[#This Row],[Year]],Table1[[#This Row],[Month_Number]],1)</f>
        <v>43617</v>
      </c>
      <c r="J224" t="s">
        <v>57</v>
      </c>
      <c r="K224" t="s">
        <v>594</v>
      </c>
      <c r="L224" t="s">
        <v>59</v>
      </c>
      <c r="M224">
        <v>2</v>
      </c>
      <c r="N224" t="s">
        <v>60</v>
      </c>
      <c r="O224">
        <v>8</v>
      </c>
      <c r="P224">
        <v>0</v>
      </c>
      <c r="Q224" t="s">
        <v>39</v>
      </c>
      <c r="R224" t="s">
        <v>61</v>
      </c>
      <c r="S224" t="s">
        <v>120</v>
      </c>
      <c r="T224" t="s">
        <v>74</v>
      </c>
      <c r="U224" t="s">
        <v>43</v>
      </c>
      <c r="V224">
        <v>30</v>
      </c>
      <c r="W224">
        <v>20</v>
      </c>
      <c r="X224" t="str">
        <f>IF(Table1[[#This Row],[Driver Age]]&lt;25,"(&lt;25) Young",IF(Table1[[#This Row],[Driver Age]]&lt;=60,"(25–60) Adult","(&gt;60) Senior"))</f>
        <v>(&lt;25) Young</v>
      </c>
      <c r="Y224" t="s">
        <v>44</v>
      </c>
      <c r="Z224" t="s">
        <v>90</v>
      </c>
      <c r="AA224" t="s">
        <v>45</v>
      </c>
      <c r="AB224" t="s">
        <v>64</v>
      </c>
      <c r="AC224">
        <v>9</v>
      </c>
      <c r="AD224" t="s">
        <v>78</v>
      </c>
      <c r="AE224" t="s">
        <v>65</v>
      </c>
      <c r="AF224" t="s">
        <v>49</v>
      </c>
      <c r="AG224" t="s">
        <v>143</v>
      </c>
      <c r="AH224">
        <v>0</v>
      </c>
      <c r="AI224" t="s">
        <v>168</v>
      </c>
      <c r="AJ224" t="s">
        <v>109</v>
      </c>
    </row>
    <row r="225" spans="1:36">
      <c r="A225" t="s">
        <v>595</v>
      </c>
      <c r="B225">
        <f>1</f>
        <v>1</v>
      </c>
      <c r="C225" t="s">
        <v>149</v>
      </c>
      <c r="D225" t="str">
        <f>VLOOKUP(Table1[[#This Row],[State Name]], Lookup!$A$2:$B$33, 2, FALSE)</f>
        <v>AR</v>
      </c>
      <c r="E225" t="s">
        <v>33</v>
      </c>
      <c r="F225">
        <v>2021</v>
      </c>
      <c r="G225" t="s">
        <v>100</v>
      </c>
      <c r="H225">
        <f t="shared" si="3"/>
        <v>11</v>
      </c>
      <c r="I225" s="3">
        <f>DATE(Table1[[#This Row],[Year]],Table1[[#This Row],[Month_Number]],1)</f>
        <v>44501</v>
      </c>
      <c r="J225" t="s">
        <v>35</v>
      </c>
      <c r="K225" t="s">
        <v>596</v>
      </c>
      <c r="L225" t="s">
        <v>59</v>
      </c>
      <c r="M225">
        <v>5</v>
      </c>
      <c r="N225" t="s">
        <v>38</v>
      </c>
      <c r="O225">
        <v>1</v>
      </c>
      <c r="P225">
        <v>2</v>
      </c>
      <c r="Q225" t="s">
        <v>87</v>
      </c>
      <c r="R225" t="s">
        <v>61</v>
      </c>
      <c r="S225" t="s">
        <v>73</v>
      </c>
      <c r="T225" t="s">
        <v>74</v>
      </c>
      <c r="U225" t="s">
        <v>33</v>
      </c>
      <c r="V225">
        <v>43</v>
      </c>
      <c r="W225">
        <v>67</v>
      </c>
      <c r="X225" t="str">
        <f>IF(Table1[[#This Row],[Driver Age]]&lt;25,"(&lt;25) Young",IF(Table1[[#This Row],[Driver Age]]&lt;=60,"(25–60) Adult","(&gt;60) Senior"))</f>
        <v>(&gt;60) Senior</v>
      </c>
      <c r="Y225" t="s">
        <v>44</v>
      </c>
      <c r="Z225" t="s">
        <v>107</v>
      </c>
      <c r="AA225" t="s">
        <v>45</v>
      </c>
      <c r="AB225" t="s">
        <v>46</v>
      </c>
      <c r="AC225">
        <v>13</v>
      </c>
      <c r="AD225" t="s">
        <v>135</v>
      </c>
      <c r="AE225" t="s">
        <v>48</v>
      </c>
      <c r="AF225" t="s">
        <v>49</v>
      </c>
      <c r="AG225" t="s">
        <v>50</v>
      </c>
      <c r="AH225">
        <v>2</v>
      </c>
      <c r="AI225" t="s">
        <v>51</v>
      </c>
      <c r="AJ225" t="s">
        <v>109</v>
      </c>
    </row>
    <row r="226" spans="1:36">
      <c r="A226" t="s">
        <v>597</v>
      </c>
      <c r="B226">
        <f>1</f>
        <v>1</v>
      </c>
      <c r="C226" t="s">
        <v>286</v>
      </c>
      <c r="D226" t="str">
        <f>VLOOKUP(Table1[[#This Row],[State Name]], Lookup!$A$2:$B$33, 2, FALSE)</f>
        <v>GA</v>
      </c>
      <c r="E226" t="s">
        <v>33</v>
      </c>
      <c r="F226">
        <v>2019</v>
      </c>
      <c r="G226" t="s">
        <v>94</v>
      </c>
      <c r="H226">
        <f t="shared" si="3"/>
        <v>8</v>
      </c>
      <c r="I226" s="3">
        <f>DATE(Table1[[#This Row],[Year]],Table1[[#This Row],[Month_Number]],1)</f>
        <v>43678</v>
      </c>
      <c r="J226" t="s">
        <v>95</v>
      </c>
      <c r="K226" t="s">
        <v>598</v>
      </c>
      <c r="L226" t="s">
        <v>59</v>
      </c>
      <c r="M226">
        <v>2</v>
      </c>
      <c r="N226" t="s">
        <v>128</v>
      </c>
      <c r="O226">
        <v>3</v>
      </c>
      <c r="P226">
        <v>5</v>
      </c>
      <c r="Q226" t="s">
        <v>119</v>
      </c>
      <c r="R226" t="s">
        <v>104</v>
      </c>
      <c r="S226" t="s">
        <v>120</v>
      </c>
      <c r="T226" t="s">
        <v>42</v>
      </c>
      <c r="U226" t="s">
        <v>106</v>
      </c>
      <c r="V226">
        <v>62</v>
      </c>
      <c r="W226">
        <v>50</v>
      </c>
      <c r="X226" t="str">
        <f>IF(Table1[[#This Row],[Driver Age]]&lt;25,"(&lt;25) Young",IF(Table1[[#This Row],[Driver Age]]&lt;=60,"(25–60) Adult","(&gt;60) Senior"))</f>
        <v>(25–60) Adult</v>
      </c>
      <c r="Y226" t="s">
        <v>44</v>
      </c>
      <c r="Z226" t="s">
        <v>107</v>
      </c>
      <c r="AA226" t="s">
        <v>76</v>
      </c>
      <c r="AB226" t="s">
        <v>97</v>
      </c>
      <c r="AC226">
        <v>16</v>
      </c>
      <c r="AD226" t="s">
        <v>135</v>
      </c>
      <c r="AE226" t="s">
        <v>65</v>
      </c>
      <c r="AF226" t="s">
        <v>49</v>
      </c>
      <c r="AG226" t="s">
        <v>50</v>
      </c>
      <c r="AH226">
        <v>1.67</v>
      </c>
      <c r="AI226" t="s">
        <v>66</v>
      </c>
      <c r="AJ226" t="s">
        <v>52</v>
      </c>
    </row>
    <row r="227" spans="1:36">
      <c r="A227" t="s">
        <v>599</v>
      </c>
      <c r="B227">
        <f>1</f>
        <v>1</v>
      </c>
      <c r="C227" t="s">
        <v>318</v>
      </c>
      <c r="D227" t="str">
        <f>VLOOKUP(Table1[[#This Row],[State Name]], Lookup!$A$2:$B$33, 2, FALSE)</f>
        <v>PB</v>
      </c>
      <c r="E227" t="s">
        <v>33</v>
      </c>
      <c r="F227">
        <v>2021</v>
      </c>
      <c r="G227" t="s">
        <v>100</v>
      </c>
      <c r="H227">
        <f t="shared" si="3"/>
        <v>11</v>
      </c>
      <c r="I227" s="3">
        <f>DATE(Table1[[#This Row],[Year]],Table1[[#This Row],[Month_Number]],1)</f>
        <v>44501</v>
      </c>
      <c r="J227" t="s">
        <v>84</v>
      </c>
      <c r="K227" t="s">
        <v>600</v>
      </c>
      <c r="L227" t="s">
        <v>37</v>
      </c>
      <c r="M227">
        <v>2</v>
      </c>
      <c r="N227" t="s">
        <v>60</v>
      </c>
      <c r="O227">
        <v>1</v>
      </c>
      <c r="P227">
        <v>0</v>
      </c>
      <c r="Q227" t="s">
        <v>39</v>
      </c>
      <c r="R227" t="s">
        <v>61</v>
      </c>
      <c r="S227" t="s">
        <v>73</v>
      </c>
      <c r="T227" t="s">
        <v>74</v>
      </c>
      <c r="U227" t="s">
        <v>43</v>
      </c>
      <c r="V227">
        <v>67</v>
      </c>
      <c r="W227">
        <v>33</v>
      </c>
      <c r="X227" t="str">
        <f>IF(Table1[[#This Row],[Driver Age]]&lt;25,"(&lt;25) Young",IF(Table1[[#This Row],[Driver Age]]&lt;=60,"(25–60) Adult","(&gt;60) Senior"))</f>
        <v>(25–60) Adult</v>
      </c>
      <c r="Y227" t="s">
        <v>75</v>
      </c>
      <c r="Z227" t="s">
        <v>107</v>
      </c>
      <c r="AA227" t="s">
        <v>45</v>
      </c>
      <c r="AB227" t="s">
        <v>64</v>
      </c>
      <c r="AC227">
        <v>19</v>
      </c>
      <c r="AD227" t="s">
        <v>114</v>
      </c>
      <c r="AE227" t="s">
        <v>48</v>
      </c>
      <c r="AF227" t="s">
        <v>26</v>
      </c>
      <c r="AG227" t="s">
        <v>143</v>
      </c>
      <c r="AH227">
        <v>0</v>
      </c>
      <c r="AI227" t="s">
        <v>80</v>
      </c>
      <c r="AJ227" t="s">
        <v>52</v>
      </c>
    </row>
    <row r="228" spans="1:36">
      <c r="A228" t="s">
        <v>601</v>
      </c>
      <c r="B228">
        <f>1</f>
        <v>1</v>
      </c>
      <c r="C228" t="s">
        <v>141</v>
      </c>
      <c r="D228" t="str">
        <f>VLOOKUP(Table1[[#This Row],[State Name]], Lookup!$A$2:$B$33, 2, FALSE)</f>
        <v>BR</v>
      </c>
      <c r="E228" t="s">
        <v>33</v>
      </c>
      <c r="F228">
        <v>2023</v>
      </c>
      <c r="G228" t="s">
        <v>130</v>
      </c>
      <c r="H228">
        <f t="shared" si="3"/>
        <v>4</v>
      </c>
      <c r="I228" s="3">
        <f>DATE(Table1[[#This Row],[Year]],Table1[[#This Row],[Month_Number]],1)</f>
        <v>45017</v>
      </c>
      <c r="J228" t="s">
        <v>95</v>
      </c>
      <c r="K228" t="s">
        <v>602</v>
      </c>
      <c r="L228" t="s">
        <v>59</v>
      </c>
      <c r="M228">
        <v>2</v>
      </c>
      <c r="N228" t="s">
        <v>128</v>
      </c>
      <c r="O228">
        <v>7</v>
      </c>
      <c r="P228">
        <v>4</v>
      </c>
      <c r="Q228" t="s">
        <v>103</v>
      </c>
      <c r="R228" t="s">
        <v>88</v>
      </c>
      <c r="S228" t="s">
        <v>62</v>
      </c>
      <c r="T228" t="s">
        <v>74</v>
      </c>
      <c r="U228" t="s">
        <v>33</v>
      </c>
      <c r="V228">
        <v>54</v>
      </c>
      <c r="W228">
        <v>26</v>
      </c>
      <c r="X228" t="str">
        <f>IF(Table1[[#This Row],[Driver Age]]&lt;25,"(&lt;25) Young",IF(Table1[[#This Row],[Driver Age]]&lt;=60,"(25–60) Adult","(&gt;60) Senior"))</f>
        <v>(25–60) Adult</v>
      </c>
      <c r="Y228" t="s">
        <v>75</v>
      </c>
      <c r="Z228" t="s">
        <v>107</v>
      </c>
      <c r="AA228" t="s">
        <v>76</v>
      </c>
      <c r="AB228" t="s">
        <v>77</v>
      </c>
      <c r="AC228">
        <v>16</v>
      </c>
      <c r="AD228" t="s">
        <v>135</v>
      </c>
      <c r="AE228" t="s">
        <v>79</v>
      </c>
      <c r="AF228" t="s">
        <v>49</v>
      </c>
      <c r="AG228" t="s">
        <v>50</v>
      </c>
      <c r="AH228">
        <v>0.56999999999999995</v>
      </c>
      <c r="AI228" t="s">
        <v>80</v>
      </c>
      <c r="AJ228" t="s">
        <v>52</v>
      </c>
    </row>
    <row r="229" spans="1:36">
      <c r="A229" t="s">
        <v>603</v>
      </c>
      <c r="B229">
        <f>1</f>
        <v>1</v>
      </c>
      <c r="C229" t="s">
        <v>286</v>
      </c>
      <c r="D229" t="str">
        <f>VLOOKUP(Table1[[#This Row],[State Name]], Lookup!$A$2:$B$33, 2, FALSE)</f>
        <v>GA</v>
      </c>
      <c r="E229" t="s">
        <v>33</v>
      </c>
      <c r="F229">
        <v>2021</v>
      </c>
      <c r="G229" t="s">
        <v>34</v>
      </c>
      <c r="H229">
        <f t="shared" si="3"/>
        <v>5</v>
      </c>
      <c r="I229" s="3">
        <f>DATE(Table1[[#This Row],[Year]],Table1[[#This Row],[Month_Number]],1)</f>
        <v>44317</v>
      </c>
      <c r="J229" t="s">
        <v>146</v>
      </c>
      <c r="K229" t="s">
        <v>604</v>
      </c>
      <c r="L229" t="s">
        <v>59</v>
      </c>
      <c r="M229">
        <v>1</v>
      </c>
      <c r="N229" t="s">
        <v>71</v>
      </c>
      <c r="O229">
        <v>10</v>
      </c>
      <c r="P229">
        <v>3</v>
      </c>
      <c r="Q229" t="s">
        <v>87</v>
      </c>
      <c r="R229" t="s">
        <v>40</v>
      </c>
      <c r="S229" t="s">
        <v>41</v>
      </c>
      <c r="T229" t="s">
        <v>105</v>
      </c>
      <c r="U229" t="s">
        <v>89</v>
      </c>
      <c r="V229">
        <v>97</v>
      </c>
      <c r="W229">
        <v>45</v>
      </c>
      <c r="X229" t="str">
        <f>IF(Table1[[#This Row],[Driver Age]]&lt;25,"(&lt;25) Young",IF(Table1[[#This Row],[Driver Age]]&lt;=60,"(25–60) Adult","(&gt;60) Senior"))</f>
        <v>(25–60) Adult</v>
      </c>
      <c r="Y229" t="s">
        <v>44</v>
      </c>
      <c r="Z229" t="s">
        <v>90</v>
      </c>
      <c r="AA229" t="s">
        <v>76</v>
      </c>
      <c r="AB229" t="s">
        <v>77</v>
      </c>
      <c r="AC229">
        <v>11</v>
      </c>
      <c r="AD229" t="s">
        <v>78</v>
      </c>
      <c r="AE229" t="s">
        <v>48</v>
      </c>
      <c r="AF229" t="s">
        <v>49</v>
      </c>
      <c r="AG229" t="s">
        <v>50</v>
      </c>
      <c r="AH229">
        <v>0.3</v>
      </c>
      <c r="AI229" t="s">
        <v>108</v>
      </c>
      <c r="AJ229" t="s">
        <v>67</v>
      </c>
    </row>
    <row r="230" spans="1:36">
      <c r="A230" t="s">
        <v>605</v>
      </c>
      <c r="B230">
        <f>1</f>
        <v>1</v>
      </c>
      <c r="C230" t="s">
        <v>270</v>
      </c>
      <c r="D230" t="str">
        <f>VLOOKUP(Table1[[#This Row],[State Name]], Lookup!$A$2:$B$33, 2, FALSE)</f>
        <v>HR</v>
      </c>
      <c r="E230" t="s">
        <v>33</v>
      </c>
      <c r="F230">
        <v>2023</v>
      </c>
      <c r="G230" t="s">
        <v>117</v>
      </c>
      <c r="H230">
        <f t="shared" si="3"/>
        <v>12</v>
      </c>
      <c r="I230" s="3">
        <f>DATE(Table1[[#This Row],[Year]],Table1[[#This Row],[Month_Number]],1)</f>
        <v>45261</v>
      </c>
      <c r="J230" t="s">
        <v>57</v>
      </c>
      <c r="K230" t="s">
        <v>606</v>
      </c>
      <c r="L230" t="s">
        <v>59</v>
      </c>
      <c r="M230">
        <v>1</v>
      </c>
      <c r="N230" t="s">
        <v>38</v>
      </c>
      <c r="O230">
        <v>7</v>
      </c>
      <c r="P230">
        <v>4</v>
      </c>
      <c r="Q230" t="s">
        <v>87</v>
      </c>
      <c r="R230" t="s">
        <v>104</v>
      </c>
      <c r="S230" t="s">
        <v>120</v>
      </c>
      <c r="T230" t="s">
        <v>105</v>
      </c>
      <c r="U230" t="s">
        <v>43</v>
      </c>
      <c r="V230">
        <v>68</v>
      </c>
      <c r="W230">
        <v>19</v>
      </c>
      <c r="X230" t="str">
        <f>IF(Table1[[#This Row],[Driver Age]]&lt;25,"(&lt;25) Young",IF(Table1[[#This Row],[Driver Age]]&lt;=60,"(25–60) Adult","(&gt;60) Senior"))</f>
        <v>(&lt;25) Young</v>
      </c>
      <c r="Y230" t="s">
        <v>44</v>
      </c>
      <c r="Z230" t="s">
        <v>107</v>
      </c>
      <c r="AA230" t="s">
        <v>76</v>
      </c>
      <c r="AB230" t="s">
        <v>64</v>
      </c>
      <c r="AC230">
        <v>13</v>
      </c>
      <c r="AD230" t="s">
        <v>135</v>
      </c>
      <c r="AE230" t="s">
        <v>79</v>
      </c>
      <c r="AF230" t="s">
        <v>49</v>
      </c>
      <c r="AG230" t="s">
        <v>50</v>
      </c>
      <c r="AH230">
        <v>0.56999999999999995</v>
      </c>
      <c r="AI230" t="s">
        <v>168</v>
      </c>
      <c r="AJ230" t="s">
        <v>52</v>
      </c>
    </row>
    <row r="231" spans="1:36">
      <c r="A231" t="s">
        <v>607</v>
      </c>
      <c r="B231">
        <f>1</f>
        <v>1</v>
      </c>
      <c r="C231" t="s">
        <v>197</v>
      </c>
      <c r="D231" t="str">
        <f>VLOOKUP(Table1[[#This Row],[State Name]], Lookup!$A$2:$B$33, 2, FALSE)</f>
        <v>GJ</v>
      </c>
      <c r="E231" t="s">
        <v>245</v>
      </c>
      <c r="F231">
        <v>2020</v>
      </c>
      <c r="G231" t="s">
        <v>130</v>
      </c>
      <c r="H231">
        <f t="shared" si="3"/>
        <v>4</v>
      </c>
      <c r="I231" s="3">
        <f>DATE(Table1[[#This Row],[Year]],Table1[[#This Row],[Month_Number]],1)</f>
        <v>43922</v>
      </c>
      <c r="J231" t="s">
        <v>154</v>
      </c>
      <c r="K231" t="s">
        <v>397</v>
      </c>
      <c r="L231" t="s">
        <v>59</v>
      </c>
      <c r="M231">
        <v>2</v>
      </c>
      <c r="N231" t="s">
        <v>162</v>
      </c>
      <c r="O231">
        <v>10</v>
      </c>
      <c r="P231">
        <v>2</v>
      </c>
      <c r="Q231" t="s">
        <v>72</v>
      </c>
      <c r="R231" t="s">
        <v>88</v>
      </c>
      <c r="S231" t="s">
        <v>120</v>
      </c>
      <c r="T231" t="s">
        <v>63</v>
      </c>
      <c r="U231" t="s">
        <v>89</v>
      </c>
      <c r="V231">
        <v>110</v>
      </c>
      <c r="W231">
        <v>38</v>
      </c>
      <c r="X231" t="str">
        <f>IF(Table1[[#This Row],[Driver Age]]&lt;25,"(&lt;25) Young",IF(Table1[[#This Row],[Driver Age]]&lt;=60,"(25–60) Adult","(&gt;60) Senior"))</f>
        <v>(25–60) Adult</v>
      </c>
      <c r="Y231" t="s">
        <v>75</v>
      </c>
      <c r="Z231" t="s">
        <v>107</v>
      </c>
      <c r="AA231" t="s">
        <v>45</v>
      </c>
      <c r="AB231" t="s">
        <v>77</v>
      </c>
      <c r="AC231">
        <v>17</v>
      </c>
      <c r="AD231" t="s">
        <v>114</v>
      </c>
      <c r="AE231" t="s">
        <v>48</v>
      </c>
      <c r="AF231" t="s">
        <v>26</v>
      </c>
      <c r="AG231" t="s">
        <v>50</v>
      </c>
      <c r="AH231">
        <v>0.2</v>
      </c>
      <c r="AI231" t="s">
        <v>108</v>
      </c>
      <c r="AJ231" t="s">
        <v>81</v>
      </c>
    </row>
    <row r="232" spans="1:36">
      <c r="A232" t="s">
        <v>608</v>
      </c>
      <c r="B232">
        <f>1</f>
        <v>1</v>
      </c>
      <c r="C232" t="s">
        <v>220</v>
      </c>
      <c r="D232" t="str">
        <f>VLOOKUP(Table1[[#This Row],[State Name]], Lookup!$A$2:$B$33, 2, FALSE)</f>
        <v>NL</v>
      </c>
      <c r="E232" t="s">
        <v>33</v>
      </c>
      <c r="F232">
        <v>2021</v>
      </c>
      <c r="G232" t="s">
        <v>130</v>
      </c>
      <c r="H232">
        <f t="shared" si="3"/>
        <v>4</v>
      </c>
      <c r="I232" s="3">
        <f>DATE(Table1[[#This Row],[Year]],Table1[[#This Row],[Month_Number]],1)</f>
        <v>44287</v>
      </c>
      <c r="J232" t="s">
        <v>57</v>
      </c>
      <c r="K232" t="s">
        <v>609</v>
      </c>
      <c r="L232" t="s">
        <v>50</v>
      </c>
      <c r="M232">
        <v>5</v>
      </c>
      <c r="N232" t="s">
        <v>162</v>
      </c>
      <c r="O232">
        <v>5</v>
      </c>
      <c r="P232">
        <v>0</v>
      </c>
      <c r="Q232" t="s">
        <v>87</v>
      </c>
      <c r="R232" t="s">
        <v>88</v>
      </c>
      <c r="S232" t="s">
        <v>41</v>
      </c>
      <c r="T232" t="s">
        <v>42</v>
      </c>
      <c r="U232" t="s">
        <v>106</v>
      </c>
      <c r="V232">
        <v>35</v>
      </c>
      <c r="W232">
        <v>62</v>
      </c>
      <c r="X232" t="str">
        <f>IF(Table1[[#This Row],[Driver Age]]&lt;25,"(&lt;25) Young",IF(Table1[[#This Row],[Driver Age]]&lt;=60,"(25–60) Adult","(&gt;60) Senior"))</f>
        <v>(&gt;60) Senior</v>
      </c>
      <c r="Y232" t="s">
        <v>44</v>
      </c>
      <c r="Z232" t="s">
        <v>90</v>
      </c>
      <c r="AA232" t="s">
        <v>76</v>
      </c>
      <c r="AB232" t="s">
        <v>77</v>
      </c>
      <c r="AC232">
        <v>22</v>
      </c>
      <c r="AD232" t="s">
        <v>47</v>
      </c>
      <c r="AE232" t="s">
        <v>48</v>
      </c>
      <c r="AF232" t="s">
        <v>49</v>
      </c>
      <c r="AG232" t="s">
        <v>143</v>
      </c>
      <c r="AH232">
        <v>0</v>
      </c>
      <c r="AI232" t="s">
        <v>66</v>
      </c>
      <c r="AJ232" t="s">
        <v>109</v>
      </c>
    </row>
    <row r="233" spans="1:36">
      <c r="A233" t="s">
        <v>610</v>
      </c>
      <c r="B233">
        <f>1</f>
        <v>1</v>
      </c>
      <c r="C233" t="s">
        <v>327</v>
      </c>
      <c r="D233" t="str">
        <f>VLOOKUP(Table1[[#This Row],[State Name]], Lookup!$A$2:$B$33, 2, FALSE)</f>
        <v>MN</v>
      </c>
      <c r="E233" t="s">
        <v>33</v>
      </c>
      <c r="F233">
        <v>2021</v>
      </c>
      <c r="G233" t="s">
        <v>56</v>
      </c>
      <c r="H233">
        <f t="shared" si="3"/>
        <v>1</v>
      </c>
      <c r="I233" s="3">
        <f>DATE(Table1[[#This Row],[Year]],Table1[[#This Row],[Month_Number]],1)</f>
        <v>44197</v>
      </c>
      <c r="J233" t="s">
        <v>57</v>
      </c>
      <c r="K233" t="s">
        <v>189</v>
      </c>
      <c r="L233" t="s">
        <v>37</v>
      </c>
      <c r="M233">
        <v>2</v>
      </c>
      <c r="N233" t="s">
        <v>60</v>
      </c>
      <c r="O233">
        <v>3</v>
      </c>
      <c r="P233">
        <v>3</v>
      </c>
      <c r="Q233" t="s">
        <v>72</v>
      </c>
      <c r="R233" t="s">
        <v>88</v>
      </c>
      <c r="S233" t="s">
        <v>73</v>
      </c>
      <c r="T233" t="s">
        <v>42</v>
      </c>
      <c r="U233" t="s">
        <v>33</v>
      </c>
      <c r="V233">
        <v>42</v>
      </c>
      <c r="W233">
        <v>38</v>
      </c>
      <c r="X233" t="str">
        <f>IF(Table1[[#This Row],[Driver Age]]&lt;25,"(&lt;25) Young",IF(Table1[[#This Row],[Driver Age]]&lt;=60,"(25–60) Adult","(&gt;60) Senior"))</f>
        <v>(25–60) Adult</v>
      </c>
      <c r="Y233" t="s">
        <v>44</v>
      </c>
      <c r="Z233" t="s">
        <v>33</v>
      </c>
      <c r="AA233" t="s">
        <v>45</v>
      </c>
      <c r="AB233" t="s">
        <v>97</v>
      </c>
      <c r="AC233">
        <v>0</v>
      </c>
      <c r="AD233" t="s">
        <v>47</v>
      </c>
      <c r="AE233" t="s">
        <v>48</v>
      </c>
      <c r="AF233" t="s">
        <v>49</v>
      </c>
      <c r="AG233" t="s">
        <v>50</v>
      </c>
      <c r="AH233">
        <v>1</v>
      </c>
      <c r="AI233" t="s">
        <v>108</v>
      </c>
      <c r="AJ233" t="s">
        <v>109</v>
      </c>
    </row>
    <row r="234" spans="1:36">
      <c r="A234" t="s">
        <v>611</v>
      </c>
      <c r="B234">
        <f>1</f>
        <v>1</v>
      </c>
      <c r="C234" t="s">
        <v>215</v>
      </c>
      <c r="D234" t="str">
        <f>VLOOKUP(Table1[[#This Row],[State Name]], Lookup!$A$2:$B$33, 2, FALSE)</f>
        <v>KL</v>
      </c>
      <c r="E234" t="s">
        <v>33</v>
      </c>
      <c r="F234">
        <v>2021</v>
      </c>
      <c r="G234" t="s">
        <v>117</v>
      </c>
      <c r="H234">
        <f t="shared" si="3"/>
        <v>12</v>
      </c>
      <c r="I234" s="3">
        <f>DATE(Table1[[#This Row],[Year]],Table1[[#This Row],[Month_Number]],1)</f>
        <v>44531</v>
      </c>
      <c r="J234" t="s">
        <v>146</v>
      </c>
      <c r="K234" t="s">
        <v>612</v>
      </c>
      <c r="L234" t="s">
        <v>37</v>
      </c>
      <c r="M234">
        <v>2</v>
      </c>
      <c r="N234" t="s">
        <v>113</v>
      </c>
      <c r="O234">
        <v>10</v>
      </c>
      <c r="P234">
        <v>4</v>
      </c>
      <c r="Q234" t="s">
        <v>39</v>
      </c>
      <c r="R234" t="s">
        <v>40</v>
      </c>
      <c r="S234" t="s">
        <v>62</v>
      </c>
      <c r="T234" t="s">
        <v>105</v>
      </c>
      <c r="U234" t="s">
        <v>33</v>
      </c>
      <c r="V234">
        <v>100</v>
      </c>
      <c r="W234">
        <v>30</v>
      </c>
      <c r="X234" t="str">
        <f>IF(Table1[[#This Row],[Driver Age]]&lt;25,"(&lt;25) Young",IF(Table1[[#This Row],[Driver Age]]&lt;=60,"(25–60) Adult","(&gt;60) Senior"))</f>
        <v>(25–60) Adult</v>
      </c>
      <c r="Y234" t="s">
        <v>44</v>
      </c>
      <c r="Z234" t="s">
        <v>33</v>
      </c>
      <c r="AA234" t="s">
        <v>76</v>
      </c>
      <c r="AB234" t="s">
        <v>46</v>
      </c>
      <c r="AC234">
        <v>17</v>
      </c>
      <c r="AD234" t="s">
        <v>114</v>
      </c>
      <c r="AE234" t="s">
        <v>48</v>
      </c>
      <c r="AF234" t="s">
        <v>49</v>
      </c>
      <c r="AG234" t="s">
        <v>50</v>
      </c>
      <c r="AH234">
        <v>0.4</v>
      </c>
      <c r="AI234" t="s">
        <v>80</v>
      </c>
      <c r="AJ234" t="s">
        <v>67</v>
      </c>
    </row>
    <row r="235" spans="1:36">
      <c r="A235" t="s">
        <v>613</v>
      </c>
      <c r="B235">
        <f>1</f>
        <v>1</v>
      </c>
      <c r="C235" t="s">
        <v>286</v>
      </c>
      <c r="D235" t="str">
        <f>VLOOKUP(Table1[[#This Row],[State Name]], Lookup!$A$2:$B$33, 2, FALSE)</f>
        <v>GA</v>
      </c>
      <c r="E235" t="s">
        <v>33</v>
      </c>
      <c r="F235">
        <v>2019</v>
      </c>
      <c r="G235" t="s">
        <v>83</v>
      </c>
      <c r="H235">
        <f t="shared" si="3"/>
        <v>6</v>
      </c>
      <c r="I235" s="3">
        <f>DATE(Table1[[#This Row],[Year]],Table1[[#This Row],[Month_Number]],1)</f>
        <v>43617</v>
      </c>
      <c r="J235" t="s">
        <v>57</v>
      </c>
      <c r="K235" t="s">
        <v>614</v>
      </c>
      <c r="L235" t="s">
        <v>37</v>
      </c>
      <c r="M235">
        <v>2</v>
      </c>
      <c r="N235" t="s">
        <v>38</v>
      </c>
      <c r="O235">
        <v>0</v>
      </c>
      <c r="P235">
        <v>4</v>
      </c>
      <c r="Q235" t="s">
        <v>72</v>
      </c>
      <c r="R235" t="s">
        <v>61</v>
      </c>
      <c r="S235" t="s">
        <v>62</v>
      </c>
      <c r="T235" t="s">
        <v>42</v>
      </c>
      <c r="U235" t="s">
        <v>106</v>
      </c>
      <c r="V235">
        <v>109</v>
      </c>
      <c r="W235">
        <v>48</v>
      </c>
      <c r="X235" t="str">
        <f>IF(Table1[[#This Row],[Driver Age]]&lt;25,"(&lt;25) Young",IF(Table1[[#This Row],[Driver Age]]&lt;=60,"(25–60) Adult","(&gt;60) Senior"))</f>
        <v>(25–60) Adult</v>
      </c>
      <c r="Y235" t="s">
        <v>44</v>
      </c>
      <c r="Z235" t="s">
        <v>107</v>
      </c>
      <c r="AA235" t="s">
        <v>76</v>
      </c>
      <c r="AB235" t="s">
        <v>64</v>
      </c>
      <c r="AC235">
        <v>14</v>
      </c>
      <c r="AD235" t="s">
        <v>135</v>
      </c>
      <c r="AE235" t="s">
        <v>65</v>
      </c>
      <c r="AF235" t="s">
        <v>49</v>
      </c>
      <c r="AG235" t="s">
        <v>50</v>
      </c>
      <c r="AH235">
        <v>0</v>
      </c>
      <c r="AI235" t="s">
        <v>108</v>
      </c>
      <c r="AJ235" t="s">
        <v>67</v>
      </c>
    </row>
    <row r="236" spans="1:36">
      <c r="A236" t="s">
        <v>615</v>
      </c>
      <c r="B236">
        <f>1</f>
        <v>1</v>
      </c>
      <c r="C236" t="s">
        <v>93</v>
      </c>
      <c r="D236" t="str">
        <f>VLOOKUP(Table1[[#This Row],[State Name]], Lookup!$A$2:$B$33, 2, FALSE)</f>
        <v>SK</v>
      </c>
      <c r="E236" t="s">
        <v>33</v>
      </c>
      <c r="F236">
        <v>2021</v>
      </c>
      <c r="G236" t="s">
        <v>94</v>
      </c>
      <c r="H236">
        <f t="shared" si="3"/>
        <v>8</v>
      </c>
      <c r="I236" s="3">
        <f>DATE(Table1[[#This Row],[Year]],Table1[[#This Row],[Month_Number]],1)</f>
        <v>44409</v>
      </c>
      <c r="J236" t="s">
        <v>95</v>
      </c>
      <c r="K236" t="s">
        <v>616</v>
      </c>
      <c r="L236" t="s">
        <v>37</v>
      </c>
      <c r="M236">
        <v>1</v>
      </c>
      <c r="N236" t="s">
        <v>162</v>
      </c>
      <c r="O236">
        <v>0</v>
      </c>
      <c r="P236">
        <v>4</v>
      </c>
      <c r="Q236" t="s">
        <v>119</v>
      </c>
      <c r="R236" t="s">
        <v>88</v>
      </c>
      <c r="S236" t="s">
        <v>41</v>
      </c>
      <c r="T236" t="s">
        <v>63</v>
      </c>
      <c r="U236" t="s">
        <v>106</v>
      </c>
      <c r="V236">
        <v>59</v>
      </c>
      <c r="W236">
        <v>60</v>
      </c>
      <c r="X236" t="str">
        <f>IF(Table1[[#This Row],[Driver Age]]&lt;25,"(&lt;25) Young",IF(Table1[[#This Row],[Driver Age]]&lt;=60,"(25–60) Adult","(&gt;60) Senior"))</f>
        <v>(25–60) Adult</v>
      </c>
      <c r="Y236" t="s">
        <v>44</v>
      </c>
      <c r="Z236" t="s">
        <v>107</v>
      </c>
      <c r="AA236" t="s">
        <v>45</v>
      </c>
      <c r="AB236" t="s">
        <v>64</v>
      </c>
      <c r="AC236">
        <v>13</v>
      </c>
      <c r="AD236" t="s">
        <v>135</v>
      </c>
      <c r="AE236" t="s">
        <v>48</v>
      </c>
      <c r="AF236" t="s">
        <v>49</v>
      </c>
      <c r="AG236" t="s">
        <v>50</v>
      </c>
      <c r="AH236">
        <v>0</v>
      </c>
      <c r="AI236" t="s">
        <v>66</v>
      </c>
      <c r="AJ236" t="s">
        <v>52</v>
      </c>
    </row>
    <row r="237" spans="1:36">
      <c r="A237" t="s">
        <v>617</v>
      </c>
      <c r="B237">
        <f>1</f>
        <v>1</v>
      </c>
      <c r="C237" t="s">
        <v>170</v>
      </c>
      <c r="D237" t="str">
        <f>VLOOKUP(Table1[[#This Row],[State Name]], Lookup!$A$2:$B$33, 2, FALSE)</f>
        <v>PY</v>
      </c>
      <c r="E237" t="s">
        <v>33</v>
      </c>
      <c r="F237">
        <v>2023</v>
      </c>
      <c r="G237" t="s">
        <v>117</v>
      </c>
      <c r="H237">
        <f t="shared" si="3"/>
        <v>12</v>
      </c>
      <c r="I237" s="3">
        <f>DATE(Table1[[#This Row],[Year]],Table1[[#This Row],[Month_Number]],1)</f>
        <v>45261</v>
      </c>
      <c r="J237" t="s">
        <v>57</v>
      </c>
      <c r="K237" t="s">
        <v>618</v>
      </c>
      <c r="L237" t="s">
        <v>37</v>
      </c>
      <c r="M237">
        <v>3</v>
      </c>
      <c r="N237" t="s">
        <v>162</v>
      </c>
      <c r="O237">
        <v>4</v>
      </c>
      <c r="P237">
        <v>2</v>
      </c>
      <c r="Q237" t="s">
        <v>119</v>
      </c>
      <c r="R237" t="s">
        <v>104</v>
      </c>
      <c r="S237" t="s">
        <v>73</v>
      </c>
      <c r="T237" t="s">
        <v>42</v>
      </c>
      <c r="U237" t="s">
        <v>43</v>
      </c>
      <c r="V237">
        <v>86</v>
      </c>
      <c r="W237">
        <v>67</v>
      </c>
      <c r="X237" t="str">
        <f>IF(Table1[[#This Row],[Driver Age]]&lt;25,"(&lt;25) Young",IF(Table1[[#This Row],[Driver Age]]&lt;=60,"(25–60) Adult","(&gt;60) Senior"))</f>
        <v>(&gt;60) Senior</v>
      </c>
      <c r="Y237" t="s">
        <v>75</v>
      </c>
      <c r="Z237" t="s">
        <v>107</v>
      </c>
      <c r="AA237" t="s">
        <v>76</v>
      </c>
      <c r="AB237" t="s">
        <v>64</v>
      </c>
      <c r="AC237">
        <v>21</v>
      </c>
      <c r="AD237" t="s">
        <v>47</v>
      </c>
      <c r="AE237" t="s">
        <v>79</v>
      </c>
      <c r="AF237" t="s">
        <v>49</v>
      </c>
      <c r="AG237" t="s">
        <v>50</v>
      </c>
      <c r="AH237">
        <v>0.5</v>
      </c>
      <c r="AI237" t="s">
        <v>51</v>
      </c>
      <c r="AJ237" t="s">
        <v>91</v>
      </c>
    </row>
    <row r="238" spans="1:36">
      <c r="A238" t="s">
        <v>619</v>
      </c>
      <c r="B238">
        <f>1</f>
        <v>1</v>
      </c>
      <c r="C238" t="s">
        <v>149</v>
      </c>
      <c r="D238" t="str">
        <f>VLOOKUP(Table1[[#This Row],[State Name]], Lookup!$A$2:$B$33, 2, FALSE)</f>
        <v>AR</v>
      </c>
      <c r="E238" t="s">
        <v>33</v>
      </c>
      <c r="F238">
        <v>2019</v>
      </c>
      <c r="G238" t="s">
        <v>117</v>
      </c>
      <c r="H238">
        <f t="shared" si="3"/>
        <v>12</v>
      </c>
      <c r="I238" s="3">
        <f>DATE(Table1[[#This Row],[Year]],Table1[[#This Row],[Month_Number]],1)</f>
        <v>43800</v>
      </c>
      <c r="J238" t="s">
        <v>95</v>
      </c>
      <c r="K238" t="s">
        <v>620</v>
      </c>
      <c r="L238" t="s">
        <v>50</v>
      </c>
      <c r="M238">
        <v>3</v>
      </c>
      <c r="N238" t="s">
        <v>71</v>
      </c>
      <c r="O238">
        <v>7</v>
      </c>
      <c r="P238">
        <v>0</v>
      </c>
      <c r="Q238" t="s">
        <v>87</v>
      </c>
      <c r="R238" t="s">
        <v>104</v>
      </c>
      <c r="S238" t="s">
        <v>73</v>
      </c>
      <c r="T238" t="s">
        <v>105</v>
      </c>
      <c r="U238" t="s">
        <v>89</v>
      </c>
      <c r="V238">
        <v>75</v>
      </c>
      <c r="W238">
        <v>66</v>
      </c>
      <c r="X238" t="str">
        <f>IF(Table1[[#This Row],[Driver Age]]&lt;25,"(&lt;25) Young",IF(Table1[[#This Row],[Driver Age]]&lt;=60,"(25–60) Adult","(&gt;60) Senior"))</f>
        <v>(&gt;60) Senior</v>
      </c>
      <c r="Y238" t="s">
        <v>75</v>
      </c>
      <c r="Z238" t="s">
        <v>33</v>
      </c>
      <c r="AA238" t="s">
        <v>45</v>
      </c>
      <c r="AB238" t="s">
        <v>46</v>
      </c>
      <c r="AC238">
        <v>11</v>
      </c>
      <c r="AD238" t="s">
        <v>78</v>
      </c>
      <c r="AE238" t="s">
        <v>65</v>
      </c>
      <c r="AF238" t="s">
        <v>49</v>
      </c>
      <c r="AG238" t="s">
        <v>143</v>
      </c>
      <c r="AH238">
        <v>0</v>
      </c>
      <c r="AI238" t="s">
        <v>51</v>
      </c>
      <c r="AJ238" t="s">
        <v>91</v>
      </c>
    </row>
    <row r="239" spans="1:36">
      <c r="A239" t="s">
        <v>621</v>
      </c>
      <c r="B239">
        <f>1</f>
        <v>1</v>
      </c>
      <c r="C239" t="s">
        <v>54</v>
      </c>
      <c r="D239" t="str">
        <f>VLOOKUP(Table1[[#This Row],[State Name]], Lookup!$A$2:$B$33, 2, FALSE)</f>
        <v>UP</v>
      </c>
      <c r="E239" t="s">
        <v>55</v>
      </c>
      <c r="F239">
        <v>2021</v>
      </c>
      <c r="G239" t="s">
        <v>130</v>
      </c>
      <c r="H239">
        <f t="shared" si="3"/>
        <v>4</v>
      </c>
      <c r="I239" s="3">
        <f>DATE(Table1[[#This Row],[Year]],Table1[[#This Row],[Month_Number]],1)</f>
        <v>44287</v>
      </c>
      <c r="J239" t="s">
        <v>101</v>
      </c>
      <c r="K239" t="s">
        <v>622</v>
      </c>
      <c r="L239" t="s">
        <v>37</v>
      </c>
      <c r="M239">
        <v>2</v>
      </c>
      <c r="N239" t="s">
        <v>86</v>
      </c>
      <c r="O239">
        <v>2</v>
      </c>
      <c r="P239">
        <v>2</v>
      </c>
      <c r="Q239" t="s">
        <v>119</v>
      </c>
      <c r="R239" t="s">
        <v>61</v>
      </c>
      <c r="S239" t="s">
        <v>120</v>
      </c>
      <c r="T239" t="s">
        <v>74</v>
      </c>
      <c r="U239" t="s">
        <v>106</v>
      </c>
      <c r="V239">
        <v>49</v>
      </c>
      <c r="W239">
        <v>50</v>
      </c>
      <c r="X239" t="str">
        <f>IF(Table1[[#This Row],[Driver Age]]&lt;25,"(&lt;25) Young",IF(Table1[[#This Row],[Driver Age]]&lt;=60,"(25–60) Adult","(&gt;60) Senior"))</f>
        <v>(25–60) Adult</v>
      </c>
      <c r="Y239" t="s">
        <v>75</v>
      </c>
      <c r="Z239" t="s">
        <v>33</v>
      </c>
      <c r="AA239" t="s">
        <v>76</v>
      </c>
      <c r="AB239" t="s">
        <v>64</v>
      </c>
      <c r="AC239">
        <v>21</v>
      </c>
      <c r="AD239" t="s">
        <v>47</v>
      </c>
      <c r="AE239" t="s">
        <v>48</v>
      </c>
      <c r="AF239" t="s">
        <v>49</v>
      </c>
      <c r="AG239" t="s">
        <v>50</v>
      </c>
      <c r="AH239">
        <v>1</v>
      </c>
      <c r="AI239" t="s">
        <v>66</v>
      </c>
      <c r="AJ239" t="s">
        <v>109</v>
      </c>
    </row>
    <row r="240" spans="1:36">
      <c r="A240" t="s">
        <v>623</v>
      </c>
      <c r="B240">
        <f>1</f>
        <v>1</v>
      </c>
      <c r="C240" t="s">
        <v>286</v>
      </c>
      <c r="D240" t="str">
        <f>VLOOKUP(Table1[[#This Row],[State Name]], Lookup!$A$2:$B$33, 2, FALSE)</f>
        <v>GA</v>
      </c>
      <c r="E240" t="s">
        <v>33</v>
      </c>
      <c r="F240">
        <v>2019</v>
      </c>
      <c r="G240" t="s">
        <v>83</v>
      </c>
      <c r="H240">
        <f t="shared" si="3"/>
        <v>6</v>
      </c>
      <c r="I240" s="3">
        <f>DATE(Table1[[#This Row],[Year]],Table1[[#This Row],[Month_Number]],1)</f>
        <v>43617</v>
      </c>
      <c r="J240" t="s">
        <v>35</v>
      </c>
      <c r="K240" t="s">
        <v>624</v>
      </c>
      <c r="L240" t="s">
        <v>50</v>
      </c>
      <c r="M240">
        <v>5</v>
      </c>
      <c r="N240" t="s">
        <v>71</v>
      </c>
      <c r="O240">
        <v>5</v>
      </c>
      <c r="P240">
        <v>1</v>
      </c>
      <c r="Q240" t="s">
        <v>72</v>
      </c>
      <c r="R240" t="s">
        <v>88</v>
      </c>
      <c r="S240" t="s">
        <v>73</v>
      </c>
      <c r="T240" t="s">
        <v>42</v>
      </c>
      <c r="U240" t="s">
        <v>89</v>
      </c>
      <c r="V240">
        <v>106</v>
      </c>
      <c r="W240">
        <v>49</v>
      </c>
      <c r="X240" t="str">
        <f>IF(Table1[[#This Row],[Driver Age]]&lt;25,"(&lt;25) Young",IF(Table1[[#This Row],[Driver Age]]&lt;=60,"(25–60) Adult","(&gt;60) Senior"))</f>
        <v>(25–60) Adult</v>
      </c>
      <c r="Y240" t="s">
        <v>75</v>
      </c>
      <c r="Z240" t="s">
        <v>33</v>
      </c>
      <c r="AA240" t="s">
        <v>76</v>
      </c>
      <c r="AB240" t="s">
        <v>64</v>
      </c>
      <c r="AC240">
        <v>4</v>
      </c>
      <c r="AD240" t="s">
        <v>47</v>
      </c>
      <c r="AE240" t="s">
        <v>65</v>
      </c>
      <c r="AF240" t="s">
        <v>49</v>
      </c>
      <c r="AG240" t="s">
        <v>50</v>
      </c>
      <c r="AH240">
        <v>0.2</v>
      </c>
      <c r="AI240" t="s">
        <v>108</v>
      </c>
      <c r="AJ240" t="s">
        <v>67</v>
      </c>
    </row>
    <row r="241" spans="1:36">
      <c r="A241" t="s">
        <v>625</v>
      </c>
      <c r="B241">
        <f>1</f>
        <v>1</v>
      </c>
      <c r="C241" t="s">
        <v>311</v>
      </c>
      <c r="D241" t="str">
        <f>VLOOKUP(Table1[[#This Row],[State Name]], Lookup!$A$2:$B$33, 2, FALSE)</f>
        <v>JH</v>
      </c>
      <c r="E241" t="s">
        <v>33</v>
      </c>
      <c r="F241">
        <v>2023</v>
      </c>
      <c r="G241" t="s">
        <v>130</v>
      </c>
      <c r="H241">
        <f t="shared" si="3"/>
        <v>4</v>
      </c>
      <c r="I241" s="3">
        <f>DATE(Table1[[#This Row],[Year]],Table1[[#This Row],[Month_Number]],1)</f>
        <v>45017</v>
      </c>
      <c r="J241" t="s">
        <v>35</v>
      </c>
      <c r="K241" t="s">
        <v>626</v>
      </c>
      <c r="L241" t="s">
        <v>37</v>
      </c>
      <c r="M241">
        <v>2</v>
      </c>
      <c r="N241" t="s">
        <v>113</v>
      </c>
      <c r="O241">
        <v>6</v>
      </c>
      <c r="P241">
        <v>5</v>
      </c>
      <c r="Q241" t="s">
        <v>87</v>
      </c>
      <c r="R241" t="s">
        <v>88</v>
      </c>
      <c r="S241" t="s">
        <v>120</v>
      </c>
      <c r="T241" t="s">
        <v>42</v>
      </c>
      <c r="U241" t="s">
        <v>89</v>
      </c>
      <c r="V241">
        <v>118</v>
      </c>
      <c r="W241">
        <v>25</v>
      </c>
      <c r="X241" t="str">
        <f>IF(Table1[[#This Row],[Driver Age]]&lt;25,"(&lt;25) Young",IF(Table1[[#This Row],[Driver Age]]&lt;=60,"(25–60) Adult","(&gt;60) Senior"))</f>
        <v>(25–60) Adult</v>
      </c>
      <c r="Y241" t="s">
        <v>44</v>
      </c>
      <c r="Z241" t="s">
        <v>90</v>
      </c>
      <c r="AA241" t="s">
        <v>76</v>
      </c>
      <c r="AB241" t="s">
        <v>77</v>
      </c>
      <c r="AC241">
        <v>9</v>
      </c>
      <c r="AD241" t="s">
        <v>78</v>
      </c>
      <c r="AE241" t="s">
        <v>79</v>
      </c>
      <c r="AF241" t="s">
        <v>49</v>
      </c>
      <c r="AG241" t="s">
        <v>50</v>
      </c>
      <c r="AH241">
        <v>0.83</v>
      </c>
      <c r="AI241" t="s">
        <v>80</v>
      </c>
      <c r="AJ241" t="s">
        <v>81</v>
      </c>
    </row>
    <row r="242" spans="1:36">
      <c r="A242" t="s">
        <v>627</v>
      </c>
      <c r="B242">
        <f>1</f>
        <v>1</v>
      </c>
      <c r="C242" t="s">
        <v>211</v>
      </c>
      <c r="D242" t="str">
        <f>VLOOKUP(Table1[[#This Row],[State Name]], Lookup!$A$2:$B$33, 2, FALSE)</f>
        <v>WB</v>
      </c>
      <c r="E242" t="s">
        <v>229</v>
      </c>
      <c r="F242">
        <v>2020</v>
      </c>
      <c r="G242" t="s">
        <v>94</v>
      </c>
      <c r="H242">
        <f t="shared" si="3"/>
        <v>8</v>
      </c>
      <c r="I242" s="3">
        <f>DATE(Table1[[#This Row],[Year]],Table1[[#This Row],[Month_Number]],1)</f>
        <v>44044</v>
      </c>
      <c r="J242" t="s">
        <v>95</v>
      </c>
      <c r="K242" t="s">
        <v>628</v>
      </c>
      <c r="L242" t="s">
        <v>50</v>
      </c>
      <c r="M242">
        <v>4</v>
      </c>
      <c r="N242" t="s">
        <v>162</v>
      </c>
      <c r="O242">
        <v>8</v>
      </c>
      <c r="P242">
        <v>4</v>
      </c>
      <c r="Q242" t="s">
        <v>39</v>
      </c>
      <c r="R242" t="s">
        <v>40</v>
      </c>
      <c r="S242" t="s">
        <v>41</v>
      </c>
      <c r="T242" t="s">
        <v>74</v>
      </c>
      <c r="U242" t="s">
        <v>33</v>
      </c>
      <c r="V242">
        <v>112</v>
      </c>
      <c r="W242">
        <v>38</v>
      </c>
      <c r="X242" t="str">
        <f>IF(Table1[[#This Row],[Driver Age]]&lt;25,"(&lt;25) Young",IF(Table1[[#This Row],[Driver Age]]&lt;=60,"(25–60) Adult","(&gt;60) Senior"))</f>
        <v>(25–60) Adult</v>
      </c>
      <c r="Y242" t="s">
        <v>75</v>
      </c>
      <c r="Z242" t="s">
        <v>33</v>
      </c>
      <c r="AA242" t="s">
        <v>45</v>
      </c>
      <c r="AB242" t="s">
        <v>77</v>
      </c>
      <c r="AC242">
        <v>13</v>
      </c>
      <c r="AD242" t="s">
        <v>135</v>
      </c>
      <c r="AE242" t="s">
        <v>48</v>
      </c>
      <c r="AF242" t="s">
        <v>49</v>
      </c>
      <c r="AG242" t="s">
        <v>50</v>
      </c>
      <c r="AH242">
        <v>0.5</v>
      </c>
      <c r="AI242" t="s">
        <v>108</v>
      </c>
      <c r="AJ242" t="s">
        <v>81</v>
      </c>
    </row>
    <row r="243" spans="1:36">
      <c r="A243" t="s">
        <v>629</v>
      </c>
      <c r="B243">
        <f>1</f>
        <v>1</v>
      </c>
      <c r="C243" t="s">
        <v>206</v>
      </c>
      <c r="D243" t="str">
        <f>VLOOKUP(Table1[[#This Row],[State Name]], Lookup!$A$2:$B$33, 2, FALSE)</f>
        <v>OD</v>
      </c>
      <c r="E243" t="s">
        <v>33</v>
      </c>
      <c r="F243">
        <v>2018</v>
      </c>
      <c r="G243" t="s">
        <v>100</v>
      </c>
      <c r="H243">
        <f t="shared" si="3"/>
        <v>11</v>
      </c>
      <c r="I243" s="3">
        <f>DATE(Table1[[#This Row],[Year]],Table1[[#This Row],[Month_Number]],1)</f>
        <v>43405</v>
      </c>
      <c r="J243" t="s">
        <v>95</v>
      </c>
      <c r="K243" t="s">
        <v>630</v>
      </c>
      <c r="L243" t="s">
        <v>37</v>
      </c>
      <c r="M243">
        <v>4</v>
      </c>
      <c r="N243" t="s">
        <v>162</v>
      </c>
      <c r="O243">
        <v>9</v>
      </c>
      <c r="P243">
        <v>3</v>
      </c>
      <c r="Q243" t="s">
        <v>72</v>
      </c>
      <c r="R243" t="s">
        <v>40</v>
      </c>
      <c r="S243" t="s">
        <v>73</v>
      </c>
      <c r="T243" t="s">
        <v>42</v>
      </c>
      <c r="U243" t="s">
        <v>106</v>
      </c>
      <c r="V243">
        <v>88</v>
      </c>
      <c r="W243">
        <v>19</v>
      </c>
      <c r="X243" t="str">
        <f>IF(Table1[[#This Row],[Driver Age]]&lt;25,"(&lt;25) Young",IF(Table1[[#This Row],[Driver Age]]&lt;=60,"(25–60) Adult","(&gt;60) Senior"))</f>
        <v>(&lt;25) Young</v>
      </c>
      <c r="Y243" t="s">
        <v>44</v>
      </c>
      <c r="Z243" t="s">
        <v>33</v>
      </c>
      <c r="AA243" t="s">
        <v>76</v>
      </c>
      <c r="AB243" t="s">
        <v>46</v>
      </c>
      <c r="AC243">
        <v>16</v>
      </c>
      <c r="AD243" t="s">
        <v>135</v>
      </c>
      <c r="AE243" t="s">
        <v>65</v>
      </c>
      <c r="AF243" t="s">
        <v>49</v>
      </c>
      <c r="AG243" t="s">
        <v>50</v>
      </c>
      <c r="AH243">
        <v>0.33</v>
      </c>
      <c r="AI243" t="s">
        <v>168</v>
      </c>
      <c r="AJ243" t="s">
        <v>91</v>
      </c>
    </row>
    <row r="244" spans="1:36">
      <c r="A244" t="s">
        <v>631</v>
      </c>
      <c r="B244">
        <f>1</f>
        <v>1</v>
      </c>
      <c r="C244" t="s">
        <v>318</v>
      </c>
      <c r="D244" t="str">
        <f>VLOOKUP(Table1[[#This Row],[State Name]], Lookup!$A$2:$B$33, 2, FALSE)</f>
        <v>PB</v>
      </c>
      <c r="E244" t="s">
        <v>33</v>
      </c>
      <c r="F244">
        <v>2020</v>
      </c>
      <c r="G244" t="s">
        <v>56</v>
      </c>
      <c r="H244">
        <f t="shared" si="3"/>
        <v>1</v>
      </c>
      <c r="I244" s="3">
        <f>DATE(Table1[[#This Row],[Year]],Table1[[#This Row],[Month_Number]],1)</f>
        <v>43831</v>
      </c>
      <c r="J244" t="s">
        <v>35</v>
      </c>
      <c r="K244" t="s">
        <v>632</v>
      </c>
      <c r="L244" t="s">
        <v>37</v>
      </c>
      <c r="M244">
        <v>5</v>
      </c>
      <c r="N244" t="s">
        <v>60</v>
      </c>
      <c r="O244">
        <v>2</v>
      </c>
      <c r="P244">
        <v>4</v>
      </c>
      <c r="Q244" t="s">
        <v>103</v>
      </c>
      <c r="R244" t="s">
        <v>88</v>
      </c>
      <c r="S244" t="s">
        <v>41</v>
      </c>
      <c r="T244" t="s">
        <v>63</v>
      </c>
      <c r="U244" t="s">
        <v>33</v>
      </c>
      <c r="V244">
        <v>85</v>
      </c>
      <c r="W244">
        <v>52</v>
      </c>
      <c r="X244" t="str">
        <f>IF(Table1[[#This Row],[Driver Age]]&lt;25,"(&lt;25) Young",IF(Table1[[#This Row],[Driver Age]]&lt;=60,"(25–60) Adult","(&gt;60) Senior"))</f>
        <v>(25–60) Adult</v>
      </c>
      <c r="Y244" t="s">
        <v>44</v>
      </c>
      <c r="Z244" t="s">
        <v>107</v>
      </c>
      <c r="AA244" t="s">
        <v>45</v>
      </c>
      <c r="AB244" t="s">
        <v>77</v>
      </c>
      <c r="AC244">
        <v>8</v>
      </c>
      <c r="AD244" t="s">
        <v>78</v>
      </c>
      <c r="AE244" t="s">
        <v>48</v>
      </c>
      <c r="AF244" t="s">
        <v>49</v>
      </c>
      <c r="AG244" t="s">
        <v>50</v>
      </c>
      <c r="AH244">
        <v>2</v>
      </c>
      <c r="AI244" t="s">
        <v>66</v>
      </c>
      <c r="AJ244" t="s">
        <v>91</v>
      </c>
    </row>
    <row r="245" spans="1:36">
      <c r="A245" t="s">
        <v>633</v>
      </c>
      <c r="B245">
        <f>1</f>
        <v>1</v>
      </c>
      <c r="C245" t="s">
        <v>311</v>
      </c>
      <c r="D245" t="str">
        <f>VLOOKUP(Table1[[#This Row],[State Name]], Lookup!$A$2:$B$33, 2, FALSE)</f>
        <v>JH</v>
      </c>
      <c r="E245" t="s">
        <v>33</v>
      </c>
      <c r="F245">
        <v>2020</v>
      </c>
      <c r="G245" t="s">
        <v>94</v>
      </c>
      <c r="H245">
        <f t="shared" si="3"/>
        <v>8</v>
      </c>
      <c r="I245" s="3">
        <f>DATE(Table1[[#This Row],[Year]],Table1[[#This Row],[Month_Number]],1)</f>
        <v>44044</v>
      </c>
      <c r="J245" t="s">
        <v>35</v>
      </c>
      <c r="K245" t="s">
        <v>634</v>
      </c>
      <c r="L245" t="s">
        <v>37</v>
      </c>
      <c r="M245">
        <v>1</v>
      </c>
      <c r="N245" t="s">
        <v>71</v>
      </c>
      <c r="O245">
        <v>6</v>
      </c>
      <c r="P245">
        <v>2</v>
      </c>
      <c r="Q245" t="s">
        <v>39</v>
      </c>
      <c r="R245" t="s">
        <v>88</v>
      </c>
      <c r="S245" t="s">
        <v>41</v>
      </c>
      <c r="T245" t="s">
        <v>105</v>
      </c>
      <c r="U245" t="s">
        <v>89</v>
      </c>
      <c r="V245">
        <v>46</v>
      </c>
      <c r="W245">
        <v>37</v>
      </c>
      <c r="X245" t="str">
        <f>IF(Table1[[#This Row],[Driver Age]]&lt;25,"(&lt;25) Young",IF(Table1[[#This Row],[Driver Age]]&lt;=60,"(25–60) Adult","(&gt;60) Senior"))</f>
        <v>(25–60) Adult</v>
      </c>
      <c r="Y245" t="s">
        <v>44</v>
      </c>
      <c r="Z245" t="s">
        <v>90</v>
      </c>
      <c r="AA245" t="s">
        <v>45</v>
      </c>
      <c r="AB245" t="s">
        <v>77</v>
      </c>
      <c r="AC245">
        <v>8</v>
      </c>
      <c r="AD245" t="s">
        <v>78</v>
      </c>
      <c r="AE245" t="s">
        <v>48</v>
      </c>
      <c r="AF245" t="s">
        <v>49</v>
      </c>
      <c r="AG245" t="s">
        <v>50</v>
      </c>
      <c r="AH245">
        <v>0.33</v>
      </c>
      <c r="AI245" t="s">
        <v>108</v>
      </c>
      <c r="AJ245" t="s">
        <v>109</v>
      </c>
    </row>
    <row r="246" spans="1:36">
      <c r="A246" t="s">
        <v>635</v>
      </c>
      <c r="B246">
        <f>1</f>
        <v>1</v>
      </c>
      <c r="C246" t="s">
        <v>141</v>
      </c>
      <c r="D246" t="str">
        <f>VLOOKUP(Table1[[#This Row],[State Name]], Lookup!$A$2:$B$33, 2, FALSE)</f>
        <v>BR</v>
      </c>
      <c r="E246" t="s">
        <v>33</v>
      </c>
      <c r="F246">
        <v>2023</v>
      </c>
      <c r="G246" t="s">
        <v>130</v>
      </c>
      <c r="H246">
        <f t="shared" si="3"/>
        <v>4</v>
      </c>
      <c r="I246" s="3">
        <f>DATE(Table1[[#This Row],[Year]],Table1[[#This Row],[Month_Number]],1)</f>
        <v>45017</v>
      </c>
      <c r="J246" t="s">
        <v>101</v>
      </c>
      <c r="K246" t="s">
        <v>636</v>
      </c>
      <c r="L246" t="s">
        <v>59</v>
      </c>
      <c r="M246">
        <v>5</v>
      </c>
      <c r="N246" t="s">
        <v>60</v>
      </c>
      <c r="O246">
        <v>0</v>
      </c>
      <c r="P246">
        <v>4</v>
      </c>
      <c r="Q246" t="s">
        <v>103</v>
      </c>
      <c r="R246" t="s">
        <v>61</v>
      </c>
      <c r="S246" t="s">
        <v>41</v>
      </c>
      <c r="T246" t="s">
        <v>42</v>
      </c>
      <c r="U246" t="s">
        <v>43</v>
      </c>
      <c r="V246">
        <v>45</v>
      </c>
      <c r="W246">
        <v>32</v>
      </c>
      <c r="X246" t="str">
        <f>IF(Table1[[#This Row],[Driver Age]]&lt;25,"(&lt;25) Young",IF(Table1[[#This Row],[Driver Age]]&lt;=60,"(25–60) Adult","(&gt;60) Senior"))</f>
        <v>(25–60) Adult</v>
      </c>
      <c r="Y246" t="s">
        <v>44</v>
      </c>
      <c r="Z246" t="s">
        <v>90</v>
      </c>
      <c r="AA246" t="s">
        <v>45</v>
      </c>
      <c r="AB246" t="s">
        <v>64</v>
      </c>
      <c r="AC246">
        <v>8</v>
      </c>
      <c r="AD246" t="s">
        <v>78</v>
      </c>
      <c r="AE246" t="s">
        <v>79</v>
      </c>
      <c r="AF246" t="s">
        <v>49</v>
      </c>
      <c r="AG246" t="s">
        <v>50</v>
      </c>
      <c r="AH246">
        <v>0</v>
      </c>
      <c r="AI246" t="s">
        <v>80</v>
      </c>
      <c r="AJ246" t="s">
        <v>109</v>
      </c>
    </row>
    <row r="247" spans="1:36">
      <c r="A247" t="s">
        <v>637</v>
      </c>
      <c r="B247">
        <f>1</f>
        <v>1</v>
      </c>
      <c r="C247" t="s">
        <v>220</v>
      </c>
      <c r="D247" t="str">
        <f>VLOOKUP(Table1[[#This Row],[State Name]], Lookup!$A$2:$B$33, 2, FALSE)</f>
        <v>NL</v>
      </c>
      <c r="E247" t="s">
        <v>33</v>
      </c>
      <c r="F247">
        <v>2019</v>
      </c>
      <c r="G247" t="s">
        <v>192</v>
      </c>
      <c r="H247">
        <f t="shared" si="3"/>
        <v>3</v>
      </c>
      <c r="I247" s="3">
        <f>DATE(Table1[[#This Row],[Year]],Table1[[#This Row],[Month_Number]],1)</f>
        <v>43525</v>
      </c>
      <c r="J247" t="s">
        <v>95</v>
      </c>
      <c r="K247" t="s">
        <v>638</v>
      </c>
      <c r="L247" t="s">
        <v>37</v>
      </c>
      <c r="M247">
        <v>5</v>
      </c>
      <c r="N247" t="s">
        <v>162</v>
      </c>
      <c r="O247">
        <v>1</v>
      </c>
      <c r="P247">
        <v>5</v>
      </c>
      <c r="Q247" t="s">
        <v>72</v>
      </c>
      <c r="R247" t="s">
        <v>40</v>
      </c>
      <c r="S247" t="s">
        <v>120</v>
      </c>
      <c r="T247" t="s">
        <v>42</v>
      </c>
      <c r="U247" t="s">
        <v>89</v>
      </c>
      <c r="V247">
        <v>62</v>
      </c>
      <c r="W247">
        <v>39</v>
      </c>
      <c r="X247" t="str">
        <f>IF(Table1[[#This Row],[Driver Age]]&lt;25,"(&lt;25) Young",IF(Table1[[#This Row],[Driver Age]]&lt;=60,"(25–60) Adult","(&gt;60) Senior"))</f>
        <v>(25–60) Adult</v>
      </c>
      <c r="Y247" t="s">
        <v>44</v>
      </c>
      <c r="Z247" t="s">
        <v>33</v>
      </c>
      <c r="AA247" t="s">
        <v>76</v>
      </c>
      <c r="AB247" t="s">
        <v>64</v>
      </c>
      <c r="AC247">
        <v>7</v>
      </c>
      <c r="AD247" t="s">
        <v>78</v>
      </c>
      <c r="AE247" t="s">
        <v>65</v>
      </c>
      <c r="AF247" t="s">
        <v>49</v>
      </c>
      <c r="AG247" t="s">
        <v>50</v>
      </c>
      <c r="AH247">
        <v>5</v>
      </c>
      <c r="AI247" t="s">
        <v>108</v>
      </c>
      <c r="AJ247" t="s">
        <v>52</v>
      </c>
    </row>
    <row r="248" spans="1:36">
      <c r="A248" t="s">
        <v>639</v>
      </c>
      <c r="B248">
        <f>1</f>
        <v>1</v>
      </c>
      <c r="C248" t="s">
        <v>311</v>
      </c>
      <c r="D248" t="str">
        <f>VLOOKUP(Table1[[#This Row],[State Name]], Lookup!$A$2:$B$33, 2, FALSE)</f>
        <v>JH</v>
      </c>
      <c r="E248" t="s">
        <v>33</v>
      </c>
      <c r="F248">
        <v>2023</v>
      </c>
      <c r="G248" t="s">
        <v>171</v>
      </c>
      <c r="H248">
        <f t="shared" si="3"/>
        <v>2</v>
      </c>
      <c r="I248" s="3">
        <f>DATE(Table1[[#This Row],[Year]],Table1[[#This Row],[Month_Number]],1)</f>
        <v>44958</v>
      </c>
      <c r="J248" t="s">
        <v>95</v>
      </c>
      <c r="K248" t="s">
        <v>640</v>
      </c>
      <c r="L248" t="s">
        <v>59</v>
      </c>
      <c r="M248">
        <v>1</v>
      </c>
      <c r="N248" t="s">
        <v>128</v>
      </c>
      <c r="O248">
        <v>0</v>
      </c>
      <c r="P248">
        <v>1</v>
      </c>
      <c r="Q248" t="s">
        <v>119</v>
      </c>
      <c r="R248" t="s">
        <v>104</v>
      </c>
      <c r="S248" t="s">
        <v>62</v>
      </c>
      <c r="T248" t="s">
        <v>105</v>
      </c>
      <c r="U248" t="s">
        <v>43</v>
      </c>
      <c r="V248">
        <v>65</v>
      </c>
      <c r="W248">
        <v>19</v>
      </c>
      <c r="X248" t="str">
        <f>IF(Table1[[#This Row],[Driver Age]]&lt;25,"(&lt;25) Young",IF(Table1[[#This Row],[Driver Age]]&lt;=60,"(25–60) Adult","(&gt;60) Senior"))</f>
        <v>(&lt;25) Young</v>
      </c>
      <c r="Y248" t="s">
        <v>75</v>
      </c>
      <c r="Z248" t="s">
        <v>107</v>
      </c>
      <c r="AA248" t="s">
        <v>45</v>
      </c>
      <c r="AB248" t="s">
        <v>64</v>
      </c>
      <c r="AC248">
        <v>22</v>
      </c>
      <c r="AD248" t="s">
        <v>47</v>
      </c>
      <c r="AE248" t="s">
        <v>79</v>
      </c>
      <c r="AF248" t="s">
        <v>49</v>
      </c>
      <c r="AG248" t="s">
        <v>50</v>
      </c>
      <c r="AH248">
        <v>0</v>
      </c>
      <c r="AI248" t="s">
        <v>168</v>
      </c>
      <c r="AJ248" t="s">
        <v>52</v>
      </c>
    </row>
    <row r="249" spans="1:36">
      <c r="A249" t="s">
        <v>641</v>
      </c>
      <c r="B249">
        <f>1</f>
        <v>1</v>
      </c>
      <c r="C249" t="s">
        <v>215</v>
      </c>
      <c r="D249" t="str">
        <f>VLOOKUP(Table1[[#This Row],[State Name]], Lookup!$A$2:$B$33, 2, FALSE)</f>
        <v>KL</v>
      </c>
      <c r="E249" t="s">
        <v>33</v>
      </c>
      <c r="F249">
        <v>2022</v>
      </c>
      <c r="G249" t="s">
        <v>111</v>
      </c>
      <c r="H249">
        <f t="shared" si="3"/>
        <v>10</v>
      </c>
      <c r="I249" s="3">
        <f>DATE(Table1[[#This Row],[Year]],Table1[[#This Row],[Month_Number]],1)</f>
        <v>44835</v>
      </c>
      <c r="J249" t="s">
        <v>101</v>
      </c>
      <c r="K249" t="s">
        <v>642</v>
      </c>
      <c r="L249" t="s">
        <v>37</v>
      </c>
      <c r="M249">
        <v>4</v>
      </c>
      <c r="N249" t="s">
        <v>71</v>
      </c>
      <c r="O249">
        <v>10</v>
      </c>
      <c r="P249">
        <v>0</v>
      </c>
      <c r="Q249" t="s">
        <v>103</v>
      </c>
      <c r="R249" t="s">
        <v>88</v>
      </c>
      <c r="S249" t="s">
        <v>73</v>
      </c>
      <c r="T249" t="s">
        <v>74</v>
      </c>
      <c r="U249" t="s">
        <v>43</v>
      </c>
      <c r="V249">
        <v>66</v>
      </c>
      <c r="W249">
        <v>23</v>
      </c>
      <c r="X249" t="str">
        <f>IF(Table1[[#This Row],[Driver Age]]&lt;25,"(&lt;25) Young",IF(Table1[[#This Row],[Driver Age]]&lt;=60,"(25–60) Adult","(&gt;60) Senior"))</f>
        <v>(&lt;25) Young</v>
      </c>
      <c r="Y249" t="s">
        <v>75</v>
      </c>
      <c r="Z249" t="s">
        <v>90</v>
      </c>
      <c r="AA249" t="s">
        <v>76</v>
      </c>
      <c r="AB249" t="s">
        <v>46</v>
      </c>
      <c r="AC249">
        <v>0</v>
      </c>
      <c r="AD249" t="s">
        <v>47</v>
      </c>
      <c r="AE249" t="s">
        <v>79</v>
      </c>
      <c r="AF249" t="s">
        <v>49</v>
      </c>
      <c r="AG249" t="s">
        <v>143</v>
      </c>
      <c r="AH249">
        <v>0</v>
      </c>
      <c r="AI249" t="s">
        <v>168</v>
      </c>
      <c r="AJ249" t="s">
        <v>52</v>
      </c>
    </row>
    <row r="250" spans="1:36">
      <c r="A250" t="s">
        <v>643</v>
      </c>
      <c r="B250">
        <f>1</f>
        <v>1</v>
      </c>
      <c r="C250" t="s">
        <v>93</v>
      </c>
      <c r="D250" t="str">
        <f>VLOOKUP(Table1[[#This Row],[State Name]], Lookup!$A$2:$B$33, 2, FALSE)</f>
        <v>SK</v>
      </c>
      <c r="E250" t="s">
        <v>33</v>
      </c>
      <c r="F250">
        <v>2021</v>
      </c>
      <c r="G250" t="s">
        <v>56</v>
      </c>
      <c r="H250">
        <f t="shared" si="3"/>
        <v>1</v>
      </c>
      <c r="I250" s="3">
        <f>DATE(Table1[[#This Row],[Year]],Table1[[#This Row],[Month_Number]],1)</f>
        <v>44197</v>
      </c>
      <c r="J250" t="s">
        <v>57</v>
      </c>
      <c r="K250" t="s">
        <v>644</v>
      </c>
      <c r="L250" t="s">
        <v>59</v>
      </c>
      <c r="M250">
        <v>4</v>
      </c>
      <c r="N250" t="s">
        <v>86</v>
      </c>
      <c r="O250">
        <v>4</v>
      </c>
      <c r="P250">
        <v>3</v>
      </c>
      <c r="Q250" t="s">
        <v>103</v>
      </c>
      <c r="R250" t="s">
        <v>104</v>
      </c>
      <c r="S250" t="s">
        <v>41</v>
      </c>
      <c r="T250" t="s">
        <v>63</v>
      </c>
      <c r="U250" t="s">
        <v>106</v>
      </c>
      <c r="V250">
        <v>91</v>
      </c>
      <c r="W250">
        <v>47</v>
      </c>
      <c r="X250" t="str">
        <f>IF(Table1[[#This Row],[Driver Age]]&lt;25,"(&lt;25) Young",IF(Table1[[#This Row],[Driver Age]]&lt;=60,"(25–60) Adult","(&gt;60) Senior"))</f>
        <v>(25–60) Adult</v>
      </c>
      <c r="Y250" t="s">
        <v>44</v>
      </c>
      <c r="Z250" t="s">
        <v>107</v>
      </c>
      <c r="AA250" t="s">
        <v>76</v>
      </c>
      <c r="AB250" t="s">
        <v>77</v>
      </c>
      <c r="AC250">
        <v>0</v>
      </c>
      <c r="AD250" t="s">
        <v>47</v>
      </c>
      <c r="AE250" t="s">
        <v>48</v>
      </c>
      <c r="AF250" t="s">
        <v>49</v>
      </c>
      <c r="AG250" t="s">
        <v>50</v>
      </c>
      <c r="AH250">
        <v>0.75</v>
      </c>
      <c r="AI250" t="s">
        <v>108</v>
      </c>
      <c r="AJ250" t="s">
        <v>67</v>
      </c>
    </row>
    <row r="251" spans="1:36">
      <c r="A251" t="s">
        <v>645</v>
      </c>
      <c r="B251">
        <f>1</f>
        <v>1</v>
      </c>
      <c r="C251" t="s">
        <v>145</v>
      </c>
      <c r="D251" t="str">
        <f>VLOOKUP(Table1[[#This Row],[State Name]], Lookup!$A$2:$B$33, 2, FALSE)</f>
        <v>TS</v>
      </c>
      <c r="E251" t="s">
        <v>33</v>
      </c>
      <c r="F251">
        <v>2022</v>
      </c>
      <c r="G251" t="s">
        <v>138</v>
      </c>
      <c r="H251">
        <f t="shared" si="3"/>
        <v>9</v>
      </c>
      <c r="I251" s="3">
        <f>DATE(Table1[[#This Row],[Year]],Table1[[#This Row],[Month_Number]],1)</f>
        <v>44805</v>
      </c>
      <c r="J251" t="s">
        <v>57</v>
      </c>
      <c r="K251" t="s">
        <v>646</v>
      </c>
      <c r="L251" t="s">
        <v>50</v>
      </c>
      <c r="M251">
        <v>3</v>
      </c>
      <c r="N251" t="s">
        <v>113</v>
      </c>
      <c r="O251">
        <v>6</v>
      </c>
      <c r="P251">
        <v>1</v>
      </c>
      <c r="Q251" t="s">
        <v>119</v>
      </c>
      <c r="R251" t="s">
        <v>40</v>
      </c>
      <c r="S251" t="s">
        <v>62</v>
      </c>
      <c r="T251" t="s">
        <v>105</v>
      </c>
      <c r="U251" t="s">
        <v>43</v>
      </c>
      <c r="V251">
        <v>46</v>
      </c>
      <c r="W251">
        <v>44</v>
      </c>
      <c r="X251" t="str">
        <f>IF(Table1[[#This Row],[Driver Age]]&lt;25,"(&lt;25) Young",IF(Table1[[#This Row],[Driver Age]]&lt;=60,"(25–60) Adult","(&gt;60) Senior"))</f>
        <v>(25–60) Adult</v>
      </c>
      <c r="Y251" t="s">
        <v>44</v>
      </c>
      <c r="Z251" t="s">
        <v>90</v>
      </c>
      <c r="AA251" t="s">
        <v>45</v>
      </c>
      <c r="AB251" t="s">
        <v>46</v>
      </c>
      <c r="AC251">
        <v>16</v>
      </c>
      <c r="AD251" t="s">
        <v>135</v>
      </c>
      <c r="AE251" t="s">
        <v>79</v>
      </c>
      <c r="AF251" t="s">
        <v>49</v>
      </c>
      <c r="AG251" t="s">
        <v>50</v>
      </c>
      <c r="AH251">
        <v>0.17</v>
      </c>
      <c r="AI251" t="s">
        <v>108</v>
      </c>
      <c r="AJ251" t="s">
        <v>109</v>
      </c>
    </row>
    <row r="252" spans="1:36">
      <c r="A252" t="s">
        <v>647</v>
      </c>
      <c r="B252">
        <f>1</f>
        <v>1</v>
      </c>
      <c r="C252" t="s">
        <v>286</v>
      </c>
      <c r="D252" t="str">
        <f>VLOOKUP(Table1[[#This Row],[State Name]], Lookup!$A$2:$B$33, 2, FALSE)</f>
        <v>GA</v>
      </c>
      <c r="E252" t="s">
        <v>33</v>
      </c>
      <c r="F252">
        <v>2018</v>
      </c>
      <c r="G252" t="s">
        <v>34</v>
      </c>
      <c r="H252">
        <f t="shared" si="3"/>
        <v>5</v>
      </c>
      <c r="I252" s="3">
        <f>DATE(Table1[[#This Row],[Year]],Table1[[#This Row],[Month_Number]],1)</f>
        <v>43221</v>
      </c>
      <c r="J252" t="s">
        <v>101</v>
      </c>
      <c r="K252" t="s">
        <v>648</v>
      </c>
      <c r="L252" t="s">
        <v>59</v>
      </c>
      <c r="M252">
        <v>1</v>
      </c>
      <c r="N252" t="s">
        <v>38</v>
      </c>
      <c r="O252">
        <v>1</v>
      </c>
      <c r="P252">
        <v>2</v>
      </c>
      <c r="Q252" t="s">
        <v>119</v>
      </c>
      <c r="R252" t="s">
        <v>40</v>
      </c>
      <c r="S252" t="s">
        <v>41</v>
      </c>
      <c r="T252" t="s">
        <v>63</v>
      </c>
      <c r="U252" t="s">
        <v>43</v>
      </c>
      <c r="V252">
        <v>119</v>
      </c>
      <c r="W252">
        <v>40</v>
      </c>
      <c r="X252" t="str">
        <f>IF(Table1[[#This Row],[Driver Age]]&lt;25,"(&lt;25) Young",IF(Table1[[#This Row],[Driver Age]]&lt;=60,"(25–60) Adult","(&gt;60) Senior"))</f>
        <v>(25–60) Adult</v>
      </c>
      <c r="Y252" t="s">
        <v>75</v>
      </c>
      <c r="Z252" t="s">
        <v>33</v>
      </c>
      <c r="AA252" t="s">
        <v>45</v>
      </c>
      <c r="AB252" t="s">
        <v>77</v>
      </c>
      <c r="AC252">
        <v>6</v>
      </c>
      <c r="AD252" t="s">
        <v>78</v>
      </c>
      <c r="AE252" t="s">
        <v>65</v>
      </c>
      <c r="AF252" t="s">
        <v>49</v>
      </c>
      <c r="AG252" t="s">
        <v>50</v>
      </c>
      <c r="AH252">
        <v>2</v>
      </c>
      <c r="AI252" t="s">
        <v>108</v>
      </c>
      <c r="AJ252" t="s">
        <v>81</v>
      </c>
    </row>
    <row r="253" spans="1:36">
      <c r="A253" t="s">
        <v>649</v>
      </c>
      <c r="B253">
        <f>1</f>
        <v>1</v>
      </c>
      <c r="C253" t="s">
        <v>157</v>
      </c>
      <c r="D253" t="str">
        <f>VLOOKUP(Table1[[#This Row],[State Name]], Lookup!$A$2:$B$33, 2, FALSE)</f>
        <v>KA</v>
      </c>
      <c r="E253" t="s">
        <v>302</v>
      </c>
      <c r="F253">
        <v>2019</v>
      </c>
      <c r="G253" t="s">
        <v>192</v>
      </c>
      <c r="H253">
        <f t="shared" si="3"/>
        <v>3</v>
      </c>
      <c r="I253" s="3">
        <f>DATE(Table1[[#This Row],[Year]],Table1[[#This Row],[Month_Number]],1)</f>
        <v>43525</v>
      </c>
      <c r="J253" t="s">
        <v>57</v>
      </c>
      <c r="K253" t="s">
        <v>650</v>
      </c>
      <c r="L253" t="s">
        <v>37</v>
      </c>
      <c r="M253">
        <v>1</v>
      </c>
      <c r="N253" t="s">
        <v>162</v>
      </c>
      <c r="O253">
        <v>9</v>
      </c>
      <c r="P253">
        <v>3</v>
      </c>
      <c r="Q253" t="s">
        <v>39</v>
      </c>
      <c r="R253" t="s">
        <v>104</v>
      </c>
      <c r="S253" t="s">
        <v>41</v>
      </c>
      <c r="T253" t="s">
        <v>42</v>
      </c>
      <c r="U253" t="s">
        <v>33</v>
      </c>
      <c r="V253">
        <v>57</v>
      </c>
      <c r="W253">
        <v>39</v>
      </c>
      <c r="X253" t="str">
        <f>IF(Table1[[#This Row],[Driver Age]]&lt;25,"(&lt;25) Young",IF(Table1[[#This Row],[Driver Age]]&lt;=60,"(25–60) Adult","(&gt;60) Senior"))</f>
        <v>(25–60) Adult</v>
      </c>
      <c r="Y253" t="s">
        <v>75</v>
      </c>
      <c r="Z253" t="s">
        <v>90</v>
      </c>
      <c r="AA253" t="s">
        <v>45</v>
      </c>
      <c r="AB253" t="s">
        <v>97</v>
      </c>
      <c r="AC253">
        <v>17</v>
      </c>
      <c r="AD253" t="s">
        <v>114</v>
      </c>
      <c r="AE253" t="s">
        <v>65</v>
      </c>
      <c r="AF253" t="s">
        <v>49</v>
      </c>
      <c r="AG253" t="s">
        <v>50</v>
      </c>
      <c r="AH253">
        <v>0.33</v>
      </c>
      <c r="AI253" t="s">
        <v>108</v>
      </c>
      <c r="AJ253" t="s">
        <v>52</v>
      </c>
    </row>
    <row r="254" spans="1:36">
      <c r="A254" t="s">
        <v>651</v>
      </c>
      <c r="B254">
        <f>1</f>
        <v>1</v>
      </c>
      <c r="C254" t="s">
        <v>211</v>
      </c>
      <c r="D254" t="str">
        <f>VLOOKUP(Table1[[#This Row],[State Name]], Lookup!$A$2:$B$33, 2, FALSE)</f>
        <v>WB</v>
      </c>
      <c r="E254" t="s">
        <v>229</v>
      </c>
      <c r="F254">
        <v>2018</v>
      </c>
      <c r="G254" t="s">
        <v>34</v>
      </c>
      <c r="H254">
        <f t="shared" si="3"/>
        <v>5</v>
      </c>
      <c r="I254" s="3">
        <f>DATE(Table1[[#This Row],[Year]],Table1[[#This Row],[Month_Number]],1)</f>
        <v>43221</v>
      </c>
      <c r="J254" t="s">
        <v>146</v>
      </c>
      <c r="K254" t="s">
        <v>527</v>
      </c>
      <c r="L254" t="s">
        <v>50</v>
      </c>
      <c r="M254">
        <v>4</v>
      </c>
      <c r="N254" t="s">
        <v>128</v>
      </c>
      <c r="O254">
        <v>10</v>
      </c>
      <c r="P254">
        <v>2</v>
      </c>
      <c r="Q254" t="s">
        <v>72</v>
      </c>
      <c r="R254" t="s">
        <v>61</v>
      </c>
      <c r="S254" t="s">
        <v>73</v>
      </c>
      <c r="T254" t="s">
        <v>105</v>
      </c>
      <c r="U254" t="s">
        <v>43</v>
      </c>
      <c r="V254">
        <v>115</v>
      </c>
      <c r="W254">
        <v>32</v>
      </c>
      <c r="X254" t="str">
        <f>IF(Table1[[#This Row],[Driver Age]]&lt;25,"(&lt;25) Young",IF(Table1[[#This Row],[Driver Age]]&lt;=60,"(25–60) Adult","(&gt;60) Senior"))</f>
        <v>(25–60) Adult</v>
      </c>
      <c r="Y254" t="s">
        <v>44</v>
      </c>
      <c r="Z254" t="s">
        <v>90</v>
      </c>
      <c r="AA254" t="s">
        <v>76</v>
      </c>
      <c r="AB254" t="s">
        <v>97</v>
      </c>
      <c r="AC254">
        <v>17</v>
      </c>
      <c r="AD254" t="s">
        <v>114</v>
      </c>
      <c r="AE254" t="s">
        <v>65</v>
      </c>
      <c r="AF254" t="s">
        <v>49</v>
      </c>
      <c r="AG254" t="s">
        <v>50</v>
      </c>
      <c r="AH254">
        <v>0.2</v>
      </c>
      <c r="AI254" t="s">
        <v>80</v>
      </c>
      <c r="AJ254" t="s">
        <v>81</v>
      </c>
    </row>
    <row r="255" spans="1:36">
      <c r="A255" t="s">
        <v>652</v>
      </c>
      <c r="B255">
        <f>1</f>
        <v>1</v>
      </c>
      <c r="C255" t="s">
        <v>157</v>
      </c>
      <c r="D255" t="str">
        <f>VLOOKUP(Table1[[#This Row],[State Name]], Lookup!$A$2:$B$33, 2, FALSE)</f>
        <v>KA</v>
      </c>
      <c r="E255" t="s">
        <v>158</v>
      </c>
      <c r="F255">
        <v>2018</v>
      </c>
      <c r="G255" t="s">
        <v>124</v>
      </c>
      <c r="H255">
        <f t="shared" si="3"/>
        <v>7</v>
      </c>
      <c r="I255" s="3">
        <f>DATE(Table1[[#This Row],[Year]],Table1[[#This Row],[Month_Number]],1)</f>
        <v>43282</v>
      </c>
      <c r="J255" t="s">
        <v>154</v>
      </c>
      <c r="K255" t="s">
        <v>653</v>
      </c>
      <c r="L255" t="s">
        <v>37</v>
      </c>
      <c r="M255">
        <v>5</v>
      </c>
      <c r="N255" t="s">
        <v>113</v>
      </c>
      <c r="O255">
        <v>10</v>
      </c>
      <c r="P255">
        <v>5</v>
      </c>
      <c r="Q255" t="s">
        <v>119</v>
      </c>
      <c r="R255" t="s">
        <v>104</v>
      </c>
      <c r="S255" t="s">
        <v>62</v>
      </c>
      <c r="T255" t="s">
        <v>105</v>
      </c>
      <c r="U255" t="s">
        <v>43</v>
      </c>
      <c r="V255">
        <v>85</v>
      </c>
      <c r="W255">
        <v>48</v>
      </c>
      <c r="X255" t="str">
        <f>IF(Table1[[#This Row],[Driver Age]]&lt;25,"(&lt;25) Young",IF(Table1[[#This Row],[Driver Age]]&lt;=60,"(25–60) Adult","(&gt;60) Senior"))</f>
        <v>(25–60) Adult</v>
      </c>
      <c r="Y255" t="s">
        <v>75</v>
      </c>
      <c r="Z255" t="s">
        <v>90</v>
      </c>
      <c r="AA255" t="s">
        <v>76</v>
      </c>
      <c r="AB255" t="s">
        <v>77</v>
      </c>
      <c r="AC255">
        <v>23</v>
      </c>
      <c r="AD255" t="s">
        <v>47</v>
      </c>
      <c r="AE255" t="s">
        <v>65</v>
      </c>
      <c r="AF255" t="s">
        <v>26</v>
      </c>
      <c r="AG255" t="s">
        <v>50</v>
      </c>
      <c r="AH255">
        <v>0.5</v>
      </c>
      <c r="AI255" t="s">
        <v>108</v>
      </c>
      <c r="AJ255" t="s">
        <v>91</v>
      </c>
    </row>
    <row r="256" spans="1:36">
      <c r="A256" t="s">
        <v>654</v>
      </c>
      <c r="B256">
        <f>1</f>
        <v>1</v>
      </c>
      <c r="C256" t="s">
        <v>32</v>
      </c>
      <c r="D256" t="str">
        <f>VLOOKUP(Table1[[#This Row],[State Name]], Lookup!$A$2:$B$33, 2, FALSE)</f>
        <v>JK</v>
      </c>
      <c r="E256" t="s">
        <v>33</v>
      </c>
      <c r="F256">
        <v>2022</v>
      </c>
      <c r="G256" t="s">
        <v>56</v>
      </c>
      <c r="H256">
        <f t="shared" si="3"/>
        <v>1</v>
      </c>
      <c r="I256" s="3">
        <f>DATE(Table1[[#This Row],[Year]],Table1[[#This Row],[Month_Number]],1)</f>
        <v>44562</v>
      </c>
      <c r="J256" t="s">
        <v>84</v>
      </c>
      <c r="K256" t="s">
        <v>655</v>
      </c>
      <c r="L256" t="s">
        <v>37</v>
      </c>
      <c r="M256">
        <v>4</v>
      </c>
      <c r="N256" t="s">
        <v>113</v>
      </c>
      <c r="O256">
        <v>3</v>
      </c>
      <c r="P256">
        <v>5</v>
      </c>
      <c r="Q256" t="s">
        <v>39</v>
      </c>
      <c r="R256" t="s">
        <v>40</v>
      </c>
      <c r="S256" t="s">
        <v>73</v>
      </c>
      <c r="T256" t="s">
        <v>63</v>
      </c>
      <c r="U256" t="s">
        <v>106</v>
      </c>
      <c r="V256">
        <v>103</v>
      </c>
      <c r="W256">
        <v>29</v>
      </c>
      <c r="X256" t="str">
        <f>IF(Table1[[#This Row],[Driver Age]]&lt;25,"(&lt;25) Young",IF(Table1[[#This Row],[Driver Age]]&lt;=60,"(25–60) Adult","(&gt;60) Senior"))</f>
        <v>(25–60) Adult</v>
      </c>
      <c r="Y256" t="s">
        <v>44</v>
      </c>
      <c r="Z256" t="s">
        <v>107</v>
      </c>
      <c r="AA256" t="s">
        <v>76</v>
      </c>
      <c r="AB256" t="s">
        <v>46</v>
      </c>
      <c r="AC256">
        <v>2</v>
      </c>
      <c r="AD256" t="s">
        <v>47</v>
      </c>
      <c r="AE256" t="s">
        <v>79</v>
      </c>
      <c r="AF256" t="s">
        <v>26</v>
      </c>
      <c r="AG256" t="s">
        <v>50</v>
      </c>
      <c r="AH256">
        <v>1.67</v>
      </c>
      <c r="AI256" t="s">
        <v>80</v>
      </c>
      <c r="AJ256" t="s">
        <v>67</v>
      </c>
    </row>
    <row r="257" spans="1:36">
      <c r="A257" t="s">
        <v>656</v>
      </c>
      <c r="B257">
        <f>1</f>
        <v>1</v>
      </c>
      <c r="C257" t="s">
        <v>191</v>
      </c>
      <c r="D257" t="str">
        <f>VLOOKUP(Table1[[#This Row],[State Name]], Lookup!$A$2:$B$33, 2, FALSE)</f>
        <v>CH</v>
      </c>
      <c r="E257" t="s">
        <v>33</v>
      </c>
      <c r="F257">
        <v>2021</v>
      </c>
      <c r="G257" t="s">
        <v>100</v>
      </c>
      <c r="H257">
        <f t="shared" si="3"/>
        <v>11</v>
      </c>
      <c r="I257" s="3">
        <f>DATE(Table1[[#This Row],[Year]],Table1[[#This Row],[Month_Number]],1)</f>
        <v>44501</v>
      </c>
      <c r="J257" t="s">
        <v>146</v>
      </c>
      <c r="K257" t="s">
        <v>657</v>
      </c>
      <c r="L257" t="s">
        <v>37</v>
      </c>
      <c r="M257">
        <v>1</v>
      </c>
      <c r="N257" t="s">
        <v>113</v>
      </c>
      <c r="O257">
        <v>2</v>
      </c>
      <c r="P257">
        <v>3</v>
      </c>
      <c r="Q257" t="s">
        <v>119</v>
      </c>
      <c r="R257" t="s">
        <v>40</v>
      </c>
      <c r="S257" t="s">
        <v>41</v>
      </c>
      <c r="T257" t="s">
        <v>105</v>
      </c>
      <c r="U257" t="s">
        <v>106</v>
      </c>
      <c r="V257">
        <v>46</v>
      </c>
      <c r="W257">
        <v>27</v>
      </c>
      <c r="X257" t="str">
        <f>IF(Table1[[#This Row],[Driver Age]]&lt;25,"(&lt;25) Young",IF(Table1[[#This Row],[Driver Age]]&lt;=60,"(25–60) Adult","(&gt;60) Senior"))</f>
        <v>(25–60) Adult</v>
      </c>
      <c r="Y257" t="s">
        <v>75</v>
      </c>
      <c r="Z257" t="s">
        <v>33</v>
      </c>
      <c r="AA257" t="s">
        <v>76</v>
      </c>
      <c r="AB257" t="s">
        <v>77</v>
      </c>
      <c r="AC257">
        <v>14</v>
      </c>
      <c r="AD257" t="s">
        <v>135</v>
      </c>
      <c r="AE257" t="s">
        <v>48</v>
      </c>
      <c r="AF257" t="s">
        <v>49</v>
      </c>
      <c r="AG257" t="s">
        <v>50</v>
      </c>
      <c r="AH257">
        <v>1.5</v>
      </c>
      <c r="AI257" t="s">
        <v>80</v>
      </c>
      <c r="AJ257" t="s">
        <v>109</v>
      </c>
    </row>
    <row r="258" spans="1:36">
      <c r="A258" t="s">
        <v>658</v>
      </c>
      <c r="B258">
        <f>1</f>
        <v>1</v>
      </c>
      <c r="C258" t="s">
        <v>166</v>
      </c>
      <c r="D258" t="str">
        <f>VLOOKUP(Table1[[#This Row],[State Name]], Lookup!$A$2:$B$33, 2, FALSE)</f>
        <v>MP</v>
      </c>
      <c r="E258" t="s">
        <v>33</v>
      </c>
      <c r="F258">
        <v>2020</v>
      </c>
      <c r="G258" t="s">
        <v>56</v>
      </c>
      <c r="H258">
        <f t="shared" ref="H258:H321" si="4">MONTH(DATEVALUE(G258 &amp; " 5"))</f>
        <v>1</v>
      </c>
      <c r="I258" s="3">
        <f>DATE(Table1[[#This Row],[Year]],Table1[[#This Row],[Month_Number]],1)</f>
        <v>43831</v>
      </c>
      <c r="J258" t="s">
        <v>154</v>
      </c>
      <c r="K258" t="s">
        <v>659</v>
      </c>
      <c r="L258" t="s">
        <v>59</v>
      </c>
      <c r="M258">
        <v>4</v>
      </c>
      <c r="N258" t="s">
        <v>113</v>
      </c>
      <c r="O258">
        <v>7</v>
      </c>
      <c r="P258">
        <v>5</v>
      </c>
      <c r="Q258" t="s">
        <v>119</v>
      </c>
      <c r="R258" t="s">
        <v>40</v>
      </c>
      <c r="S258" t="s">
        <v>73</v>
      </c>
      <c r="T258" t="s">
        <v>74</v>
      </c>
      <c r="U258" t="s">
        <v>43</v>
      </c>
      <c r="V258">
        <v>81</v>
      </c>
      <c r="W258">
        <v>35</v>
      </c>
      <c r="X258" t="str">
        <f>IF(Table1[[#This Row],[Driver Age]]&lt;25,"(&lt;25) Young",IF(Table1[[#This Row],[Driver Age]]&lt;=60,"(25–60) Adult","(&gt;60) Senior"))</f>
        <v>(25–60) Adult</v>
      </c>
      <c r="Y258" t="s">
        <v>75</v>
      </c>
      <c r="Z258" t="s">
        <v>33</v>
      </c>
      <c r="AA258" t="s">
        <v>45</v>
      </c>
      <c r="AB258" t="s">
        <v>64</v>
      </c>
      <c r="AC258">
        <v>20</v>
      </c>
      <c r="AD258" t="s">
        <v>114</v>
      </c>
      <c r="AE258" t="s">
        <v>48</v>
      </c>
      <c r="AF258" t="s">
        <v>26</v>
      </c>
      <c r="AG258" t="s">
        <v>50</v>
      </c>
      <c r="AH258">
        <v>0.71</v>
      </c>
      <c r="AI258" t="s">
        <v>108</v>
      </c>
      <c r="AJ258" t="s">
        <v>91</v>
      </c>
    </row>
    <row r="259" spans="1:36">
      <c r="A259" t="s">
        <v>660</v>
      </c>
      <c r="B259">
        <f>1</f>
        <v>1</v>
      </c>
      <c r="C259" t="s">
        <v>206</v>
      </c>
      <c r="D259" t="str">
        <f>VLOOKUP(Table1[[#This Row],[State Name]], Lookup!$A$2:$B$33, 2, FALSE)</f>
        <v>OD</v>
      </c>
      <c r="E259" t="s">
        <v>33</v>
      </c>
      <c r="F259">
        <v>2021</v>
      </c>
      <c r="G259" t="s">
        <v>100</v>
      </c>
      <c r="H259">
        <f t="shared" si="4"/>
        <v>11</v>
      </c>
      <c r="I259" s="3">
        <f>DATE(Table1[[#This Row],[Year]],Table1[[#This Row],[Month_Number]],1)</f>
        <v>44501</v>
      </c>
      <c r="J259" t="s">
        <v>146</v>
      </c>
      <c r="K259" t="s">
        <v>661</v>
      </c>
      <c r="L259" t="s">
        <v>59</v>
      </c>
      <c r="M259">
        <v>3</v>
      </c>
      <c r="N259" t="s">
        <v>113</v>
      </c>
      <c r="O259">
        <v>9</v>
      </c>
      <c r="P259">
        <v>4</v>
      </c>
      <c r="Q259" t="s">
        <v>39</v>
      </c>
      <c r="R259" t="s">
        <v>104</v>
      </c>
      <c r="S259" t="s">
        <v>120</v>
      </c>
      <c r="T259" t="s">
        <v>105</v>
      </c>
      <c r="U259" t="s">
        <v>33</v>
      </c>
      <c r="V259">
        <v>31</v>
      </c>
      <c r="W259">
        <v>58</v>
      </c>
      <c r="X259" t="str">
        <f>IF(Table1[[#This Row],[Driver Age]]&lt;25,"(&lt;25) Young",IF(Table1[[#This Row],[Driver Age]]&lt;=60,"(25–60) Adult","(&gt;60) Senior"))</f>
        <v>(25–60) Adult</v>
      </c>
      <c r="Y259" t="s">
        <v>44</v>
      </c>
      <c r="Z259" t="s">
        <v>107</v>
      </c>
      <c r="AA259" t="s">
        <v>76</v>
      </c>
      <c r="AB259" t="s">
        <v>77</v>
      </c>
      <c r="AC259">
        <v>9</v>
      </c>
      <c r="AD259" t="s">
        <v>78</v>
      </c>
      <c r="AE259" t="s">
        <v>48</v>
      </c>
      <c r="AF259" t="s">
        <v>49</v>
      </c>
      <c r="AG259" t="s">
        <v>50</v>
      </c>
      <c r="AH259">
        <v>0.44</v>
      </c>
      <c r="AI259" t="s">
        <v>66</v>
      </c>
      <c r="AJ259" t="s">
        <v>109</v>
      </c>
    </row>
    <row r="260" spans="1:36">
      <c r="A260" t="s">
        <v>662</v>
      </c>
      <c r="B260">
        <f>1</f>
        <v>1</v>
      </c>
      <c r="C260" t="s">
        <v>122</v>
      </c>
      <c r="D260" t="str">
        <f>VLOOKUP(Table1[[#This Row],[State Name]], Lookup!$A$2:$B$33, 2, FALSE)</f>
        <v>RJ</v>
      </c>
      <c r="E260" t="s">
        <v>123</v>
      </c>
      <c r="F260">
        <v>2022</v>
      </c>
      <c r="G260" t="s">
        <v>94</v>
      </c>
      <c r="H260">
        <f t="shared" si="4"/>
        <v>8</v>
      </c>
      <c r="I260" s="3">
        <f>DATE(Table1[[#This Row],[Year]],Table1[[#This Row],[Month_Number]],1)</f>
        <v>44774</v>
      </c>
      <c r="J260" t="s">
        <v>146</v>
      </c>
      <c r="K260" t="s">
        <v>663</v>
      </c>
      <c r="L260" t="s">
        <v>59</v>
      </c>
      <c r="M260">
        <v>3</v>
      </c>
      <c r="N260" t="s">
        <v>113</v>
      </c>
      <c r="O260">
        <v>9</v>
      </c>
      <c r="P260">
        <v>0</v>
      </c>
      <c r="Q260" t="s">
        <v>119</v>
      </c>
      <c r="R260" t="s">
        <v>88</v>
      </c>
      <c r="S260" t="s">
        <v>41</v>
      </c>
      <c r="T260" t="s">
        <v>105</v>
      </c>
      <c r="U260" t="s">
        <v>43</v>
      </c>
      <c r="V260">
        <v>90</v>
      </c>
      <c r="W260">
        <v>65</v>
      </c>
      <c r="X260" t="str">
        <f>IF(Table1[[#This Row],[Driver Age]]&lt;25,"(&lt;25) Young",IF(Table1[[#This Row],[Driver Age]]&lt;=60,"(25–60) Adult","(&gt;60) Senior"))</f>
        <v>(&gt;60) Senior</v>
      </c>
      <c r="Y260" t="s">
        <v>44</v>
      </c>
      <c r="Z260" t="s">
        <v>90</v>
      </c>
      <c r="AA260" t="s">
        <v>45</v>
      </c>
      <c r="AB260" t="s">
        <v>77</v>
      </c>
      <c r="AC260">
        <v>10</v>
      </c>
      <c r="AD260" t="s">
        <v>78</v>
      </c>
      <c r="AE260" t="s">
        <v>79</v>
      </c>
      <c r="AF260" t="s">
        <v>49</v>
      </c>
      <c r="AG260" t="s">
        <v>143</v>
      </c>
      <c r="AH260">
        <v>0</v>
      </c>
      <c r="AI260" t="s">
        <v>51</v>
      </c>
      <c r="AJ260" t="s">
        <v>67</v>
      </c>
    </row>
    <row r="261" spans="1:36">
      <c r="A261" t="s">
        <v>664</v>
      </c>
      <c r="B261">
        <f>1</f>
        <v>1</v>
      </c>
      <c r="C261" t="s">
        <v>253</v>
      </c>
      <c r="D261" t="str">
        <f>VLOOKUP(Table1[[#This Row],[State Name]], Lookup!$A$2:$B$33, 2, FALSE)</f>
        <v>UK</v>
      </c>
      <c r="E261" t="s">
        <v>33</v>
      </c>
      <c r="F261">
        <v>2018</v>
      </c>
      <c r="G261" t="s">
        <v>124</v>
      </c>
      <c r="H261">
        <f t="shared" si="4"/>
        <v>7</v>
      </c>
      <c r="I261" s="3">
        <f>DATE(Table1[[#This Row],[Year]],Table1[[#This Row],[Month_Number]],1)</f>
        <v>43282</v>
      </c>
      <c r="J261" t="s">
        <v>146</v>
      </c>
      <c r="K261" t="s">
        <v>665</v>
      </c>
      <c r="L261" t="s">
        <v>37</v>
      </c>
      <c r="M261">
        <v>5</v>
      </c>
      <c r="N261" t="s">
        <v>38</v>
      </c>
      <c r="O261">
        <v>3</v>
      </c>
      <c r="P261">
        <v>0</v>
      </c>
      <c r="Q261" t="s">
        <v>39</v>
      </c>
      <c r="R261" t="s">
        <v>88</v>
      </c>
      <c r="S261" t="s">
        <v>120</v>
      </c>
      <c r="T261" t="s">
        <v>63</v>
      </c>
      <c r="U261" t="s">
        <v>43</v>
      </c>
      <c r="V261">
        <v>61</v>
      </c>
      <c r="W261">
        <v>18</v>
      </c>
      <c r="X261" t="str">
        <f>IF(Table1[[#This Row],[Driver Age]]&lt;25,"(&lt;25) Young",IF(Table1[[#This Row],[Driver Age]]&lt;=60,"(25–60) Adult","(&gt;60) Senior"))</f>
        <v>(&lt;25) Young</v>
      </c>
      <c r="Y261" t="s">
        <v>44</v>
      </c>
      <c r="Z261" t="s">
        <v>107</v>
      </c>
      <c r="AA261" t="s">
        <v>45</v>
      </c>
      <c r="AB261" t="s">
        <v>77</v>
      </c>
      <c r="AC261">
        <v>6</v>
      </c>
      <c r="AD261" t="s">
        <v>78</v>
      </c>
      <c r="AE261" t="s">
        <v>65</v>
      </c>
      <c r="AF261" t="s">
        <v>49</v>
      </c>
      <c r="AG261" t="s">
        <v>143</v>
      </c>
      <c r="AH261">
        <v>0</v>
      </c>
      <c r="AI261" t="s">
        <v>168</v>
      </c>
      <c r="AJ261" t="s">
        <v>52</v>
      </c>
    </row>
    <row r="262" spans="1:36">
      <c r="A262" t="s">
        <v>666</v>
      </c>
      <c r="B262">
        <f>1</f>
        <v>1</v>
      </c>
      <c r="C262" t="s">
        <v>253</v>
      </c>
      <c r="D262" t="str">
        <f>VLOOKUP(Table1[[#This Row],[State Name]], Lookup!$A$2:$B$33, 2, FALSE)</f>
        <v>UK</v>
      </c>
      <c r="E262" t="s">
        <v>33</v>
      </c>
      <c r="F262">
        <v>2022</v>
      </c>
      <c r="G262" t="s">
        <v>94</v>
      </c>
      <c r="H262">
        <f t="shared" si="4"/>
        <v>8</v>
      </c>
      <c r="I262" s="3">
        <f>DATE(Table1[[#This Row],[Year]],Table1[[#This Row],[Month_Number]],1)</f>
        <v>44774</v>
      </c>
      <c r="J262" t="s">
        <v>35</v>
      </c>
      <c r="K262" t="s">
        <v>667</v>
      </c>
      <c r="L262" t="s">
        <v>37</v>
      </c>
      <c r="M262">
        <v>3</v>
      </c>
      <c r="N262" t="s">
        <v>162</v>
      </c>
      <c r="O262">
        <v>1</v>
      </c>
      <c r="P262">
        <v>3</v>
      </c>
      <c r="Q262" t="s">
        <v>119</v>
      </c>
      <c r="R262" t="s">
        <v>61</v>
      </c>
      <c r="S262" t="s">
        <v>73</v>
      </c>
      <c r="T262" t="s">
        <v>42</v>
      </c>
      <c r="U262" t="s">
        <v>43</v>
      </c>
      <c r="V262">
        <v>66</v>
      </c>
      <c r="W262">
        <v>54</v>
      </c>
      <c r="X262" t="str">
        <f>IF(Table1[[#This Row],[Driver Age]]&lt;25,"(&lt;25) Young",IF(Table1[[#This Row],[Driver Age]]&lt;=60,"(25–60) Adult","(&gt;60) Senior"))</f>
        <v>(25–60) Adult</v>
      </c>
      <c r="Y262" t="s">
        <v>44</v>
      </c>
      <c r="Z262" t="s">
        <v>90</v>
      </c>
      <c r="AA262" t="s">
        <v>45</v>
      </c>
      <c r="AB262" t="s">
        <v>77</v>
      </c>
      <c r="AC262">
        <v>23</v>
      </c>
      <c r="AD262" t="s">
        <v>47</v>
      </c>
      <c r="AE262" t="s">
        <v>79</v>
      </c>
      <c r="AF262" t="s">
        <v>49</v>
      </c>
      <c r="AG262" t="s">
        <v>50</v>
      </c>
      <c r="AH262">
        <v>3</v>
      </c>
      <c r="AI262" t="s">
        <v>66</v>
      </c>
      <c r="AJ262" t="s">
        <v>52</v>
      </c>
    </row>
    <row r="263" spans="1:36">
      <c r="A263" t="s">
        <v>668</v>
      </c>
      <c r="B263">
        <f>1</f>
        <v>1</v>
      </c>
      <c r="C263" t="s">
        <v>215</v>
      </c>
      <c r="D263" t="str">
        <f>VLOOKUP(Table1[[#This Row],[State Name]], Lookup!$A$2:$B$33, 2, FALSE)</f>
        <v>KL</v>
      </c>
      <c r="E263" t="s">
        <v>33</v>
      </c>
      <c r="F263">
        <v>2020</v>
      </c>
      <c r="G263" t="s">
        <v>56</v>
      </c>
      <c r="H263">
        <f t="shared" si="4"/>
        <v>1</v>
      </c>
      <c r="I263" s="3">
        <f>DATE(Table1[[#This Row],[Year]],Table1[[#This Row],[Month_Number]],1)</f>
        <v>43831</v>
      </c>
      <c r="J263" t="s">
        <v>95</v>
      </c>
      <c r="K263" t="s">
        <v>669</v>
      </c>
      <c r="L263" t="s">
        <v>37</v>
      </c>
      <c r="M263">
        <v>3</v>
      </c>
      <c r="N263" t="s">
        <v>86</v>
      </c>
      <c r="O263">
        <v>3</v>
      </c>
      <c r="P263">
        <v>3</v>
      </c>
      <c r="Q263" t="s">
        <v>119</v>
      </c>
      <c r="R263" t="s">
        <v>40</v>
      </c>
      <c r="S263" t="s">
        <v>62</v>
      </c>
      <c r="T263" t="s">
        <v>42</v>
      </c>
      <c r="U263" t="s">
        <v>106</v>
      </c>
      <c r="V263">
        <v>44</v>
      </c>
      <c r="W263">
        <v>56</v>
      </c>
      <c r="X263" t="str">
        <f>IF(Table1[[#This Row],[Driver Age]]&lt;25,"(&lt;25) Young",IF(Table1[[#This Row],[Driver Age]]&lt;=60,"(25–60) Adult","(&gt;60) Senior"))</f>
        <v>(25–60) Adult</v>
      </c>
      <c r="Y263" t="s">
        <v>75</v>
      </c>
      <c r="Z263" t="s">
        <v>107</v>
      </c>
      <c r="AA263" t="s">
        <v>76</v>
      </c>
      <c r="AB263" t="s">
        <v>97</v>
      </c>
      <c r="AC263">
        <v>19</v>
      </c>
      <c r="AD263" t="s">
        <v>114</v>
      </c>
      <c r="AE263" t="s">
        <v>48</v>
      </c>
      <c r="AF263" t="s">
        <v>49</v>
      </c>
      <c r="AG263" t="s">
        <v>50</v>
      </c>
      <c r="AH263">
        <v>1</v>
      </c>
      <c r="AI263" t="s">
        <v>66</v>
      </c>
      <c r="AJ263" t="s">
        <v>109</v>
      </c>
    </row>
    <row r="264" spans="1:36">
      <c r="A264" t="s">
        <v>670</v>
      </c>
      <c r="B264">
        <f>1</f>
        <v>1</v>
      </c>
      <c r="C264" t="s">
        <v>166</v>
      </c>
      <c r="D264" t="str">
        <f>VLOOKUP(Table1[[#This Row],[State Name]], Lookup!$A$2:$B$33, 2, FALSE)</f>
        <v>MP</v>
      </c>
      <c r="E264" t="s">
        <v>33</v>
      </c>
      <c r="F264">
        <v>2022</v>
      </c>
      <c r="G264" t="s">
        <v>100</v>
      </c>
      <c r="H264">
        <f t="shared" si="4"/>
        <v>11</v>
      </c>
      <c r="I264" s="3">
        <f>DATE(Table1[[#This Row],[Year]],Table1[[#This Row],[Month_Number]],1)</f>
        <v>44866</v>
      </c>
      <c r="J264" t="s">
        <v>57</v>
      </c>
      <c r="K264" t="s">
        <v>671</v>
      </c>
      <c r="L264" t="s">
        <v>50</v>
      </c>
      <c r="M264">
        <v>3</v>
      </c>
      <c r="N264" t="s">
        <v>71</v>
      </c>
      <c r="O264">
        <v>9</v>
      </c>
      <c r="P264">
        <v>3</v>
      </c>
      <c r="Q264" t="s">
        <v>119</v>
      </c>
      <c r="R264" t="s">
        <v>104</v>
      </c>
      <c r="S264" t="s">
        <v>73</v>
      </c>
      <c r="T264" t="s">
        <v>105</v>
      </c>
      <c r="U264" t="s">
        <v>106</v>
      </c>
      <c r="V264">
        <v>69</v>
      </c>
      <c r="W264">
        <v>61</v>
      </c>
      <c r="X264" t="str">
        <f>IF(Table1[[#This Row],[Driver Age]]&lt;25,"(&lt;25) Young",IF(Table1[[#This Row],[Driver Age]]&lt;=60,"(25–60) Adult","(&gt;60) Senior"))</f>
        <v>(&gt;60) Senior</v>
      </c>
      <c r="Y264" t="s">
        <v>75</v>
      </c>
      <c r="Z264" t="s">
        <v>33</v>
      </c>
      <c r="AA264" t="s">
        <v>45</v>
      </c>
      <c r="AB264" t="s">
        <v>46</v>
      </c>
      <c r="AC264">
        <v>20</v>
      </c>
      <c r="AD264" t="s">
        <v>114</v>
      </c>
      <c r="AE264" t="s">
        <v>79</v>
      </c>
      <c r="AF264" t="s">
        <v>49</v>
      </c>
      <c r="AG264" t="s">
        <v>50</v>
      </c>
      <c r="AH264">
        <v>0.33</v>
      </c>
      <c r="AI264" t="s">
        <v>66</v>
      </c>
      <c r="AJ264" t="s">
        <v>52</v>
      </c>
    </row>
    <row r="265" spans="1:36">
      <c r="A265" t="s">
        <v>672</v>
      </c>
      <c r="B265">
        <f>1</f>
        <v>1</v>
      </c>
      <c r="C265" t="s">
        <v>99</v>
      </c>
      <c r="D265" t="str">
        <f>VLOOKUP(Table1[[#This Row],[State Name]], Lookup!$A$2:$B$33, 2, FALSE)</f>
        <v>ML</v>
      </c>
      <c r="E265" t="s">
        <v>33</v>
      </c>
      <c r="F265">
        <v>2022</v>
      </c>
      <c r="G265" t="s">
        <v>192</v>
      </c>
      <c r="H265">
        <f t="shared" si="4"/>
        <v>3</v>
      </c>
      <c r="I265" s="3">
        <f>DATE(Table1[[#This Row],[Year]],Table1[[#This Row],[Month_Number]],1)</f>
        <v>44621</v>
      </c>
      <c r="J265" t="s">
        <v>95</v>
      </c>
      <c r="K265" t="s">
        <v>673</v>
      </c>
      <c r="L265" t="s">
        <v>37</v>
      </c>
      <c r="M265">
        <v>5</v>
      </c>
      <c r="N265" t="s">
        <v>71</v>
      </c>
      <c r="O265">
        <v>8</v>
      </c>
      <c r="P265">
        <v>3</v>
      </c>
      <c r="Q265" t="s">
        <v>39</v>
      </c>
      <c r="R265" t="s">
        <v>88</v>
      </c>
      <c r="S265" t="s">
        <v>41</v>
      </c>
      <c r="T265" t="s">
        <v>105</v>
      </c>
      <c r="U265" t="s">
        <v>33</v>
      </c>
      <c r="V265">
        <v>98</v>
      </c>
      <c r="W265">
        <v>51</v>
      </c>
      <c r="X265" t="str">
        <f>IF(Table1[[#This Row],[Driver Age]]&lt;25,"(&lt;25) Young",IF(Table1[[#This Row],[Driver Age]]&lt;=60,"(25–60) Adult","(&gt;60) Senior"))</f>
        <v>(25–60) Adult</v>
      </c>
      <c r="Y265" t="s">
        <v>44</v>
      </c>
      <c r="Z265" t="s">
        <v>33</v>
      </c>
      <c r="AA265" t="s">
        <v>76</v>
      </c>
      <c r="AB265" t="s">
        <v>97</v>
      </c>
      <c r="AC265">
        <v>3</v>
      </c>
      <c r="AD265" t="s">
        <v>47</v>
      </c>
      <c r="AE265" t="s">
        <v>79</v>
      </c>
      <c r="AF265" t="s">
        <v>49</v>
      </c>
      <c r="AG265" t="s">
        <v>50</v>
      </c>
      <c r="AH265">
        <v>0.38</v>
      </c>
      <c r="AI265" t="s">
        <v>66</v>
      </c>
      <c r="AJ265" t="s">
        <v>67</v>
      </c>
    </row>
    <row r="266" spans="1:36">
      <c r="A266" t="s">
        <v>674</v>
      </c>
      <c r="B266">
        <f>1</f>
        <v>1</v>
      </c>
      <c r="C266" t="s">
        <v>116</v>
      </c>
      <c r="D266" t="str">
        <f>VLOOKUP(Table1[[#This Row],[State Name]], Lookup!$A$2:$B$33, 2, FALSE)</f>
        <v>HP</v>
      </c>
      <c r="E266" t="s">
        <v>33</v>
      </c>
      <c r="F266">
        <v>2020</v>
      </c>
      <c r="G266" t="s">
        <v>83</v>
      </c>
      <c r="H266">
        <f t="shared" si="4"/>
        <v>6</v>
      </c>
      <c r="I266" s="3">
        <f>DATE(Table1[[#This Row],[Year]],Table1[[#This Row],[Month_Number]],1)</f>
        <v>43983</v>
      </c>
      <c r="J266" t="s">
        <v>101</v>
      </c>
      <c r="K266" t="s">
        <v>675</v>
      </c>
      <c r="L266" t="s">
        <v>37</v>
      </c>
      <c r="M266">
        <v>5</v>
      </c>
      <c r="N266" t="s">
        <v>128</v>
      </c>
      <c r="O266">
        <v>4</v>
      </c>
      <c r="P266">
        <v>1</v>
      </c>
      <c r="Q266" t="s">
        <v>103</v>
      </c>
      <c r="R266" t="s">
        <v>104</v>
      </c>
      <c r="S266" t="s">
        <v>120</v>
      </c>
      <c r="T266" t="s">
        <v>63</v>
      </c>
      <c r="U266" t="s">
        <v>33</v>
      </c>
      <c r="V266">
        <v>37</v>
      </c>
      <c r="W266">
        <v>68</v>
      </c>
      <c r="X266" t="str">
        <f>IF(Table1[[#This Row],[Driver Age]]&lt;25,"(&lt;25) Young",IF(Table1[[#This Row],[Driver Age]]&lt;=60,"(25–60) Adult","(&gt;60) Senior"))</f>
        <v>(&gt;60) Senior</v>
      </c>
      <c r="Y266" t="s">
        <v>44</v>
      </c>
      <c r="Z266" t="s">
        <v>90</v>
      </c>
      <c r="AA266" t="s">
        <v>76</v>
      </c>
      <c r="AB266" t="s">
        <v>64</v>
      </c>
      <c r="AC266">
        <v>1</v>
      </c>
      <c r="AD266" t="s">
        <v>47</v>
      </c>
      <c r="AE266" t="s">
        <v>48</v>
      </c>
      <c r="AF266" t="s">
        <v>49</v>
      </c>
      <c r="AG266" t="s">
        <v>50</v>
      </c>
      <c r="AH266">
        <v>0.25</v>
      </c>
      <c r="AI266" t="s">
        <v>51</v>
      </c>
      <c r="AJ266" t="s">
        <v>109</v>
      </c>
    </row>
    <row r="267" spans="1:36">
      <c r="A267" t="s">
        <v>676</v>
      </c>
      <c r="B267">
        <f>1</f>
        <v>1</v>
      </c>
      <c r="C267" t="s">
        <v>157</v>
      </c>
      <c r="D267" t="str">
        <f>VLOOKUP(Table1[[#This Row],[State Name]], Lookup!$A$2:$B$33, 2, FALSE)</f>
        <v>KA</v>
      </c>
      <c r="E267" t="s">
        <v>158</v>
      </c>
      <c r="F267">
        <v>2022</v>
      </c>
      <c r="G267" t="s">
        <v>83</v>
      </c>
      <c r="H267">
        <f t="shared" si="4"/>
        <v>6</v>
      </c>
      <c r="I267" s="3">
        <f>DATE(Table1[[#This Row],[Year]],Table1[[#This Row],[Month_Number]],1)</f>
        <v>44713</v>
      </c>
      <c r="J267" t="s">
        <v>146</v>
      </c>
      <c r="K267" t="s">
        <v>412</v>
      </c>
      <c r="L267" t="s">
        <v>50</v>
      </c>
      <c r="M267">
        <v>4</v>
      </c>
      <c r="N267" t="s">
        <v>162</v>
      </c>
      <c r="O267">
        <v>1</v>
      </c>
      <c r="P267">
        <v>0</v>
      </c>
      <c r="Q267" t="s">
        <v>119</v>
      </c>
      <c r="R267" t="s">
        <v>104</v>
      </c>
      <c r="S267" t="s">
        <v>41</v>
      </c>
      <c r="T267" t="s">
        <v>74</v>
      </c>
      <c r="U267" t="s">
        <v>89</v>
      </c>
      <c r="V267">
        <v>39</v>
      </c>
      <c r="W267">
        <v>40</v>
      </c>
      <c r="X267" t="str">
        <f>IF(Table1[[#This Row],[Driver Age]]&lt;25,"(&lt;25) Young",IF(Table1[[#This Row],[Driver Age]]&lt;=60,"(25–60) Adult","(&gt;60) Senior"))</f>
        <v>(25–60) Adult</v>
      </c>
      <c r="Y267" t="s">
        <v>75</v>
      </c>
      <c r="Z267" t="s">
        <v>107</v>
      </c>
      <c r="AA267" t="s">
        <v>45</v>
      </c>
      <c r="AB267" t="s">
        <v>64</v>
      </c>
      <c r="AC267">
        <v>20</v>
      </c>
      <c r="AD267" t="s">
        <v>114</v>
      </c>
      <c r="AE267" t="s">
        <v>79</v>
      </c>
      <c r="AF267" t="s">
        <v>49</v>
      </c>
      <c r="AG267" t="s">
        <v>143</v>
      </c>
      <c r="AH267">
        <v>0</v>
      </c>
      <c r="AI267" t="s">
        <v>108</v>
      </c>
      <c r="AJ267" t="s">
        <v>109</v>
      </c>
    </row>
    <row r="268" spans="1:36">
      <c r="A268" t="s">
        <v>677</v>
      </c>
      <c r="B268">
        <f>1</f>
        <v>1</v>
      </c>
      <c r="C268" t="s">
        <v>286</v>
      </c>
      <c r="D268" t="str">
        <f>VLOOKUP(Table1[[#This Row],[State Name]], Lookup!$A$2:$B$33, 2, FALSE)</f>
        <v>GA</v>
      </c>
      <c r="E268" t="s">
        <v>33</v>
      </c>
      <c r="F268">
        <v>2019</v>
      </c>
      <c r="G268" t="s">
        <v>34</v>
      </c>
      <c r="H268">
        <f t="shared" si="4"/>
        <v>5</v>
      </c>
      <c r="I268" s="3">
        <f>DATE(Table1[[#This Row],[Year]],Table1[[#This Row],[Month_Number]],1)</f>
        <v>43586</v>
      </c>
      <c r="J268" t="s">
        <v>146</v>
      </c>
      <c r="K268" t="s">
        <v>678</v>
      </c>
      <c r="L268" t="s">
        <v>37</v>
      </c>
      <c r="M268">
        <v>3</v>
      </c>
      <c r="N268" t="s">
        <v>113</v>
      </c>
      <c r="O268">
        <v>0</v>
      </c>
      <c r="P268">
        <v>2</v>
      </c>
      <c r="Q268" t="s">
        <v>87</v>
      </c>
      <c r="R268" t="s">
        <v>104</v>
      </c>
      <c r="S268" t="s">
        <v>73</v>
      </c>
      <c r="T268" t="s">
        <v>74</v>
      </c>
      <c r="U268" t="s">
        <v>33</v>
      </c>
      <c r="V268">
        <v>60</v>
      </c>
      <c r="W268">
        <v>34</v>
      </c>
      <c r="X268" t="str">
        <f>IF(Table1[[#This Row],[Driver Age]]&lt;25,"(&lt;25) Young",IF(Table1[[#This Row],[Driver Age]]&lt;=60,"(25–60) Adult","(&gt;60) Senior"))</f>
        <v>(25–60) Adult</v>
      </c>
      <c r="Y268" t="s">
        <v>75</v>
      </c>
      <c r="Z268" t="s">
        <v>90</v>
      </c>
      <c r="AA268" t="s">
        <v>45</v>
      </c>
      <c r="AB268" t="s">
        <v>97</v>
      </c>
      <c r="AC268">
        <v>12</v>
      </c>
      <c r="AD268" t="s">
        <v>135</v>
      </c>
      <c r="AE268" t="s">
        <v>65</v>
      </c>
      <c r="AF268" t="s">
        <v>49</v>
      </c>
      <c r="AG268" t="s">
        <v>50</v>
      </c>
      <c r="AH268">
        <v>0</v>
      </c>
      <c r="AI268" t="s">
        <v>80</v>
      </c>
      <c r="AJ268" t="s">
        <v>52</v>
      </c>
    </row>
    <row r="269" spans="1:36">
      <c r="A269" t="s">
        <v>679</v>
      </c>
      <c r="B269">
        <f>1</f>
        <v>1</v>
      </c>
      <c r="C269" t="s">
        <v>183</v>
      </c>
      <c r="D269" t="str">
        <f>VLOOKUP(Table1[[#This Row],[State Name]], Lookup!$A$2:$B$33, 2, FALSE)</f>
        <v>TN</v>
      </c>
      <c r="E269" t="s">
        <v>184</v>
      </c>
      <c r="F269">
        <v>2019</v>
      </c>
      <c r="G269" t="s">
        <v>111</v>
      </c>
      <c r="H269">
        <f t="shared" si="4"/>
        <v>10</v>
      </c>
      <c r="I269" s="3">
        <f>DATE(Table1[[#This Row],[Year]],Table1[[#This Row],[Month_Number]],1)</f>
        <v>43739</v>
      </c>
      <c r="J269" t="s">
        <v>35</v>
      </c>
      <c r="K269" t="s">
        <v>680</v>
      </c>
      <c r="L269" t="s">
        <v>59</v>
      </c>
      <c r="M269">
        <v>5</v>
      </c>
      <c r="N269" t="s">
        <v>113</v>
      </c>
      <c r="O269">
        <v>1</v>
      </c>
      <c r="P269">
        <v>5</v>
      </c>
      <c r="Q269" t="s">
        <v>119</v>
      </c>
      <c r="R269" t="s">
        <v>61</v>
      </c>
      <c r="S269" t="s">
        <v>120</v>
      </c>
      <c r="T269" t="s">
        <v>105</v>
      </c>
      <c r="U269" t="s">
        <v>33</v>
      </c>
      <c r="V269">
        <v>61</v>
      </c>
      <c r="W269">
        <v>52</v>
      </c>
      <c r="X269" t="str">
        <f>IF(Table1[[#This Row],[Driver Age]]&lt;25,"(&lt;25) Young",IF(Table1[[#This Row],[Driver Age]]&lt;=60,"(25–60) Adult","(&gt;60) Senior"))</f>
        <v>(25–60) Adult</v>
      </c>
      <c r="Y269" t="s">
        <v>75</v>
      </c>
      <c r="Z269" t="s">
        <v>90</v>
      </c>
      <c r="AA269" t="s">
        <v>76</v>
      </c>
      <c r="AB269" t="s">
        <v>77</v>
      </c>
      <c r="AC269">
        <v>18</v>
      </c>
      <c r="AD269" t="s">
        <v>114</v>
      </c>
      <c r="AE269" t="s">
        <v>65</v>
      </c>
      <c r="AF269" t="s">
        <v>49</v>
      </c>
      <c r="AG269" t="s">
        <v>50</v>
      </c>
      <c r="AH269">
        <v>5</v>
      </c>
      <c r="AI269" t="s">
        <v>66</v>
      </c>
      <c r="AJ269" t="s">
        <v>52</v>
      </c>
    </row>
    <row r="270" spans="1:36">
      <c r="A270" t="s">
        <v>681</v>
      </c>
      <c r="B270">
        <f>1</f>
        <v>1</v>
      </c>
      <c r="C270" t="s">
        <v>145</v>
      </c>
      <c r="D270" t="str">
        <f>VLOOKUP(Table1[[#This Row],[State Name]], Lookup!$A$2:$B$33, 2, FALSE)</f>
        <v>TS</v>
      </c>
      <c r="E270" t="s">
        <v>33</v>
      </c>
      <c r="F270">
        <v>2020</v>
      </c>
      <c r="G270" t="s">
        <v>83</v>
      </c>
      <c r="H270">
        <f t="shared" si="4"/>
        <v>6</v>
      </c>
      <c r="I270" s="3">
        <f>DATE(Table1[[#This Row],[Year]],Table1[[#This Row],[Month_Number]],1)</f>
        <v>43983</v>
      </c>
      <c r="J270" t="s">
        <v>35</v>
      </c>
      <c r="K270" t="s">
        <v>682</v>
      </c>
      <c r="L270" t="s">
        <v>50</v>
      </c>
      <c r="M270">
        <v>3</v>
      </c>
      <c r="N270" t="s">
        <v>38</v>
      </c>
      <c r="O270">
        <v>0</v>
      </c>
      <c r="P270">
        <v>5</v>
      </c>
      <c r="Q270" t="s">
        <v>103</v>
      </c>
      <c r="R270" t="s">
        <v>40</v>
      </c>
      <c r="S270" t="s">
        <v>73</v>
      </c>
      <c r="T270" t="s">
        <v>74</v>
      </c>
      <c r="U270" t="s">
        <v>89</v>
      </c>
      <c r="V270">
        <v>54</v>
      </c>
      <c r="W270">
        <v>50</v>
      </c>
      <c r="X270" t="str">
        <f>IF(Table1[[#This Row],[Driver Age]]&lt;25,"(&lt;25) Young",IF(Table1[[#This Row],[Driver Age]]&lt;=60,"(25–60) Adult","(&gt;60) Senior"))</f>
        <v>(25–60) Adult</v>
      </c>
      <c r="Y270" t="s">
        <v>44</v>
      </c>
      <c r="Z270" t="s">
        <v>107</v>
      </c>
      <c r="AA270" t="s">
        <v>45</v>
      </c>
      <c r="AB270" t="s">
        <v>46</v>
      </c>
      <c r="AC270">
        <v>8</v>
      </c>
      <c r="AD270" t="s">
        <v>78</v>
      </c>
      <c r="AE270" t="s">
        <v>48</v>
      </c>
      <c r="AF270" t="s">
        <v>49</v>
      </c>
      <c r="AG270" t="s">
        <v>50</v>
      </c>
      <c r="AH270">
        <v>0</v>
      </c>
      <c r="AI270" t="s">
        <v>66</v>
      </c>
      <c r="AJ270" t="s">
        <v>52</v>
      </c>
    </row>
    <row r="271" spans="1:36">
      <c r="A271" t="s">
        <v>683</v>
      </c>
      <c r="B271">
        <f>1</f>
        <v>1</v>
      </c>
      <c r="C271" t="s">
        <v>234</v>
      </c>
      <c r="D271" t="str">
        <f>VLOOKUP(Table1[[#This Row],[State Name]], Lookup!$A$2:$B$33, 2, FALSE)</f>
        <v>TR</v>
      </c>
      <c r="E271" t="s">
        <v>33</v>
      </c>
      <c r="F271">
        <v>2020</v>
      </c>
      <c r="G271" t="s">
        <v>56</v>
      </c>
      <c r="H271">
        <f t="shared" si="4"/>
        <v>1</v>
      </c>
      <c r="I271" s="3">
        <f>DATE(Table1[[#This Row],[Year]],Table1[[#This Row],[Month_Number]],1)</f>
        <v>43831</v>
      </c>
      <c r="J271" t="s">
        <v>146</v>
      </c>
      <c r="K271" t="s">
        <v>684</v>
      </c>
      <c r="L271" t="s">
        <v>59</v>
      </c>
      <c r="M271">
        <v>5</v>
      </c>
      <c r="N271" t="s">
        <v>71</v>
      </c>
      <c r="O271">
        <v>8</v>
      </c>
      <c r="P271">
        <v>1</v>
      </c>
      <c r="Q271" t="s">
        <v>87</v>
      </c>
      <c r="R271" t="s">
        <v>40</v>
      </c>
      <c r="S271" t="s">
        <v>120</v>
      </c>
      <c r="T271" t="s">
        <v>63</v>
      </c>
      <c r="U271" t="s">
        <v>106</v>
      </c>
      <c r="V271">
        <v>82</v>
      </c>
      <c r="W271">
        <v>61</v>
      </c>
      <c r="X271" t="str">
        <f>IF(Table1[[#This Row],[Driver Age]]&lt;25,"(&lt;25) Young",IF(Table1[[#This Row],[Driver Age]]&lt;=60,"(25–60) Adult","(&gt;60) Senior"))</f>
        <v>(&gt;60) Senior</v>
      </c>
      <c r="Y271" t="s">
        <v>75</v>
      </c>
      <c r="Z271" t="s">
        <v>33</v>
      </c>
      <c r="AA271" t="s">
        <v>76</v>
      </c>
      <c r="AB271" t="s">
        <v>97</v>
      </c>
      <c r="AC271">
        <v>6</v>
      </c>
      <c r="AD271" t="s">
        <v>78</v>
      </c>
      <c r="AE271" t="s">
        <v>48</v>
      </c>
      <c r="AF271" t="s">
        <v>49</v>
      </c>
      <c r="AG271" t="s">
        <v>50</v>
      </c>
      <c r="AH271">
        <v>0.12</v>
      </c>
      <c r="AI271" t="s">
        <v>66</v>
      </c>
      <c r="AJ271" t="s">
        <v>91</v>
      </c>
    </row>
    <row r="272" spans="1:36">
      <c r="A272" t="s">
        <v>685</v>
      </c>
      <c r="B272">
        <f>1</f>
        <v>1</v>
      </c>
      <c r="C272" t="s">
        <v>211</v>
      </c>
      <c r="D272" t="str">
        <f>VLOOKUP(Table1[[#This Row],[State Name]], Lookup!$A$2:$B$33, 2, FALSE)</f>
        <v>WB</v>
      </c>
      <c r="E272" t="s">
        <v>265</v>
      </c>
      <c r="F272">
        <v>2018</v>
      </c>
      <c r="G272" t="s">
        <v>138</v>
      </c>
      <c r="H272">
        <f t="shared" si="4"/>
        <v>9</v>
      </c>
      <c r="I272" s="3">
        <f>DATE(Table1[[#This Row],[Year]],Table1[[#This Row],[Month_Number]],1)</f>
        <v>43344</v>
      </c>
      <c r="J272" t="s">
        <v>146</v>
      </c>
      <c r="K272" t="s">
        <v>634</v>
      </c>
      <c r="L272" t="s">
        <v>50</v>
      </c>
      <c r="M272">
        <v>4</v>
      </c>
      <c r="N272" t="s">
        <v>60</v>
      </c>
      <c r="O272">
        <v>5</v>
      </c>
      <c r="P272">
        <v>0</v>
      </c>
      <c r="Q272" t="s">
        <v>103</v>
      </c>
      <c r="R272" t="s">
        <v>88</v>
      </c>
      <c r="S272" t="s">
        <v>41</v>
      </c>
      <c r="T272" t="s">
        <v>63</v>
      </c>
      <c r="U272" t="s">
        <v>33</v>
      </c>
      <c r="V272">
        <v>76</v>
      </c>
      <c r="W272">
        <v>26</v>
      </c>
      <c r="X272" t="str">
        <f>IF(Table1[[#This Row],[Driver Age]]&lt;25,"(&lt;25) Young",IF(Table1[[#This Row],[Driver Age]]&lt;=60,"(25–60) Adult","(&gt;60) Senior"))</f>
        <v>(25–60) Adult</v>
      </c>
      <c r="Y272" t="s">
        <v>44</v>
      </c>
      <c r="Z272" t="s">
        <v>107</v>
      </c>
      <c r="AA272" t="s">
        <v>45</v>
      </c>
      <c r="AB272" t="s">
        <v>77</v>
      </c>
      <c r="AC272">
        <v>8</v>
      </c>
      <c r="AD272" t="s">
        <v>78</v>
      </c>
      <c r="AE272" t="s">
        <v>65</v>
      </c>
      <c r="AF272" t="s">
        <v>49</v>
      </c>
      <c r="AG272" t="s">
        <v>143</v>
      </c>
      <c r="AH272">
        <v>0</v>
      </c>
      <c r="AI272" t="s">
        <v>80</v>
      </c>
      <c r="AJ272" t="s">
        <v>91</v>
      </c>
    </row>
    <row r="273" spans="1:36">
      <c r="A273" t="s">
        <v>686</v>
      </c>
      <c r="B273">
        <f>1</f>
        <v>1</v>
      </c>
      <c r="C273" t="s">
        <v>99</v>
      </c>
      <c r="D273" t="str">
        <f>VLOOKUP(Table1[[#This Row],[State Name]], Lookup!$A$2:$B$33, 2, FALSE)</f>
        <v>ML</v>
      </c>
      <c r="E273" t="s">
        <v>33</v>
      </c>
      <c r="F273">
        <v>2021</v>
      </c>
      <c r="G273" t="s">
        <v>192</v>
      </c>
      <c r="H273">
        <f t="shared" si="4"/>
        <v>3</v>
      </c>
      <c r="I273" s="3">
        <f>DATE(Table1[[#This Row],[Year]],Table1[[#This Row],[Month_Number]],1)</f>
        <v>44256</v>
      </c>
      <c r="J273" t="s">
        <v>154</v>
      </c>
      <c r="K273" t="s">
        <v>687</v>
      </c>
      <c r="L273" t="s">
        <v>37</v>
      </c>
      <c r="M273">
        <v>3</v>
      </c>
      <c r="N273" t="s">
        <v>86</v>
      </c>
      <c r="O273">
        <v>8</v>
      </c>
      <c r="P273">
        <v>1</v>
      </c>
      <c r="Q273" t="s">
        <v>72</v>
      </c>
      <c r="R273" t="s">
        <v>40</v>
      </c>
      <c r="S273" t="s">
        <v>120</v>
      </c>
      <c r="T273" t="s">
        <v>74</v>
      </c>
      <c r="U273" t="s">
        <v>89</v>
      </c>
      <c r="V273">
        <v>116</v>
      </c>
      <c r="W273">
        <v>24</v>
      </c>
      <c r="X273" t="str">
        <f>IF(Table1[[#This Row],[Driver Age]]&lt;25,"(&lt;25) Young",IF(Table1[[#This Row],[Driver Age]]&lt;=60,"(25–60) Adult","(&gt;60) Senior"))</f>
        <v>(&lt;25) Young</v>
      </c>
      <c r="Y273" t="s">
        <v>44</v>
      </c>
      <c r="Z273" t="s">
        <v>90</v>
      </c>
      <c r="AA273" t="s">
        <v>76</v>
      </c>
      <c r="AB273" t="s">
        <v>46</v>
      </c>
      <c r="AC273">
        <v>4</v>
      </c>
      <c r="AD273" t="s">
        <v>47</v>
      </c>
      <c r="AE273" t="s">
        <v>48</v>
      </c>
      <c r="AF273" t="s">
        <v>26</v>
      </c>
      <c r="AG273" t="s">
        <v>50</v>
      </c>
      <c r="AH273">
        <v>0.12</v>
      </c>
      <c r="AI273" t="s">
        <v>168</v>
      </c>
      <c r="AJ273" t="s">
        <v>81</v>
      </c>
    </row>
    <row r="274" spans="1:36">
      <c r="A274" t="s">
        <v>688</v>
      </c>
      <c r="B274">
        <f>1</f>
        <v>1</v>
      </c>
      <c r="C274" t="s">
        <v>145</v>
      </c>
      <c r="D274" t="str">
        <f>VLOOKUP(Table1[[#This Row],[State Name]], Lookup!$A$2:$B$33, 2, FALSE)</f>
        <v>TS</v>
      </c>
      <c r="E274" t="s">
        <v>33</v>
      </c>
      <c r="F274">
        <v>2021</v>
      </c>
      <c r="G274" t="s">
        <v>171</v>
      </c>
      <c r="H274">
        <f t="shared" si="4"/>
        <v>2</v>
      </c>
      <c r="I274" s="3">
        <f>DATE(Table1[[#This Row],[Year]],Table1[[#This Row],[Month_Number]],1)</f>
        <v>44228</v>
      </c>
      <c r="J274" t="s">
        <v>146</v>
      </c>
      <c r="K274" t="s">
        <v>689</v>
      </c>
      <c r="L274" t="s">
        <v>37</v>
      </c>
      <c r="M274">
        <v>2</v>
      </c>
      <c r="N274" t="s">
        <v>113</v>
      </c>
      <c r="O274">
        <v>4</v>
      </c>
      <c r="P274">
        <v>3</v>
      </c>
      <c r="Q274" t="s">
        <v>119</v>
      </c>
      <c r="R274" t="s">
        <v>40</v>
      </c>
      <c r="S274" t="s">
        <v>62</v>
      </c>
      <c r="T274" t="s">
        <v>105</v>
      </c>
      <c r="U274" t="s">
        <v>106</v>
      </c>
      <c r="V274">
        <v>60</v>
      </c>
      <c r="W274">
        <v>56</v>
      </c>
      <c r="X274" t="str">
        <f>IF(Table1[[#This Row],[Driver Age]]&lt;25,"(&lt;25) Young",IF(Table1[[#This Row],[Driver Age]]&lt;=60,"(25–60) Adult","(&gt;60) Senior"))</f>
        <v>(25–60) Adult</v>
      </c>
      <c r="Y274" t="s">
        <v>75</v>
      </c>
      <c r="Z274" t="s">
        <v>107</v>
      </c>
      <c r="AA274" t="s">
        <v>76</v>
      </c>
      <c r="AB274" t="s">
        <v>46</v>
      </c>
      <c r="AC274">
        <v>22</v>
      </c>
      <c r="AD274" t="s">
        <v>47</v>
      </c>
      <c r="AE274" t="s">
        <v>48</v>
      </c>
      <c r="AF274" t="s">
        <v>49</v>
      </c>
      <c r="AG274" t="s">
        <v>50</v>
      </c>
      <c r="AH274">
        <v>0.75</v>
      </c>
      <c r="AI274" t="s">
        <v>66</v>
      </c>
      <c r="AJ274" t="s">
        <v>52</v>
      </c>
    </row>
    <row r="275" spans="1:36">
      <c r="A275" t="s">
        <v>690</v>
      </c>
      <c r="B275">
        <f>1</f>
        <v>1</v>
      </c>
      <c r="C275" t="s">
        <v>211</v>
      </c>
      <c r="D275" t="str">
        <f>VLOOKUP(Table1[[#This Row],[State Name]], Lookup!$A$2:$B$33, 2, FALSE)</f>
        <v>WB</v>
      </c>
      <c r="E275" t="s">
        <v>265</v>
      </c>
      <c r="F275">
        <v>2020</v>
      </c>
      <c r="G275" t="s">
        <v>94</v>
      </c>
      <c r="H275">
        <f t="shared" si="4"/>
        <v>8</v>
      </c>
      <c r="I275" s="3">
        <f>DATE(Table1[[#This Row],[Year]],Table1[[#This Row],[Month_Number]],1)</f>
        <v>44044</v>
      </c>
      <c r="J275" t="s">
        <v>84</v>
      </c>
      <c r="K275" t="s">
        <v>691</v>
      </c>
      <c r="L275" t="s">
        <v>50</v>
      </c>
      <c r="M275">
        <v>2</v>
      </c>
      <c r="N275" t="s">
        <v>128</v>
      </c>
      <c r="O275">
        <v>10</v>
      </c>
      <c r="P275">
        <v>4</v>
      </c>
      <c r="Q275" t="s">
        <v>72</v>
      </c>
      <c r="R275" t="s">
        <v>40</v>
      </c>
      <c r="S275" t="s">
        <v>73</v>
      </c>
      <c r="T275" t="s">
        <v>105</v>
      </c>
      <c r="U275" t="s">
        <v>33</v>
      </c>
      <c r="V275">
        <v>103</v>
      </c>
      <c r="W275">
        <v>51</v>
      </c>
      <c r="X275" t="str">
        <f>IF(Table1[[#This Row],[Driver Age]]&lt;25,"(&lt;25) Young",IF(Table1[[#This Row],[Driver Age]]&lt;=60,"(25–60) Adult","(&gt;60) Senior"))</f>
        <v>(25–60) Adult</v>
      </c>
      <c r="Y275" t="s">
        <v>44</v>
      </c>
      <c r="Z275" t="s">
        <v>107</v>
      </c>
      <c r="AA275" t="s">
        <v>45</v>
      </c>
      <c r="AB275" t="s">
        <v>97</v>
      </c>
      <c r="AC275">
        <v>6</v>
      </c>
      <c r="AD275" t="s">
        <v>78</v>
      </c>
      <c r="AE275" t="s">
        <v>48</v>
      </c>
      <c r="AF275" t="s">
        <v>26</v>
      </c>
      <c r="AG275" t="s">
        <v>50</v>
      </c>
      <c r="AH275">
        <v>0.4</v>
      </c>
      <c r="AI275" t="s">
        <v>66</v>
      </c>
      <c r="AJ275" t="s">
        <v>67</v>
      </c>
    </row>
    <row r="276" spans="1:36">
      <c r="A276" t="s">
        <v>692</v>
      </c>
      <c r="B276">
        <f>1</f>
        <v>1</v>
      </c>
      <c r="C276" t="s">
        <v>166</v>
      </c>
      <c r="D276" t="str">
        <f>VLOOKUP(Table1[[#This Row],[State Name]], Lookup!$A$2:$B$33, 2, FALSE)</f>
        <v>MP</v>
      </c>
      <c r="E276" t="s">
        <v>33</v>
      </c>
      <c r="F276">
        <v>2019</v>
      </c>
      <c r="G276" t="s">
        <v>124</v>
      </c>
      <c r="H276">
        <f t="shared" si="4"/>
        <v>7</v>
      </c>
      <c r="I276" s="3">
        <f>DATE(Table1[[#This Row],[Year]],Table1[[#This Row],[Month_Number]],1)</f>
        <v>43647</v>
      </c>
      <c r="J276" t="s">
        <v>154</v>
      </c>
      <c r="K276" t="s">
        <v>321</v>
      </c>
      <c r="L276" t="s">
        <v>50</v>
      </c>
      <c r="M276">
        <v>3</v>
      </c>
      <c r="N276" t="s">
        <v>86</v>
      </c>
      <c r="O276">
        <v>0</v>
      </c>
      <c r="P276">
        <v>2</v>
      </c>
      <c r="Q276" t="s">
        <v>119</v>
      </c>
      <c r="R276" t="s">
        <v>61</v>
      </c>
      <c r="S276" t="s">
        <v>62</v>
      </c>
      <c r="T276" t="s">
        <v>105</v>
      </c>
      <c r="U276" t="s">
        <v>33</v>
      </c>
      <c r="V276">
        <v>32</v>
      </c>
      <c r="W276">
        <v>70</v>
      </c>
      <c r="X276" t="str">
        <f>IF(Table1[[#This Row],[Driver Age]]&lt;25,"(&lt;25) Young",IF(Table1[[#This Row],[Driver Age]]&lt;=60,"(25–60) Adult","(&gt;60) Senior"))</f>
        <v>(&gt;60) Senior</v>
      </c>
      <c r="Y276" t="s">
        <v>44</v>
      </c>
      <c r="Z276" t="s">
        <v>33</v>
      </c>
      <c r="AA276" t="s">
        <v>45</v>
      </c>
      <c r="AB276" t="s">
        <v>64</v>
      </c>
      <c r="AC276">
        <v>17</v>
      </c>
      <c r="AD276" t="s">
        <v>114</v>
      </c>
      <c r="AE276" t="s">
        <v>65</v>
      </c>
      <c r="AF276" t="s">
        <v>26</v>
      </c>
      <c r="AG276" t="s">
        <v>50</v>
      </c>
      <c r="AH276">
        <v>0</v>
      </c>
      <c r="AI276" t="s">
        <v>51</v>
      </c>
      <c r="AJ276" t="s">
        <v>109</v>
      </c>
    </row>
    <row r="277" spans="1:36">
      <c r="A277" t="s">
        <v>693</v>
      </c>
      <c r="B277">
        <f>1</f>
        <v>1</v>
      </c>
      <c r="C277" t="s">
        <v>93</v>
      </c>
      <c r="D277" t="str">
        <f>VLOOKUP(Table1[[#This Row],[State Name]], Lookup!$A$2:$B$33, 2, FALSE)</f>
        <v>SK</v>
      </c>
      <c r="E277" t="s">
        <v>33</v>
      </c>
      <c r="F277">
        <v>2021</v>
      </c>
      <c r="G277" t="s">
        <v>117</v>
      </c>
      <c r="H277">
        <f t="shared" si="4"/>
        <v>12</v>
      </c>
      <c r="I277" s="3">
        <f>DATE(Table1[[#This Row],[Year]],Table1[[#This Row],[Month_Number]],1)</f>
        <v>44531</v>
      </c>
      <c r="J277" t="s">
        <v>146</v>
      </c>
      <c r="K277" t="s">
        <v>694</v>
      </c>
      <c r="L277" t="s">
        <v>50</v>
      </c>
      <c r="M277">
        <v>5</v>
      </c>
      <c r="N277" t="s">
        <v>86</v>
      </c>
      <c r="O277">
        <v>7</v>
      </c>
      <c r="P277">
        <v>4</v>
      </c>
      <c r="Q277" t="s">
        <v>103</v>
      </c>
      <c r="R277" t="s">
        <v>40</v>
      </c>
      <c r="S277" t="s">
        <v>41</v>
      </c>
      <c r="T277" t="s">
        <v>42</v>
      </c>
      <c r="U277" t="s">
        <v>89</v>
      </c>
      <c r="V277">
        <v>109</v>
      </c>
      <c r="W277">
        <v>61</v>
      </c>
      <c r="X277" t="str">
        <f>IF(Table1[[#This Row],[Driver Age]]&lt;25,"(&lt;25) Young",IF(Table1[[#This Row],[Driver Age]]&lt;=60,"(25–60) Adult","(&gt;60) Senior"))</f>
        <v>(&gt;60) Senior</v>
      </c>
      <c r="Y277" t="s">
        <v>75</v>
      </c>
      <c r="Z277" t="s">
        <v>107</v>
      </c>
      <c r="AA277" t="s">
        <v>45</v>
      </c>
      <c r="AB277" t="s">
        <v>64</v>
      </c>
      <c r="AC277">
        <v>21</v>
      </c>
      <c r="AD277" t="s">
        <v>47</v>
      </c>
      <c r="AE277" t="s">
        <v>48</v>
      </c>
      <c r="AF277" t="s">
        <v>49</v>
      </c>
      <c r="AG277" t="s">
        <v>50</v>
      </c>
      <c r="AH277">
        <v>0.56999999999999995</v>
      </c>
      <c r="AI277" t="s">
        <v>66</v>
      </c>
      <c r="AJ277" t="s">
        <v>67</v>
      </c>
    </row>
    <row r="278" spans="1:36">
      <c r="A278" t="s">
        <v>695</v>
      </c>
      <c r="B278">
        <f>1</f>
        <v>1</v>
      </c>
      <c r="C278" t="s">
        <v>286</v>
      </c>
      <c r="D278" t="str">
        <f>VLOOKUP(Table1[[#This Row],[State Name]], Lookup!$A$2:$B$33, 2, FALSE)</f>
        <v>GA</v>
      </c>
      <c r="E278" t="s">
        <v>33</v>
      </c>
      <c r="F278">
        <v>2019</v>
      </c>
      <c r="G278" t="s">
        <v>100</v>
      </c>
      <c r="H278">
        <f t="shared" si="4"/>
        <v>11</v>
      </c>
      <c r="I278" s="3">
        <f>DATE(Table1[[#This Row],[Year]],Table1[[#This Row],[Month_Number]],1)</f>
        <v>43770</v>
      </c>
      <c r="J278" t="s">
        <v>57</v>
      </c>
      <c r="K278" t="s">
        <v>696</v>
      </c>
      <c r="L278" t="s">
        <v>59</v>
      </c>
      <c r="M278">
        <v>1</v>
      </c>
      <c r="N278" t="s">
        <v>38</v>
      </c>
      <c r="O278">
        <v>3</v>
      </c>
      <c r="P278">
        <v>1</v>
      </c>
      <c r="Q278" t="s">
        <v>103</v>
      </c>
      <c r="R278" t="s">
        <v>61</v>
      </c>
      <c r="S278" t="s">
        <v>120</v>
      </c>
      <c r="T278" t="s">
        <v>63</v>
      </c>
      <c r="U278" t="s">
        <v>106</v>
      </c>
      <c r="V278">
        <v>62</v>
      </c>
      <c r="W278">
        <v>62</v>
      </c>
      <c r="X278" t="str">
        <f>IF(Table1[[#This Row],[Driver Age]]&lt;25,"(&lt;25) Young",IF(Table1[[#This Row],[Driver Age]]&lt;=60,"(25–60) Adult","(&gt;60) Senior"))</f>
        <v>(&gt;60) Senior</v>
      </c>
      <c r="Y278" t="s">
        <v>44</v>
      </c>
      <c r="Z278" t="s">
        <v>33</v>
      </c>
      <c r="AA278" t="s">
        <v>76</v>
      </c>
      <c r="AB278" t="s">
        <v>77</v>
      </c>
      <c r="AC278">
        <v>14</v>
      </c>
      <c r="AD278" t="s">
        <v>135</v>
      </c>
      <c r="AE278" t="s">
        <v>65</v>
      </c>
      <c r="AF278" t="s">
        <v>49</v>
      </c>
      <c r="AG278" t="s">
        <v>50</v>
      </c>
      <c r="AH278">
        <v>0.33</v>
      </c>
      <c r="AI278" t="s">
        <v>66</v>
      </c>
      <c r="AJ278" t="s">
        <v>52</v>
      </c>
    </row>
    <row r="279" spans="1:36">
      <c r="A279" t="s">
        <v>697</v>
      </c>
      <c r="B279">
        <f>1</f>
        <v>1</v>
      </c>
      <c r="C279" t="s">
        <v>191</v>
      </c>
      <c r="D279" t="str">
        <f>VLOOKUP(Table1[[#This Row],[State Name]], Lookup!$A$2:$B$33, 2, FALSE)</f>
        <v>CH</v>
      </c>
      <c r="E279" t="s">
        <v>33</v>
      </c>
      <c r="F279">
        <v>2019</v>
      </c>
      <c r="G279" t="s">
        <v>56</v>
      </c>
      <c r="H279">
        <f t="shared" si="4"/>
        <v>1</v>
      </c>
      <c r="I279" s="3">
        <f>DATE(Table1[[#This Row],[Year]],Table1[[#This Row],[Month_Number]],1)</f>
        <v>43466</v>
      </c>
      <c r="J279" t="s">
        <v>95</v>
      </c>
      <c r="K279" t="s">
        <v>698</v>
      </c>
      <c r="L279" t="s">
        <v>37</v>
      </c>
      <c r="M279">
        <v>2</v>
      </c>
      <c r="N279" t="s">
        <v>86</v>
      </c>
      <c r="O279">
        <v>5</v>
      </c>
      <c r="P279">
        <v>3</v>
      </c>
      <c r="Q279" t="s">
        <v>39</v>
      </c>
      <c r="R279" t="s">
        <v>104</v>
      </c>
      <c r="S279" t="s">
        <v>62</v>
      </c>
      <c r="T279" t="s">
        <v>74</v>
      </c>
      <c r="U279" t="s">
        <v>89</v>
      </c>
      <c r="V279">
        <v>46</v>
      </c>
      <c r="W279">
        <v>51</v>
      </c>
      <c r="X279" t="str">
        <f>IF(Table1[[#This Row],[Driver Age]]&lt;25,"(&lt;25) Young",IF(Table1[[#This Row],[Driver Age]]&lt;=60,"(25–60) Adult","(&gt;60) Senior"))</f>
        <v>(25–60) Adult</v>
      </c>
      <c r="Y279" t="s">
        <v>44</v>
      </c>
      <c r="Z279" t="s">
        <v>33</v>
      </c>
      <c r="AA279" t="s">
        <v>45</v>
      </c>
      <c r="AB279" t="s">
        <v>97</v>
      </c>
      <c r="AC279">
        <v>23</v>
      </c>
      <c r="AD279" t="s">
        <v>47</v>
      </c>
      <c r="AE279" t="s">
        <v>65</v>
      </c>
      <c r="AF279" t="s">
        <v>49</v>
      </c>
      <c r="AG279" t="s">
        <v>50</v>
      </c>
      <c r="AH279">
        <v>0.6</v>
      </c>
      <c r="AI279" t="s">
        <v>66</v>
      </c>
      <c r="AJ279" t="s">
        <v>109</v>
      </c>
    </row>
    <row r="280" spans="1:36">
      <c r="A280" t="s">
        <v>699</v>
      </c>
      <c r="B280">
        <f>1</f>
        <v>1</v>
      </c>
      <c r="C280" t="s">
        <v>311</v>
      </c>
      <c r="D280" t="str">
        <f>VLOOKUP(Table1[[#This Row],[State Name]], Lookup!$A$2:$B$33, 2, FALSE)</f>
        <v>JH</v>
      </c>
      <c r="E280" t="s">
        <v>33</v>
      </c>
      <c r="F280">
        <v>2020</v>
      </c>
      <c r="G280" t="s">
        <v>124</v>
      </c>
      <c r="H280">
        <f t="shared" si="4"/>
        <v>7</v>
      </c>
      <c r="I280" s="3">
        <f>DATE(Table1[[#This Row],[Year]],Table1[[#This Row],[Month_Number]],1)</f>
        <v>44013</v>
      </c>
      <c r="J280" t="s">
        <v>57</v>
      </c>
      <c r="K280" t="s">
        <v>358</v>
      </c>
      <c r="L280" t="s">
        <v>37</v>
      </c>
      <c r="M280">
        <v>2</v>
      </c>
      <c r="N280" t="s">
        <v>113</v>
      </c>
      <c r="O280">
        <v>1</v>
      </c>
      <c r="P280">
        <v>2</v>
      </c>
      <c r="Q280" t="s">
        <v>87</v>
      </c>
      <c r="R280" t="s">
        <v>61</v>
      </c>
      <c r="S280" t="s">
        <v>73</v>
      </c>
      <c r="T280" t="s">
        <v>63</v>
      </c>
      <c r="U280" t="s">
        <v>106</v>
      </c>
      <c r="V280">
        <v>70</v>
      </c>
      <c r="W280">
        <v>46</v>
      </c>
      <c r="X280" t="str">
        <f>IF(Table1[[#This Row],[Driver Age]]&lt;25,"(&lt;25) Young",IF(Table1[[#This Row],[Driver Age]]&lt;=60,"(25–60) Adult","(&gt;60) Senior"))</f>
        <v>(25–60) Adult</v>
      </c>
      <c r="Y280" t="s">
        <v>44</v>
      </c>
      <c r="Z280" t="s">
        <v>90</v>
      </c>
      <c r="AA280" t="s">
        <v>76</v>
      </c>
      <c r="AB280" t="s">
        <v>97</v>
      </c>
      <c r="AC280">
        <v>12</v>
      </c>
      <c r="AD280" t="s">
        <v>135</v>
      </c>
      <c r="AE280" t="s">
        <v>48</v>
      </c>
      <c r="AF280" t="s">
        <v>49</v>
      </c>
      <c r="AG280" t="s">
        <v>50</v>
      </c>
      <c r="AH280">
        <v>2</v>
      </c>
      <c r="AI280" t="s">
        <v>108</v>
      </c>
      <c r="AJ280" t="s">
        <v>91</v>
      </c>
    </row>
    <row r="281" spans="1:36">
      <c r="A281" t="s">
        <v>700</v>
      </c>
      <c r="B281">
        <f>1</f>
        <v>1</v>
      </c>
      <c r="C281" t="s">
        <v>253</v>
      </c>
      <c r="D281" t="str">
        <f>VLOOKUP(Table1[[#This Row],[State Name]], Lookup!$A$2:$B$33, 2, FALSE)</f>
        <v>UK</v>
      </c>
      <c r="E281" t="s">
        <v>33</v>
      </c>
      <c r="F281">
        <v>2022</v>
      </c>
      <c r="G281" t="s">
        <v>56</v>
      </c>
      <c r="H281">
        <f t="shared" si="4"/>
        <v>1</v>
      </c>
      <c r="I281" s="3">
        <f>DATE(Table1[[#This Row],[Year]],Table1[[#This Row],[Month_Number]],1)</f>
        <v>44562</v>
      </c>
      <c r="J281" t="s">
        <v>154</v>
      </c>
      <c r="K281" t="s">
        <v>701</v>
      </c>
      <c r="L281" t="s">
        <v>50</v>
      </c>
      <c r="M281">
        <v>3</v>
      </c>
      <c r="N281" t="s">
        <v>86</v>
      </c>
      <c r="O281">
        <v>0</v>
      </c>
      <c r="P281">
        <v>2</v>
      </c>
      <c r="Q281" t="s">
        <v>103</v>
      </c>
      <c r="R281" t="s">
        <v>104</v>
      </c>
      <c r="S281" t="s">
        <v>120</v>
      </c>
      <c r="T281" t="s">
        <v>74</v>
      </c>
      <c r="U281" t="s">
        <v>106</v>
      </c>
      <c r="V281">
        <v>87</v>
      </c>
      <c r="W281">
        <v>58</v>
      </c>
      <c r="X281" t="str">
        <f>IF(Table1[[#This Row],[Driver Age]]&lt;25,"(&lt;25) Young",IF(Table1[[#This Row],[Driver Age]]&lt;=60,"(25–60) Adult","(&gt;60) Senior"))</f>
        <v>(25–60) Adult</v>
      </c>
      <c r="Y281" t="s">
        <v>75</v>
      </c>
      <c r="Z281" t="s">
        <v>107</v>
      </c>
      <c r="AA281" t="s">
        <v>45</v>
      </c>
      <c r="AB281" t="s">
        <v>77</v>
      </c>
      <c r="AC281">
        <v>6</v>
      </c>
      <c r="AD281" t="s">
        <v>78</v>
      </c>
      <c r="AE281" t="s">
        <v>79</v>
      </c>
      <c r="AF281" t="s">
        <v>26</v>
      </c>
      <c r="AG281" t="s">
        <v>50</v>
      </c>
      <c r="AH281">
        <v>0</v>
      </c>
      <c r="AI281" t="s">
        <v>66</v>
      </c>
      <c r="AJ281" t="s">
        <v>91</v>
      </c>
    </row>
    <row r="282" spans="1:36">
      <c r="A282" t="s">
        <v>702</v>
      </c>
      <c r="B282">
        <f>1</f>
        <v>1</v>
      </c>
      <c r="C282" t="s">
        <v>183</v>
      </c>
      <c r="D282" t="str">
        <f>VLOOKUP(Table1[[#This Row],[State Name]], Lookup!$A$2:$B$33, 2, FALSE)</f>
        <v>TN</v>
      </c>
      <c r="E282" t="s">
        <v>503</v>
      </c>
      <c r="F282">
        <v>2021</v>
      </c>
      <c r="G282" t="s">
        <v>111</v>
      </c>
      <c r="H282">
        <f t="shared" si="4"/>
        <v>10</v>
      </c>
      <c r="I282" s="3">
        <f>DATE(Table1[[#This Row],[Year]],Table1[[#This Row],[Month_Number]],1)</f>
        <v>44470</v>
      </c>
      <c r="J282" t="s">
        <v>57</v>
      </c>
      <c r="K282" t="s">
        <v>703</v>
      </c>
      <c r="L282" t="s">
        <v>50</v>
      </c>
      <c r="M282">
        <v>3</v>
      </c>
      <c r="N282" t="s">
        <v>86</v>
      </c>
      <c r="O282">
        <v>5</v>
      </c>
      <c r="P282">
        <v>4</v>
      </c>
      <c r="Q282" t="s">
        <v>119</v>
      </c>
      <c r="R282" t="s">
        <v>88</v>
      </c>
      <c r="S282" t="s">
        <v>120</v>
      </c>
      <c r="T282" t="s">
        <v>63</v>
      </c>
      <c r="U282" t="s">
        <v>89</v>
      </c>
      <c r="V282">
        <v>67</v>
      </c>
      <c r="W282">
        <v>51</v>
      </c>
      <c r="X282" t="str">
        <f>IF(Table1[[#This Row],[Driver Age]]&lt;25,"(&lt;25) Young",IF(Table1[[#This Row],[Driver Age]]&lt;=60,"(25–60) Adult","(&gt;60) Senior"))</f>
        <v>(25–60) Adult</v>
      </c>
      <c r="Y282" t="s">
        <v>75</v>
      </c>
      <c r="Z282" t="s">
        <v>107</v>
      </c>
      <c r="AA282" t="s">
        <v>76</v>
      </c>
      <c r="AB282" t="s">
        <v>77</v>
      </c>
      <c r="AC282">
        <v>8</v>
      </c>
      <c r="AD282" t="s">
        <v>78</v>
      </c>
      <c r="AE282" t="s">
        <v>48</v>
      </c>
      <c r="AF282" t="s">
        <v>49</v>
      </c>
      <c r="AG282" t="s">
        <v>50</v>
      </c>
      <c r="AH282">
        <v>0.8</v>
      </c>
      <c r="AI282" t="s">
        <v>66</v>
      </c>
      <c r="AJ282" t="s">
        <v>52</v>
      </c>
    </row>
    <row r="283" spans="1:36">
      <c r="A283" t="s">
        <v>704</v>
      </c>
      <c r="B283">
        <f>1</f>
        <v>1</v>
      </c>
      <c r="C283" t="s">
        <v>177</v>
      </c>
      <c r="D283" t="str">
        <f>VLOOKUP(Table1[[#This Row],[State Name]], Lookup!$A$2:$B$33, 2, FALSE)</f>
        <v>MH</v>
      </c>
      <c r="E283" t="s">
        <v>203</v>
      </c>
      <c r="F283">
        <v>2022</v>
      </c>
      <c r="G283" t="s">
        <v>171</v>
      </c>
      <c r="H283">
        <f t="shared" si="4"/>
        <v>2</v>
      </c>
      <c r="I283" s="3">
        <f>DATE(Table1[[#This Row],[Year]],Table1[[#This Row],[Month_Number]],1)</f>
        <v>44593</v>
      </c>
      <c r="J283" t="s">
        <v>101</v>
      </c>
      <c r="K283" t="s">
        <v>705</v>
      </c>
      <c r="L283" t="s">
        <v>59</v>
      </c>
      <c r="M283">
        <v>5</v>
      </c>
      <c r="N283" t="s">
        <v>128</v>
      </c>
      <c r="O283">
        <v>9</v>
      </c>
      <c r="P283">
        <v>1</v>
      </c>
      <c r="Q283" t="s">
        <v>39</v>
      </c>
      <c r="R283" t="s">
        <v>104</v>
      </c>
      <c r="S283" t="s">
        <v>41</v>
      </c>
      <c r="T283" t="s">
        <v>63</v>
      </c>
      <c r="U283" t="s">
        <v>33</v>
      </c>
      <c r="V283">
        <v>105</v>
      </c>
      <c r="W283">
        <v>59</v>
      </c>
      <c r="X283" t="str">
        <f>IF(Table1[[#This Row],[Driver Age]]&lt;25,"(&lt;25) Young",IF(Table1[[#This Row],[Driver Age]]&lt;=60,"(25–60) Adult","(&gt;60) Senior"))</f>
        <v>(25–60) Adult</v>
      </c>
      <c r="Y283" t="s">
        <v>75</v>
      </c>
      <c r="Z283" t="s">
        <v>107</v>
      </c>
      <c r="AA283" t="s">
        <v>45</v>
      </c>
      <c r="AB283" t="s">
        <v>64</v>
      </c>
      <c r="AC283">
        <v>0</v>
      </c>
      <c r="AD283" t="s">
        <v>47</v>
      </c>
      <c r="AE283" t="s">
        <v>79</v>
      </c>
      <c r="AF283" t="s">
        <v>49</v>
      </c>
      <c r="AG283" t="s">
        <v>50</v>
      </c>
      <c r="AH283">
        <v>0.11</v>
      </c>
      <c r="AI283" t="s">
        <v>66</v>
      </c>
      <c r="AJ283" t="s">
        <v>67</v>
      </c>
    </row>
    <row r="284" spans="1:36">
      <c r="A284" t="s">
        <v>706</v>
      </c>
      <c r="B284">
        <f>1</f>
        <v>1</v>
      </c>
      <c r="C284" t="s">
        <v>177</v>
      </c>
      <c r="D284" t="str">
        <f>VLOOKUP(Table1[[#This Row],[State Name]], Lookup!$A$2:$B$33, 2, FALSE)</f>
        <v>MH</v>
      </c>
      <c r="E284" t="s">
        <v>577</v>
      </c>
      <c r="F284">
        <v>2019</v>
      </c>
      <c r="G284" t="s">
        <v>171</v>
      </c>
      <c r="H284">
        <f t="shared" si="4"/>
        <v>2</v>
      </c>
      <c r="I284" s="3">
        <f>DATE(Table1[[#This Row],[Year]],Table1[[#This Row],[Month_Number]],1)</f>
        <v>43497</v>
      </c>
      <c r="J284" t="s">
        <v>101</v>
      </c>
      <c r="K284" t="s">
        <v>707</v>
      </c>
      <c r="L284" t="s">
        <v>50</v>
      </c>
      <c r="M284">
        <v>3</v>
      </c>
      <c r="N284" t="s">
        <v>86</v>
      </c>
      <c r="O284">
        <v>4</v>
      </c>
      <c r="P284">
        <v>5</v>
      </c>
      <c r="Q284" t="s">
        <v>72</v>
      </c>
      <c r="R284" t="s">
        <v>61</v>
      </c>
      <c r="S284" t="s">
        <v>62</v>
      </c>
      <c r="T284" t="s">
        <v>42</v>
      </c>
      <c r="U284" t="s">
        <v>33</v>
      </c>
      <c r="V284">
        <v>120</v>
      </c>
      <c r="W284">
        <v>31</v>
      </c>
      <c r="X284" t="str">
        <f>IF(Table1[[#This Row],[Driver Age]]&lt;25,"(&lt;25) Young",IF(Table1[[#This Row],[Driver Age]]&lt;=60,"(25–60) Adult","(&gt;60) Senior"))</f>
        <v>(25–60) Adult</v>
      </c>
      <c r="Y284" t="s">
        <v>75</v>
      </c>
      <c r="Z284" t="s">
        <v>90</v>
      </c>
      <c r="AA284" t="s">
        <v>45</v>
      </c>
      <c r="AB284" t="s">
        <v>97</v>
      </c>
      <c r="AC284">
        <v>13</v>
      </c>
      <c r="AD284" t="s">
        <v>135</v>
      </c>
      <c r="AE284" t="s">
        <v>65</v>
      </c>
      <c r="AF284" t="s">
        <v>49</v>
      </c>
      <c r="AG284" t="s">
        <v>50</v>
      </c>
      <c r="AH284">
        <v>1.25</v>
      </c>
      <c r="AI284" t="s">
        <v>80</v>
      </c>
      <c r="AJ284" t="s">
        <v>81</v>
      </c>
    </row>
    <row r="285" spans="1:36">
      <c r="A285" t="s">
        <v>708</v>
      </c>
      <c r="B285">
        <f>1</f>
        <v>1</v>
      </c>
      <c r="C285" t="s">
        <v>152</v>
      </c>
      <c r="D285" t="str">
        <f>VLOOKUP(Table1[[#This Row],[State Name]], Lookup!$A$2:$B$33, 2, FALSE)</f>
        <v>AP</v>
      </c>
      <c r="E285" t="s">
        <v>273</v>
      </c>
      <c r="F285">
        <v>2022</v>
      </c>
      <c r="G285" t="s">
        <v>111</v>
      </c>
      <c r="H285">
        <f t="shared" si="4"/>
        <v>10</v>
      </c>
      <c r="I285" s="3">
        <f>DATE(Table1[[#This Row],[Year]],Table1[[#This Row],[Month_Number]],1)</f>
        <v>44835</v>
      </c>
      <c r="J285" t="s">
        <v>101</v>
      </c>
      <c r="K285" t="s">
        <v>709</v>
      </c>
      <c r="L285" t="s">
        <v>37</v>
      </c>
      <c r="M285">
        <v>1</v>
      </c>
      <c r="N285" t="s">
        <v>38</v>
      </c>
      <c r="O285">
        <v>5</v>
      </c>
      <c r="P285">
        <v>3</v>
      </c>
      <c r="Q285" t="s">
        <v>39</v>
      </c>
      <c r="R285" t="s">
        <v>40</v>
      </c>
      <c r="S285" t="s">
        <v>41</v>
      </c>
      <c r="T285" t="s">
        <v>63</v>
      </c>
      <c r="U285" t="s">
        <v>43</v>
      </c>
      <c r="V285">
        <v>112</v>
      </c>
      <c r="W285">
        <v>20</v>
      </c>
      <c r="X285" t="str">
        <f>IF(Table1[[#This Row],[Driver Age]]&lt;25,"(&lt;25) Young",IF(Table1[[#This Row],[Driver Age]]&lt;=60,"(25–60) Adult","(&gt;60) Senior"))</f>
        <v>(&lt;25) Young</v>
      </c>
      <c r="Y285" t="s">
        <v>44</v>
      </c>
      <c r="Z285" t="s">
        <v>107</v>
      </c>
      <c r="AA285" t="s">
        <v>76</v>
      </c>
      <c r="AB285" t="s">
        <v>46</v>
      </c>
      <c r="AC285">
        <v>9</v>
      </c>
      <c r="AD285" t="s">
        <v>78</v>
      </c>
      <c r="AE285" t="s">
        <v>79</v>
      </c>
      <c r="AF285" t="s">
        <v>49</v>
      </c>
      <c r="AG285" t="s">
        <v>50</v>
      </c>
      <c r="AH285">
        <v>0.6</v>
      </c>
      <c r="AI285" t="s">
        <v>168</v>
      </c>
      <c r="AJ285" t="s">
        <v>81</v>
      </c>
    </row>
    <row r="286" spans="1:36">
      <c r="A286" t="s">
        <v>710</v>
      </c>
      <c r="B286">
        <f>1</f>
        <v>1</v>
      </c>
      <c r="C286" t="s">
        <v>307</v>
      </c>
      <c r="D286" t="str">
        <f>VLOOKUP(Table1[[#This Row],[State Name]], Lookup!$A$2:$B$33, 2, FALSE)</f>
        <v>DL</v>
      </c>
      <c r="E286" t="s">
        <v>472</v>
      </c>
      <c r="F286">
        <v>2021</v>
      </c>
      <c r="G286" t="s">
        <v>34</v>
      </c>
      <c r="H286">
        <f t="shared" si="4"/>
        <v>5</v>
      </c>
      <c r="I286" s="3">
        <f>DATE(Table1[[#This Row],[Year]],Table1[[#This Row],[Month_Number]],1)</f>
        <v>44317</v>
      </c>
      <c r="J286" t="s">
        <v>154</v>
      </c>
      <c r="K286" t="s">
        <v>711</v>
      </c>
      <c r="L286" t="s">
        <v>59</v>
      </c>
      <c r="M286">
        <v>3</v>
      </c>
      <c r="N286" t="s">
        <v>71</v>
      </c>
      <c r="O286">
        <v>9</v>
      </c>
      <c r="P286">
        <v>1</v>
      </c>
      <c r="Q286" t="s">
        <v>103</v>
      </c>
      <c r="R286" t="s">
        <v>61</v>
      </c>
      <c r="S286" t="s">
        <v>62</v>
      </c>
      <c r="T286" t="s">
        <v>42</v>
      </c>
      <c r="U286" t="s">
        <v>43</v>
      </c>
      <c r="V286">
        <v>54</v>
      </c>
      <c r="W286">
        <v>19</v>
      </c>
      <c r="X286" t="str">
        <f>IF(Table1[[#This Row],[Driver Age]]&lt;25,"(&lt;25) Young",IF(Table1[[#This Row],[Driver Age]]&lt;=60,"(25–60) Adult","(&gt;60) Senior"))</f>
        <v>(&lt;25) Young</v>
      </c>
      <c r="Y286" t="s">
        <v>44</v>
      </c>
      <c r="Z286" t="s">
        <v>33</v>
      </c>
      <c r="AA286" t="s">
        <v>45</v>
      </c>
      <c r="AB286" t="s">
        <v>46</v>
      </c>
      <c r="AC286">
        <v>4</v>
      </c>
      <c r="AD286" t="s">
        <v>47</v>
      </c>
      <c r="AE286" t="s">
        <v>48</v>
      </c>
      <c r="AF286" t="s">
        <v>26</v>
      </c>
      <c r="AG286" t="s">
        <v>50</v>
      </c>
      <c r="AH286">
        <v>0.11</v>
      </c>
      <c r="AI286" t="s">
        <v>168</v>
      </c>
      <c r="AJ286" t="s">
        <v>52</v>
      </c>
    </row>
    <row r="287" spans="1:36">
      <c r="A287" t="s">
        <v>712</v>
      </c>
      <c r="B287">
        <f>1</f>
        <v>1</v>
      </c>
      <c r="C287" t="s">
        <v>197</v>
      </c>
      <c r="D287" t="str">
        <f>VLOOKUP(Table1[[#This Row],[State Name]], Lookup!$A$2:$B$33, 2, FALSE)</f>
        <v>GJ</v>
      </c>
      <c r="E287" t="s">
        <v>198</v>
      </c>
      <c r="F287">
        <v>2023</v>
      </c>
      <c r="G287" t="s">
        <v>83</v>
      </c>
      <c r="H287">
        <f t="shared" si="4"/>
        <v>6</v>
      </c>
      <c r="I287" s="3">
        <f>DATE(Table1[[#This Row],[Year]],Table1[[#This Row],[Month_Number]],1)</f>
        <v>45078</v>
      </c>
      <c r="J287" t="s">
        <v>95</v>
      </c>
      <c r="K287" t="s">
        <v>713</v>
      </c>
      <c r="L287" t="s">
        <v>59</v>
      </c>
      <c r="M287">
        <v>2</v>
      </c>
      <c r="N287" t="s">
        <v>71</v>
      </c>
      <c r="O287">
        <v>1</v>
      </c>
      <c r="P287">
        <v>3</v>
      </c>
      <c r="Q287" t="s">
        <v>119</v>
      </c>
      <c r="R287" t="s">
        <v>88</v>
      </c>
      <c r="S287" t="s">
        <v>62</v>
      </c>
      <c r="T287" t="s">
        <v>42</v>
      </c>
      <c r="U287" t="s">
        <v>33</v>
      </c>
      <c r="V287">
        <v>40</v>
      </c>
      <c r="W287">
        <v>41</v>
      </c>
      <c r="X287" t="str">
        <f>IF(Table1[[#This Row],[Driver Age]]&lt;25,"(&lt;25) Young",IF(Table1[[#This Row],[Driver Age]]&lt;=60,"(25–60) Adult","(&gt;60) Senior"))</f>
        <v>(25–60) Adult</v>
      </c>
      <c r="Y287" t="s">
        <v>75</v>
      </c>
      <c r="Z287" t="s">
        <v>107</v>
      </c>
      <c r="AA287" t="s">
        <v>76</v>
      </c>
      <c r="AB287" t="s">
        <v>97</v>
      </c>
      <c r="AC287">
        <v>4</v>
      </c>
      <c r="AD287" t="s">
        <v>47</v>
      </c>
      <c r="AE287" t="s">
        <v>79</v>
      </c>
      <c r="AF287" t="s">
        <v>49</v>
      </c>
      <c r="AG287" t="s">
        <v>50</v>
      </c>
      <c r="AH287">
        <v>3</v>
      </c>
      <c r="AI287" t="s">
        <v>108</v>
      </c>
      <c r="AJ287" t="s">
        <v>109</v>
      </c>
    </row>
    <row r="288" spans="1:36">
      <c r="A288" t="s">
        <v>714</v>
      </c>
      <c r="B288">
        <f>1</f>
        <v>1</v>
      </c>
      <c r="C288" t="s">
        <v>152</v>
      </c>
      <c r="D288" t="str">
        <f>VLOOKUP(Table1[[#This Row],[State Name]], Lookup!$A$2:$B$33, 2, FALSE)</f>
        <v>AP</v>
      </c>
      <c r="E288" t="s">
        <v>153</v>
      </c>
      <c r="F288">
        <v>2020</v>
      </c>
      <c r="G288" t="s">
        <v>117</v>
      </c>
      <c r="H288">
        <f t="shared" si="4"/>
        <v>12</v>
      </c>
      <c r="I288" s="3">
        <f>DATE(Table1[[#This Row],[Year]],Table1[[#This Row],[Month_Number]],1)</f>
        <v>44166</v>
      </c>
      <c r="J288" t="s">
        <v>84</v>
      </c>
      <c r="K288" t="s">
        <v>715</v>
      </c>
      <c r="L288" t="s">
        <v>50</v>
      </c>
      <c r="M288">
        <v>2</v>
      </c>
      <c r="N288" t="s">
        <v>38</v>
      </c>
      <c r="O288">
        <v>8</v>
      </c>
      <c r="P288">
        <v>4</v>
      </c>
      <c r="Q288" t="s">
        <v>103</v>
      </c>
      <c r="R288" t="s">
        <v>61</v>
      </c>
      <c r="S288" t="s">
        <v>41</v>
      </c>
      <c r="T288" t="s">
        <v>74</v>
      </c>
      <c r="U288" t="s">
        <v>33</v>
      </c>
      <c r="V288">
        <v>40</v>
      </c>
      <c r="W288">
        <v>23</v>
      </c>
      <c r="X288" t="str">
        <f>IF(Table1[[#This Row],[Driver Age]]&lt;25,"(&lt;25) Young",IF(Table1[[#This Row],[Driver Age]]&lt;=60,"(25–60) Adult","(&gt;60) Senior"))</f>
        <v>(&lt;25) Young</v>
      </c>
      <c r="Y288" t="s">
        <v>44</v>
      </c>
      <c r="Z288" t="s">
        <v>107</v>
      </c>
      <c r="AA288" t="s">
        <v>76</v>
      </c>
      <c r="AB288" t="s">
        <v>64</v>
      </c>
      <c r="AC288">
        <v>21</v>
      </c>
      <c r="AD288" t="s">
        <v>47</v>
      </c>
      <c r="AE288" t="s">
        <v>48</v>
      </c>
      <c r="AF288" t="s">
        <v>26</v>
      </c>
      <c r="AG288" t="s">
        <v>50</v>
      </c>
      <c r="AH288">
        <v>0.5</v>
      </c>
      <c r="AI288" t="s">
        <v>168</v>
      </c>
      <c r="AJ288" t="s">
        <v>109</v>
      </c>
    </row>
    <row r="289" spans="1:36">
      <c r="A289" t="s">
        <v>716</v>
      </c>
      <c r="B289">
        <f>1</f>
        <v>1</v>
      </c>
      <c r="C289" t="s">
        <v>122</v>
      </c>
      <c r="D289" t="str">
        <f>VLOOKUP(Table1[[#This Row],[State Name]], Lookup!$A$2:$B$33, 2, FALSE)</f>
        <v>RJ</v>
      </c>
      <c r="E289" t="s">
        <v>483</v>
      </c>
      <c r="F289">
        <v>2021</v>
      </c>
      <c r="G289" t="s">
        <v>124</v>
      </c>
      <c r="H289">
        <f t="shared" si="4"/>
        <v>7</v>
      </c>
      <c r="I289" s="3">
        <f>DATE(Table1[[#This Row],[Year]],Table1[[#This Row],[Month_Number]],1)</f>
        <v>44378</v>
      </c>
      <c r="J289" t="s">
        <v>35</v>
      </c>
      <c r="K289" t="s">
        <v>717</v>
      </c>
      <c r="L289" t="s">
        <v>59</v>
      </c>
      <c r="M289">
        <v>5</v>
      </c>
      <c r="N289" t="s">
        <v>113</v>
      </c>
      <c r="O289">
        <v>5</v>
      </c>
      <c r="P289">
        <v>0</v>
      </c>
      <c r="Q289" t="s">
        <v>87</v>
      </c>
      <c r="R289" t="s">
        <v>40</v>
      </c>
      <c r="S289" t="s">
        <v>120</v>
      </c>
      <c r="T289" t="s">
        <v>42</v>
      </c>
      <c r="U289" t="s">
        <v>43</v>
      </c>
      <c r="V289">
        <v>65</v>
      </c>
      <c r="W289">
        <v>42</v>
      </c>
      <c r="X289" t="str">
        <f>IF(Table1[[#This Row],[Driver Age]]&lt;25,"(&lt;25) Young",IF(Table1[[#This Row],[Driver Age]]&lt;=60,"(25–60) Adult","(&gt;60) Senior"))</f>
        <v>(25–60) Adult</v>
      </c>
      <c r="Y289" t="s">
        <v>44</v>
      </c>
      <c r="Z289" t="s">
        <v>33</v>
      </c>
      <c r="AA289" t="s">
        <v>76</v>
      </c>
      <c r="AB289" t="s">
        <v>77</v>
      </c>
      <c r="AC289">
        <v>0</v>
      </c>
      <c r="AD289" t="s">
        <v>47</v>
      </c>
      <c r="AE289" t="s">
        <v>48</v>
      </c>
      <c r="AF289" t="s">
        <v>49</v>
      </c>
      <c r="AG289" t="s">
        <v>143</v>
      </c>
      <c r="AH289">
        <v>0</v>
      </c>
      <c r="AI289" t="s">
        <v>108</v>
      </c>
      <c r="AJ289" t="s">
        <v>52</v>
      </c>
    </row>
    <row r="290" spans="1:36">
      <c r="A290" t="s">
        <v>718</v>
      </c>
      <c r="B290">
        <f>1</f>
        <v>1</v>
      </c>
      <c r="C290" t="s">
        <v>137</v>
      </c>
      <c r="D290" t="str">
        <f>VLOOKUP(Table1[[#This Row],[State Name]], Lookup!$A$2:$B$33, 2, FALSE)</f>
        <v>AS</v>
      </c>
      <c r="E290" t="s">
        <v>33</v>
      </c>
      <c r="F290">
        <v>2023</v>
      </c>
      <c r="G290" t="s">
        <v>34</v>
      </c>
      <c r="H290">
        <f t="shared" si="4"/>
        <v>5</v>
      </c>
      <c r="I290" s="3">
        <f>DATE(Table1[[#This Row],[Year]],Table1[[#This Row],[Month_Number]],1)</f>
        <v>45047</v>
      </c>
      <c r="J290" t="s">
        <v>101</v>
      </c>
      <c r="K290" t="s">
        <v>719</v>
      </c>
      <c r="L290" t="s">
        <v>37</v>
      </c>
      <c r="M290">
        <v>4</v>
      </c>
      <c r="N290" t="s">
        <v>60</v>
      </c>
      <c r="O290">
        <v>7</v>
      </c>
      <c r="P290">
        <v>0</v>
      </c>
      <c r="Q290" t="s">
        <v>72</v>
      </c>
      <c r="R290" t="s">
        <v>104</v>
      </c>
      <c r="S290" t="s">
        <v>73</v>
      </c>
      <c r="T290" t="s">
        <v>105</v>
      </c>
      <c r="U290" t="s">
        <v>33</v>
      </c>
      <c r="V290">
        <v>103</v>
      </c>
      <c r="W290">
        <v>70</v>
      </c>
      <c r="X290" t="str">
        <f>IF(Table1[[#This Row],[Driver Age]]&lt;25,"(&lt;25) Young",IF(Table1[[#This Row],[Driver Age]]&lt;=60,"(25–60) Adult","(&gt;60) Senior"))</f>
        <v>(&gt;60) Senior</v>
      </c>
      <c r="Y290" t="s">
        <v>75</v>
      </c>
      <c r="Z290" t="s">
        <v>107</v>
      </c>
      <c r="AA290" t="s">
        <v>45</v>
      </c>
      <c r="AB290" t="s">
        <v>46</v>
      </c>
      <c r="AC290">
        <v>0</v>
      </c>
      <c r="AD290" t="s">
        <v>47</v>
      </c>
      <c r="AE290" t="s">
        <v>79</v>
      </c>
      <c r="AF290" t="s">
        <v>49</v>
      </c>
      <c r="AG290" t="s">
        <v>143</v>
      </c>
      <c r="AH290">
        <v>0</v>
      </c>
      <c r="AI290" t="s">
        <v>51</v>
      </c>
      <c r="AJ290" t="s">
        <v>67</v>
      </c>
    </row>
    <row r="291" spans="1:36">
      <c r="A291" t="s">
        <v>720</v>
      </c>
      <c r="B291">
        <f>1</f>
        <v>1</v>
      </c>
      <c r="C291" t="s">
        <v>152</v>
      </c>
      <c r="D291" t="str">
        <f>VLOOKUP(Table1[[#This Row],[State Name]], Lookup!$A$2:$B$33, 2, FALSE)</f>
        <v>AP</v>
      </c>
      <c r="E291" t="s">
        <v>153</v>
      </c>
      <c r="F291">
        <v>2020</v>
      </c>
      <c r="G291" t="s">
        <v>100</v>
      </c>
      <c r="H291">
        <f t="shared" si="4"/>
        <v>11</v>
      </c>
      <c r="I291" s="3">
        <f>DATE(Table1[[#This Row],[Year]],Table1[[#This Row],[Month_Number]],1)</f>
        <v>44136</v>
      </c>
      <c r="J291" t="s">
        <v>146</v>
      </c>
      <c r="K291" t="s">
        <v>721</v>
      </c>
      <c r="L291" t="s">
        <v>50</v>
      </c>
      <c r="M291">
        <v>2</v>
      </c>
      <c r="N291" t="s">
        <v>71</v>
      </c>
      <c r="O291">
        <v>1</v>
      </c>
      <c r="P291">
        <v>1</v>
      </c>
      <c r="Q291" t="s">
        <v>103</v>
      </c>
      <c r="R291" t="s">
        <v>40</v>
      </c>
      <c r="S291" t="s">
        <v>73</v>
      </c>
      <c r="T291" t="s">
        <v>42</v>
      </c>
      <c r="U291" t="s">
        <v>43</v>
      </c>
      <c r="V291">
        <v>32</v>
      </c>
      <c r="W291">
        <v>70</v>
      </c>
      <c r="X291" t="str">
        <f>IF(Table1[[#This Row],[Driver Age]]&lt;25,"(&lt;25) Young",IF(Table1[[#This Row],[Driver Age]]&lt;=60,"(25–60) Adult","(&gt;60) Senior"))</f>
        <v>(&gt;60) Senior</v>
      </c>
      <c r="Y291" t="s">
        <v>44</v>
      </c>
      <c r="Z291" t="s">
        <v>33</v>
      </c>
      <c r="AA291" t="s">
        <v>45</v>
      </c>
      <c r="AB291" t="s">
        <v>97</v>
      </c>
      <c r="AC291">
        <v>13</v>
      </c>
      <c r="AD291" t="s">
        <v>135</v>
      </c>
      <c r="AE291" t="s">
        <v>48</v>
      </c>
      <c r="AF291" t="s">
        <v>49</v>
      </c>
      <c r="AG291" t="s">
        <v>50</v>
      </c>
      <c r="AH291">
        <v>1</v>
      </c>
      <c r="AI291" t="s">
        <v>51</v>
      </c>
      <c r="AJ291" t="s">
        <v>109</v>
      </c>
    </row>
    <row r="292" spans="1:36">
      <c r="A292" t="s">
        <v>722</v>
      </c>
      <c r="B292">
        <f>1</f>
        <v>1</v>
      </c>
      <c r="C292" t="s">
        <v>270</v>
      </c>
      <c r="D292" t="str">
        <f>VLOOKUP(Table1[[#This Row],[State Name]], Lookup!$A$2:$B$33, 2, FALSE)</f>
        <v>HR</v>
      </c>
      <c r="E292" t="s">
        <v>33</v>
      </c>
      <c r="F292">
        <v>2022</v>
      </c>
      <c r="G292" t="s">
        <v>171</v>
      </c>
      <c r="H292">
        <f t="shared" si="4"/>
        <v>2</v>
      </c>
      <c r="I292" s="3">
        <f>DATE(Table1[[#This Row],[Year]],Table1[[#This Row],[Month_Number]],1)</f>
        <v>44593</v>
      </c>
      <c r="J292" t="s">
        <v>95</v>
      </c>
      <c r="K292" t="s">
        <v>460</v>
      </c>
      <c r="L292" t="s">
        <v>37</v>
      </c>
      <c r="M292">
        <v>5</v>
      </c>
      <c r="N292" t="s">
        <v>38</v>
      </c>
      <c r="O292">
        <v>8</v>
      </c>
      <c r="P292">
        <v>1</v>
      </c>
      <c r="Q292" t="s">
        <v>119</v>
      </c>
      <c r="R292" t="s">
        <v>104</v>
      </c>
      <c r="S292" t="s">
        <v>120</v>
      </c>
      <c r="T292" t="s">
        <v>42</v>
      </c>
      <c r="U292" t="s">
        <v>89</v>
      </c>
      <c r="V292">
        <v>37</v>
      </c>
      <c r="W292">
        <v>25</v>
      </c>
      <c r="X292" t="str">
        <f>IF(Table1[[#This Row],[Driver Age]]&lt;25,"(&lt;25) Young",IF(Table1[[#This Row],[Driver Age]]&lt;=60,"(25–60) Adult","(&gt;60) Senior"))</f>
        <v>(25–60) Adult</v>
      </c>
      <c r="Y292" t="s">
        <v>44</v>
      </c>
      <c r="Z292" t="s">
        <v>90</v>
      </c>
      <c r="AA292" t="s">
        <v>45</v>
      </c>
      <c r="AB292" t="s">
        <v>77</v>
      </c>
      <c r="AC292">
        <v>14</v>
      </c>
      <c r="AD292" t="s">
        <v>135</v>
      </c>
      <c r="AE292" t="s">
        <v>79</v>
      </c>
      <c r="AF292" t="s">
        <v>49</v>
      </c>
      <c r="AG292" t="s">
        <v>50</v>
      </c>
      <c r="AH292">
        <v>0.12</v>
      </c>
      <c r="AI292" t="s">
        <v>80</v>
      </c>
      <c r="AJ292" t="s">
        <v>109</v>
      </c>
    </row>
    <row r="293" spans="1:36">
      <c r="A293" t="s">
        <v>723</v>
      </c>
      <c r="B293">
        <f>1</f>
        <v>1</v>
      </c>
      <c r="C293" t="s">
        <v>286</v>
      </c>
      <c r="D293" t="str">
        <f>VLOOKUP(Table1[[#This Row],[State Name]], Lookup!$A$2:$B$33, 2, FALSE)</f>
        <v>GA</v>
      </c>
      <c r="E293" t="s">
        <v>33</v>
      </c>
      <c r="F293">
        <v>2021</v>
      </c>
      <c r="G293" t="s">
        <v>171</v>
      </c>
      <c r="H293">
        <f t="shared" si="4"/>
        <v>2</v>
      </c>
      <c r="I293" s="3">
        <f>DATE(Table1[[#This Row],[Year]],Table1[[#This Row],[Month_Number]],1)</f>
        <v>44228</v>
      </c>
      <c r="J293" t="s">
        <v>35</v>
      </c>
      <c r="K293" t="s">
        <v>724</v>
      </c>
      <c r="L293" t="s">
        <v>50</v>
      </c>
      <c r="M293">
        <v>4</v>
      </c>
      <c r="N293" t="s">
        <v>113</v>
      </c>
      <c r="O293">
        <v>7</v>
      </c>
      <c r="P293">
        <v>4</v>
      </c>
      <c r="Q293" t="s">
        <v>72</v>
      </c>
      <c r="R293" t="s">
        <v>104</v>
      </c>
      <c r="S293" t="s">
        <v>62</v>
      </c>
      <c r="T293" t="s">
        <v>42</v>
      </c>
      <c r="U293" t="s">
        <v>33</v>
      </c>
      <c r="V293">
        <v>114</v>
      </c>
      <c r="W293">
        <v>50</v>
      </c>
      <c r="X293" t="str">
        <f>IF(Table1[[#This Row],[Driver Age]]&lt;25,"(&lt;25) Young",IF(Table1[[#This Row],[Driver Age]]&lt;=60,"(25–60) Adult","(&gt;60) Senior"))</f>
        <v>(25–60) Adult</v>
      </c>
      <c r="Y293" t="s">
        <v>75</v>
      </c>
      <c r="Z293" t="s">
        <v>90</v>
      </c>
      <c r="AA293" t="s">
        <v>45</v>
      </c>
      <c r="AB293" t="s">
        <v>97</v>
      </c>
      <c r="AC293">
        <v>8</v>
      </c>
      <c r="AD293" t="s">
        <v>78</v>
      </c>
      <c r="AE293" t="s">
        <v>48</v>
      </c>
      <c r="AF293" t="s">
        <v>49</v>
      </c>
      <c r="AG293" t="s">
        <v>50</v>
      </c>
      <c r="AH293">
        <v>0.56999999999999995</v>
      </c>
      <c r="AI293" t="s">
        <v>66</v>
      </c>
      <c r="AJ293" t="s">
        <v>81</v>
      </c>
    </row>
    <row r="294" spans="1:36">
      <c r="A294" t="s">
        <v>725</v>
      </c>
      <c r="B294">
        <f>1</f>
        <v>1</v>
      </c>
      <c r="C294" t="s">
        <v>149</v>
      </c>
      <c r="D294" t="str">
        <f>VLOOKUP(Table1[[#This Row],[State Name]], Lookup!$A$2:$B$33, 2, FALSE)</f>
        <v>AR</v>
      </c>
      <c r="E294" t="s">
        <v>33</v>
      </c>
      <c r="F294">
        <v>2018</v>
      </c>
      <c r="G294" t="s">
        <v>117</v>
      </c>
      <c r="H294">
        <f t="shared" si="4"/>
        <v>12</v>
      </c>
      <c r="I294" s="3">
        <f>DATE(Table1[[#This Row],[Year]],Table1[[#This Row],[Month_Number]],1)</f>
        <v>43435</v>
      </c>
      <c r="J294" t="s">
        <v>84</v>
      </c>
      <c r="K294" t="s">
        <v>726</v>
      </c>
      <c r="L294" t="s">
        <v>37</v>
      </c>
      <c r="M294">
        <v>5</v>
      </c>
      <c r="N294" t="s">
        <v>162</v>
      </c>
      <c r="O294">
        <v>3</v>
      </c>
      <c r="P294">
        <v>3</v>
      </c>
      <c r="Q294" t="s">
        <v>119</v>
      </c>
      <c r="R294" t="s">
        <v>40</v>
      </c>
      <c r="S294" t="s">
        <v>120</v>
      </c>
      <c r="T294" t="s">
        <v>63</v>
      </c>
      <c r="U294" t="s">
        <v>33</v>
      </c>
      <c r="V294">
        <v>72</v>
      </c>
      <c r="W294">
        <v>37</v>
      </c>
      <c r="X294" t="str">
        <f>IF(Table1[[#This Row],[Driver Age]]&lt;25,"(&lt;25) Young",IF(Table1[[#This Row],[Driver Age]]&lt;=60,"(25–60) Adult","(&gt;60) Senior"))</f>
        <v>(25–60) Adult</v>
      </c>
      <c r="Y294" t="s">
        <v>44</v>
      </c>
      <c r="Z294" t="s">
        <v>90</v>
      </c>
      <c r="AA294" t="s">
        <v>45</v>
      </c>
      <c r="AB294" t="s">
        <v>64</v>
      </c>
      <c r="AC294">
        <v>3</v>
      </c>
      <c r="AD294" t="s">
        <v>47</v>
      </c>
      <c r="AE294" t="s">
        <v>65</v>
      </c>
      <c r="AF294" t="s">
        <v>26</v>
      </c>
      <c r="AG294" t="s">
        <v>50</v>
      </c>
      <c r="AH294">
        <v>1</v>
      </c>
      <c r="AI294" t="s">
        <v>108</v>
      </c>
      <c r="AJ294" t="s">
        <v>91</v>
      </c>
    </row>
    <row r="295" spans="1:36">
      <c r="A295" t="s">
        <v>727</v>
      </c>
      <c r="B295">
        <f>1</f>
        <v>1</v>
      </c>
      <c r="C295" t="s">
        <v>220</v>
      </c>
      <c r="D295" t="str">
        <f>VLOOKUP(Table1[[#This Row],[State Name]], Lookup!$A$2:$B$33, 2, FALSE)</f>
        <v>NL</v>
      </c>
      <c r="E295" t="s">
        <v>33</v>
      </c>
      <c r="F295">
        <v>2020</v>
      </c>
      <c r="G295" t="s">
        <v>124</v>
      </c>
      <c r="H295">
        <f t="shared" si="4"/>
        <v>7</v>
      </c>
      <c r="I295" s="3">
        <f>DATE(Table1[[#This Row],[Year]],Table1[[#This Row],[Month_Number]],1)</f>
        <v>44013</v>
      </c>
      <c r="J295" t="s">
        <v>154</v>
      </c>
      <c r="K295" t="s">
        <v>728</v>
      </c>
      <c r="L295" t="s">
        <v>59</v>
      </c>
      <c r="M295">
        <v>5</v>
      </c>
      <c r="N295" t="s">
        <v>38</v>
      </c>
      <c r="O295">
        <v>8</v>
      </c>
      <c r="P295">
        <v>5</v>
      </c>
      <c r="Q295" t="s">
        <v>103</v>
      </c>
      <c r="R295" t="s">
        <v>40</v>
      </c>
      <c r="S295" t="s">
        <v>62</v>
      </c>
      <c r="T295" t="s">
        <v>42</v>
      </c>
      <c r="U295" t="s">
        <v>89</v>
      </c>
      <c r="V295">
        <v>80</v>
      </c>
      <c r="W295">
        <v>19</v>
      </c>
      <c r="X295" t="str">
        <f>IF(Table1[[#This Row],[Driver Age]]&lt;25,"(&lt;25) Young",IF(Table1[[#This Row],[Driver Age]]&lt;=60,"(25–60) Adult","(&gt;60) Senior"))</f>
        <v>(&lt;25) Young</v>
      </c>
      <c r="Y295" t="s">
        <v>44</v>
      </c>
      <c r="Z295" t="s">
        <v>90</v>
      </c>
      <c r="AA295" t="s">
        <v>45</v>
      </c>
      <c r="AB295" t="s">
        <v>97</v>
      </c>
      <c r="AC295">
        <v>14</v>
      </c>
      <c r="AD295" t="s">
        <v>135</v>
      </c>
      <c r="AE295" t="s">
        <v>48</v>
      </c>
      <c r="AF295" t="s">
        <v>26</v>
      </c>
      <c r="AG295" t="s">
        <v>50</v>
      </c>
      <c r="AH295">
        <v>0.62</v>
      </c>
      <c r="AI295" t="s">
        <v>168</v>
      </c>
      <c r="AJ295" t="s">
        <v>91</v>
      </c>
    </row>
    <row r="296" spans="1:36">
      <c r="A296" t="s">
        <v>729</v>
      </c>
      <c r="B296">
        <f>1</f>
        <v>1</v>
      </c>
      <c r="C296" t="s">
        <v>211</v>
      </c>
      <c r="D296" t="str">
        <f>VLOOKUP(Table1[[#This Row],[State Name]], Lookup!$A$2:$B$33, 2, FALSE)</f>
        <v>WB</v>
      </c>
      <c r="E296" t="s">
        <v>229</v>
      </c>
      <c r="F296">
        <v>2023</v>
      </c>
      <c r="G296" t="s">
        <v>34</v>
      </c>
      <c r="H296">
        <f t="shared" si="4"/>
        <v>5</v>
      </c>
      <c r="I296" s="3">
        <f>DATE(Table1[[#This Row],[Year]],Table1[[#This Row],[Month_Number]],1)</f>
        <v>45047</v>
      </c>
      <c r="J296" t="s">
        <v>101</v>
      </c>
      <c r="K296" t="s">
        <v>730</v>
      </c>
      <c r="L296" t="s">
        <v>59</v>
      </c>
      <c r="M296">
        <v>5</v>
      </c>
      <c r="N296" t="s">
        <v>113</v>
      </c>
      <c r="O296">
        <v>0</v>
      </c>
      <c r="P296">
        <v>4</v>
      </c>
      <c r="Q296" t="s">
        <v>39</v>
      </c>
      <c r="R296" t="s">
        <v>61</v>
      </c>
      <c r="S296" t="s">
        <v>120</v>
      </c>
      <c r="T296" t="s">
        <v>42</v>
      </c>
      <c r="U296" t="s">
        <v>89</v>
      </c>
      <c r="V296">
        <v>61</v>
      </c>
      <c r="W296">
        <v>53</v>
      </c>
      <c r="X296" t="str">
        <f>IF(Table1[[#This Row],[Driver Age]]&lt;25,"(&lt;25) Young",IF(Table1[[#This Row],[Driver Age]]&lt;=60,"(25–60) Adult","(&gt;60) Senior"))</f>
        <v>(25–60) Adult</v>
      </c>
      <c r="Y296" t="s">
        <v>75</v>
      </c>
      <c r="Z296" t="s">
        <v>107</v>
      </c>
      <c r="AA296" t="s">
        <v>76</v>
      </c>
      <c r="AB296" t="s">
        <v>97</v>
      </c>
      <c r="AC296">
        <v>13</v>
      </c>
      <c r="AD296" t="s">
        <v>135</v>
      </c>
      <c r="AE296" t="s">
        <v>79</v>
      </c>
      <c r="AF296" t="s">
        <v>49</v>
      </c>
      <c r="AG296" t="s">
        <v>50</v>
      </c>
      <c r="AH296">
        <v>0</v>
      </c>
      <c r="AI296" t="s">
        <v>66</v>
      </c>
      <c r="AJ296" t="s">
        <v>52</v>
      </c>
    </row>
    <row r="297" spans="1:36">
      <c r="A297" t="s">
        <v>731</v>
      </c>
      <c r="B297">
        <f>1</f>
        <v>1</v>
      </c>
      <c r="C297" t="s">
        <v>206</v>
      </c>
      <c r="D297" t="str">
        <f>VLOOKUP(Table1[[#This Row],[State Name]], Lookup!$A$2:$B$33, 2, FALSE)</f>
        <v>OD</v>
      </c>
      <c r="E297" t="s">
        <v>33</v>
      </c>
      <c r="F297">
        <v>2019</v>
      </c>
      <c r="G297" t="s">
        <v>192</v>
      </c>
      <c r="H297">
        <f t="shared" si="4"/>
        <v>3</v>
      </c>
      <c r="I297" s="3">
        <f>DATE(Table1[[#This Row],[Year]],Table1[[#This Row],[Month_Number]],1)</f>
        <v>43525</v>
      </c>
      <c r="J297" t="s">
        <v>95</v>
      </c>
      <c r="K297" t="s">
        <v>732</v>
      </c>
      <c r="L297" t="s">
        <v>37</v>
      </c>
      <c r="M297">
        <v>1</v>
      </c>
      <c r="N297" t="s">
        <v>128</v>
      </c>
      <c r="O297">
        <v>6</v>
      </c>
      <c r="P297">
        <v>0</v>
      </c>
      <c r="Q297" t="s">
        <v>39</v>
      </c>
      <c r="R297" t="s">
        <v>88</v>
      </c>
      <c r="S297" t="s">
        <v>62</v>
      </c>
      <c r="T297" t="s">
        <v>74</v>
      </c>
      <c r="U297" t="s">
        <v>43</v>
      </c>
      <c r="V297">
        <v>90</v>
      </c>
      <c r="W297">
        <v>69</v>
      </c>
      <c r="X297" t="str">
        <f>IF(Table1[[#This Row],[Driver Age]]&lt;25,"(&lt;25) Young",IF(Table1[[#This Row],[Driver Age]]&lt;=60,"(25–60) Adult","(&gt;60) Senior"))</f>
        <v>(&gt;60) Senior</v>
      </c>
      <c r="Y297" t="s">
        <v>75</v>
      </c>
      <c r="Z297" t="s">
        <v>90</v>
      </c>
      <c r="AA297" t="s">
        <v>76</v>
      </c>
      <c r="AB297" t="s">
        <v>77</v>
      </c>
      <c r="AC297">
        <v>15</v>
      </c>
      <c r="AD297" t="s">
        <v>135</v>
      </c>
      <c r="AE297" t="s">
        <v>65</v>
      </c>
      <c r="AF297" t="s">
        <v>49</v>
      </c>
      <c r="AG297" t="s">
        <v>143</v>
      </c>
      <c r="AH297">
        <v>0</v>
      </c>
      <c r="AI297" t="s">
        <v>51</v>
      </c>
      <c r="AJ297" t="s">
        <v>67</v>
      </c>
    </row>
    <row r="298" spans="1:36">
      <c r="A298" t="s">
        <v>733</v>
      </c>
      <c r="B298">
        <f>1</f>
        <v>1</v>
      </c>
      <c r="C298" t="s">
        <v>211</v>
      </c>
      <c r="D298" t="str">
        <f>VLOOKUP(Table1[[#This Row],[State Name]], Lookup!$A$2:$B$33, 2, FALSE)</f>
        <v>WB</v>
      </c>
      <c r="E298" t="s">
        <v>265</v>
      </c>
      <c r="F298">
        <v>2023</v>
      </c>
      <c r="G298" t="s">
        <v>171</v>
      </c>
      <c r="H298">
        <f t="shared" si="4"/>
        <v>2</v>
      </c>
      <c r="I298" s="3">
        <f>DATE(Table1[[#This Row],[Year]],Table1[[#This Row],[Month_Number]],1)</f>
        <v>44958</v>
      </c>
      <c r="J298" t="s">
        <v>84</v>
      </c>
      <c r="K298" t="s">
        <v>734</v>
      </c>
      <c r="L298" t="s">
        <v>50</v>
      </c>
      <c r="M298">
        <v>1</v>
      </c>
      <c r="N298" t="s">
        <v>86</v>
      </c>
      <c r="O298">
        <v>7</v>
      </c>
      <c r="P298">
        <v>4</v>
      </c>
      <c r="Q298" t="s">
        <v>39</v>
      </c>
      <c r="R298" t="s">
        <v>88</v>
      </c>
      <c r="S298" t="s">
        <v>62</v>
      </c>
      <c r="T298" t="s">
        <v>105</v>
      </c>
      <c r="U298" t="s">
        <v>43</v>
      </c>
      <c r="V298">
        <v>71</v>
      </c>
      <c r="W298">
        <v>31</v>
      </c>
      <c r="X298" t="str">
        <f>IF(Table1[[#This Row],[Driver Age]]&lt;25,"(&lt;25) Young",IF(Table1[[#This Row],[Driver Age]]&lt;=60,"(25–60) Adult","(&gt;60) Senior"))</f>
        <v>(25–60) Adult</v>
      </c>
      <c r="Y298" t="s">
        <v>44</v>
      </c>
      <c r="Z298" t="s">
        <v>90</v>
      </c>
      <c r="AA298" t="s">
        <v>45</v>
      </c>
      <c r="AB298" t="s">
        <v>77</v>
      </c>
      <c r="AC298">
        <v>0</v>
      </c>
      <c r="AD298" t="s">
        <v>47</v>
      </c>
      <c r="AE298" t="s">
        <v>79</v>
      </c>
      <c r="AF298" t="s">
        <v>26</v>
      </c>
      <c r="AG298" t="s">
        <v>50</v>
      </c>
      <c r="AH298">
        <v>0.56999999999999995</v>
      </c>
      <c r="AI298" t="s">
        <v>80</v>
      </c>
      <c r="AJ298" t="s">
        <v>91</v>
      </c>
    </row>
    <row r="299" spans="1:36">
      <c r="A299" t="s">
        <v>735</v>
      </c>
      <c r="B299">
        <f>1</f>
        <v>1</v>
      </c>
      <c r="C299" t="s">
        <v>32</v>
      </c>
      <c r="D299" t="str">
        <f>VLOOKUP(Table1[[#This Row],[State Name]], Lookup!$A$2:$B$33, 2, FALSE)</f>
        <v>JK</v>
      </c>
      <c r="E299" t="s">
        <v>33</v>
      </c>
      <c r="F299">
        <v>2023</v>
      </c>
      <c r="G299" t="s">
        <v>94</v>
      </c>
      <c r="H299">
        <f t="shared" si="4"/>
        <v>8</v>
      </c>
      <c r="I299" s="3">
        <f>DATE(Table1[[#This Row],[Year]],Table1[[#This Row],[Month_Number]],1)</f>
        <v>45139</v>
      </c>
      <c r="J299" t="s">
        <v>154</v>
      </c>
      <c r="K299" t="s">
        <v>614</v>
      </c>
      <c r="L299" t="s">
        <v>50</v>
      </c>
      <c r="M299">
        <v>2</v>
      </c>
      <c r="N299" t="s">
        <v>60</v>
      </c>
      <c r="O299">
        <v>9</v>
      </c>
      <c r="P299">
        <v>4</v>
      </c>
      <c r="Q299" t="s">
        <v>103</v>
      </c>
      <c r="R299" t="s">
        <v>40</v>
      </c>
      <c r="S299" t="s">
        <v>73</v>
      </c>
      <c r="T299" t="s">
        <v>42</v>
      </c>
      <c r="U299" t="s">
        <v>33</v>
      </c>
      <c r="V299">
        <v>88</v>
      </c>
      <c r="W299">
        <v>59</v>
      </c>
      <c r="X299" t="str">
        <f>IF(Table1[[#This Row],[Driver Age]]&lt;25,"(&lt;25) Young",IF(Table1[[#This Row],[Driver Age]]&lt;=60,"(25–60) Adult","(&gt;60) Senior"))</f>
        <v>(25–60) Adult</v>
      </c>
      <c r="Y299" t="s">
        <v>75</v>
      </c>
      <c r="Z299" t="s">
        <v>33</v>
      </c>
      <c r="AA299" t="s">
        <v>76</v>
      </c>
      <c r="AB299" t="s">
        <v>97</v>
      </c>
      <c r="AC299">
        <v>14</v>
      </c>
      <c r="AD299" t="s">
        <v>135</v>
      </c>
      <c r="AE299" t="s">
        <v>79</v>
      </c>
      <c r="AF299" t="s">
        <v>26</v>
      </c>
      <c r="AG299" t="s">
        <v>50</v>
      </c>
      <c r="AH299">
        <v>0.44</v>
      </c>
      <c r="AI299" t="s">
        <v>66</v>
      </c>
      <c r="AJ299" t="s">
        <v>91</v>
      </c>
    </row>
    <row r="300" spans="1:36">
      <c r="A300" t="s">
        <v>736</v>
      </c>
      <c r="B300">
        <f>1</f>
        <v>1</v>
      </c>
      <c r="C300" t="s">
        <v>69</v>
      </c>
      <c r="D300" t="str">
        <f>VLOOKUP(Table1[[#This Row],[State Name]], Lookup!$A$2:$B$33, 2, FALSE)</f>
        <v>CG</v>
      </c>
      <c r="E300" t="s">
        <v>33</v>
      </c>
      <c r="F300">
        <v>2018</v>
      </c>
      <c r="G300" t="s">
        <v>130</v>
      </c>
      <c r="H300">
        <f t="shared" si="4"/>
        <v>4</v>
      </c>
      <c r="I300" s="3">
        <f>DATE(Table1[[#This Row],[Year]],Table1[[#This Row],[Month_Number]],1)</f>
        <v>43191</v>
      </c>
      <c r="J300" t="s">
        <v>154</v>
      </c>
      <c r="K300" t="s">
        <v>737</v>
      </c>
      <c r="L300" t="s">
        <v>50</v>
      </c>
      <c r="M300">
        <v>1</v>
      </c>
      <c r="N300" t="s">
        <v>86</v>
      </c>
      <c r="O300">
        <v>0</v>
      </c>
      <c r="P300">
        <v>2</v>
      </c>
      <c r="Q300" t="s">
        <v>72</v>
      </c>
      <c r="R300" t="s">
        <v>88</v>
      </c>
      <c r="S300" t="s">
        <v>62</v>
      </c>
      <c r="T300" t="s">
        <v>63</v>
      </c>
      <c r="U300" t="s">
        <v>89</v>
      </c>
      <c r="V300">
        <v>68</v>
      </c>
      <c r="W300">
        <v>32</v>
      </c>
      <c r="X300" t="str">
        <f>IF(Table1[[#This Row],[Driver Age]]&lt;25,"(&lt;25) Young",IF(Table1[[#This Row],[Driver Age]]&lt;=60,"(25–60) Adult","(&gt;60) Senior"))</f>
        <v>(25–60) Adult</v>
      </c>
      <c r="Y300" t="s">
        <v>44</v>
      </c>
      <c r="Z300" t="s">
        <v>90</v>
      </c>
      <c r="AA300" t="s">
        <v>45</v>
      </c>
      <c r="AB300" t="s">
        <v>77</v>
      </c>
      <c r="AC300">
        <v>6</v>
      </c>
      <c r="AD300" t="s">
        <v>78</v>
      </c>
      <c r="AE300" t="s">
        <v>65</v>
      </c>
      <c r="AF300" t="s">
        <v>26</v>
      </c>
      <c r="AG300" t="s">
        <v>50</v>
      </c>
      <c r="AH300">
        <v>0</v>
      </c>
      <c r="AI300" t="s">
        <v>80</v>
      </c>
      <c r="AJ300" t="s">
        <v>52</v>
      </c>
    </row>
    <row r="301" spans="1:36">
      <c r="A301" t="s">
        <v>738</v>
      </c>
      <c r="B301">
        <f>1</f>
        <v>1</v>
      </c>
      <c r="C301" t="s">
        <v>318</v>
      </c>
      <c r="D301" t="str">
        <f>VLOOKUP(Table1[[#This Row],[State Name]], Lookup!$A$2:$B$33, 2, FALSE)</f>
        <v>PB</v>
      </c>
      <c r="E301" t="s">
        <v>33</v>
      </c>
      <c r="F301">
        <v>2018</v>
      </c>
      <c r="G301" t="s">
        <v>34</v>
      </c>
      <c r="H301">
        <f t="shared" si="4"/>
        <v>5</v>
      </c>
      <c r="I301" s="3">
        <f>DATE(Table1[[#This Row],[Year]],Table1[[#This Row],[Month_Number]],1)</f>
        <v>43221</v>
      </c>
      <c r="J301" t="s">
        <v>84</v>
      </c>
      <c r="K301" t="s">
        <v>739</v>
      </c>
      <c r="L301" t="s">
        <v>59</v>
      </c>
      <c r="M301">
        <v>1</v>
      </c>
      <c r="N301" t="s">
        <v>113</v>
      </c>
      <c r="O301">
        <v>2</v>
      </c>
      <c r="P301">
        <v>4</v>
      </c>
      <c r="Q301" t="s">
        <v>39</v>
      </c>
      <c r="R301" t="s">
        <v>104</v>
      </c>
      <c r="S301" t="s">
        <v>120</v>
      </c>
      <c r="T301" t="s">
        <v>74</v>
      </c>
      <c r="U301" t="s">
        <v>43</v>
      </c>
      <c r="V301">
        <v>42</v>
      </c>
      <c r="W301">
        <v>57</v>
      </c>
      <c r="X301" t="str">
        <f>IF(Table1[[#This Row],[Driver Age]]&lt;25,"(&lt;25) Young",IF(Table1[[#This Row],[Driver Age]]&lt;=60,"(25–60) Adult","(&gt;60) Senior"))</f>
        <v>(25–60) Adult</v>
      </c>
      <c r="Y301" t="s">
        <v>75</v>
      </c>
      <c r="Z301" t="s">
        <v>107</v>
      </c>
      <c r="AA301" t="s">
        <v>76</v>
      </c>
      <c r="AB301" t="s">
        <v>64</v>
      </c>
      <c r="AC301">
        <v>7</v>
      </c>
      <c r="AD301" t="s">
        <v>78</v>
      </c>
      <c r="AE301" t="s">
        <v>65</v>
      </c>
      <c r="AF301" t="s">
        <v>26</v>
      </c>
      <c r="AG301" t="s">
        <v>50</v>
      </c>
      <c r="AH301">
        <v>2</v>
      </c>
      <c r="AI301" t="s">
        <v>66</v>
      </c>
      <c r="AJ301" t="s">
        <v>109</v>
      </c>
    </row>
    <row r="302" spans="1:36">
      <c r="A302" t="s">
        <v>740</v>
      </c>
      <c r="B302">
        <f>1</f>
        <v>1</v>
      </c>
      <c r="C302" t="s">
        <v>327</v>
      </c>
      <c r="D302" t="str">
        <f>VLOOKUP(Table1[[#This Row],[State Name]], Lookup!$A$2:$B$33, 2, FALSE)</f>
        <v>MN</v>
      </c>
      <c r="E302" t="s">
        <v>33</v>
      </c>
      <c r="F302">
        <v>2019</v>
      </c>
      <c r="G302" t="s">
        <v>111</v>
      </c>
      <c r="H302">
        <f t="shared" si="4"/>
        <v>10</v>
      </c>
      <c r="I302" s="3">
        <f>DATE(Table1[[#This Row],[Year]],Table1[[#This Row],[Month_Number]],1)</f>
        <v>43739</v>
      </c>
      <c r="J302" t="s">
        <v>95</v>
      </c>
      <c r="K302" t="s">
        <v>741</v>
      </c>
      <c r="L302" t="s">
        <v>59</v>
      </c>
      <c r="M302">
        <v>2</v>
      </c>
      <c r="N302" t="s">
        <v>38</v>
      </c>
      <c r="O302">
        <v>4</v>
      </c>
      <c r="P302">
        <v>5</v>
      </c>
      <c r="Q302" t="s">
        <v>119</v>
      </c>
      <c r="R302" t="s">
        <v>61</v>
      </c>
      <c r="S302" t="s">
        <v>73</v>
      </c>
      <c r="T302" t="s">
        <v>105</v>
      </c>
      <c r="U302" t="s">
        <v>43</v>
      </c>
      <c r="V302">
        <v>58</v>
      </c>
      <c r="W302">
        <v>18</v>
      </c>
      <c r="X302" t="str">
        <f>IF(Table1[[#This Row],[Driver Age]]&lt;25,"(&lt;25) Young",IF(Table1[[#This Row],[Driver Age]]&lt;=60,"(25–60) Adult","(&gt;60) Senior"))</f>
        <v>(&lt;25) Young</v>
      </c>
      <c r="Y302" t="s">
        <v>75</v>
      </c>
      <c r="Z302" t="s">
        <v>33</v>
      </c>
      <c r="AA302" t="s">
        <v>76</v>
      </c>
      <c r="AB302" t="s">
        <v>46</v>
      </c>
      <c r="AC302">
        <v>2</v>
      </c>
      <c r="AD302" t="s">
        <v>47</v>
      </c>
      <c r="AE302" t="s">
        <v>65</v>
      </c>
      <c r="AF302" t="s">
        <v>49</v>
      </c>
      <c r="AG302" t="s">
        <v>50</v>
      </c>
      <c r="AH302">
        <v>1.25</v>
      </c>
      <c r="AI302" t="s">
        <v>168</v>
      </c>
      <c r="AJ302" t="s">
        <v>52</v>
      </c>
    </row>
    <row r="303" spans="1:36">
      <c r="A303" t="s">
        <v>742</v>
      </c>
      <c r="B303">
        <f>1</f>
        <v>1</v>
      </c>
      <c r="C303" t="s">
        <v>211</v>
      </c>
      <c r="D303" t="str">
        <f>VLOOKUP(Table1[[#This Row],[State Name]], Lookup!$A$2:$B$33, 2, FALSE)</f>
        <v>WB</v>
      </c>
      <c r="E303" t="s">
        <v>212</v>
      </c>
      <c r="F303">
        <v>2018</v>
      </c>
      <c r="G303" t="s">
        <v>138</v>
      </c>
      <c r="H303">
        <f t="shared" si="4"/>
        <v>9</v>
      </c>
      <c r="I303" s="3">
        <f>DATE(Table1[[#This Row],[Year]],Table1[[#This Row],[Month_Number]],1)</f>
        <v>43344</v>
      </c>
      <c r="J303" t="s">
        <v>95</v>
      </c>
      <c r="K303" t="s">
        <v>743</v>
      </c>
      <c r="L303" t="s">
        <v>37</v>
      </c>
      <c r="M303">
        <v>5</v>
      </c>
      <c r="N303" t="s">
        <v>60</v>
      </c>
      <c r="O303">
        <v>3</v>
      </c>
      <c r="P303">
        <v>5</v>
      </c>
      <c r="Q303" t="s">
        <v>72</v>
      </c>
      <c r="R303" t="s">
        <v>88</v>
      </c>
      <c r="S303" t="s">
        <v>73</v>
      </c>
      <c r="T303" t="s">
        <v>105</v>
      </c>
      <c r="U303" t="s">
        <v>33</v>
      </c>
      <c r="V303">
        <v>100</v>
      </c>
      <c r="W303">
        <v>18</v>
      </c>
      <c r="X303" t="str">
        <f>IF(Table1[[#This Row],[Driver Age]]&lt;25,"(&lt;25) Young",IF(Table1[[#This Row],[Driver Age]]&lt;=60,"(25–60) Adult","(&gt;60) Senior"))</f>
        <v>(&lt;25) Young</v>
      </c>
      <c r="Y303" t="s">
        <v>44</v>
      </c>
      <c r="Z303" t="s">
        <v>90</v>
      </c>
      <c r="AA303" t="s">
        <v>76</v>
      </c>
      <c r="AB303" t="s">
        <v>46</v>
      </c>
      <c r="AC303">
        <v>18</v>
      </c>
      <c r="AD303" t="s">
        <v>114</v>
      </c>
      <c r="AE303" t="s">
        <v>65</v>
      </c>
      <c r="AF303" t="s">
        <v>49</v>
      </c>
      <c r="AG303" t="s">
        <v>50</v>
      </c>
      <c r="AH303">
        <v>1.67</v>
      </c>
      <c r="AI303" t="s">
        <v>168</v>
      </c>
      <c r="AJ303" t="s">
        <v>67</v>
      </c>
    </row>
    <row r="304" spans="1:36">
      <c r="A304" t="s">
        <v>744</v>
      </c>
      <c r="B304">
        <f>1</f>
        <v>1</v>
      </c>
      <c r="C304" t="s">
        <v>327</v>
      </c>
      <c r="D304" t="str">
        <f>VLOOKUP(Table1[[#This Row],[State Name]], Lookup!$A$2:$B$33, 2, FALSE)</f>
        <v>MN</v>
      </c>
      <c r="E304" t="s">
        <v>33</v>
      </c>
      <c r="F304">
        <v>2019</v>
      </c>
      <c r="G304" t="s">
        <v>192</v>
      </c>
      <c r="H304">
        <f t="shared" si="4"/>
        <v>3</v>
      </c>
      <c r="I304" s="3">
        <f>DATE(Table1[[#This Row],[Year]],Table1[[#This Row],[Month_Number]],1)</f>
        <v>43525</v>
      </c>
      <c r="J304" t="s">
        <v>57</v>
      </c>
      <c r="K304" t="s">
        <v>745</v>
      </c>
      <c r="L304" t="s">
        <v>37</v>
      </c>
      <c r="M304">
        <v>4</v>
      </c>
      <c r="N304" t="s">
        <v>71</v>
      </c>
      <c r="O304">
        <v>3</v>
      </c>
      <c r="P304">
        <v>3</v>
      </c>
      <c r="Q304" t="s">
        <v>87</v>
      </c>
      <c r="R304" t="s">
        <v>61</v>
      </c>
      <c r="S304" t="s">
        <v>73</v>
      </c>
      <c r="T304" t="s">
        <v>105</v>
      </c>
      <c r="U304" t="s">
        <v>33</v>
      </c>
      <c r="V304">
        <v>111</v>
      </c>
      <c r="W304">
        <v>31</v>
      </c>
      <c r="X304" t="str">
        <f>IF(Table1[[#This Row],[Driver Age]]&lt;25,"(&lt;25) Young",IF(Table1[[#This Row],[Driver Age]]&lt;=60,"(25–60) Adult","(&gt;60) Senior"))</f>
        <v>(25–60) Adult</v>
      </c>
      <c r="Y304" t="s">
        <v>75</v>
      </c>
      <c r="Z304" t="s">
        <v>33</v>
      </c>
      <c r="AA304" t="s">
        <v>76</v>
      </c>
      <c r="AB304" t="s">
        <v>64</v>
      </c>
      <c r="AC304">
        <v>13</v>
      </c>
      <c r="AD304" t="s">
        <v>135</v>
      </c>
      <c r="AE304" t="s">
        <v>65</v>
      </c>
      <c r="AF304" t="s">
        <v>49</v>
      </c>
      <c r="AG304" t="s">
        <v>50</v>
      </c>
      <c r="AH304">
        <v>1</v>
      </c>
      <c r="AI304" t="s">
        <v>80</v>
      </c>
      <c r="AJ304" t="s">
        <v>81</v>
      </c>
    </row>
    <row r="305" spans="1:36">
      <c r="A305" t="s">
        <v>746</v>
      </c>
      <c r="B305">
        <f>1</f>
        <v>1</v>
      </c>
      <c r="C305" t="s">
        <v>116</v>
      </c>
      <c r="D305" t="str">
        <f>VLOOKUP(Table1[[#This Row],[State Name]], Lookup!$A$2:$B$33, 2, FALSE)</f>
        <v>HP</v>
      </c>
      <c r="E305" t="s">
        <v>33</v>
      </c>
      <c r="F305">
        <v>2023</v>
      </c>
      <c r="G305" t="s">
        <v>192</v>
      </c>
      <c r="H305">
        <f t="shared" si="4"/>
        <v>3</v>
      </c>
      <c r="I305" s="3">
        <f>DATE(Table1[[#This Row],[Year]],Table1[[#This Row],[Month_Number]],1)</f>
        <v>44986</v>
      </c>
      <c r="J305" t="s">
        <v>154</v>
      </c>
      <c r="K305" t="s">
        <v>747</v>
      </c>
      <c r="L305" t="s">
        <v>50</v>
      </c>
      <c r="M305">
        <v>1</v>
      </c>
      <c r="N305" t="s">
        <v>38</v>
      </c>
      <c r="O305">
        <v>2</v>
      </c>
      <c r="P305">
        <v>4</v>
      </c>
      <c r="Q305" t="s">
        <v>72</v>
      </c>
      <c r="R305" t="s">
        <v>88</v>
      </c>
      <c r="S305" t="s">
        <v>41</v>
      </c>
      <c r="T305" t="s">
        <v>63</v>
      </c>
      <c r="U305" t="s">
        <v>89</v>
      </c>
      <c r="V305">
        <v>89</v>
      </c>
      <c r="W305">
        <v>58</v>
      </c>
      <c r="X305" t="str">
        <f>IF(Table1[[#This Row],[Driver Age]]&lt;25,"(&lt;25) Young",IF(Table1[[#This Row],[Driver Age]]&lt;=60,"(25–60) Adult","(&gt;60) Senior"))</f>
        <v>(25–60) Adult</v>
      </c>
      <c r="Y305" t="s">
        <v>44</v>
      </c>
      <c r="Z305" t="s">
        <v>33</v>
      </c>
      <c r="AA305" t="s">
        <v>76</v>
      </c>
      <c r="AB305" t="s">
        <v>46</v>
      </c>
      <c r="AC305">
        <v>15</v>
      </c>
      <c r="AD305" t="s">
        <v>135</v>
      </c>
      <c r="AE305" t="s">
        <v>79</v>
      </c>
      <c r="AF305" t="s">
        <v>26</v>
      </c>
      <c r="AG305" t="s">
        <v>50</v>
      </c>
      <c r="AH305">
        <v>2</v>
      </c>
      <c r="AI305" t="s">
        <v>66</v>
      </c>
      <c r="AJ305" t="s">
        <v>91</v>
      </c>
    </row>
    <row r="306" spans="1:36">
      <c r="A306" t="s">
        <v>748</v>
      </c>
      <c r="B306">
        <f>1</f>
        <v>1</v>
      </c>
      <c r="C306" t="s">
        <v>307</v>
      </c>
      <c r="D306" t="str">
        <f>VLOOKUP(Table1[[#This Row],[State Name]], Lookup!$A$2:$B$33, 2, FALSE)</f>
        <v>DL</v>
      </c>
      <c r="E306" t="s">
        <v>308</v>
      </c>
      <c r="F306">
        <v>2022</v>
      </c>
      <c r="G306" t="s">
        <v>192</v>
      </c>
      <c r="H306">
        <f t="shared" si="4"/>
        <v>3</v>
      </c>
      <c r="I306" s="3">
        <f>DATE(Table1[[#This Row],[Year]],Table1[[#This Row],[Month_Number]],1)</f>
        <v>44621</v>
      </c>
      <c r="J306" t="s">
        <v>154</v>
      </c>
      <c r="K306" t="s">
        <v>749</v>
      </c>
      <c r="L306" t="s">
        <v>59</v>
      </c>
      <c r="M306">
        <v>4</v>
      </c>
      <c r="N306" t="s">
        <v>162</v>
      </c>
      <c r="O306">
        <v>8</v>
      </c>
      <c r="P306">
        <v>2</v>
      </c>
      <c r="Q306" t="s">
        <v>72</v>
      </c>
      <c r="R306" t="s">
        <v>40</v>
      </c>
      <c r="S306" t="s">
        <v>62</v>
      </c>
      <c r="T306" t="s">
        <v>105</v>
      </c>
      <c r="U306" t="s">
        <v>33</v>
      </c>
      <c r="V306">
        <v>61</v>
      </c>
      <c r="W306">
        <v>35</v>
      </c>
      <c r="X306" t="str">
        <f>IF(Table1[[#This Row],[Driver Age]]&lt;25,"(&lt;25) Young",IF(Table1[[#This Row],[Driver Age]]&lt;=60,"(25–60) Adult","(&gt;60) Senior"))</f>
        <v>(25–60) Adult</v>
      </c>
      <c r="Y306" t="s">
        <v>44</v>
      </c>
      <c r="Z306" t="s">
        <v>33</v>
      </c>
      <c r="AA306" t="s">
        <v>76</v>
      </c>
      <c r="AB306" t="s">
        <v>64</v>
      </c>
      <c r="AC306">
        <v>17</v>
      </c>
      <c r="AD306" t="s">
        <v>114</v>
      </c>
      <c r="AE306" t="s">
        <v>79</v>
      </c>
      <c r="AF306" t="s">
        <v>26</v>
      </c>
      <c r="AG306" t="s">
        <v>50</v>
      </c>
      <c r="AH306">
        <v>0.25</v>
      </c>
      <c r="AI306" t="s">
        <v>108</v>
      </c>
      <c r="AJ306" t="s">
        <v>52</v>
      </c>
    </row>
    <row r="307" spans="1:36">
      <c r="A307" t="s">
        <v>750</v>
      </c>
      <c r="B307">
        <f>1</f>
        <v>1</v>
      </c>
      <c r="C307" t="s">
        <v>220</v>
      </c>
      <c r="D307" t="str">
        <f>VLOOKUP(Table1[[#This Row],[State Name]], Lookup!$A$2:$B$33, 2, FALSE)</f>
        <v>NL</v>
      </c>
      <c r="E307" t="s">
        <v>33</v>
      </c>
      <c r="F307">
        <v>2019</v>
      </c>
      <c r="G307" t="s">
        <v>138</v>
      </c>
      <c r="H307">
        <f t="shared" si="4"/>
        <v>9</v>
      </c>
      <c r="I307" s="3">
        <f>DATE(Table1[[#This Row],[Year]],Table1[[#This Row],[Month_Number]],1)</f>
        <v>43709</v>
      </c>
      <c r="J307" t="s">
        <v>95</v>
      </c>
      <c r="K307" t="s">
        <v>751</v>
      </c>
      <c r="L307" t="s">
        <v>59</v>
      </c>
      <c r="M307">
        <v>2</v>
      </c>
      <c r="N307" t="s">
        <v>128</v>
      </c>
      <c r="O307">
        <v>8</v>
      </c>
      <c r="P307">
        <v>5</v>
      </c>
      <c r="Q307" t="s">
        <v>103</v>
      </c>
      <c r="R307" t="s">
        <v>88</v>
      </c>
      <c r="S307" t="s">
        <v>41</v>
      </c>
      <c r="T307" t="s">
        <v>42</v>
      </c>
      <c r="U307" t="s">
        <v>106</v>
      </c>
      <c r="V307">
        <v>90</v>
      </c>
      <c r="W307">
        <v>49</v>
      </c>
      <c r="X307" t="str">
        <f>IF(Table1[[#This Row],[Driver Age]]&lt;25,"(&lt;25) Young",IF(Table1[[#This Row],[Driver Age]]&lt;=60,"(25–60) Adult","(&gt;60) Senior"))</f>
        <v>(25–60) Adult</v>
      </c>
      <c r="Y307" t="s">
        <v>75</v>
      </c>
      <c r="Z307" t="s">
        <v>90</v>
      </c>
      <c r="AA307" t="s">
        <v>76</v>
      </c>
      <c r="AB307" t="s">
        <v>97</v>
      </c>
      <c r="AC307">
        <v>9</v>
      </c>
      <c r="AD307" t="s">
        <v>78</v>
      </c>
      <c r="AE307" t="s">
        <v>65</v>
      </c>
      <c r="AF307" t="s">
        <v>49</v>
      </c>
      <c r="AG307" t="s">
        <v>50</v>
      </c>
      <c r="AH307">
        <v>0.62</v>
      </c>
      <c r="AI307" t="s">
        <v>108</v>
      </c>
      <c r="AJ307" t="s">
        <v>67</v>
      </c>
    </row>
    <row r="308" spans="1:36">
      <c r="A308" t="s">
        <v>752</v>
      </c>
      <c r="B308">
        <f>1</f>
        <v>1</v>
      </c>
      <c r="C308" t="s">
        <v>318</v>
      </c>
      <c r="D308" t="str">
        <f>VLOOKUP(Table1[[#This Row],[State Name]], Lookup!$A$2:$B$33, 2, FALSE)</f>
        <v>PB</v>
      </c>
      <c r="E308" t="s">
        <v>33</v>
      </c>
      <c r="F308">
        <v>2019</v>
      </c>
      <c r="G308" t="s">
        <v>138</v>
      </c>
      <c r="H308">
        <f t="shared" si="4"/>
        <v>9</v>
      </c>
      <c r="I308" s="3">
        <f>DATE(Table1[[#This Row],[Year]],Table1[[#This Row],[Month_Number]],1)</f>
        <v>43709</v>
      </c>
      <c r="J308" t="s">
        <v>95</v>
      </c>
      <c r="K308" t="s">
        <v>753</v>
      </c>
      <c r="L308" t="s">
        <v>59</v>
      </c>
      <c r="M308">
        <v>3</v>
      </c>
      <c r="N308" t="s">
        <v>71</v>
      </c>
      <c r="O308">
        <v>8</v>
      </c>
      <c r="P308">
        <v>0</v>
      </c>
      <c r="Q308" t="s">
        <v>39</v>
      </c>
      <c r="R308" t="s">
        <v>40</v>
      </c>
      <c r="S308" t="s">
        <v>41</v>
      </c>
      <c r="T308" t="s">
        <v>105</v>
      </c>
      <c r="U308" t="s">
        <v>33</v>
      </c>
      <c r="V308">
        <v>99</v>
      </c>
      <c r="W308">
        <v>29</v>
      </c>
      <c r="X308" t="str">
        <f>IF(Table1[[#This Row],[Driver Age]]&lt;25,"(&lt;25) Young",IF(Table1[[#This Row],[Driver Age]]&lt;=60,"(25–60) Adult","(&gt;60) Senior"))</f>
        <v>(25–60) Adult</v>
      </c>
      <c r="Y308" t="s">
        <v>44</v>
      </c>
      <c r="Z308" t="s">
        <v>107</v>
      </c>
      <c r="AA308" t="s">
        <v>45</v>
      </c>
      <c r="AB308" t="s">
        <v>97</v>
      </c>
      <c r="AC308">
        <v>0</v>
      </c>
      <c r="AD308" t="s">
        <v>47</v>
      </c>
      <c r="AE308" t="s">
        <v>65</v>
      </c>
      <c r="AF308" t="s">
        <v>49</v>
      </c>
      <c r="AG308" t="s">
        <v>143</v>
      </c>
      <c r="AH308">
        <v>0</v>
      </c>
      <c r="AI308" t="s">
        <v>80</v>
      </c>
      <c r="AJ308" t="s">
        <v>67</v>
      </c>
    </row>
    <row r="309" spans="1:36">
      <c r="A309" t="s">
        <v>754</v>
      </c>
      <c r="B309">
        <f>1</f>
        <v>1</v>
      </c>
      <c r="C309" t="s">
        <v>116</v>
      </c>
      <c r="D309" t="str">
        <f>VLOOKUP(Table1[[#This Row],[State Name]], Lookup!$A$2:$B$33, 2, FALSE)</f>
        <v>HP</v>
      </c>
      <c r="E309" t="s">
        <v>33</v>
      </c>
      <c r="F309">
        <v>2020</v>
      </c>
      <c r="G309" t="s">
        <v>56</v>
      </c>
      <c r="H309">
        <f t="shared" si="4"/>
        <v>1</v>
      </c>
      <c r="I309" s="3">
        <f>DATE(Table1[[#This Row],[Year]],Table1[[#This Row],[Month_Number]],1)</f>
        <v>43831</v>
      </c>
      <c r="J309" t="s">
        <v>101</v>
      </c>
      <c r="K309" t="s">
        <v>755</v>
      </c>
      <c r="L309" t="s">
        <v>37</v>
      </c>
      <c r="M309">
        <v>4</v>
      </c>
      <c r="N309" t="s">
        <v>162</v>
      </c>
      <c r="O309">
        <v>5</v>
      </c>
      <c r="P309">
        <v>4</v>
      </c>
      <c r="Q309" t="s">
        <v>39</v>
      </c>
      <c r="R309" t="s">
        <v>61</v>
      </c>
      <c r="S309" t="s">
        <v>62</v>
      </c>
      <c r="T309" t="s">
        <v>42</v>
      </c>
      <c r="U309" t="s">
        <v>33</v>
      </c>
      <c r="V309">
        <v>111</v>
      </c>
      <c r="W309">
        <v>37</v>
      </c>
      <c r="X309" t="str">
        <f>IF(Table1[[#This Row],[Driver Age]]&lt;25,"(&lt;25) Young",IF(Table1[[#This Row],[Driver Age]]&lt;=60,"(25–60) Adult","(&gt;60) Senior"))</f>
        <v>(25–60) Adult</v>
      </c>
      <c r="Y309" t="s">
        <v>75</v>
      </c>
      <c r="Z309" t="s">
        <v>90</v>
      </c>
      <c r="AA309" t="s">
        <v>45</v>
      </c>
      <c r="AB309" t="s">
        <v>97</v>
      </c>
      <c r="AC309">
        <v>17</v>
      </c>
      <c r="AD309" t="s">
        <v>114</v>
      </c>
      <c r="AE309" t="s">
        <v>48</v>
      </c>
      <c r="AF309" t="s">
        <v>49</v>
      </c>
      <c r="AG309" t="s">
        <v>50</v>
      </c>
      <c r="AH309">
        <v>0.8</v>
      </c>
      <c r="AI309" t="s">
        <v>108</v>
      </c>
      <c r="AJ309" t="s">
        <v>81</v>
      </c>
    </row>
    <row r="310" spans="1:36">
      <c r="A310" t="s">
        <v>756</v>
      </c>
      <c r="B310">
        <f>1</f>
        <v>1</v>
      </c>
      <c r="C310" t="s">
        <v>270</v>
      </c>
      <c r="D310" t="str">
        <f>VLOOKUP(Table1[[#This Row],[State Name]], Lookup!$A$2:$B$33, 2, FALSE)</f>
        <v>HR</v>
      </c>
      <c r="E310" t="s">
        <v>33</v>
      </c>
      <c r="F310">
        <v>2023</v>
      </c>
      <c r="G310" t="s">
        <v>56</v>
      </c>
      <c r="H310">
        <f t="shared" si="4"/>
        <v>1</v>
      </c>
      <c r="I310" s="3">
        <f>DATE(Table1[[#This Row],[Year]],Table1[[#This Row],[Month_Number]],1)</f>
        <v>44927</v>
      </c>
      <c r="J310" t="s">
        <v>146</v>
      </c>
      <c r="K310" t="s">
        <v>248</v>
      </c>
      <c r="L310" t="s">
        <v>59</v>
      </c>
      <c r="M310">
        <v>1</v>
      </c>
      <c r="N310" t="s">
        <v>86</v>
      </c>
      <c r="O310">
        <v>3</v>
      </c>
      <c r="P310">
        <v>1</v>
      </c>
      <c r="Q310" t="s">
        <v>103</v>
      </c>
      <c r="R310" t="s">
        <v>88</v>
      </c>
      <c r="S310" t="s">
        <v>73</v>
      </c>
      <c r="T310" t="s">
        <v>63</v>
      </c>
      <c r="U310" t="s">
        <v>43</v>
      </c>
      <c r="V310">
        <v>98</v>
      </c>
      <c r="W310">
        <v>56</v>
      </c>
      <c r="X310" t="str">
        <f>IF(Table1[[#This Row],[Driver Age]]&lt;25,"(&lt;25) Young",IF(Table1[[#This Row],[Driver Age]]&lt;=60,"(25–60) Adult","(&gt;60) Senior"))</f>
        <v>(25–60) Adult</v>
      </c>
      <c r="Y310" t="s">
        <v>75</v>
      </c>
      <c r="Z310" t="s">
        <v>90</v>
      </c>
      <c r="AA310" t="s">
        <v>45</v>
      </c>
      <c r="AB310" t="s">
        <v>97</v>
      </c>
      <c r="AC310">
        <v>0</v>
      </c>
      <c r="AD310" t="s">
        <v>47</v>
      </c>
      <c r="AE310" t="s">
        <v>79</v>
      </c>
      <c r="AF310" t="s">
        <v>49</v>
      </c>
      <c r="AG310" t="s">
        <v>50</v>
      </c>
      <c r="AH310">
        <v>0.33</v>
      </c>
      <c r="AI310" t="s">
        <v>66</v>
      </c>
      <c r="AJ310" t="s">
        <v>67</v>
      </c>
    </row>
    <row r="311" spans="1:36">
      <c r="A311" t="s">
        <v>757</v>
      </c>
      <c r="B311">
        <f>1</f>
        <v>1</v>
      </c>
      <c r="C311" t="s">
        <v>93</v>
      </c>
      <c r="D311" t="str">
        <f>VLOOKUP(Table1[[#This Row],[State Name]], Lookup!$A$2:$B$33, 2, FALSE)</f>
        <v>SK</v>
      </c>
      <c r="E311" t="s">
        <v>33</v>
      </c>
      <c r="F311">
        <v>2023</v>
      </c>
      <c r="G311" t="s">
        <v>124</v>
      </c>
      <c r="H311">
        <f t="shared" si="4"/>
        <v>7</v>
      </c>
      <c r="I311" s="3">
        <f>DATE(Table1[[#This Row],[Year]],Table1[[#This Row],[Month_Number]],1)</f>
        <v>45108</v>
      </c>
      <c r="J311" t="s">
        <v>146</v>
      </c>
      <c r="K311" t="s">
        <v>758</v>
      </c>
      <c r="L311" t="s">
        <v>59</v>
      </c>
      <c r="M311">
        <v>2</v>
      </c>
      <c r="N311" t="s">
        <v>38</v>
      </c>
      <c r="O311">
        <v>4</v>
      </c>
      <c r="P311">
        <v>0</v>
      </c>
      <c r="Q311" t="s">
        <v>87</v>
      </c>
      <c r="R311" t="s">
        <v>40</v>
      </c>
      <c r="S311" t="s">
        <v>62</v>
      </c>
      <c r="T311" t="s">
        <v>42</v>
      </c>
      <c r="U311" t="s">
        <v>33</v>
      </c>
      <c r="V311">
        <v>37</v>
      </c>
      <c r="W311">
        <v>67</v>
      </c>
      <c r="X311" t="str">
        <f>IF(Table1[[#This Row],[Driver Age]]&lt;25,"(&lt;25) Young",IF(Table1[[#This Row],[Driver Age]]&lt;=60,"(25–60) Adult","(&gt;60) Senior"))</f>
        <v>(&gt;60) Senior</v>
      </c>
      <c r="Y311" t="s">
        <v>44</v>
      </c>
      <c r="Z311" t="s">
        <v>33</v>
      </c>
      <c r="AA311" t="s">
        <v>76</v>
      </c>
      <c r="AB311" t="s">
        <v>77</v>
      </c>
      <c r="AC311">
        <v>12</v>
      </c>
      <c r="AD311" t="s">
        <v>135</v>
      </c>
      <c r="AE311" t="s">
        <v>79</v>
      </c>
      <c r="AF311" t="s">
        <v>49</v>
      </c>
      <c r="AG311" t="s">
        <v>143</v>
      </c>
      <c r="AH311">
        <v>0</v>
      </c>
      <c r="AI311" t="s">
        <v>51</v>
      </c>
      <c r="AJ311" t="s">
        <v>109</v>
      </c>
    </row>
    <row r="312" spans="1:36">
      <c r="A312" t="s">
        <v>759</v>
      </c>
      <c r="B312">
        <f>1</f>
        <v>1</v>
      </c>
      <c r="C312" t="s">
        <v>294</v>
      </c>
      <c r="D312" t="str">
        <f>VLOOKUP(Table1[[#This Row],[State Name]], Lookup!$A$2:$B$33, 2, FALSE)</f>
        <v>MZ</v>
      </c>
      <c r="E312" t="s">
        <v>33</v>
      </c>
      <c r="F312">
        <v>2021</v>
      </c>
      <c r="G312" t="s">
        <v>56</v>
      </c>
      <c r="H312">
        <f t="shared" si="4"/>
        <v>1</v>
      </c>
      <c r="I312" s="3">
        <f>DATE(Table1[[#This Row],[Year]],Table1[[#This Row],[Month_Number]],1)</f>
        <v>44197</v>
      </c>
      <c r="J312" t="s">
        <v>57</v>
      </c>
      <c r="K312" t="s">
        <v>760</v>
      </c>
      <c r="L312" t="s">
        <v>50</v>
      </c>
      <c r="M312">
        <v>1</v>
      </c>
      <c r="N312" t="s">
        <v>38</v>
      </c>
      <c r="O312">
        <v>10</v>
      </c>
      <c r="P312">
        <v>5</v>
      </c>
      <c r="Q312" t="s">
        <v>39</v>
      </c>
      <c r="R312" t="s">
        <v>88</v>
      </c>
      <c r="S312" t="s">
        <v>62</v>
      </c>
      <c r="T312" t="s">
        <v>42</v>
      </c>
      <c r="U312" t="s">
        <v>33</v>
      </c>
      <c r="V312">
        <v>67</v>
      </c>
      <c r="W312">
        <v>45</v>
      </c>
      <c r="X312" t="str">
        <f>IF(Table1[[#This Row],[Driver Age]]&lt;25,"(&lt;25) Young",IF(Table1[[#This Row],[Driver Age]]&lt;=60,"(25–60) Adult","(&gt;60) Senior"))</f>
        <v>(25–60) Adult</v>
      </c>
      <c r="Y312" t="s">
        <v>44</v>
      </c>
      <c r="Z312" t="s">
        <v>33</v>
      </c>
      <c r="AA312" t="s">
        <v>45</v>
      </c>
      <c r="AB312" t="s">
        <v>97</v>
      </c>
      <c r="AC312">
        <v>15</v>
      </c>
      <c r="AD312" t="s">
        <v>135</v>
      </c>
      <c r="AE312" t="s">
        <v>48</v>
      </c>
      <c r="AF312" t="s">
        <v>49</v>
      </c>
      <c r="AG312" t="s">
        <v>50</v>
      </c>
      <c r="AH312">
        <v>0.5</v>
      </c>
      <c r="AI312" t="s">
        <v>108</v>
      </c>
      <c r="AJ312" t="s">
        <v>52</v>
      </c>
    </row>
    <row r="313" spans="1:36">
      <c r="A313" t="s">
        <v>761</v>
      </c>
      <c r="B313">
        <f>1</f>
        <v>1</v>
      </c>
      <c r="C313" t="s">
        <v>93</v>
      </c>
      <c r="D313" t="str">
        <f>VLOOKUP(Table1[[#This Row],[State Name]], Lookup!$A$2:$B$33, 2, FALSE)</f>
        <v>SK</v>
      </c>
      <c r="E313" t="s">
        <v>33</v>
      </c>
      <c r="F313">
        <v>2021</v>
      </c>
      <c r="G313" t="s">
        <v>171</v>
      </c>
      <c r="H313">
        <f t="shared" si="4"/>
        <v>2</v>
      </c>
      <c r="I313" s="3">
        <f>DATE(Table1[[#This Row],[Year]],Table1[[#This Row],[Month_Number]],1)</f>
        <v>44228</v>
      </c>
      <c r="J313" t="s">
        <v>84</v>
      </c>
      <c r="K313" t="s">
        <v>762</v>
      </c>
      <c r="L313" t="s">
        <v>37</v>
      </c>
      <c r="M313">
        <v>5</v>
      </c>
      <c r="N313" t="s">
        <v>71</v>
      </c>
      <c r="O313">
        <v>3</v>
      </c>
      <c r="P313">
        <v>1</v>
      </c>
      <c r="Q313" t="s">
        <v>72</v>
      </c>
      <c r="R313" t="s">
        <v>61</v>
      </c>
      <c r="S313" t="s">
        <v>62</v>
      </c>
      <c r="T313" t="s">
        <v>42</v>
      </c>
      <c r="U313" t="s">
        <v>43</v>
      </c>
      <c r="V313">
        <v>78</v>
      </c>
      <c r="W313">
        <v>56</v>
      </c>
      <c r="X313" t="str">
        <f>IF(Table1[[#This Row],[Driver Age]]&lt;25,"(&lt;25) Young",IF(Table1[[#This Row],[Driver Age]]&lt;=60,"(25–60) Adult","(&gt;60) Senior"))</f>
        <v>(25–60) Adult</v>
      </c>
      <c r="Y313" t="s">
        <v>44</v>
      </c>
      <c r="Z313" t="s">
        <v>33</v>
      </c>
      <c r="AA313" t="s">
        <v>76</v>
      </c>
      <c r="AB313" t="s">
        <v>77</v>
      </c>
      <c r="AC313">
        <v>10</v>
      </c>
      <c r="AD313" t="s">
        <v>78</v>
      </c>
      <c r="AE313" t="s">
        <v>48</v>
      </c>
      <c r="AF313" t="s">
        <v>26</v>
      </c>
      <c r="AG313" t="s">
        <v>50</v>
      </c>
      <c r="AH313">
        <v>0.33</v>
      </c>
      <c r="AI313" t="s">
        <v>66</v>
      </c>
      <c r="AJ313" t="s">
        <v>91</v>
      </c>
    </row>
    <row r="314" spans="1:36">
      <c r="A314" t="s">
        <v>763</v>
      </c>
      <c r="B314">
        <f>1</f>
        <v>1</v>
      </c>
      <c r="C314" t="s">
        <v>93</v>
      </c>
      <c r="D314" t="str">
        <f>VLOOKUP(Table1[[#This Row],[State Name]], Lookup!$A$2:$B$33, 2, FALSE)</f>
        <v>SK</v>
      </c>
      <c r="E314" t="s">
        <v>33</v>
      </c>
      <c r="F314">
        <v>2020</v>
      </c>
      <c r="G314" t="s">
        <v>94</v>
      </c>
      <c r="H314">
        <f t="shared" si="4"/>
        <v>8</v>
      </c>
      <c r="I314" s="3">
        <f>DATE(Table1[[#This Row],[Year]],Table1[[#This Row],[Month_Number]],1)</f>
        <v>44044</v>
      </c>
      <c r="J314" t="s">
        <v>146</v>
      </c>
      <c r="K314" t="s">
        <v>764</v>
      </c>
      <c r="L314" t="s">
        <v>37</v>
      </c>
      <c r="M314">
        <v>4</v>
      </c>
      <c r="N314" t="s">
        <v>113</v>
      </c>
      <c r="O314">
        <v>8</v>
      </c>
      <c r="P314">
        <v>4</v>
      </c>
      <c r="Q314" t="s">
        <v>87</v>
      </c>
      <c r="R314" t="s">
        <v>40</v>
      </c>
      <c r="S314" t="s">
        <v>41</v>
      </c>
      <c r="T314" t="s">
        <v>42</v>
      </c>
      <c r="U314" t="s">
        <v>106</v>
      </c>
      <c r="V314">
        <v>73</v>
      </c>
      <c r="W314">
        <v>70</v>
      </c>
      <c r="X314" t="str">
        <f>IF(Table1[[#This Row],[Driver Age]]&lt;25,"(&lt;25) Young",IF(Table1[[#This Row],[Driver Age]]&lt;=60,"(25–60) Adult","(&gt;60) Senior"))</f>
        <v>(&gt;60) Senior</v>
      </c>
      <c r="Y314" t="s">
        <v>44</v>
      </c>
      <c r="Z314" t="s">
        <v>107</v>
      </c>
      <c r="AA314" t="s">
        <v>76</v>
      </c>
      <c r="AB314" t="s">
        <v>46</v>
      </c>
      <c r="AC314">
        <v>8</v>
      </c>
      <c r="AD314" t="s">
        <v>78</v>
      </c>
      <c r="AE314" t="s">
        <v>48</v>
      </c>
      <c r="AF314" t="s">
        <v>49</v>
      </c>
      <c r="AG314" t="s">
        <v>50</v>
      </c>
      <c r="AH314">
        <v>0.5</v>
      </c>
      <c r="AI314" t="s">
        <v>51</v>
      </c>
      <c r="AJ314" t="s">
        <v>91</v>
      </c>
    </row>
    <row r="315" spans="1:36">
      <c r="A315" t="s">
        <v>765</v>
      </c>
      <c r="B315">
        <f>1</f>
        <v>1</v>
      </c>
      <c r="C315" t="s">
        <v>145</v>
      </c>
      <c r="D315" t="str">
        <f>VLOOKUP(Table1[[#This Row],[State Name]], Lookup!$A$2:$B$33, 2, FALSE)</f>
        <v>TS</v>
      </c>
      <c r="E315" t="s">
        <v>33</v>
      </c>
      <c r="F315">
        <v>2020</v>
      </c>
      <c r="G315" t="s">
        <v>192</v>
      </c>
      <c r="H315">
        <f t="shared" si="4"/>
        <v>3</v>
      </c>
      <c r="I315" s="3">
        <f>DATE(Table1[[#This Row],[Year]],Table1[[#This Row],[Month_Number]],1)</f>
        <v>43891</v>
      </c>
      <c r="J315" t="s">
        <v>57</v>
      </c>
      <c r="K315" t="s">
        <v>766</v>
      </c>
      <c r="L315" t="s">
        <v>50</v>
      </c>
      <c r="M315">
        <v>3</v>
      </c>
      <c r="N315" t="s">
        <v>38</v>
      </c>
      <c r="O315">
        <v>6</v>
      </c>
      <c r="P315">
        <v>1</v>
      </c>
      <c r="Q315" t="s">
        <v>119</v>
      </c>
      <c r="R315" t="s">
        <v>88</v>
      </c>
      <c r="S315" t="s">
        <v>73</v>
      </c>
      <c r="T315" t="s">
        <v>63</v>
      </c>
      <c r="U315" t="s">
        <v>106</v>
      </c>
      <c r="V315">
        <v>41</v>
      </c>
      <c r="W315">
        <v>24</v>
      </c>
      <c r="X315" t="str">
        <f>IF(Table1[[#This Row],[Driver Age]]&lt;25,"(&lt;25) Young",IF(Table1[[#This Row],[Driver Age]]&lt;=60,"(25–60) Adult","(&gt;60) Senior"))</f>
        <v>(&lt;25) Young</v>
      </c>
      <c r="Y315" t="s">
        <v>75</v>
      </c>
      <c r="Z315" t="s">
        <v>33</v>
      </c>
      <c r="AA315" t="s">
        <v>76</v>
      </c>
      <c r="AB315" t="s">
        <v>77</v>
      </c>
      <c r="AC315">
        <v>8</v>
      </c>
      <c r="AD315" t="s">
        <v>78</v>
      </c>
      <c r="AE315" t="s">
        <v>48</v>
      </c>
      <c r="AF315" t="s">
        <v>49</v>
      </c>
      <c r="AG315" t="s">
        <v>50</v>
      </c>
      <c r="AH315">
        <v>0.17</v>
      </c>
      <c r="AI315" t="s">
        <v>168</v>
      </c>
      <c r="AJ315" t="s">
        <v>109</v>
      </c>
    </row>
    <row r="316" spans="1:36">
      <c r="A316" t="s">
        <v>767</v>
      </c>
      <c r="B316">
        <f>1</f>
        <v>1</v>
      </c>
      <c r="C316" t="s">
        <v>99</v>
      </c>
      <c r="D316" t="str">
        <f>VLOOKUP(Table1[[#This Row],[State Name]], Lookup!$A$2:$B$33, 2, FALSE)</f>
        <v>ML</v>
      </c>
      <c r="E316" t="s">
        <v>33</v>
      </c>
      <c r="F316">
        <v>2019</v>
      </c>
      <c r="G316" t="s">
        <v>171</v>
      </c>
      <c r="H316">
        <f t="shared" si="4"/>
        <v>2</v>
      </c>
      <c r="I316" s="3">
        <f>DATE(Table1[[#This Row],[Year]],Table1[[#This Row],[Month_Number]],1)</f>
        <v>43497</v>
      </c>
      <c r="J316" t="s">
        <v>101</v>
      </c>
      <c r="K316" t="s">
        <v>768</v>
      </c>
      <c r="L316" t="s">
        <v>50</v>
      </c>
      <c r="M316">
        <v>5</v>
      </c>
      <c r="N316" t="s">
        <v>113</v>
      </c>
      <c r="O316">
        <v>0</v>
      </c>
      <c r="P316">
        <v>1</v>
      </c>
      <c r="Q316" t="s">
        <v>72</v>
      </c>
      <c r="R316" t="s">
        <v>104</v>
      </c>
      <c r="S316" t="s">
        <v>62</v>
      </c>
      <c r="T316" t="s">
        <v>105</v>
      </c>
      <c r="U316" t="s">
        <v>33</v>
      </c>
      <c r="V316">
        <v>100</v>
      </c>
      <c r="W316">
        <v>52</v>
      </c>
      <c r="X316" t="str">
        <f>IF(Table1[[#This Row],[Driver Age]]&lt;25,"(&lt;25) Young",IF(Table1[[#This Row],[Driver Age]]&lt;=60,"(25–60) Adult","(&gt;60) Senior"))</f>
        <v>(25–60) Adult</v>
      </c>
      <c r="Y316" t="s">
        <v>44</v>
      </c>
      <c r="Z316" t="s">
        <v>107</v>
      </c>
      <c r="AA316" t="s">
        <v>76</v>
      </c>
      <c r="AB316" t="s">
        <v>97</v>
      </c>
      <c r="AC316">
        <v>17</v>
      </c>
      <c r="AD316" t="s">
        <v>114</v>
      </c>
      <c r="AE316" t="s">
        <v>65</v>
      </c>
      <c r="AF316" t="s">
        <v>49</v>
      </c>
      <c r="AG316" t="s">
        <v>50</v>
      </c>
      <c r="AH316">
        <v>0</v>
      </c>
      <c r="AI316" t="s">
        <v>66</v>
      </c>
      <c r="AJ316" t="s">
        <v>67</v>
      </c>
    </row>
    <row r="317" spans="1:36">
      <c r="A317" t="s">
        <v>769</v>
      </c>
      <c r="B317">
        <f>1</f>
        <v>1</v>
      </c>
      <c r="C317" t="s">
        <v>69</v>
      </c>
      <c r="D317" t="str">
        <f>VLOOKUP(Table1[[#This Row],[State Name]], Lookup!$A$2:$B$33, 2, FALSE)</f>
        <v>CG</v>
      </c>
      <c r="E317" t="s">
        <v>33</v>
      </c>
      <c r="F317">
        <v>2022</v>
      </c>
      <c r="G317" t="s">
        <v>124</v>
      </c>
      <c r="H317">
        <f t="shared" si="4"/>
        <v>7</v>
      </c>
      <c r="I317" s="3">
        <f>DATE(Table1[[#This Row],[Year]],Table1[[#This Row],[Month_Number]],1)</f>
        <v>44743</v>
      </c>
      <c r="J317" t="s">
        <v>35</v>
      </c>
      <c r="K317" t="s">
        <v>770</v>
      </c>
      <c r="L317" t="s">
        <v>50</v>
      </c>
      <c r="M317">
        <v>3</v>
      </c>
      <c r="N317" t="s">
        <v>86</v>
      </c>
      <c r="O317">
        <v>10</v>
      </c>
      <c r="P317">
        <v>0</v>
      </c>
      <c r="Q317" t="s">
        <v>119</v>
      </c>
      <c r="R317" t="s">
        <v>88</v>
      </c>
      <c r="S317" t="s">
        <v>62</v>
      </c>
      <c r="T317" t="s">
        <v>42</v>
      </c>
      <c r="U317" t="s">
        <v>43</v>
      </c>
      <c r="V317">
        <v>54</v>
      </c>
      <c r="W317">
        <v>54</v>
      </c>
      <c r="X317" t="str">
        <f>IF(Table1[[#This Row],[Driver Age]]&lt;25,"(&lt;25) Young",IF(Table1[[#This Row],[Driver Age]]&lt;=60,"(25–60) Adult","(&gt;60) Senior"))</f>
        <v>(25–60) Adult</v>
      </c>
      <c r="Y317" t="s">
        <v>44</v>
      </c>
      <c r="Z317" t="s">
        <v>107</v>
      </c>
      <c r="AA317" t="s">
        <v>76</v>
      </c>
      <c r="AB317" t="s">
        <v>97</v>
      </c>
      <c r="AC317">
        <v>19</v>
      </c>
      <c r="AD317" t="s">
        <v>114</v>
      </c>
      <c r="AE317" t="s">
        <v>79</v>
      </c>
      <c r="AF317" t="s">
        <v>49</v>
      </c>
      <c r="AG317" t="s">
        <v>143</v>
      </c>
      <c r="AH317">
        <v>0</v>
      </c>
      <c r="AI317" t="s">
        <v>66</v>
      </c>
      <c r="AJ317" t="s">
        <v>52</v>
      </c>
    </row>
    <row r="318" spans="1:36">
      <c r="A318" t="s">
        <v>771</v>
      </c>
      <c r="B318">
        <f>1</f>
        <v>1</v>
      </c>
      <c r="C318" t="s">
        <v>197</v>
      </c>
      <c r="D318" t="str">
        <f>VLOOKUP(Table1[[#This Row],[State Name]], Lookup!$A$2:$B$33, 2, FALSE)</f>
        <v>GJ</v>
      </c>
      <c r="E318" t="s">
        <v>198</v>
      </c>
      <c r="F318">
        <v>2022</v>
      </c>
      <c r="G318" t="s">
        <v>117</v>
      </c>
      <c r="H318">
        <f t="shared" si="4"/>
        <v>12</v>
      </c>
      <c r="I318" s="3">
        <f>DATE(Table1[[#This Row],[Year]],Table1[[#This Row],[Month_Number]],1)</f>
        <v>44896</v>
      </c>
      <c r="J318" t="s">
        <v>95</v>
      </c>
      <c r="K318" t="s">
        <v>391</v>
      </c>
      <c r="L318" t="s">
        <v>59</v>
      </c>
      <c r="M318">
        <v>5</v>
      </c>
      <c r="N318" t="s">
        <v>38</v>
      </c>
      <c r="O318">
        <v>5</v>
      </c>
      <c r="P318">
        <v>1</v>
      </c>
      <c r="Q318" t="s">
        <v>119</v>
      </c>
      <c r="R318" t="s">
        <v>61</v>
      </c>
      <c r="S318" t="s">
        <v>73</v>
      </c>
      <c r="T318" t="s">
        <v>42</v>
      </c>
      <c r="U318" t="s">
        <v>43</v>
      </c>
      <c r="V318">
        <v>84</v>
      </c>
      <c r="W318">
        <v>61</v>
      </c>
      <c r="X318" t="str">
        <f>IF(Table1[[#This Row],[Driver Age]]&lt;25,"(&lt;25) Young",IF(Table1[[#This Row],[Driver Age]]&lt;=60,"(25–60) Adult","(&gt;60) Senior"))</f>
        <v>(&gt;60) Senior</v>
      </c>
      <c r="Y318" t="s">
        <v>75</v>
      </c>
      <c r="Z318" t="s">
        <v>33</v>
      </c>
      <c r="AA318" t="s">
        <v>76</v>
      </c>
      <c r="AB318" t="s">
        <v>97</v>
      </c>
      <c r="AC318">
        <v>2</v>
      </c>
      <c r="AD318" t="s">
        <v>47</v>
      </c>
      <c r="AE318" t="s">
        <v>79</v>
      </c>
      <c r="AF318" t="s">
        <v>49</v>
      </c>
      <c r="AG318" t="s">
        <v>50</v>
      </c>
      <c r="AH318">
        <v>0.2</v>
      </c>
      <c r="AI318" t="s">
        <v>66</v>
      </c>
      <c r="AJ318" t="s">
        <v>91</v>
      </c>
    </row>
    <row r="319" spans="1:36">
      <c r="A319" t="s">
        <v>772</v>
      </c>
      <c r="B319">
        <f>1</f>
        <v>1</v>
      </c>
      <c r="C319" t="s">
        <v>311</v>
      </c>
      <c r="D319" t="str">
        <f>VLOOKUP(Table1[[#This Row],[State Name]], Lookup!$A$2:$B$33, 2, FALSE)</f>
        <v>JH</v>
      </c>
      <c r="E319" t="s">
        <v>33</v>
      </c>
      <c r="F319">
        <v>2022</v>
      </c>
      <c r="G319" t="s">
        <v>124</v>
      </c>
      <c r="H319">
        <f t="shared" si="4"/>
        <v>7</v>
      </c>
      <c r="I319" s="3">
        <f>DATE(Table1[[#This Row],[Year]],Table1[[#This Row],[Month_Number]],1)</f>
        <v>44743</v>
      </c>
      <c r="J319" t="s">
        <v>95</v>
      </c>
      <c r="K319" t="s">
        <v>773</v>
      </c>
      <c r="L319" t="s">
        <v>37</v>
      </c>
      <c r="M319">
        <v>4</v>
      </c>
      <c r="N319" t="s">
        <v>60</v>
      </c>
      <c r="O319">
        <v>4</v>
      </c>
      <c r="P319">
        <v>1</v>
      </c>
      <c r="Q319" t="s">
        <v>72</v>
      </c>
      <c r="R319" t="s">
        <v>40</v>
      </c>
      <c r="S319" t="s">
        <v>73</v>
      </c>
      <c r="T319" t="s">
        <v>74</v>
      </c>
      <c r="U319" t="s">
        <v>33</v>
      </c>
      <c r="V319">
        <v>103</v>
      </c>
      <c r="W319">
        <v>58</v>
      </c>
      <c r="X319" t="str">
        <f>IF(Table1[[#This Row],[Driver Age]]&lt;25,"(&lt;25) Young",IF(Table1[[#This Row],[Driver Age]]&lt;=60,"(25–60) Adult","(&gt;60) Senior"))</f>
        <v>(25–60) Adult</v>
      </c>
      <c r="Y319" t="s">
        <v>75</v>
      </c>
      <c r="Z319" t="s">
        <v>33</v>
      </c>
      <c r="AA319" t="s">
        <v>45</v>
      </c>
      <c r="AB319" t="s">
        <v>64</v>
      </c>
      <c r="AC319">
        <v>14</v>
      </c>
      <c r="AD319" t="s">
        <v>135</v>
      </c>
      <c r="AE319" t="s">
        <v>79</v>
      </c>
      <c r="AF319" t="s">
        <v>49</v>
      </c>
      <c r="AG319" t="s">
        <v>50</v>
      </c>
      <c r="AH319">
        <v>0.25</v>
      </c>
      <c r="AI319" t="s">
        <v>66</v>
      </c>
      <c r="AJ319" t="s">
        <v>67</v>
      </c>
    </row>
    <row r="320" spans="1:36">
      <c r="A320" t="s">
        <v>774</v>
      </c>
      <c r="B320">
        <f>1</f>
        <v>1</v>
      </c>
      <c r="C320" t="s">
        <v>69</v>
      </c>
      <c r="D320" t="str">
        <f>VLOOKUP(Table1[[#This Row],[State Name]], Lookup!$A$2:$B$33, 2, FALSE)</f>
        <v>CG</v>
      </c>
      <c r="E320" t="s">
        <v>33</v>
      </c>
      <c r="F320">
        <v>2019</v>
      </c>
      <c r="G320" t="s">
        <v>111</v>
      </c>
      <c r="H320">
        <f t="shared" si="4"/>
        <v>10</v>
      </c>
      <c r="I320" s="3">
        <f>DATE(Table1[[#This Row],[Year]],Table1[[#This Row],[Month_Number]],1)</f>
        <v>43739</v>
      </c>
      <c r="J320" t="s">
        <v>84</v>
      </c>
      <c r="K320" t="s">
        <v>775</v>
      </c>
      <c r="L320" t="s">
        <v>59</v>
      </c>
      <c r="M320">
        <v>3</v>
      </c>
      <c r="N320" t="s">
        <v>71</v>
      </c>
      <c r="O320">
        <v>8</v>
      </c>
      <c r="P320">
        <v>5</v>
      </c>
      <c r="Q320" t="s">
        <v>87</v>
      </c>
      <c r="R320" t="s">
        <v>61</v>
      </c>
      <c r="S320" t="s">
        <v>41</v>
      </c>
      <c r="T320" t="s">
        <v>63</v>
      </c>
      <c r="U320" t="s">
        <v>43</v>
      </c>
      <c r="V320">
        <v>103</v>
      </c>
      <c r="W320">
        <v>62</v>
      </c>
      <c r="X320" t="str">
        <f>IF(Table1[[#This Row],[Driver Age]]&lt;25,"(&lt;25) Young",IF(Table1[[#This Row],[Driver Age]]&lt;=60,"(25–60) Adult","(&gt;60) Senior"))</f>
        <v>(&gt;60) Senior</v>
      </c>
      <c r="Y320" t="s">
        <v>75</v>
      </c>
      <c r="Z320" t="s">
        <v>107</v>
      </c>
      <c r="AA320" t="s">
        <v>76</v>
      </c>
      <c r="AB320" t="s">
        <v>46</v>
      </c>
      <c r="AC320">
        <v>8</v>
      </c>
      <c r="AD320" t="s">
        <v>78</v>
      </c>
      <c r="AE320" t="s">
        <v>65</v>
      </c>
      <c r="AF320" t="s">
        <v>26</v>
      </c>
      <c r="AG320" t="s">
        <v>50</v>
      </c>
      <c r="AH320">
        <v>0.62</v>
      </c>
      <c r="AI320" t="s">
        <v>66</v>
      </c>
      <c r="AJ320" t="s">
        <v>67</v>
      </c>
    </row>
    <row r="321" spans="1:36">
      <c r="A321" t="s">
        <v>776</v>
      </c>
      <c r="B321">
        <f>1</f>
        <v>1</v>
      </c>
      <c r="C321" t="s">
        <v>220</v>
      </c>
      <c r="D321" t="str">
        <f>VLOOKUP(Table1[[#This Row],[State Name]], Lookup!$A$2:$B$33, 2, FALSE)</f>
        <v>NL</v>
      </c>
      <c r="E321" t="s">
        <v>33</v>
      </c>
      <c r="F321">
        <v>2019</v>
      </c>
      <c r="G321" t="s">
        <v>138</v>
      </c>
      <c r="H321">
        <f t="shared" si="4"/>
        <v>9</v>
      </c>
      <c r="I321" s="3">
        <f>DATE(Table1[[#This Row],[Year]],Table1[[#This Row],[Month_Number]],1)</f>
        <v>43709</v>
      </c>
      <c r="J321" t="s">
        <v>84</v>
      </c>
      <c r="K321" t="s">
        <v>777</v>
      </c>
      <c r="L321" t="s">
        <v>37</v>
      </c>
      <c r="M321">
        <v>5</v>
      </c>
      <c r="N321" t="s">
        <v>162</v>
      </c>
      <c r="O321">
        <v>10</v>
      </c>
      <c r="P321">
        <v>4</v>
      </c>
      <c r="Q321" t="s">
        <v>87</v>
      </c>
      <c r="R321" t="s">
        <v>61</v>
      </c>
      <c r="S321" t="s">
        <v>62</v>
      </c>
      <c r="T321" t="s">
        <v>63</v>
      </c>
      <c r="U321" t="s">
        <v>89</v>
      </c>
      <c r="V321">
        <v>97</v>
      </c>
      <c r="W321">
        <v>28</v>
      </c>
      <c r="X321" t="str">
        <f>IF(Table1[[#This Row],[Driver Age]]&lt;25,"(&lt;25) Young",IF(Table1[[#This Row],[Driver Age]]&lt;=60,"(25–60) Adult","(&gt;60) Senior"))</f>
        <v>(25–60) Adult</v>
      </c>
      <c r="Y321" t="s">
        <v>44</v>
      </c>
      <c r="Z321" t="s">
        <v>90</v>
      </c>
      <c r="AA321" t="s">
        <v>76</v>
      </c>
      <c r="AB321" t="s">
        <v>64</v>
      </c>
      <c r="AC321">
        <v>21</v>
      </c>
      <c r="AD321" t="s">
        <v>47</v>
      </c>
      <c r="AE321" t="s">
        <v>65</v>
      </c>
      <c r="AF321" t="s">
        <v>26</v>
      </c>
      <c r="AG321" t="s">
        <v>50</v>
      </c>
      <c r="AH321">
        <v>0.4</v>
      </c>
      <c r="AI321" t="s">
        <v>80</v>
      </c>
      <c r="AJ321" t="s">
        <v>67</v>
      </c>
    </row>
    <row r="322" spans="1:36">
      <c r="A322" t="s">
        <v>778</v>
      </c>
      <c r="B322">
        <f>1</f>
        <v>1</v>
      </c>
      <c r="C322" t="s">
        <v>137</v>
      </c>
      <c r="D322" t="str">
        <f>VLOOKUP(Table1[[#This Row],[State Name]], Lookup!$A$2:$B$33, 2, FALSE)</f>
        <v>AS</v>
      </c>
      <c r="E322" t="s">
        <v>33</v>
      </c>
      <c r="F322">
        <v>2023</v>
      </c>
      <c r="G322" t="s">
        <v>138</v>
      </c>
      <c r="H322">
        <f t="shared" ref="H322:H385" si="5">MONTH(DATEVALUE(G322 &amp; " 5"))</f>
        <v>9</v>
      </c>
      <c r="I322" s="3">
        <f>DATE(Table1[[#This Row],[Year]],Table1[[#This Row],[Month_Number]],1)</f>
        <v>45170</v>
      </c>
      <c r="J322" t="s">
        <v>84</v>
      </c>
      <c r="K322" t="s">
        <v>447</v>
      </c>
      <c r="L322" t="s">
        <v>50</v>
      </c>
      <c r="M322">
        <v>1</v>
      </c>
      <c r="N322" t="s">
        <v>86</v>
      </c>
      <c r="O322">
        <v>1</v>
      </c>
      <c r="P322">
        <v>3</v>
      </c>
      <c r="Q322" t="s">
        <v>119</v>
      </c>
      <c r="R322" t="s">
        <v>40</v>
      </c>
      <c r="S322" t="s">
        <v>73</v>
      </c>
      <c r="T322" t="s">
        <v>105</v>
      </c>
      <c r="U322" t="s">
        <v>106</v>
      </c>
      <c r="V322">
        <v>60</v>
      </c>
      <c r="W322">
        <v>48</v>
      </c>
      <c r="X322" t="str">
        <f>IF(Table1[[#This Row],[Driver Age]]&lt;25,"(&lt;25) Young",IF(Table1[[#This Row],[Driver Age]]&lt;=60,"(25–60) Adult","(&gt;60) Senior"))</f>
        <v>(25–60) Adult</v>
      </c>
      <c r="Y322" t="s">
        <v>44</v>
      </c>
      <c r="Z322" t="s">
        <v>90</v>
      </c>
      <c r="AA322" t="s">
        <v>45</v>
      </c>
      <c r="AB322" t="s">
        <v>97</v>
      </c>
      <c r="AC322">
        <v>23</v>
      </c>
      <c r="AD322" t="s">
        <v>47</v>
      </c>
      <c r="AE322" t="s">
        <v>79</v>
      </c>
      <c r="AF322" t="s">
        <v>26</v>
      </c>
      <c r="AG322" t="s">
        <v>50</v>
      </c>
      <c r="AH322">
        <v>3</v>
      </c>
      <c r="AI322" t="s">
        <v>108</v>
      </c>
      <c r="AJ322" t="s">
        <v>52</v>
      </c>
    </row>
    <row r="323" spans="1:36">
      <c r="A323" t="s">
        <v>779</v>
      </c>
      <c r="B323">
        <f>1</f>
        <v>1</v>
      </c>
      <c r="C323" t="s">
        <v>234</v>
      </c>
      <c r="D323" t="str">
        <f>VLOOKUP(Table1[[#This Row],[State Name]], Lookup!$A$2:$B$33, 2, FALSE)</f>
        <v>TR</v>
      </c>
      <c r="E323" t="s">
        <v>33</v>
      </c>
      <c r="F323">
        <v>2018</v>
      </c>
      <c r="G323" t="s">
        <v>124</v>
      </c>
      <c r="H323">
        <f t="shared" si="5"/>
        <v>7</v>
      </c>
      <c r="I323" s="3">
        <f>DATE(Table1[[#This Row],[Year]],Table1[[#This Row],[Month_Number]],1)</f>
        <v>43282</v>
      </c>
      <c r="J323" t="s">
        <v>95</v>
      </c>
      <c r="K323" t="s">
        <v>780</v>
      </c>
      <c r="L323" t="s">
        <v>50</v>
      </c>
      <c r="M323">
        <v>5</v>
      </c>
      <c r="N323" t="s">
        <v>162</v>
      </c>
      <c r="O323">
        <v>1</v>
      </c>
      <c r="P323">
        <v>0</v>
      </c>
      <c r="Q323" t="s">
        <v>72</v>
      </c>
      <c r="R323" t="s">
        <v>40</v>
      </c>
      <c r="S323" t="s">
        <v>120</v>
      </c>
      <c r="T323" t="s">
        <v>74</v>
      </c>
      <c r="U323" t="s">
        <v>33</v>
      </c>
      <c r="V323">
        <v>38</v>
      </c>
      <c r="W323">
        <v>49</v>
      </c>
      <c r="X323" t="str">
        <f>IF(Table1[[#This Row],[Driver Age]]&lt;25,"(&lt;25) Young",IF(Table1[[#This Row],[Driver Age]]&lt;=60,"(25–60) Adult","(&gt;60) Senior"))</f>
        <v>(25–60) Adult</v>
      </c>
      <c r="Y323" t="s">
        <v>75</v>
      </c>
      <c r="Z323" t="s">
        <v>33</v>
      </c>
      <c r="AA323" t="s">
        <v>76</v>
      </c>
      <c r="AB323" t="s">
        <v>97</v>
      </c>
      <c r="AC323">
        <v>12</v>
      </c>
      <c r="AD323" t="s">
        <v>135</v>
      </c>
      <c r="AE323" t="s">
        <v>65</v>
      </c>
      <c r="AF323" t="s">
        <v>49</v>
      </c>
      <c r="AG323" t="s">
        <v>143</v>
      </c>
      <c r="AH323">
        <v>0</v>
      </c>
      <c r="AI323" t="s">
        <v>108</v>
      </c>
      <c r="AJ323" t="s">
        <v>109</v>
      </c>
    </row>
    <row r="324" spans="1:36">
      <c r="A324" t="s">
        <v>781</v>
      </c>
      <c r="B324">
        <f>1</f>
        <v>1</v>
      </c>
      <c r="C324" t="s">
        <v>141</v>
      </c>
      <c r="D324" t="str">
        <f>VLOOKUP(Table1[[#This Row],[State Name]], Lookup!$A$2:$B$33, 2, FALSE)</f>
        <v>BR</v>
      </c>
      <c r="E324" t="s">
        <v>33</v>
      </c>
      <c r="F324">
        <v>2018</v>
      </c>
      <c r="G324" t="s">
        <v>56</v>
      </c>
      <c r="H324">
        <f t="shared" si="5"/>
        <v>1</v>
      </c>
      <c r="I324" s="3">
        <f>DATE(Table1[[#This Row],[Year]],Table1[[#This Row],[Month_Number]],1)</f>
        <v>43101</v>
      </c>
      <c r="J324" t="s">
        <v>95</v>
      </c>
      <c r="K324" t="s">
        <v>782</v>
      </c>
      <c r="L324" t="s">
        <v>50</v>
      </c>
      <c r="M324">
        <v>4</v>
      </c>
      <c r="N324" t="s">
        <v>162</v>
      </c>
      <c r="O324">
        <v>0</v>
      </c>
      <c r="P324">
        <v>2</v>
      </c>
      <c r="Q324" t="s">
        <v>72</v>
      </c>
      <c r="R324" t="s">
        <v>88</v>
      </c>
      <c r="S324" t="s">
        <v>73</v>
      </c>
      <c r="T324" t="s">
        <v>63</v>
      </c>
      <c r="U324" t="s">
        <v>89</v>
      </c>
      <c r="V324">
        <v>56</v>
      </c>
      <c r="W324">
        <v>56</v>
      </c>
      <c r="X324" t="str">
        <f>IF(Table1[[#This Row],[Driver Age]]&lt;25,"(&lt;25) Young",IF(Table1[[#This Row],[Driver Age]]&lt;=60,"(25–60) Adult","(&gt;60) Senior"))</f>
        <v>(25–60) Adult</v>
      </c>
      <c r="Y324" t="s">
        <v>44</v>
      </c>
      <c r="Z324" t="s">
        <v>90</v>
      </c>
      <c r="AA324" t="s">
        <v>76</v>
      </c>
      <c r="AB324" t="s">
        <v>97</v>
      </c>
      <c r="AC324">
        <v>14</v>
      </c>
      <c r="AD324" t="s">
        <v>135</v>
      </c>
      <c r="AE324" t="s">
        <v>65</v>
      </c>
      <c r="AF324" t="s">
        <v>49</v>
      </c>
      <c r="AG324" t="s">
        <v>50</v>
      </c>
      <c r="AH324">
        <v>0</v>
      </c>
      <c r="AI324" t="s">
        <v>66</v>
      </c>
      <c r="AJ324" t="s">
        <v>52</v>
      </c>
    </row>
    <row r="325" spans="1:36">
      <c r="A325" t="s">
        <v>783</v>
      </c>
      <c r="B325">
        <f>1</f>
        <v>1</v>
      </c>
      <c r="C325" t="s">
        <v>286</v>
      </c>
      <c r="D325" t="str">
        <f>VLOOKUP(Table1[[#This Row],[State Name]], Lookup!$A$2:$B$33, 2, FALSE)</f>
        <v>GA</v>
      </c>
      <c r="E325" t="s">
        <v>33</v>
      </c>
      <c r="F325">
        <v>2022</v>
      </c>
      <c r="G325" t="s">
        <v>94</v>
      </c>
      <c r="H325">
        <f t="shared" si="5"/>
        <v>8</v>
      </c>
      <c r="I325" s="3">
        <f>DATE(Table1[[#This Row],[Year]],Table1[[#This Row],[Month_Number]],1)</f>
        <v>44774</v>
      </c>
      <c r="J325" t="s">
        <v>57</v>
      </c>
      <c r="K325" t="s">
        <v>561</v>
      </c>
      <c r="L325" t="s">
        <v>50</v>
      </c>
      <c r="M325">
        <v>2</v>
      </c>
      <c r="N325" t="s">
        <v>113</v>
      </c>
      <c r="O325">
        <v>9</v>
      </c>
      <c r="P325">
        <v>2</v>
      </c>
      <c r="Q325" t="s">
        <v>119</v>
      </c>
      <c r="R325" t="s">
        <v>61</v>
      </c>
      <c r="S325" t="s">
        <v>73</v>
      </c>
      <c r="T325" t="s">
        <v>105</v>
      </c>
      <c r="U325" t="s">
        <v>33</v>
      </c>
      <c r="V325">
        <v>100</v>
      </c>
      <c r="W325">
        <v>59</v>
      </c>
      <c r="X325" t="str">
        <f>IF(Table1[[#This Row],[Driver Age]]&lt;25,"(&lt;25) Young",IF(Table1[[#This Row],[Driver Age]]&lt;=60,"(25–60) Adult","(&gt;60) Senior"))</f>
        <v>(25–60) Adult</v>
      </c>
      <c r="Y325" t="s">
        <v>44</v>
      </c>
      <c r="Z325" t="s">
        <v>107</v>
      </c>
      <c r="AA325" t="s">
        <v>76</v>
      </c>
      <c r="AB325" t="s">
        <v>97</v>
      </c>
      <c r="AC325">
        <v>14</v>
      </c>
      <c r="AD325" t="s">
        <v>135</v>
      </c>
      <c r="AE325" t="s">
        <v>79</v>
      </c>
      <c r="AF325" t="s">
        <v>49</v>
      </c>
      <c r="AG325" t="s">
        <v>50</v>
      </c>
      <c r="AH325">
        <v>0.22</v>
      </c>
      <c r="AI325" t="s">
        <v>66</v>
      </c>
      <c r="AJ325" t="s">
        <v>67</v>
      </c>
    </row>
    <row r="326" spans="1:36">
      <c r="A326" t="s">
        <v>784</v>
      </c>
      <c r="B326">
        <f>1</f>
        <v>1</v>
      </c>
      <c r="C326" t="s">
        <v>137</v>
      </c>
      <c r="D326" t="str">
        <f>VLOOKUP(Table1[[#This Row],[State Name]], Lookup!$A$2:$B$33, 2, FALSE)</f>
        <v>AS</v>
      </c>
      <c r="E326" t="s">
        <v>33</v>
      </c>
      <c r="F326">
        <v>2020</v>
      </c>
      <c r="G326" t="s">
        <v>83</v>
      </c>
      <c r="H326">
        <f t="shared" si="5"/>
        <v>6</v>
      </c>
      <c r="I326" s="3">
        <f>DATE(Table1[[#This Row],[Year]],Table1[[#This Row],[Month_Number]],1)</f>
        <v>43983</v>
      </c>
      <c r="J326" t="s">
        <v>101</v>
      </c>
      <c r="K326" t="s">
        <v>753</v>
      </c>
      <c r="L326" t="s">
        <v>50</v>
      </c>
      <c r="M326">
        <v>2</v>
      </c>
      <c r="N326" t="s">
        <v>113</v>
      </c>
      <c r="O326">
        <v>9</v>
      </c>
      <c r="P326">
        <v>5</v>
      </c>
      <c r="Q326" t="s">
        <v>39</v>
      </c>
      <c r="R326" t="s">
        <v>61</v>
      </c>
      <c r="S326" t="s">
        <v>41</v>
      </c>
      <c r="T326" t="s">
        <v>42</v>
      </c>
      <c r="U326" t="s">
        <v>43</v>
      </c>
      <c r="V326">
        <v>79</v>
      </c>
      <c r="W326">
        <v>22</v>
      </c>
      <c r="X326" t="str">
        <f>IF(Table1[[#This Row],[Driver Age]]&lt;25,"(&lt;25) Young",IF(Table1[[#This Row],[Driver Age]]&lt;=60,"(25–60) Adult","(&gt;60) Senior"))</f>
        <v>(&lt;25) Young</v>
      </c>
      <c r="Y326" t="s">
        <v>75</v>
      </c>
      <c r="Z326" t="s">
        <v>107</v>
      </c>
      <c r="AA326" t="s">
        <v>76</v>
      </c>
      <c r="AB326" t="s">
        <v>77</v>
      </c>
      <c r="AC326">
        <v>0</v>
      </c>
      <c r="AD326" t="s">
        <v>47</v>
      </c>
      <c r="AE326" t="s">
        <v>48</v>
      </c>
      <c r="AF326" t="s">
        <v>49</v>
      </c>
      <c r="AG326" t="s">
        <v>50</v>
      </c>
      <c r="AH326">
        <v>0.56000000000000005</v>
      </c>
      <c r="AI326" t="s">
        <v>168</v>
      </c>
      <c r="AJ326" t="s">
        <v>91</v>
      </c>
    </row>
    <row r="327" spans="1:36">
      <c r="A327" t="s">
        <v>785</v>
      </c>
      <c r="B327">
        <f>1</f>
        <v>1</v>
      </c>
      <c r="C327" t="s">
        <v>294</v>
      </c>
      <c r="D327" t="str">
        <f>VLOOKUP(Table1[[#This Row],[State Name]], Lookup!$A$2:$B$33, 2, FALSE)</f>
        <v>MZ</v>
      </c>
      <c r="E327" t="s">
        <v>33</v>
      </c>
      <c r="F327">
        <v>2020</v>
      </c>
      <c r="G327" t="s">
        <v>83</v>
      </c>
      <c r="H327">
        <f t="shared" si="5"/>
        <v>6</v>
      </c>
      <c r="I327" s="3">
        <f>DATE(Table1[[#This Row],[Year]],Table1[[#This Row],[Month_Number]],1)</f>
        <v>43983</v>
      </c>
      <c r="J327" t="s">
        <v>101</v>
      </c>
      <c r="K327" t="s">
        <v>786</v>
      </c>
      <c r="L327" t="s">
        <v>50</v>
      </c>
      <c r="M327">
        <v>4</v>
      </c>
      <c r="N327" t="s">
        <v>86</v>
      </c>
      <c r="O327">
        <v>0</v>
      </c>
      <c r="P327">
        <v>4</v>
      </c>
      <c r="Q327" t="s">
        <v>103</v>
      </c>
      <c r="R327" t="s">
        <v>104</v>
      </c>
      <c r="S327" t="s">
        <v>120</v>
      </c>
      <c r="T327" t="s">
        <v>42</v>
      </c>
      <c r="U327" t="s">
        <v>106</v>
      </c>
      <c r="V327">
        <v>104</v>
      </c>
      <c r="W327">
        <v>18</v>
      </c>
      <c r="X327" t="str">
        <f>IF(Table1[[#This Row],[Driver Age]]&lt;25,"(&lt;25) Young",IF(Table1[[#This Row],[Driver Age]]&lt;=60,"(25–60) Adult","(&gt;60) Senior"))</f>
        <v>(&lt;25) Young</v>
      </c>
      <c r="Y327" t="s">
        <v>75</v>
      </c>
      <c r="Z327" t="s">
        <v>33</v>
      </c>
      <c r="AA327" t="s">
        <v>45</v>
      </c>
      <c r="AB327" t="s">
        <v>97</v>
      </c>
      <c r="AC327">
        <v>9</v>
      </c>
      <c r="AD327" t="s">
        <v>78</v>
      </c>
      <c r="AE327" t="s">
        <v>48</v>
      </c>
      <c r="AF327" t="s">
        <v>49</v>
      </c>
      <c r="AG327" t="s">
        <v>50</v>
      </c>
      <c r="AH327">
        <v>0</v>
      </c>
      <c r="AI327" t="s">
        <v>168</v>
      </c>
      <c r="AJ327" t="s">
        <v>67</v>
      </c>
    </row>
    <row r="328" spans="1:36">
      <c r="A328" t="s">
        <v>787</v>
      </c>
      <c r="B328">
        <f>1</f>
        <v>1</v>
      </c>
      <c r="C328" t="s">
        <v>220</v>
      </c>
      <c r="D328" t="str">
        <f>VLOOKUP(Table1[[#This Row],[State Name]], Lookup!$A$2:$B$33, 2, FALSE)</f>
        <v>NL</v>
      </c>
      <c r="E328" t="s">
        <v>33</v>
      </c>
      <c r="F328">
        <v>2020</v>
      </c>
      <c r="G328" t="s">
        <v>83</v>
      </c>
      <c r="H328">
        <f t="shared" si="5"/>
        <v>6</v>
      </c>
      <c r="I328" s="3">
        <f>DATE(Table1[[#This Row],[Year]],Table1[[#This Row],[Month_Number]],1)</f>
        <v>43983</v>
      </c>
      <c r="J328" t="s">
        <v>154</v>
      </c>
      <c r="K328" t="s">
        <v>788</v>
      </c>
      <c r="L328" t="s">
        <v>37</v>
      </c>
      <c r="M328">
        <v>1</v>
      </c>
      <c r="N328" t="s">
        <v>162</v>
      </c>
      <c r="O328">
        <v>10</v>
      </c>
      <c r="P328">
        <v>2</v>
      </c>
      <c r="Q328" t="s">
        <v>39</v>
      </c>
      <c r="R328" t="s">
        <v>104</v>
      </c>
      <c r="S328" t="s">
        <v>41</v>
      </c>
      <c r="T328" t="s">
        <v>63</v>
      </c>
      <c r="U328" t="s">
        <v>89</v>
      </c>
      <c r="V328">
        <v>40</v>
      </c>
      <c r="W328">
        <v>60</v>
      </c>
      <c r="X328" t="str">
        <f>IF(Table1[[#This Row],[Driver Age]]&lt;25,"(&lt;25) Young",IF(Table1[[#This Row],[Driver Age]]&lt;=60,"(25–60) Adult","(&gt;60) Senior"))</f>
        <v>(25–60) Adult</v>
      </c>
      <c r="Y328" t="s">
        <v>75</v>
      </c>
      <c r="Z328" t="s">
        <v>107</v>
      </c>
      <c r="AA328" t="s">
        <v>76</v>
      </c>
      <c r="AB328" t="s">
        <v>77</v>
      </c>
      <c r="AC328">
        <v>13</v>
      </c>
      <c r="AD328" t="s">
        <v>135</v>
      </c>
      <c r="AE328" t="s">
        <v>48</v>
      </c>
      <c r="AF328" t="s">
        <v>26</v>
      </c>
      <c r="AG328" t="s">
        <v>50</v>
      </c>
      <c r="AH328">
        <v>0.2</v>
      </c>
      <c r="AI328" t="s">
        <v>66</v>
      </c>
      <c r="AJ328" t="s">
        <v>109</v>
      </c>
    </row>
    <row r="329" spans="1:36">
      <c r="A329" t="s">
        <v>789</v>
      </c>
      <c r="B329">
        <f>1</f>
        <v>1</v>
      </c>
      <c r="C329" t="s">
        <v>211</v>
      </c>
      <c r="D329" t="str">
        <f>VLOOKUP(Table1[[#This Row],[State Name]], Lookup!$A$2:$B$33, 2, FALSE)</f>
        <v>WB</v>
      </c>
      <c r="E329" t="s">
        <v>229</v>
      </c>
      <c r="F329">
        <v>2018</v>
      </c>
      <c r="G329" t="s">
        <v>117</v>
      </c>
      <c r="H329">
        <f t="shared" si="5"/>
        <v>12</v>
      </c>
      <c r="I329" s="3">
        <f>DATE(Table1[[#This Row],[Year]],Table1[[#This Row],[Month_Number]],1)</f>
        <v>43435</v>
      </c>
      <c r="J329" t="s">
        <v>154</v>
      </c>
      <c r="K329" t="s">
        <v>620</v>
      </c>
      <c r="L329" t="s">
        <v>50</v>
      </c>
      <c r="M329">
        <v>4</v>
      </c>
      <c r="N329" t="s">
        <v>128</v>
      </c>
      <c r="O329">
        <v>2</v>
      </c>
      <c r="P329">
        <v>5</v>
      </c>
      <c r="Q329" t="s">
        <v>39</v>
      </c>
      <c r="R329" t="s">
        <v>104</v>
      </c>
      <c r="S329" t="s">
        <v>73</v>
      </c>
      <c r="T329" t="s">
        <v>105</v>
      </c>
      <c r="U329" t="s">
        <v>43</v>
      </c>
      <c r="V329">
        <v>49</v>
      </c>
      <c r="W329">
        <v>49</v>
      </c>
      <c r="X329" t="str">
        <f>IF(Table1[[#This Row],[Driver Age]]&lt;25,"(&lt;25) Young",IF(Table1[[#This Row],[Driver Age]]&lt;=60,"(25–60) Adult","(&gt;60) Senior"))</f>
        <v>(25–60) Adult</v>
      </c>
      <c r="Y329" t="s">
        <v>44</v>
      </c>
      <c r="Z329" t="s">
        <v>90</v>
      </c>
      <c r="AA329" t="s">
        <v>45</v>
      </c>
      <c r="AB329" t="s">
        <v>46</v>
      </c>
      <c r="AC329">
        <v>11</v>
      </c>
      <c r="AD329" t="s">
        <v>78</v>
      </c>
      <c r="AE329" t="s">
        <v>65</v>
      </c>
      <c r="AF329" t="s">
        <v>26</v>
      </c>
      <c r="AG329" t="s">
        <v>50</v>
      </c>
      <c r="AH329">
        <v>2.5</v>
      </c>
      <c r="AI329" t="s">
        <v>108</v>
      </c>
      <c r="AJ329" t="s">
        <v>109</v>
      </c>
    </row>
    <row r="330" spans="1:36">
      <c r="A330" t="s">
        <v>790</v>
      </c>
      <c r="B330">
        <f>1</f>
        <v>1</v>
      </c>
      <c r="C330" t="s">
        <v>327</v>
      </c>
      <c r="D330" t="str">
        <f>VLOOKUP(Table1[[#This Row],[State Name]], Lookup!$A$2:$B$33, 2, FALSE)</f>
        <v>MN</v>
      </c>
      <c r="E330" t="s">
        <v>33</v>
      </c>
      <c r="F330">
        <v>2022</v>
      </c>
      <c r="G330" t="s">
        <v>94</v>
      </c>
      <c r="H330">
        <f t="shared" si="5"/>
        <v>8</v>
      </c>
      <c r="I330" s="3">
        <f>DATE(Table1[[#This Row],[Year]],Table1[[#This Row],[Month_Number]],1)</f>
        <v>44774</v>
      </c>
      <c r="J330" t="s">
        <v>154</v>
      </c>
      <c r="K330" t="s">
        <v>791</v>
      </c>
      <c r="L330" t="s">
        <v>50</v>
      </c>
      <c r="M330">
        <v>3</v>
      </c>
      <c r="N330" t="s">
        <v>113</v>
      </c>
      <c r="O330">
        <v>10</v>
      </c>
      <c r="P330">
        <v>4</v>
      </c>
      <c r="Q330" t="s">
        <v>103</v>
      </c>
      <c r="R330" t="s">
        <v>61</v>
      </c>
      <c r="S330" t="s">
        <v>120</v>
      </c>
      <c r="T330" t="s">
        <v>74</v>
      </c>
      <c r="U330" t="s">
        <v>89</v>
      </c>
      <c r="V330">
        <v>93</v>
      </c>
      <c r="W330">
        <v>70</v>
      </c>
      <c r="X330" t="str">
        <f>IF(Table1[[#This Row],[Driver Age]]&lt;25,"(&lt;25) Young",IF(Table1[[#This Row],[Driver Age]]&lt;=60,"(25–60) Adult","(&gt;60) Senior"))</f>
        <v>(&gt;60) Senior</v>
      </c>
      <c r="Y330" t="s">
        <v>75</v>
      </c>
      <c r="Z330" t="s">
        <v>107</v>
      </c>
      <c r="AA330" t="s">
        <v>45</v>
      </c>
      <c r="AB330" t="s">
        <v>97</v>
      </c>
      <c r="AC330">
        <v>14</v>
      </c>
      <c r="AD330" t="s">
        <v>135</v>
      </c>
      <c r="AE330" t="s">
        <v>79</v>
      </c>
      <c r="AF330" t="s">
        <v>26</v>
      </c>
      <c r="AG330" t="s">
        <v>50</v>
      </c>
      <c r="AH330">
        <v>0.4</v>
      </c>
      <c r="AI330" t="s">
        <v>51</v>
      </c>
      <c r="AJ330" t="s">
        <v>67</v>
      </c>
    </row>
    <row r="331" spans="1:36">
      <c r="A331" t="s">
        <v>792</v>
      </c>
      <c r="B331">
        <f>1</f>
        <v>1</v>
      </c>
      <c r="C331" t="s">
        <v>286</v>
      </c>
      <c r="D331" t="str">
        <f>VLOOKUP(Table1[[#This Row],[State Name]], Lookup!$A$2:$B$33, 2, FALSE)</f>
        <v>GA</v>
      </c>
      <c r="E331" t="s">
        <v>33</v>
      </c>
      <c r="F331">
        <v>2022</v>
      </c>
      <c r="G331" t="s">
        <v>56</v>
      </c>
      <c r="H331">
        <f t="shared" si="5"/>
        <v>1</v>
      </c>
      <c r="I331" s="3">
        <f>DATE(Table1[[#This Row],[Year]],Table1[[#This Row],[Month_Number]],1)</f>
        <v>44562</v>
      </c>
      <c r="J331" t="s">
        <v>154</v>
      </c>
      <c r="K331" t="s">
        <v>793</v>
      </c>
      <c r="L331" t="s">
        <v>59</v>
      </c>
      <c r="M331">
        <v>4</v>
      </c>
      <c r="N331" t="s">
        <v>60</v>
      </c>
      <c r="O331">
        <v>10</v>
      </c>
      <c r="P331">
        <v>1</v>
      </c>
      <c r="Q331" t="s">
        <v>39</v>
      </c>
      <c r="R331" t="s">
        <v>40</v>
      </c>
      <c r="S331" t="s">
        <v>120</v>
      </c>
      <c r="T331" t="s">
        <v>105</v>
      </c>
      <c r="U331" t="s">
        <v>33</v>
      </c>
      <c r="V331">
        <v>59</v>
      </c>
      <c r="W331">
        <v>48</v>
      </c>
      <c r="X331" t="str">
        <f>IF(Table1[[#This Row],[Driver Age]]&lt;25,"(&lt;25) Young",IF(Table1[[#This Row],[Driver Age]]&lt;=60,"(25–60) Adult","(&gt;60) Senior"))</f>
        <v>(25–60) Adult</v>
      </c>
      <c r="Y331" t="s">
        <v>44</v>
      </c>
      <c r="Z331" t="s">
        <v>33</v>
      </c>
      <c r="AA331" t="s">
        <v>76</v>
      </c>
      <c r="AB331" t="s">
        <v>64</v>
      </c>
      <c r="AC331">
        <v>1</v>
      </c>
      <c r="AD331" t="s">
        <v>47</v>
      </c>
      <c r="AE331" t="s">
        <v>79</v>
      </c>
      <c r="AF331" t="s">
        <v>26</v>
      </c>
      <c r="AG331" t="s">
        <v>50</v>
      </c>
      <c r="AH331">
        <v>0.1</v>
      </c>
      <c r="AI331" t="s">
        <v>108</v>
      </c>
      <c r="AJ331" t="s">
        <v>52</v>
      </c>
    </row>
    <row r="332" spans="1:36">
      <c r="A332" t="s">
        <v>794</v>
      </c>
      <c r="B332">
        <f>1</f>
        <v>1</v>
      </c>
      <c r="C332" t="s">
        <v>177</v>
      </c>
      <c r="D332" t="str">
        <f>VLOOKUP(Table1[[#This Row],[State Name]], Lookup!$A$2:$B$33, 2, FALSE)</f>
        <v>MH</v>
      </c>
      <c r="E332" t="s">
        <v>178</v>
      </c>
      <c r="F332">
        <v>2023</v>
      </c>
      <c r="G332" t="s">
        <v>117</v>
      </c>
      <c r="H332">
        <f t="shared" si="5"/>
        <v>12</v>
      </c>
      <c r="I332" s="3">
        <f>DATE(Table1[[#This Row],[Year]],Table1[[#This Row],[Month_Number]],1)</f>
        <v>45261</v>
      </c>
      <c r="J332" t="s">
        <v>154</v>
      </c>
      <c r="K332" t="s">
        <v>795</v>
      </c>
      <c r="L332" t="s">
        <v>50</v>
      </c>
      <c r="M332">
        <v>2</v>
      </c>
      <c r="N332" t="s">
        <v>38</v>
      </c>
      <c r="O332">
        <v>6</v>
      </c>
      <c r="P332">
        <v>2</v>
      </c>
      <c r="Q332" t="s">
        <v>119</v>
      </c>
      <c r="R332" t="s">
        <v>61</v>
      </c>
      <c r="S332" t="s">
        <v>120</v>
      </c>
      <c r="T332" t="s">
        <v>105</v>
      </c>
      <c r="U332" t="s">
        <v>106</v>
      </c>
      <c r="V332">
        <v>46</v>
      </c>
      <c r="W332">
        <v>49</v>
      </c>
      <c r="X332" t="str">
        <f>IF(Table1[[#This Row],[Driver Age]]&lt;25,"(&lt;25) Young",IF(Table1[[#This Row],[Driver Age]]&lt;=60,"(25–60) Adult","(&gt;60) Senior"))</f>
        <v>(25–60) Adult</v>
      </c>
      <c r="Y332" t="s">
        <v>75</v>
      </c>
      <c r="Z332" t="s">
        <v>107</v>
      </c>
      <c r="AA332" t="s">
        <v>45</v>
      </c>
      <c r="AB332" t="s">
        <v>97</v>
      </c>
      <c r="AC332">
        <v>15</v>
      </c>
      <c r="AD332" t="s">
        <v>135</v>
      </c>
      <c r="AE332" t="s">
        <v>79</v>
      </c>
      <c r="AF332" t="s">
        <v>26</v>
      </c>
      <c r="AG332" t="s">
        <v>50</v>
      </c>
      <c r="AH332">
        <v>0.33</v>
      </c>
      <c r="AI332" t="s">
        <v>108</v>
      </c>
      <c r="AJ332" t="s">
        <v>109</v>
      </c>
    </row>
    <row r="333" spans="1:36">
      <c r="A333" t="s">
        <v>796</v>
      </c>
      <c r="B333">
        <f>1</f>
        <v>1</v>
      </c>
      <c r="C333" t="s">
        <v>286</v>
      </c>
      <c r="D333" t="str">
        <f>VLOOKUP(Table1[[#This Row],[State Name]], Lookup!$A$2:$B$33, 2, FALSE)</f>
        <v>GA</v>
      </c>
      <c r="E333" t="s">
        <v>33</v>
      </c>
      <c r="F333">
        <v>2020</v>
      </c>
      <c r="G333" t="s">
        <v>56</v>
      </c>
      <c r="H333">
        <f t="shared" si="5"/>
        <v>1</v>
      </c>
      <c r="I333" s="3">
        <f>DATE(Table1[[#This Row],[Year]],Table1[[#This Row],[Month_Number]],1)</f>
        <v>43831</v>
      </c>
      <c r="J333" t="s">
        <v>146</v>
      </c>
      <c r="K333" t="s">
        <v>454</v>
      </c>
      <c r="L333" t="s">
        <v>37</v>
      </c>
      <c r="M333">
        <v>5</v>
      </c>
      <c r="N333" t="s">
        <v>113</v>
      </c>
      <c r="O333">
        <v>9</v>
      </c>
      <c r="P333">
        <v>2</v>
      </c>
      <c r="Q333" t="s">
        <v>119</v>
      </c>
      <c r="R333" t="s">
        <v>61</v>
      </c>
      <c r="S333" t="s">
        <v>41</v>
      </c>
      <c r="T333" t="s">
        <v>105</v>
      </c>
      <c r="U333" t="s">
        <v>43</v>
      </c>
      <c r="V333">
        <v>49</v>
      </c>
      <c r="W333">
        <v>34</v>
      </c>
      <c r="X333" t="str">
        <f>IF(Table1[[#This Row],[Driver Age]]&lt;25,"(&lt;25) Young",IF(Table1[[#This Row],[Driver Age]]&lt;=60,"(25–60) Adult","(&gt;60) Senior"))</f>
        <v>(25–60) Adult</v>
      </c>
      <c r="Y333" t="s">
        <v>75</v>
      </c>
      <c r="Z333" t="s">
        <v>90</v>
      </c>
      <c r="AA333" t="s">
        <v>45</v>
      </c>
      <c r="AB333" t="s">
        <v>64</v>
      </c>
      <c r="AC333">
        <v>4</v>
      </c>
      <c r="AD333" t="s">
        <v>47</v>
      </c>
      <c r="AE333" t="s">
        <v>48</v>
      </c>
      <c r="AF333" t="s">
        <v>49</v>
      </c>
      <c r="AG333" t="s">
        <v>50</v>
      </c>
      <c r="AH333">
        <v>0.22</v>
      </c>
      <c r="AI333" t="s">
        <v>80</v>
      </c>
      <c r="AJ333" t="s">
        <v>109</v>
      </c>
    </row>
    <row r="334" spans="1:36">
      <c r="A334" t="s">
        <v>797</v>
      </c>
      <c r="B334">
        <f>1</f>
        <v>1</v>
      </c>
      <c r="C334" t="s">
        <v>294</v>
      </c>
      <c r="D334" t="str">
        <f>VLOOKUP(Table1[[#This Row],[State Name]], Lookup!$A$2:$B$33, 2, FALSE)</f>
        <v>MZ</v>
      </c>
      <c r="E334" t="s">
        <v>33</v>
      </c>
      <c r="F334">
        <v>2018</v>
      </c>
      <c r="G334" t="s">
        <v>56</v>
      </c>
      <c r="H334">
        <f t="shared" si="5"/>
        <v>1</v>
      </c>
      <c r="I334" s="3">
        <f>DATE(Table1[[#This Row],[Year]],Table1[[#This Row],[Month_Number]],1)</f>
        <v>43101</v>
      </c>
      <c r="J334" t="s">
        <v>101</v>
      </c>
      <c r="K334" t="s">
        <v>798</v>
      </c>
      <c r="L334" t="s">
        <v>37</v>
      </c>
      <c r="M334">
        <v>4</v>
      </c>
      <c r="N334" t="s">
        <v>71</v>
      </c>
      <c r="O334">
        <v>4</v>
      </c>
      <c r="P334">
        <v>5</v>
      </c>
      <c r="Q334" t="s">
        <v>87</v>
      </c>
      <c r="R334" t="s">
        <v>88</v>
      </c>
      <c r="S334" t="s">
        <v>62</v>
      </c>
      <c r="T334" t="s">
        <v>105</v>
      </c>
      <c r="U334" t="s">
        <v>106</v>
      </c>
      <c r="V334">
        <v>46</v>
      </c>
      <c r="W334">
        <v>62</v>
      </c>
      <c r="X334" t="str">
        <f>IF(Table1[[#This Row],[Driver Age]]&lt;25,"(&lt;25) Young",IF(Table1[[#This Row],[Driver Age]]&lt;=60,"(25–60) Adult","(&gt;60) Senior"))</f>
        <v>(&gt;60) Senior</v>
      </c>
      <c r="Y334" t="s">
        <v>75</v>
      </c>
      <c r="Z334" t="s">
        <v>107</v>
      </c>
      <c r="AA334" t="s">
        <v>45</v>
      </c>
      <c r="AB334" t="s">
        <v>46</v>
      </c>
      <c r="AC334">
        <v>18</v>
      </c>
      <c r="AD334" t="s">
        <v>114</v>
      </c>
      <c r="AE334" t="s">
        <v>65</v>
      </c>
      <c r="AF334" t="s">
        <v>49</v>
      </c>
      <c r="AG334" t="s">
        <v>50</v>
      </c>
      <c r="AH334">
        <v>1.25</v>
      </c>
      <c r="AI334" t="s">
        <v>66</v>
      </c>
      <c r="AJ334" t="s">
        <v>109</v>
      </c>
    </row>
    <row r="335" spans="1:36">
      <c r="A335" t="s">
        <v>799</v>
      </c>
      <c r="B335">
        <f>1</f>
        <v>1</v>
      </c>
      <c r="C335" t="s">
        <v>93</v>
      </c>
      <c r="D335" t="str">
        <f>VLOOKUP(Table1[[#This Row],[State Name]], Lookup!$A$2:$B$33, 2, FALSE)</f>
        <v>SK</v>
      </c>
      <c r="E335" t="s">
        <v>33</v>
      </c>
      <c r="F335">
        <v>2019</v>
      </c>
      <c r="G335" t="s">
        <v>130</v>
      </c>
      <c r="H335">
        <f t="shared" si="5"/>
        <v>4</v>
      </c>
      <c r="I335" s="3">
        <f>DATE(Table1[[#This Row],[Year]],Table1[[#This Row],[Month_Number]],1)</f>
        <v>43556</v>
      </c>
      <c r="J335" t="s">
        <v>154</v>
      </c>
      <c r="K335" t="s">
        <v>800</v>
      </c>
      <c r="L335" t="s">
        <v>37</v>
      </c>
      <c r="M335">
        <v>2</v>
      </c>
      <c r="N335" t="s">
        <v>113</v>
      </c>
      <c r="O335">
        <v>0</v>
      </c>
      <c r="P335">
        <v>2</v>
      </c>
      <c r="Q335" t="s">
        <v>87</v>
      </c>
      <c r="R335" t="s">
        <v>88</v>
      </c>
      <c r="S335" t="s">
        <v>73</v>
      </c>
      <c r="T335" t="s">
        <v>105</v>
      </c>
      <c r="U335" t="s">
        <v>106</v>
      </c>
      <c r="V335">
        <v>109</v>
      </c>
      <c r="W335">
        <v>21</v>
      </c>
      <c r="X335" t="str">
        <f>IF(Table1[[#This Row],[Driver Age]]&lt;25,"(&lt;25) Young",IF(Table1[[#This Row],[Driver Age]]&lt;=60,"(25–60) Adult","(&gt;60) Senior"))</f>
        <v>(&lt;25) Young</v>
      </c>
      <c r="Y335" t="s">
        <v>44</v>
      </c>
      <c r="Z335" t="s">
        <v>90</v>
      </c>
      <c r="AA335" t="s">
        <v>45</v>
      </c>
      <c r="AB335" t="s">
        <v>64</v>
      </c>
      <c r="AC335">
        <v>21</v>
      </c>
      <c r="AD335" t="s">
        <v>47</v>
      </c>
      <c r="AE335" t="s">
        <v>65</v>
      </c>
      <c r="AF335" t="s">
        <v>26</v>
      </c>
      <c r="AG335" t="s">
        <v>50</v>
      </c>
      <c r="AH335">
        <v>0</v>
      </c>
      <c r="AI335" t="s">
        <v>168</v>
      </c>
      <c r="AJ335" t="s">
        <v>67</v>
      </c>
    </row>
    <row r="336" spans="1:36">
      <c r="A336" t="s">
        <v>801</v>
      </c>
      <c r="B336">
        <f>1</f>
        <v>1</v>
      </c>
      <c r="C336" t="s">
        <v>270</v>
      </c>
      <c r="D336" t="str">
        <f>VLOOKUP(Table1[[#This Row],[State Name]], Lookup!$A$2:$B$33, 2, FALSE)</f>
        <v>HR</v>
      </c>
      <c r="E336" t="s">
        <v>33</v>
      </c>
      <c r="F336">
        <v>2019</v>
      </c>
      <c r="G336" t="s">
        <v>56</v>
      </c>
      <c r="H336">
        <f t="shared" si="5"/>
        <v>1</v>
      </c>
      <c r="I336" s="3">
        <f>DATE(Table1[[#This Row],[Year]],Table1[[#This Row],[Month_Number]],1)</f>
        <v>43466</v>
      </c>
      <c r="J336" t="s">
        <v>154</v>
      </c>
      <c r="K336" t="s">
        <v>802</v>
      </c>
      <c r="L336" t="s">
        <v>59</v>
      </c>
      <c r="M336">
        <v>3</v>
      </c>
      <c r="N336" t="s">
        <v>162</v>
      </c>
      <c r="O336">
        <v>2</v>
      </c>
      <c r="P336">
        <v>4</v>
      </c>
      <c r="Q336" t="s">
        <v>119</v>
      </c>
      <c r="R336" t="s">
        <v>104</v>
      </c>
      <c r="S336" t="s">
        <v>62</v>
      </c>
      <c r="T336" t="s">
        <v>42</v>
      </c>
      <c r="U336" t="s">
        <v>33</v>
      </c>
      <c r="V336">
        <v>96</v>
      </c>
      <c r="W336">
        <v>53</v>
      </c>
      <c r="X336" t="str">
        <f>IF(Table1[[#This Row],[Driver Age]]&lt;25,"(&lt;25) Young",IF(Table1[[#This Row],[Driver Age]]&lt;=60,"(25–60) Adult","(&gt;60) Senior"))</f>
        <v>(25–60) Adult</v>
      </c>
      <c r="Y336" t="s">
        <v>44</v>
      </c>
      <c r="Z336" t="s">
        <v>33</v>
      </c>
      <c r="AA336" t="s">
        <v>45</v>
      </c>
      <c r="AB336" t="s">
        <v>97</v>
      </c>
      <c r="AC336">
        <v>20</v>
      </c>
      <c r="AD336" t="s">
        <v>114</v>
      </c>
      <c r="AE336" t="s">
        <v>65</v>
      </c>
      <c r="AF336" t="s">
        <v>26</v>
      </c>
      <c r="AG336" t="s">
        <v>50</v>
      </c>
      <c r="AH336">
        <v>2</v>
      </c>
      <c r="AI336" t="s">
        <v>66</v>
      </c>
      <c r="AJ336" t="s">
        <v>67</v>
      </c>
    </row>
    <row r="337" spans="1:36">
      <c r="A337" t="s">
        <v>803</v>
      </c>
      <c r="B337">
        <f>1</f>
        <v>1</v>
      </c>
      <c r="C337" t="s">
        <v>234</v>
      </c>
      <c r="D337" t="str">
        <f>VLOOKUP(Table1[[#This Row],[State Name]], Lookup!$A$2:$B$33, 2, FALSE)</f>
        <v>TR</v>
      </c>
      <c r="E337" t="s">
        <v>33</v>
      </c>
      <c r="F337">
        <v>2019</v>
      </c>
      <c r="G337" t="s">
        <v>34</v>
      </c>
      <c r="H337">
        <f t="shared" si="5"/>
        <v>5</v>
      </c>
      <c r="I337" s="3">
        <f>DATE(Table1[[#This Row],[Year]],Table1[[#This Row],[Month_Number]],1)</f>
        <v>43586</v>
      </c>
      <c r="J337" t="s">
        <v>146</v>
      </c>
      <c r="K337" t="s">
        <v>804</v>
      </c>
      <c r="L337" t="s">
        <v>37</v>
      </c>
      <c r="M337">
        <v>5</v>
      </c>
      <c r="N337" t="s">
        <v>71</v>
      </c>
      <c r="O337">
        <v>6</v>
      </c>
      <c r="P337">
        <v>0</v>
      </c>
      <c r="Q337" t="s">
        <v>87</v>
      </c>
      <c r="R337" t="s">
        <v>88</v>
      </c>
      <c r="S337" t="s">
        <v>73</v>
      </c>
      <c r="T337" t="s">
        <v>74</v>
      </c>
      <c r="U337" t="s">
        <v>106</v>
      </c>
      <c r="V337">
        <v>35</v>
      </c>
      <c r="W337">
        <v>40</v>
      </c>
      <c r="X337" t="str">
        <f>IF(Table1[[#This Row],[Driver Age]]&lt;25,"(&lt;25) Young",IF(Table1[[#This Row],[Driver Age]]&lt;=60,"(25–60) Adult","(&gt;60) Senior"))</f>
        <v>(25–60) Adult</v>
      </c>
      <c r="Y337" t="s">
        <v>75</v>
      </c>
      <c r="Z337" t="s">
        <v>33</v>
      </c>
      <c r="AA337" t="s">
        <v>45</v>
      </c>
      <c r="AB337" t="s">
        <v>77</v>
      </c>
      <c r="AC337">
        <v>5</v>
      </c>
      <c r="AD337" t="s">
        <v>78</v>
      </c>
      <c r="AE337" t="s">
        <v>65</v>
      </c>
      <c r="AF337" t="s">
        <v>49</v>
      </c>
      <c r="AG337" t="s">
        <v>143</v>
      </c>
      <c r="AH337">
        <v>0</v>
      </c>
      <c r="AI337" t="s">
        <v>108</v>
      </c>
      <c r="AJ337" t="s">
        <v>109</v>
      </c>
    </row>
    <row r="338" spans="1:36">
      <c r="A338" t="s">
        <v>805</v>
      </c>
      <c r="B338">
        <f>1</f>
        <v>1</v>
      </c>
      <c r="C338" t="s">
        <v>137</v>
      </c>
      <c r="D338" t="str">
        <f>VLOOKUP(Table1[[#This Row],[State Name]], Lookup!$A$2:$B$33, 2, FALSE)</f>
        <v>AS</v>
      </c>
      <c r="E338" t="s">
        <v>33</v>
      </c>
      <c r="F338">
        <v>2023</v>
      </c>
      <c r="G338" t="s">
        <v>56</v>
      </c>
      <c r="H338">
        <f t="shared" si="5"/>
        <v>1</v>
      </c>
      <c r="I338" s="3">
        <f>DATE(Table1[[#This Row],[Year]],Table1[[#This Row],[Month_Number]],1)</f>
        <v>44927</v>
      </c>
      <c r="J338" t="s">
        <v>101</v>
      </c>
      <c r="K338" t="s">
        <v>806</v>
      </c>
      <c r="L338" t="s">
        <v>50</v>
      </c>
      <c r="M338">
        <v>2</v>
      </c>
      <c r="N338" t="s">
        <v>113</v>
      </c>
      <c r="O338">
        <v>6</v>
      </c>
      <c r="P338">
        <v>1</v>
      </c>
      <c r="Q338" t="s">
        <v>119</v>
      </c>
      <c r="R338" t="s">
        <v>104</v>
      </c>
      <c r="S338" t="s">
        <v>73</v>
      </c>
      <c r="T338" t="s">
        <v>42</v>
      </c>
      <c r="U338" t="s">
        <v>89</v>
      </c>
      <c r="V338">
        <v>95</v>
      </c>
      <c r="W338">
        <v>21</v>
      </c>
      <c r="X338" t="str">
        <f>IF(Table1[[#This Row],[Driver Age]]&lt;25,"(&lt;25) Young",IF(Table1[[#This Row],[Driver Age]]&lt;=60,"(25–60) Adult","(&gt;60) Senior"))</f>
        <v>(&lt;25) Young</v>
      </c>
      <c r="Y338" t="s">
        <v>75</v>
      </c>
      <c r="Z338" t="s">
        <v>33</v>
      </c>
      <c r="AA338" t="s">
        <v>45</v>
      </c>
      <c r="AB338" t="s">
        <v>77</v>
      </c>
      <c r="AC338">
        <v>8</v>
      </c>
      <c r="AD338" t="s">
        <v>78</v>
      </c>
      <c r="AE338" t="s">
        <v>79</v>
      </c>
      <c r="AF338" t="s">
        <v>49</v>
      </c>
      <c r="AG338" t="s">
        <v>50</v>
      </c>
      <c r="AH338">
        <v>0.17</v>
      </c>
      <c r="AI338" t="s">
        <v>168</v>
      </c>
      <c r="AJ338" t="s">
        <v>67</v>
      </c>
    </row>
    <row r="339" spans="1:36">
      <c r="A339" t="s">
        <v>807</v>
      </c>
      <c r="B339">
        <f>1</f>
        <v>1</v>
      </c>
      <c r="C339" t="s">
        <v>177</v>
      </c>
      <c r="D339" t="str">
        <f>VLOOKUP(Table1[[#This Row],[State Name]], Lookup!$A$2:$B$33, 2, FALSE)</f>
        <v>MH</v>
      </c>
      <c r="E339" t="s">
        <v>178</v>
      </c>
      <c r="F339">
        <v>2022</v>
      </c>
      <c r="G339" t="s">
        <v>124</v>
      </c>
      <c r="H339">
        <f t="shared" si="5"/>
        <v>7</v>
      </c>
      <c r="I339" s="3">
        <f>DATE(Table1[[#This Row],[Year]],Table1[[#This Row],[Month_Number]],1)</f>
        <v>44743</v>
      </c>
      <c r="J339" t="s">
        <v>57</v>
      </c>
      <c r="K339" t="s">
        <v>808</v>
      </c>
      <c r="L339" t="s">
        <v>50</v>
      </c>
      <c r="M339">
        <v>5</v>
      </c>
      <c r="N339" t="s">
        <v>71</v>
      </c>
      <c r="O339">
        <v>10</v>
      </c>
      <c r="P339">
        <v>0</v>
      </c>
      <c r="Q339" t="s">
        <v>103</v>
      </c>
      <c r="R339" t="s">
        <v>88</v>
      </c>
      <c r="S339" t="s">
        <v>120</v>
      </c>
      <c r="T339" t="s">
        <v>105</v>
      </c>
      <c r="U339" t="s">
        <v>89</v>
      </c>
      <c r="V339">
        <v>75</v>
      </c>
      <c r="W339">
        <v>37</v>
      </c>
      <c r="X339" t="str">
        <f>IF(Table1[[#This Row],[Driver Age]]&lt;25,"(&lt;25) Young",IF(Table1[[#This Row],[Driver Age]]&lt;=60,"(25–60) Adult","(&gt;60) Senior"))</f>
        <v>(25–60) Adult</v>
      </c>
      <c r="Y339" t="s">
        <v>75</v>
      </c>
      <c r="Z339" t="s">
        <v>107</v>
      </c>
      <c r="AA339" t="s">
        <v>45</v>
      </c>
      <c r="AB339" t="s">
        <v>64</v>
      </c>
      <c r="AC339">
        <v>5</v>
      </c>
      <c r="AD339" t="s">
        <v>78</v>
      </c>
      <c r="AE339" t="s">
        <v>79</v>
      </c>
      <c r="AF339" t="s">
        <v>49</v>
      </c>
      <c r="AG339" t="s">
        <v>143</v>
      </c>
      <c r="AH339">
        <v>0</v>
      </c>
      <c r="AI339" t="s">
        <v>108</v>
      </c>
      <c r="AJ339" t="s">
        <v>91</v>
      </c>
    </row>
    <row r="340" spans="1:36">
      <c r="A340" t="s">
        <v>809</v>
      </c>
      <c r="B340">
        <f>1</f>
        <v>1</v>
      </c>
      <c r="C340" t="s">
        <v>327</v>
      </c>
      <c r="D340" t="str">
        <f>VLOOKUP(Table1[[#This Row],[State Name]], Lookup!$A$2:$B$33, 2, FALSE)</f>
        <v>MN</v>
      </c>
      <c r="E340" t="s">
        <v>33</v>
      </c>
      <c r="F340">
        <v>2021</v>
      </c>
      <c r="G340" t="s">
        <v>171</v>
      </c>
      <c r="H340">
        <f t="shared" si="5"/>
        <v>2</v>
      </c>
      <c r="I340" s="3">
        <f>DATE(Table1[[#This Row],[Year]],Table1[[#This Row],[Month_Number]],1)</f>
        <v>44228</v>
      </c>
      <c r="J340" t="s">
        <v>57</v>
      </c>
      <c r="K340" t="s">
        <v>810</v>
      </c>
      <c r="L340" t="s">
        <v>50</v>
      </c>
      <c r="M340">
        <v>3</v>
      </c>
      <c r="N340" t="s">
        <v>162</v>
      </c>
      <c r="O340">
        <v>9</v>
      </c>
      <c r="P340">
        <v>1</v>
      </c>
      <c r="Q340" t="s">
        <v>87</v>
      </c>
      <c r="R340" t="s">
        <v>40</v>
      </c>
      <c r="S340" t="s">
        <v>120</v>
      </c>
      <c r="T340" t="s">
        <v>74</v>
      </c>
      <c r="U340" t="s">
        <v>43</v>
      </c>
      <c r="V340">
        <v>49</v>
      </c>
      <c r="W340">
        <v>36</v>
      </c>
      <c r="X340" t="str">
        <f>IF(Table1[[#This Row],[Driver Age]]&lt;25,"(&lt;25) Young",IF(Table1[[#This Row],[Driver Age]]&lt;=60,"(25–60) Adult","(&gt;60) Senior"))</f>
        <v>(25–60) Adult</v>
      </c>
      <c r="Y340" t="s">
        <v>44</v>
      </c>
      <c r="Z340" t="s">
        <v>33</v>
      </c>
      <c r="AA340" t="s">
        <v>76</v>
      </c>
      <c r="AB340" t="s">
        <v>77</v>
      </c>
      <c r="AC340">
        <v>23</v>
      </c>
      <c r="AD340" t="s">
        <v>47</v>
      </c>
      <c r="AE340" t="s">
        <v>48</v>
      </c>
      <c r="AF340" t="s">
        <v>49</v>
      </c>
      <c r="AG340" t="s">
        <v>50</v>
      </c>
      <c r="AH340">
        <v>0.11</v>
      </c>
      <c r="AI340" t="s">
        <v>108</v>
      </c>
      <c r="AJ340" t="s">
        <v>109</v>
      </c>
    </row>
    <row r="341" spans="1:36">
      <c r="A341" t="s">
        <v>811</v>
      </c>
      <c r="B341">
        <f>1</f>
        <v>1</v>
      </c>
      <c r="C341" t="s">
        <v>166</v>
      </c>
      <c r="D341" t="str">
        <f>VLOOKUP(Table1[[#This Row],[State Name]], Lookup!$A$2:$B$33, 2, FALSE)</f>
        <v>MP</v>
      </c>
      <c r="E341" t="s">
        <v>33</v>
      </c>
      <c r="F341">
        <v>2023</v>
      </c>
      <c r="G341" t="s">
        <v>130</v>
      </c>
      <c r="H341">
        <f t="shared" si="5"/>
        <v>4</v>
      </c>
      <c r="I341" s="3">
        <f>DATE(Table1[[#This Row],[Year]],Table1[[#This Row],[Month_Number]],1)</f>
        <v>45017</v>
      </c>
      <c r="J341" t="s">
        <v>101</v>
      </c>
      <c r="K341" t="s">
        <v>812</v>
      </c>
      <c r="L341" t="s">
        <v>50</v>
      </c>
      <c r="M341">
        <v>2</v>
      </c>
      <c r="N341" t="s">
        <v>38</v>
      </c>
      <c r="O341">
        <v>7</v>
      </c>
      <c r="P341">
        <v>1</v>
      </c>
      <c r="Q341" t="s">
        <v>87</v>
      </c>
      <c r="R341" t="s">
        <v>104</v>
      </c>
      <c r="S341" t="s">
        <v>62</v>
      </c>
      <c r="T341" t="s">
        <v>74</v>
      </c>
      <c r="U341" t="s">
        <v>89</v>
      </c>
      <c r="V341">
        <v>65</v>
      </c>
      <c r="W341">
        <v>35</v>
      </c>
      <c r="X341" t="str">
        <f>IF(Table1[[#This Row],[Driver Age]]&lt;25,"(&lt;25) Young",IF(Table1[[#This Row],[Driver Age]]&lt;=60,"(25–60) Adult","(&gt;60) Senior"))</f>
        <v>(25–60) Adult</v>
      </c>
      <c r="Y341" t="s">
        <v>44</v>
      </c>
      <c r="Z341" t="s">
        <v>33</v>
      </c>
      <c r="AA341" t="s">
        <v>45</v>
      </c>
      <c r="AB341" t="s">
        <v>64</v>
      </c>
      <c r="AC341">
        <v>13</v>
      </c>
      <c r="AD341" t="s">
        <v>135</v>
      </c>
      <c r="AE341" t="s">
        <v>79</v>
      </c>
      <c r="AF341" t="s">
        <v>49</v>
      </c>
      <c r="AG341" t="s">
        <v>50</v>
      </c>
      <c r="AH341">
        <v>0.14000000000000001</v>
      </c>
      <c r="AI341" t="s">
        <v>108</v>
      </c>
      <c r="AJ341" t="s">
        <v>52</v>
      </c>
    </row>
    <row r="342" spans="1:36">
      <c r="A342" t="s">
        <v>813</v>
      </c>
      <c r="B342">
        <f>1</f>
        <v>1</v>
      </c>
      <c r="C342" t="s">
        <v>141</v>
      </c>
      <c r="D342" t="str">
        <f>VLOOKUP(Table1[[#This Row],[State Name]], Lookup!$A$2:$B$33, 2, FALSE)</f>
        <v>BR</v>
      </c>
      <c r="E342" t="s">
        <v>33</v>
      </c>
      <c r="F342">
        <v>2018</v>
      </c>
      <c r="G342" t="s">
        <v>117</v>
      </c>
      <c r="H342">
        <f t="shared" si="5"/>
        <v>12</v>
      </c>
      <c r="I342" s="3">
        <f>DATE(Table1[[#This Row],[Year]],Table1[[#This Row],[Month_Number]],1)</f>
        <v>43435</v>
      </c>
      <c r="J342" t="s">
        <v>101</v>
      </c>
      <c r="K342" t="s">
        <v>814</v>
      </c>
      <c r="L342" t="s">
        <v>50</v>
      </c>
      <c r="M342">
        <v>2</v>
      </c>
      <c r="N342" t="s">
        <v>128</v>
      </c>
      <c r="O342">
        <v>1</v>
      </c>
      <c r="P342">
        <v>5</v>
      </c>
      <c r="Q342" t="s">
        <v>87</v>
      </c>
      <c r="R342" t="s">
        <v>40</v>
      </c>
      <c r="S342" t="s">
        <v>120</v>
      </c>
      <c r="T342" t="s">
        <v>63</v>
      </c>
      <c r="U342" t="s">
        <v>43</v>
      </c>
      <c r="V342">
        <v>101</v>
      </c>
      <c r="W342">
        <v>45</v>
      </c>
      <c r="X342" t="str">
        <f>IF(Table1[[#This Row],[Driver Age]]&lt;25,"(&lt;25) Young",IF(Table1[[#This Row],[Driver Age]]&lt;=60,"(25–60) Adult","(&gt;60) Senior"))</f>
        <v>(25–60) Adult</v>
      </c>
      <c r="Y342" t="s">
        <v>44</v>
      </c>
      <c r="Z342" t="s">
        <v>107</v>
      </c>
      <c r="AA342" t="s">
        <v>76</v>
      </c>
      <c r="AB342" t="s">
        <v>46</v>
      </c>
      <c r="AC342">
        <v>14</v>
      </c>
      <c r="AD342" t="s">
        <v>135</v>
      </c>
      <c r="AE342" t="s">
        <v>65</v>
      </c>
      <c r="AF342" t="s">
        <v>49</v>
      </c>
      <c r="AG342" t="s">
        <v>50</v>
      </c>
      <c r="AH342">
        <v>5</v>
      </c>
      <c r="AI342" t="s">
        <v>108</v>
      </c>
      <c r="AJ342" t="s">
        <v>67</v>
      </c>
    </row>
    <row r="343" spans="1:36">
      <c r="A343" t="s">
        <v>815</v>
      </c>
      <c r="B343">
        <f>1</f>
        <v>1</v>
      </c>
      <c r="C343" t="s">
        <v>215</v>
      </c>
      <c r="D343" t="str">
        <f>VLOOKUP(Table1[[#This Row],[State Name]], Lookup!$A$2:$B$33, 2, FALSE)</f>
        <v>KL</v>
      </c>
      <c r="E343" t="s">
        <v>33</v>
      </c>
      <c r="F343">
        <v>2022</v>
      </c>
      <c r="G343" t="s">
        <v>130</v>
      </c>
      <c r="H343">
        <f t="shared" si="5"/>
        <v>4</v>
      </c>
      <c r="I343" s="3">
        <f>DATE(Table1[[#This Row],[Year]],Table1[[#This Row],[Month_Number]],1)</f>
        <v>44652</v>
      </c>
      <c r="J343" t="s">
        <v>84</v>
      </c>
      <c r="K343" t="s">
        <v>816</v>
      </c>
      <c r="L343" t="s">
        <v>37</v>
      </c>
      <c r="M343">
        <v>5</v>
      </c>
      <c r="N343" t="s">
        <v>113</v>
      </c>
      <c r="O343">
        <v>7</v>
      </c>
      <c r="P343">
        <v>2</v>
      </c>
      <c r="Q343" t="s">
        <v>103</v>
      </c>
      <c r="R343" t="s">
        <v>88</v>
      </c>
      <c r="S343" t="s">
        <v>73</v>
      </c>
      <c r="T343" t="s">
        <v>74</v>
      </c>
      <c r="U343" t="s">
        <v>106</v>
      </c>
      <c r="V343">
        <v>106</v>
      </c>
      <c r="W343">
        <v>54</v>
      </c>
      <c r="X343" t="str">
        <f>IF(Table1[[#This Row],[Driver Age]]&lt;25,"(&lt;25) Young",IF(Table1[[#This Row],[Driver Age]]&lt;=60,"(25–60) Adult","(&gt;60) Senior"))</f>
        <v>(25–60) Adult</v>
      </c>
      <c r="Y343" t="s">
        <v>44</v>
      </c>
      <c r="Z343" t="s">
        <v>90</v>
      </c>
      <c r="AA343" t="s">
        <v>45</v>
      </c>
      <c r="AB343" t="s">
        <v>77</v>
      </c>
      <c r="AC343">
        <v>8</v>
      </c>
      <c r="AD343" t="s">
        <v>78</v>
      </c>
      <c r="AE343" t="s">
        <v>79</v>
      </c>
      <c r="AF343" t="s">
        <v>26</v>
      </c>
      <c r="AG343" t="s">
        <v>50</v>
      </c>
      <c r="AH343">
        <v>0.28999999999999998</v>
      </c>
      <c r="AI343" t="s">
        <v>66</v>
      </c>
      <c r="AJ343" t="s">
        <v>67</v>
      </c>
    </row>
    <row r="344" spans="1:36">
      <c r="A344" t="s">
        <v>817</v>
      </c>
      <c r="B344">
        <f>1</f>
        <v>1</v>
      </c>
      <c r="C344" t="s">
        <v>191</v>
      </c>
      <c r="D344" t="str">
        <f>VLOOKUP(Table1[[#This Row],[State Name]], Lookup!$A$2:$B$33, 2, FALSE)</f>
        <v>CH</v>
      </c>
      <c r="E344" t="s">
        <v>33</v>
      </c>
      <c r="F344">
        <v>2022</v>
      </c>
      <c r="G344" t="s">
        <v>94</v>
      </c>
      <c r="H344">
        <f t="shared" si="5"/>
        <v>8</v>
      </c>
      <c r="I344" s="3">
        <f>DATE(Table1[[#This Row],[Year]],Table1[[#This Row],[Month_Number]],1)</f>
        <v>44774</v>
      </c>
      <c r="J344" t="s">
        <v>35</v>
      </c>
      <c r="K344" t="s">
        <v>818</v>
      </c>
      <c r="L344" t="s">
        <v>59</v>
      </c>
      <c r="M344">
        <v>2</v>
      </c>
      <c r="N344" t="s">
        <v>86</v>
      </c>
      <c r="O344">
        <v>3</v>
      </c>
      <c r="P344">
        <v>1</v>
      </c>
      <c r="Q344" t="s">
        <v>72</v>
      </c>
      <c r="R344" t="s">
        <v>61</v>
      </c>
      <c r="S344" t="s">
        <v>73</v>
      </c>
      <c r="T344" t="s">
        <v>63</v>
      </c>
      <c r="U344" t="s">
        <v>33</v>
      </c>
      <c r="V344">
        <v>101</v>
      </c>
      <c r="W344">
        <v>49</v>
      </c>
      <c r="X344" t="str">
        <f>IF(Table1[[#This Row],[Driver Age]]&lt;25,"(&lt;25) Young",IF(Table1[[#This Row],[Driver Age]]&lt;=60,"(25–60) Adult","(&gt;60) Senior"))</f>
        <v>(25–60) Adult</v>
      </c>
      <c r="Y344" t="s">
        <v>75</v>
      </c>
      <c r="Z344" t="s">
        <v>90</v>
      </c>
      <c r="AA344" t="s">
        <v>45</v>
      </c>
      <c r="AB344" t="s">
        <v>46</v>
      </c>
      <c r="AC344">
        <v>20</v>
      </c>
      <c r="AD344" t="s">
        <v>114</v>
      </c>
      <c r="AE344" t="s">
        <v>79</v>
      </c>
      <c r="AF344" t="s">
        <v>49</v>
      </c>
      <c r="AG344" t="s">
        <v>50</v>
      </c>
      <c r="AH344">
        <v>0.33</v>
      </c>
      <c r="AI344" t="s">
        <v>108</v>
      </c>
      <c r="AJ344" t="s">
        <v>67</v>
      </c>
    </row>
    <row r="345" spans="1:36">
      <c r="A345" t="s">
        <v>819</v>
      </c>
      <c r="B345">
        <f>1</f>
        <v>1</v>
      </c>
      <c r="C345" t="s">
        <v>157</v>
      </c>
      <c r="D345" t="str">
        <f>VLOOKUP(Table1[[#This Row],[State Name]], Lookup!$A$2:$B$33, 2, FALSE)</f>
        <v>KA</v>
      </c>
      <c r="E345" t="s">
        <v>258</v>
      </c>
      <c r="F345">
        <v>2019</v>
      </c>
      <c r="G345" t="s">
        <v>124</v>
      </c>
      <c r="H345">
        <f t="shared" si="5"/>
        <v>7</v>
      </c>
      <c r="I345" s="3">
        <f>DATE(Table1[[#This Row],[Year]],Table1[[#This Row],[Month_Number]],1)</f>
        <v>43647</v>
      </c>
      <c r="J345" t="s">
        <v>84</v>
      </c>
      <c r="K345" t="s">
        <v>820</v>
      </c>
      <c r="L345" t="s">
        <v>37</v>
      </c>
      <c r="M345">
        <v>4</v>
      </c>
      <c r="N345" t="s">
        <v>38</v>
      </c>
      <c r="O345">
        <v>8</v>
      </c>
      <c r="P345">
        <v>0</v>
      </c>
      <c r="Q345" t="s">
        <v>103</v>
      </c>
      <c r="R345" t="s">
        <v>88</v>
      </c>
      <c r="S345" t="s">
        <v>62</v>
      </c>
      <c r="T345" t="s">
        <v>63</v>
      </c>
      <c r="U345" t="s">
        <v>89</v>
      </c>
      <c r="V345">
        <v>68</v>
      </c>
      <c r="W345">
        <v>50</v>
      </c>
      <c r="X345" t="str">
        <f>IF(Table1[[#This Row],[Driver Age]]&lt;25,"(&lt;25) Young",IF(Table1[[#This Row],[Driver Age]]&lt;=60,"(25–60) Adult","(&gt;60) Senior"))</f>
        <v>(25–60) Adult</v>
      </c>
      <c r="Y345" t="s">
        <v>75</v>
      </c>
      <c r="Z345" t="s">
        <v>33</v>
      </c>
      <c r="AA345" t="s">
        <v>45</v>
      </c>
      <c r="AB345" t="s">
        <v>64</v>
      </c>
      <c r="AC345">
        <v>14</v>
      </c>
      <c r="AD345" t="s">
        <v>135</v>
      </c>
      <c r="AE345" t="s">
        <v>65</v>
      </c>
      <c r="AF345" t="s">
        <v>26</v>
      </c>
      <c r="AG345" t="s">
        <v>143</v>
      </c>
      <c r="AH345">
        <v>0</v>
      </c>
      <c r="AI345" t="s">
        <v>66</v>
      </c>
      <c r="AJ345" t="s">
        <v>52</v>
      </c>
    </row>
    <row r="346" spans="1:36">
      <c r="A346" t="s">
        <v>821</v>
      </c>
      <c r="B346">
        <f>1</f>
        <v>1</v>
      </c>
      <c r="C346" t="s">
        <v>157</v>
      </c>
      <c r="D346" t="str">
        <f>VLOOKUP(Table1[[#This Row],[State Name]], Lookup!$A$2:$B$33, 2, FALSE)</f>
        <v>KA</v>
      </c>
      <c r="E346" t="s">
        <v>258</v>
      </c>
      <c r="F346">
        <v>2020</v>
      </c>
      <c r="G346" t="s">
        <v>83</v>
      </c>
      <c r="H346">
        <f t="shared" si="5"/>
        <v>6</v>
      </c>
      <c r="I346" s="3">
        <f>DATE(Table1[[#This Row],[Year]],Table1[[#This Row],[Month_Number]],1)</f>
        <v>43983</v>
      </c>
      <c r="J346" t="s">
        <v>146</v>
      </c>
      <c r="K346" t="s">
        <v>822</v>
      </c>
      <c r="L346" t="s">
        <v>37</v>
      </c>
      <c r="M346">
        <v>5</v>
      </c>
      <c r="N346" t="s">
        <v>86</v>
      </c>
      <c r="O346">
        <v>4</v>
      </c>
      <c r="P346">
        <v>1</v>
      </c>
      <c r="Q346" t="s">
        <v>39</v>
      </c>
      <c r="R346" t="s">
        <v>104</v>
      </c>
      <c r="S346" t="s">
        <v>73</v>
      </c>
      <c r="T346" t="s">
        <v>63</v>
      </c>
      <c r="U346" t="s">
        <v>33</v>
      </c>
      <c r="V346">
        <v>66</v>
      </c>
      <c r="W346">
        <v>34</v>
      </c>
      <c r="X346" t="str">
        <f>IF(Table1[[#This Row],[Driver Age]]&lt;25,"(&lt;25) Young",IF(Table1[[#This Row],[Driver Age]]&lt;=60,"(25–60) Adult","(&gt;60) Senior"))</f>
        <v>(25–60) Adult</v>
      </c>
      <c r="Y346" t="s">
        <v>75</v>
      </c>
      <c r="Z346" t="s">
        <v>33</v>
      </c>
      <c r="AA346" t="s">
        <v>76</v>
      </c>
      <c r="AB346" t="s">
        <v>64</v>
      </c>
      <c r="AC346">
        <v>13</v>
      </c>
      <c r="AD346" t="s">
        <v>135</v>
      </c>
      <c r="AE346" t="s">
        <v>48</v>
      </c>
      <c r="AF346" t="s">
        <v>49</v>
      </c>
      <c r="AG346" t="s">
        <v>50</v>
      </c>
      <c r="AH346">
        <v>0.25</v>
      </c>
      <c r="AI346" t="s">
        <v>80</v>
      </c>
      <c r="AJ346" t="s">
        <v>52</v>
      </c>
    </row>
    <row r="347" spans="1:36">
      <c r="A347" t="s">
        <v>823</v>
      </c>
      <c r="B347">
        <f>1</f>
        <v>1</v>
      </c>
      <c r="C347" t="s">
        <v>170</v>
      </c>
      <c r="D347" t="str">
        <f>VLOOKUP(Table1[[#This Row],[State Name]], Lookup!$A$2:$B$33, 2, FALSE)</f>
        <v>PY</v>
      </c>
      <c r="E347" t="s">
        <v>33</v>
      </c>
      <c r="F347">
        <v>2019</v>
      </c>
      <c r="G347" t="s">
        <v>100</v>
      </c>
      <c r="H347">
        <f t="shared" si="5"/>
        <v>11</v>
      </c>
      <c r="I347" s="3">
        <f>DATE(Table1[[#This Row],[Year]],Table1[[#This Row],[Month_Number]],1)</f>
        <v>43770</v>
      </c>
      <c r="J347" t="s">
        <v>95</v>
      </c>
      <c r="K347" t="s">
        <v>824</v>
      </c>
      <c r="L347" t="s">
        <v>37</v>
      </c>
      <c r="M347">
        <v>2</v>
      </c>
      <c r="N347" t="s">
        <v>128</v>
      </c>
      <c r="O347">
        <v>10</v>
      </c>
      <c r="P347">
        <v>2</v>
      </c>
      <c r="Q347" t="s">
        <v>87</v>
      </c>
      <c r="R347" t="s">
        <v>40</v>
      </c>
      <c r="S347" t="s">
        <v>120</v>
      </c>
      <c r="T347" t="s">
        <v>42</v>
      </c>
      <c r="U347" t="s">
        <v>106</v>
      </c>
      <c r="V347">
        <v>118</v>
      </c>
      <c r="W347">
        <v>42</v>
      </c>
      <c r="X347" t="str">
        <f>IF(Table1[[#This Row],[Driver Age]]&lt;25,"(&lt;25) Young",IF(Table1[[#This Row],[Driver Age]]&lt;=60,"(25–60) Adult","(&gt;60) Senior"))</f>
        <v>(25–60) Adult</v>
      </c>
      <c r="Y347" t="s">
        <v>44</v>
      </c>
      <c r="Z347" t="s">
        <v>90</v>
      </c>
      <c r="AA347" t="s">
        <v>45</v>
      </c>
      <c r="AB347" t="s">
        <v>77</v>
      </c>
      <c r="AC347">
        <v>21</v>
      </c>
      <c r="AD347" t="s">
        <v>47</v>
      </c>
      <c r="AE347" t="s">
        <v>65</v>
      </c>
      <c r="AF347" t="s">
        <v>49</v>
      </c>
      <c r="AG347" t="s">
        <v>50</v>
      </c>
      <c r="AH347">
        <v>0.2</v>
      </c>
      <c r="AI347" t="s">
        <v>108</v>
      </c>
      <c r="AJ347" t="s">
        <v>81</v>
      </c>
    </row>
    <row r="348" spans="1:36">
      <c r="A348" t="s">
        <v>825</v>
      </c>
      <c r="B348">
        <f>1</f>
        <v>1</v>
      </c>
      <c r="C348" t="s">
        <v>177</v>
      </c>
      <c r="D348" t="str">
        <f>VLOOKUP(Table1[[#This Row],[State Name]], Lookup!$A$2:$B$33, 2, FALSE)</f>
        <v>MH</v>
      </c>
      <c r="E348" t="s">
        <v>577</v>
      </c>
      <c r="F348">
        <v>2020</v>
      </c>
      <c r="G348" t="s">
        <v>171</v>
      </c>
      <c r="H348">
        <f t="shared" si="5"/>
        <v>2</v>
      </c>
      <c r="I348" s="3">
        <f>DATE(Table1[[#This Row],[Year]],Table1[[#This Row],[Month_Number]],1)</f>
        <v>43862</v>
      </c>
      <c r="J348" t="s">
        <v>84</v>
      </c>
      <c r="K348" t="s">
        <v>150</v>
      </c>
      <c r="L348" t="s">
        <v>50</v>
      </c>
      <c r="M348">
        <v>4</v>
      </c>
      <c r="N348" t="s">
        <v>60</v>
      </c>
      <c r="O348">
        <v>1</v>
      </c>
      <c r="P348">
        <v>0</v>
      </c>
      <c r="Q348" t="s">
        <v>72</v>
      </c>
      <c r="R348" t="s">
        <v>88</v>
      </c>
      <c r="S348" t="s">
        <v>120</v>
      </c>
      <c r="T348" t="s">
        <v>63</v>
      </c>
      <c r="U348" t="s">
        <v>89</v>
      </c>
      <c r="V348">
        <v>71</v>
      </c>
      <c r="W348">
        <v>20</v>
      </c>
      <c r="X348" t="str">
        <f>IF(Table1[[#This Row],[Driver Age]]&lt;25,"(&lt;25) Young",IF(Table1[[#This Row],[Driver Age]]&lt;=60,"(25–60) Adult","(&gt;60) Senior"))</f>
        <v>(&lt;25) Young</v>
      </c>
      <c r="Y348" t="s">
        <v>75</v>
      </c>
      <c r="Z348" t="s">
        <v>90</v>
      </c>
      <c r="AA348" t="s">
        <v>76</v>
      </c>
      <c r="AB348" t="s">
        <v>77</v>
      </c>
      <c r="AC348">
        <v>12</v>
      </c>
      <c r="AD348" t="s">
        <v>135</v>
      </c>
      <c r="AE348" t="s">
        <v>48</v>
      </c>
      <c r="AF348" t="s">
        <v>26</v>
      </c>
      <c r="AG348" t="s">
        <v>143</v>
      </c>
      <c r="AH348">
        <v>0</v>
      </c>
      <c r="AI348" t="s">
        <v>168</v>
      </c>
      <c r="AJ348" t="s">
        <v>91</v>
      </c>
    </row>
    <row r="349" spans="1:36">
      <c r="A349" t="s">
        <v>826</v>
      </c>
      <c r="B349">
        <f>1</f>
        <v>1</v>
      </c>
      <c r="C349" t="s">
        <v>286</v>
      </c>
      <c r="D349" t="str">
        <f>VLOOKUP(Table1[[#This Row],[State Name]], Lookup!$A$2:$B$33, 2, FALSE)</f>
        <v>GA</v>
      </c>
      <c r="E349" t="s">
        <v>33</v>
      </c>
      <c r="F349">
        <v>2021</v>
      </c>
      <c r="G349" t="s">
        <v>192</v>
      </c>
      <c r="H349">
        <f t="shared" si="5"/>
        <v>3</v>
      </c>
      <c r="I349" s="3">
        <f>DATE(Table1[[#This Row],[Year]],Table1[[#This Row],[Month_Number]],1)</f>
        <v>44256</v>
      </c>
      <c r="J349" t="s">
        <v>84</v>
      </c>
      <c r="K349" t="s">
        <v>827</v>
      </c>
      <c r="L349" t="s">
        <v>37</v>
      </c>
      <c r="M349">
        <v>2</v>
      </c>
      <c r="N349" t="s">
        <v>86</v>
      </c>
      <c r="O349">
        <v>6</v>
      </c>
      <c r="P349">
        <v>4</v>
      </c>
      <c r="Q349" t="s">
        <v>39</v>
      </c>
      <c r="R349" t="s">
        <v>104</v>
      </c>
      <c r="S349" t="s">
        <v>73</v>
      </c>
      <c r="T349" t="s">
        <v>42</v>
      </c>
      <c r="U349" t="s">
        <v>89</v>
      </c>
      <c r="V349">
        <v>30</v>
      </c>
      <c r="W349">
        <v>66</v>
      </c>
      <c r="X349" t="str">
        <f>IF(Table1[[#This Row],[Driver Age]]&lt;25,"(&lt;25) Young",IF(Table1[[#This Row],[Driver Age]]&lt;=60,"(25–60) Adult","(&gt;60) Senior"))</f>
        <v>(&gt;60) Senior</v>
      </c>
      <c r="Y349" t="s">
        <v>44</v>
      </c>
      <c r="Z349" t="s">
        <v>107</v>
      </c>
      <c r="AA349" t="s">
        <v>76</v>
      </c>
      <c r="AB349" t="s">
        <v>46</v>
      </c>
      <c r="AC349">
        <v>3</v>
      </c>
      <c r="AD349" t="s">
        <v>47</v>
      </c>
      <c r="AE349" t="s">
        <v>48</v>
      </c>
      <c r="AF349" t="s">
        <v>26</v>
      </c>
      <c r="AG349" t="s">
        <v>50</v>
      </c>
      <c r="AH349">
        <v>0.67</v>
      </c>
      <c r="AI349" t="s">
        <v>51</v>
      </c>
      <c r="AJ349" t="s">
        <v>109</v>
      </c>
    </row>
    <row r="350" spans="1:36">
      <c r="A350" t="s">
        <v>828</v>
      </c>
      <c r="B350">
        <f>1</f>
        <v>1</v>
      </c>
      <c r="C350" t="s">
        <v>137</v>
      </c>
      <c r="D350" t="str">
        <f>VLOOKUP(Table1[[#This Row],[State Name]], Lookup!$A$2:$B$33, 2, FALSE)</f>
        <v>AS</v>
      </c>
      <c r="E350" t="s">
        <v>33</v>
      </c>
      <c r="F350">
        <v>2021</v>
      </c>
      <c r="G350" t="s">
        <v>94</v>
      </c>
      <c r="H350">
        <f t="shared" si="5"/>
        <v>8</v>
      </c>
      <c r="I350" s="3">
        <f>DATE(Table1[[#This Row],[Year]],Table1[[#This Row],[Month_Number]],1)</f>
        <v>44409</v>
      </c>
      <c r="J350" t="s">
        <v>154</v>
      </c>
      <c r="K350" t="s">
        <v>829</v>
      </c>
      <c r="L350" t="s">
        <v>50</v>
      </c>
      <c r="M350">
        <v>5</v>
      </c>
      <c r="N350" t="s">
        <v>86</v>
      </c>
      <c r="O350">
        <v>3</v>
      </c>
      <c r="P350">
        <v>3</v>
      </c>
      <c r="Q350" t="s">
        <v>39</v>
      </c>
      <c r="R350" t="s">
        <v>61</v>
      </c>
      <c r="S350" t="s">
        <v>41</v>
      </c>
      <c r="T350" t="s">
        <v>74</v>
      </c>
      <c r="U350" t="s">
        <v>33</v>
      </c>
      <c r="V350">
        <v>32</v>
      </c>
      <c r="W350">
        <v>60</v>
      </c>
      <c r="X350" t="str">
        <f>IF(Table1[[#This Row],[Driver Age]]&lt;25,"(&lt;25) Young",IF(Table1[[#This Row],[Driver Age]]&lt;=60,"(25–60) Adult","(&gt;60) Senior"))</f>
        <v>(25–60) Adult</v>
      </c>
      <c r="Y350" t="s">
        <v>75</v>
      </c>
      <c r="Z350" t="s">
        <v>33</v>
      </c>
      <c r="AA350" t="s">
        <v>45</v>
      </c>
      <c r="AB350" t="s">
        <v>97</v>
      </c>
      <c r="AC350">
        <v>7</v>
      </c>
      <c r="AD350" t="s">
        <v>78</v>
      </c>
      <c r="AE350" t="s">
        <v>48</v>
      </c>
      <c r="AF350" t="s">
        <v>26</v>
      </c>
      <c r="AG350" t="s">
        <v>50</v>
      </c>
      <c r="AH350">
        <v>1</v>
      </c>
      <c r="AI350" t="s">
        <v>66</v>
      </c>
      <c r="AJ350" t="s">
        <v>109</v>
      </c>
    </row>
    <row r="351" spans="1:36">
      <c r="A351" t="s">
        <v>830</v>
      </c>
      <c r="B351">
        <f>1</f>
        <v>1</v>
      </c>
      <c r="C351" t="s">
        <v>191</v>
      </c>
      <c r="D351" t="str">
        <f>VLOOKUP(Table1[[#This Row],[State Name]], Lookup!$A$2:$B$33, 2, FALSE)</f>
        <v>CH</v>
      </c>
      <c r="E351" t="s">
        <v>33</v>
      </c>
      <c r="F351">
        <v>2020</v>
      </c>
      <c r="G351" t="s">
        <v>34</v>
      </c>
      <c r="H351">
        <f t="shared" si="5"/>
        <v>5</v>
      </c>
      <c r="I351" s="3">
        <f>DATE(Table1[[#This Row],[Year]],Table1[[#This Row],[Month_Number]],1)</f>
        <v>43952</v>
      </c>
      <c r="J351" t="s">
        <v>57</v>
      </c>
      <c r="K351" t="s">
        <v>831</v>
      </c>
      <c r="L351" t="s">
        <v>37</v>
      </c>
      <c r="M351">
        <v>2</v>
      </c>
      <c r="N351" t="s">
        <v>162</v>
      </c>
      <c r="O351">
        <v>2</v>
      </c>
      <c r="P351">
        <v>5</v>
      </c>
      <c r="Q351" t="s">
        <v>119</v>
      </c>
      <c r="R351" t="s">
        <v>104</v>
      </c>
      <c r="S351" t="s">
        <v>41</v>
      </c>
      <c r="T351" t="s">
        <v>63</v>
      </c>
      <c r="U351" t="s">
        <v>106</v>
      </c>
      <c r="V351">
        <v>107</v>
      </c>
      <c r="W351">
        <v>60</v>
      </c>
      <c r="X351" t="str">
        <f>IF(Table1[[#This Row],[Driver Age]]&lt;25,"(&lt;25) Young",IF(Table1[[#This Row],[Driver Age]]&lt;=60,"(25–60) Adult","(&gt;60) Senior"))</f>
        <v>(25–60) Adult</v>
      </c>
      <c r="Y351" t="s">
        <v>75</v>
      </c>
      <c r="Z351" t="s">
        <v>107</v>
      </c>
      <c r="AA351" t="s">
        <v>76</v>
      </c>
      <c r="AB351" t="s">
        <v>77</v>
      </c>
      <c r="AC351">
        <v>16</v>
      </c>
      <c r="AD351" t="s">
        <v>135</v>
      </c>
      <c r="AE351" t="s">
        <v>48</v>
      </c>
      <c r="AF351" t="s">
        <v>49</v>
      </c>
      <c r="AG351" t="s">
        <v>50</v>
      </c>
      <c r="AH351">
        <v>2.5</v>
      </c>
      <c r="AI351" t="s">
        <v>66</v>
      </c>
      <c r="AJ351" t="s">
        <v>67</v>
      </c>
    </row>
    <row r="352" spans="1:36">
      <c r="A352" t="s">
        <v>832</v>
      </c>
      <c r="B352">
        <f>1</f>
        <v>1</v>
      </c>
      <c r="C352" t="s">
        <v>99</v>
      </c>
      <c r="D352" t="str">
        <f>VLOOKUP(Table1[[#This Row],[State Name]], Lookup!$A$2:$B$33, 2, FALSE)</f>
        <v>ML</v>
      </c>
      <c r="E352" t="s">
        <v>33</v>
      </c>
      <c r="F352">
        <v>2021</v>
      </c>
      <c r="G352" t="s">
        <v>34</v>
      </c>
      <c r="H352">
        <f t="shared" si="5"/>
        <v>5</v>
      </c>
      <c r="I352" s="3">
        <f>DATE(Table1[[#This Row],[Year]],Table1[[#This Row],[Month_Number]],1)</f>
        <v>44317</v>
      </c>
      <c r="J352" t="s">
        <v>154</v>
      </c>
      <c r="K352" t="s">
        <v>833</v>
      </c>
      <c r="L352" t="s">
        <v>59</v>
      </c>
      <c r="M352">
        <v>1</v>
      </c>
      <c r="N352" t="s">
        <v>38</v>
      </c>
      <c r="O352">
        <v>0</v>
      </c>
      <c r="P352">
        <v>2</v>
      </c>
      <c r="Q352" t="s">
        <v>72</v>
      </c>
      <c r="R352" t="s">
        <v>88</v>
      </c>
      <c r="S352" t="s">
        <v>120</v>
      </c>
      <c r="T352" t="s">
        <v>42</v>
      </c>
      <c r="U352" t="s">
        <v>33</v>
      </c>
      <c r="V352">
        <v>112</v>
      </c>
      <c r="W352">
        <v>37</v>
      </c>
      <c r="X352" t="str">
        <f>IF(Table1[[#This Row],[Driver Age]]&lt;25,"(&lt;25) Young",IF(Table1[[#This Row],[Driver Age]]&lt;=60,"(25–60) Adult","(&gt;60) Senior"))</f>
        <v>(25–60) Adult</v>
      </c>
      <c r="Y352" t="s">
        <v>75</v>
      </c>
      <c r="Z352" t="s">
        <v>90</v>
      </c>
      <c r="AA352" t="s">
        <v>76</v>
      </c>
      <c r="AB352" t="s">
        <v>97</v>
      </c>
      <c r="AC352">
        <v>0</v>
      </c>
      <c r="AD352" t="s">
        <v>47</v>
      </c>
      <c r="AE352" t="s">
        <v>48</v>
      </c>
      <c r="AF352" t="s">
        <v>26</v>
      </c>
      <c r="AG352" t="s">
        <v>50</v>
      </c>
      <c r="AH352">
        <v>0</v>
      </c>
      <c r="AI352" t="s">
        <v>108</v>
      </c>
      <c r="AJ352" t="s">
        <v>81</v>
      </c>
    </row>
    <row r="353" spans="1:36">
      <c r="A353" t="s">
        <v>834</v>
      </c>
      <c r="B353">
        <f>1</f>
        <v>1</v>
      </c>
      <c r="C353" t="s">
        <v>206</v>
      </c>
      <c r="D353" t="str">
        <f>VLOOKUP(Table1[[#This Row],[State Name]], Lookup!$A$2:$B$33, 2, FALSE)</f>
        <v>OD</v>
      </c>
      <c r="E353" t="s">
        <v>33</v>
      </c>
      <c r="F353">
        <v>2023</v>
      </c>
      <c r="G353" t="s">
        <v>56</v>
      </c>
      <c r="H353">
        <f t="shared" si="5"/>
        <v>1</v>
      </c>
      <c r="I353" s="3">
        <f>DATE(Table1[[#This Row],[Year]],Table1[[#This Row],[Month_Number]],1)</f>
        <v>44927</v>
      </c>
      <c r="J353" t="s">
        <v>84</v>
      </c>
      <c r="K353" t="s">
        <v>835</v>
      </c>
      <c r="L353" t="s">
        <v>37</v>
      </c>
      <c r="M353">
        <v>5</v>
      </c>
      <c r="N353" t="s">
        <v>60</v>
      </c>
      <c r="O353">
        <v>10</v>
      </c>
      <c r="P353">
        <v>0</v>
      </c>
      <c r="Q353" t="s">
        <v>119</v>
      </c>
      <c r="R353" t="s">
        <v>88</v>
      </c>
      <c r="S353" t="s">
        <v>62</v>
      </c>
      <c r="T353" t="s">
        <v>105</v>
      </c>
      <c r="U353" t="s">
        <v>89</v>
      </c>
      <c r="V353">
        <v>78</v>
      </c>
      <c r="W353">
        <v>44</v>
      </c>
      <c r="X353" t="str">
        <f>IF(Table1[[#This Row],[Driver Age]]&lt;25,"(&lt;25) Young",IF(Table1[[#This Row],[Driver Age]]&lt;=60,"(25–60) Adult","(&gt;60) Senior"))</f>
        <v>(25–60) Adult</v>
      </c>
      <c r="Y353" t="s">
        <v>75</v>
      </c>
      <c r="Z353" t="s">
        <v>107</v>
      </c>
      <c r="AA353" t="s">
        <v>76</v>
      </c>
      <c r="AB353" t="s">
        <v>46</v>
      </c>
      <c r="AC353">
        <v>13</v>
      </c>
      <c r="AD353" t="s">
        <v>135</v>
      </c>
      <c r="AE353" t="s">
        <v>79</v>
      </c>
      <c r="AF353" t="s">
        <v>26</v>
      </c>
      <c r="AG353" t="s">
        <v>143</v>
      </c>
      <c r="AH353">
        <v>0</v>
      </c>
      <c r="AI353" t="s">
        <v>108</v>
      </c>
      <c r="AJ353" t="s">
        <v>91</v>
      </c>
    </row>
    <row r="354" spans="1:36">
      <c r="A354" t="s">
        <v>836</v>
      </c>
      <c r="B354">
        <f>1</f>
        <v>1</v>
      </c>
      <c r="C354" t="s">
        <v>220</v>
      </c>
      <c r="D354" t="str">
        <f>VLOOKUP(Table1[[#This Row],[State Name]], Lookup!$A$2:$B$33, 2, FALSE)</f>
        <v>NL</v>
      </c>
      <c r="E354" t="s">
        <v>33</v>
      </c>
      <c r="F354">
        <v>2019</v>
      </c>
      <c r="G354" t="s">
        <v>138</v>
      </c>
      <c r="H354">
        <f t="shared" si="5"/>
        <v>9</v>
      </c>
      <c r="I354" s="3">
        <f>DATE(Table1[[#This Row],[Year]],Table1[[#This Row],[Month_Number]],1)</f>
        <v>43709</v>
      </c>
      <c r="J354" t="s">
        <v>101</v>
      </c>
      <c r="K354" t="s">
        <v>837</v>
      </c>
      <c r="L354" t="s">
        <v>50</v>
      </c>
      <c r="M354">
        <v>1</v>
      </c>
      <c r="N354" t="s">
        <v>38</v>
      </c>
      <c r="O354">
        <v>5</v>
      </c>
      <c r="P354">
        <v>3</v>
      </c>
      <c r="Q354" t="s">
        <v>87</v>
      </c>
      <c r="R354" t="s">
        <v>104</v>
      </c>
      <c r="S354" t="s">
        <v>41</v>
      </c>
      <c r="T354" t="s">
        <v>42</v>
      </c>
      <c r="U354" t="s">
        <v>106</v>
      </c>
      <c r="V354">
        <v>31</v>
      </c>
      <c r="W354">
        <v>20</v>
      </c>
      <c r="X354" t="str">
        <f>IF(Table1[[#This Row],[Driver Age]]&lt;25,"(&lt;25) Young",IF(Table1[[#This Row],[Driver Age]]&lt;=60,"(25–60) Adult","(&gt;60) Senior"))</f>
        <v>(&lt;25) Young</v>
      </c>
      <c r="Y354" t="s">
        <v>75</v>
      </c>
      <c r="Z354" t="s">
        <v>33</v>
      </c>
      <c r="AA354" t="s">
        <v>45</v>
      </c>
      <c r="AB354" t="s">
        <v>77</v>
      </c>
      <c r="AC354">
        <v>19</v>
      </c>
      <c r="AD354" t="s">
        <v>114</v>
      </c>
      <c r="AE354" t="s">
        <v>65</v>
      </c>
      <c r="AF354" t="s">
        <v>49</v>
      </c>
      <c r="AG354" t="s">
        <v>50</v>
      </c>
      <c r="AH354">
        <v>0.6</v>
      </c>
      <c r="AI354" t="s">
        <v>168</v>
      </c>
      <c r="AJ354" t="s">
        <v>109</v>
      </c>
    </row>
    <row r="355" spans="1:36">
      <c r="A355" t="s">
        <v>838</v>
      </c>
      <c r="B355">
        <f>1</f>
        <v>1</v>
      </c>
      <c r="C355" t="s">
        <v>206</v>
      </c>
      <c r="D355" t="str">
        <f>VLOOKUP(Table1[[#This Row],[State Name]], Lookup!$A$2:$B$33, 2, FALSE)</f>
        <v>OD</v>
      </c>
      <c r="E355" t="s">
        <v>33</v>
      </c>
      <c r="F355">
        <v>2020</v>
      </c>
      <c r="G355" t="s">
        <v>111</v>
      </c>
      <c r="H355">
        <f t="shared" si="5"/>
        <v>10</v>
      </c>
      <c r="I355" s="3">
        <f>DATE(Table1[[#This Row],[Year]],Table1[[#This Row],[Month_Number]],1)</f>
        <v>44105</v>
      </c>
      <c r="J355" t="s">
        <v>146</v>
      </c>
      <c r="K355" t="s">
        <v>839</v>
      </c>
      <c r="L355" t="s">
        <v>59</v>
      </c>
      <c r="M355">
        <v>3</v>
      </c>
      <c r="N355" t="s">
        <v>86</v>
      </c>
      <c r="O355">
        <v>2</v>
      </c>
      <c r="P355">
        <v>0</v>
      </c>
      <c r="Q355" t="s">
        <v>119</v>
      </c>
      <c r="R355" t="s">
        <v>61</v>
      </c>
      <c r="S355" t="s">
        <v>73</v>
      </c>
      <c r="T355" t="s">
        <v>63</v>
      </c>
      <c r="U355" t="s">
        <v>89</v>
      </c>
      <c r="V355">
        <v>104</v>
      </c>
      <c r="W355">
        <v>43</v>
      </c>
      <c r="X355" t="str">
        <f>IF(Table1[[#This Row],[Driver Age]]&lt;25,"(&lt;25) Young",IF(Table1[[#This Row],[Driver Age]]&lt;=60,"(25–60) Adult","(&gt;60) Senior"))</f>
        <v>(25–60) Adult</v>
      </c>
      <c r="Y355" t="s">
        <v>44</v>
      </c>
      <c r="Z355" t="s">
        <v>33</v>
      </c>
      <c r="AA355" t="s">
        <v>45</v>
      </c>
      <c r="AB355" t="s">
        <v>64</v>
      </c>
      <c r="AC355">
        <v>14</v>
      </c>
      <c r="AD355" t="s">
        <v>135</v>
      </c>
      <c r="AE355" t="s">
        <v>48</v>
      </c>
      <c r="AF355" t="s">
        <v>49</v>
      </c>
      <c r="AG355" t="s">
        <v>143</v>
      </c>
      <c r="AH355">
        <v>0</v>
      </c>
      <c r="AI355" t="s">
        <v>108</v>
      </c>
      <c r="AJ355" t="s">
        <v>67</v>
      </c>
    </row>
    <row r="356" spans="1:36">
      <c r="A356" t="s">
        <v>840</v>
      </c>
      <c r="B356">
        <f>1</f>
        <v>1</v>
      </c>
      <c r="C356" t="s">
        <v>183</v>
      </c>
      <c r="D356" t="str">
        <f>VLOOKUP(Table1[[#This Row],[State Name]], Lookup!$A$2:$B$33, 2, FALSE)</f>
        <v>TN</v>
      </c>
      <c r="E356" t="s">
        <v>184</v>
      </c>
      <c r="F356">
        <v>2021</v>
      </c>
      <c r="G356" t="s">
        <v>34</v>
      </c>
      <c r="H356">
        <f t="shared" si="5"/>
        <v>5</v>
      </c>
      <c r="I356" s="3">
        <f>DATE(Table1[[#This Row],[Year]],Table1[[#This Row],[Month_Number]],1)</f>
        <v>44317</v>
      </c>
      <c r="J356" t="s">
        <v>146</v>
      </c>
      <c r="K356" t="s">
        <v>841</v>
      </c>
      <c r="L356" t="s">
        <v>59</v>
      </c>
      <c r="M356">
        <v>5</v>
      </c>
      <c r="N356" t="s">
        <v>60</v>
      </c>
      <c r="O356">
        <v>5</v>
      </c>
      <c r="P356">
        <v>4</v>
      </c>
      <c r="Q356" t="s">
        <v>87</v>
      </c>
      <c r="R356" t="s">
        <v>61</v>
      </c>
      <c r="S356" t="s">
        <v>73</v>
      </c>
      <c r="T356" t="s">
        <v>105</v>
      </c>
      <c r="U356" t="s">
        <v>89</v>
      </c>
      <c r="V356">
        <v>72</v>
      </c>
      <c r="W356">
        <v>22</v>
      </c>
      <c r="X356" t="str">
        <f>IF(Table1[[#This Row],[Driver Age]]&lt;25,"(&lt;25) Young",IF(Table1[[#This Row],[Driver Age]]&lt;=60,"(25–60) Adult","(&gt;60) Senior"))</f>
        <v>(&lt;25) Young</v>
      </c>
      <c r="Y356" t="s">
        <v>44</v>
      </c>
      <c r="Z356" t="s">
        <v>33</v>
      </c>
      <c r="AA356" t="s">
        <v>45</v>
      </c>
      <c r="AB356" t="s">
        <v>77</v>
      </c>
      <c r="AC356">
        <v>14</v>
      </c>
      <c r="AD356" t="s">
        <v>135</v>
      </c>
      <c r="AE356" t="s">
        <v>48</v>
      </c>
      <c r="AF356" t="s">
        <v>49</v>
      </c>
      <c r="AG356" t="s">
        <v>50</v>
      </c>
      <c r="AH356">
        <v>0.8</v>
      </c>
      <c r="AI356" t="s">
        <v>168</v>
      </c>
      <c r="AJ356" t="s">
        <v>91</v>
      </c>
    </row>
    <row r="357" spans="1:36">
      <c r="A357" t="s">
        <v>842</v>
      </c>
      <c r="B357">
        <f>1</f>
        <v>1</v>
      </c>
      <c r="C357" t="s">
        <v>286</v>
      </c>
      <c r="D357" t="str">
        <f>VLOOKUP(Table1[[#This Row],[State Name]], Lookup!$A$2:$B$33, 2, FALSE)</f>
        <v>GA</v>
      </c>
      <c r="E357" t="s">
        <v>33</v>
      </c>
      <c r="F357">
        <v>2020</v>
      </c>
      <c r="G357" t="s">
        <v>138</v>
      </c>
      <c r="H357">
        <f t="shared" si="5"/>
        <v>9</v>
      </c>
      <c r="I357" s="3">
        <f>DATE(Table1[[#This Row],[Year]],Table1[[#This Row],[Month_Number]],1)</f>
        <v>44075</v>
      </c>
      <c r="J357" t="s">
        <v>101</v>
      </c>
      <c r="K357" t="s">
        <v>843</v>
      </c>
      <c r="L357" t="s">
        <v>50</v>
      </c>
      <c r="M357">
        <v>1</v>
      </c>
      <c r="N357" t="s">
        <v>38</v>
      </c>
      <c r="O357">
        <v>8</v>
      </c>
      <c r="P357">
        <v>5</v>
      </c>
      <c r="Q357" t="s">
        <v>87</v>
      </c>
      <c r="R357" t="s">
        <v>40</v>
      </c>
      <c r="S357" t="s">
        <v>73</v>
      </c>
      <c r="T357" t="s">
        <v>105</v>
      </c>
      <c r="U357" t="s">
        <v>106</v>
      </c>
      <c r="V357">
        <v>107</v>
      </c>
      <c r="W357">
        <v>20</v>
      </c>
      <c r="X357" t="str">
        <f>IF(Table1[[#This Row],[Driver Age]]&lt;25,"(&lt;25) Young",IF(Table1[[#This Row],[Driver Age]]&lt;=60,"(25–60) Adult","(&gt;60) Senior"))</f>
        <v>(&lt;25) Young</v>
      </c>
      <c r="Y357" t="s">
        <v>75</v>
      </c>
      <c r="Z357" t="s">
        <v>107</v>
      </c>
      <c r="AA357" t="s">
        <v>45</v>
      </c>
      <c r="AB357" t="s">
        <v>64</v>
      </c>
      <c r="AC357">
        <v>17</v>
      </c>
      <c r="AD357" t="s">
        <v>114</v>
      </c>
      <c r="AE357" t="s">
        <v>48</v>
      </c>
      <c r="AF357" t="s">
        <v>49</v>
      </c>
      <c r="AG357" t="s">
        <v>50</v>
      </c>
      <c r="AH357">
        <v>0.62</v>
      </c>
      <c r="AI357" t="s">
        <v>168</v>
      </c>
      <c r="AJ357" t="s">
        <v>67</v>
      </c>
    </row>
    <row r="358" spans="1:36">
      <c r="A358" t="s">
        <v>844</v>
      </c>
      <c r="B358">
        <f>1</f>
        <v>1</v>
      </c>
      <c r="C358" t="s">
        <v>327</v>
      </c>
      <c r="D358" t="str">
        <f>VLOOKUP(Table1[[#This Row],[State Name]], Lookup!$A$2:$B$33, 2, FALSE)</f>
        <v>MN</v>
      </c>
      <c r="E358" t="s">
        <v>33</v>
      </c>
      <c r="F358">
        <v>2023</v>
      </c>
      <c r="G358" t="s">
        <v>171</v>
      </c>
      <c r="H358">
        <f t="shared" si="5"/>
        <v>2</v>
      </c>
      <c r="I358" s="3">
        <f>DATE(Table1[[#This Row],[Year]],Table1[[#This Row],[Month_Number]],1)</f>
        <v>44958</v>
      </c>
      <c r="J358" t="s">
        <v>95</v>
      </c>
      <c r="K358" t="s">
        <v>845</v>
      </c>
      <c r="L358" t="s">
        <v>50</v>
      </c>
      <c r="M358">
        <v>1</v>
      </c>
      <c r="N358" t="s">
        <v>60</v>
      </c>
      <c r="O358">
        <v>6</v>
      </c>
      <c r="P358">
        <v>3</v>
      </c>
      <c r="Q358" t="s">
        <v>72</v>
      </c>
      <c r="R358" t="s">
        <v>88</v>
      </c>
      <c r="S358" t="s">
        <v>73</v>
      </c>
      <c r="T358" t="s">
        <v>105</v>
      </c>
      <c r="U358" t="s">
        <v>33</v>
      </c>
      <c r="V358">
        <v>52</v>
      </c>
      <c r="W358">
        <v>70</v>
      </c>
      <c r="X358" t="str">
        <f>IF(Table1[[#This Row],[Driver Age]]&lt;25,"(&lt;25) Young",IF(Table1[[#This Row],[Driver Age]]&lt;=60,"(25–60) Adult","(&gt;60) Senior"))</f>
        <v>(&gt;60) Senior</v>
      </c>
      <c r="Y358" t="s">
        <v>75</v>
      </c>
      <c r="Z358" t="s">
        <v>107</v>
      </c>
      <c r="AA358" t="s">
        <v>76</v>
      </c>
      <c r="AB358" t="s">
        <v>46</v>
      </c>
      <c r="AC358">
        <v>22</v>
      </c>
      <c r="AD358" t="s">
        <v>47</v>
      </c>
      <c r="AE358" t="s">
        <v>79</v>
      </c>
      <c r="AF358" t="s">
        <v>49</v>
      </c>
      <c r="AG358" t="s">
        <v>50</v>
      </c>
      <c r="AH358">
        <v>0.5</v>
      </c>
      <c r="AI358" t="s">
        <v>51</v>
      </c>
      <c r="AJ358" t="s">
        <v>52</v>
      </c>
    </row>
    <row r="359" spans="1:36">
      <c r="A359" t="s">
        <v>846</v>
      </c>
      <c r="B359">
        <f>1</f>
        <v>1</v>
      </c>
      <c r="C359" t="s">
        <v>307</v>
      </c>
      <c r="D359" t="str">
        <f>VLOOKUP(Table1[[#This Row],[State Name]], Lookup!$A$2:$B$33, 2, FALSE)</f>
        <v>DL</v>
      </c>
      <c r="E359" t="s">
        <v>472</v>
      </c>
      <c r="F359">
        <v>2020</v>
      </c>
      <c r="G359" t="s">
        <v>100</v>
      </c>
      <c r="H359">
        <f t="shared" si="5"/>
        <v>11</v>
      </c>
      <c r="I359" s="3">
        <f>DATE(Table1[[#This Row],[Year]],Table1[[#This Row],[Month_Number]],1)</f>
        <v>44136</v>
      </c>
      <c r="J359" t="s">
        <v>84</v>
      </c>
      <c r="K359" t="s">
        <v>847</v>
      </c>
      <c r="L359" t="s">
        <v>37</v>
      </c>
      <c r="M359">
        <v>4</v>
      </c>
      <c r="N359" t="s">
        <v>113</v>
      </c>
      <c r="O359">
        <v>3</v>
      </c>
      <c r="P359">
        <v>4</v>
      </c>
      <c r="Q359" t="s">
        <v>39</v>
      </c>
      <c r="R359" t="s">
        <v>88</v>
      </c>
      <c r="S359" t="s">
        <v>120</v>
      </c>
      <c r="T359" t="s">
        <v>63</v>
      </c>
      <c r="U359" t="s">
        <v>89</v>
      </c>
      <c r="V359">
        <v>57</v>
      </c>
      <c r="W359">
        <v>51</v>
      </c>
      <c r="X359" t="str">
        <f>IF(Table1[[#This Row],[Driver Age]]&lt;25,"(&lt;25) Young",IF(Table1[[#This Row],[Driver Age]]&lt;=60,"(25–60) Adult","(&gt;60) Senior"))</f>
        <v>(25–60) Adult</v>
      </c>
      <c r="Y359" t="s">
        <v>44</v>
      </c>
      <c r="Z359" t="s">
        <v>33</v>
      </c>
      <c r="AA359" t="s">
        <v>45</v>
      </c>
      <c r="AB359" t="s">
        <v>77</v>
      </c>
      <c r="AC359">
        <v>20</v>
      </c>
      <c r="AD359" t="s">
        <v>114</v>
      </c>
      <c r="AE359" t="s">
        <v>48</v>
      </c>
      <c r="AF359" t="s">
        <v>26</v>
      </c>
      <c r="AG359" t="s">
        <v>50</v>
      </c>
      <c r="AH359">
        <v>1.33</v>
      </c>
      <c r="AI359" t="s">
        <v>66</v>
      </c>
      <c r="AJ359" t="s">
        <v>52</v>
      </c>
    </row>
    <row r="360" spans="1:36">
      <c r="A360" t="s">
        <v>848</v>
      </c>
      <c r="B360">
        <f>1</f>
        <v>1</v>
      </c>
      <c r="C360" t="s">
        <v>93</v>
      </c>
      <c r="D360" t="str">
        <f>VLOOKUP(Table1[[#This Row],[State Name]], Lookup!$A$2:$B$33, 2, FALSE)</f>
        <v>SK</v>
      </c>
      <c r="E360" t="s">
        <v>33</v>
      </c>
      <c r="F360">
        <v>2018</v>
      </c>
      <c r="G360" t="s">
        <v>83</v>
      </c>
      <c r="H360">
        <f t="shared" si="5"/>
        <v>6</v>
      </c>
      <c r="I360" s="3">
        <f>DATE(Table1[[#This Row],[Year]],Table1[[#This Row],[Month_Number]],1)</f>
        <v>43252</v>
      </c>
      <c r="J360" t="s">
        <v>57</v>
      </c>
      <c r="K360" t="s">
        <v>849</v>
      </c>
      <c r="L360" t="s">
        <v>37</v>
      </c>
      <c r="M360">
        <v>5</v>
      </c>
      <c r="N360" t="s">
        <v>113</v>
      </c>
      <c r="O360">
        <v>5</v>
      </c>
      <c r="P360">
        <v>2</v>
      </c>
      <c r="Q360" t="s">
        <v>72</v>
      </c>
      <c r="R360" t="s">
        <v>40</v>
      </c>
      <c r="S360" t="s">
        <v>62</v>
      </c>
      <c r="T360" t="s">
        <v>74</v>
      </c>
      <c r="U360" t="s">
        <v>43</v>
      </c>
      <c r="V360">
        <v>105</v>
      </c>
      <c r="W360">
        <v>26</v>
      </c>
      <c r="X360" t="str">
        <f>IF(Table1[[#This Row],[Driver Age]]&lt;25,"(&lt;25) Young",IF(Table1[[#This Row],[Driver Age]]&lt;=60,"(25–60) Adult","(&gt;60) Senior"))</f>
        <v>(25–60) Adult</v>
      </c>
      <c r="Y360" t="s">
        <v>75</v>
      </c>
      <c r="Z360" t="s">
        <v>33</v>
      </c>
      <c r="AA360" t="s">
        <v>45</v>
      </c>
      <c r="AB360" t="s">
        <v>77</v>
      </c>
      <c r="AC360">
        <v>1</v>
      </c>
      <c r="AD360" t="s">
        <v>47</v>
      </c>
      <c r="AE360" t="s">
        <v>65</v>
      </c>
      <c r="AF360" t="s">
        <v>49</v>
      </c>
      <c r="AG360" t="s">
        <v>50</v>
      </c>
      <c r="AH360">
        <v>0.4</v>
      </c>
      <c r="AI360" t="s">
        <v>80</v>
      </c>
      <c r="AJ360" t="s">
        <v>67</v>
      </c>
    </row>
    <row r="361" spans="1:36">
      <c r="A361" t="s">
        <v>850</v>
      </c>
      <c r="B361">
        <f>1</f>
        <v>1</v>
      </c>
      <c r="C361" t="s">
        <v>157</v>
      </c>
      <c r="D361" t="str">
        <f>VLOOKUP(Table1[[#This Row],[State Name]], Lookup!$A$2:$B$33, 2, FALSE)</f>
        <v>KA</v>
      </c>
      <c r="E361" t="s">
        <v>158</v>
      </c>
      <c r="F361">
        <v>2021</v>
      </c>
      <c r="G361" t="s">
        <v>138</v>
      </c>
      <c r="H361">
        <f t="shared" si="5"/>
        <v>9</v>
      </c>
      <c r="I361" s="3">
        <f>DATE(Table1[[#This Row],[Year]],Table1[[#This Row],[Month_Number]],1)</f>
        <v>44440</v>
      </c>
      <c r="J361" t="s">
        <v>84</v>
      </c>
      <c r="K361" t="s">
        <v>851</v>
      </c>
      <c r="L361" t="s">
        <v>59</v>
      </c>
      <c r="M361">
        <v>4</v>
      </c>
      <c r="N361" t="s">
        <v>162</v>
      </c>
      <c r="O361">
        <v>10</v>
      </c>
      <c r="P361">
        <v>3</v>
      </c>
      <c r="Q361" t="s">
        <v>119</v>
      </c>
      <c r="R361" t="s">
        <v>104</v>
      </c>
      <c r="S361" t="s">
        <v>62</v>
      </c>
      <c r="T361" t="s">
        <v>42</v>
      </c>
      <c r="U361" t="s">
        <v>106</v>
      </c>
      <c r="V361">
        <v>56</v>
      </c>
      <c r="W361">
        <v>37</v>
      </c>
      <c r="X361" t="str">
        <f>IF(Table1[[#This Row],[Driver Age]]&lt;25,"(&lt;25) Young",IF(Table1[[#This Row],[Driver Age]]&lt;=60,"(25–60) Adult","(&gt;60) Senior"))</f>
        <v>(25–60) Adult</v>
      </c>
      <c r="Y361" t="s">
        <v>75</v>
      </c>
      <c r="Z361" t="s">
        <v>90</v>
      </c>
      <c r="AA361" t="s">
        <v>45</v>
      </c>
      <c r="AB361" t="s">
        <v>77</v>
      </c>
      <c r="AC361">
        <v>11</v>
      </c>
      <c r="AD361" t="s">
        <v>78</v>
      </c>
      <c r="AE361" t="s">
        <v>48</v>
      </c>
      <c r="AF361" t="s">
        <v>26</v>
      </c>
      <c r="AG361" t="s">
        <v>50</v>
      </c>
      <c r="AH361">
        <v>0.3</v>
      </c>
      <c r="AI361" t="s">
        <v>108</v>
      </c>
      <c r="AJ361" t="s">
        <v>52</v>
      </c>
    </row>
    <row r="362" spans="1:36">
      <c r="A362" t="s">
        <v>852</v>
      </c>
      <c r="B362">
        <f>1</f>
        <v>1</v>
      </c>
      <c r="C362" t="s">
        <v>177</v>
      </c>
      <c r="D362" t="str">
        <f>VLOOKUP(Table1[[#This Row],[State Name]], Lookup!$A$2:$B$33, 2, FALSE)</f>
        <v>MH</v>
      </c>
      <c r="E362" t="s">
        <v>178</v>
      </c>
      <c r="F362">
        <v>2019</v>
      </c>
      <c r="G362" t="s">
        <v>130</v>
      </c>
      <c r="H362">
        <f t="shared" si="5"/>
        <v>4</v>
      </c>
      <c r="I362" s="3">
        <f>DATE(Table1[[#This Row],[Year]],Table1[[#This Row],[Month_Number]],1)</f>
        <v>43556</v>
      </c>
      <c r="J362" t="s">
        <v>57</v>
      </c>
      <c r="K362" t="s">
        <v>853</v>
      </c>
      <c r="L362" t="s">
        <v>50</v>
      </c>
      <c r="M362">
        <v>5</v>
      </c>
      <c r="N362" t="s">
        <v>71</v>
      </c>
      <c r="O362">
        <v>0</v>
      </c>
      <c r="P362">
        <v>4</v>
      </c>
      <c r="Q362" t="s">
        <v>87</v>
      </c>
      <c r="R362" t="s">
        <v>104</v>
      </c>
      <c r="S362" t="s">
        <v>120</v>
      </c>
      <c r="T362" t="s">
        <v>105</v>
      </c>
      <c r="U362" t="s">
        <v>33</v>
      </c>
      <c r="V362">
        <v>99</v>
      </c>
      <c r="W362">
        <v>50</v>
      </c>
      <c r="X362" t="str">
        <f>IF(Table1[[#This Row],[Driver Age]]&lt;25,"(&lt;25) Young",IF(Table1[[#This Row],[Driver Age]]&lt;=60,"(25–60) Adult","(&gt;60) Senior"))</f>
        <v>(25–60) Adult</v>
      </c>
      <c r="Y362" t="s">
        <v>44</v>
      </c>
      <c r="Z362" t="s">
        <v>90</v>
      </c>
      <c r="AA362" t="s">
        <v>76</v>
      </c>
      <c r="AB362" t="s">
        <v>46</v>
      </c>
      <c r="AC362">
        <v>2</v>
      </c>
      <c r="AD362" t="s">
        <v>47</v>
      </c>
      <c r="AE362" t="s">
        <v>65</v>
      </c>
      <c r="AF362" t="s">
        <v>49</v>
      </c>
      <c r="AG362" t="s">
        <v>50</v>
      </c>
      <c r="AH362">
        <v>0</v>
      </c>
      <c r="AI362" t="s">
        <v>66</v>
      </c>
      <c r="AJ362" t="s">
        <v>67</v>
      </c>
    </row>
    <row r="363" spans="1:36">
      <c r="A363" t="s">
        <v>854</v>
      </c>
      <c r="B363">
        <f>1</f>
        <v>1</v>
      </c>
      <c r="C363" t="s">
        <v>307</v>
      </c>
      <c r="D363" t="str">
        <f>VLOOKUP(Table1[[#This Row],[State Name]], Lookup!$A$2:$B$33, 2, FALSE)</f>
        <v>DL</v>
      </c>
      <c r="E363" t="s">
        <v>472</v>
      </c>
      <c r="F363">
        <v>2018</v>
      </c>
      <c r="G363" t="s">
        <v>117</v>
      </c>
      <c r="H363">
        <f t="shared" si="5"/>
        <v>12</v>
      </c>
      <c r="I363" s="3">
        <f>DATE(Table1[[#This Row],[Year]],Table1[[#This Row],[Month_Number]],1)</f>
        <v>43435</v>
      </c>
      <c r="J363" t="s">
        <v>95</v>
      </c>
      <c r="K363" t="s">
        <v>855</v>
      </c>
      <c r="L363" t="s">
        <v>59</v>
      </c>
      <c r="M363">
        <v>4</v>
      </c>
      <c r="N363" t="s">
        <v>86</v>
      </c>
      <c r="O363">
        <v>8</v>
      </c>
      <c r="P363">
        <v>3</v>
      </c>
      <c r="Q363" t="s">
        <v>39</v>
      </c>
      <c r="R363" t="s">
        <v>88</v>
      </c>
      <c r="S363" t="s">
        <v>120</v>
      </c>
      <c r="T363" t="s">
        <v>105</v>
      </c>
      <c r="U363" t="s">
        <v>33</v>
      </c>
      <c r="V363">
        <v>48</v>
      </c>
      <c r="W363">
        <v>47</v>
      </c>
      <c r="X363" t="str">
        <f>IF(Table1[[#This Row],[Driver Age]]&lt;25,"(&lt;25) Young",IF(Table1[[#This Row],[Driver Age]]&lt;=60,"(25–60) Adult","(&gt;60) Senior"))</f>
        <v>(25–60) Adult</v>
      </c>
      <c r="Y363" t="s">
        <v>44</v>
      </c>
      <c r="Z363" t="s">
        <v>33</v>
      </c>
      <c r="AA363" t="s">
        <v>45</v>
      </c>
      <c r="AB363" t="s">
        <v>46</v>
      </c>
      <c r="AC363">
        <v>0</v>
      </c>
      <c r="AD363" t="s">
        <v>47</v>
      </c>
      <c r="AE363" t="s">
        <v>65</v>
      </c>
      <c r="AF363" t="s">
        <v>49</v>
      </c>
      <c r="AG363" t="s">
        <v>50</v>
      </c>
      <c r="AH363">
        <v>0.38</v>
      </c>
      <c r="AI363" t="s">
        <v>108</v>
      </c>
      <c r="AJ363" t="s">
        <v>109</v>
      </c>
    </row>
    <row r="364" spans="1:36">
      <c r="A364" t="s">
        <v>856</v>
      </c>
      <c r="B364">
        <f>1</f>
        <v>1</v>
      </c>
      <c r="C364" t="s">
        <v>270</v>
      </c>
      <c r="D364" t="str">
        <f>VLOOKUP(Table1[[#This Row],[State Name]], Lookup!$A$2:$B$33, 2, FALSE)</f>
        <v>HR</v>
      </c>
      <c r="E364" t="s">
        <v>33</v>
      </c>
      <c r="F364">
        <v>2019</v>
      </c>
      <c r="G364" t="s">
        <v>130</v>
      </c>
      <c r="H364">
        <f t="shared" si="5"/>
        <v>4</v>
      </c>
      <c r="I364" s="3">
        <f>DATE(Table1[[#This Row],[Year]],Table1[[#This Row],[Month_Number]],1)</f>
        <v>43556</v>
      </c>
      <c r="J364" t="s">
        <v>146</v>
      </c>
      <c r="K364" t="s">
        <v>857</v>
      </c>
      <c r="L364" t="s">
        <v>59</v>
      </c>
      <c r="M364">
        <v>5</v>
      </c>
      <c r="N364" t="s">
        <v>113</v>
      </c>
      <c r="O364">
        <v>5</v>
      </c>
      <c r="P364">
        <v>3</v>
      </c>
      <c r="Q364" t="s">
        <v>87</v>
      </c>
      <c r="R364" t="s">
        <v>61</v>
      </c>
      <c r="S364" t="s">
        <v>120</v>
      </c>
      <c r="T364" t="s">
        <v>74</v>
      </c>
      <c r="U364" t="s">
        <v>43</v>
      </c>
      <c r="V364">
        <v>59</v>
      </c>
      <c r="W364">
        <v>32</v>
      </c>
      <c r="X364" t="str">
        <f>IF(Table1[[#This Row],[Driver Age]]&lt;25,"(&lt;25) Young",IF(Table1[[#This Row],[Driver Age]]&lt;=60,"(25–60) Adult","(&gt;60) Senior"))</f>
        <v>(25–60) Adult</v>
      </c>
      <c r="Y364" t="s">
        <v>75</v>
      </c>
      <c r="Z364" t="s">
        <v>33</v>
      </c>
      <c r="AA364" t="s">
        <v>45</v>
      </c>
      <c r="AB364" t="s">
        <v>77</v>
      </c>
      <c r="AC364">
        <v>23</v>
      </c>
      <c r="AD364" t="s">
        <v>47</v>
      </c>
      <c r="AE364" t="s">
        <v>65</v>
      </c>
      <c r="AF364" t="s">
        <v>49</v>
      </c>
      <c r="AG364" t="s">
        <v>50</v>
      </c>
      <c r="AH364">
        <v>0.6</v>
      </c>
      <c r="AI364" t="s">
        <v>80</v>
      </c>
      <c r="AJ364" t="s">
        <v>52</v>
      </c>
    </row>
    <row r="365" spans="1:36">
      <c r="A365" t="s">
        <v>858</v>
      </c>
      <c r="B365">
        <f>1</f>
        <v>1</v>
      </c>
      <c r="C365" t="s">
        <v>137</v>
      </c>
      <c r="D365" t="str">
        <f>VLOOKUP(Table1[[#This Row],[State Name]], Lookup!$A$2:$B$33, 2, FALSE)</f>
        <v>AS</v>
      </c>
      <c r="E365" t="s">
        <v>33</v>
      </c>
      <c r="F365">
        <v>2018</v>
      </c>
      <c r="G365" t="s">
        <v>138</v>
      </c>
      <c r="H365">
        <f t="shared" si="5"/>
        <v>9</v>
      </c>
      <c r="I365" s="3">
        <f>DATE(Table1[[#This Row],[Year]],Table1[[#This Row],[Month_Number]],1)</f>
        <v>43344</v>
      </c>
      <c r="J365" t="s">
        <v>146</v>
      </c>
      <c r="K365" t="s">
        <v>859</v>
      </c>
      <c r="L365" t="s">
        <v>37</v>
      </c>
      <c r="M365">
        <v>3</v>
      </c>
      <c r="N365" t="s">
        <v>60</v>
      </c>
      <c r="O365">
        <v>9</v>
      </c>
      <c r="P365">
        <v>5</v>
      </c>
      <c r="Q365" t="s">
        <v>72</v>
      </c>
      <c r="R365" t="s">
        <v>88</v>
      </c>
      <c r="S365" t="s">
        <v>41</v>
      </c>
      <c r="T365" t="s">
        <v>42</v>
      </c>
      <c r="U365" t="s">
        <v>43</v>
      </c>
      <c r="V365">
        <v>51</v>
      </c>
      <c r="W365">
        <v>45</v>
      </c>
      <c r="X365" t="str">
        <f>IF(Table1[[#This Row],[Driver Age]]&lt;25,"(&lt;25) Young",IF(Table1[[#This Row],[Driver Age]]&lt;=60,"(25–60) Adult","(&gt;60) Senior"))</f>
        <v>(25–60) Adult</v>
      </c>
      <c r="Y365" t="s">
        <v>75</v>
      </c>
      <c r="Z365" t="s">
        <v>90</v>
      </c>
      <c r="AA365" t="s">
        <v>76</v>
      </c>
      <c r="AB365" t="s">
        <v>46</v>
      </c>
      <c r="AC365">
        <v>5</v>
      </c>
      <c r="AD365" t="s">
        <v>78</v>
      </c>
      <c r="AE365" t="s">
        <v>65</v>
      </c>
      <c r="AF365" t="s">
        <v>49</v>
      </c>
      <c r="AG365" t="s">
        <v>50</v>
      </c>
      <c r="AH365">
        <v>0.56000000000000005</v>
      </c>
      <c r="AI365" t="s">
        <v>108</v>
      </c>
      <c r="AJ365" t="s">
        <v>52</v>
      </c>
    </row>
    <row r="366" spans="1:36">
      <c r="A366" t="s">
        <v>860</v>
      </c>
      <c r="B366">
        <f>1</f>
        <v>1</v>
      </c>
      <c r="C366" t="s">
        <v>311</v>
      </c>
      <c r="D366" t="str">
        <f>VLOOKUP(Table1[[#This Row],[State Name]], Lookup!$A$2:$B$33, 2, FALSE)</f>
        <v>JH</v>
      </c>
      <c r="E366" t="s">
        <v>33</v>
      </c>
      <c r="F366">
        <v>2019</v>
      </c>
      <c r="G366" t="s">
        <v>117</v>
      </c>
      <c r="H366">
        <f t="shared" si="5"/>
        <v>12</v>
      </c>
      <c r="I366" s="3">
        <f>DATE(Table1[[#This Row],[Year]],Table1[[#This Row],[Month_Number]],1)</f>
        <v>43800</v>
      </c>
      <c r="J366" t="s">
        <v>84</v>
      </c>
      <c r="K366" t="s">
        <v>782</v>
      </c>
      <c r="L366" t="s">
        <v>59</v>
      </c>
      <c r="M366">
        <v>4</v>
      </c>
      <c r="N366" t="s">
        <v>38</v>
      </c>
      <c r="O366">
        <v>2</v>
      </c>
      <c r="P366">
        <v>1</v>
      </c>
      <c r="Q366" t="s">
        <v>87</v>
      </c>
      <c r="R366" t="s">
        <v>104</v>
      </c>
      <c r="S366" t="s">
        <v>73</v>
      </c>
      <c r="T366" t="s">
        <v>42</v>
      </c>
      <c r="U366" t="s">
        <v>89</v>
      </c>
      <c r="V366">
        <v>115</v>
      </c>
      <c r="W366">
        <v>48</v>
      </c>
      <c r="X366" t="str">
        <f>IF(Table1[[#This Row],[Driver Age]]&lt;25,"(&lt;25) Young",IF(Table1[[#This Row],[Driver Age]]&lt;=60,"(25–60) Adult","(&gt;60) Senior"))</f>
        <v>(25–60) Adult</v>
      </c>
      <c r="Y366" t="s">
        <v>44</v>
      </c>
      <c r="Z366" t="s">
        <v>107</v>
      </c>
      <c r="AA366" t="s">
        <v>76</v>
      </c>
      <c r="AB366" t="s">
        <v>64</v>
      </c>
      <c r="AC366">
        <v>14</v>
      </c>
      <c r="AD366" t="s">
        <v>135</v>
      </c>
      <c r="AE366" t="s">
        <v>65</v>
      </c>
      <c r="AF366" t="s">
        <v>26</v>
      </c>
      <c r="AG366" t="s">
        <v>50</v>
      </c>
      <c r="AH366">
        <v>0.5</v>
      </c>
      <c r="AI366" t="s">
        <v>108</v>
      </c>
      <c r="AJ366" t="s">
        <v>81</v>
      </c>
    </row>
    <row r="367" spans="1:36">
      <c r="A367" t="s">
        <v>861</v>
      </c>
      <c r="B367">
        <f>1</f>
        <v>1</v>
      </c>
      <c r="C367" t="s">
        <v>220</v>
      </c>
      <c r="D367" t="str">
        <f>VLOOKUP(Table1[[#This Row],[State Name]], Lookup!$A$2:$B$33, 2, FALSE)</f>
        <v>NL</v>
      </c>
      <c r="E367" t="s">
        <v>33</v>
      </c>
      <c r="F367">
        <v>2019</v>
      </c>
      <c r="G367" t="s">
        <v>171</v>
      </c>
      <c r="H367">
        <f t="shared" si="5"/>
        <v>2</v>
      </c>
      <c r="I367" s="3">
        <f>DATE(Table1[[#This Row],[Year]],Table1[[#This Row],[Month_Number]],1)</f>
        <v>43497</v>
      </c>
      <c r="J367" t="s">
        <v>35</v>
      </c>
      <c r="K367" t="s">
        <v>514</v>
      </c>
      <c r="L367" t="s">
        <v>50</v>
      </c>
      <c r="M367">
        <v>2</v>
      </c>
      <c r="N367" t="s">
        <v>86</v>
      </c>
      <c r="O367">
        <v>8</v>
      </c>
      <c r="P367">
        <v>5</v>
      </c>
      <c r="Q367" t="s">
        <v>103</v>
      </c>
      <c r="R367" t="s">
        <v>40</v>
      </c>
      <c r="S367" t="s">
        <v>62</v>
      </c>
      <c r="T367" t="s">
        <v>42</v>
      </c>
      <c r="U367" t="s">
        <v>89</v>
      </c>
      <c r="V367">
        <v>46</v>
      </c>
      <c r="W367">
        <v>43</v>
      </c>
      <c r="X367" t="str">
        <f>IF(Table1[[#This Row],[Driver Age]]&lt;25,"(&lt;25) Young",IF(Table1[[#This Row],[Driver Age]]&lt;=60,"(25–60) Adult","(&gt;60) Senior"))</f>
        <v>(25–60) Adult</v>
      </c>
      <c r="Y367" t="s">
        <v>75</v>
      </c>
      <c r="Z367" t="s">
        <v>107</v>
      </c>
      <c r="AA367" t="s">
        <v>76</v>
      </c>
      <c r="AB367" t="s">
        <v>77</v>
      </c>
      <c r="AC367">
        <v>13</v>
      </c>
      <c r="AD367" t="s">
        <v>135</v>
      </c>
      <c r="AE367" t="s">
        <v>65</v>
      </c>
      <c r="AF367" t="s">
        <v>49</v>
      </c>
      <c r="AG367" t="s">
        <v>50</v>
      </c>
      <c r="AH367">
        <v>0.62</v>
      </c>
      <c r="AI367" t="s">
        <v>108</v>
      </c>
      <c r="AJ367" t="s">
        <v>109</v>
      </c>
    </row>
    <row r="368" spans="1:36">
      <c r="A368" t="s">
        <v>862</v>
      </c>
      <c r="B368">
        <f>1</f>
        <v>1</v>
      </c>
      <c r="C368" t="s">
        <v>307</v>
      </c>
      <c r="D368" t="str">
        <f>VLOOKUP(Table1[[#This Row],[State Name]], Lookup!$A$2:$B$33, 2, FALSE)</f>
        <v>DL</v>
      </c>
      <c r="E368" t="s">
        <v>406</v>
      </c>
      <c r="F368">
        <v>2018</v>
      </c>
      <c r="G368" t="s">
        <v>83</v>
      </c>
      <c r="H368">
        <f t="shared" si="5"/>
        <v>6</v>
      </c>
      <c r="I368" s="3">
        <f>DATE(Table1[[#This Row],[Year]],Table1[[#This Row],[Month_Number]],1)</f>
        <v>43252</v>
      </c>
      <c r="J368" t="s">
        <v>95</v>
      </c>
      <c r="K368" t="s">
        <v>863</v>
      </c>
      <c r="L368" t="s">
        <v>59</v>
      </c>
      <c r="M368">
        <v>2</v>
      </c>
      <c r="N368" t="s">
        <v>162</v>
      </c>
      <c r="O368">
        <v>5</v>
      </c>
      <c r="P368">
        <v>3</v>
      </c>
      <c r="Q368" t="s">
        <v>87</v>
      </c>
      <c r="R368" t="s">
        <v>61</v>
      </c>
      <c r="S368" t="s">
        <v>73</v>
      </c>
      <c r="T368" t="s">
        <v>63</v>
      </c>
      <c r="U368" t="s">
        <v>43</v>
      </c>
      <c r="V368">
        <v>69</v>
      </c>
      <c r="W368">
        <v>64</v>
      </c>
      <c r="X368" t="str">
        <f>IF(Table1[[#This Row],[Driver Age]]&lt;25,"(&lt;25) Young",IF(Table1[[#This Row],[Driver Age]]&lt;=60,"(25–60) Adult","(&gt;60) Senior"))</f>
        <v>(&gt;60) Senior</v>
      </c>
      <c r="Y368" t="s">
        <v>44</v>
      </c>
      <c r="Z368" t="s">
        <v>90</v>
      </c>
      <c r="AA368" t="s">
        <v>76</v>
      </c>
      <c r="AB368" t="s">
        <v>46</v>
      </c>
      <c r="AC368">
        <v>3</v>
      </c>
      <c r="AD368" t="s">
        <v>47</v>
      </c>
      <c r="AE368" t="s">
        <v>65</v>
      </c>
      <c r="AF368" t="s">
        <v>49</v>
      </c>
      <c r="AG368" t="s">
        <v>50</v>
      </c>
      <c r="AH368">
        <v>0.6</v>
      </c>
      <c r="AI368" t="s">
        <v>66</v>
      </c>
      <c r="AJ368" t="s">
        <v>52</v>
      </c>
    </row>
    <row r="369" spans="1:36">
      <c r="A369" t="s">
        <v>864</v>
      </c>
      <c r="B369">
        <f>1</f>
        <v>1</v>
      </c>
      <c r="C369" t="s">
        <v>177</v>
      </c>
      <c r="D369" t="str">
        <f>VLOOKUP(Table1[[#This Row],[State Name]], Lookup!$A$2:$B$33, 2, FALSE)</f>
        <v>MH</v>
      </c>
      <c r="E369" t="s">
        <v>203</v>
      </c>
      <c r="F369">
        <v>2022</v>
      </c>
      <c r="G369" t="s">
        <v>100</v>
      </c>
      <c r="H369">
        <f t="shared" si="5"/>
        <v>11</v>
      </c>
      <c r="I369" s="3">
        <f>DATE(Table1[[#This Row],[Year]],Table1[[#This Row],[Month_Number]],1)</f>
        <v>44866</v>
      </c>
      <c r="J369" t="s">
        <v>57</v>
      </c>
      <c r="K369" t="s">
        <v>865</v>
      </c>
      <c r="L369" t="s">
        <v>37</v>
      </c>
      <c r="M369">
        <v>4</v>
      </c>
      <c r="N369" t="s">
        <v>113</v>
      </c>
      <c r="O369">
        <v>1</v>
      </c>
      <c r="P369">
        <v>0</v>
      </c>
      <c r="Q369" t="s">
        <v>39</v>
      </c>
      <c r="R369" t="s">
        <v>61</v>
      </c>
      <c r="S369" t="s">
        <v>73</v>
      </c>
      <c r="T369" t="s">
        <v>42</v>
      </c>
      <c r="U369" t="s">
        <v>43</v>
      </c>
      <c r="V369">
        <v>119</v>
      </c>
      <c r="W369">
        <v>37</v>
      </c>
      <c r="X369" t="str">
        <f>IF(Table1[[#This Row],[Driver Age]]&lt;25,"(&lt;25) Young",IF(Table1[[#This Row],[Driver Age]]&lt;=60,"(25–60) Adult","(&gt;60) Senior"))</f>
        <v>(25–60) Adult</v>
      </c>
      <c r="Y369" t="s">
        <v>75</v>
      </c>
      <c r="Z369" t="s">
        <v>90</v>
      </c>
      <c r="AA369" t="s">
        <v>45</v>
      </c>
      <c r="AB369" t="s">
        <v>64</v>
      </c>
      <c r="AC369">
        <v>2</v>
      </c>
      <c r="AD369" t="s">
        <v>47</v>
      </c>
      <c r="AE369" t="s">
        <v>79</v>
      </c>
      <c r="AF369" t="s">
        <v>49</v>
      </c>
      <c r="AG369" t="s">
        <v>143</v>
      </c>
      <c r="AH369">
        <v>0</v>
      </c>
      <c r="AI369" t="s">
        <v>108</v>
      </c>
      <c r="AJ369" t="s">
        <v>81</v>
      </c>
    </row>
    <row r="370" spans="1:36">
      <c r="A370" t="s">
        <v>866</v>
      </c>
      <c r="B370">
        <f>1</f>
        <v>1</v>
      </c>
      <c r="C370" t="s">
        <v>116</v>
      </c>
      <c r="D370" t="str">
        <f>VLOOKUP(Table1[[#This Row],[State Name]], Lookup!$A$2:$B$33, 2, FALSE)</f>
        <v>HP</v>
      </c>
      <c r="E370" t="s">
        <v>33</v>
      </c>
      <c r="F370">
        <v>2019</v>
      </c>
      <c r="G370" t="s">
        <v>124</v>
      </c>
      <c r="H370">
        <f t="shared" si="5"/>
        <v>7</v>
      </c>
      <c r="I370" s="3">
        <f>DATE(Table1[[#This Row],[Year]],Table1[[#This Row],[Month_Number]],1)</f>
        <v>43647</v>
      </c>
      <c r="J370" t="s">
        <v>57</v>
      </c>
      <c r="K370" t="s">
        <v>867</v>
      </c>
      <c r="L370" t="s">
        <v>37</v>
      </c>
      <c r="M370">
        <v>5</v>
      </c>
      <c r="N370" t="s">
        <v>162</v>
      </c>
      <c r="O370">
        <v>2</v>
      </c>
      <c r="P370">
        <v>1</v>
      </c>
      <c r="Q370" t="s">
        <v>87</v>
      </c>
      <c r="R370" t="s">
        <v>40</v>
      </c>
      <c r="S370" t="s">
        <v>62</v>
      </c>
      <c r="T370" t="s">
        <v>105</v>
      </c>
      <c r="U370" t="s">
        <v>43</v>
      </c>
      <c r="V370">
        <v>60</v>
      </c>
      <c r="W370">
        <v>42</v>
      </c>
      <c r="X370" t="str">
        <f>IF(Table1[[#This Row],[Driver Age]]&lt;25,"(&lt;25) Young",IF(Table1[[#This Row],[Driver Age]]&lt;=60,"(25–60) Adult","(&gt;60) Senior"))</f>
        <v>(25–60) Adult</v>
      </c>
      <c r="Y370" t="s">
        <v>75</v>
      </c>
      <c r="Z370" t="s">
        <v>90</v>
      </c>
      <c r="AA370" t="s">
        <v>76</v>
      </c>
      <c r="AB370" t="s">
        <v>77</v>
      </c>
      <c r="AC370">
        <v>6</v>
      </c>
      <c r="AD370" t="s">
        <v>78</v>
      </c>
      <c r="AE370" t="s">
        <v>65</v>
      </c>
      <c r="AF370" t="s">
        <v>49</v>
      </c>
      <c r="AG370" t="s">
        <v>50</v>
      </c>
      <c r="AH370">
        <v>0.5</v>
      </c>
      <c r="AI370" t="s">
        <v>108</v>
      </c>
      <c r="AJ370" t="s">
        <v>52</v>
      </c>
    </row>
    <row r="371" spans="1:36">
      <c r="A371" t="s">
        <v>868</v>
      </c>
      <c r="B371">
        <f>1</f>
        <v>1</v>
      </c>
      <c r="C371" t="s">
        <v>197</v>
      </c>
      <c r="D371" t="str">
        <f>VLOOKUP(Table1[[#This Row],[State Name]], Lookup!$A$2:$B$33, 2, FALSE)</f>
        <v>GJ</v>
      </c>
      <c r="E371" t="s">
        <v>297</v>
      </c>
      <c r="F371">
        <v>2019</v>
      </c>
      <c r="G371" t="s">
        <v>56</v>
      </c>
      <c r="H371">
        <f t="shared" si="5"/>
        <v>1</v>
      </c>
      <c r="I371" s="3">
        <f>DATE(Table1[[#This Row],[Year]],Table1[[#This Row],[Month_Number]],1)</f>
        <v>43466</v>
      </c>
      <c r="J371" t="s">
        <v>95</v>
      </c>
      <c r="K371" t="s">
        <v>869</v>
      </c>
      <c r="L371" t="s">
        <v>50</v>
      </c>
      <c r="M371">
        <v>2</v>
      </c>
      <c r="N371" t="s">
        <v>60</v>
      </c>
      <c r="O371">
        <v>4</v>
      </c>
      <c r="P371">
        <v>1</v>
      </c>
      <c r="Q371" t="s">
        <v>39</v>
      </c>
      <c r="R371" t="s">
        <v>40</v>
      </c>
      <c r="S371" t="s">
        <v>41</v>
      </c>
      <c r="T371" t="s">
        <v>42</v>
      </c>
      <c r="U371" t="s">
        <v>43</v>
      </c>
      <c r="V371">
        <v>46</v>
      </c>
      <c r="W371">
        <v>23</v>
      </c>
      <c r="X371" t="str">
        <f>IF(Table1[[#This Row],[Driver Age]]&lt;25,"(&lt;25) Young",IF(Table1[[#This Row],[Driver Age]]&lt;=60,"(25–60) Adult","(&gt;60) Senior"))</f>
        <v>(&lt;25) Young</v>
      </c>
      <c r="Y371" t="s">
        <v>75</v>
      </c>
      <c r="Z371" t="s">
        <v>90</v>
      </c>
      <c r="AA371" t="s">
        <v>76</v>
      </c>
      <c r="AB371" t="s">
        <v>46</v>
      </c>
      <c r="AC371">
        <v>17</v>
      </c>
      <c r="AD371" t="s">
        <v>114</v>
      </c>
      <c r="AE371" t="s">
        <v>65</v>
      </c>
      <c r="AF371" t="s">
        <v>49</v>
      </c>
      <c r="AG371" t="s">
        <v>50</v>
      </c>
      <c r="AH371">
        <v>0.25</v>
      </c>
      <c r="AI371" t="s">
        <v>168</v>
      </c>
      <c r="AJ371" t="s">
        <v>109</v>
      </c>
    </row>
    <row r="372" spans="1:36">
      <c r="A372" t="s">
        <v>870</v>
      </c>
      <c r="B372">
        <f>1</f>
        <v>1</v>
      </c>
      <c r="C372" t="s">
        <v>183</v>
      </c>
      <c r="D372" t="str">
        <f>VLOOKUP(Table1[[#This Row],[State Name]], Lookup!$A$2:$B$33, 2, FALSE)</f>
        <v>TN</v>
      </c>
      <c r="E372" t="s">
        <v>503</v>
      </c>
      <c r="F372">
        <v>2018</v>
      </c>
      <c r="G372" t="s">
        <v>100</v>
      </c>
      <c r="H372">
        <f t="shared" si="5"/>
        <v>11</v>
      </c>
      <c r="I372" s="3">
        <f>DATE(Table1[[#This Row],[Year]],Table1[[#This Row],[Month_Number]],1)</f>
        <v>43405</v>
      </c>
      <c r="J372" t="s">
        <v>154</v>
      </c>
      <c r="K372" t="s">
        <v>795</v>
      </c>
      <c r="L372" t="s">
        <v>59</v>
      </c>
      <c r="M372">
        <v>1</v>
      </c>
      <c r="N372" t="s">
        <v>162</v>
      </c>
      <c r="O372">
        <v>8</v>
      </c>
      <c r="P372">
        <v>0</v>
      </c>
      <c r="Q372" t="s">
        <v>39</v>
      </c>
      <c r="R372" t="s">
        <v>88</v>
      </c>
      <c r="S372" t="s">
        <v>73</v>
      </c>
      <c r="T372" t="s">
        <v>74</v>
      </c>
      <c r="U372" t="s">
        <v>33</v>
      </c>
      <c r="V372">
        <v>103</v>
      </c>
      <c r="W372">
        <v>47</v>
      </c>
      <c r="X372" t="str">
        <f>IF(Table1[[#This Row],[Driver Age]]&lt;25,"(&lt;25) Young",IF(Table1[[#This Row],[Driver Age]]&lt;=60,"(25–60) Adult","(&gt;60) Senior"))</f>
        <v>(25–60) Adult</v>
      </c>
      <c r="Y372" t="s">
        <v>44</v>
      </c>
      <c r="Z372" t="s">
        <v>107</v>
      </c>
      <c r="AA372" t="s">
        <v>45</v>
      </c>
      <c r="AB372" t="s">
        <v>64</v>
      </c>
      <c r="AC372">
        <v>15</v>
      </c>
      <c r="AD372" t="s">
        <v>135</v>
      </c>
      <c r="AE372" t="s">
        <v>65</v>
      </c>
      <c r="AF372" t="s">
        <v>26</v>
      </c>
      <c r="AG372" t="s">
        <v>143</v>
      </c>
      <c r="AH372">
        <v>0</v>
      </c>
      <c r="AI372" t="s">
        <v>108</v>
      </c>
      <c r="AJ372" t="s">
        <v>67</v>
      </c>
    </row>
    <row r="373" spans="1:36">
      <c r="A373" t="s">
        <v>871</v>
      </c>
      <c r="B373">
        <f>1</f>
        <v>1</v>
      </c>
      <c r="C373" t="s">
        <v>137</v>
      </c>
      <c r="D373" t="str">
        <f>VLOOKUP(Table1[[#This Row],[State Name]], Lookup!$A$2:$B$33, 2, FALSE)</f>
        <v>AS</v>
      </c>
      <c r="E373" t="s">
        <v>33</v>
      </c>
      <c r="F373">
        <v>2020</v>
      </c>
      <c r="G373" t="s">
        <v>34</v>
      </c>
      <c r="H373">
        <f t="shared" si="5"/>
        <v>5</v>
      </c>
      <c r="I373" s="3">
        <f>DATE(Table1[[#This Row],[Year]],Table1[[#This Row],[Month_Number]],1)</f>
        <v>43952</v>
      </c>
      <c r="J373" t="s">
        <v>84</v>
      </c>
      <c r="K373" t="s">
        <v>872</v>
      </c>
      <c r="L373" t="s">
        <v>50</v>
      </c>
      <c r="M373">
        <v>4</v>
      </c>
      <c r="N373" t="s">
        <v>38</v>
      </c>
      <c r="O373">
        <v>7</v>
      </c>
      <c r="P373">
        <v>2</v>
      </c>
      <c r="Q373" t="s">
        <v>119</v>
      </c>
      <c r="R373" t="s">
        <v>88</v>
      </c>
      <c r="S373" t="s">
        <v>41</v>
      </c>
      <c r="T373" t="s">
        <v>74</v>
      </c>
      <c r="U373" t="s">
        <v>43</v>
      </c>
      <c r="V373">
        <v>75</v>
      </c>
      <c r="W373">
        <v>55</v>
      </c>
      <c r="X373" t="str">
        <f>IF(Table1[[#This Row],[Driver Age]]&lt;25,"(&lt;25) Young",IF(Table1[[#This Row],[Driver Age]]&lt;=60,"(25–60) Adult","(&gt;60) Senior"))</f>
        <v>(25–60) Adult</v>
      </c>
      <c r="Y373" t="s">
        <v>75</v>
      </c>
      <c r="Z373" t="s">
        <v>33</v>
      </c>
      <c r="AA373" t="s">
        <v>45</v>
      </c>
      <c r="AB373" t="s">
        <v>77</v>
      </c>
      <c r="AC373">
        <v>20</v>
      </c>
      <c r="AD373" t="s">
        <v>114</v>
      </c>
      <c r="AE373" t="s">
        <v>48</v>
      </c>
      <c r="AF373" t="s">
        <v>26</v>
      </c>
      <c r="AG373" t="s">
        <v>50</v>
      </c>
      <c r="AH373">
        <v>0.28999999999999998</v>
      </c>
      <c r="AI373" t="s">
        <v>66</v>
      </c>
      <c r="AJ373" t="s">
        <v>91</v>
      </c>
    </row>
    <row r="374" spans="1:36">
      <c r="A374" t="s">
        <v>873</v>
      </c>
      <c r="B374">
        <f>1</f>
        <v>1</v>
      </c>
      <c r="C374" t="s">
        <v>215</v>
      </c>
      <c r="D374" t="str">
        <f>VLOOKUP(Table1[[#This Row],[State Name]], Lookup!$A$2:$B$33, 2, FALSE)</f>
        <v>KL</v>
      </c>
      <c r="E374" t="s">
        <v>33</v>
      </c>
      <c r="F374">
        <v>2019</v>
      </c>
      <c r="G374" t="s">
        <v>111</v>
      </c>
      <c r="H374">
        <f t="shared" si="5"/>
        <v>10</v>
      </c>
      <c r="I374" s="3">
        <f>DATE(Table1[[#This Row],[Year]],Table1[[#This Row],[Month_Number]],1)</f>
        <v>43739</v>
      </c>
      <c r="J374" t="s">
        <v>146</v>
      </c>
      <c r="K374" t="s">
        <v>874</v>
      </c>
      <c r="L374" t="s">
        <v>37</v>
      </c>
      <c r="M374">
        <v>5</v>
      </c>
      <c r="N374" t="s">
        <v>86</v>
      </c>
      <c r="O374">
        <v>1</v>
      </c>
      <c r="P374">
        <v>4</v>
      </c>
      <c r="Q374" t="s">
        <v>103</v>
      </c>
      <c r="R374" t="s">
        <v>61</v>
      </c>
      <c r="S374" t="s">
        <v>62</v>
      </c>
      <c r="T374" t="s">
        <v>42</v>
      </c>
      <c r="U374" t="s">
        <v>43</v>
      </c>
      <c r="V374">
        <v>75</v>
      </c>
      <c r="W374">
        <v>39</v>
      </c>
      <c r="X374" t="str">
        <f>IF(Table1[[#This Row],[Driver Age]]&lt;25,"(&lt;25) Young",IF(Table1[[#This Row],[Driver Age]]&lt;=60,"(25–60) Adult","(&gt;60) Senior"))</f>
        <v>(25–60) Adult</v>
      </c>
      <c r="Y374" t="s">
        <v>44</v>
      </c>
      <c r="Z374" t="s">
        <v>107</v>
      </c>
      <c r="AA374" t="s">
        <v>76</v>
      </c>
      <c r="AB374" t="s">
        <v>97</v>
      </c>
      <c r="AC374">
        <v>12</v>
      </c>
      <c r="AD374" t="s">
        <v>135</v>
      </c>
      <c r="AE374" t="s">
        <v>65</v>
      </c>
      <c r="AF374" t="s">
        <v>49</v>
      </c>
      <c r="AG374" t="s">
        <v>50</v>
      </c>
      <c r="AH374">
        <v>4</v>
      </c>
      <c r="AI374" t="s">
        <v>108</v>
      </c>
      <c r="AJ374" t="s">
        <v>91</v>
      </c>
    </row>
    <row r="375" spans="1:36">
      <c r="A375" t="s">
        <v>875</v>
      </c>
      <c r="B375">
        <f>1</f>
        <v>1</v>
      </c>
      <c r="C375" t="s">
        <v>122</v>
      </c>
      <c r="D375" t="str">
        <f>VLOOKUP(Table1[[#This Row],[State Name]], Lookup!$A$2:$B$33, 2, FALSE)</f>
        <v>RJ</v>
      </c>
      <c r="E375" t="s">
        <v>483</v>
      </c>
      <c r="F375">
        <v>2020</v>
      </c>
      <c r="G375" t="s">
        <v>34</v>
      </c>
      <c r="H375">
        <f t="shared" si="5"/>
        <v>5</v>
      </c>
      <c r="I375" s="3">
        <f>DATE(Table1[[#This Row],[Year]],Table1[[#This Row],[Month_Number]],1)</f>
        <v>43952</v>
      </c>
      <c r="J375" t="s">
        <v>154</v>
      </c>
      <c r="K375" t="s">
        <v>876</v>
      </c>
      <c r="L375" t="s">
        <v>37</v>
      </c>
      <c r="M375">
        <v>3</v>
      </c>
      <c r="N375" t="s">
        <v>128</v>
      </c>
      <c r="O375">
        <v>10</v>
      </c>
      <c r="P375">
        <v>4</v>
      </c>
      <c r="Q375" t="s">
        <v>87</v>
      </c>
      <c r="R375" t="s">
        <v>40</v>
      </c>
      <c r="S375" t="s">
        <v>120</v>
      </c>
      <c r="T375" t="s">
        <v>42</v>
      </c>
      <c r="U375" t="s">
        <v>33</v>
      </c>
      <c r="V375">
        <v>56</v>
      </c>
      <c r="W375">
        <v>39</v>
      </c>
      <c r="X375" t="str">
        <f>IF(Table1[[#This Row],[Driver Age]]&lt;25,"(&lt;25) Young",IF(Table1[[#This Row],[Driver Age]]&lt;=60,"(25–60) Adult","(&gt;60) Senior"))</f>
        <v>(25–60) Adult</v>
      </c>
      <c r="Y375" t="s">
        <v>75</v>
      </c>
      <c r="Z375" t="s">
        <v>33</v>
      </c>
      <c r="AA375" t="s">
        <v>45</v>
      </c>
      <c r="AB375" t="s">
        <v>77</v>
      </c>
      <c r="AC375">
        <v>14</v>
      </c>
      <c r="AD375" t="s">
        <v>135</v>
      </c>
      <c r="AE375" t="s">
        <v>48</v>
      </c>
      <c r="AF375" t="s">
        <v>26</v>
      </c>
      <c r="AG375" t="s">
        <v>50</v>
      </c>
      <c r="AH375">
        <v>0.4</v>
      </c>
      <c r="AI375" t="s">
        <v>108</v>
      </c>
      <c r="AJ375" t="s">
        <v>52</v>
      </c>
    </row>
    <row r="376" spans="1:36">
      <c r="A376" t="s">
        <v>877</v>
      </c>
      <c r="B376">
        <f>1</f>
        <v>1</v>
      </c>
      <c r="C376" t="s">
        <v>152</v>
      </c>
      <c r="D376" t="str">
        <f>VLOOKUP(Table1[[#This Row],[State Name]], Lookup!$A$2:$B$33, 2, FALSE)</f>
        <v>AP</v>
      </c>
      <c r="E376" t="s">
        <v>153</v>
      </c>
      <c r="F376">
        <v>2020</v>
      </c>
      <c r="G376" t="s">
        <v>171</v>
      </c>
      <c r="H376">
        <f t="shared" si="5"/>
        <v>2</v>
      </c>
      <c r="I376" s="3">
        <f>DATE(Table1[[#This Row],[Year]],Table1[[#This Row],[Month_Number]],1)</f>
        <v>43862</v>
      </c>
      <c r="J376" t="s">
        <v>101</v>
      </c>
      <c r="K376" t="s">
        <v>389</v>
      </c>
      <c r="L376" t="s">
        <v>59</v>
      </c>
      <c r="M376">
        <v>3</v>
      </c>
      <c r="N376" t="s">
        <v>71</v>
      </c>
      <c r="O376">
        <v>9</v>
      </c>
      <c r="P376">
        <v>3</v>
      </c>
      <c r="Q376" t="s">
        <v>103</v>
      </c>
      <c r="R376" t="s">
        <v>61</v>
      </c>
      <c r="S376" t="s">
        <v>62</v>
      </c>
      <c r="T376" t="s">
        <v>63</v>
      </c>
      <c r="U376" t="s">
        <v>33</v>
      </c>
      <c r="V376">
        <v>57</v>
      </c>
      <c r="W376">
        <v>59</v>
      </c>
      <c r="X376" t="str">
        <f>IF(Table1[[#This Row],[Driver Age]]&lt;25,"(&lt;25) Young",IF(Table1[[#This Row],[Driver Age]]&lt;=60,"(25–60) Adult","(&gt;60) Senior"))</f>
        <v>(25–60) Adult</v>
      </c>
      <c r="Y376" t="s">
        <v>44</v>
      </c>
      <c r="Z376" t="s">
        <v>33</v>
      </c>
      <c r="AA376" t="s">
        <v>45</v>
      </c>
      <c r="AB376" t="s">
        <v>77</v>
      </c>
      <c r="AC376">
        <v>18</v>
      </c>
      <c r="AD376" t="s">
        <v>114</v>
      </c>
      <c r="AE376" t="s">
        <v>48</v>
      </c>
      <c r="AF376" t="s">
        <v>49</v>
      </c>
      <c r="AG376" t="s">
        <v>50</v>
      </c>
      <c r="AH376">
        <v>0.33</v>
      </c>
      <c r="AI376" t="s">
        <v>66</v>
      </c>
      <c r="AJ376" t="s">
        <v>52</v>
      </c>
    </row>
    <row r="377" spans="1:36">
      <c r="A377" t="s">
        <v>878</v>
      </c>
      <c r="B377">
        <f>1</f>
        <v>1</v>
      </c>
      <c r="C377" t="s">
        <v>307</v>
      </c>
      <c r="D377" t="str">
        <f>VLOOKUP(Table1[[#This Row],[State Name]], Lookup!$A$2:$B$33, 2, FALSE)</f>
        <v>DL</v>
      </c>
      <c r="E377" t="s">
        <v>406</v>
      </c>
      <c r="F377">
        <v>2018</v>
      </c>
      <c r="G377" t="s">
        <v>56</v>
      </c>
      <c r="H377">
        <f t="shared" si="5"/>
        <v>1</v>
      </c>
      <c r="I377" s="3">
        <f>DATE(Table1[[#This Row],[Year]],Table1[[#This Row],[Month_Number]],1)</f>
        <v>43101</v>
      </c>
      <c r="J377" t="s">
        <v>146</v>
      </c>
      <c r="K377" t="s">
        <v>879</v>
      </c>
      <c r="L377" t="s">
        <v>50</v>
      </c>
      <c r="M377">
        <v>5</v>
      </c>
      <c r="N377" t="s">
        <v>71</v>
      </c>
      <c r="O377">
        <v>9</v>
      </c>
      <c r="P377">
        <v>5</v>
      </c>
      <c r="Q377" t="s">
        <v>72</v>
      </c>
      <c r="R377" t="s">
        <v>88</v>
      </c>
      <c r="S377" t="s">
        <v>120</v>
      </c>
      <c r="T377" t="s">
        <v>42</v>
      </c>
      <c r="U377" t="s">
        <v>33</v>
      </c>
      <c r="V377">
        <v>45</v>
      </c>
      <c r="W377">
        <v>52</v>
      </c>
      <c r="X377" t="str">
        <f>IF(Table1[[#This Row],[Driver Age]]&lt;25,"(&lt;25) Young",IF(Table1[[#This Row],[Driver Age]]&lt;=60,"(25–60) Adult","(&gt;60) Senior"))</f>
        <v>(25–60) Adult</v>
      </c>
      <c r="Y377" t="s">
        <v>75</v>
      </c>
      <c r="Z377" t="s">
        <v>107</v>
      </c>
      <c r="AA377" t="s">
        <v>45</v>
      </c>
      <c r="AB377" t="s">
        <v>64</v>
      </c>
      <c r="AC377">
        <v>13</v>
      </c>
      <c r="AD377" t="s">
        <v>135</v>
      </c>
      <c r="AE377" t="s">
        <v>65</v>
      </c>
      <c r="AF377" t="s">
        <v>49</v>
      </c>
      <c r="AG377" t="s">
        <v>50</v>
      </c>
      <c r="AH377">
        <v>0.56000000000000005</v>
      </c>
      <c r="AI377" t="s">
        <v>66</v>
      </c>
      <c r="AJ377" t="s">
        <v>109</v>
      </c>
    </row>
    <row r="378" spans="1:36">
      <c r="A378" t="s">
        <v>880</v>
      </c>
      <c r="B378">
        <f>1</f>
        <v>1</v>
      </c>
      <c r="C378" t="s">
        <v>170</v>
      </c>
      <c r="D378" t="str">
        <f>VLOOKUP(Table1[[#This Row],[State Name]], Lookup!$A$2:$B$33, 2, FALSE)</f>
        <v>PY</v>
      </c>
      <c r="E378" t="s">
        <v>33</v>
      </c>
      <c r="F378">
        <v>2018</v>
      </c>
      <c r="G378" t="s">
        <v>94</v>
      </c>
      <c r="H378">
        <f t="shared" si="5"/>
        <v>8</v>
      </c>
      <c r="I378" s="3">
        <f>DATE(Table1[[#This Row],[Year]],Table1[[#This Row],[Month_Number]],1)</f>
        <v>43313</v>
      </c>
      <c r="J378" t="s">
        <v>154</v>
      </c>
      <c r="K378" t="s">
        <v>881</v>
      </c>
      <c r="L378" t="s">
        <v>59</v>
      </c>
      <c r="M378">
        <v>4</v>
      </c>
      <c r="N378" t="s">
        <v>162</v>
      </c>
      <c r="O378">
        <v>3</v>
      </c>
      <c r="P378">
        <v>0</v>
      </c>
      <c r="Q378" t="s">
        <v>72</v>
      </c>
      <c r="R378" t="s">
        <v>40</v>
      </c>
      <c r="S378" t="s">
        <v>120</v>
      </c>
      <c r="T378" t="s">
        <v>42</v>
      </c>
      <c r="U378" t="s">
        <v>106</v>
      </c>
      <c r="V378">
        <v>88</v>
      </c>
      <c r="W378">
        <v>69</v>
      </c>
      <c r="X378" t="str">
        <f>IF(Table1[[#This Row],[Driver Age]]&lt;25,"(&lt;25) Young",IF(Table1[[#This Row],[Driver Age]]&lt;=60,"(25–60) Adult","(&gt;60) Senior"))</f>
        <v>(&gt;60) Senior</v>
      </c>
      <c r="Y378" t="s">
        <v>75</v>
      </c>
      <c r="Z378" t="s">
        <v>90</v>
      </c>
      <c r="AA378" t="s">
        <v>45</v>
      </c>
      <c r="AB378" t="s">
        <v>97</v>
      </c>
      <c r="AC378">
        <v>10</v>
      </c>
      <c r="AD378" t="s">
        <v>78</v>
      </c>
      <c r="AE378" t="s">
        <v>65</v>
      </c>
      <c r="AF378" t="s">
        <v>26</v>
      </c>
      <c r="AG378" t="s">
        <v>143</v>
      </c>
      <c r="AH378">
        <v>0</v>
      </c>
      <c r="AI378" t="s">
        <v>51</v>
      </c>
      <c r="AJ378" t="s">
        <v>91</v>
      </c>
    </row>
    <row r="379" spans="1:36">
      <c r="A379" t="s">
        <v>882</v>
      </c>
      <c r="B379">
        <f>1</f>
        <v>1</v>
      </c>
      <c r="C379" t="s">
        <v>197</v>
      </c>
      <c r="D379" t="str">
        <f>VLOOKUP(Table1[[#This Row],[State Name]], Lookup!$A$2:$B$33, 2, FALSE)</f>
        <v>GJ</v>
      </c>
      <c r="E379" t="s">
        <v>245</v>
      </c>
      <c r="F379">
        <v>2020</v>
      </c>
      <c r="G379" t="s">
        <v>130</v>
      </c>
      <c r="H379">
        <f t="shared" si="5"/>
        <v>4</v>
      </c>
      <c r="I379" s="3">
        <f>DATE(Table1[[#This Row],[Year]],Table1[[#This Row],[Month_Number]],1)</f>
        <v>43922</v>
      </c>
      <c r="J379" t="s">
        <v>35</v>
      </c>
      <c r="K379" t="s">
        <v>501</v>
      </c>
      <c r="L379" t="s">
        <v>37</v>
      </c>
      <c r="M379">
        <v>1</v>
      </c>
      <c r="N379" t="s">
        <v>38</v>
      </c>
      <c r="O379">
        <v>10</v>
      </c>
      <c r="P379">
        <v>4</v>
      </c>
      <c r="Q379" t="s">
        <v>87</v>
      </c>
      <c r="R379" t="s">
        <v>104</v>
      </c>
      <c r="S379" t="s">
        <v>62</v>
      </c>
      <c r="T379" t="s">
        <v>42</v>
      </c>
      <c r="U379" t="s">
        <v>43</v>
      </c>
      <c r="V379">
        <v>114</v>
      </c>
      <c r="W379">
        <v>42</v>
      </c>
      <c r="X379" t="str">
        <f>IF(Table1[[#This Row],[Driver Age]]&lt;25,"(&lt;25) Young",IF(Table1[[#This Row],[Driver Age]]&lt;=60,"(25–60) Adult","(&gt;60) Senior"))</f>
        <v>(25–60) Adult</v>
      </c>
      <c r="Y379" t="s">
        <v>44</v>
      </c>
      <c r="Z379" t="s">
        <v>33</v>
      </c>
      <c r="AA379" t="s">
        <v>45</v>
      </c>
      <c r="AB379" t="s">
        <v>46</v>
      </c>
      <c r="AC379">
        <v>2</v>
      </c>
      <c r="AD379" t="s">
        <v>47</v>
      </c>
      <c r="AE379" t="s">
        <v>48</v>
      </c>
      <c r="AF379" t="s">
        <v>49</v>
      </c>
      <c r="AG379" t="s">
        <v>50</v>
      </c>
      <c r="AH379">
        <v>0.4</v>
      </c>
      <c r="AI379" t="s">
        <v>108</v>
      </c>
      <c r="AJ379" t="s">
        <v>81</v>
      </c>
    </row>
    <row r="380" spans="1:36">
      <c r="A380" t="s">
        <v>883</v>
      </c>
      <c r="B380">
        <f>1</f>
        <v>1</v>
      </c>
      <c r="C380" t="s">
        <v>253</v>
      </c>
      <c r="D380" t="str">
        <f>VLOOKUP(Table1[[#This Row],[State Name]], Lookup!$A$2:$B$33, 2, FALSE)</f>
        <v>UK</v>
      </c>
      <c r="E380" t="s">
        <v>33</v>
      </c>
      <c r="F380">
        <v>2023</v>
      </c>
      <c r="G380" t="s">
        <v>124</v>
      </c>
      <c r="H380">
        <f t="shared" si="5"/>
        <v>7</v>
      </c>
      <c r="I380" s="3">
        <f>DATE(Table1[[#This Row],[Year]],Table1[[#This Row],[Month_Number]],1)</f>
        <v>45108</v>
      </c>
      <c r="J380" t="s">
        <v>57</v>
      </c>
      <c r="K380" t="s">
        <v>884</v>
      </c>
      <c r="L380" t="s">
        <v>59</v>
      </c>
      <c r="M380">
        <v>1</v>
      </c>
      <c r="N380" t="s">
        <v>113</v>
      </c>
      <c r="O380">
        <v>7</v>
      </c>
      <c r="P380">
        <v>1</v>
      </c>
      <c r="Q380" t="s">
        <v>72</v>
      </c>
      <c r="R380" t="s">
        <v>61</v>
      </c>
      <c r="S380" t="s">
        <v>120</v>
      </c>
      <c r="T380" t="s">
        <v>63</v>
      </c>
      <c r="U380" t="s">
        <v>89</v>
      </c>
      <c r="V380">
        <v>32</v>
      </c>
      <c r="W380">
        <v>19</v>
      </c>
      <c r="X380" t="str">
        <f>IF(Table1[[#This Row],[Driver Age]]&lt;25,"(&lt;25) Young",IF(Table1[[#This Row],[Driver Age]]&lt;=60,"(25–60) Adult","(&gt;60) Senior"))</f>
        <v>(&lt;25) Young</v>
      </c>
      <c r="Y380" t="s">
        <v>75</v>
      </c>
      <c r="Z380" t="s">
        <v>90</v>
      </c>
      <c r="AA380" t="s">
        <v>76</v>
      </c>
      <c r="AB380" t="s">
        <v>46</v>
      </c>
      <c r="AC380">
        <v>10</v>
      </c>
      <c r="AD380" t="s">
        <v>78</v>
      </c>
      <c r="AE380" t="s">
        <v>79</v>
      </c>
      <c r="AF380" t="s">
        <v>49</v>
      </c>
      <c r="AG380" t="s">
        <v>50</v>
      </c>
      <c r="AH380">
        <v>0.14000000000000001</v>
      </c>
      <c r="AI380" t="s">
        <v>168</v>
      </c>
      <c r="AJ380" t="s">
        <v>109</v>
      </c>
    </row>
    <row r="381" spans="1:36">
      <c r="A381" t="s">
        <v>885</v>
      </c>
      <c r="B381">
        <f>1</f>
        <v>1</v>
      </c>
      <c r="C381" t="s">
        <v>206</v>
      </c>
      <c r="D381" t="str">
        <f>VLOOKUP(Table1[[#This Row],[State Name]], Lookup!$A$2:$B$33, 2, FALSE)</f>
        <v>OD</v>
      </c>
      <c r="E381" t="s">
        <v>33</v>
      </c>
      <c r="F381">
        <v>2019</v>
      </c>
      <c r="G381" t="s">
        <v>100</v>
      </c>
      <c r="H381">
        <f t="shared" si="5"/>
        <v>11</v>
      </c>
      <c r="I381" s="3">
        <f>DATE(Table1[[#This Row],[Year]],Table1[[#This Row],[Month_Number]],1)</f>
        <v>43770</v>
      </c>
      <c r="J381" t="s">
        <v>146</v>
      </c>
      <c r="K381" t="s">
        <v>886</v>
      </c>
      <c r="L381" t="s">
        <v>37</v>
      </c>
      <c r="M381">
        <v>3</v>
      </c>
      <c r="N381" t="s">
        <v>128</v>
      </c>
      <c r="O381">
        <v>0</v>
      </c>
      <c r="P381">
        <v>5</v>
      </c>
      <c r="Q381" t="s">
        <v>87</v>
      </c>
      <c r="R381" t="s">
        <v>61</v>
      </c>
      <c r="S381" t="s">
        <v>73</v>
      </c>
      <c r="T381" t="s">
        <v>63</v>
      </c>
      <c r="U381" t="s">
        <v>89</v>
      </c>
      <c r="V381">
        <v>105</v>
      </c>
      <c r="W381">
        <v>39</v>
      </c>
      <c r="X381" t="str">
        <f>IF(Table1[[#This Row],[Driver Age]]&lt;25,"(&lt;25) Young",IF(Table1[[#This Row],[Driver Age]]&lt;=60,"(25–60) Adult","(&gt;60) Senior"))</f>
        <v>(25–60) Adult</v>
      </c>
      <c r="Y381" t="s">
        <v>44</v>
      </c>
      <c r="Z381" t="s">
        <v>33</v>
      </c>
      <c r="AA381" t="s">
        <v>76</v>
      </c>
      <c r="AB381" t="s">
        <v>77</v>
      </c>
      <c r="AC381">
        <v>11</v>
      </c>
      <c r="AD381" t="s">
        <v>78</v>
      </c>
      <c r="AE381" t="s">
        <v>65</v>
      </c>
      <c r="AF381" t="s">
        <v>49</v>
      </c>
      <c r="AG381" t="s">
        <v>50</v>
      </c>
      <c r="AH381">
        <v>0</v>
      </c>
      <c r="AI381" t="s">
        <v>108</v>
      </c>
      <c r="AJ381" t="s">
        <v>67</v>
      </c>
    </row>
    <row r="382" spans="1:36">
      <c r="A382" t="s">
        <v>887</v>
      </c>
      <c r="B382">
        <f>1</f>
        <v>1</v>
      </c>
      <c r="C382" t="s">
        <v>307</v>
      </c>
      <c r="D382" t="str">
        <f>VLOOKUP(Table1[[#This Row],[State Name]], Lookup!$A$2:$B$33, 2, FALSE)</f>
        <v>DL</v>
      </c>
      <c r="E382" t="s">
        <v>406</v>
      </c>
      <c r="F382">
        <v>2020</v>
      </c>
      <c r="G382" t="s">
        <v>111</v>
      </c>
      <c r="H382">
        <f t="shared" si="5"/>
        <v>10</v>
      </c>
      <c r="I382" s="3">
        <f>DATE(Table1[[#This Row],[Year]],Table1[[#This Row],[Month_Number]],1)</f>
        <v>44105</v>
      </c>
      <c r="J382" t="s">
        <v>101</v>
      </c>
      <c r="K382" t="s">
        <v>342</v>
      </c>
      <c r="L382" t="s">
        <v>50</v>
      </c>
      <c r="M382">
        <v>5</v>
      </c>
      <c r="N382" t="s">
        <v>113</v>
      </c>
      <c r="O382">
        <v>7</v>
      </c>
      <c r="P382">
        <v>1</v>
      </c>
      <c r="Q382" t="s">
        <v>103</v>
      </c>
      <c r="R382" t="s">
        <v>40</v>
      </c>
      <c r="S382" t="s">
        <v>62</v>
      </c>
      <c r="T382" t="s">
        <v>42</v>
      </c>
      <c r="U382" t="s">
        <v>43</v>
      </c>
      <c r="V382">
        <v>112</v>
      </c>
      <c r="W382">
        <v>21</v>
      </c>
      <c r="X382" t="str">
        <f>IF(Table1[[#This Row],[Driver Age]]&lt;25,"(&lt;25) Young",IF(Table1[[#This Row],[Driver Age]]&lt;=60,"(25–60) Adult","(&gt;60) Senior"))</f>
        <v>(&lt;25) Young</v>
      </c>
      <c r="Y382" t="s">
        <v>44</v>
      </c>
      <c r="Z382" t="s">
        <v>107</v>
      </c>
      <c r="AA382" t="s">
        <v>76</v>
      </c>
      <c r="AB382" t="s">
        <v>46</v>
      </c>
      <c r="AC382">
        <v>23</v>
      </c>
      <c r="AD382" t="s">
        <v>47</v>
      </c>
      <c r="AE382" t="s">
        <v>48</v>
      </c>
      <c r="AF382" t="s">
        <v>49</v>
      </c>
      <c r="AG382" t="s">
        <v>50</v>
      </c>
      <c r="AH382">
        <v>0.14000000000000001</v>
      </c>
      <c r="AI382" t="s">
        <v>168</v>
      </c>
      <c r="AJ382" t="s">
        <v>81</v>
      </c>
    </row>
    <row r="383" spans="1:36">
      <c r="A383" t="s">
        <v>888</v>
      </c>
      <c r="B383">
        <f>1</f>
        <v>1</v>
      </c>
      <c r="C383" t="s">
        <v>149</v>
      </c>
      <c r="D383" t="str">
        <f>VLOOKUP(Table1[[#This Row],[State Name]], Lookup!$A$2:$B$33, 2, FALSE)</f>
        <v>AR</v>
      </c>
      <c r="E383" t="s">
        <v>33</v>
      </c>
      <c r="F383">
        <v>2023</v>
      </c>
      <c r="G383" t="s">
        <v>117</v>
      </c>
      <c r="H383">
        <f t="shared" si="5"/>
        <v>12</v>
      </c>
      <c r="I383" s="3">
        <f>DATE(Table1[[#This Row],[Year]],Table1[[#This Row],[Month_Number]],1)</f>
        <v>45261</v>
      </c>
      <c r="J383" t="s">
        <v>57</v>
      </c>
      <c r="K383" t="s">
        <v>663</v>
      </c>
      <c r="L383" t="s">
        <v>59</v>
      </c>
      <c r="M383">
        <v>2</v>
      </c>
      <c r="N383" t="s">
        <v>113</v>
      </c>
      <c r="O383">
        <v>9</v>
      </c>
      <c r="P383">
        <v>5</v>
      </c>
      <c r="Q383" t="s">
        <v>87</v>
      </c>
      <c r="R383" t="s">
        <v>104</v>
      </c>
      <c r="S383" t="s">
        <v>120</v>
      </c>
      <c r="T383" t="s">
        <v>42</v>
      </c>
      <c r="U383" t="s">
        <v>43</v>
      </c>
      <c r="V383">
        <v>102</v>
      </c>
      <c r="W383">
        <v>45</v>
      </c>
      <c r="X383" t="str">
        <f>IF(Table1[[#This Row],[Driver Age]]&lt;25,"(&lt;25) Young",IF(Table1[[#This Row],[Driver Age]]&lt;=60,"(25–60) Adult","(&gt;60) Senior"))</f>
        <v>(25–60) Adult</v>
      </c>
      <c r="Y383" t="s">
        <v>75</v>
      </c>
      <c r="Z383" t="s">
        <v>90</v>
      </c>
      <c r="AA383" t="s">
        <v>45</v>
      </c>
      <c r="AB383" t="s">
        <v>46</v>
      </c>
      <c r="AC383">
        <v>10</v>
      </c>
      <c r="AD383" t="s">
        <v>78</v>
      </c>
      <c r="AE383" t="s">
        <v>79</v>
      </c>
      <c r="AF383" t="s">
        <v>49</v>
      </c>
      <c r="AG383" t="s">
        <v>50</v>
      </c>
      <c r="AH383">
        <v>0.56000000000000005</v>
      </c>
      <c r="AI383" t="s">
        <v>108</v>
      </c>
      <c r="AJ383" t="s">
        <v>67</v>
      </c>
    </row>
    <row r="384" spans="1:36">
      <c r="A384" t="s">
        <v>889</v>
      </c>
      <c r="B384">
        <f>1</f>
        <v>1</v>
      </c>
      <c r="C384" t="s">
        <v>54</v>
      </c>
      <c r="D384" t="str">
        <f>VLOOKUP(Table1[[#This Row],[State Name]], Lookup!$A$2:$B$33, 2, FALSE)</f>
        <v>UP</v>
      </c>
      <c r="E384" t="s">
        <v>174</v>
      </c>
      <c r="F384">
        <v>2021</v>
      </c>
      <c r="G384" t="s">
        <v>83</v>
      </c>
      <c r="H384">
        <f t="shared" si="5"/>
        <v>6</v>
      </c>
      <c r="I384" s="3">
        <f>DATE(Table1[[#This Row],[Year]],Table1[[#This Row],[Month_Number]],1)</f>
        <v>44348</v>
      </c>
      <c r="J384" t="s">
        <v>35</v>
      </c>
      <c r="K384" t="s">
        <v>671</v>
      </c>
      <c r="L384" t="s">
        <v>50</v>
      </c>
      <c r="M384">
        <v>1</v>
      </c>
      <c r="N384" t="s">
        <v>38</v>
      </c>
      <c r="O384">
        <v>10</v>
      </c>
      <c r="P384">
        <v>2</v>
      </c>
      <c r="Q384" t="s">
        <v>103</v>
      </c>
      <c r="R384" t="s">
        <v>104</v>
      </c>
      <c r="S384" t="s">
        <v>62</v>
      </c>
      <c r="T384" t="s">
        <v>63</v>
      </c>
      <c r="U384" t="s">
        <v>106</v>
      </c>
      <c r="V384">
        <v>87</v>
      </c>
      <c r="W384">
        <v>27</v>
      </c>
      <c r="X384" t="str">
        <f>IF(Table1[[#This Row],[Driver Age]]&lt;25,"(&lt;25) Young",IF(Table1[[#This Row],[Driver Age]]&lt;=60,"(25–60) Adult","(&gt;60) Senior"))</f>
        <v>(25–60) Adult</v>
      </c>
      <c r="Y384" t="s">
        <v>44</v>
      </c>
      <c r="Z384" t="s">
        <v>107</v>
      </c>
      <c r="AA384" t="s">
        <v>76</v>
      </c>
      <c r="AB384" t="s">
        <v>97</v>
      </c>
      <c r="AC384">
        <v>20</v>
      </c>
      <c r="AD384" t="s">
        <v>114</v>
      </c>
      <c r="AE384" t="s">
        <v>48</v>
      </c>
      <c r="AF384" t="s">
        <v>49</v>
      </c>
      <c r="AG384" t="s">
        <v>50</v>
      </c>
      <c r="AH384">
        <v>0.2</v>
      </c>
      <c r="AI384" t="s">
        <v>80</v>
      </c>
      <c r="AJ384" t="s">
        <v>91</v>
      </c>
    </row>
    <row r="385" spans="1:36">
      <c r="A385" t="s">
        <v>890</v>
      </c>
      <c r="B385">
        <f>1</f>
        <v>1</v>
      </c>
      <c r="C385" t="s">
        <v>69</v>
      </c>
      <c r="D385" t="str">
        <f>VLOOKUP(Table1[[#This Row],[State Name]], Lookup!$A$2:$B$33, 2, FALSE)</f>
        <v>CG</v>
      </c>
      <c r="E385" t="s">
        <v>33</v>
      </c>
      <c r="F385">
        <v>2023</v>
      </c>
      <c r="G385" t="s">
        <v>192</v>
      </c>
      <c r="H385">
        <f t="shared" si="5"/>
        <v>3</v>
      </c>
      <c r="I385" s="3">
        <f>DATE(Table1[[#This Row],[Year]],Table1[[#This Row],[Month_Number]],1)</f>
        <v>44986</v>
      </c>
      <c r="J385" t="s">
        <v>35</v>
      </c>
      <c r="K385" t="s">
        <v>891</v>
      </c>
      <c r="L385" t="s">
        <v>50</v>
      </c>
      <c r="M385">
        <v>3</v>
      </c>
      <c r="N385" t="s">
        <v>86</v>
      </c>
      <c r="O385">
        <v>9</v>
      </c>
      <c r="P385">
        <v>3</v>
      </c>
      <c r="Q385" t="s">
        <v>87</v>
      </c>
      <c r="R385" t="s">
        <v>40</v>
      </c>
      <c r="S385" t="s">
        <v>73</v>
      </c>
      <c r="T385" t="s">
        <v>74</v>
      </c>
      <c r="U385" t="s">
        <v>33</v>
      </c>
      <c r="V385">
        <v>71</v>
      </c>
      <c r="W385">
        <v>42</v>
      </c>
      <c r="X385" t="str">
        <f>IF(Table1[[#This Row],[Driver Age]]&lt;25,"(&lt;25) Young",IF(Table1[[#This Row],[Driver Age]]&lt;=60,"(25–60) Adult","(&gt;60) Senior"))</f>
        <v>(25–60) Adult</v>
      </c>
      <c r="Y385" t="s">
        <v>75</v>
      </c>
      <c r="Z385" t="s">
        <v>90</v>
      </c>
      <c r="AA385" t="s">
        <v>45</v>
      </c>
      <c r="AB385" t="s">
        <v>77</v>
      </c>
      <c r="AC385">
        <v>12</v>
      </c>
      <c r="AD385" t="s">
        <v>135</v>
      </c>
      <c r="AE385" t="s">
        <v>79</v>
      </c>
      <c r="AF385" t="s">
        <v>49</v>
      </c>
      <c r="AG385" t="s">
        <v>50</v>
      </c>
      <c r="AH385">
        <v>0.33</v>
      </c>
      <c r="AI385" t="s">
        <v>108</v>
      </c>
      <c r="AJ385" t="s">
        <v>91</v>
      </c>
    </row>
    <row r="386" spans="1:36">
      <c r="A386" t="s">
        <v>892</v>
      </c>
      <c r="B386">
        <f>1</f>
        <v>1</v>
      </c>
      <c r="C386" t="s">
        <v>137</v>
      </c>
      <c r="D386" t="str">
        <f>VLOOKUP(Table1[[#This Row],[State Name]], Lookup!$A$2:$B$33, 2, FALSE)</f>
        <v>AS</v>
      </c>
      <c r="E386" t="s">
        <v>33</v>
      </c>
      <c r="F386">
        <v>2019</v>
      </c>
      <c r="G386" t="s">
        <v>192</v>
      </c>
      <c r="H386">
        <f t="shared" ref="H386:H449" si="6">MONTH(DATEVALUE(G386 &amp; " 5"))</f>
        <v>3</v>
      </c>
      <c r="I386" s="3">
        <f>DATE(Table1[[#This Row],[Year]],Table1[[#This Row],[Month_Number]],1)</f>
        <v>43525</v>
      </c>
      <c r="J386" t="s">
        <v>95</v>
      </c>
      <c r="K386" t="s">
        <v>893</v>
      </c>
      <c r="L386" t="s">
        <v>50</v>
      </c>
      <c r="M386">
        <v>3</v>
      </c>
      <c r="N386" t="s">
        <v>60</v>
      </c>
      <c r="O386">
        <v>3</v>
      </c>
      <c r="P386">
        <v>5</v>
      </c>
      <c r="Q386" t="s">
        <v>103</v>
      </c>
      <c r="R386" t="s">
        <v>40</v>
      </c>
      <c r="S386" t="s">
        <v>62</v>
      </c>
      <c r="T386" t="s">
        <v>42</v>
      </c>
      <c r="U386" t="s">
        <v>43</v>
      </c>
      <c r="V386">
        <v>47</v>
      </c>
      <c r="W386">
        <v>20</v>
      </c>
      <c r="X386" t="str">
        <f>IF(Table1[[#This Row],[Driver Age]]&lt;25,"(&lt;25) Young",IF(Table1[[#This Row],[Driver Age]]&lt;=60,"(25–60) Adult","(&gt;60) Senior"))</f>
        <v>(&lt;25) Young</v>
      </c>
      <c r="Y386" t="s">
        <v>44</v>
      </c>
      <c r="Z386" t="s">
        <v>90</v>
      </c>
      <c r="AA386" t="s">
        <v>45</v>
      </c>
      <c r="AB386" t="s">
        <v>77</v>
      </c>
      <c r="AC386">
        <v>22</v>
      </c>
      <c r="AD386" t="s">
        <v>47</v>
      </c>
      <c r="AE386" t="s">
        <v>65</v>
      </c>
      <c r="AF386" t="s">
        <v>49</v>
      </c>
      <c r="AG386" t="s">
        <v>50</v>
      </c>
      <c r="AH386">
        <v>1.67</v>
      </c>
      <c r="AI386" t="s">
        <v>168</v>
      </c>
      <c r="AJ386" t="s">
        <v>109</v>
      </c>
    </row>
    <row r="387" spans="1:36">
      <c r="A387" t="s">
        <v>894</v>
      </c>
      <c r="B387">
        <f>1</f>
        <v>1</v>
      </c>
      <c r="C387" t="s">
        <v>327</v>
      </c>
      <c r="D387" t="str">
        <f>VLOOKUP(Table1[[#This Row],[State Name]], Lookup!$A$2:$B$33, 2, FALSE)</f>
        <v>MN</v>
      </c>
      <c r="E387" t="s">
        <v>33</v>
      </c>
      <c r="F387">
        <v>2018</v>
      </c>
      <c r="G387" t="s">
        <v>117</v>
      </c>
      <c r="H387">
        <f t="shared" si="6"/>
        <v>12</v>
      </c>
      <c r="I387" s="3">
        <f>DATE(Table1[[#This Row],[Year]],Table1[[#This Row],[Month_Number]],1)</f>
        <v>43435</v>
      </c>
      <c r="J387" t="s">
        <v>95</v>
      </c>
      <c r="K387" t="s">
        <v>895</v>
      </c>
      <c r="L387" t="s">
        <v>37</v>
      </c>
      <c r="M387">
        <v>2</v>
      </c>
      <c r="N387" t="s">
        <v>71</v>
      </c>
      <c r="O387">
        <v>5</v>
      </c>
      <c r="P387">
        <v>0</v>
      </c>
      <c r="Q387" t="s">
        <v>87</v>
      </c>
      <c r="R387" t="s">
        <v>104</v>
      </c>
      <c r="S387" t="s">
        <v>73</v>
      </c>
      <c r="T387" t="s">
        <v>42</v>
      </c>
      <c r="U387" t="s">
        <v>33</v>
      </c>
      <c r="V387">
        <v>39</v>
      </c>
      <c r="W387">
        <v>38</v>
      </c>
      <c r="X387" t="str">
        <f>IF(Table1[[#This Row],[Driver Age]]&lt;25,"(&lt;25) Young",IF(Table1[[#This Row],[Driver Age]]&lt;=60,"(25–60) Adult","(&gt;60) Senior"))</f>
        <v>(25–60) Adult</v>
      </c>
      <c r="Y387" t="s">
        <v>44</v>
      </c>
      <c r="Z387" t="s">
        <v>33</v>
      </c>
      <c r="AA387" t="s">
        <v>76</v>
      </c>
      <c r="AB387" t="s">
        <v>77</v>
      </c>
      <c r="AC387">
        <v>22</v>
      </c>
      <c r="AD387" t="s">
        <v>47</v>
      </c>
      <c r="AE387" t="s">
        <v>65</v>
      </c>
      <c r="AF387" t="s">
        <v>49</v>
      </c>
      <c r="AG387" t="s">
        <v>143</v>
      </c>
      <c r="AH387">
        <v>0</v>
      </c>
      <c r="AI387" t="s">
        <v>108</v>
      </c>
      <c r="AJ387" t="s">
        <v>109</v>
      </c>
    </row>
    <row r="388" spans="1:36">
      <c r="A388" t="s">
        <v>896</v>
      </c>
      <c r="B388">
        <f>1</f>
        <v>1</v>
      </c>
      <c r="C388" t="s">
        <v>215</v>
      </c>
      <c r="D388" t="str">
        <f>VLOOKUP(Table1[[#This Row],[State Name]], Lookup!$A$2:$B$33, 2, FALSE)</f>
        <v>KL</v>
      </c>
      <c r="E388" t="s">
        <v>33</v>
      </c>
      <c r="F388">
        <v>2023</v>
      </c>
      <c r="G388" t="s">
        <v>94</v>
      </c>
      <c r="H388">
        <f t="shared" si="6"/>
        <v>8</v>
      </c>
      <c r="I388" s="3">
        <f>DATE(Table1[[#This Row],[Year]],Table1[[#This Row],[Month_Number]],1)</f>
        <v>45139</v>
      </c>
      <c r="J388" t="s">
        <v>154</v>
      </c>
      <c r="K388" t="s">
        <v>786</v>
      </c>
      <c r="L388" t="s">
        <v>59</v>
      </c>
      <c r="M388">
        <v>4</v>
      </c>
      <c r="N388" t="s">
        <v>86</v>
      </c>
      <c r="O388">
        <v>10</v>
      </c>
      <c r="P388">
        <v>1</v>
      </c>
      <c r="Q388" t="s">
        <v>72</v>
      </c>
      <c r="R388" t="s">
        <v>61</v>
      </c>
      <c r="S388" t="s">
        <v>41</v>
      </c>
      <c r="T388" t="s">
        <v>105</v>
      </c>
      <c r="U388" t="s">
        <v>43</v>
      </c>
      <c r="V388">
        <v>37</v>
      </c>
      <c r="W388">
        <v>33</v>
      </c>
      <c r="X388" t="str">
        <f>IF(Table1[[#This Row],[Driver Age]]&lt;25,"(&lt;25) Young",IF(Table1[[#This Row],[Driver Age]]&lt;=60,"(25–60) Adult","(&gt;60) Senior"))</f>
        <v>(25–60) Adult</v>
      </c>
      <c r="Y388" t="s">
        <v>75</v>
      </c>
      <c r="Z388" t="s">
        <v>107</v>
      </c>
      <c r="AA388" t="s">
        <v>45</v>
      </c>
      <c r="AB388" t="s">
        <v>64</v>
      </c>
      <c r="AC388">
        <v>9</v>
      </c>
      <c r="AD388" t="s">
        <v>78</v>
      </c>
      <c r="AE388" t="s">
        <v>79</v>
      </c>
      <c r="AF388" t="s">
        <v>26</v>
      </c>
      <c r="AG388" t="s">
        <v>50</v>
      </c>
      <c r="AH388">
        <v>0.1</v>
      </c>
      <c r="AI388" t="s">
        <v>80</v>
      </c>
      <c r="AJ388" t="s">
        <v>109</v>
      </c>
    </row>
    <row r="389" spans="1:36">
      <c r="A389" t="s">
        <v>897</v>
      </c>
      <c r="B389">
        <f>1</f>
        <v>1</v>
      </c>
      <c r="C389" t="s">
        <v>152</v>
      </c>
      <c r="D389" t="str">
        <f>VLOOKUP(Table1[[#This Row],[State Name]], Lookup!$A$2:$B$33, 2, FALSE)</f>
        <v>AP</v>
      </c>
      <c r="E389" t="s">
        <v>440</v>
      </c>
      <c r="F389">
        <v>2021</v>
      </c>
      <c r="G389" t="s">
        <v>34</v>
      </c>
      <c r="H389">
        <f t="shared" si="6"/>
        <v>5</v>
      </c>
      <c r="I389" s="3">
        <f>DATE(Table1[[#This Row],[Year]],Table1[[#This Row],[Month_Number]],1)</f>
        <v>44317</v>
      </c>
      <c r="J389" t="s">
        <v>84</v>
      </c>
      <c r="K389" t="s">
        <v>898</v>
      </c>
      <c r="L389" t="s">
        <v>59</v>
      </c>
      <c r="M389">
        <v>1</v>
      </c>
      <c r="N389" t="s">
        <v>38</v>
      </c>
      <c r="O389">
        <v>3</v>
      </c>
      <c r="P389">
        <v>0</v>
      </c>
      <c r="Q389" t="s">
        <v>119</v>
      </c>
      <c r="R389" t="s">
        <v>88</v>
      </c>
      <c r="S389" t="s">
        <v>62</v>
      </c>
      <c r="T389" t="s">
        <v>105</v>
      </c>
      <c r="U389" t="s">
        <v>106</v>
      </c>
      <c r="V389">
        <v>86</v>
      </c>
      <c r="W389">
        <v>23</v>
      </c>
      <c r="X389" t="str">
        <f>IF(Table1[[#This Row],[Driver Age]]&lt;25,"(&lt;25) Young",IF(Table1[[#This Row],[Driver Age]]&lt;=60,"(25–60) Adult","(&gt;60) Senior"))</f>
        <v>(&lt;25) Young</v>
      </c>
      <c r="Y389" t="s">
        <v>44</v>
      </c>
      <c r="Z389" t="s">
        <v>90</v>
      </c>
      <c r="AA389" t="s">
        <v>76</v>
      </c>
      <c r="AB389" t="s">
        <v>64</v>
      </c>
      <c r="AC389">
        <v>15</v>
      </c>
      <c r="AD389" t="s">
        <v>135</v>
      </c>
      <c r="AE389" t="s">
        <v>48</v>
      </c>
      <c r="AF389" t="s">
        <v>26</v>
      </c>
      <c r="AG389" t="s">
        <v>143</v>
      </c>
      <c r="AH389">
        <v>0</v>
      </c>
      <c r="AI389" t="s">
        <v>168</v>
      </c>
      <c r="AJ389" t="s">
        <v>91</v>
      </c>
    </row>
    <row r="390" spans="1:36">
      <c r="A390" t="s">
        <v>899</v>
      </c>
      <c r="B390">
        <f>1</f>
        <v>1</v>
      </c>
      <c r="C390" t="s">
        <v>286</v>
      </c>
      <c r="D390" t="str">
        <f>VLOOKUP(Table1[[#This Row],[State Name]], Lookup!$A$2:$B$33, 2, FALSE)</f>
        <v>GA</v>
      </c>
      <c r="E390" t="s">
        <v>33</v>
      </c>
      <c r="F390">
        <v>2023</v>
      </c>
      <c r="G390" t="s">
        <v>192</v>
      </c>
      <c r="H390">
        <f t="shared" si="6"/>
        <v>3</v>
      </c>
      <c r="I390" s="3">
        <f>DATE(Table1[[#This Row],[Year]],Table1[[#This Row],[Month_Number]],1)</f>
        <v>44986</v>
      </c>
      <c r="J390" t="s">
        <v>84</v>
      </c>
      <c r="K390" t="s">
        <v>900</v>
      </c>
      <c r="L390" t="s">
        <v>59</v>
      </c>
      <c r="M390">
        <v>4</v>
      </c>
      <c r="N390" t="s">
        <v>60</v>
      </c>
      <c r="O390">
        <v>6</v>
      </c>
      <c r="P390">
        <v>2</v>
      </c>
      <c r="Q390" t="s">
        <v>119</v>
      </c>
      <c r="R390" t="s">
        <v>40</v>
      </c>
      <c r="S390" t="s">
        <v>41</v>
      </c>
      <c r="T390" t="s">
        <v>63</v>
      </c>
      <c r="U390" t="s">
        <v>43</v>
      </c>
      <c r="V390">
        <v>65</v>
      </c>
      <c r="W390">
        <v>40</v>
      </c>
      <c r="X390" t="str">
        <f>IF(Table1[[#This Row],[Driver Age]]&lt;25,"(&lt;25) Young",IF(Table1[[#This Row],[Driver Age]]&lt;=60,"(25–60) Adult","(&gt;60) Senior"))</f>
        <v>(25–60) Adult</v>
      </c>
      <c r="Y390" t="s">
        <v>75</v>
      </c>
      <c r="Z390" t="s">
        <v>90</v>
      </c>
      <c r="AA390" t="s">
        <v>45</v>
      </c>
      <c r="AB390" t="s">
        <v>46</v>
      </c>
      <c r="AC390">
        <v>1</v>
      </c>
      <c r="AD390" t="s">
        <v>47</v>
      </c>
      <c r="AE390" t="s">
        <v>79</v>
      </c>
      <c r="AF390" t="s">
        <v>26</v>
      </c>
      <c r="AG390" t="s">
        <v>50</v>
      </c>
      <c r="AH390">
        <v>0.33</v>
      </c>
      <c r="AI390" t="s">
        <v>108</v>
      </c>
      <c r="AJ390" t="s">
        <v>52</v>
      </c>
    </row>
    <row r="391" spans="1:36">
      <c r="A391" t="s">
        <v>901</v>
      </c>
      <c r="B391">
        <f>1</f>
        <v>1</v>
      </c>
      <c r="C391" t="s">
        <v>307</v>
      </c>
      <c r="D391" t="str">
        <f>VLOOKUP(Table1[[#This Row],[State Name]], Lookup!$A$2:$B$33, 2, FALSE)</f>
        <v>DL</v>
      </c>
      <c r="E391" t="s">
        <v>308</v>
      </c>
      <c r="F391">
        <v>2021</v>
      </c>
      <c r="G391" t="s">
        <v>83</v>
      </c>
      <c r="H391">
        <f t="shared" si="6"/>
        <v>6</v>
      </c>
      <c r="I391" s="3">
        <f>DATE(Table1[[#This Row],[Year]],Table1[[#This Row],[Month_Number]],1)</f>
        <v>44348</v>
      </c>
      <c r="J391" t="s">
        <v>101</v>
      </c>
      <c r="K391" t="s">
        <v>902</v>
      </c>
      <c r="L391" t="s">
        <v>37</v>
      </c>
      <c r="M391">
        <v>3</v>
      </c>
      <c r="N391" t="s">
        <v>113</v>
      </c>
      <c r="O391">
        <v>7</v>
      </c>
      <c r="P391">
        <v>5</v>
      </c>
      <c r="Q391" t="s">
        <v>39</v>
      </c>
      <c r="R391" t="s">
        <v>104</v>
      </c>
      <c r="S391" t="s">
        <v>73</v>
      </c>
      <c r="T391" t="s">
        <v>105</v>
      </c>
      <c r="U391" t="s">
        <v>43</v>
      </c>
      <c r="V391">
        <v>95</v>
      </c>
      <c r="W391">
        <v>24</v>
      </c>
      <c r="X391" t="str">
        <f>IF(Table1[[#This Row],[Driver Age]]&lt;25,"(&lt;25) Young",IF(Table1[[#This Row],[Driver Age]]&lt;=60,"(25–60) Adult","(&gt;60) Senior"))</f>
        <v>(&lt;25) Young</v>
      </c>
      <c r="Y391" t="s">
        <v>75</v>
      </c>
      <c r="Z391" t="s">
        <v>33</v>
      </c>
      <c r="AA391" t="s">
        <v>76</v>
      </c>
      <c r="AB391" t="s">
        <v>97</v>
      </c>
      <c r="AC391">
        <v>15</v>
      </c>
      <c r="AD391" t="s">
        <v>135</v>
      </c>
      <c r="AE391" t="s">
        <v>48</v>
      </c>
      <c r="AF391" t="s">
        <v>49</v>
      </c>
      <c r="AG391" t="s">
        <v>50</v>
      </c>
      <c r="AH391">
        <v>0.71</v>
      </c>
      <c r="AI391" t="s">
        <v>168</v>
      </c>
      <c r="AJ391" t="s">
        <v>67</v>
      </c>
    </row>
    <row r="392" spans="1:36">
      <c r="A392" t="s">
        <v>903</v>
      </c>
      <c r="B392">
        <f>1</f>
        <v>1</v>
      </c>
      <c r="C392" t="s">
        <v>183</v>
      </c>
      <c r="D392" t="str">
        <f>VLOOKUP(Table1[[#This Row],[State Name]], Lookup!$A$2:$B$33, 2, FALSE)</f>
        <v>TN</v>
      </c>
      <c r="E392" t="s">
        <v>184</v>
      </c>
      <c r="F392">
        <v>2023</v>
      </c>
      <c r="G392" t="s">
        <v>171</v>
      </c>
      <c r="H392">
        <f t="shared" si="6"/>
        <v>2</v>
      </c>
      <c r="I392" s="3">
        <f>DATE(Table1[[#This Row],[Year]],Table1[[#This Row],[Month_Number]],1)</f>
        <v>44958</v>
      </c>
      <c r="J392" t="s">
        <v>146</v>
      </c>
      <c r="K392" t="s">
        <v>904</v>
      </c>
      <c r="L392" t="s">
        <v>50</v>
      </c>
      <c r="M392">
        <v>5</v>
      </c>
      <c r="N392" t="s">
        <v>38</v>
      </c>
      <c r="O392">
        <v>7</v>
      </c>
      <c r="P392">
        <v>5</v>
      </c>
      <c r="Q392" t="s">
        <v>39</v>
      </c>
      <c r="R392" t="s">
        <v>88</v>
      </c>
      <c r="S392" t="s">
        <v>41</v>
      </c>
      <c r="T392" t="s">
        <v>105</v>
      </c>
      <c r="U392" t="s">
        <v>106</v>
      </c>
      <c r="V392">
        <v>42</v>
      </c>
      <c r="W392">
        <v>55</v>
      </c>
      <c r="X392" t="str">
        <f>IF(Table1[[#This Row],[Driver Age]]&lt;25,"(&lt;25) Young",IF(Table1[[#This Row],[Driver Age]]&lt;=60,"(25–60) Adult","(&gt;60) Senior"))</f>
        <v>(25–60) Adult</v>
      </c>
      <c r="Y392" t="s">
        <v>75</v>
      </c>
      <c r="Z392" t="s">
        <v>90</v>
      </c>
      <c r="AA392" t="s">
        <v>45</v>
      </c>
      <c r="AB392" t="s">
        <v>77</v>
      </c>
      <c r="AC392">
        <v>13</v>
      </c>
      <c r="AD392" t="s">
        <v>135</v>
      </c>
      <c r="AE392" t="s">
        <v>79</v>
      </c>
      <c r="AF392" t="s">
        <v>49</v>
      </c>
      <c r="AG392" t="s">
        <v>50</v>
      </c>
      <c r="AH392">
        <v>0.71</v>
      </c>
      <c r="AI392" t="s">
        <v>66</v>
      </c>
      <c r="AJ392" t="s">
        <v>109</v>
      </c>
    </row>
    <row r="393" spans="1:36">
      <c r="A393" t="s">
        <v>905</v>
      </c>
      <c r="B393">
        <f>1</f>
        <v>1</v>
      </c>
      <c r="C393" t="s">
        <v>54</v>
      </c>
      <c r="D393" t="str">
        <f>VLOOKUP(Table1[[#This Row],[State Name]], Lookup!$A$2:$B$33, 2, FALSE)</f>
        <v>UP</v>
      </c>
      <c r="E393" t="s">
        <v>55</v>
      </c>
      <c r="F393">
        <v>2020</v>
      </c>
      <c r="G393" t="s">
        <v>138</v>
      </c>
      <c r="H393">
        <f t="shared" si="6"/>
        <v>9</v>
      </c>
      <c r="I393" s="3">
        <f>DATE(Table1[[#This Row],[Year]],Table1[[#This Row],[Month_Number]],1)</f>
        <v>44075</v>
      </c>
      <c r="J393" t="s">
        <v>35</v>
      </c>
      <c r="K393" t="s">
        <v>906</v>
      </c>
      <c r="L393" t="s">
        <v>50</v>
      </c>
      <c r="M393">
        <v>1</v>
      </c>
      <c r="N393" t="s">
        <v>71</v>
      </c>
      <c r="O393">
        <v>7</v>
      </c>
      <c r="P393">
        <v>5</v>
      </c>
      <c r="Q393" t="s">
        <v>87</v>
      </c>
      <c r="R393" t="s">
        <v>88</v>
      </c>
      <c r="S393" t="s">
        <v>73</v>
      </c>
      <c r="T393" t="s">
        <v>74</v>
      </c>
      <c r="U393" t="s">
        <v>106</v>
      </c>
      <c r="V393">
        <v>76</v>
      </c>
      <c r="W393">
        <v>18</v>
      </c>
      <c r="X393" t="str">
        <f>IF(Table1[[#This Row],[Driver Age]]&lt;25,"(&lt;25) Young",IF(Table1[[#This Row],[Driver Age]]&lt;=60,"(25–60) Adult","(&gt;60) Senior"))</f>
        <v>(&lt;25) Young</v>
      </c>
      <c r="Y393" t="s">
        <v>75</v>
      </c>
      <c r="Z393" t="s">
        <v>33</v>
      </c>
      <c r="AA393" t="s">
        <v>45</v>
      </c>
      <c r="AB393" t="s">
        <v>97</v>
      </c>
      <c r="AC393">
        <v>17</v>
      </c>
      <c r="AD393" t="s">
        <v>114</v>
      </c>
      <c r="AE393" t="s">
        <v>48</v>
      </c>
      <c r="AF393" t="s">
        <v>49</v>
      </c>
      <c r="AG393" t="s">
        <v>50</v>
      </c>
      <c r="AH393">
        <v>0.71</v>
      </c>
      <c r="AI393" t="s">
        <v>168</v>
      </c>
      <c r="AJ393" t="s">
        <v>91</v>
      </c>
    </row>
    <row r="394" spans="1:36">
      <c r="A394" t="s">
        <v>907</v>
      </c>
      <c r="B394">
        <f>1</f>
        <v>1</v>
      </c>
      <c r="C394" t="s">
        <v>294</v>
      </c>
      <c r="D394" t="str">
        <f>VLOOKUP(Table1[[#This Row],[State Name]], Lookup!$A$2:$B$33, 2, FALSE)</f>
        <v>MZ</v>
      </c>
      <c r="E394" t="s">
        <v>33</v>
      </c>
      <c r="F394">
        <v>2023</v>
      </c>
      <c r="G394" t="s">
        <v>117</v>
      </c>
      <c r="H394">
        <f t="shared" si="6"/>
        <v>12</v>
      </c>
      <c r="I394" s="3">
        <f>DATE(Table1[[#This Row],[Year]],Table1[[#This Row],[Month_Number]],1)</f>
        <v>45261</v>
      </c>
      <c r="J394" t="s">
        <v>35</v>
      </c>
      <c r="K394" t="s">
        <v>908</v>
      </c>
      <c r="L394" t="s">
        <v>37</v>
      </c>
      <c r="M394">
        <v>5</v>
      </c>
      <c r="N394" t="s">
        <v>71</v>
      </c>
      <c r="O394">
        <v>2</v>
      </c>
      <c r="P394">
        <v>0</v>
      </c>
      <c r="Q394" t="s">
        <v>39</v>
      </c>
      <c r="R394" t="s">
        <v>88</v>
      </c>
      <c r="S394" t="s">
        <v>73</v>
      </c>
      <c r="T394" t="s">
        <v>42</v>
      </c>
      <c r="U394" t="s">
        <v>106</v>
      </c>
      <c r="V394">
        <v>38</v>
      </c>
      <c r="W394">
        <v>66</v>
      </c>
      <c r="X394" t="str">
        <f>IF(Table1[[#This Row],[Driver Age]]&lt;25,"(&lt;25) Young",IF(Table1[[#This Row],[Driver Age]]&lt;=60,"(25–60) Adult","(&gt;60) Senior"))</f>
        <v>(&gt;60) Senior</v>
      </c>
      <c r="Y394" t="s">
        <v>44</v>
      </c>
      <c r="Z394" t="s">
        <v>90</v>
      </c>
      <c r="AA394" t="s">
        <v>76</v>
      </c>
      <c r="AB394" t="s">
        <v>64</v>
      </c>
      <c r="AC394">
        <v>15</v>
      </c>
      <c r="AD394" t="s">
        <v>135</v>
      </c>
      <c r="AE394" t="s">
        <v>79</v>
      </c>
      <c r="AF394" t="s">
        <v>49</v>
      </c>
      <c r="AG394" t="s">
        <v>143</v>
      </c>
      <c r="AH394">
        <v>0</v>
      </c>
      <c r="AI394" t="s">
        <v>51</v>
      </c>
      <c r="AJ394" t="s">
        <v>109</v>
      </c>
    </row>
    <row r="395" spans="1:36">
      <c r="A395" t="s">
        <v>909</v>
      </c>
      <c r="B395">
        <f>1</f>
        <v>1</v>
      </c>
      <c r="C395" t="s">
        <v>183</v>
      </c>
      <c r="D395" t="str">
        <f>VLOOKUP(Table1[[#This Row],[State Name]], Lookup!$A$2:$B$33, 2, FALSE)</f>
        <v>TN</v>
      </c>
      <c r="E395" t="s">
        <v>403</v>
      </c>
      <c r="F395">
        <v>2023</v>
      </c>
      <c r="G395" t="s">
        <v>83</v>
      </c>
      <c r="H395">
        <f t="shared" si="6"/>
        <v>6</v>
      </c>
      <c r="I395" s="3">
        <f>DATE(Table1[[#This Row],[Year]],Table1[[#This Row],[Month_Number]],1)</f>
        <v>45078</v>
      </c>
      <c r="J395" t="s">
        <v>84</v>
      </c>
      <c r="K395" t="s">
        <v>910</v>
      </c>
      <c r="L395" t="s">
        <v>37</v>
      </c>
      <c r="M395">
        <v>5</v>
      </c>
      <c r="N395" t="s">
        <v>162</v>
      </c>
      <c r="O395">
        <v>0</v>
      </c>
      <c r="P395">
        <v>5</v>
      </c>
      <c r="Q395" t="s">
        <v>39</v>
      </c>
      <c r="R395" t="s">
        <v>40</v>
      </c>
      <c r="S395" t="s">
        <v>41</v>
      </c>
      <c r="T395" t="s">
        <v>105</v>
      </c>
      <c r="U395" t="s">
        <v>89</v>
      </c>
      <c r="V395">
        <v>37</v>
      </c>
      <c r="W395">
        <v>50</v>
      </c>
      <c r="X395" t="str">
        <f>IF(Table1[[#This Row],[Driver Age]]&lt;25,"(&lt;25) Young",IF(Table1[[#This Row],[Driver Age]]&lt;=60,"(25–60) Adult","(&gt;60) Senior"))</f>
        <v>(25–60) Adult</v>
      </c>
      <c r="Y395" t="s">
        <v>75</v>
      </c>
      <c r="Z395" t="s">
        <v>90</v>
      </c>
      <c r="AA395" t="s">
        <v>76</v>
      </c>
      <c r="AB395" t="s">
        <v>77</v>
      </c>
      <c r="AC395">
        <v>9</v>
      </c>
      <c r="AD395" t="s">
        <v>78</v>
      </c>
      <c r="AE395" t="s">
        <v>79</v>
      </c>
      <c r="AF395" t="s">
        <v>26</v>
      </c>
      <c r="AG395" t="s">
        <v>50</v>
      </c>
      <c r="AH395">
        <v>0</v>
      </c>
      <c r="AI395" t="s">
        <v>66</v>
      </c>
      <c r="AJ395" t="s">
        <v>109</v>
      </c>
    </row>
    <row r="396" spans="1:36">
      <c r="A396" t="s">
        <v>911</v>
      </c>
      <c r="B396">
        <f>1</f>
        <v>1</v>
      </c>
      <c r="C396" t="s">
        <v>234</v>
      </c>
      <c r="D396" t="str">
        <f>VLOOKUP(Table1[[#This Row],[State Name]], Lookup!$A$2:$B$33, 2, FALSE)</f>
        <v>TR</v>
      </c>
      <c r="E396" t="s">
        <v>33</v>
      </c>
      <c r="F396">
        <v>2023</v>
      </c>
      <c r="G396" t="s">
        <v>34</v>
      </c>
      <c r="H396">
        <f t="shared" si="6"/>
        <v>5</v>
      </c>
      <c r="I396" s="3">
        <f>DATE(Table1[[#This Row],[Year]],Table1[[#This Row],[Month_Number]],1)</f>
        <v>45047</v>
      </c>
      <c r="J396" t="s">
        <v>95</v>
      </c>
      <c r="K396" t="s">
        <v>912</v>
      </c>
      <c r="L396" t="s">
        <v>50</v>
      </c>
      <c r="M396">
        <v>3</v>
      </c>
      <c r="N396" t="s">
        <v>162</v>
      </c>
      <c r="O396">
        <v>8</v>
      </c>
      <c r="P396">
        <v>3</v>
      </c>
      <c r="Q396" t="s">
        <v>103</v>
      </c>
      <c r="R396" t="s">
        <v>40</v>
      </c>
      <c r="S396" t="s">
        <v>41</v>
      </c>
      <c r="T396" t="s">
        <v>74</v>
      </c>
      <c r="U396" t="s">
        <v>106</v>
      </c>
      <c r="V396">
        <v>36</v>
      </c>
      <c r="W396">
        <v>56</v>
      </c>
      <c r="X396" t="str">
        <f>IF(Table1[[#This Row],[Driver Age]]&lt;25,"(&lt;25) Young",IF(Table1[[#This Row],[Driver Age]]&lt;=60,"(25–60) Adult","(&gt;60) Senior"))</f>
        <v>(25–60) Adult</v>
      </c>
      <c r="Y396" t="s">
        <v>44</v>
      </c>
      <c r="Z396" t="s">
        <v>90</v>
      </c>
      <c r="AA396" t="s">
        <v>76</v>
      </c>
      <c r="AB396" t="s">
        <v>77</v>
      </c>
      <c r="AC396">
        <v>7</v>
      </c>
      <c r="AD396" t="s">
        <v>78</v>
      </c>
      <c r="AE396" t="s">
        <v>79</v>
      </c>
      <c r="AF396" t="s">
        <v>49</v>
      </c>
      <c r="AG396" t="s">
        <v>50</v>
      </c>
      <c r="AH396">
        <v>0.38</v>
      </c>
      <c r="AI396" t="s">
        <v>66</v>
      </c>
      <c r="AJ396" t="s">
        <v>109</v>
      </c>
    </row>
    <row r="397" spans="1:36">
      <c r="A397" t="s">
        <v>913</v>
      </c>
      <c r="B397">
        <f>1</f>
        <v>1</v>
      </c>
      <c r="C397" t="s">
        <v>206</v>
      </c>
      <c r="D397" t="str">
        <f>VLOOKUP(Table1[[#This Row],[State Name]], Lookup!$A$2:$B$33, 2, FALSE)</f>
        <v>OD</v>
      </c>
      <c r="E397" t="s">
        <v>33</v>
      </c>
      <c r="F397">
        <v>2019</v>
      </c>
      <c r="G397" t="s">
        <v>34</v>
      </c>
      <c r="H397">
        <f t="shared" si="6"/>
        <v>5</v>
      </c>
      <c r="I397" s="3">
        <f>DATE(Table1[[#This Row],[Year]],Table1[[#This Row],[Month_Number]],1)</f>
        <v>43586</v>
      </c>
      <c r="J397" t="s">
        <v>84</v>
      </c>
      <c r="K397" t="s">
        <v>914</v>
      </c>
      <c r="L397" t="s">
        <v>37</v>
      </c>
      <c r="M397">
        <v>1</v>
      </c>
      <c r="N397" t="s">
        <v>86</v>
      </c>
      <c r="O397">
        <v>10</v>
      </c>
      <c r="P397">
        <v>3</v>
      </c>
      <c r="Q397" t="s">
        <v>87</v>
      </c>
      <c r="R397" t="s">
        <v>61</v>
      </c>
      <c r="S397" t="s">
        <v>120</v>
      </c>
      <c r="T397" t="s">
        <v>63</v>
      </c>
      <c r="U397" t="s">
        <v>33</v>
      </c>
      <c r="V397">
        <v>104</v>
      </c>
      <c r="W397">
        <v>53</v>
      </c>
      <c r="X397" t="str">
        <f>IF(Table1[[#This Row],[Driver Age]]&lt;25,"(&lt;25) Young",IF(Table1[[#This Row],[Driver Age]]&lt;=60,"(25–60) Adult","(&gt;60) Senior"))</f>
        <v>(25–60) Adult</v>
      </c>
      <c r="Y397" t="s">
        <v>75</v>
      </c>
      <c r="Z397" t="s">
        <v>90</v>
      </c>
      <c r="AA397" t="s">
        <v>76</v>
      </c>
      <c r="AB397" t="s">
        <v>77</v>
      </c>
      <c r="AC397">
        <v>19</v>
      </c>
      <c r="AD397" t="s">
        <v>114</v>
      </c>
      <c r="AE397" t="s">
        <v>65</v>
      </c>
      <c r="AF397" t="s">
        <v>26</v>
      </c>
      <c r="AG397" t="s">
        <v>50</v>
      </c>
      <c r="AH397">
        <v>0.3</v>
      </c>
      <c r="AI397" t="s">
        <v>66</v>
      </c>
      <c r="AJ397" t="s">
        <v>67</v>
      </c>
    </row>
    <row r="398" spans="1:36">
      <c r="A398" t="s">
        <v>915</v>
      </c>
      <c r="B398">
        <f>1</f>
        <v>1</v>
      </c>
      <c r="C398" t="s">
        <v>145</v>
      </c>
      <c r="D398" t="str">
        <f>VLOOKUP(Table1[[#This Row],[State Name]], Lookup!$A$2:$B$33, 2, FALSE)</f>
        <v>TS</v>
      </c>
      <c r="E398" t="s">
        <v>33</v>
      </c>
      <c r="F398">
        <v>2021</v>
      </c>
      <c r="G398" t="s">
        <v>34</v>
      </c>
      <c r="H398">
        <f t="shared" si="6"/>
        <v>5</v>
      </c>
      <c r="I398" s="3">
        <f>DATE(Table1[[#This Row],[Year]],Table1[[#This Row],[Month_Number]],1)</f>
        <v>44317</v>
      </c>
      <c r="J398" t="s">
        <v>84</v>
      </c>
      <c r="K398" t="s">
        <v>916</v>
      </c>
      <c r="L398" t="s">
        <v>37</v>
      </c>
      <c r="M398">
        <v>1</v>
      </c>
      <c r="N398" t="s">
        <v>113</v>
      </c>
      <c r="O398">
        <v>4</v>
      </c>
      <c r="P398">
        <v>1</v>
      </c>
      <c r="Q398" t="s">
        <v>119</v>
      </c>
      <c r="R398" t="s">
        <v>88</v>
      </c>
      <c r="S398" t="s">
        <v>73</v>
      </c>
      <c r="T398" t="s">
        <v>105</v>
      </c>
      <c r="U398" t="s">
        <v>43</v>
      </c>
      <c r="V398">
        <v>34</v>
      </c>
      <c r="W398">
        <v>19</v>
      </c>
      <c r="X398" t="str">
        <f>IF(Table1[[#This Row],[Driver Age]]&lt;25,"(&lt;25) Young",IF(Table1[[#This Row],[Driver Age]]&lt;=60,"(25–60) Adult","(&gt;60) Senior"))</f>
        <v>(&lt;25) Young</v>
      </c>
      <c r="Y398" t="s">
        <v>75</v>
      </c>
      <c r="Z398" t="s">
        <v>33</v>
      </c>
      <c r="AA398" t="s">
        <v>45</v>
      </c>
      <c r="AB398" t="s">
        <v>64</v>
      </c>
      <c r="AC398">
        <v>21</v>
      </c>
      <c r="AD398" t="s">
        <v>47</v>
      </c>
      <c r="AE398" t="s">
        <v>48</v>
      </c>
      <c r="AF398" t="s">
        <v>26</v>
      </c>
      <c r="AG398" t="s">
        <v>50</v>
      </c>
      <c r="AH398">
        <v>0.25</v>
      </c>
      <c r="AI398" t="s">
        <v>168</v>
      </c>
      <c r="AJ398" t="s">
        <v>109</v>
      </c>
    </row>
    <row r="399" spans="1:36">
      <c r="A399" t="s">
        <v>917</v>
      </c>
      <c r="B399">
        <f>1</f>
        <v>1</v>
      </c>
      <c r="C399" t="s">
        <v>99</v>
      </c>
      <c r="D399" t="str">
        <f>VLOOKUP(Table1[[#This Row],[State Name]], Lookup!$A$2:$B$33, 2, FALSE)</f>
        <v>ML</v>
      </c>
      <c r="E399" t="s">
        <v>33</v>
      </c>
      <c r="F399">
        <v>2018</v>
      </c>
      <c r="G399" t="s">
        <v>124</v>
      </c>
      <c r="H399">
        <f t="shared" si="6"/>
        <v>7</v>
      </c>
      <c r="I399" s="3">
        <f>DATE(Table1[[#This Row],[Year]],Table1[[#This Row],[Month_Number]],1)</f>
        <v>43282</v>
      </c>
      <c r="J399" t="s">
        <v>146</v>
      </c>
      <c r="K399" t="s">
        <v>918</v>
      </c>
      <c r="L399" t="s">
        <v>59</v>
      </c>
      <c r="M399">
        <v>1</v>
      </c>
      <c r="N399" t="s">
        <v>86</v>
      </c>
      <c r="O399">
        <v>2</v>
      </c>
      <c r="P399">
        <v>5</v>
      </c>
      <c r="Q399" t="s">
        <v>119</v>
      </c>
      <c r="R399" t="s">
        <v>104</v>
      </c>
      <c r="S399" t="s">
        <v>73</v>
      </c>
      <c r="T399" t="s">
        <v>63</v>
      </c>
      <c r="U399" t="s">
        <v>106</v>
      </c>
      <c r="V399">
        <v>69</v>
      </c>
      <c r="W399">
        <v>31</v>
      </c>
      <c r="X399" t="str">
        <f>IF(Table1[[#This Row],[Driver Age]]&lt;25,"(&lt;25) Young",IF(Table1[[#This Row],[Driver Age]]&lt;=60,"(25–60) Adult","(&gt;60) Senior"))</f>
        <v>(25–60) Adult</v>
      </c>
      <c r="Y399" t="s">
        <v>75</v>
      </c>
      <c r="Z399" t="s">
        <v>90</v>
      </c>
      <c r="AA399" t="s">
        <v>76</v>
      </c>
      <c r="AB399" t="s">
        <v>77</v>
      </c>
      <c r="AC399">
        <v>6</v>
      </c>
      <c r="AD399" t="s">
        <v>78</v>
      </c>
      <c r="AE399" t="s">
        <v>65</v>
      </c>
      <c r="AF399" t="s">
        <v>49</v>
      </c>
      <c r="AG399" t="s">
        <v>50</v>
      </c>
      <c r="AH399">
        <v>2.5</v>
      </c>
      <c r="AI399" t="s">
        <v>80</v>
      </c>
      <c r="AJ399" t="s">
        <v>52</v>
      </c>
    </row>
    <row r="400" spans="1:36">
      <c r="A400" t="s">
        <v>919</v>
      </c>
      <c r="B400">
        <f>1</f>
        <v>1</v>
      </c>
      <c r="C400" t="s">
        <v>220</v>
      </c>
      <c r="D400" t="str">
        <f>VLOOKUP(Table1[[#This Row],[State Name]], Lookup!$A$2:$B$33, 2, FALSE)</f>
        <v>NL</v>
      </c>
      <c r="E400" t="s">
        <v>33</v>
      </c>
      <c r="F400">
        <v>2019</v>
      </c>
      <c r="G400" t="s">
        <v>130</v>
      </c>
      <c r="H400">
        <f t="shared" si="6"/>
        <v>4</v>
      </c>
      <c r="I400" s="3">
        <f>DATE(Table1[[#This Row],[Year]],Table1[[#This Row],[Month_Number]],1)</f>
        <v>43556</v>
      </c>
      <c r="J400" t="s">
        <v>154</v>
      </c>
      <c r="K400" t="s">
        <v>920</v>
      </c>
      <c r="L400" t="s">
        <v>37</v>
      </c>
      <c r="M400">
        <v>3</v>
      </c>
      <c r="N400" t="s">
        <v>128</v>
      </c>
      <c r="O400">
        <v>2</v>
      </c>
      <c r="P400">
        <v>4</v>
      </c>
      <c r="Q400" t="s">
        <v>39</v>
      </c>
      <c r="R400" t="s">
        <v>88</v>
      </c>
      <c r="S400" t="s">
        <v>120</v>
      </c>
      <c r="T400" t="s">
        <v>105</v>
      </c>
      <c r="U400" t="s">
        <v>43</v>
      </c>
      <c r="V400">
        <v>105</v>
      </c>
      <c r="W400">
        <v>42</v>
      </c>
      <c r="X400" t="str">
        <f>IF(Table1[[#This Row],[Driver Age]]&lt;25,"(&lt;25) Young",IF(Table1[[#This Row],[Driver Age]]&lt;=60,"(25–60) Adult","(&gt;60) Senior"))</f>
        <v>(25–60) Adult</v>
      </c>
      <c r="Y400" t="s">
        <v>44</v>
      </c>
      <c r="Z400" t="s">
        <v>33</v>
      </c>
      <c r="AA400" t="s">
        <v>76</v>
      </c>
      <c r="AB400" t="s">
        <v>97</v>
      </c>
      <c r="AC400">
        <v>16</v>
      </c>
      <c r="AD400" t="s">
        <v>135</v>
      </c>
      <c r="AE400" t="s">
        <v>65</v>
      </c>
      <c r="AF400" t="s">
        <v>26</v>
      </c>
      <c r="AG400" t="s">
        <v>50</v>
      </c>
      <c r="AH400">
        <v>2</v>
      </c>
      <c r="AI400" t="s">
        <v>108</v>
      </c>
      <c r="AJ400" t="s">
        <v>67</v>
      </c>
    </row>
    <row r="401" spans="1:36">
      <c r="A401" t="s">
        <v>921</v>
      </c>
      <c r="B401">
        <f>1</f>
        <v>1</v>
      </c>
      <c r="C401" t="s">
        <v>157</v>
      </c>
      <c r="D401" t="str">
        <f>VLOOKUP(Table1[[#This Row],[State Name]], Lookup!$A$2:$B$33, 2, FALSE)</f>
        <v>KA</v>
      </c>
      <c r="E401" t="s">
        <v>302</v>
      </c>
      <c r="F401">
        <v>2020</v>
      </c>
      <c r="G401" t="s">
        <v>138</v>
      </c>
      <c r="H401">
        <f t="shared" si="6"/>
        <v>9</v>
      </c>
      <c r="I401" s="3">
        <f>DATE(Table1[[#This Row],[Year]],Table1[[#This Row],[Month_Number]],1)</f>
        <v>44075</v>
      </c>
      <c r="J401" t="s">
        <v>95</v>
      </c>
      <c r="K401" t="s">
        <v>922</v>
      </c>
      <c r="L401" t="s">
        <v>59</v>
      </c>
      <c r="M401">
        <v>5</v>
      </c>
      <c r="N401" t="s">
        <v>60</v>
      </c>
      <c r="O401">
        <v>0</v>
      </c>
      <c r="P401">
        <v>3</v>
      </c>
      <c r="Q401" t="s">
        <v>72</v>
      </c>
      <c r="R401" t="s">
        <v>61</v>
      </c>
      <c r="S401" t="s">
        <v>62</v>
      </c>
      <c r="T401" t="s">
        <v>42</v>
      </c>
      <c r="U401" t="s">
        <v>43</v>
      </c>
      <c r="V401">
        <v>80</v>
      </c>
      <c r="W401">
        <v>51</v>
      </c>
      <c r="X401" t="str">
        <f>IF(Table1[[#This Row],[Driver Age]]&lt;25,"(&lt;25) Young",IF(Table1[[#This Row],[Driver Age]]&lt;=60,"(25–60) Adult","(&gt;60) Senior"))</f>
        <v>(25–60) Adult</v>
      </c>
      <c r="Y401" t="s">
        <v>75</v>
      </c>
      <c r="Z401" t="s">
        <v>33</v>
      </c>
      <c r="AA401" t="s">
        <v>45</v>
      </c>
      <c r="AB401" t="s">
        <v>97</v>
      </c>
      <c r="AC401">
        <v>22</v>
      </c>
      <c r="AD401" t="s">
        <v>47</v>
      </c>
      <c r="AE401" t="s">
        <v>48</v>
      </c>
      <c r="AF401" t="s">
        <v>49</v>
      </c>
      <c r="AG401" t="s">
        <v>50</v>
      </c>
      <c r="AH401">
        <v>0</v>
      </c>
      <c r="AI401" t="s">
        <v>66</v>
      </c>
      <c r="AJ401" t="s">
        <v>91</v>
      </c>
    </row>
    <row r="402" spans="1:36">
      <c r="A402" t="s">
        <v>923</v>
      </c>
      <c r="B402">
        <f>1</f>
        <v>1</v>
      </c>
      <c r="C402" t="s">
        <v>234</v>
      </c>
      <c r="D402" t="str">
        <f>VLOOKUP(Table1[[#This Row],[State Name]], Lookup!$A$2:$B$33, 2, FALSE)</f>
        <v>TR</v>
      </c>
      <c r="E402" t="s">
        <v>33</v>
      </c>
      <c r="F402">
        <v>2019</v>
      </c>
      <c r="G402" t="s">
        <v>192</v>
      </c>
      <c r="H402">
        <f t="shared" si="6"/>
        <v>3</v>
      </c>
      <c r="I402" s="3">
        <f>DATE(Table1[[#This Row],[Year]],Table1[[#This Row],[Month_Number]],1)</f>
        <v>43525</v>
      </c>
      <c r="J402" t="s">
        <v>154</v>
      </c>
      <c r="K402" t="s">
        <v>268</v>
      </c>
      <c r="L402" t="s">
        <v>50</v>
      </c>
      <c r="M402">
        <v>2</v>
      </c>
      <c r="N402" t="s">
        <v>86</v>
      </c>
      <c r="O402">
        <v>8</v>
      </c>
      <c r="P402">
        <v>0</v>
      </c>
      <c r="Q402" t="s">
        <v>87</v>
      </c>
      <c r="R402" t="s">
        <v>88</v>
      </c>
      <c r="S402" t="s">
        <v>41</v>
      </c>
      <c r="T402" t="s">
        <v>105</v>
      </c>
      <c r="U402" t="s">
        <v>43</v>
      </c>
      <c r="V402">
        <v>71</v>
      </c>
      <c r="W402">
        <v>31</v>
      </c>
      <c r="X402" t="str">
        <f>IF(Table1[[#This Row],[Driver Age]]&lt;25,"(&lt;25) Young",IF(Table1[[#This Row],[Driver Age]]&lt;=60,"(25–60) Adult","(&gt;60) Senior"))</f>
        <v>(25–60) Adult</v>
      </c>
      <c r="Y402" t="s">
        <v>44</v>
      </c>
      <c r="Z402" t="s">
        <v>90</v>
      </c>
      <c r="AA402" t="s">
        <v>45</v>
      </c>
      <c r="AB402" t="s">
        <v>46</v>
      </c>
      <c r="AC402">
        <v>7</v>
      </c>
      <c r="AD402" t="s">
        <v>78</v>
      </c>
      <c r="AE402" t="s">
        <v>65</v>
      </c>
      <c r="AF402" t="s">
        <v>26</v>
      </c>
      <c r="AG402" t="s">
        <v>143</v>
      </c>
      <c r="AH402">
        <v>0</v>
      </c>
      <c r="AI402" t="s">
        <v>80</v>
      </c>
      <c r="AJ402" t="s">
        <v>91</v>
      </c>
    </row>
    <row r="403" spans="1:36">
      <c r="A403" t="s">
        <v>924</v>
      </c>
      <c r="B403">
        <f>1</f>
        <v>1</v>
      </c>
      <c r="C403" t="s">
        <v>311</v>
      </c>
      <c r="D403" t="str">
        <f>VLOOKUP(Table1[[#This Row],[State Name]], Lookup!$A$2:$B$33, 2, FALSE)</f>
        <v>JH</v>
      </c>
      <c r="E403" t="s">
        <v>33</v>
      </c>
      <c r="F403">
        <v>2019</v>
      </c>
      <c r="G403" t="s">
        <v>111</v>
      </c>
      <c r="H403">
        <f t="shared" si="6"/>
        <v>10</v>
      </c>
      <c r="I403" s="3">
        <f>DATE(Table1[[#This Row],[Year]],Table1[[#This Row],[Month_Number]],1)</f>
        <v>43739</v>
      </c>
      <c r="J403" t="s">
        <v>57</v>
      </c>
      <c r="K403" t="s">
        <v>925</v>
      </c>
      <c r="L403" t="s">
        <v>37</v>
      </c>
      <c r="M403">
        <v>5</v>
      </c>
      <c r="N403" t="s">
        <v>113</v>
      </c>
      <c r="O403">
        <v>6</v>
      </c>
      <c r="P403">
        <v>5</v>
      </c>
      <c r="Q403" t="s">
        <v>119</v>
      </c>
      <c r="R403" t="s">
        <v>88</v>
      </c>
      <c r="S403" t="s">
        <v>73</v>
      </c>
      <c r="T403" t="s">
        <v>63</v>
      </c>
      <c r="U403" t="s">
        <v>33</v>
      </c>
      <c r="V403">
        <v>64</v>
      </c>
      <c r="W403">
        <v>29</v>
      </c>
      <c r="X403" t="str">
        <f>IF(Table1[[#This Row],[Driver Age]]&lt;25,"(&lt;25) Young",IF(Table1[[#This Row],[Driver Age]]&lt;=60,"(25–60) Adult","(&gt;60) Senior"))</f>
        <v>(25–60) Adult</v>
      </c>
      <c r="Y403" t="s">
        <v>44</v>
      </c>
      <c r="Z403" t="s">
        <v>107</v>
      </c>
      <c r="AA403" t="s">
        <v>76</v>
      </c>
      <c r="AB403" t="s">
        <v>77</v>
      </c>
      <c r="AC403">
        <v>2</v>
      </c>
      <c r="AD403" t="s">
        <v>47</v>
      </c>
      <c r="AE403" t="s">
        <v>65</v>
      </c>
      <c r="AF403" t="s">
        <v>49</v>
      </c>
      <c r="AG403" t="s">
        <v>50</v>
      </c>
      <c r="AH403">
        <v>0.83</v>
      </c>
      <c r="AI403" t="s">
        <v>80</v>
      </c>
      <c r="AJ403" t="s">
        <v>52</v>
      </c>
    </row>
    <row r="404" spans="1:36">
      <c r="A404" t="s">
        <v>926</v>
      </c>
      <c r="B404">
        <f>1</f>
        <v>1</v>
      </c>
      <c r="C404" t="s">
        <v>69</v>
      </c>
      <c r="D404" t="str">
        <f>VLOOKUP(Table1[[#This Row],[State Name]], Lookup!$A$2:$B$33, 2, FALSE)</f>
        <v>CG</v>
      </c>
      <c r="E404" t="s">
        <v>33</v>
      </c>
      <c r="F404">
        <v>2022</v>
      </c>
      <c r="G404" t="s">
        <v>130</v>
      </c>
      <c r="H404">
        <f t="shared" si="6"/>
        <v>4</v>
      </c>
      <c r="I404" s="3">
        <f>DATE(Table1[[#This Row],[Year]],Table1[[#This Row],[Month_Number]],1)</f>
        <v>44652</v>
      </c>
      <c r="J404" t="s">
        <v>101</v>
      </c>
      <c r="K404" t="s">
        <v>927</v>
      </c>
      <c r="L404" t="s">
        <v>59</v>
      </c>
      <c r="M404">
        <v>4</v>
      </c>
      <c r="N404" t="s">
        <v>86</v>
      </c>
      <c r="O404">
        <v>3</v>
      </c>
      <c r="P404">
        <v>2</v>
      </c>
      <c r="Q404" t="s">
        <v>103</v>
      </c>
      <c r="R404" t="s">
        <v>40</v>
      </c>
      <c r="S404" t="s">
        <v>120</v>
      </c>
      <c r="T404" t="s">
        <v>105</v>
      </c>
      <c r="U404" t="s">
        <v>43</v>
      </c>
      <c r="V404">
        <v>115</v>
      </c>
      <c r="W404">
        <v>70</v>
      </c>
      <c r="X404" t="str">
        <f>IF(Table1[[#This Row],[Driver Age]]&lt;25,"(&lt;25) Young",IF(Table1[[#This Row],[Driver Age]]&lt;=60,"(25–60) Adult","(&gt;60) Senior"))</f>
        <v>(&gt;60) Senior</v>
      </c>
      <c r="Y404" t="s">
        <v>44</v>
      </c>
      <c r="Z404" t="s">
        <v>33</v>
      </c>
      <c r="AA404" t="s">
        <v>76</v>
      </c>
      <c r="AB404" t="s">
        <v>46</v>
      </c>
      <c r="AC404">
        <v>8</v>
      </c>
      <c r="AD404" t="s">
        <v>78</v>
      </c>
      <c r="AE404" t="s">
        <v>79</v>
      </c>
      <c r="AF404" t="s">
        <v>49</v>
      </c>
      <c r="AG404" t="s">
        <v>50</v>
      </c>
      <c r="AH404">
        <v>0.67</v>
      </c>
      <c r="AI404" t="s">
        <v>51</v>
      </c>
      <c r="AJ404" t="s">
        <v>81</v>
      </c>
    </row>
    <row r="405" spans="1:36">
      <c r="A405" t="s">
        <v>928</v>
      </c>
      <c r="B405">
        <f>1</f>
        <v>1</v>
      </c>
      <c r="C405" t="s">
        <v>253</v>
      </c>
      <c r="D405" t="str">
        <f>VLOOKUP(Table1[[#This Row],[State Name]], Lookup!$A$2:$B$33, 2, FALSE)</f>
        <v>UK</v>
      </c>
      <c r="E405" t="s">
        <v>33</v>
      </c>
      <c r="F405">
        <v>2019</v>
      </c>
      <c r="G405" t="s">
        <v>83</v>
      </c>
      <c r="H405">
        <f t="shared" si="6"/>
        <v>6</v>
      </c>
      <c r="I405" s="3">
        <f>DATE(Table1[[#This Row],[Year]],Table1[[#This Row],[Month_Number]],1)</f>
        <v>43617</v>
      </c>
      <c r="J405" t="s">
        <v>35</v>
      </c>
      <c r="K405" t="s">
        <v>929</v>
      </c>
      <c r="L405" t="s">
        <v>59</v>
      </c>
      <c r="M405">
        <v>3</v>
      </c>
      <c r="N405" t="s">
        <v>128</v>
      </c>
      <c r="O405">
        <v>3</v>
      </c>
      <c r="P405">
        <v>0</v>
      </c>
      <c r="Q405" t="s">
        <v>103</v>
      </c>
      <c r="R405" t="s">
        <v>88</v>
      </c>
      <c r="S405" t="s">
        <v>62</v>
      </c>
      <c r="T405" t="s">
        <v>63</v>
      </c>
      <c r="U405" t="s">
        <v>89</v>
      </c>
      <c r="V405">
        <v>37</v>
      </c>
      <c r="W405">
        <v>58</v>
      </c>
      <c r="X405" t="str">
        <f>IF(Table1[[#This Row],[Driver Age]]&lt;25,"(&lt;25) Young",IF(Table1[[#This Row],[Driver Age]]&lt;=60,"(25–60) Adult","(&gt;60) Senior"))</f>
        <v>(25–60) Adult</v>
      </c>
      <c r="Y405" t="s">
        <v>75</v>
      </c>
      <c r="Z405" t="s">
        <v>33</v>
      </c>
      <c r="AA405" t="s">
        <v>76</v>
      </c>
      <c r="AB405" t="s">
        <v>46</v>
      </c>
      <c r="AC405">
        <v>16</v>
      </c>
      <c r="AD405" t="s">
        <v>135</v>
      </c>
      <c r="AE405" t="s">
        <v>65</v>
      </c>
      <c r="AF405" t="s">
        <v>49</v>
      </c>
      <c r="AG405" t="s">
        <v>143</v>
      </c>
      <c r="AH405">
        <v>0</v>
      </c>
      <c r="AI405" t="s">
        <v>66</v>
      </c>
      <c r="AJ405" t="s">
        <v>109</v>
      </c>
    </row>
    <row r="406" spans="1:36">
      <c r="A406" t="s">
        <v>930</v>
      </c>
      <c r="B406">
        <f>1</f>
        <v>1</v>
      </c>
      <c r="C406" t="s">
        <v>286</v>
      </c>
      <c r="D406" t="str">
        <f>VLOOKUP(Table1[[#This Row],[State Name]], Lookup!$A$2:$B$33, 2, FALSE)</f>
        <v>GA</v>
      </c>
      <c r="E406" t="s">
        <v>33</v>
      </c>
      <c r="F406">
        <v>2023</v>
      </c>
      <c r="G406" t="s">
        <v>138</v>
      </c>
      <c r="H406">
        <f t="shared" si="6"/>
        <v>9</v>
      </c>
      <c r="I406" s="3">
        <f>DATE(Table1[[#This Row],[Year]],Table1[[#This Row],[Month_Number]],1)</f>
        <v>45170</v>
      </c>
      <c r="J406" t="s">
        <v>95</v>
      </c>
      <c r="K406" t="s">
        <v>931</v>
      </c>
      <c r="L406" t="s">
        <v>59</v>
      </c>
      <c r="M406">
        <v>3</v>
      </c>
      <c r="N406" t="s">
        <v>86</v>
      </c>
      <c r="O406">
        <v>0</v>
      </c>
      <c r="P406">
        <v>1</v>
      </c>
      <c r="Q406" t="s">
        <v>72</v>
      </c>
      <c r="R406" t="s">
        <v>88</v>
      </c>
      <c r="S406" t="s">
        <v>120</v>
      </c>
      <c r="T406" t="s">
        <v>74</v>
      </c>
      <c r="U406" t="s">
        <v>33</v>
      </c>
      <c r="V406">
        <v>64</v>
      </c>
      <c r="W406">
        <v>19</v>
      </c>
      <c r="X406" t="str">
        <f>IF(Table1[[#This Row],[Driver Age]]&lt;25,"(&lt;25) Young",IF(Table1[[#This Row],[Driver Age]]&lt;=60,"(25–60) Adult","(&gt;60) Senior"))</f>
        <v>(&lt;25) Young</v>
      </c>
      <c r="Y406" t="s">
        <v>44</v>
      </c>
      <c r="Z406" t="s">
        <v>33</v>
      </c>
      <c r="AA406" t="s">
        <v>76</v>
      </c>
      <c r="AB406" t="s">
        <v>64</v>
      </c>
      <c r="AC406">
        <v>14</v>
      </c>
      <c r="AD406" t="s">
        <v>135</v>
      </c>
      <c r="AE406" t="s">
        <v>79</v>
      </c>
      <c r="AF406" t="s">
        <v>49</v>
      </c>
      <c r="AG406" t="s">
        <v>50</v>
      </c>
      <c r="AH406">
        <v>0</v>
      </c>
      <c r="AI406" t="s">
        <v>168</v>
      </c>
      <c r="AJ406" t="s">
        <v>52</v>
      </c>
    </row>
    <row r="407" spans="1:36">
      <c r="A407" t="s">
        <v>932</v>
      </c>
      <c r="B407">
        <f>1</f>
        <v>1</v>
      </c>
      <c r="C407" t="s">
        <v>152</v>
      </c>
      <c r="D407" t="str">
        <f>VLOOKUP(Table1[[#This Row],[State Name]], Lookup!$A$2:$B$33, 2, FALSE)</f>
        <v>AP</v>
      </c>
      <c r="E407" t="s">
        <v>273</v>
      </c>
      <c r="F407">
        <v>2019</v>
      </c>
      <c r="G407" t="s">
        <v>100</v>
      </c>
      <c r="H407">
        <f t="shared" si="6"/>
        <v>11</v>
      </c>
      <c r="I407" s="3">
        <f>DATE(Table1[[#This Row],[Year]],Table1[[#This Row],[Month_Number]],1)</f>
        <v>43770</v>
      </c>
      <c r="J407" t="s">
        <v>57</v>
      </c>
      <c r="K407" t="s">
        <v>933</v>
      </c>
      <c r="L407" t="s">
        <v>37</v>
      </c>
      <c r="M407">
        <v>4</v>
      </c>
      <c r="N407" t="s">
        <v>38</v>
      </c>
      <c r="O407">
        <v>4</v>
      </c>
      <c r="P407">
        <v>3</v>
      </c>
      <c r="Q407" t="s">
        <v>72</v>
      </c>
      <c r="R407" t="s">
        <v>88</v>
      </c>
      <c r="S407" t="s">
        <v>73</v>
      </c>
      <c r="T407" t="s">
        <v>105</v>
      </c>
      <c r="U407" t="s">
        <v>33</v>
      </c>
      <c r="V407">
        <v>117</v>
      </c>
      <c r="W407">
        <v>36</v>
      </c>
      <c r="X407" t="str">
        <f>IF(Table1[[#This Row],[Driver Age]]&lt;25,"(&lt;25) Young",IF(Table1[[#This Row],[Driver Age]]&lt;=60,"(25–60) Adult","(&gt;60) Senior"))</f>
        <v>(25–60) Adult</v>
      </c>
      <c r="Y407" t="s">
        <v>75</v>
      </c>
      <c r="Z407" t="s">
        <v>33</v>
      </c>
      <c r="AA407" t="s">
        <v>45</v>
      </c>
      <c r="AB407" t="s">
        <v>64</v>
      </c>
      <c r="AC407">
        <v>5</v>
      </c>
      <c r="AD407" t="s">
        <v>78</v>
      </c>
      <c r="AE407" t="s">
        <v>65</v>
      </c>
      <c r="AF407" t="s">
        <v>49</v>
      </c>
      <c r="AG407" t="s">
        <v>50</v>
      </c>
      <c r="AH407">
        <v>0.75</v>
      </c>
      <c r="AI407" t="s">
        <v>108</v>
      </c>
      <c r="AJ407" t="s">
        <v>81</v>
      </c>
    </row>
    <row r="408" spans="1:36">
      <c r="A408" t="s">
        <v>934</v>
      </c>
      <c r="B408">
        <f>1</f>
        <v>1</v>
      </c>
      <c r="C408" t="s">
        <v>149</v>
      </c>
      <c r="D408" t="str">
        <f>VLOOKUP(Table1[[#This Row],[State Name]], Lookup!$A$2:$B$33, 2, FALSE)</f>
        <v>AR</v>
      </c>
      <c r="E408" t="s">
        <v>33</v>
      </c>
      <c r="F408">
        <v>2021</v>
      </c>
      <c r="G408" t="s">
        <v>138</v>
      </c>
      <c r="H408">
        <f t="shared" si="6"/>
        <v>9</v>
      </c>
      <c r="I408" s="3">
        <f>DATE(Table1[[#This Row],[Year]],Table1[[#This Row],[Month_Number]],1)</f>
        <v>44440</v>
      </c>
      <c r="J408" t="s">
        <v>154</v>
      </c>
      <c r="K408" t="s">
        <v>798</v>
      </c>
      <c r="L408" t="s">
        <v>37</v>
      </c>
      <c r="M408">
        <v>1</v>
      </c>
      <c r="N408" t="s">
        <v>86</v>
      </c>
      <c r="O408">
        <v>10</v>
      </c>
      <c r="P408">
        <v>5</v>
      </c>
      <c r="Q408" t="s">
        <v>39</v>
      </c>
      <c r="R408" t="s">
        <v>40</v>
      </c>
      <c r="S408" t="s">
        <v>62</v>
      </c>
      <c r="T408" t="s">
        <v>105</v>
      </c>
      <c r="U408" t="s">
        <v>33</v>
      </c>
      <c r="V408">
        <v>115</v>
      </c>
      <c r="W408">
        <v>26</v>
      </c>
      <c r="X408" t="str">
        <f>IF(Table1[[#This Row],[Driver Age]]&lt;25,"(&lt;25) Young",IF(Table1[[#This Row],[Driver Age]]&lt;=60,"(25–60) Adult","(&gt;60) Senior"))</f>
        <v>(25–60) Adult</v>
      </c>
      <c r="Y408" t="s">
        <v>44</v>
      </c>
      <c r="Z408" t="s">
        <v>90</v>
      </c>
      <c r="AA408" t="s">
        <v>45</v>
      </c>
      <c r="AB408" t="s">
        <v>97</v>
      </c>
      <c r="AC408">
        <v>18</v>
      </c>
      <c r="AD408" t="s">
        <v>114</v>
      </c>
      <c r="AE408" t="s">
        <v>48</v>
      </c>
      <c r="AF408" t="s">
        <v>26</v>
      </c>
      <c r="AG408" t="s">
        <v>50</v>
      </c>
      <c r="AH408">
        <v>0.5</v>
      </c>
      <c r="AI408" t="s">
        <v>80</v>
      </c>
      <c r="AJ408" t="s">
        <v>81</v>
      </c>
    </row>
    <row r="409" spans="1:36">
      <c r="A409" t="s">
        <v>935</v>
      </c>
      <c r="B409">
        <f>1</f>
        <v>1</v>
      </c>
      <c r="C409" t="s">
        <v>215</v>
      </c>
      <c r="D409" t="str">
        <f>VLOOKUP(Table1[[#This Row],[State Name]], Lookup!$A$2:$B$33, 2, FALSE)</f>
        <v>KL</v>
      </c>
      <c r="E409" t="s">
        <v>33</v>
      </c>
      <c r="F409">
        <v>2020</v>
      </c>
      <c r="G409" t="s">
        <v>34</v>
      </c>
      <c r="H409">
        <f t="shared" si="6"/>
        <v>5</v>
      </c>
      <c r="I409" s="3">
        <f>DATE(Table1[[#This Row],[Year]],Table1[[#This Row],[Month_Number]],1)</f>
        <v>43952</v>
      </c>
      <c r="J409" t="s">
        <v>146</v>
      </c>
      <c r="K409" t="s">
        <v>936</v>
      </c>
      <c r="L409" t="s">
        <v>37</v>
      </c>
      <c r="M409">
        <v>4</v>
      </c>
      <c r="N409" t="s">
        <v>86</v>
      </c>
      <c r="O409">
        <v>5</v>
      </c>
      <c r="P409">
        <v>4</v>
      </c>
      <c r="Q409" t="s">
        <v>119</v>
      </c>
      <c r="R409" t="s">
        <v>61</v>
      </c>
      <c r="S409" t="s">
        <v>120</v>
      </c>
      <c r="T409" t="s">
        <v>74</v>
      </c>
      <c r="U409" t="s">
        <v>43</v>
      </c>
      <c r="V409">
        <v>110</v>
      </c>
      <c r="W409">
        <v>26</v>
      </c>
      <c r="X409" t="str">
        <f>IF(Table1[[#This Row],[Driver Age]]&lt;25,"(&lt;25) Young",IF(Table1[[#This Row],[Driver Age]]&lt;=60,"(25–60) Adult","(&gt;60) Senior"))</f>
        <v>(25–60) Adult</v>
      </c>
      <c r="Y409" t="s">
        <v>75</v>
      </c>
      <c r="Z409" t="s">
        <v>90</v>
      </c>
      <c r="AA409" t="s">
        <v>76</v>
      </c>
      <c r="AB409" t="s">
        <v>77</v>
      </c>
      <c r="AC409">
        <v>3</v>
      </c>
      <c r="AD409" t="s">
        <v>47</v>
      </c>
      <c r="AE409" t="s">
        <v>48</v>
      </c>
      <c r="AF409" t="s">
        <v>49</v>
      </c>
      <c r="AG409" t="s">
        <v>50</v>
      </c>
      <c r="AH409">
        <v>0.8</v>
      </c>
      <c r="AI409" t="s">
        <v>80</v>
      </c>
      <c r="AJ409" t="s">
        <v>81</v>
      </c>
    </row>
    <row r="410" spans="1:36">
      <c r="A410" t="s">
        <v>937</v>
      </c>
      <c r="B410">
        <f>1</f>
        <v>1</v>
      </c>
      <c r="C410" t="s">
        <v>122</v>
      </c>
      <c r="D410" t="str">
        <f>VLOOKUP(Table1[[#This Row],[State Name]], Lookup!$A$2:$B$33, 2, FALSE)</f>
        <v>RJ</v>
      </c>
      <c r="E410" t="s">
        <v>483</v>
      </c>
      <c r="F410">
        <v>2020</v>
      </c>
      <c r="G410" t="s">
        <v>130</v>
      </c>
      <c r="H410">
        <f t="shared" si="6"/>
        <v>4</v>
      </c>
      <c r="I410" s="3">
        <f>DATE(Table1[[#This Row],[Year]],Table1[[#This Row],[Month_Number]],1)</f>
        <v>43922</v>
      </c>
      <c r="J410" t="s">
        <v>101</v>
      </c>
      <c r="K410" t="s">
        <v>938</v>
      </c>
      <c r="L410" t="s">
        <v>50</v>
      </c>
      <c r="M410">
        <v>1</v>
      </c>
      <c r="N410" t="s">
        <v>113</v>
      </c>
      <c r="O410">
        <v>4</v>
      </c>
      <c r="P410">
        <v>3</v>
      </c>
      <c r="Q410" t="s">
        <v>39</v>
      </c>
      <c r="R410" t="s">
        <v>61</v>
      </c>
      <c r="S410" t="s">
        <v>73</v>
      </c>
      <c r="T410" t="s">
        <v>42</v>
      </c>
      <c r="U410" t="s">
        <v>89</v>
      </c>
      <c r="V410">
        <v>36</v>
      </c>
      <c r="W410">
        <v>20</v>
      </c>
      <c r="X410" t="str">
        <f>IF(Table1[[#This Row],[Driver Age]]&lt;25,"(&lt;25) Young",IF(Table1[[#This Row],[Driver Age]]&lt;=60,"(25–60) Adult","(&gt;60) Senior"))</f>
        <v>(&lt;25) Young</v>
      </c>
      <c r="Y410" t="s">
        <v>75</v>
      </c>
      <c r="Z410" t="s">
        <v>33</v>
      </c>
      <c r="AA410" t="s">
        <v>76</v>
      </c>
      <c r="AB410" t="s">
        <v>97</v>
      </c>
      <c r="AC410">
        <v>5</v>
      </c>
      <c r="AD410" t="s">
        <v>78</v>
      </c>
      <c r="AE410" t="s">
        <v>48</v>
      </c>
      <c r="AF410" t="s">
        <v>49</v>
      </c>
      <c r="AG410" t="s">
        <v>50</v>
      </c>
      <c r="AH410">
        <v>0.75</v>
      </c>
      <c r="AI410" t="s">
        <v>168</v>
      </c>
      <c r="AJ410" t="s">
        <v>109</v>
      </c>
    </row>
    <row r="411" spans="1:36">
      <c r="A411" t="s">
        <v>939</v>
      </c>
      <c r="B411">
        <f>1</f>
        <v>1</v>
      </c>
      <c r="C411" t="s">
        <v>294</v>
      </c>
      <c r="D411" t="str">
        <f>VLOOKUP(Table1[[#This Row],[State Name]], Lookup!$A$2:$B$33, 2, FALSE)</f>
        <v>MZ</v>
      </c>
      <c r="E411" t="s">
        <v>33</v>
      </c>
      <c r="F411">
        <v>2021</v>
      </c>
      <c r="G411" t="s">
        <v>34</v>
      </c>
      <c r="H411">
        <f t="shared" si="6"/>
        <v>5</v>
      </c>
      <c r="I411" s="3">
        <f>DATE(Table1[[#This Row],[Year]],Table1[[#This Row],[Month_Number]],1)</f>
        <v>44317</v>
      </c>
      <c r="J411" t="s">
        <v>35</v>
      </c>
      <c r="K411" t="s">
        <v>940</v>
      </c>
      <c r="L411" t="s">
        <v>59</v>
      </c>
      <c r="M411">
        <v>2</v>
      </c>
      <c r="N411" t="s">
        <v>71</v>
      </c>
      <c r="O411">
        <v>9</v>
      </c>
      <c r="P411">
        <v>4</v>
      </c>
      <c r="Q411" t="s">
        <v>119</v>
      </c>
      <c r="R411" t="s">
        <v>104</v>
      </c>
      <c r="S411" t="s">
        <v>73</v>
      </c>
      <c r="T411" t="s">
        <v>63</v>
      </c>
      <c r="U411" t="s">
        <v>43</v>
      </c>
      <c r="V411">
        <v>49</v>
      </c>
      <c r="W411">
        <v>50</v>
      </c>
      <c r="X411" t="str">
        <f>IF(Table1[[#This Row],[Driver Age]]&lt;25,"(&lt;25) Young",IF(Table1[[#This Row],[Driver Age]]&lt;=60,"(25–60) Adult","(&gt;60) Senior"))</f>
        <v>(25–60) Adult</v>
      </c>
      <c r="Y411" t="s">
        <v>44</v>
      </c>
      <c r="Z411" t="s">
        <v>107</v>
      </c>
      <c r="AA411" t="s">
        <v>45</v>
      </c>
      <c r="AB411" t="s">
        <v>97</v>
      </c>
      <c r="AC411">
        <v>15</v>
      </c>
      <c r="AD411" t="s">
        <v>135</v>
      </c>
      <c r="AE411" t="s">
        <v>48</v>
      </c>
      <c r="AF411" t="s">
        <v>49</v>
      </c>
      <c r="AG411" t="s">
        <v>50</v>
      </c>
      <c r="AH411">
        <v>0.44</v>
      </c>
      <c r="AI411" t="s">
        <v>66</v>
      </c>
      <c r="AJ411" t="s">
        <v>109</v>
      </c>
    </row>
    <row r="412" spans="1:36">
      <c r="A412" t="s">
        <v>941</v>
      </c>
      <c r="B412">
        <f>1</f>
        <v>1</v>
      </c>
      <c r="C412" t="s">
        <v>99</v>
      </c>
      <c r="D412" t="str">
        <f>VLOOKUP(Table1[[#This Row],[State Name]], Lookup!$A$2:$B$33, 2, FALSE)</f>
        <v>ML</v>
      </c>
      <c r="E412" t="s">
        <v>33</v>
      </c>
      <c r="F412">
        <v>2021</v>
      </c>
      <c r="G412" t="s">
        <v>130</v>
      </c>
      <c r="H412">
        <f t="shared" si="6"/>
        <v>4</v>
      </c>
      <c r="I412" s="3">
        <f>DATE(Table1[[#This Row],[Year]],Table1[[#This Row],[Month_Number]],1)</f>
        <v>44287</v>
      </c>
      <c r="J412" t="s">
        <v>154</v>
      </c>
      <c r="K412" t="s">
        <v>942</v>
      </c>
      <c r="L412" t="s">
        <v>50</v>
      </c>
      <c r="M412">
        <v>5</v>
      </c>
      <c r="N412" t="s">
        <v>86</v>
      </c>
      <c r="O412">
        <v>4</v>
      </c>
      <c r="P412">
        <v>4</v>
      </c>
      <c r="Q412" t="s">
        <v>72</v>
      </c>
      <c r="R412" t="s">
        <v>61</v>
      </c>
      <c r="S412" t="s">
        <v>41</v>
      </c>
      <c r="T412" t="s">
        <v>42</v>
      </c>
      <c r="U412" t="s">
        <v>43</v>
      </c>
      <c r="V412">
        <v>70</v>
      </c>
      <c r="W412">
        <v>46</v>
      </c>
      <c r="X412" t="str">
        <f>IF(Table1[[#This Row],[Driver Age]]&lt;25,"(&lt;25) Young",IF(Table1[[#This Row],[Driver Age]]&lt;=60,"(25–60) Adult","(&gt;60) Senior"))</f>
        <v>(25–60) Adult</v>
      </c>
      <c r="Y412" t="s">
        <v>44</v>
      </c>
      <c r="Z412" t="s">
        <v>90</v>
      </c>
      <c r="AA412" t="s">
        <v>76</v>
      </c>
      <c r="AB412" t="s">
        <v>97</v>
      </c>
      <c r="AC412">
        <v>20</v>
      </c>
      <c r="AD412" t="s">
        <v>114</v>
      </c>
      <c r="AE412" t="s">
        <v>48</v>
      </c>
      <c r="AF412" t="s">
        <v>26</v>
      </c>
      <c r="AG412" t="s">
        <v>50</v>
      </c>
      <c r="AH412">
        <v>1</v>
      </c>
      <c r="AI412" t="s">
        <v>108</v>
      </c>
      <c r="AJ412" t="s">
        <v>91</v>
      </c>
    </row>
    <row r="413" spans="1:36">
      <c r="A413" t="s">
        <v>943</v>
      </c>
      <c r="B413">
        <f>1</f>
        <v>1</v>
      </c>
      <c r="C413" t="s">
        <v>234</v>
      </c>
      <c r="D413" t="str">
        <f>VLOOKUP(Table1[[#This Row],[State Name]], Lookup!$A$2:$B$33, 2, FALSE)</f>
        <v>TR</v>
      </c>
      <c r="E413" t="s">
        <v>33</v>
      </c>
      <c r="F413">
        <v>2022</v>
      </c>
      <c r="G413" t="s">
        <v>138</v>
      </c>
      <c r="H413">
        <f t="shared" si="6"/>
        <v>9</v>
      </c>
      <c r="I413" s="3">
        <f>DATE(Table1[[#This Row],[Year]],Table1[[#This Row],[Month_Number]],1)</f>
        <v>44805</v>
      </c>
      <c r="J413" t="s">
        <v>101</v>
      </c>
      <c r="K413" t="s">
        <v>944</v>
      </c>
      <c r="L413" t="s">
        <v>50</v>
      </c>
      <c r="M413">
        <v>3</v>
      </c>
      <c r="N413" t="s">
        <v>86</v>
      </c>
      <c r="O413">
        <v>8</v>
      </c>
      <c r="P413">
        <v>2</v>
      </c>
      <c r="Q413" t="s">
        <v>119</v>
      </c>
      <c r="R413" t="s">
        <v>61</v>
      </c>
      <c r="S413" t="s">
        <v>120</v>
      </c>
      <c r="T413" t="s">
        <v>105</v>
      </c>
      <c r="U413" t="s">
        <v>43</v>
      </c>
      <c r="V413">
        <v>101</v>
      </c>
      <c r="W413">
        <v>24</v>
      </c>
      <c r="X413" t="str">
        <f>IF(Table1[[#This Row],[Driver Age]]&lt;25,"(&lt;25) Young",IF(Table1[[#This Row],[Driver Age]]&lt;=60,"(25–60) Adult","(&gt;60) Senior"))</f>
        <v>(&lt;25) Young</v>
      </c>
      <c r="Y413" t="s">
        <v>75</v>
      </c>
      <c r="Z413" t="s">
        <v>33</v>
      </c>
      <c r="AA413" t="s">
        <v>45</v>
      </c>
      <c r="AB413" t="s">
        <v>97</v>
      </c>
      <c r="AC413">
        <v>14</v>
      </c>
      <c r="AD413" t="s">
        <v>135</v>
      </c>
      <c r="AE413" t="s">
        <v>79</v>
      </c>
      <c r="AF413" t="s">
        <v>49</v>
      </c>
      <c r="AG413" t="s">
        <v>50</v>
      </c>
      <c r="AH413">
        <v>0.25</v>
      </c>
      <c r="AI413" t="s">
        <v>168</v>
      </c>
      <c r="AJ413" t="s">
        <v>67</v>
      </c>
    </row>
    <row r="414" spans="1:36">
      <c r="A414" t="s">
        <v>945</v>
      </c>
      <c r="B414">
        <f>1</f>
        <v>1</v>
      </c>
      <c r="C414" t="s">
        <v>122</v>
      </c>
      <c r="D414" t="str">
        <f>VLOOKUP(Table1[[#This Row],[State Name]], Lookup!$A$2:$B$33, 2, FALSE)</f>
        <v>RJ</v>
      </c>
      <c r="E414" t="s">
        <v>123</v>
      </c>
      <c r="F414">
        <v>2022</v>
      </c>
      <c r="G414" t="s">
        <v>124</v>
      </c>
      <c r="H414">
        <f t="shared" si="6"/>
        <v>7</v>
      </c>
      <c r="I414" s="3">
        <f>DATE(Table1[[#This Row],[Year]],Table1[[#This Row],[Month_Number]],1)</f>
        <v>44743</v>
      </c>
      <c r="J414" t="s">
        <v>154</v>
      </c>
      <c r="K414" t="s">
        <v>946</v>
      </c>
      <c r="L414" t="s">
        <v>37</v>
      </c>
      <c r="M414">
        <v>5</v>
      </c>
      <c r="N414" t="s">
        <v>162</v>
      </c>
      <c r="O414">
        <v>10</v>
      </c>
      <c r="P414">
        <v>1</v>
      </c>
      <c r="Q414" t="s">
        <v>87</v>
      </c>
      <c r="R414" t="s">
        <v>61</v>
      </c>
      <c r="S414" t="s">
        <v>62</v>
      </c>
      <c r="T414" t="s">
        <v>105</v>
      </c>
      <c r="U414" t="s">
        <v>33</v>
      </c>
      <c r="V414">
        <v>55</v>
      </c>
      <c r="W414">
        <v>31</v>
      </c>
      <c r="X414" t="str">
        <f>IF(Table1[[#This Row],[Driver Age]]&lt;25,"(&lt;25) Young",IF(Table1[[#This Row],[Driver Age]]&lt;=60,"(25–60) Adult","(&gt;60) Senior"))</f>
        <v>(25–60) Adult</v>
      </c>
      <c r="Y414" t="s">
        <v>75</v>
      </c>
      <c r="Z414" t="s">
        <v>33</v>
      </c>
      <c r="AA414" t="s">
        <v>45</v>
      </c>
      <c r="AB414" t="s">
        <v>64</v>
      </c>
      <c r="AC414">
        <v>10</v>
      </c>
      <c r="AD414" t="s">
        <v>78</v>
      </c>
      <c r="AE414" t="s">
        <v>79</v>
      </c>
      <c r="AF414" t="s">
        <v>26</v>
      </c>
      <c r="AG414" t="s">
        <v>50</v>
      </c>
      <c r="AH414">
        <v>0.1</v>
      </c>
      <c r="AI414" t="s">
        <v>80</v>
      </c>
      <c r="AJ414" t="s">
        <v>52</v>
      </c>
    </row>
    <row r="415" spans="1:36">
      <c r="A415" t="s">
        <v>947</v>
      </c>
      <c r="B415">
        <f>1</f>
        <v>1</v>
      </c>
      <c r="C415" t="s">
        <v>294</v>
      </c>
      <c r="D415" t="str">
        <f>VLOOKUP(Table1[[#This Row],[State Name]], Lookup!$A$2:$B$33, 2, FALSE)</f>
        <v>MZ</v>
      </c>
      <c r="E415" t="s">
        <v>33</v>
      </c>
      <c r="F415">
        <v>2022</v>
      </c>
      <c r="G415" t="s">
        <v>130</v>
      </c>
      <c r="H415">
        <f t="shared" si="6"/>
        <v>4</v>
      </c>
      <c r="I415" s="3">
        <f>DATE(Table1[[#This Row],[Year]],Table1[[#This Row],[Month_Number]],1)</f>
        <v>44652</v>
      </c>
      <c r="J415" t="s">
        <v>95</v>
      </c>
      <c r="K415" t="s">
        <v>948</v>
      </c>
      <c r="L415" t="s">
        <v>50</v>
      </c>
      <c r="M415">
        <v>4</v>
      </c>
      <c r="N415" t="s">
        <v>38</v>
      </c>
      <c r="O415">
        <v>4</v>
      </c>
      <c r="P415">
        <v>5</v>
      </c>
      <c r="Q415" t="s">
        <v>39</v>
      </c>
      <c r="R415" t="s">
        <v>88</v>
      </c>
      <c r="S415" t="s">
        <v>62</v>
      </c>
      <c r="T415" t="s">
        <v>74</v>
      </c>
      <c r="U415" t="s">
        <v>33</v>
      </c>
      <c r="V415">
        <v>32</v>
      </c>
      <c r="W415">
        <v>61</v>
      </c>
      <c r="X415" t="str">
        <f>IF(Table1[[#This Row],[Driver Age]]&lt;25,"(&lt;25) Young",IF(Table1[[#This Row],[Driver Age]]&lt;=60,"(25–60) Adult","(&gt;60) Senior"))</f>
        <v>(&gt;60) Senior</v>
      </c>
      <c r="Y415" t="s">
        <v>44</v>
      </c>
      <c r="Z415" t="s">
        <v>33</v>
      </c>
      <c r="AA415" t="s">
        <v>45</v>
      </c>
      <c r="AB415" t="s">
        <v>97</v>
      </c>
      <c r="AC415">
        <v>5</v>
      </c>
      <c r="AD415" t="s">
        <v>78</v>
      </c>
      <c r="AE415" t="s">
        <v>79</v>
      </c>
      <c r="AF415" t="s">
        <v>49</v>
      </c>
      <c r="AG415" t="s">
        <v>50</v>
      </c>
      <c r="AH415">
        <v>1.25</v>
      </c>
      <c r="AI415" t="s">
        <v>66</v>
      </c>
      <c r="AJ415" t="s">
        <v>109</v>
      </c>
    </row>
    <row r="416" spans="1:36">
      <c r="A416" t="s">
        <v>949</v>
      </c>
      <c r="B416">
        <f>1</f>
        <v>1</v>
      </c>
      <c r="C416" t="s">
        <v>69</v>
      </c>
      <c r="D416" t="str">
        <f>VLOOKUP(Table1[[#This Row],[State Name]], Lookup!$A$2:$B$33, 2, FALSE)</f>
        <v>CG</v>
      </c>
      <c r="E416" t="s">
        <v>33</v>
      </c>
      <c r="F416">
        <v>2021</v>
      </c>
      <c r="G416" t="s">
        <v>56</v>
      </c>
      <c r="H416">
        <f t="shared" si="6"/>
        <v>1</v>
      </c>
      <c r="I416" s="3">
        <f>DATE(Table1[[#This Row],[Year]],Table1[[#This Row],[Month_Number]],1)</f>
        <v>44197</v>
      </c>
      <c r="J416" t="s">
        <v>154</v>
      </c>
      <c r="K416" t="s">
        <v>85</v>
      </c>
      <c r="L416" t="s">
        <v>59</v>
      </c>
      <c r="M416">
        <v>3</v>
      </c>
      <c r="N416" t="s">
        <v>71</v>
      </c>
      <c r="O416">
        <v>9</v>
      </c>
      <c r="P416">
        <v>5</v>
      </c>
      <c r="Q416" t="s">
        <v>87</v>
      </c>
      <c r="R416" t="s">
        <v>61</v>
      </c>
      <c r="S416" t="s">
        <v>120</v>
      </c>
      <c r="T416" t="s">
        <v>74</v>
      </c>
      <c r="U416" t="s">
        <v>106</v>
      </c>
      <c r="V416">
        <v>107</v>
      </c>
      <c r="W416">
        <v>25</v>
      </c>
      <c r="X416" t="str">
        <f>IF(Table1[[#This Row],[Driver Age]]&lt;25,"(&lt;25) Young",IF(Table1[[#This Row],[Driver Age]]&lt;=60,"(25–60) Adult","(&gt;60) Senior"))</f>
        <v>(25–60) Adult</v>
      </c>
      <c r="Y416" t="s">
        <v>44</v>
      </c>
      <c r="Z416" t="s">
        <v>33</v>
      </c>
      <c r="AA416" t="s">
        <v>76</v>
      </c>
      <c r="AB416" t="s">
        <v>64</v>
      </c>
      <c r="AC416">
        <v>0</v>
      </c>
      <c r="AD416" t="s">
        <v>47</v>
      </c>
      <c r="AE416" t="s">
        <v>48</v>
      </c>
      <c r="AF416" t="s">
        <v>26</v>
      </c>
      <c r="AG416" t="s">
        <v>50</v>
      </c>
      <c r="AH416">
        <v>0.56000000000000005</v>
      </c>
      <c r="AI416" t="s">
        <v>80</v>
      </c>
      <c r="AJ416" t="s">
        <v>67</v>
      </c>
    </row>
    <row r="417" spans="1:36">
      <c r="A417" t="s">
        <v>950</v>
      </c>
      <c r="B417">
        <f>1</f>
        <v>1</v>
      </c>
      <c r="C417" t="s">
        <v>294</v>
      </c>
      <c r="D417" t="str">
        <f>VLOOKUP(Table1[[#This Row],[State Name]], Lookup!$A$2:$B$33, 2, FALSE)</f>
        <v>MZ</v>
      </c>
      <c r="E417" t="s">
        <v>33</v>
      </c>
      <c r="F417">
        <v>2022</v>
      </c>
      <c r="G417" t="s">
        <v>83</v>
      </c>
      <c r="H417">
        <f t="shared" si="6"/>
        <v>6</v>
      </c>
      <c r="I417" s="3">
        <f>DATE(Table1[[#This Row],[Year]],Table1[[#This Row],[Month_Number]],1)</f>
        <v>44713</v>
      </c>
      <c r="J417" t="s">
        <v>154</v>
      </c>
      <c r="K417" t="s">
        <v>951</v>
      </c>
      <c r="L417" t="s">
        <v>37</v>
      </c>
      <c r="M417">
        <v>4</v>
      </c>
      <c r="N417" t="s">
        <v>162</v>
      </c>
      <c r="O417">
        <v>9</v>
      </c>
      <c r="P417">
        <v>2</v>
      </c>
      <c r="Q417" t="s">
        <v>39</v>
      </c>
      <c r="R417" t="s">
        <v>104</v>
      </c>
      <c r="S417" t="s">
        <v>120</v>
      </c>
      <c r="T417" t="s">
        <v>42</v>
      </c>
      <c r="U417" t="s">
        <v>43</v>
      </c>
      <c r="V417">
        <v>101</v>
      </c>
      <c r="W417">
        <v>22</v>
      </c>
      <c r="X417" t="str">
        <f>IF(Table1[[#This Row],[Driver Age]]&lt;25,"(&lt;25) Young",IF(Table1[[#This Row],[Driver Age]]&lt;=60,"(25–60) Adult","(&gt;60) Senior"))</f>
        <v>(&lt;25) Young</v>
      </c>
      <c r="Y417" t="s">
        <v>44</v>
      </c>
      <c r="Z417" t="s">
        <v>33</v>
      </c>
      <c r="AA417" t="s">
        <v>45</v>
      </c>
      <c r="AB417" t="s">
        <v>46</v>
      </c>
      <c r="AC417">
        <v>19</v>
      </c>
      <c r="AD417" t="s">
        <v>114</v>
      </c>
      <c r="AE417" t="s">
        <v>79</v>
      </c>
      <c r="AF417" t="s">
        <v>26</v>
      </c>
      <c r="AG417" t="s">
        <v>50</v>
      </c>
      <c r="AH417">
        <v>0.22</v>
      </c>
      <c r="AI417" t="s">
        <v>168</v>
      </c>
      <c r="AJ417" t="s">
        <v>67</v>
      </c>
    </row>
    <row r="418" spans="1:36">
      <c r="A418" t="s">
        <v>952</v>
      </c>
      <c r="B418">
        <f>1</f>
        <v>1</v>
      </c>
      <c r="C418" t="s">
        <v>270</v>
      </c>
      <c r="D418" t="str">
        <f>VLOOKUP(Table1[[#This Row],[State Name]], Lookup!$A$2:$B$33, 2, FALSE)</f>
        <v>HR</v>
      </c>
      <c r="E418" t="s">
        <v>33</v>
      </c>
      <c r="F418">
        <v>2020</v>
      </c>
      <c r="G418" t="s">
        <v>124</v>
      </c>
      <c r="H418">
        <f t="shared" si="6"/>
        <v>7</v>
      </c>
      <c r="I418" s="3">
        <f>DATE(Table1[[#This Row],[Year]],Table1[[#This Row],[Month_Number]],1)</f>
        <v>44013</v>
      </c>
      <c r="J418" t="s">
        <v>154</v>
      </c>
      <c r="K418" t="s">
        <v>237</v>
      </c>
      <c r="L418" t="s">
        <v>37</v>
      </c>
      <c r="M418">
        <v>2</v>
      </c>
      <c r="N418" t="s">
        <v>113</v>
      </c>
      <c r="O418">
        <v>10</v>
      </c>
      <c r="P418">
        <v>3</v>
      </c>
      <c r="Q418" t="s">
        <v>119</v>
      </c>
      <c r="R418" t="s">
        <v>61</v>
      </c>
      <c r="S418" t="s">
        <v>120</v>
      </c>
      <c r="T418" t="s">
        <v>42</v>
      </c>
      <c r="U418" t="s">
        <v>33</v>
      </c>
      <c r="V418">
        <v>61</v>
      </c>
      <c r="W418">
        <v>46</v>
      </c>
      <c r="X418" t="str">
        <f>IF(Table1[[#This Row],[Driver Age]]&lt;25,"(&lt;25) Young",IF(Table1[[#This Row],[Driver Age]]&lt;=60,"(25–60) Adult","(&gt;60) Senior"))</f>
        <v>(25–60) Adult</v>
      </c>
      <c r="Y418" t="s">
        <v>75</v>
      </c>
      <c r="Z418" t="s">
        <v>90</v>
      </c>
      <c r="AA418" t="s">
        <v>76</v>
      </c>
      <c r="AB418" t="s">
        <v>77</v>
      </c>
      <c r="AC418">
        <v>22</v>
      </c>
      <c r="AD418" t="s">
        <v>47</v>
      </c>
      <c r="AE418" t="s">
        <v>48</v>
      </c>
      <c r="AF418" t="s">
        <v>26</v>
      </c>
      <c r="AG418" t="s">
        <v>50</v>
      </c>
      <c r="AH418">
        <v>0.3</v>
      </c>
      <c r="AI418" t="s">
        <v>108</v>
      </c>
      <c r="AJ418" t="s">
        <v>52</v>
      </c>
    </row>
    <row r="419" spans="1:36">
      <c r="A419" t="s">
        <v>953</v>
      </c>
      <c r="B419">
        <f>1</f>
        <v>1</v>
      </c>
      <c r="C419" t="s">
        <v>141</v>
      </c>
      <c r="D419" t="str">
        <f>VLOOKUP(Table1[[#This Row],[State Name]], Lookup!$A$2:$B$33, 2, FALSE)</f>
        <v>BR</v>
      </c>
      <c r="E419" t="s">
        <v>33</v>
      </c>
      <c r="F419">
        <v>2021</v>
      </c>
      <c r="G419" t="s">
        <v>192</v>
      </c>
      <c r="H419">
        <f t="shared" si="6"/>
        <v>3</v>
      </c>
      <c r="I419" s="3">
        <f>DATE(Table1[[#This Row],[Year]],Table1[[#This Row],[Month_Number]],1)</f>
        <v>44256</v>
      </c>
      <c r="J419" t="s">
        <v>35</v>
      </c>
      <c r="K419" t="s">
        <v>749</v>
      </c>
      <c r="L419" t="s">
        <v>50</v>
      </c>
      <c r="M419">
        <v>2</v>
      </c>
      <c r="N419" t="s">
        <v>38</v>
      </c>
      <c r="O419">
        <v>8</v>
      </c>
      <c r="P419">
        <v>4</v>
      </c>
      <c r="Q419" t="s">
        <v>87</v>
      </c>
      <c r="R419" t="s">
        <v>40</v>
      </c>
      <c r="S419" t="s">
        <v>120</v>
      </c>
      <c r="T419" t="s">
        <v>105</v>
      </c>
      <c r="U419" t="s">
        <v>33</v>
      </c>
      <c r="V419">
        <v>107</v>
      </c>
      <c r="W419">
        <v>70</v>
      </c>
      <c r="X419" t="str">
        <f>IF(Table1[[#This Row],[Driver Age]]&lt;25,"(&lt;25) Young",IF(Table1[[#This Row],[Driver Age]]&lt;=60,"(25–60) Adult","(&gt;60) Senior"))</f>
        <v>(&gt;60) Senior</v>
      </c>
      <c r="Y419" t="s">
        <v>44</v>
      </c>
      <c r="Z419" t="s">
        <v>33</v>
      </c>
      <c r="AA419" t="s">
        <v>76</v>
      </c>
      <c r="AB419" t="s">
        <v>97</v>
      </c>
      <c r="AC419">
        <v>17</v>
      </c>
      <c r="AD419" t="s">
        <v>114</v>
      </c>
      <c r="AE419" t="s">
        <v>48</v>
      </c>
      <c r="AF419" t="s">
        <v>49</v>
      </c>
      <c r="AG419" t="s">
        <v>50</v>
      </c>
      <c r="AH419">
        <v>0.5</v>
      </c>
      <c r="AI419" t="s">
        <v>51</v>
      </c>
      <c r="AJ419" t="s">
        <v>67</v>
      </c>
    </row>
    <row r="420" spans="1:36">
      <c r="A420" t="s">
        <v>954</v>
      </c>
      <c r="B420">
        <f>1</f>
        <v>1</v>
      </c>
      <c r="C420" t="s">
        <v>211</v>
      </c>
      <c r="D420" t="str">
        <f>VLOOKUP(Table1[[#This Row],[State Name]], Lookup!$A$2:$B$33, 2, FALSE)</f>
        <v>WB</v>
      </c>
      <c r="E420" t="s">
        <v>229</v>
      </c>
      <c r="F420">
        <v>2018</v>
      </c>
      <c r="G420" t="s">
        <v>94</v>
      </c>
      <c r="H420">
        <f t="shared" si="6"/>
        <v>8</v>
      </c>
      <c r="I420" s="3">
        <f>DATE(Table1[[#This Row],[Year]],Table1[[#This Row],[Month_Number]],1)</f>
        <v>43313</v>
      </c>
      <c r="J420" t="s">
        <v>95</v>
      </c>
      <c r="K420" t="s">
        <v>955</v>
      </c>
      <c r="L420" t="s">
        <v>59</v>
      </c>
      <c r="M420">
        <v>4</v>
      </c>
      <c r="N420" t="s">
        <v>38</v>
      </c>
      <c r="O420">
        <v>5</v>
      </c>
      <c r="P420">
        <v>4</v>
      </c>
      <c r="Q420" t="s">
        <v>103</v>
      </c>
      <c r="R420" t="s">
        <v>88</v>
      </c>
      <c r="S420" t="s">
        <v>73</v>
      </c>
      <c r="T420" t="s">
        <v>74</v>
      </c>
      <c r="U420" t="s">
        <v>43</v>
      </c>
      <c r="V420">
        <v>59</v>
      </c>
      <c r="W420">
        <v>29</v>
      </c>
      <c r="X420" t="str">
        <f>IF(Table1[[#This Row],[Driver Age]]&lt;25,"(&lt;25) Young",IF(Table1[[#This Row],[Driver Age]]&lt;=60,"(25–60) Adult","(&gt;60) Senior"))</f>
        <v>(25–60) Adult</v>
      </c>
      <c r="Y420" t="s">
        <v>44</v>
      </c>
      <c r="Z420" t="s">
        <v>33</v>
      </c>
      <c r="AA420" t="s">
        <v>45</v>
      </c>
      <c r="AB420" t="s">
        <v>64</v>
      </c>
      <c r="AC420">
        <v>21</v>
      </c>
      <c r="AD420" t="s">
        <v>47</v>
      </c>
      <c r="AE420" t="s">
        <v>65</v>
      </c>
      <c r="AF420" t="s">
        <v>49</v>
      </c>
      <c r="AG420" t="s">
        <v>50</v>
      </c>
      <c r="AH420">
        <v>0.8</v>
      </c>
      <c r="AI420" t="s">
        <v>80</v>
      </c>
      <c r="AJ420" t="s">
        <v>52</v>
      </c>
    </row>
    <row r="421" spans="1:36">
      <c r="A421" t="s">
        <v>956</v>
      </c>
      <c r="B421">
        <f>1</f>
        <v>1</v>
      </c>
      <c r="C421" t="s">
        <v>311</v>
      </c>
      <c r="D421" t="str">
        <f>VLOOKUP(Table1[[#This Row],[State Name]], Lookup!$A$2:$B$33, 2, FALSE)</f>
        <v>JH</v>
      </c>
      <c r="E421" t="s">
        <v>33</v>
      </c>
      <c r="F421">
        <v>2021</v>
      </c>
      <c r="G421" t="s">
        <v>138</v>
      </c>
      <c r="H421">
        <f t="shared" si="6"/>
        <v>9</v>
      </c>
      <c r="I421" s="3">
        <f>DATE(Table1[[#This Row],[Year]],Table1[[#This Row],[Month_Number]],1)</f>
        <v>44440</v>
      </c>
      <c r="J421" t="s">
        <v>154</v>
      </c>
      <c r="K421" t="s">
        <v>420</v>
      </c>
      <c r="L421" t="s">
        <v>50</v>
      </c>
      <c r="M421">
        <v>2</v>
      </c>
      <c r="N421" t="s">
        <v>86</v>
      </c>
      <c r="O421">
        <v>3</v>
      </c>
      <c r="P421">
        <v>3</v>
      </c>
      <c r="Q421" t="s">
        <v>119</v>
      </c>
      <c r="R421" t="s">
        <v>88</v>
      </c>
      <c r="S421" t="s">
        <v>73</v>
      </c>
      <c r="T421" t="s">
        <v>63</v>
      </c>
      <c r="U421" t="s">
        <v>43</v>
      </c>
      <c r="V421">
        <v>62</v>
      </c>
      <c r="W421">
        <v>70</v>
      </c>
      <c r="X421" t="str">
        <f>IF(Table1[[#This Row],[Driver Age]]&lt;25,"(&lt;25) Young",IF(Table1[[#This Row],[Driver Age]]&lt;=60,"(25–60) Adult","(&gt;60) Senior"))</f>
        <v>(&gt;60) Senior</v>
      </c>
      <c r="Y421" t="s">
        <v>75</v>
      </c>
      <c r="Z421" t="s">
        <v>33</v>
      </c>
      <c r="AA421" t="s">
        <v>76</v>
      </c>
      <c r="AB421" t="s">
        <v>97</v>
      </c>
      <c r="AC421">
        <v>20</v>
      </c>
      <c r="AD421" t="s">
        <v>114</v>
      </c>
      <c r="AE421" t="s">
        <v>48</v>
      </c>
      <c r="AF421" t="s">
        <v>26</v>
      </c>
      <c r="AG421" t="s">
        <v>50</v>
      </c>
      <c r="AH421">
        <v>1</v>
      </c>
      <c r="AI421" t="s">
        <v>51</v>
      </c>
      <c r="AJ421" t="s">
        <v>52</v>
      </c>
    </row>
    <row r="422" spans="1:36">
      <c r="A422" t="s">
        <v>957</v>
      </c>
      <c r="B422">
        <f>1</f>
        <v>1</v>
      </c>
      <c r="C422" t="s">
        <v>32</v>
      </c>
      <c r="D422" t="str">
        <f>VLOOKUP(Table1[[#This Row],[State Name]], Lookup!$A$2:$B$33, 2, FALSE)</f>
        <v>JK</v>
      </c>
      <c r="E422" t="s">
        <v>33</v>
      </c>
      <c r="F422">
        <v>2023</v>
      </c>
      <c r="G422" t="s">
        <v>192</v>
      </c>
      <c r="H422">
        <f t="shared" si="6"/>
        <v>3</v>
      </c>
      <c r="I422" s="3">
        <f>DATE(Table1[[#This Row],[Year]],Table1[[#This Row],[Month_Number]],1)</f>
        <v>44986</v>
      </c>
      <c r="J422" t="s">
        <v>146</v>
      </c>
      <c r="K422" t="s">
        <v>958</v>
      </c>
      <c r="L422" t="s">
        <v>50</v>
      </c>
      <c r="M422">
        <v>4</v>
      </c>
      <c r="N422" t="s">
        <v>86</v>
      </c>
      <c r="O422">
        <v>9</v>
      </c>
      <c r="P422">
        <v>4</v>
      </c>
      <c r="Q422" t="s">
        <v>39</v>
      </c>
      <c r="R422" t="s">
        <v>88</v>
      </c>
      <c r="S422" t="s">
        <v>62</v>
      </c>
      <c r="T422" t="s">
        <v>42</v>
      </c>
      <c r="U422" t="s">
        <v>33</v>
      </c>
      <c r="V422">
        <v>102</v>
      </c>
      <c r="W422">
        <v>59</v>
      </c>
      <c r="X422" t="str">
        <f>IF(Table1[[#This Row],[Driver Age]]&lt;25,"(&lt;25) Young",IF(Table1[[#This Row],[Driver Age]]&lt;=60,"(25–60) Adult","(&gt;60) Senior"))</f>
        <v>(25–60) Adult</v>
      </c>
      <c r="Y422" t="s">
        <v>75</v>
      </c>
      <c r="Z422" t="s">
        <v>90</v>
      </c>
      <c r="AA422" t="s">
        <v>45</v>
      </c>
      <c r="AB422" t="s">
        <v>46</v>
      </c>
      <c r="AC422">
        <v>16</v>
      </c>
      <c r="AD422" t="s">
        <v>135</v>
      </c>
      <c r="AE422" t="s">
        <v>79</v>
      </c>
      <c r="AF422" t="s">
        <v>49</v>
      </c>
      <c r="AG422" t="s">
        <v>50</v>
      </c>
      <c r="AH422">
        <v>0.44</v>
      </c>
      <c r="AI422" t="s">
        <v>66</v>
      </c>
      <c r="AJ422" t="s">
        <v>67</v>
      </c>
    </row>
    <row r="423" spans="1:36">
      <c r="A423" t="s">
        <v>959</v>
      </c>
      <c r="B423">
        <f>1</f>
        <v>1</v>
      </c>
      <c r="C423" t="s">
        <v>149</v>
      </c>
      <c r="D423" t="str">
        <f>VLOOKUP(Table1[[#This Row],[State Name]], Lookup!$A$2:$B$33, 2, FALSE)</f>
        <v>AR</v>
      </c>
      <c r="E423" t="s">
        <v>33</v>
      </c>
      <c r="F423">
        <v>2021</v>
      </c>
      <c r="G423" t="s">
        <v>130</v>
      </c>
      <c r="H423">
        <f t="shared" si="6"/>
        <v>4</v>
      </c>
      <c r="I423" s="3">
        <f>DATE(Table1[[#This Row],[Year]],Table1[[#This Row],[Month_Number]],1)</f>
        <v>44287</v>
      </c>
      <c r="J423" t="s">
        <v>101</v>
      </c>
      <c r="K423" t="s">
        <v>960</v>
      </c>
      <c r="L423" t="s">
        <v>50</v>
      </c>
      <c r="M423">
        <v>1</v>
      </c>
      <c r="N423" t="s">
        <v>162</v>
      </c>
      <c r="O423">
        <v>6</v>
      </c>
      <c r="P423">
        <v>1</v>
      </c>
      <c r="Q423" t="s">
        <v>119</v>
      </c>
      <c r="R423" t="s">
        <v>40</v>
      </c>
      <c r="S423" t="s">
        <v>73</v>
      </c>
      <c r="T423" t="s">
        <v>74</v>
      </c>
      <c r="U423" t="s">
        <v>43</v>
      </c>
      <c r="V423">
        <v>33</v>
      </c>
      <c r="W423">
        <v>28</v>
      </c>
      <c r="X423" t="str">
        <f>IF(Table1[[#This Row],[Driver Age]]&lt;25,"(&lt;25) Young",IF(Table1[[#This Row],[Driver Age]]&lt;=60,"(25–60) Adult","(&gt;60) Senior"))</f>
        <v>(25–60) Adult</v>
      </c>
      <c r="Y423" t="s">
        <v>75</v>
      </c>
      <c r="Z423" t="s">
        <v>107</v>
      </c>
      <c r="AA423" t="s">
        <v>76</v>
      </c>
      <c r="AB423" t="s">
        <v>77</v>
      </c>
      <c r="AC423">
        <v>11</v>
      </c>
      <c r="AD423" t="s">
        <v>78</v>
      </c>
      <c r="AE423" t="s">
        <v>48</v>
      </c>
      <c r="AF423" t="s">
        <v>49</v>
      </c>
      <c r="AG423" t="s">
        <v>50</v>
      </c>
      <c r="AH423">
        <v>0.17</v>
      </c>
      <c r="AI423" t="s">
        <v>80</v>
      </c>
      <c r="AJ423" t="s">
        <v>109</v>
      </c>
    </row>
    <row r="424" spans="1:36">
      <c r="A424" t="s">
        <v>961</v>
      </c>
      <c r="B424">
        <f>1</f>
        <v>1</v>
      </c>
      <c r="C424" t="s">
        <v>206</v>
      </c>
      <c r="D424" t="str">
        <f>VLOOKUP(Table1[[#This Row],[State Name]], Lookup!$A$2:$B$33, 2, FALSE)</f>
        <v>OD</v>
      </c>
      <c r="E424" t="s">
        <v>33</v>
      </c>
      <c r="F424">
        <v>2022</v>
      </c>
      <c r="G424" t="s">
        <v>100</v>
      </c>
      <c r="H424">
        <f t="shared" si="6"/>
        <v>11</v>
      </c>
      <c r="I424" s="3">
        <f>DATE(Table1[[#This Row],[Year]],Table1[[#This Row],[Month_Number]],1)</f>
        <v>44866</v>
      </c>
      <c r="J424" t="s">
        <v>57</v>
      </c>
      <c r="K424" t="s">
        <v>962</v>
      </c>
      <c r="L424" t="s">
        <v>59</v>
      </c>
      <c r="M424">
        <v>3</v>
      </c>
      <c r="N424" t="s">
        <v>128</v>
      </c>
      <c r="O424">
        <v>2</v>
      </c>
      <c r="P424">
        <v>5</v>
      </c>
      <c r="Q424" t="s">
        <v>87</v>
      </c>
      <c r="R424" t="s">
        <v>104</v>
      </c>
      <c r="S424" t="s">
        <v>62</v>
      </c>
      <c r="T424" t="s">
        <v>105</v>
      </c>
      <c r="U424" t="s">
        <v>89</v>
      </c>
      <c r="V424">
        <v>31</v>
      </c>
      <c r="W424">
        <v>33</v>
      </c>
      <c r="X424" t="str">
        <f>IF(Table1[[#This Row],[Driver Age]]&lt;25,"(&lt;25) Young",IF(Table1[[#This Row],[Driver Age]]&lt;=60,"(25–60) Adult","(&gt;60) Senior"))</f>
        <v>(25–60) Adult</v>
      </c>
      <c r="Y424" t="s">
        <v>44</v>
      </c>
      <c r="Z424" t="s">
        <v>107</v>
      </c>
      <c r="AA424" t="s">
        <v>76</v>
      </c>
      <c r="AB424" t="s">
        <v>46</v>
      </c>
      <c r="AC424">
        <v>23</v>
      </c>
      <c r="AD424" t="s">
        <v>47</v>
      </c>
      <c r="AE424" t="s">
        <v>79</v>
      </c>
      <c r="AF424" t="s">
        <v>49</v>
      </c>
      <c r="AG424" t="s">
        <v>50</v>
      </c>
      <c r="AH424">
        <v>2.5</v>
      </c>
      <c r="AI424" t="s">
        <v>80</v>
      </c>
      <c r="AJ424" t="s">
        <v>109</v>
      </c>
    </row>
    <row r="425" spans="1:36">
      <c r="A425" t="s">
        <v>963</v>
      </c>
      <c r="B425">
        <f>1</f>
        <v>1</v>
      </c>
      <c r="C425" t="s">
        <v>99</v>
      </c>
      <c r="D425" t="str">
        <f>VLOOKUP(Table1[[#This Row],[State Name]], Lookup!$A$2:$B$33, 2, FALSE)</f>
        <v>ML</v>
      </c>
      <c r="E425" t="s">
        <v>33</v>
      </c>
      <c r="F425">
        <v>2019</v>
      </c>
      <c r="G425" t="s">
        <v>138</v>
      </c>
      <c r="H425">
        <f t="shared" si="6"/>
        <v>9</v>
      </c>
      <c r="I425" s="3">
        <f>DATE(Table1[[#This Row],[Year]],Table1[[#This Row],[Month_Number]],1)</f>
        <v>43709</v>
      </c>
      <c r="J425" t="s">
        <v>35</v>
      </c>
      <c r="K425" t="s">
        <v>964</v>
      </c>
      <c r="L425" t="s">
        <v>59</v>
      </c>
      <c r="M425">
        <v>5</v>
      </c>
      <c r="N425" t="s">
        <v>86</v>
      </c>
      <c r="O425">
        <v>8</v>
      </c>
      <c r="P425">
        <v>2</v>
      </c>
      <c r="Q425" t="s">
        <v>72</v>
      </c>
      <c r="R425" t="s">
        <v>40</v>
      </c>
      <c r="S425" t="s">
        <v>73</v>
      </c>
      <c r="T425" t="s">
        <v>63</v>
      </c>
      <c r="U425" t="s">
        <v>33</v>
      </c>
      <c r="V425">
        <v>58</v>
      </c>
      <c r="W425">
        <v>19</v>
      </c>
      <c r="X425" t="str">
        <f>IF(Table1[[#This Row],[Driver Age]]&lt;25,"(&lt;25) Young",IF(Table1[[#This Row],[Driver Age]]&lt;=60,"(25–60) Adult","(&gt;60) Senior"))</f>
        <v>(&lt;25) Young</v>
      </c>
      <c r="Y425" t="s">
        <v>75</v>
      </c>
      <c r="Z425" t="s">
        <v>90</v>
      </c>
      <c r="AA425" t="s">
        <v>76</v>
      </c>
      <c r="AB425" t="s">
        <v>64</v>
      </c>
      <c r="AC425">
        <v>18</v>
      </c>
      <c r="AD425" t="s">
        <v>114</v>
      </c>
      <c r="AE425" t="s">
        <v>65</v>
      </c>
      <c r="AF425" t="s">
        <v>49</v>
      </c>
      <c r="AG425" t="s">
        <v>50</v>
      </c>
      <c r="AH425">
        <v>0.25</v>
      </c>
      <c r="AI425" t="s">
        <v>168</v>
      </c>
      <c r="AJ425" t="s">
        <v>52</v>
      </c>
    </row>
    <row r="426" spans="1:36">
      <c r="A426" t="s">
        <v>965</v>
      </c>
      <c r="B426">
        <f>1</f>
        <v>1</v>
      </c>
      <c r="C426" t="s">
        <v>69</v>
      </c>
      <c r="D426" t="str">
        <f>VLOOKUP(Table1[[#This Row],[State Name]], Lookup!$A$2:$B$33, 2, FALSE)</f>
        <v>CG</v>
      </c>
      <c r="E426" t="s">
        <v>33</v>
      </c>
      <c r="F426">
        <v>2021</v>
      </c>
      <c r="G426" t="s">
        <v>100</v>
      </c>
      <c r="H426">
        <f t="shared" si="6"/>
        <v>11</v>
      </c>
      <c r="I426" s="3">
        <f>DATE(Table1[[#This Row],[Year]],Table1[[#This Row],[Month_Number]],1)</f>
        <v>44501</v>
      </c>
      <c r="J426" t="s">
        <v>57</v>
      </c>
      <c r="K426" t="s">
        <v>966</v>
      </c>
      <c r="L426" t="s">
        <v>50</v>
      </c>
      <c r="M426">
        <v>1</v>
      </c>
      <c r="N426" t="s">
        <v>38</v>
      </c>
      <c r="O426">
        <v>8</v>
      </c>
      <c r="P426">
        <v>2</v>
      </c>
      <c r="Q426" t="s">
        <v>103</v>
      </c>
      <c r="R426" t="s">
        <v>104</v>
      </c>
      <c r="S426" t="s">
        <v>62</v>
      </c>
      <c r="T426" t="s">
        <v>105</v>
      </c>
      <c r="U426" t="s">
        <v>89</v>
      </c>
      <c r="V426">
        <v>99</v>
      </c>
      <c r="W426">
        <v>56</v>
      </c>
      <c r="X426" t="str">
        <f>IF(Table1[[#This Row],[Driver Age]]&lt;25,"(&lt;25) Young",IF(Table1[[#This Row],[Driver Age]]&lt;=60,"(25–60) Adult","(&gt;60) Senior"))</f>
        <v>(25–60) Adult</v>
      </c>
      <c r="Y426" t="s">
        <v>44</v>
      </c>
      <c r="Z426" t="s">
        <v>107</v>
      </c>
      <c r="AA426" t="s">
        <v>76</v>
      </c>
      <c r="AB426" t="s">
        <v>77</v>
      </c>
      <c r="AC426">
        <v>9</v>
      </c>
      <c r="AD426" t="s">
        <v>78</v>
      </c>
      <c r="AE426" t="s">
        <v>48</v>
      </c>
      <c r="AF426" t="s">
        <v>49</v>
      </c>
      <c r="AG426" t="s">
        <v>50</v>
      </c>
      <c r="AH426">
        <v>0.25</v>
      </c>
      <c r="AI426" t="s">
        <v>66</v>
      </c>
      <c r="AJ426" t="s">
        <v>67</v>
      </c>
    </row>
    <row r="427" spans="1:36">
      <c r="A427" t="s">
        <v>967</v>
      </c>
      <c r="B427">
        <f>1</f>
        <v>1</v>
      </c>
      <c r="C427" t="s">
        <v>32</v>
      </c>
      <c r="D427" t="str">
        <f>VLOOKUP(Table1[[#This Row],[State Name]], Lookup!$A$2:$B$33, 2, FALSE)</f>
        <v>JK</v>
      </c>
      <c r="E427" t="s">
        <v>33</v>
      </c>
      <c r="F427">
        <v>2022</v>
      </c>
      <c r="G427" t="s">
        <v>111</v>
      </c>
      <c r="H427">
        <f t="shared" si="6"/>
        <v>10</v>
      </c>
      <c r="I427" s="3">
        <f>DATE(Table1[[#This Row],[Year]],Table1[[#This Row],[Month_Number]],1)</f>
        <v>44835</v>
      </c>
      <c r="J427" t="s">
        <v>154</v>
      </c>
      <c r="K427" t="s">
        <v>968</v>
      </c>
      <c r="L427" t="s">
        <v>50</v>
      </c>
      <c r="M427">
        <v>1</v>
      </c>
      <c r="N427" t="s">
        <v>113</v>
      </c>
      <c r="O427">
        <v>8</v>
      </c>
      <c r="P427">
        <v>5</v>
      </c>
      <c r="Q427" t="s">
        <v>103</v>
      </c>
      <c r="R427" t="s">
        <v>104</v>
      </c>
      <c r="S427" t="s">
        <v>62</v>
      </c>
      <c r="T427" t="s">
        <v>105</v>
      </c>
      <c r="U427" t="s">
        <v>89</v>
      </c>
      <c r="V427">
        <v>88</v>
      </c>
      <c r="W427">
        <v>60</v>
      </c>
      <c r="X427" t="str">
        <f>IF(Table1[[#This Row],[Driver Age]]&lt;25,"(&lt;25) Young",IF(Table1[[#This Row],[Driver Age]]&lt;=60,"(25–60) Adult","(&gt;60) Senior"))</f>
        <v>(25–60) Adult</v>
      </c>
      <c r="Y427" t="s">
        <v>75</v>
      </c>
      <c r="Z427" t="s">
        <v>33</v>
      </c>
      <c r="AA427" t="s">
        <v>45</v>
      </c>
      <c r="AB427" t="s">
        <v>77</v>
      </c>
      <c r="AC427">
        <v>16</v>
      </c>
      <c r="AD427" t="s">
        <v>135</v>
      </c>
      <c r="AE427" t="s">
        <v>79</v>
      </c>
      <c r="AF427" t="s">
        <v>26</v>
      </c>
      <c r="AG427" t="s">
        <v>50</v>
      </c>
      <c r="AH427">
        <v>0.62</v>
      </c>
      <c r="AI427" t="s">
        <v>66</v>
      </c>
      <c r="AJ427" t="s">
        <v>91</v>
      </c>
    </row>
    <row r="428" spans="1:36">
      <c r="A428" t="s">
        <v>969</v>
      </c>
      <c r="B428">
        <f>1</f>
        <v>1</v>
      </c>
      <c r="C428" t="s">
        <v>99</v>
      </c>
      <c r="D428" t="str">
        <f>VLOOKUP(Table1[[#This Row],[State Name]], Lookup!$A$2:$B$33, 2, FALSE)</f>
        <v>ML</v>
      </c>
      <c r="E428" t="s">
        <v>33</v>
      </c>
      <c r="F428">
        <v>2022</v>
      </c>
      <c r="G428" t="s">
        <v>111</v>
      </c>
      <c r="H428">
        <f t="shared" si="6"/>
        <v>10</v>
      </c>
      <c r="I428" s="3">
        <f>DATE(Table1[[#This Row],[Year]],Table1[[#This Row],[Month_Number]],1)</f>
        <v>44835</v>
      </c>
      <c r="J428" t="s">
        <v>95</v>
      </c>
      <c r="K428" t="s">
        <v>970</v>
      </c>
      <c r="L428" t="s">
        <v>59</v>
      </c>
      <c r="M428">
        <v>3</v>
      </c>
      <c r="N428" t="s">
        <v>38</v>
      </c>
      <c r="O428">
        <v>8</v>
      </c>
      <c r="P428">
        <v>0</v>
      </c>
      <c r="Q428" t="s">
        <v>72</v>
      </c>
      <c r="R428" t="s">
        <v>104</v>
      </c>
      <c r="S428" t="s">
        <v>120</v>
      </c>
      <c r="T428" t="s">
        <v>42</v>
      </c>
      <c r="U428" t="s">
        <v>43</v>
      </c>
      <c r="V428">
        <v>45</v>
      </c>
      <c r="W428">
        <v>23</v>
      </c>
      <c r="X428" t="str">
        <f>IF(Table1[[#This Row],[Driver Age]]&lt;25,"(&lt;25) Young",IF(Table1[[#This Row],[Driver Age]]&lt;=60,"(25–60) Adult","(&gt;60) Senior"))</f>
        <v>(&lt;25) Young</v>
      </c>
      <c r="Y428" t="s">
        <v>44</v>
      </c>
      <c r="Z428" t="s">
        <v>107</v>
      </c>
      <c r="AA428" t="s">
        <v>45</v>
      </c>
      <c r="AB428" t="s">
        <v>64</v>
      </c>
      <c r="AC428">
        <v>0</v>
      </c>
      <c r="AD428" t="s">
        <v>47</v>
      </c>
      <c r="AE428" t="s">
        <v>79</v>
      </c>
      <c r="AF428" t="s">
        <v>49</v>
      </c>
      <c r="AG428" t="s">
        <v>143</v>
      </c>
      <c r="AH428">
        <v>0</v>
      </c>
      <c r="AI428" t="s">
        <v>168</v>
      </c>
      <c r="AJ428" t="s">
        <v>109</v>
      </c>
    </row>
    <row r="429" spans="1:36">
      <c r="A429" t="s">
        <v>971</v>
      </c>
      <c r="B429">
        <f>1</f>
        <v>1</v>
      </c>
      <c r="C429" t="s">
        <v>116</v>
      </c>
      <c r="D429" t="str">
        <f>VLOOKUP(Table1[[#This Row],[State Name]], Lookup!$A$2:$B$33, 2, FALSE)</f>
        <v>HP</v>
      </c>
      <c r="E429" t="s">
        <v>33</v>
      </c>
      <c r="F429">
        <v>2023</v>
      </c>
      <c r="G429" t="s">
        <v>124</v>
      </c>
      <c r="H429">
        <f t="shared" si="6"/>
        <v>7</v>
      </c>
      <c r="I429" s="3">
        <f>DATE(Table1[[#This Row],[Year]],Table1[[#This Row],[Month_Number]],1)</f>
        <v>45108</v>
      </c>
      <c r="J429" t="s">
        <v>84</v>
      </c>
      <c r="K429" t="s">
        <v>972</v>
      </c>
      <c r="L429" t="s">
        <v>50</v>
      </c>
      <c r="M429">
        <v>1</v>
      </c>
      <c r="N429" t="s">
        <v>38</v>
      </c>
      <c r="O429">
        <v>10</v>
      </c>
      <c r="P429">
        <v>3</v>
      </c>
      <c r="Q429" t="s">
        <v>39</v>
      </c>
      <c r="R429" t="s">
        <v>104</v>
      </c>
      <c r="S429" t="s">
        <v>62</v>
      </c>
      <c r="T429" t="s">
        <v>105</v>
      </c>
      <c r="U429" t="s">
        <v>89</v>
      </c>
      <c r="V429">
        <v>101</v>
      </c>
      <c r="W429">
        <v>20</v>
      </c>
      <c r="X429" t="str">
        <f>IF(Table1[[#This Row],[Driver Age]]&lt;25,"(&lt;25) Young",IF(Table1[[#This Row],[Driver Age]]&lt;=60,"(25–60) Adult","(&gt;60) Senior"))</f>
        <v>(&lt;25) Young</v>
      </c>
      <c r="Y429" t="s">
        <v>75</v>
      </c>
      <c r="Z429" t="s">
        <v>107</v>
      </c>
      <c r="AA429" t="s">
        <v>45</v>
      </c>
      <c r="AB429" t="s">
        <v>46</v>
      </c>
      <c r="AC429">
        <v>23</v>
      </c>
      <c r="AD429" t="s">
        <v>47</v>
      </c>
      <c r="AE429" t="s">
        <v>79</v>
      </c>
      <c r="AF429" t="s">
        <v>26</v>
      </c>
      <c r="AG429" t="s">
        <v>50</v>
      </c>
      <c r="AH429">
        <v>0.3</v>
      </c>
      <c r="AI429" t="s">
        <v>168</v>
      </c>
      <c r="AJ429" t="s">
        <v>67</v>
      </c>
    </row>
    <row r="430" spans="1:36">
      <c r="A430" t="s">
        <v>973</v>
      </c>
      <c r="B430">
        <f>1</f>
        <v>1</v>
      </c>
      <c r="C430" t="s">
        <v>152</v>
      </c>
      <c r="D430" t="str">
        <f>VLOOKUP(Table1[[#This Row],[State Name]], Lookup!$A$2:$B$33, 2, FALSE)</f>
        <v>AP</v>
      </c>
      <c r="E430" t="s">
        <v>440</v>
      </c>
      <c r="F430">
        <v>2019</v>
      </c>
      <c r="G430" t="s">
        <v>34</v>
      </c>
      <c r="H430">
        <f t="shared" si="6"/>
        <v>5</v>
      </c>
      <c r="I430" s="3">
        <f>DATE(Table1[[#This Row],[Year]],Table1[[#This Row],[Month_Number]],1)</f>
        <v>43586</v>
      </c>
      <c r="J430" t="s">
        <v>57</v>
      </c>
      <c r="K430" t="s">
        <v>974</v>
      </c>
      <c r="L430" t="s">
        <v>50</v>
      </c>
      <c r="M430">
        <v>2</v>
      </c>
      <c r="N430" t="s">
        <v>60</v>
      </c>
      <c r="O430">
        <v>9</v>
      </c>
      <c r="P430">
        <v>0</v>
      </c>
      <c r="Q430" t="s">
        <v>103</v>
      </c>
      <c r="R430" t="s">
        <v>40</v>
      </c>
      <c r="S430" t="s">
        <v>120</v>
      </c>
      <c r="T430" t="s">
        <v>105</v>
      </c>
      <c r="U430" t="s">
        <v>33</v>
      </c>
      <c r="V430">
        <v>61</v>
      </c>
      <c r="W430">
        <v>62</v>
      </c>
      <c r="X430" t="str">
        <f>IF(Table1[[#This Row],[Driver Age]]&lt;25,"(&lt;25) Young",IF(Table1[[#This Row],[Driver Age]]&lt;=60,"(25–60) Adult","(&gt;60) Senior"))</f>
        <v>(&gt;60) Senior</v>
      </c>
      <c r="Y430" t="s">
        <v>75</v>
      </c>
      <c r="Z430" t="s">
        <v>107</v>
      </c>
      <c r="AA430" t="s">
        <v>45</v>
      </c>
      <c r="AB430" t="s">
        <v>64</v>
      </c>
      <c r="AC430">
        <v>21</v>
      </c>
      <c r="AD430" t="s">
        <v>47</v>
      </c>
      <c r="AE430" t="s">
        <v>65</v>
      </c>
      <c r="AF430" t="s">
        <v>49</v>
      </c>
      <c r="AG430" t="s">
        <v>143</v>
      </c>
      <c r="AH430">
        <v>0</v>
      </c>
      <c r="AI430" t="s">
        <v>66</v>
      </c>
      <c r="AJ430" t="s">
        <v>52</v>
      </c>
    </row>
    <row r="431" spans="1:36">
      <c r="A431" t="s">
        <v>975</v>
      </c>
      <c r="B431">
        <f>1</f>
        <v>1</v>
      </c>
      <c r="C431" t="s">
        <v>211</v>
      </c>
      <c r="D431" t="str">
        <f>VLOOKUP(Table1[[#This Row],[State Name]], Lookup!$A$2:$B$33, 2, FALSE)</f>
        <v>WB</v>
      </c>
      <c r="E431" t="s">
        <v>265</v>
      </c>
      <c r="F431">
        <v>2020</v>
      </c>
      <c r="G431" t="s">
        <v>192</v>
      </c>
      <c r="H431">
        <f t="shared" si="6"/>
        <v>3</v>
      </c>
      <c r="I431" s="3">
        <f>DATE(Table1[[#This Row],[Year]],Table1[[#This Row],[Month_Number]],1)</f>
        <v>43891</v>
      </c>
      <c r="J431" t="s">
        <v>146</v>
      </c>
      <c r="K431" t="s">
        <v>976</v>
      </c>
      <c r="L431" t="s">
        <v>50</v>
      </c>
      <c r="M431">
        <v>3</v>
      </c>
      <c r="N431" t="s">
        <v>113</v>
      </c>
      <c r="O431">
        <v>10</v>
      </c>
      <c r="P431">
        <v>5</v>
      </c>
      <c r="Q431" t="s">
        <v>39</v>
      </c>
      <c r="R431" t="s">
        <v>40</v>
      </c>
      <c r="S431" t="s">
        <v>62</v>
      </c>
      <c r="T431" t="s">
        <v>63</v>
      </c>
      <c r="U431" t="s">
        <v>106</v>
      </c>
      <c r="V431">
        <v>104</v>
      </c>
      <c r="W431">
        <v>67</v>
      </c>
      <c r="X431" t="str">
        <f>IF(Table1[[#This Row],[Driver Age]]&lt;25,"(&lt;25) Young",IF(Table1[[#This Row],[Driver Age]]&lt;=60,"(25–60) Adult","(&gt;60) Senior"))</f>
        <v>(&gt;60) Senior</v>
      </c>
      <c r="Y431" t="s">
        <v>75</v>
      </c>
      <c r="Z431" t="s">
        <v>107</v>
      </c>
      <c r="AA431" t="s">
        <v>76</v>
      </c>
      <c r="AB431" t="s">
        <v>77</v>
      </c>
      <c r="AC431">
        <v>23</v>
      </c>
      <c r="AD431" t="s">
        <v>47</v>
      </c>
      <c r="AE431" t="s">
        <v>48</v>
      </c>
      <c r="AF431" t="s">
        <v>49</v>
      </c>
      <c r="AG431" t="s">
        <v>50</v>
      </c>
      <c r="AH431">
        <v>0.5</v>
      </c>
      <c r="AI431" t="s">
        <v>51</v>
      </c>
      <c r="AJ431" t="s">
        <v>67</v>
      </c>
    </row>
    <row r="432" spans="1:36">
      <c r="A432" t="s">
        <v>977</v>
      </c>
      <c r="B432">
        <f>1</f>
        <v>1</v>
      </c>
      <c r="C432" t="s">
        <v>311</v>
      </c>
      <c r="D432" t="str">
        <f>VLOOKUP(Table1[[#This Row],[State Name]], Lookup!$A$2:$B$33, 2, FALSE)</f>
        <v>JH</v>
      </c>
      <c r="E432" t="s">
        <v>33</v>
      </c>
      <c r="F432">
        <v>2020</v>
      </c>
      <c r="G432" t="s">
        <v>117</v>
      </c>
      <c r="H432">
        <f t="shared" si="6"/>
        <v>12</v>
      </c>
      <c r="I432" s="3">
        <f>DATE(Table1[[#This Row],[Year]],Table1[[#This Row],[Month_Number]],1)</f>
        <v>44166</v>
      </c>
      <c r="J432" t="s">
        <v>95</v>
      </c>
      <c r="K432" t="s">
        <v>721</v>
      </c>
      <c r="L432" t="s">
        <v>59</v>
      </c>
      <c r="M432">
        <v>2</v>
      </c>
      <c r="N432" t="s">
        <v>128</v>
      </c>
      <c r="O432">
        <v>10</v>
      </c>
      <c r="P432">
        <v>4</v>
      </c>
      <c r="Q432" t="s">
        <v>72</v>
      </c>
      <c r="R432" t="s">
        <v>40</v>
      </c>
      <c r="S432" t="s">
        <v>120</v>
      </c>
      <c r="T432" t="s">
        <v>42</v>
      </c>
      <c r="U432" t="s">
        <v>43</v>
      </c>
      <c r="V432">
        <v>112</v>
      </c>
      <c r="W432">
        <v>37</v>
      </c>
      <c r="X432" t="str">
        <f>IF(Table1[[#This Row],[Driver Age]]&lt;25,"(&lt;25) Young",IF(Table1[[#This Row],[Driver Age]]&lt;=60,"(25–60) Adult","(&gt;60) Senior"))</f>
        <v>(25–60) Adult</v>
      </c>
      <c r="Y432" t="s">
        <v>75</v>
      </c>
      <c r="Z432" t="s">
        <v>90</v>
      </c>
      <c r="AA432" t="s">
        <v>76</v>
      </c>
      <c r="AB432" t="s">
        <v>46</v>
      </c>
      <c r="AC432">
        <v>13</v>
      </c>
      <c r="AD432" t="s">
        <v>135</v>
      </c>
      <c r="AE432" t="s">
        <v>48</v>
      </c>
      <c r="AF432" t="s">
        <v>49</v>
      </c>
      <c r="AG432" t="s">
        <v>50</v>
      </c>
      <c r="AH432">
        <v>0.4</v>
      </c>
      <c r="AI432" t="s">
        <v>108</v>
      </c>
      <c r="AJ432" t="s">
        <v>81</v>
      </c>
    </row>
    <row r="433" spans="1:36">
      <c r="A433" t="s">
        <v>978</v>
      </c>
      <c r="B433">
        <f>1</f>
        <v>1</v>
      </c>
      <c r="C433" t="s">
        <v>191</v>
      </c>
      <c r="D433" t="str">
        <f>VLOOKUP(Table1[[#This Row],[State Name]], Lookup!$A$2:$B$33, 2, FALSE)</f>
        <v>CH</v>
      </c>
      <c r="E433" t="s">
        <v>33</v>
      </c>
      <c r="F433">
        <v>2019</v>
      </c>
      <c r="G433" t="s">
        <v>83</v>
      </c>
      <c r="H433">
        <f t="shared" si="6"/>
        <v>6</v>
      </c>
      <c r="I433" s="3">
        <f>DATE(Table1[[#This Row],[Year]],Table1[[#This Row],[Month_Number]],1)</f>
        <v>43617</v>
      </c>
      <c r="J433" t="s">
        <v>84</v>
      </c>
      <c r="K433" t="s">
        <v>589</v>
      </c>
      <c r="L433" t="s">
        <v>50</v>
      </c>
      <c r="M433">
        <v>3</v>
      </c>
      <c r="N433" t="s">
        <v>128</v>
      </c>
      <c r="O433">
        <v>5</v>
      </c>
      <c r="P433">
        <v>4</v>
      </c>
      <c r="Q433" t="s">
        <v>87</v>
      </c>
      <c r="R433" t="s">
        <v>40</v>
      </c>
      <c r="S433" t="s">
        <v>41</v>
      </c>
      <c r="T433" t="s">
        <v>63</v>
      </c>
      <c r="U433" t="s">
        <v>43</v>
      </c>
      <c r="V433">
        <v>80</v>
      </c>
      <c r="W433">
        <v>19</v>
      </c>
      <c r="X433" t="str">
        <f>IF(Table1[[#This Row],[Driver Age]]&lt;25,"(&lt;25) Young",IF(Table1[[#This Row],[Driver Age]]&lt;=60,"(25–60) Adult","(&gt;60) Senior"))</f>
        <v>(&lt;25) Young</v>
      </c>
      <c r="Y433" t="s">
        <v>75</v>
      </c>
      <c r="Z433" t="s">
        <v>107</v>
      </c>
      <c r="AA433" t="s">
        <v>76</v>
      </c>
      <c r="AB433" t="s">
        <v>97</v>
      </c>
      <c r="AC433">
        <v>21</v>
      </c>
      <c r="AD433" t="s">
        <v>47</v>
      </c>
      <c r="AE433" t="s">
        <v>65</v>
      </c>
      <c r="AF433" t="s">
        <v>26</v>
      </c>
      <c r="AG433" t="s">
        <v>50</v>
      </c>
      <c r="AH433">
        <v>0.8</v>
      </c>
      <c r="AI433" t="s">
        <v>168</v>
      </c>
      <c r="AJ433" t="s">
        <v>91</v>
      </c>
    </row>
    <row r="434" spans="1:36">
      <c r="A434" t="s">
        <v>979</v>
      </c>
      <c r="B434">
        <f>1</f>
        <v>1</v>
      </c>
      <c r="C434" t="s">
        <v>32</v>
      </c>
      <c r="D434" t="str">
        <f>VLOOKUP(Table1[[#This Row],[State Name]], Lookup!$A$2:$B$33, 2, FALSE)</f>
        <v>JK</v>
      </c>
      <c r="E434" t="s">
        <v>33</v>
      </c>
      <c r="F434">
        <v>2023</v>
      </c>
      <c r="G434" t="s">
        <v>34</v>
      </c>
      <c r="H434">
        <f t="shared" si="6"/>
        <v>5</v>
      </c>
      <c r="I434" s="3">
        <f>DATE(Table1[[#This Row],[Year]],Table1[[#This Row],[Month_Number]],1)</f>
        <v>45047</v>
      </c>
      <c r="J434" t="s">
        <v>84</v>
      </c>
      <c r="K434" t="s">
        <v>980</v>
      </c>
      <c r="L434" t="s">
        <v>37</v>
      </c>
      <c r="M434">
        <v>4</v>
      </c>
      <c r="N434" t="s">
        <v>86</v>
      </c>
      <c r="O434">
        <v>3</v>
      </c>
      <c r="P434">
        <v>3</v>
      </c>
      <c r="Q434" t="s">
        <v>119</v>
      </c>
      <c r="R434" t="s">
        <v>40</v>
      </c>
      <c r="S434" t="s">
        <v>62</v>
      </c>
      <c r="T434" t="s">
        <v>63</v>
      </c>
      <c r="U434" t="s">
        <v>33</v>
      </c>
      <c r="V434">
        <v>116</v>
      </c>
      <c r="W434">
        <v>28</v>
      </c>
      <c r="X434" t="str">
        <f>IF(Table1[[#This Row],[Driver Age]]&lt;25,"(&lt;25) Young",IF(Table1[[#This Row],[Driver Age]]&lt;=60,"(25–60) Adult","(&gt;60) Senior"))</f>
        <v>(25–60) Adult</v>
      </c>
      <c r="Y434" t="s">
        <v>44</v>
      </c>
      <c r="Z434" t="s">
        <v>107</v>
      </c>
      <c r="AA434" t="s">
        <v>45</v>
      </c>
      <c r="AB434" t="s">
        <v>77</v>
      </c>
      <c r="AC434">
        <v>23</v>
      </c>
      <c r="AD434" t="s">
        <v>47</v>
      </c>
      <c r="AE434" t="s">
        <v>79</v>
      </c>
      <c r="AF434" t="s">
        <v>26</v>
      </c>
      <c r="AG434" t="s">
        <v>50</v>
      </c>
      <c r="AH434">
        <v>1</v>
      </c>
      <c r="AI434" t="s">
        <v>80</v>
      </c>
      <c r="AJ434" t="s">
        <v>81</v>
      </c>
    </row>
    <row r="435" spans="1:36">
      <c r="A435" t="s">
        <v>981</v>
      </c>
      <c r="B435">
        <f>1</f>
        <v>1</v>
      </c>
      <c r="C435" t="s">
        <v>145</v>
      </c>
      <c r="D435" t="str">
        <f>VLOOKUP(Table1[[#This Row],[State Name]], Lookup!$A$2:$B$33, 2, FALSE)</f>
        <v>TS</v>
      </c>
      <c r="E435" t="s">
        <v>33</v>
      </c>
      <c r="F435">
        <v>2021</v>
      </c>
      <c r="G435" t="s">
        <v>100</v>
      </c>
      <c r="H435">
        <f t="shared" si="6"/>
        <v>11</v>
      </c>
      <c r="I435" s="3">
        <f>DATE(Table1[[#This Row],[Year]],Table1[[#This Row],[Month_Number]],1)</f>
        <v>44501</v>
      </c>
      <c r="J435" t="s">
        <v>35</v>
      </c>
      <c r="K435" t="s">
        <v>982</v>
      </c>
      <c r="L435" t="s">
        <v>37</v>
      </c>
      <c r="M435">
        <v>3</v>
      </c>
      <c r="N435" t="s">
        <v>38</v>
      </c>
      <c r="O435">
        <v>5</v>
      </c>
      <c r="P435">
        <v>4</v>
      </c>
      <c r="Q435" t="s">
        <v>87</v>
      </c>
      <c r="R435" t="s">
        <v>104</v>
      </c>
      <c r="S435" t="s">
        <v>73</v>
      </c>
      <c r="T435" t="s">
        <v>42</v>
      </c>
      <c r="U435" t="s">
        <v>33</v>
      </c>
      <c r="V435">
        <v>72</v>
      </c>
      <c r="W435">
        <v>69</v>
      </c>
      <c r="X435" t="str">
        <f>IF(Table1[[#This Row],[Driver Age]]&lt;25,"(&lt;25) Young",IF(Table1[[#This Row],[Driver Age]]&lt;=60,"(25–60) Adult","(&gt;60) Senior"))</f>
        <v>(&gt;60) Senior</v>
      </c>
      <c r="Y435" t="s">
        <v>75</v>
      </c>
      <c r="Z435" t="s">
        <v>33</v>
      </c>
      <c r="AA435" t="s">
        <v>76</v>
      </c>
      <c r="AB435" t="s">
        <v>46</v>
      </c>
      <c r="AC435">
        <v>12</v>
      </c>
      <c r="AD435" t="s">
        <v>135</v>
      </c>
      <c r="AE435" t="s">
        <v>48</v>
      </c>
      <c r="AF435" t="s">
        <v>49</v>
      </c>
      <c r="AG435" t="s">
        <v>50</v>
      </c>
      <c r="AH435">
        <v>0.8</v>
      </c>
      <c r="AI435" t="s">
        <v>51</v>
      </c>
      <c r="AJ435" t="s">
        <v>91</v>
      </c>
    </row>
    <row r="436" spans="1:36">
      <c r="A436" t="s">
        <v>983</v>
      </c>
      <c r="B436">
        <f>1</f>
        <v>1</v>
      </c>
      <c r="C436" t="s">
        <v>166</v>
      </c>
      <c r="D436" t="str">
        <f>VLOOKUP(Table1[[#This Row],[State Name]], Lookup!$A$2:$B$33, 2, FALSE)</f>
        <v>MP</v>
      </c>
      <c r="E436" t="s">
        <v>33</v>
      </c>
      <c r="F436">
        <v>2020</v>
      </c>
      <c r="G436" t="s">
        <v>130</v>
      </c>
      <c r="H436">
        <f t="shared" si="6"/>
        <v>4</v>
      </c>
      <c r="I436" s="3">
        <f>DATE(Table1[[#This Row],[Year]],Table1[[#This Row],[Month_Number]],1)</f>
        <v>43922</v>
      </c>
      <c r="J436" t="s">
        <v>101</v>
      </c>
      <c r="K436" t="s">
        <v>966</v>
      </c>
      <c r="L436" t="s">
        <v>59</v>
      </c>
      <c r="M436">
        <v>4</v>
      </c>
      <c r="N436" t="s">
        <v>162</v>
      </c>
      <c r="O436">
        <v>2</v>
      </c>
      <c r="P436">
        <v>1</v>
      </c>
      <c r="Q436" t="s">
        <v>87</v>
      </c>
      <c r="R436" t="s">
        <v>88</v>
      </c>
      <c r="S436" t="s">
        <v>120</v>
      </c>
      <c r="T436" t="s">
        <v>42</v>
      </c>
      <c r="U436" t="s">
        <v>89</v>
      </c>
      <c r="V436">
        <v>59</v>
      </c>
      <c r="W436">
        <v>52</v>
      </c>
      <c r="X436" t="str">
        <f>IF(Table1[[#This Row],[Driver Age]]&lt;25,"(&lt;25) Young",IF(Table1[[#This Row],[Driver Age]]&lt;=60,"(25–60) Adult","(&gt;60) Senior"))</f>
        <v>(25–60) Adult</v>
      </c>
      <c r="Y436" t="s">
        <v>44</v>
      </c>
      <c r="Z436" t="s">
        <v>90</v>
      </c>
      <c r="AA436" t="s">
        <v>45</v>
      </c>
      <c r="AB436" t="s">
        <v>97</v>
      </c>
      <c r="AC436">
        <v>9</v>
      </c>
      <c r="AD436" t="s">
        <v>78</v>
      </c>
      <c r="AE436" t="s">
        <v>48</v>
      </c>
      <c r="AF436" t="s">
        <v>49</v>
      </c>
      <c r="AG436" t="s">
        <v>50</v>
      </c>
      <c r="AH436">
        <v>0.5</v>
      </c>
      <c r="AI436" t="s">
        <v>66</v>
      </c>
      <c r="AJ436" t="s">
        <v>52</v>
      </c>
    </row>
    <row r="437" spans="1:36">
      <c r="A437" t="s">
        <v>984</v>
      </c>
      <c r="B437">
        <f>1</f>
        <v>1</v>
      </c>
      <c r="C437" t="s">
        <v>294</v>
      </c>
      <c r="D437" t="str">
        <f>VLOOKUP(Table1[[#This Row],[State Name]], Lookup!$A$2:$B$33, 2, FALSE)</f>
        <v>MZ</v>
      </c>
      <c r="E437" t="s">
        <v>33</v>
      </c>
      <c r="F437">
        <v>2022</v>
      </c>
      <c r="G437" t="s">
        <v>111</v>
      </c>
      <c r="H437">
        <f t="shared" si="6"/>
        <v>10</v>
      </c>
      <c r="I437" s="3">
        <f>DATE(Table1[[#This Row],[Year]],Table1[[#This Row],[Month_Number]],1)</f>
        <v>44835</v>
      </c>
      <c r="J437" t="s">
        <v>146</v>
      </c>
      <c r="K437" t="s">
        <v>985</v>
      </c>
      <c r="L437" t="s">
        <v>59</v>
      </c>
      <c r="M437">
        <v>2</v>
      </c>
      <c r="N437" t="s">
        <v>128</v>
      </c>
      <c r="O437">
        <v>0</v>
      </c>
      <c r="P437">
        <v>2</v>
      </c>
      <c r="Q437" t="s">
        <v>87</v>
      </c>
      <c r="R437" t="s">
        <v>104</v>
      </c>
      <c r="S437" t="s">
        <v>41</v>
      </c>
      <c r="T437" t="s">
        <v>63</v>
      </c>
      <c r="U437" t="s">
        <v>43</v>
      </c>
      <c r="V437">
        <v>40</v>
      </c>
      <c r="W437">
        <v>42</v>
      </c>
      <c r="X437" t="str">
        <f>IF(Table1[[#This Row],[Driver Age]]&lt;25,"(&lt;25) Young",IF(Table1[[#This Row],[Driver Age]]&lt;=60,"(25–60) Adult","(&gt;60) Senior"))</f>
        <v>(25–60) Adult</v>
      </c>
      <c r="Y437" t="s">
        <v>75</v>
      </c>
      <c r="Z437" t="s">
        <v>107</v>
      </c>
      <c r="AA437" t="s">
        <v>45</v>
      </c>
      <c r="AB437" t="s">
        <v>64</v>
      </c>
      <c r="AC437">
        <v>11</v>
      </c>
      <c r="AD437" t="s">
        <v>78</v>
      </c>
      <c r="AE437" t="s">
        <v>79</v>
      </c>
      <c r="AF437" t="s">
        <v>49</v>
      </c>
      <c r="AG437" t="s">
        <v>50</v>
      </c>
      <c r="AH437">
        <v>0</v>
      </c>
      <c r="AI437" t="s">
        <v>108</v>
      </c>
      <c r="AJ437" t="s">
        <v>109</v>
      </c>
    </row>
    <row r="438" spans="1:36">
      <c r="A438" t="s">
        <v>986</v>
      </c>
      <c r="B438">
        <f>1</f>
        <v>1</v>
      </c>
      <c r="C438" t="s">
        <v>215</v>
      </c>
      <c r="D438" t="str">
        <f>VLOOKUP(Table1[[#This Row],[State Name]], Lookup!$A$2:$B$33, 2, FALSE)</f>
        <v>KL</v>
      </c>
      <c r="E438" t="s">
        <v>33</v>
      </c>
      <c r="F438">
        <v>2022</v>
      </c>
      <c r="G438" t="s">
        <v>124</v>
      </c>
      <c r="H438">
        <f t="shared" si="6"/>
        <v>7</v>
      </c>
      <c r="I438" s="3">
        <f>DATE(Table1[[#This Row],[Year]],Table1[[#This Row],[Month_Number]],1)</f>
        <v>44743</v>
      </c>
      <c r="J438" t="s">
        <v>84</v>
      </c>
      <c r="K438" t="s">
        <v>465</v>
      </c>
      <c r="L438" t="s">
        <v>59</v>
      </c>
      <c r="M438">
        <v>5</v>
      </c>
      <c r="N438" t="s">
        <v>71</v>
      </c>
      <c r="O438">
        <v>9</v>
      </c>
      <c r="P438">
        <v>3</v>
      </c>
      <c r="Q438" t="s">
        <v>103</v>
      </c>
      <c r="R438" t="s">
        <v>104</v>
      </c>
      <c r="S438" t="s">
        <v>73</v>
      </c>
      <c r="T438" t="s">
        <v>105</v>
      </c>
      <c r="U438" t="s">
        <v>89</v>
      </c>
      <c r="V438">
        <v>107</v>
      </c>
      <c r="W438">
        <v>40</v>
      </c>
      <c r="X438" t="str">
        <f>IF(Table1[[#This Row],[Driver Age]]&lt;25,"(&lt;25) Young",IF(Table1[[#This Row],[Driver Age]]&lt;=60,"(25–60) Adult","(&gt;60) Senior"))</f>
        <v>(25–60) Adult</v>
      </c>
      <c r="Y438" t="s">
        <v>44</v>
      </c>
      <c r="Z438" t="s">
        <v>33</v>
      </c>
      <c r="AA438" t="s">
        <v>45</v>
      </c>
      <c r="AB438" t="s">
        <v>77</v>
      </c>
      <c r="AC438">
        <v>14</v>
      </c>
      <c r="AD438" t="s">
        <v>135</v>
      </c>
      <c r="AE438" t="s">
        <v>79</v>
      </c>
      <c r="AF438" t="s">
        <v>26</v>
      </c>
      <c r="AG438" t="s">
        <v>50</v>
      </c>
      <c r="AH438">
        <v>0.33</v>
      </c>
      <c r="AI438" t="s">
        <v>108</v>
      </c>
      <c r="AJ438" t="s">
        <v>67</v>
      </c>
    </row>
    <row r="439" spans="1:36">
      <c r="A439" t="s">
        <v>987</v>
      </c>
      <c r="B439">
        <f>1</f>
        <v>1</v>
      </c>
      <c r="C439" t="s">
        <v>93</v>
      </c>
      <c r="D439" t="str">
        <f>VLOOKUP(Table1[[#This Row],[State Name]], Lookup!$A$2:$B$33, 2, FALSE)</f>
        <v>SK</v>
      </c>
      <c r="E439" t="s">
        <v>33</v>
      </c>
      <c r="F439">
        <v>2021</v>
      </c>
      <c r="G439" t="s">
        <v>130</v>
      </c>
      <c r="H439">
        <f t="shared" si="6"/>
        <v>4</v>
      </c>
      <c r="I439" s="3">
        <f>DATE(Table1[[#This Row],[Year]],Table1[[#This Row],[Month_Number]],1)</f>
        <v>44287</v>
      </c>
      <c r="J439" t="s">
        <v>84</v>
      </c>
      <c r="K439" t="s">
        <v>988</v>
      </c>
      <c r="L439" t="s">
        <v>50</v>
      </c>
      <c r="M439">
        <v>1</v>
      </c>
      <c r="N439" t="s">
        <v>71</v>
      </c>
      <c r="O439">
        <v>5</v>
      </c>
      <c r="P439">
        <v>2</v>
      </c>
      <c r="Q439" t="s">
        <v>87</v>
      </c>
      <c r="R439" t="s">
        <v>104</v>
      </c>
      <c r="S439" t="s">
        <v>41</v>
      </c>
      <c r="T439" t="s">
        <v>63</v>
      </c>
      <c r="U439" t="s">
        <v>106</v>
      </c>
      <c r="V439">
        <v>101</v>
      </c>
      <c r="W439">
        <v>68</v>
      </c>
      <c r="X439" t="str">
        <f>IF(Table1[[#This Row],[Driver Age]]&lt;25,"(&lt;25) Young",IF(Table1[[#This Row],[Driver Age]]&lt;=60,"(25–60) Adult","(&gt;60) Senior"))</f>
        <v>(&gt;60) Senior</v>
      </c>
      <c r="Y439" t="s">
        <v>75</v>
      </c>
      <c r="Z439" t="s">
        <v>90</v>
      </c>
      <c r="AA439" t="s">
        <v>76</v>
      </c>
      <c r="AB439" t="s">
        <v>64</v>
      </c>
      <c r="AC439">
        <v>1</v>
      </c>
      <c r="AD439" t="s">
        <v>47</v>
      </c>
      <c r="AE439" t="s">
        <v>48</v>
      </c>
      <c r="AF439" t="s">
        <v>26</v>
      </c>
      <c r="AG439" t="s">
        <v>50</v>
      </c>
      <c r="AH439">
        <v>0.4</v>
      </c>
      <c r="AI439" t="s">
        <v>51</v>
      </c>
      <c r="AJ439" t="s">
        <v>67</v>
      </c>
    </row>
    <row r="440" spans="1:36">
      <c r="A440" t="s">
        <v>989</v>
      </c>
      <c r="B440">
        <f>1</f>
        <v>1</v>
      </c>
      <c r="C440" t="s">
        <v>122</v>
      </c>
      <c r="D440" t="str">
        <f>VLOOKUP(Table1[[#This Row],[State Name]], Lookup!$A$2:$B$33, 2, FALSE)</f>
        <v>RJ</v>
      </c>
      <c r="E440" t="s">
        <v>483</v>
      </c>
      <c r="F440">
        <v>2020</v>
      </c>
      <c r="G440" t="s">
        <v>171</v>
      </c>
      <c r="H440">
        <f t="shared" si="6"/>
        <v>2</v>
      </c>
      <c r="I440" s="3">
        <f>DATE(Table1[[#This Row],[Year]],Table1[[#This Row],[Month_Number]],1)</f>
        <v>43862</v>
      </c>
      <c r="J440" t="s">
        <v>101</v>
      </c>
      <c r="K440" t="s">
        <v>990</v>
      </c>
      <c r="L440" t="s">
        <v>37</v>
      </c>
      <c r="M440">
        <v>1</v>
      </c>
      <c r="N440" t="s">
        <v>38</v>
      </c>
      <c r="O440">
        <v>8</v>
      </c>
      <c r="P440">
        <v>1</v>
      </c>
      <c r="Q440" t="s">
        <v>87</v>
      </c>
      <c r="R440" t="s">
        <v>40</v>
      </c>
      <c r="S440" t="s">
        <v>62</v>
      </c>
      <c r="T440" t="s">
        <v>74</v>
      </c>
      <c r="U440" t="s">
        <v>43</v>
      </c>
      <c r="V440">
        <v>79</v>
      </c>
      <c r="W440">
        <v>62</v>
      </c>
      <c r="X440" t="str">
        <f>IF(Table1[[#This Row],[Driver Age]]&lt;25,"(&lt;25) Young",IF(Table1[[#This Row],[Driver Age]]&lt;=60,"(25–60) Adult","(&gt;60) Senior"))</f>
        <v>(&gt;60) Senior</v>
      </c>
      <c r="Y440" t="s">
        <v>44</v>
      </c>
      <c r="Z440" t="s">
        <v>107</v>
      </c>
      <c r="AA440" t="s">
        <v>76</v>
      </c>
      <c r="AB440" t="s">
        <v>97</v>
      </c>
      <c r="AC440">
        <v>4</v>
      </c>
      <c r="AD440" t="s">
        <v>47</v>
      </c>
      <c r="AE440" t="s">
        <v>48</v>
      </c>
      <c r="AF440" t="s">
        <v>49</v>
      </c>
      <c r="AG440" t="s">
        <v>50</v>
      </c>
      <c r="AH440">
        <v>0.12</v>
      </c>
      <c r="AI440" t="s">
        <v>66</v>
      </c>
      <c r="AJ440" t="s">
        <v>91</v>
      </c>
    </row>
    <row r="441" spans="1:36">
      <c r="A441" t="s">
        <v>991</v>
      </c>
      <c r="B441">
        <f>1</f>
        <v>1</v>
      </c>
      <c r="C441" t="s">
        <v>318</v>
      </c>
      <c r="D441" t="str">
        <f>VLOOKUP(Table1[[#This Row],[State Name]], Lookup!$A$2:$B$33, 2, FALSE)</f>
        <v>PB</v>
      </c>
      <c r="E441" t="s">
        <v>33</v>
      </c>
      <c r="F441">
        <v>2021</v>
      </c>
      <c r="G441" t="s">
        <v>192</v>
      </c>
      <c r="H441">
        <f t="shared" si="6"/>
        <v>3</v>
      </c>
      <c r="I441" s="3">
        <f>DATE(Table1[[#This Row],[Year]],Table1[[#This Row],[Month_Number]],1)</f>
        <v>44256</v>
      </c>
      <c r="J441" t="s">
        <v>95</v>
      </c>
      <c r="K441" t="s">
        <v>992</v>
      </c>
      <c r="L441" t="s">
        <v>37</v>
      </c>
      <c r="M441">
        <v>5</v>
      </c>
      <c r="N441" t="s">
        <v>60</v>
      </c>
      <c r="O441">
        <v>5</v>
      </c>
      <c r="P441">
        <v>3</v>
      </c>
      <c r="Q441" t="s">
        <v>39</v>
      </c>
      <c r="R441" t="s">
        <v>40</v>
      </c>
      <c r="S441" t="s">
        <v>120</v>
      </c>
      <c r="T441" t="s">
        <v>105</v>
      </c>
      <c r="U441" t="s">
        <v>33</v>
      </c>
      <c r="V441">
        <v>50</v>
      </c>
      <c r="W441">
        <v>45</v>
      </c>
      <c r="X441" t="str">
        <f>IF(Table1[[#This Row],[Driver Age]]&lt;25,"(&lt;25) Young",IF(Table1[[#This Row],[Driver Age]]&lt;=60,"(25–60) Adult","(&gt;60) Senior"))</f>
        <v>(25–60) Adult</v>
      </c>
      <c r="Y441" t="s">
        <v>75</v>
      </c>
      <c r="Z441" t="s">
        <v>107</v>
      </c>
      <c r="AA441" t="s">
        <v>45</v>
      </c>
      <c r="AB441" t="s">
        <v>97</v>
      </c>
      <c r="AC441">
        <v>22</v>
      </c>
      <c r="AD441" t="s">
        <v>47</v>
      </c>
      <c r="AE441" t="s">
        <v>48</v>
      </c>
      <c r="AF441" t="s">
        <v>49</v>
      </c>
      <c r="AG441" t="s">
        <v>50</v>
      </c>
      <c r="AH441">
        <v>0.6</v>
      </c>
      <c r="AI441" t="s">
        <v>108</v>
      </c>
      <c r="AJ441" t="s">
        <v>52</v>
      </c>
    </row>
    <row r="442" spans="1:36">
      <c r="A442" t="s">
        <v>993</v>
      </c>
      <c r="B442">
        <f>1</f>
        <v>1</v>
      </c>
      <c r="C442" t="s">
        <v>191</v>
      </c>
      <c r="D442" t="str">
        <f>VLOOKUP(Table1[[#This Row],[State Name]], Lookup!$A$2:$B$33, 2, FALSE)</f>
        <v>CH</v>
      </c>
      <c r="E442" t="s">
        <v>33</v>
      </c>
      <c r="F442">
        <v>2019</v>
      </c>
      <c r="G442" t="s">
        <v>56</v>
      </c>
      <c r="H442">
        <f t="shared" si="6"/>
        <v>1</v>
      </c>
      <c r="I442" s="3">
        <f>DATE(Table1[[#This Row],[Year]],Table1[[#This Row],[Month_Number]],1)</f>
        <v>43466</v>
      </c>
      <c r="J442" t="s">
        <v>35</v>
      </c>
      <c r="K442" t="s">
        <v>994</v>
      </c>
      <c r="L442" t="s">
        <v>59</v>
      </c>
      <c r="M442">
        <v>5</v>
      </c>
      <c r="N442" t="s">
        <v>38</v>
      </c>
      <c r="O442">
        <v>8</v>
      </c>
      <c r="P442">
        <v>3</v>
      </c>
      <c r="Q442" t="s">
        <v>72</v>
      </c>
      <c r="R442" t="s">
        <v>88</v>
      </c>
      <c r="S442" t="s">
        <v>73</v>
      </c>
      <c r="T442" t="s">
        <v>74</v>
      </c>
      <c r="U442" t="s">
        <v>43</v>
      </c>
      <c r="V442">
        <v>89</v>
      </c>
      <c r="W442">
        <v>69</v>
      </c>
      <c r="X442" t="str">
        <f>IF(Table1[[#This Row],[Driver Age]]&lt;25,"(&lt;25) Young",IF(Table1[[#This Row],[Driver Age]]&lt;=60,"(25–60) Adult","(&gt;60) Senior"))</f>
        <v>(&gt;60) Senior</v>
      </c>
      <c r="Y442" t="s">
        <v>44</v>
      </c>
      <c r="Z442" t="s">
        <v>33</v>
      </c>
      <c r="AA442" t="s">
        <v>45</v>
      </c>
      <c r="AB442" t="s">
        <v>46</v>
      </c>
      <c r="AC442">
        <v>22</v>
      </c>
      <c r="AD442" t="s">
        <v>47</v>
      </c>
      <c r="AE442" t="s">
        <v>65</v>
      </c>
      <c r="AF442" t="s">
        <v>49</v>
      </c>
      <c r="AG442" t="s">
        <v>50</v>
      </c>
      <c r="AH442">
        <v>0.38</v>
      </c>
      <c r="AI442" t="s">
        <v>51</v>
      </c>
      <c r="AJ442" t="s">
        <v>91</v>
      </c>
    </row>
    <row r="443" spans="1:36">
      <c r="A443" t="s">
        <v>995</v>
      </c>
      <c r="B443">
        <f>1</f>
        <v>1</v>
      </c>
      <c r="C443" t="s">
        <v>32</v>
      </c>
      <c r="D443" t="str">
        <f>VLOOKUP(Table1[[#This Row],[State Name]], Lookup!$A$2:$B$33, 2, FALSE)</f>
        <v>JK</v>
      </c>
      <c r="E443" t="s">
        <v>33</v>
      </c>
      <c r="F443">
        <v>2021</v>
      </c>
      <c r="G443" t="s">
        <v>83</v>
      </c>
      <c r="H443">
        <f t="shared" si="6"/>
        <v>6</v>
      </c>
      <c r="I443" s="3">
        <f>DATE(Table1[[#This Row],[Year]],Table1[[#This Row],[Month_Number]],1)</f>
        <v>44348</v>
      </c>
      <c r="J443" t="s">
        <v>154</v>
      </c>
      <c r="K443" t="s">
        <v>996</v>
      </c>
      <c r="L443" t="s">
        <v>37</v>
      </c>
      <c r="M443">
        <v>4</v>
      </c>
      <c r="N443" t="s">
        <v>113</v>
      </c>
      <c r="O443">
        <v>9</v>
      </c>
      <c r="P443">
        <v>5</v>
      </c>
      <c r="Q443" t="s">
        <v>103</v>
      </c>
      <c r="R443" t="s">
        <v>88</v>
      </c>
      <c r="S443" t="s">
        <v>73</v>
      </c>
      <c r="T443" t="s">
        <v>63</v>
      </c>
      <c r="U443" t="s">
        <v>106</v>
      </c>
      <c r="V443">
        <v>34</v>
      </c>
      <c r="W443">
        <v>41</v>
      </c>
      <c r="X443" t="str">
        <f>IF(Table1[[#This Row],[Driver Age]]&lt;25,"(&lt;25) Young",IF(Table1[[#This Row],[Driver Age]]&lt;=60,"(25–60) Adult","(&gt;60) Senior"))</f>
        <v>(25–60) Adult</v>
      </c>
      <c r="Y443" t="s">
        <v>75</v>
      </c>
      <c r="Z443" t="s">
        <v>33</v>
      </c>
      <c r="AA443" t="s">
        <v>45</v>
      </c>
      <c r="AB443" t="s">
        <v>46</v>
      </c>
      <c r="AC443">
        <v>22</v>
      </c>
      <c r="AD443" t="s">
        <v>47</v>
      </c>
      <c r="AE443" t="s">
        <v>48</v>
      </c>
      <c r="AF443" t="s">
        <v>26</v>
      </c>
      <c r="AG443" t="s">
        <v>50</v>
      </c>
      <c r="AH443">
        <v>0.56000000000000005</v>
      </c>
      <c r="AI443" t="s">
        <v>108</v>
      </c>
      <c r="AJ443" t="s">
        <v>109</v>
      </c>
    </row>
    <row r="444" spans="1:36">
      <c r="A444" t="s">
        <v>997</v>
      </c>
      <c r="B444">
        <f>1</f>
        <v>1</v>
      </c>
      <c r="C444" t="s">
        <v>270</v>
      </c>
      <c r="D444" t="str">
        <f>VLOOKUP(Table1[[#This Row],[State Name]], Lookup!$A$2:$B$33, 2, FALSE)</f>
        <v>HR</v>
      </c>
      <c r="E444" t="s">
        <v>33</v>
      </c>
      <c r="F444">
        <v>2023</v>
      </c>
      <c r="G444" t="s">
        <v>34</v>
      </c>
      <c r="H444">
        <f t="shared" si="6"/>
        <v>5</v>
      </c>
      <c r="I444" s="3">
        <f>DATE(Table1[[#This Row],[Year]],Table1[[#This Row],[Month_Number]],1)</f>
        <v>45047</v>
      </c>
      <c r="J444" t="s">
        <v>57</v>
      </c>
      <c r="K444" t="s">
        <v>998</v>
      </c>
      <c r="L444" t="s">
        <v>50</v>
      </c>
      <c r="M444">
        <v>2</v>
      </c>
      <c r="N444" t="s">
        <v>162</v>
      </c>
      <c r="O444">
        <v>2</v>
      </c>
      <c r="P444">
        <v>4</v>
      </c>
      <c r="Q444" t="s">
        <v>119</v>
      </c>
      <c r="R444" t="s">
        <v>40</v>
      </c>
      <c r="S444" t="s">
        <v>120</v>
      </c>
      <c r="T444" t="s">
        <v>105</v>
      </c>
      <c r="U444" t="s">
        <v>33</v>
      </c>
      <c r="V444">
        <v>34</v>
      </c>
      <c r="W444">
        <v>23</v>
      </c>
      <c r="X444" t="str">
        <f>IF(Table1[[#This Row],[Driver Age]]&lt;25,"(&lt;25) Young",IF(Table1[[#This Row],[Driver Age]]&lt;=60,"(25–60) Adult","(&gt;60) Senior"))</f>
        <v>(&lt;25) Young</v>
      </c>
      <c r="Y444" t="s">
        <v>44</v>
      </c>
      <c r="Z444" t="s">
        <v>33</v>
      </c>
      <c r="AA444" t="s">
        <v>76</v>
      </c>
      <c r="AB444" t="s">
        <v>46</v>
      </c>
      <c r="AC444">
        <v>6</v>
      </c>
      <c r="AD444" t="s">
        <v>78</v>
      </c>
      <c r="AE444" t="s">
        <v>79</v>
      </c>
      <c r="AF444" t="s">
        <v>49</v>
      </c>
      <c r="AG444" t="s">
        <v>50</v>
      </c>
      <c r="AH444">
        <v>2</v>
      </c>
      <c r="AI444" t="s">
        <v>168</v>
      </c>
      <c r="AJ444" t="s">
        <v>109</v>
      </c>
    </row>
    <row r="445" spans="1:36">
      <c r="A445" t="s">
        <v>999</v>
      </c>
      <c r="B445">
        <f>1</f>
        <v>1</v>
      </c>
      <c r="C445" t="s">
        <v>220</v>
      </c>
      <c r="D445" t="str">
        <f>VLOOKUP(Table1[[#This Row],[State Name]], Lookup!$A$2:$B$33, 2, FALSE)</f>
        <v>NL</v>
      </c>
      <c r="E445" t="s">
        <v>33</v>
      </c>
      <c r="F445">
        <v>2021</v>
      </c>
      <c r="G445" t="s">
        <v>34</v>
      </c>
      <c r="H445">
        <f t="shared" si="6"/>
        <v>5</v>
      </c>
      <c r="I445" s="3">
        <f>DATE(Table1[[#This Row],[Year]],Table1[[#This Row],[Month_Number]],1)</f>
        <v>44317</v>
      </c>
      <c r="J445" t="s">
        <v>57</v>
      </c>
      <c r="K445" t="s">
        <v>1000</v>
      </c>
      <c r="L445" t="s">
        <v>50</v>
      </c>
      <c r="M445">
        <v>5</v>
      </c>
      <c r="N445" t="s">
        <v>38</v>
      </c>
      <c r="O445">
        <v>4</v>
      </c>
      <c r="P445">
        <v>5</v>
      </c>
      <c r="Q445" t="s">
        <v>87</v>
      </c>
      <c r="R445" t="s">
        <v>40</v>
      </c>
      <c r="S445" t="s">
        <v>41</v>
      </c>
      <c r="T445" t="s">
        <v>63</v>
      </c>
      <c r="U445" t="s">
        <v>33</v>
      </c>
      <c r="V445">
        <v>59</v>
      </c>
      <c r="W445">
        <v>53</v>
      </c>
      <c r="X445" t="str">
        <f>IF(Table1[[#This Row],[Driver Age]]&lt;25,"(&lt;25) Young",IF(Table1[[#This Row],[Driver Age]]&lt;=60,"(25–60) Adult","(&gt;60) Senior"))</f>
        <v>(25–60) Adult</v>
      </c>
      <c r="Y445" t="s">
        <v>44</v>
      </c>
      <c r="Z445" t="s">
        <v>90</v>
      </c>
      <c r="AA445" t="s">
        <v>76</v>
      </c>
      <c r="AB445" t="s">
        <v>77</v>
      </c>
      <c r="AC445">
        <v>15</v>
      </c>
      <c r="AD445" t="s">
        <v>135</v>
      </c>
      <c r="AE445" t="s">
        <v>48</v>
      </c>
      <c r="AF445" t="s">
        <v>49</v>
      </c>
      <c r="AG445" t="s">
        <v>50</v>
      </c>
      <c r="AH445">
        <v>1.25</v>
      </c>
      <c r="AI445" t="s">
        <v>66</v>
      </c>
      <c r="AJ445" t="s">
        <v>52</v>
      </c>
    </row>
    <row r="446" spans="1:36">
      <c r="A446" t="s">
        <v>1001</v>
      </c>
      <c r="B446">
        <f>1</f>
        <v>1</v>
      </c>
      <c r="C446" t="s">
        <v>327</v>
      </c>
      <c r="D446" t="str">
        <f>VLOOKUP(Table1[[#This Row],[State Name]], Lookup!$A$2:$B$33, 2, FALSE)</f>
        <v>MN</v>
      </c>
      <c r="E446" t="s">
        <v>33</v>
      </c>
      <c r="F446">
        <v>2022</v>
      </c>
      <c r="G446" t="s">
        <v>138</v>
      </c>
      <c r="H446">
        <f t="shared" si="6"/>
        <v>9</v>
      </c>
      <c r="I446" s="3">
        <f>DATE(Table1[[#This Row],[Year]],Table1[[#This Row],[Month_Number]],1)</f>
        <v>44805</v>
      </c>
      <c r="J446" t="s">
        <v>35</v>
      </c>
      <c r="K446" t="s">
        <v>36</v>
      </c>
      <c r="L446" t="s">
        <v>59</v>
      </c>
      <c r="M446">
        <v>5</v>
      </c>
      <c r="N446" t="s">
        <v>162</v>
      </c>
      <c r="O446">
        <v>3</v>
      </c>
      <c r="P446">
        <v>2</v>
      </c>
      <c r="Q446" t="s">
        <v>103</v>
      </c>
      <c r="R446" t="s">
        <v>40</v>
      </c>
      <c r="S446" t="s">
        <v>73</v>
      </c>
      <c r="T446" t="s">
        <v>63</v>
      </c>
      <c r="U446" t="s">
        <v>43</v>
      </c>
      <c r="V446">
        <v>32</v>
      </c>
      <c r="W446">
        <v>68</v>
      </c>
      <c r="X446" t="str">
        <f>IF(Table1[[#This Row],[Driver Age]]&lt;25,"(&lt;25) Young",IF(Table1[[#This Row],[Driver Age]]&lt;=60,"(25–60) Adult","(&gt;60) Senior"))</f>
        <v>(&gt;60) Senior</v>
      </c>
      <c r="Y446" t="s">
        <v>75</v>
      </c>
      <c r="Z446" t="s">
        <v>107</v>
      </c>
      <c r="AA446" t="s">
        <v>76</v>
      </c>
      <c r="AB446" t="s">
        <v>77</v>
      </c>
      <c r="AC446">
        <v>1</v>
      </c>
      <c r="AD446" t="s">
        <v>47</v>
      </c>
      <c r="AE446" t="s">
        <v>79</v>
      </c>
      <c r="AF446" t="s">
        <v>49</v>
      </c>
      <c r="AG446" t="s">
        <v>50</v>
      </c>
      <c r="AH446">
        <v>0.67</v>
      </c>
      <c r="AI446" t="s">
        <v>51</v>
      </c>
      <c r="AJ446" t="s">
        <v>109</v>
      </c>
    </row>
    <row r="447" spans="1:36">
      <c r="A447" t="s">
        <v>1002</v>
      </c>
      <c r="B447">
        <f>1</f>
        <v>1</v>
      </c>
      <c r="C447" t="s">
        <v>93</v>
      </c>
      <c r="D447" t="str">
        <f>VLOOKUP(Table1[[#This Row],[State Name]], Lookup!$A$2:$B$33, 2, FALSE)</f>
        <v>SK</v>
      </c>
      <c r="E447" t="s">
        <v>33</v>
      </c>
      <c r="F447">
        <v>2021</v>
      </c>
      <c r="G447" t="s">
        <v>83</v>
      </c>
      <c r="H447">
        <f t="shared" si="6"/>
        <v>6</v>
      </c>
      <c r="I447" s="3">
        <f>DATE(Table1[[#This Row],[Year]],Table1[[#This Row],[Month_Number]],1)</f>
        <v>44348</v>
      </c>
      <c r="J447" t="s">
        <v>57</v>
      </c>
      <c r="K447" t="s">
        <v>408</v>
      </c>
      <c r="L447" t="s">
        <v>50</v>
      </c>
      <c r="M447">
        <v>2</v>
      </c>
      <c r="N447" t="s">
        <v>128</v>
      </c>
      <c r="O447">
        <v>7</v>
      </c>
      <c r="P447">
        <v>4</v>
      </c>
      <c r="Q447" t="s">
        <v>39</v>
      </c>
      <c r="R447" t="s">
        <v>88</v>
      </c>
      <c r="S447" t="s">
        <v>62</v>
      </c>
      <c r="T447" t="s">
        <v>42</v>
      </c>
      <c r="U447" t="s">
        <v>89</v>
      </c>
      <c r="V447">
        <v>37</v>
      </c>
      <c r="W447">
        <v>61</v>
      </c>
      <c r="X447" t="str">
        <f>IF(Table1[[#This Row],[Driver Age]]&lt;25,"(&lt;25) Young",IF(Table1[[#This Row],[Driver Age]]&lt;=60,"(25–60) Adult","(&gt;60) Senior"))</f>
        <v>(&gt;60) Senior</v>
      </c>
      <c r="Y447" t="s">
        <v>75</v>
      </c>
      <c r="Z447" t="s">
        <v>33</v>
      </c>
      <c r="AA447" t="s">
        <v>76</v>
      </c>
      <c r="AB447" t="s">
        <v>64</v>
      </c>
      <c r="AC447">
        <v>10</v>
      </c>
      <c r="AD447" t="s">
        <v>78</v>
      </c>
      <c r="AE447" t="s">
        <v>48</v>
      </c>
      <c r="AF447" t="s">
        <v>49</v>
      </c>
      <c r="AG447" t="s">
        <v>50</v>
      </c>
      <c r="AH447">
        <v>0.56999999999999995</v>
      </c>
      <c r="AI447" t="s">
        <v>66</v>
      </c>
      <c r="AJ447" t="s">
        <v>109</v>
      </c>
    </row>
    <row r="448" spans="1:36">
      <c r="A448" t="s">
        <v>1003</v>
      </c>
      <c r="B448">
        <f>1</f>
        <v>1</v>
      </c>
      <c r="C448" t="s">
        <v>327</v>
      </c>
      <c r="D448" t="str">
        <f>VLOOKUP(Table1[[#This Row],[State Name]], Lookup!$A$2:$B$33, 2, FALSE)</f>
        <v>MN</v>
      </c>
      <c r="E448" t="s">
        <v>33</v>
      </c>
      <c r="F448">
        <v>2018</v>
      </c>
      <c r="G448" t="s">
        <v>138</v>
      </c>
      <c r="H448">
        <f t="shared" si="6"/>
        <v>9</v>
      </c>
      <c r="I448" s="3">
        <f>DATE(Table1[[#This Row],[Year]],Table1[[#This Row],[Month_Number]],1)</f>
        <v>43344</v>
      </c>
      <c r="J448" t="s">
        <v>146</v>
      </c>
      <c r="K448" t="s">
        <v>982</v>
      </c>
      <c r="L448" t="s">
        <v>37</v>
      </c>
      <c r="M448">
        <v>3</v>
      </c>
      <c r="N448" t="s">
        <v>71</v>
      </c>
      <c r="O448">
        <v>5</v>
      </c>
      <c r="P448">
        <v>0</v>
      </c>
      <c r="Q448" t="s">
        <v>72</v>
      </c>
      <c r="R448" t="s">
        <v>104</v>
      </c>
      <c r="S448" t="s">
        <v>62</v>
      </c>
      <c r="T448" t="s">
        <v>74</v>
      </c>
      <c r="U448" t="s">
        <v>89</v>
      </c>
      <c r="V448">
        <v>120</v>
      </c>
      <c r="W448">
        <v>53</v>
      </c>
      <c r="X448" t="str">
        <f>IF(Table1[[#This Row],[Driver Age]]&lt;25,"(&lt;25) Young",IF(Table1[[#This Row],[Driver Age]]&lt;=60,"(25–60) Adult","(&gt;60) Senior"))</f>
        <v>(25–60) Adult</v>
      </c>
      <c r="Y448" t="s">
        <v>75</v>
      </c>
      <c r="Z448" t="s">
        <v>107</v>
      </c>
      <c r="AA448" t="s">
        <v>45</v>
      </c>
      <c r="AB448" t="s">
        <v>64</v>
      </c>
      <c r="AC448">
        <v>12</v>
      </c>
      <c r="AD448" t="s">
        <v>135</v>
      </c>
      <c r="AE448" t="s">
        <v>65</v>
      </c>
      <c r="AF448" t="s">
        <v>49</v>
      </c>
      <c r="AG448" t="s">
        <v>143</v>
      </c>
      <c r="AH448">
        <v>0</v>
      </c>
      <c r="AI448" t="s">
        <v>66</v>
      </c>
      <c r="AJ448" t="s">
        <v>81</v>
      </c>
    </row>
    <row r="449" spans="1:36">
      <c r="A449" t="s">
        <v>1004</v>
      </c>
      <c r="B449">
        <f>1</f>
        <v>1</v>
      </c>
      <c r="C449" t="s">
        <v>327</v>
      </c>
      <c r="D449" t="str">
        <f>VLOOKUP(Table1[[#This Row],[State Name]], Lookup!$A$2:$B$33, 2, FALSE)</f>
        <v>MN</v>
      </c>
      <c r="E449" t="s">
        <v>33</v>
      </c>
      <c r="F449">
        <v>2021</v>
      </c>
      <c r="G449" t="s">
        <v>111</v>
      </c>
      <c r="H449">
        <f t="shared" si="6"/>
        <v>10</v>
      </c>
      <c r="I449" s="3">
        <f>DATE(Table1[[#This Row],[Year]],Table1[[#This Row],[Month_Number]],1)</f>
        <v>44470</v>
      </c>
      <c r="J449" t="s">
        <v>146</v>
      </c>
      <c r="K449" t="s">
        <v>430</v>
      </c>
      <c r="L449" t="s">
        <v>59</v>
      </c>
      <c r="M449">
        <v>2</v>
      </c>
      <c r="N449" t="s">
        <v>60</v>
      </c>
      <c r="O449">
        <v>9</v>
      </c>
      <c r="P449">
        <v>2</v>
      </c>
      <c r="Q449" t="s">
        <v>119</v>
      </c>
      <c r="R449" t="s">
        <v>40</v>
      </c>
      <c r="S449" t="s">
        <v>41</v>
      </c>
      <c r="T449" t="s">
        <v>63</v>
      </c>
      <c r="U449" t="s">
        <v>33</v>
      </c>
      <c r="V449">
        <v>92</v>
      </c>
      <c r="W449">
        <v>67</v>
      </c>
      <c r="X449" t="str">
        <f>IF(Table1[[#This Row],[Driver Age]]&lt;25,"(&lt;25) Young",IF(Table1[[#This Row],[Driver Age]]&lt;=60,"(25–60) Adult","(&gt;60) Senior"))</f>
        <v>(&gt;60) Senior</v>
      </c>
      <c r="Y449" t="s">
        <v>75</v>
      </c>
      <c r="Z449" t="s">
        <v>90</v>
      </c>
      <c r="AA449" t="s">
        <v>76</v>
      </c>
      <c r="AB449" t="s">
        <v>64</v>
      </c>
      <c r="AC449">
        <v>22</v>
      </c>
      <c r="AD449" t="s">
        <v>47</v>
      </c>
      <c r="AE449" t="s">
        <v>48</v>
      </c>
      <c r="AF449" t="s">
        <v>49</v>
      </c>
      <c r="AG449" t="s">
        <v>50</v>
      </c>
      <c r="AH449">
        <v>0.22</v>
      </c>
      <c r="AI449" t="s">
        <v>51</v>
      </c>
      <c r="AJ449" t="s">
        <v>67</v>
      </c>
    </row>
    <row r="450" spans="1:36">
      <c r="A450" t="s">
        <v>1005</v>
      </c>
      <c r="B450">
        <f>1</f>
        <v>1</v>
      </c>
      <c r="C450" t="s">
        <v>234</v>
      </c>
      <c r="D450" t="str">
        <f>VLOOKUP(Table1[[#This Row],[State Name]], Lookup!$A$2:$B$33, 2, FALSE)</f>
        <v>TR</v>
      </c>
      <c r="E450" t="s">
        <v>33</v>
      </c>
      <c r="F450">
        <v>2022</v>
      </c>
      <c r="G450" t="s">
        <v>100</v>
      </c>
      <c r="H450">
        <f t="shared" ref="H450:H513" si="7">MONTH(DATEVALUE(G450 &amp; " 5"))</f>
        <v>11</v>
      </c>
      <c r="I450" s="3">
        <f>DATE(Table1[[#This Row],[Year]],Table1[[#This Row],[Month_Number]],1)</f>
        <v>44866</v>
      </c>
      <c r="J450" t="s">
        <v>154</v>
      </c>
      <c r="K450" t="s">
        <v>321</v>
      </c>
      <c r="L450" t="s">
        <v>37</v>
      </c>
      <c r="M450">
        <v>5</v>
      </c>
      <c r="N450" t="s">
        <v>128</v>
      </c>
      <c r="O450">
        <v>3</v>
      </c>
      <c r="P450">
        <v>1</v>
      </c>
      <c r="Q450" t="s">
        <v>119</v>
      </c>
      <c r="R450" t="s">
        <v>40</v>
      </c>
      <c r="S450" t="s">
        <v>41</v>
      </c>
      <c r="T450" t="s">
        <v>63</v>
      </c>
      <c r="U450" t="s">
        <v>89</v>
      </c>
      <c r="V450">
        <v>77</v>
      </c>
      <c r="W450">
        <v>45</v>
      </c>
      <c r="X450" t="str">
        <f>IF(Table1[[#This Row],[Driver Age]]&lt;25,"(&lt;25) Young",IF(Table1[[#This Row],[Driver Age]]&lt;=60,"(25–60) Adult","(&gt;60) Senior"))</f>
        <v>(25–60) Adult</v>
      </c>
      <c r="Y450" t="s">
        <v>75</v>
      </c>
      <c r="Z450" t="s">
        <v>90</v>
      </c>
      <c r="AA450" t="s">
        <v>45</v>
      </c>
      <c r="AB450" t="s">
        <v>77</v>
      </c>
      <c r="AC450">
        <v>17</v>
      </c>
      <c r="AD450" t="s">
        <v>114</v>
      </c>
      <c r="AE450" t="s">
        <v>79</v>
      </c>
      <c r="AF450" t="s">
        <v>26</v>
      </c>
      <c r="AG450" t="s">
        <v>50</v>
      </c>
      <c r="AH450">
        <v>0.33</v>
      </c>
      <c r="AI450" t="s">
        <v>108</v>
      </c>
      <c r="AJ450" t="s">
        <v>91</v>
      </c>
    </row>
    <row r="451" spans="1:36">
      <c r="A451" t="s">
        <v>1006</v>
      </c>
      <c r="B451">
        <f>1</f>
        <v>1</v>
      </c>
      <c r="C451" t="s">
        <v>270</v>
      </c>
      <c r="D451" t="str">
        <f>VLOOKUP(Table1[[#This Row],[State Name]], Lookup!$A$2:$B$33, 2, FALSE)</f>
        <v>HR</v>
      </c>
      <c r="E451" t="s">
        <v>33</v>
      </c>
      <c r="F451">
        <v>2021</v>
      </c>
      <c r="G451" t="s">
        <v>34</v>
      </c>
      <c r="H451">
        <f t="shared" si="7"/>
        <v>5</v>
      </c>
      <c r="I451" s="3">
        <f>DATE(Table1[[#This Row],[Year]],Table1[[#This Row],[Month_Number]],1)</f>
        <v>44317</v>
      </c>
      <c r="J451" t="s">
        <v>154</v>
      </c>
      <c r="K451" t="s">
        <v>1007</v>
      </c>
      <c r="L451" t="s">
        <v>59</v>
      </c>
      <c r="M451">
        <v>3</v>
      </c>
      <c r="N451" t="s">
        <v>128</v>
      </c>
      <c r="O451">
        <v>5</v>
      </c>
      <c r="P451">
        <v>0</v>
      </c>
      <c r="Q451" t="s">
        <v>119</v>
      </c>
      <c r="R451" t="s">
        <v>88</v>
      </c>
      <c r="S451" t="s">
        <v>62</v>
      </c>
      <c r="T451" t="s">
        <v>74</v>
      </c>
      <c r="U451" t="s">
        <v>43</v>
      </c>
      <c r="V451">
        <v>72</v>
      </c>
      <c r="W451">
        <v>43</v>
      </c>
      <c r="X451" t="str">
        <f>IF(Table1[[#This Row],[Driver Age]]&lt;25,"(&lt;25) Young",IF(Table1[[#This Row],[Driver Age]]&lt;=60,"(25–60) Adult","(&gt;60) Senior"))</f>
        <v>(25–60) Adult</v>
      </c>
      <c r="Y451" t="s">
        <v>44</v>
      </c>
      <c r="Z451" t="s">
        <v>90</v>
      </c>
      <c r="AA451" t="s">
        <v>76</v>
      </c>
      <c r="AB451" t="s">
        <v>46</v>
      </c>
      <c r="AC451">
        <v>3</v>
      </c>
      <c r="AD451" t="s">
        <v>47</v>
      </c>
      <c r="AE451" t="s">
        <v>48</v>
      </c>
      <c r="AF451" t="s">
        <v>26</v>
      </c>
      <c r="AG451" t="s">
        <v>143</v>
      </c>
      <c r="AH451">
        <v>0</v>
      </c>
      <c r="AI451" t="s">
        <v>108</v>
      </c>
      <c r="AJ451" t="s">
        <v>91</v>
      </c>
    </row>
    <row r="452" spans="1:36">
      <c r="A452" t="s">
        <v>1008</v>
      </c>
      <c r="B452">
        <f>1</f>
        <v>1</v>
      </c>
      <c r="C452" t="s">
        <v>191</v>
      </c>
      <c r="D452" t="str">
        <f>VLOOKUP(Table1[[#This Row],[State Name]], Lookup!$A$2:$B$33, 2, FALSE)</f>
        <v>CH</v>
      </c>
      <c r="E452" t="s">
        <v>33</v>
      </c>
      <c r="F452">
        <v>2020</v>
      </c>
      <c r="G452" t="s">
        <v>124</v>
      </c>
      <c r="H452">
        <f t="shared" si="7"/>
        <v>7</v>
      </c>
      <c r="I452" s="3">
        <f>DATE(Table1[[#This Row],[Year]],Table1[[#This Row],[Month_Number]],1)</f>
        <v>44013</v>
      </c>
      <c r="J452" t="s">
        <v>101</v>
      </c>
      <c r="K452" t="s">
        <v>1009</v>
      </c>
      <c r="L452" t="s">
        <v>59</v>
      </c>
      <c r="M452">
        <v>4</v>
      </c>
      <c r="N452" t="s">
        <v>128</v>
      </c>
      <c r="O452">
        <v>0</v>
      </c>
      <c r="P452">
        <v>3</v>
      </c>
      <c r="Q452" t="s">
        <v>87</v>
      </c>
      <c r="R452" t="s">
        <v>40</v>
      </c>
      <c r="S452" t="s">
        <v>41</v>
      </c>
      <c r="T452" t="s">
        <v>105</v>
      </c>
      <c r="U452" t="s">
        <v>33</v>
      </c>
      <c r="V452">
        <v>58</v>
      </c>
      <c r="W452">
        <v>18</v>
      </c>
      <c r="X452" t="str">
        <f>IF(Table1[[#This Row],[Driver Age]]&lt;25,"(&lt;25) Young",IF(Table1[[#This Row],[Driver Age]]&lt;=60,"(25–60) Adult","(&gt;60) Senior"))</f>
        <v>(&lt;25) Young</v>
      </c>
      <c r="Y452" t="s">
        <v>75</v>
      </c>
      <c r="Z452" t="s">
        <v>33</v>
      </c>
      <c r="AA452" t="s">
        <v>76</v>
      </c>
      <c r="AB452" t="s">
        <v>64</v>
      </c>
      <c r="AC452">
        <v>15</v>
      </c>
      <c r="AD452" t="s">
        <v>135</v>
      </c>
      <c r="AE452" t="s">
        <v>48</v>
      </c>
      <c r="AF452" t="s">
        <v>49</v>
      </c>
      <c r="AG452" t="s">
        <v>50</v>
      </c>
      <c r="AH452">
        <v>0</v>
      </c>
      <c r="AI452" t="s">
        <v>168</v>
      </c>
      <c r="AJ452" t="s">
        <v>52</v>
      </c>
    </row>
    <row r="453" spans="1:36">
      <c r="A453" t="s">
        <v>1010</v>
      </c>
      <c r="B453">
        <f>1</f>
        <v>1</v>
      </c>
      <c r="C453" t="s">
        <v>170</v>
      </c>
      <c r="D453" t="str">
        <f>VLOOKUP(Table1[[#This Row],[State Name]], Lookup!$A$2:$B$33, 2, FALSE)</f>
        <v>PY</v>
      </c>
      <c r="E453" t="s">
        <v>33</v>
      </c>
      <c r="F453">
        <v>2020</v>
      </c>
      <c r="G453" t="s">
        <v>100</v>
      </c>
      <c r="H453">
        <f t="shared" si="7"/>
        <v>11</v>
      </c>
      <c r="I453" s="3">
        <f>DATE(Table1[[#This Row],[Year]],Table1[[#This Row],[Month_Number]],1)</f>
        <v>44136</v>
      </c>
      <c r="J453" t="s">
        <v>95</v>
      </c>
      <c r="K453" t="s">
        <v>1011</v>
      </c>
      <c r="L453" t="s">
        <v>37</v>
      </c>
      <c r="M453">
        <v>4</v>
      </c>
      <c r="N453" t="s">
        <v>113</v>
      </c>
      <c r="O453">
        <v>1</v>
      </c>
      <c r="P453">
        <v>3</v>
      </c>
      <c r="Q453" t="s">
        <v>119</v>
      </c>
      <c r="R453" t="s">
        <v>88</v>
      </c>
      <c r="S453" t="s">
        <v>62</v>
      </c>
      <c r="T453" t="s">
        <v>42</v>
      </c>
      <c r="U453" t="s">
        <v>33</v>
      </c>
      <c r="V453">
        <v>70</v>
      </c>
      <c r="W453">
        <v>65</v>
      </c>
      <c r="X453" t="str">
        <f>IF(Table1[[#This Row],[Driver Age]]&lt;25,"(&lt;25) Young",IF(Table1[[#This Row],[Driver Age]]&lt;=60,"(25–60) Adult","(&gt;60) Senior"))</f>
        <v>(&gt;60) Senior</v>
      </c>
      <c r="Y453" t="s">
        <v>75</v>
      </c>
      <c r="Z453" t="s">
        <v>107</v>
      </c>
      <c r="AA453" t="s">
        <v>45</v>
      </c>
      <c r="AB453" t="s">
        <v>97</v>
      </c>
      <c r="AC453">
        <v>9</v>
      </c>
      <c r="AD453" t="s">
        <v>78</v>
      </c>
      <c r="AE453" t="s">
        <v>48</v>
      </c>
      <c r="AF453" t="s">
        <v>49</v>
      </c>
      <c r="AG453" t="s">
        <v>50</v>
      </c>
      <c r="AH453">
        <v>3</v>
      </c>
      <c r="AI453" t="s">
        <v>51</v>
      </c>
      <c r="AJ453" t="s">
        <v>91</v>
      </c>
    </row>
    <row r="454" spans="1:36">
      <c r="A454" t="s">
        <v>1012</v>
      </c>
      <c r="B454">
        <f>1</f>
        <v>1</v>
      </c>
      <c r="C454" t="s">
        <v>157</v>
      </c>
      <c r="D454" t="str">
        <f>VLOOKUP(Table1[[#This Row],[State Name]], Lookup!$A$2:$B$33, 2, FALSE)</f>
        <v>KA</v>
      </c>
      <c r="E454" t="s">
        <v>158</v>
      </c>
      <c r="F454">
        <v>2020</v>
      </c>
      <c r="G454" t="s">
        <v>171</v>
      </c>
      <c r="H454">
        <f t="shared" si="7"/>
        <v>2</v>
      </c>
      <c r="I454" s="3">
        <f>DATE(Table1[[#This Row],[Year]],Table1[[#This Row],[Month_Number]],1)</f>
        <v>43862</v>
      </c>
      <c r="J454" t="s">
        <v>57</v>
      </c>
      <c r="K454" t="s">
        <v>1013</v>
      </c>
      <c r="L454" t="s">
        <v>59</v>
      </c>
      <c r="M454">
        <v>3</v>
      </c>
      <c r="N454" t="s">
        <v>162</v>
      </c>
      <c r="O454">
        <v>2</v>
      </c>
      <c r="P454">
        <v>4</v>
      </c>
      <c r="Q454" t="s">
        <v>87</v>
      </c>
      <c r="R454" t="s">
        <v>88</v>
      </c>
      <c r="S454" t="s">
        <v>120</v>
      </c>
      <c r="T454" t="s">
        <v>74</v>
      </c>
      <c r="U454" t="s">
        <v>106</v>
      </c>
      <c r="V454">
        <v>97</v>
      </c>
      <c r="W454">
        <v>32</v>
      </c>
      <c r="X454" t="str">
        <f>IF(Table1[[#This Row],[Driver Age]]&lt;25,"(&lt;25) Young",IF(Table1[[#This Row],[Driver Age]]&lt;=60,"(25–60) Adult","(&gt;60) Senior"))</f>
        <v>(25–60) Adult</v>
      </c>
      <c r="Y454" t="s">
        <v>75</v>
      </c>
      <c r="Z454" t="s">
        <v>90</v>
      </c>
      <c r="AA454" t="s">
        <v>45</v>
      </c>
      <c r="AB454" t="s">
        <v>77</v>
      </c>
      <c r="AC454">
        <v>9</v>
      </c>
      <c r="AD454" t="s">
        <v>78</v>
      </c>
      <c r="AE454" t="s">
        <v>48</v>
      </c>
      <c r="AF454" t="s">
        <v>49</v>
      </c>
      <c r="AG454" t="s">
        <v>50</v>
      </c>
      <c r="AH454">
        <v>2</v>
      </c>
      <c r="AI454" t="s">
        <v>80</v>
      </c>
      <c r="AJ454" t="s">
        <v>67</v>
      </c>
    </row>
    <row r="455" spans="1:36">
      <c r="A455" t="s">
        <v>1014</v>
      </c>
      <c r="B455">
        <f>1</f>
        <v>1</v>
      </c>
      <c r="C455" t="s">
        <v>137</v>
      </c>
      <c r="D455" t="str">
        <f>VLOOKUP(Table1[[#This Row],[State Name]], Lookup!$A$2:$B$33, 2, FALSE)</f>
        <v>AS</v>
      </c>
      <c r="E455" t="s">
        <v>33</v>
      </c>
      <c r="F455">
        <v>2018</v>
      </c>
      <c r="G455" t="s">
        <v>138</v>
      </c>
      <c r="H455">
        <f t="shared" si="7"/>
        <v>9</v>
      </c>
      <c r="I455" s="3">
        <f>DATE(Table1[[#This Row],[Year]],Table1[[#This Row],[Month_Number]],1)</f>
        <v>43344</v>
      </c>
      <c r="J455" t="s">
        <v>35</v>
      </c>
      <c r="K455" t="s">
        <v>1015</v>
      </c>
      <c r="L455" t="s">
        <v>50</v>
      </c>
      <c r="M455">
        <v>2</v>
      </c>
      <c r="N455" t="s">
        <v>38</v>
      </c>
      <c r="O455">
        <v>7</v>
      </c>
      <c r="P455">
        <v>1</v>
      </c>
      <c r="Q455" t="s">
        <v>72</v>
      </c>
      <c r="R455" t="s">
        <v>61</v>
      </c>
      <c r="S455" t="s">
        <v>41</v>
      </c>
      <c r="T455" t="s">
        <v>63</v>
      </c>
      <c r="U455" t="s">
        <v>106</v>
      </c>
      <c r="V455">
        <v>118</v>
      </c>
      <c r="W455">
        <v>55</v>
      </c>
      <c r="X455" t="str">
        <f>IF(Table1[[#This Row],[Driver Age]]&lt;25,"(&lt;25) Young",IF(Table1[[#This Row],[Driver Age]]&lt;=60,"(25–60) Adult","(&gt;60) Senior"))</f>
        <v>(25–60) Adult</v>
      </c>
      <c r="Y455" t="s">
        <v>44</v>
      </c>
      <c r="Z455" t="s">
        <v>33</v>
      </c>
      <c r="AA455" t="s">
        <v>45</v>
      </c>
      <c r="AB455" t="s">
        <v>77</v>
      </c>
      <c r="AC455">
        <v>14</v>
      </c>
      <c r="AD455" t="s">
        <v>135</v>
      </c>
      <c r="AE455" t="s">
        <v>65</v>
      </c>
      <c r="AF455" t="s">
        <v>49</v>
      </c>
      <c r="AG455" t="s">
        <v>50</v>
      </c>
      <c r="AH455">
        <v>0.14000000000000001</v>
      </c>
      <c r="AI455" t="s">
        <v>66</v>
      </c>
      <c r="AJ455" t="s">
        <v>81</v>
      </c>
    </row>
    <row r="456" spans="1:36">
      <c r="A456" t="s">
        <v>1016</v>
      </c>
      <c r="B456">
        <f>1</f>
        <v>1</v>
      </c>
      <c r="C456" t="s">
        <v>157</v>
      </c>
      <c r="D456" t="str">
        <f>VLOOKUP(Table1[[#This Row],[State Name]], Lookup!$A$2:$B$33, 2, FALSE)</f>
        <v>KA</v>
      </c>
      <c r="E456" t="s">
        <v>258</v>
      </c>
      <c r="F456">
        <v>2020</v>
      </c>
      <c r="G456" t="s">
        <v>117</v>
      </c>
      <c r="H456">
        <f t="shared" si="7"/>
        <v>12</v>
      </c>
      <c r="I456" s="3">
        <f>DATE(Table1[[#This Row],[Year]],Table1[[#This Row],[Month_Number]],1)</f>
        <v>44166</v>
      </c>
      <c r="J456" t="s">
        <v>95</v>
      </c>
      <c r="K456" t="s">
        <v>1017</v>
      </c>
      <c r="L456" t="s">
        <v>59</v>
      </c>
      <c r="M456">
        <v>4</v>
      </c>
      <c r="N456" t="s">
        <v>60</v>
      </c>
      <c r="O456">
        <v>6</v>
      </c>
      <c r="P456">
        <v>3</v>
      </c>
      <c r="Q456" t="s">
        <v>87</v>
      </c>
      <c r="R456" t="s">
        <v>61</v>
      </c>
      <c r="S456" t="s">
        <v>73</v>
      </c>
      <c r="T456" t="s">
        <v>42</v>
      </c>
      <c r="U456" t="s">
        <v>89</v>
      </c>
      <c r="V456">
        <v>74</v>
      </c>
      <c r="W456">
        <v>64</v>
      </c>
      <c r="X456" t="str">
        <f>IF(Table1[[#This Row],[Driver Age]]&lt;25,"(&lt;25) Young",IF(Table1[[#This Row],[Driver Age]]&lt;=60,"(25–60) Adult","(&gt;60) Senior"))</f>
        <v>(&gt;60) Senior</v>
      </c>
      <c r="Y456" t="s">
        <v>75</v>
      </c>
      <c r="Z456" t="s">
        <v>107</v>
      </c>
      <c r="AA456" t="s">
        <v>45</v>
      </c>
      <c r="AB456" t="s">
        <v>64</v>
      </c>
      <c r="AC456">
        <v>21</v>
      </c>
      <c r="AD456" t="s">
        <v>47</v>
      </c>
      <c r="AE456" t="s">
        <v>48</v>
      </c>
      <c r="AF456" t="s">
        <v>49</v>
      </c>
      <c r="AG456" t="s">
        <v>50</v>
      </c>
      <c r="AH456">
        <v>0.5</v>
      </c>
      <c r="AI456" t="s">
        <v>66</v>
      </c>
      <c r="AJ456" t="s">
        <v>91</v>
      </c>
    </row>
    <row r="457" spans="1:36">
      <c r="A457" t="s">
        <v>1018</v>
      </c>
      <c r="B457">
        <f>1</f>
        <v>1</v>
      </c>
      <c r="C457" t="s">
        <v>116</v>
      </c>
      <c r="D457" t="str">
        <f>VLOOKUP(Table1[[#This Row],[State Name]], Lookup!$A$2:$B$33, 2, FALSE)</f>
        <v>HP</v>
      </c>
      <c r="E457" t="s">
        <v>33</v>
      </c>
      <c r="F457">
        <v>2020</v>
      </c>
      <c r="G457" t="s">
        <v>34</v>
      </c>
      <c r="H457">
        <f t="shared" si="7"/>
        <v>5</v>
      </c>
      <c r="I457" s="3">
        <f>DATE(Table1[[#This Row],[Year]],Table1[[#This Row],[Month_Number]],1)</f>
        <v>43952</v>
      </c>
      <c r="J457" t="s">
        <v>101</v>
      </c>
      <c r="K457" t="s">
        <v>1019</v>
      </c>
      <c r="L457" t="s">
        <v>50</v>
      </c>
      <c r="M457">
        <v>2</v>
      </c>
      <c r="N457" t="s">
        <v>128</v>
      </c>
      <c r="O457">
        <v>9</v>
      </c>
      <c r="P457">
        <v>0</v>
      </c>
      <c r="Q457" t="s">
        <v>72</v>
      </c>
      <c r="R457" t="s">
        <v>40</v>
      </c>
      <c r="S457" t="s">
        <v>73</v>
      </c>
      <c r="T457" t="s">
        <v>63</v>
      </c>
      <c r="U457" t="s">
        <v>106</v>
      </c>
      <c r="V457">
        <v>100</v>
      </c>
      <c r="W457">
        <v>29</v>
      </c>
      <c r="X457" t="str">
        <f>IF(Table1[[#This Row],[Driver Age]]&lt;25,"(&lt;25) Young",IF(Table1[[#This Row],[Driver Age]]&lt;=60,"(25–60) Adult","(&gt;60) Senior"))</f>
        <v>(25–60) Adult</v>
      </c>
      <c r="Y457" t="s">
        <v>44</v>
      </c>
      <c r="Z457" t="s">
        <v>107</v>
      </c>
      <c r="AA457" t="s">
        <v>76</v>
      </c>
      <c r="AB457" t="s">
        <v>97</v>
      </c>
      <c r="AC457">
        <v>20</v>
      </c>
      <c r="AD457" t="s">
        <v>114</v>
      </c>
      <c r="AE457" t="s">
        <v>48</v>
      </c>
      <c r="AF457" t="s">
        <v>49</v>
      </c>
      <c r="AG457" t="s">
        <v>143</v>
      </c>
      <c r="AH457">
        <v>0</v>
      </c>
      <c r="AI457" t="s">
        <v>80</v>
      </c>
      <c r="AJ457" t="s">
        <v>67</v>
      </c>
    </row>
    <row r="458" spans="1:36">
      <c r="A458" t="s">
        <v>1020</v>
      </c>
      <c r="B458">
        <f>1</f>
        <v>1</v>
      </c>
      <c r="C458" t="s">
        <v>307</v>
      </c>
      <c r="D458" t="str">
        <f>VLOOKUP(Table1[[#This Row],[State Name]], Lookup!$A$2:$B$33, 2, FALSE)</f>
        <v>DL</v>
      </c>
      <c r="E458" t="s">
        <v>308</v>
      </c>
      <c r="F458">
        <v>2021</v>
      </c>
      <c r="G458" t="s">
        <v>192</v>
      </c>
      <c r="H458">
        <f t="shared" si="7"/>
        <v>3</v>
      </c>
      <c r="I458" s="3">
        <f>DATE(Table1[[#This Row],[Year]],Table1[[#This Row],[Month_Number]],1)</f>
        <v>44256</v>
      </c>
      <c r="J458" t="s">
        <v>95</v>
      </c>
      <c r="K458" t="s">
        <v>465</v>
      </c>
      <c r="L458" t="s">
        <v>37</v>
      </c>
      <c r="M458">
        <v>2</v>
      </c>
      <c r="N458" t="s">
        <v>162</v>
      </c>
      <c r="O458">
        <v>3</v>
      </c>
      <c r="P458">
        <v>0</v>
      </c>
      <c r="Q458" t="s">
        <v>119</v>
      </c>
      <c r="R458" t="s">
        <v>104</v>
      </c>
      <c r="S458" t="s">
        <v>62</v>
      </c>
      <c r="T458" t="s">
        <v>105</v>
      </c>
      <c r="U458" t="s">
        <v>43</v>
      </c>
      <c r="V458">
        <v>76</v>
      </c>
      <c r="W458">
        <v>31</v>
      </c>
      <c r="X458" t="str">
        <f>IF(Table1[[#This Row],[Driver Age]]&lt;25,"(&lt;25) Young",IF(Table1[[#This Row],[Driver Age]]&lt;=60,"(25–60) Adult","(&gt;60) Senior"))</f>
        <v>(25–60) Adult</v>
      </c>
      <c r="Y458" t="s">
        <v>75</v>
      </c>
      <c r="Z458" t="s">
        <v>90</v>
      </c>
      <c r="AA458" t="s">
        <v>76</v>
      </c>
      <c r="AB458" t="s">
        <v>97</v>
      </c>
      <c r="AC458">
        <v>14</v>
      </c>
      <c r="AD458" t="s">
        <v>135</v>
      </c>
      <c r="AE458" t="s">
        <v>48</v>
      </c>
      <c r="AF458" t="s">
        <v>49</v>
      </c>
      <c r="AG458" t="s">
        <v>143</v>
      </c>
      <c r="AH458">
        <v>0</v>
      </c>
      <c r="AI458" t="s">
        <v>80</v>
      </c>
      <c r="AJ458" t="s">
        <v>91</v>
      </c>
    </row>
    <row r="459" spans="1:36">
      <c r="A459" t="s">
        <v>1021</v>
      </c>
      <c r="B459">
        <f>1</f>
        <v>1</v>
      </c>
      <c r="C459" t="s">
        <v>270</v>
      </c>
      <c r="D459" t="str">
        <f>VLOOKUP(Table1[[#This Row],[State Name]], Lookup!$A$2:$B$33, 2, FALSE)</f>
        <v>HR</v>
      </c>
      <c r="E459" t="s">
        <v>33</v>
      </c>
      <c r="F459">
        <v>2022</v>
      </c>
      <c r="G459" t="s">
        <v>34</v>
      </c>
      <c r="H459">
        <f t="shared" si="7"/>
        <v>5</v>
      </c>
      <c r="I459" s="3">
        <f>DATE(Table1[[#This Row],[Year]],Table1[[#This Row],[Month_Number]],1)</f>
        <v>44682</v>
      </c>
      <c r="J459" t="s">
        <v>35</v>
      </c>
      <c r="K459" t="s">
        <v>1022</v>
      </c>
      <c r="L459" t="s">
        <v>59</v>
      </c>
      <c r="M459">
        <v>2</v>
      </c>
      <c r="N459" t="s">
        <v>86</v>
      </c>
      <c r="O459">
        <v>4</v>
      </c>
      <c r="P459">
        <v>3</v>
      </c>
      <c r="Q459" t="s">
        <v>119</v>
      </c>
      <c r="R459" t="s">
        <v>61</v>
      </c>
      <c r="S459" t="s">
        <v>41</v>
      </c>
      <c r="T459" t="s">
        <v>74</v>
      </c>
      <c r="U459" t="s">
        <v>33</v>
      </c>
      <c r="V459">
        <v>98</v>
      </c>
      <c r="W459">
        <v>24</v>
      </c>
      <c r="X459" t="str">
        <f>IF(Table1[[#This Row],[Driver Age]]&lt;25,"(&lt;25) Young",IF(Table1[[#This Row],[Driver Age]]&lt;=60,"(25–60) Adult","(&gt;60) Senior"))</f>
        <v>(&lt;25) Young</v>
      </c>
      <c r="Y459" t="s">
        <v>44</v>
      </c>
      <c r="Z459" t="s">
        <v>107</v>
      </c>
      <c r="AA459" t="s">
        <v>45</v>
      </c>
      <c r="AB459" t="s">
        <v>77</v>
      </c>
      <c r="AC459">
        <v>20</v>
      </c>
      <c r="AD459" t="s">
        <v>114</v>
      </c>
      <c r="AE459" t="s">
        <v>79</v>
      </c>
      <c r="AF459" t="s">
        <v>49</v>
      </c>
      <c r="AG459" t="s">
        <v>50</v>
      </c>
      <c r="AH459">
        <v>0.75</v>
      </c>
      <c r="AI459" t="s">
        <v>168</v>
      </c>
      <c r="AJ459" t="s">
        <v>67</v>
      </c>
    </row>
    <row r="460" spans="1:36">
      <c r="A460" t="s">
        <v>1023</v>
      </c>
      <c r="B460">
        <f>1</f>
        <v>1</v>
      </c>
      <c r="C460" t="s">
        <v>32</v>
      </c>
      <c r="D460" t="str">
        <f>VLOOKUP(Table1[[#This Row],[State Name]], Lookup!$A$2:$B$33, 2, FALSE)</f>
        <v>JK</v>
      </c>
      <c r="E460" t="s">
        <v>33</v>
      </c>
      <c r="F460">
        <v>2022</v>
      </c>
      <c r="G460" t="s">
        <v>100</v>
      </c>
      <c r="H460">
        <f t="shared" si="7"/>
        <v>11</v>
      </c>
      <c r="I460" s="3">
        <f>DATE(Table1[[#This Row],[Year]],Table1[[#This Row],[Month_Number]],1)</f>
        <v>44866</v>
      </c>
      <c r="J460" t="s">
        <v>101</v>
      </c>
      <c r="K460" t="s">
        <v>1024</v>
      </c>
      <c r="L460" t="s">
        <v>50</v>
      </c>
      <c r="M460">
        <v>3</v>
      </c>
      <c r="N460" t="s">
        <v>86</v>
      </c>
      <c r="O460">
        <v>0</v>
      </c>
      <c r="P460">
        <v>0</v>
      </c>
      <c r="Q460" t="s">
        <v>72</v>
      </c>
      <c r="R460" t="s">
        <v>61</v>
      </c>
      <c r="S460" t="s">
        <v>120</v>
      </c>
      <c r="T460" t="s">
        <v>42</v>
      </c>
      <c r="U460" t="s">
        <v>89</v>
      </c>
      <c r="V460">
        <v>99</v>
      </c>
      <c r="W460">
        <v>20</v>
      </c>
      <c r="X460" t="str">
        <f>IF(Table1[[#This Row],[Driver Age]]&lt;25,"(&lt;25) Young",IF(Table1[[#This Row],[Driver Age]]&lt;=60,"(25–60) Adult","(&gt;60) Senior"))</f>
        <v>(&lt;25) Young</v>
      </c>
      <c r="Y460" t="s">
        <v>75</v>
      </c>
      <c r="Z460" t="s">
        <v>33</v>
      </c>
      <c r="AA460" t="s">
        <v>76</v>
      </c>
      <c r="AB460" t="s">
        <v>64</v>
      </c>
      <c r="AC460">
        <v>8</v>
      </c>
      <c r="AD460" t="s">
        <v>78</v>
      </c>
      <c r="AE460" t="s">
        <v>79</v>
      </c>
      <c r="AF460" t="s">
        <v>49</v>
      </c>
      <c r="AG460" t="s">
        <v>143</v>
      </c>
      <c r="AH460">
        <v>0</v>
      </c>
      <c r="AI460" t="s">
        <v>168</v>
      </c>
      <c r="AJ460" t="s">
        <v>67</v>
      </c>
    </row>
    <row r="461" spans="1:36">
      <c r="A461" t="s">
        <v>1025</v>
      </c>
      <c r="B461">
        <f>1</f>
        <v>1</v>
      </c>
      <c r="C461" t="s">
        <v>234</v>
      </c>
      <c r="D461" t="str">
        <f>VLOOKUP(Table1[[#This Row],[State Name]], Lookup!$A$2:$B$33, 2, FALSE)</f>
        <v>TR</v>
      </c>
      <c r="E461" t="s">
        <v>33</v>
      </c>
      <c r="F461">
        <v>2018</v>
      </c>
      <c r="G461" t="s">
        <v>130</v>
      </c>
      <c r="H461">
        <f t="shared" si="7"/>
        <v>4</v>
      </c>
      <c r="I461" s="3">
        <f>DATE(Table1[[#This Row],[Year]],Table1[[#This Row],[Month_Number]],1)</f>
        <v>43191</v>
      </c>
      <c r="J461" t="s">
        <v>146</v>
      </c>
      <c r="K461" t="s">
        <v>824</v>
      </c>
      <c r="L461" t="s">
        <v>37</v>
      </c>
      <c r="M461">
        <v>4</v>
      </c>
      <c r="N461" t="s">
        <v>113</v>
      </c>
      <c r="O461">
        <v>10</v>
      </c>
      <c r="P461">
        <v>2</v>
      </c>
      <c r="Q461" t="s">
        <v>119</v>
      </c>
      <c r="R461" t="s">
        <v>104</v>
      </c>
      <c r="S461" t="s">
        <v>120</v>
      </c>
      <c r="T461" t="s">
        <v>74</v>
      </c>
      <c r="U461" t="s">
        <v>89</v>
      </c>
      <c r="V461">
        <v>31</v>
      </c>
      <c r="W461">
        <v>31</v>
      </c>
      <c r="X461" t="str">
        <f>IF(Table1[[#This Row],[Driver Age]]&lt;25,"(&lt;25) Young",IF(Table1[[#This Row],[Driver Age]]&lt;=60,"(25–60) Adult","(&gt;60) Senior"))</f>
        <v>(25–60) Adult</v>
      </c>
      <c r="Y461" t="s">
        <v>44</v>
      </c>
      <c r="Z461" t="s">
        <v>33</v>
      </c>
      <c r="AA461" t="s">
        <v>76</v>
      </c>
      <c r="AB461" t="s">
        <v>77</v>
      </c>
      <c r="AC461">
        <v>21</v>
      </c>
      <c r="AD461" t="s">
        <v>47</v>
      </c>
      <c r="AE461" t="s">
        <v>65</v>
      </c>
      <c r="AF461" t="s">
        <v>49</v>
      </c>
      <c r="AG461" t="s">
        <v>50</v>
      </c>
      <c r="AH461">
        <v>0.2</v>
      </c>
      <c r="AI461" t="s">
        <v>80</v>
      </c>
      <c r="AJ461" t="s">
        <v>109</v>
      </c>
    </row>
    <row r="462" spans="1:36">
      <c r="A462" t="s">
        <v>1026</v>
      </c>
      <c r="B462">
        <f>1</f>
        <v>1</v>
      </c>
      <c r="C462" t="s">
        <v>294</v>
      </c>
      <c r="D462" t="str">
        <f>VLOOKUP(Table1[[#This Row],[State Name]], Lookup!$A$2:$B$33, 2, FALSE)</f>
        <v>MZ</v>
      </c>
      <c r="E462" t="s">
        <v>33</v>
      </c>
      <c r="F462">
        <v>2021</v>
      </c>
      <c r="G462" t="s">
        <v>34</v>
      </c>
      <c r="H462">
        <f t="shared" si="7"/>
        <v>5</v>
      </c>
      <c r="I462" s="3">
        <f>DATE(Table1[[#This Row],[Year]],Table1[[#This Row],[Month_Number]],1)</f>
        <v>44317</v>
      </c>
      <c r="J462" t="s">
        <v>35</v>
      </c>
      <c r="K462" t="s">
        <v>1027</v>
      </c>
      <c r="L462" t="s">
        <v>37</v>
      </c>
      <c r="M462">
        <v>3</v>
      </c>
      <c r="N462" t="s">
        <v>38</v>
      </c>
      <c r="O462">
        <v>6</v>
      </c>
      <c r="P462">
        <v>5</v>
      </c>
      <c r="Q462" t="s">
        <v>119</v>
      </c>
      <c r="R462" t="s">
        <v>88</v>
      </c>
      <c r="S462" t="s">
        <v>41</v>
      </c>
      <c r="T462" t="s">
        <v>74</v>
      </c>
      <c r="U462" t="s">
        <v>89</v>
      </c>
      <c r="V462">
        <v>108</v>
      </c>
      <c r="W462">
        <v>27</v>
      </c>
      <c r="X462" t="str">
        <f>IF(Table1[[#This Row],[Driver Age]]&lt;25,"(&lt;25) Young",IF(Table1[[#This Row],[Driver Age]]&lt;=60,"(25–60) Adult","(&gt;60) Senior"))</f>
        <v>(25–60) Adult</v>
      </c>
      <c r="Y462" t="s">
        <v>75</v>
      </c>
      <c r="Z462" t="s">
        <v>107</v>
      </c>
      <c r="AA462" t="s">
        <v>76</v>
      </c>
      <c r="AB462" t="s">
        <v>77</v>
      </c>
      <c r="AC462">
        <v>0</v>
      </c>
      <c r="AD462" t="s">
        <v>47</v>
      </c>
      <c r="AE462" t="s">
        <v>48</v>
      </c>
      <c r="AF462" t="s">
        <v>49</v>
      </c>
      <c r="AG462" t="s">
        <v>50</v>
      </c>
      <c r="AH462">
        <v>0.83</v>
      </c>
      <c r="AI462" t="s">
        <v>80</v>
      </c>
      <c r="AJ462" t="s">
        <v>67</v>
      </c>
    </row>
    <row r="463" spans="1:36">
      <c r="A463" t="s">
        <v>1028</v>
      </c>
      <c r="B463">
        <f>1</f>
        <v>1</v>
      </c>
      <c r="C463" t="s">
        <v>270</v>
      </c>
      <c r="D463" t="str">
        <f>VLOOKUP(Table1[[#This Row],[State Name]], Lookup!$A$2:$B$33, 2, FALSE)</f>
        <v>HR</v>
      </c>
      <c r="E463" t="s">
        <v>33</v>
      </c>
      <c r="F463">
        <v>2023</v>
      </c>
      <c r="G463" t="s">
        <v>83</v>
      </c>
      <c r="H463">
        <f t="shared" si="7"/>
        <v>6</v>
      </c>
      <c r="I463" s="3">
        <f>DATE(Table1[[#This Row],[Year]],Table1[[#This Row],[Month_Number]],1)</f>
        <v>45078</v>
      </c>
      <c r="J463" t="s">
        <v>35</v>
      </c>
      <c r="K463" t="s">
        <v>1029</v>
      </c>
      <c r="L463" t="s">
        <v>59</v>
      </c>
      <c r="M463">
        <v>3</v>
      </c>
      <c r="N463" t="s">
        <v>162</v>
      </c>
      <c r="O463">
        <v>4</v>
      </c>
      <c r="P463">
        <v>1</v>
      </c>
      <c r="Q463" t="s">
        <v>87</v>
      </c>
      <c r="R463" t="s">
        <v>88</v>
      </c>
      <c r="S463" t="s">
        <v>41</v>
      </c>
      <c r="T463" t="s">
        <v>63</v>
      </c>
      <c r="U463" t="s">
        <v>89</v>
      </c>
      <c r="V463">
        <v>54</v>
      </c>
      <c r="W463">
        <v>19</v>
      </c>
      <c r="X463" t="str">
        <f>IF(Table1[[#This Row],[Driver Age]]&lt;25,"(&lt;25) Young",IF(Table1[[#This Row],[Driver Age]]&lt;=60,"(25–60) Adult","(&gt;60) Senior"))</f>
        <v>(&lt;25) Young</v>
      </c>
      <c r="Y463" t="s">
        <v>44</v>
      </c>
      <c r="Z463" t="s">
        <v>107</v>
      </c>
      <c r="AA463" t="s">
        <v>45</v>
      </c>
      <c r="AB463" t="s">
        <v>64</v>
      </c>
      <c r="AC463">
        <v>19</v>
      </c>
      <c r="AD463" t="s">
        <v>114</v>
      </c>
      <c r="AE463" t="s">
        <v>79</v>
      </c>
      <c r="AF463" t="s">
        <v>49</v>
      </c>
      <c r="AG463" t="s">
        <v>50</v>
      </c>
      <c r="AH463">
        <v>0.25</v>
      </c>
      <c r="AI463" t="s">
        <v>168</v>
      </c>
      <c r="AJ463" t="s">
        <v>52</v>
      </c>
    </row>
    <row r="464" spans="1:36">
      <c r="A464" t="s">
        <v>1030</v>
      </c>
      <c r="B464">
        <f>1</f>
        <v>1</v>
      </c>
      <c r="C464" t="s">
        <v>32</v>
      </c>
      <c r="D464" t="str">
        <f>VLOOKUP(Table1[[#This Row],[State Name]], Lookup!$A$2:$B$33, 2, FALSE)</f>
        <v>JK</v>
      </c>
      <c r="E464" t="s">
        <v>33</v>
      </c>
      <c r="F464">
        <v>2023</v>
      </c>
      <c r="G464" t="s">
        <v>171</v>
      </c>
      <c r="H464">
        <f t="shared" si="7"/>
        <v>2</v>
      </c>
      <c r="I464" s="3">
        <f>DATE(Table1[[#This Row],[Year]],Table1[[#This Row],[Month_Number]],1)</f>
        <v>44958</v>
      </c>
      <c r="J464" t="s">
        <v>57</v>
      </c>
      <c r="K464" t="s">
        <v>1031</v>
      </c>
      <c r="L464" t="s">
        <v>37</v>
      </c>
      <c r="M464">
        <v>3</v>
      </c>
      <c r="N464" t="s">
        <v>60</v>
      </c>
      <c r="O464">
        <v>0</v>
      </c>
      <c r="P464">
        <v>3</v>
      </c>
      <c r="Q464" t="s">
        <v>103</v>
      </c>
      <c r="R464" t="s">
        <v>104</v>
      </c>
      <c r="S464" t="s">
        <v>41</v>
      </c>
      <c r="T464" t="s">
        <v>63</v>
      </c>
      <c r="U464" t="s">
        <v>43</v>
      </c>
      <c r="V464">
        <v>61</v>
      </c>
      <c r="W464">
        <v>61</v>
      </c>
      <c r="X464" t="str">
        <f>IF(Table1[[#This Row],[Driver Age]]&lt;25,"(&lt;25) Young",IF(Table1[[#This Row],[Driver Age]]&lt;=60,"(25–60) Adult","(&gt;60) Senior"))</f>
        <v>(&gt;60) Senior</v>
      </c>
      <c r="Y464" t="s">
        <v>44</v>
      </c>
      <c r="Z464" t="s">
        <v>90</v>
      </c>
      <c r="AA464" t="s">
        <v>76</v>
      </c>
      <c r="AB464" t="s">
        <v>64</v>
      </c>
      <c r="AC464">
        <v>9</v>
      </c>
      <c r="AD464" t="s">
        <v>78</v>
      </c>
      <c r="AE464" t="s">
        <v>79</v>
      </c>
      <c r="AF464" t="s">
        <v>49</v>
      </c>
      <c r="AG464" t="s">
        <v>50</v>
      </c>
      <c r="AH464">
        <v>0</v>
      </c>
      <c r="AI464" t="s">
        <v>66</v>
      </c>
      <c r="AJ464" t="s">
        <v>52</v>
      </c>
    </row>
    <row r="465" spans="1:36">
      <c r="A465" t="s">
        <v>1032</v>
      </c>
      <c r="B465">
        <f>1</f>
        <v>1</v>
      </c>
      <c r="C465" t="s">
        <v>215</v>
      </c>
      <c r="D465" t="str">
        <f>VLOOKUP(Table1[[#This Row],[State Name]], Lookup!$A$2:$B$33, 2, FALSE)</f>
        <v>KL</v>
      </c>
      <c r="E465" t="s">
        <v>33</v>
      </c>
      <c r="F465">
        <v>2021</v>
      </c>
      <c r="G465" t="s">
        <v>83</v>
      </c>
      <c r="H465">
        <f t="shared" si="7"/>
        <v>6</v>
      </c>
      <c r="I465" s="3">
        <f>DATE(Table1[[#This Row],[Year]],Table1[[#This Row],[Month_Number]],1)</f>
        <v>44348</v>
      </c>
      <c r="J465" t="s">
        <v>101</v>
      </c>
      <c r="K465" t="s">
        <v>1033</v>
      </c>
      <c r="L465" t="s">
        <v>50</v>
      </c>
      <c r="M465">
        <v>4</v>
      </c>
      <c r="N465" t="s">
        <v>162</v>
      </c>
      <c r="O465">
        <v>2</v>
      </c>
      <c r="P465">
        <v>5</v>
      </c>
      <c r="Q465" t="s">
        <v>87</v>
      </c>
      <c r="R465" t="s">
        <v>61</v>
      </c>
      <c r="S465" t="s">
        <v>62</v>
      </c>
      <c r="T465" t="s">
        <v>42</v>
      </c>
      <c r="U465" t="s">
        <v>43</v>
      </c>
      <c r="V465">
        <v>31</v>
      </c>
      <c r="W465">
        <v>25</v>
      </c>
      <c r="X465" t="str">
        <f>IF(Table1[[#This Row],[Driver Age]]&lt;25,"(&lt;25) Young",IF(Table1[[#This Row],[Driver Age]]&lt;=60,"(25–60) Adult","(&gt;60) Senior"))</f>
        <v>(25–60) Adult</v>
      </c>
      <c r="Y465" t="s">
        <v>44</v>
      </c>
      <c r="Z465" t="s">
        <v>33</v>
      </c>
      <c r="AA465" t="s">
        <v>76</v>
      </c>
      <c r="AB465" t="s">
        <v>64</v>
      </c>
      <c r="AC465">
        <v>10</v>
      </c>
      <c r="AD465" t="s">
        <v>78</v>
      </c>
      <c r="AE465" t="s">
        <v>48</v>
      </c>
      <c r="AF465" t="s">
        <v>49</v>
      </c>
      <c r="AG465" t="s">
        <v>50</v>
      </c>
      <c r="AH465">
        <v>2.5</v>
      </c>
      <c r="AI465" t="s">
        <v>80</v>
      </c>
      <c r="AJ465" t="s">
        <v>109</v>
      </c>
    </row>
    <row r="466" spans="1:36">
      <c r="A466" t="s">
        <v>1034</v>
      </c>
      <c r="B466">
        <f>1</f>
        <v>1</v>
      </c>
      <c r="C466" t="s">
        <v>311</v>
      </c>
      <c r="D466" t="str">
        <f>VLOOKUP(Table1[[#This Row],[State Name]], Lookup!$A$2:$B$33, 2, FALSE)</f>
        <v>JH</v>
      </c>
      <c r="E466" t="s">
        <v>33</v>
      </c>
      <c r="F466">
        <v>2021</v>
      </c>
      <c r="G466" t="s">
        <v>138</v>
      </c>
      <c r="H466">
        <f t="shared" si="7"/>
        <v>9</v>
      </c>
      <c r="I466" s="3">
        <f>DATE(Table1[[#This Row],[Year]],Table1[[#This Row],[Month_Number]],1)</f>
        <v>44440</v>
      </c>
      <c r="J466" t="s">
        <v>146</v>
      </c>
      <c r="K466" t="s">
        <v>1035</v>
      </c>
      <c r="L466" t="s">
        <v>59</v>
      </c>
      <c r="M466">
        <v>2</v>
      </c>
      <c r="N466" t="s">
        <v>162</v>
      </c>
      <c r="O466">
        <v>2</v>
      </c>
      <c r="P466">
        <v>4</v>
      </c>
      <c r="Q466" t="s">
        <v>119</v>
      </c>
      <c r="R466" t="s">
        <v>61</v>
      </c>
      <c r="S466" t="s">
        <v>41</v>
      </c>
      <c r="T466" t="s">
        <v>74</v>
      </c>
      <c r="U466" t="s">
        <v>33</v>
      </c>
      <c r="V466">
        <v>67</v>
      </c>
      <c r="W466">
        <v>35</v>
      </c>
      <c r="X466" t="str">
        <f>IF(Table1[[#This Row],[Driver Age]]&lt;25,"(&lt;25) Young",IF(Table1[[#This Row],[Driver Age]]&lt;=60,"(25–60) Adult","(&gt;60) Senior"))</f>
        <v>(25–60) Adult</v>
      </c>
      <c r="Y466" t="s">
        <v>44</v>
      </c>
      <c r="Z466" t="s">
        <v>107</v>
      </c>
      <c r="AA466" t="s">
        <v>76</v>
      </c>
      <c r="AB466" t="s">
        <v>97</v>
      </c>
      <c r="AC466">
        <v>2</v>
      </c>
      <c r="AD466" t="s">
        <v>47</v>
      </c>
      <c r="AE466" t="s">
        <v>48</v>
      </c>
      <c r="AF466" t="s">
        <v>49</v>
      </c>
      <c r="AG466" t="s">
        <v>50</v>
      </c>
      <c r="AH466">
        <v>2</v>
      </c>
      <c r="AI466" t="s">
        <v>108</v>
      </c>
      <c r="AJ466" t="s">
        <v>52</v>
      </c>
    </row>
    <row r="467" spans="1:36">
      <c r="A467" t="s">
        <v>1036</v>
      </c>
      <c r="B467">
        <f>1</f>
        <v>1</v>
      </c>
      <c r="C467" t="s">
        <v>32</v>
      </c>
      <c r="D467" t="str">
        <f>VLOOKUP(Table1[[#This Row],[State Name]], Lookup!$A$2:$B$33, 2, FALSE)</f>
        <v>JK</v>
      </c>
      <c r="E467" t="s">
        <v>33</v>
      </c>
      <c r="F467">
        <v>2018</v>
      </c>
      <c r="G467" t="s">
        <v>117</v>
      </c>
      <c r="H467">
        <f t="shared" si="7"/>
        <v>12</v>
      </c>
      <c r="I467" s="3">
        <f>DATE(Table1[[#This Row],[Year]],Table1[[#This Row],[Month_Number]],1)</f>
        <v>43435</v>
      </c>
      <c r="J467" t="s">
        <v>84</v>
      </c>
      <c r="K467" t="s">
        <v>1037</v>
      </c>
      <c r="L467" t="s">
        <v>59</v>
      </c>
      <c r="M467">
        <v>1</v>
      </c>
      <c r="N467" t="s">
        <v>113</v>
      </c>
      <c r="O467">
        <v>3</v>
      </c>
      <c r="P467">
        <v>4</v>
      </c>
      <c r="Q467" t="s">
        <v>39</v>
      </c>
      <c r="R467" t="s">
        <v>88</v>
      </c>
      <c r="S467" t="s">
        <v>62</v>
      </c>
      <c r="T467" t="s">
        <v>42</v>
      </c>
      <c r="U467" t="s">
        <v>89</v>
      </c>
      <c r="V467">
        <v>112</v>
      </c>
      <c r="W467">
        <v>32</v>
      </c>
      <c r="X467" t="str">
        <f>IF(Table1[[#This Row],[Driver Age]]&lt;25,"(&lt;25) Young",IF(Table1[[#This Row],[Driver Age]]&lt;=60,"(25–60) Adult","(&gt;60) Senior"))</f>
        <v>(25–60) Adult</v>
      </c>
      <c r="Y467" t="s">
        <v>75</v>
      </c>
      <c r="Z467" t="s">
        <v>33</v>
      </c>
      <c r="AA467" t="s">
        <v>45</v>
      </c>
      <c r="AB467" t="s">
        <v>64</v>
      </c>
      <c r="AC467">
        <v>17</v>
      </c>
      <c r="AD467" t="s">
        <v>114</v>
      </c>
      <c r="AE467" t="s">
        <v>65</v>
      </c>
      <c r="AF467" t="s">
        <v>26</v>
      </c>
      <c r="AG467" t="s">
        <v>50</v>
      </c>
      <c r="AH467">
        <v>1.33</v>
      </c>
      <c r="AI467" t="s">
        <v>80</v>
      </c>
      <c r="AJ467" t="s">
        <v>81</v>
      </c>
    </row>
    <row r="468" spans="1:36">
      <c r="A468" t="s">
        <v>1038</v>
      </c>
      <c r="B468">
        <f>1</f>
        <v>1</v>
      </c>
      <c r="C468" t="s">
        <v>32</v>
      </c>
      <c r="D468" t="str">
        <f>VLOOKUP(Table1[[#This Row],[State Name]], Lookup!$A$2:$B$33, 2, FALSE)</f>
        <v>JK</v>
      </c>
      <c r="E468" t="s">
        <v>33</v>
      </c>
      <c r="F468">
        <v>2022</v>
      </c>
      <c r="G468" t="s">
        <v>111</v>
      </c>
      <c r="H468">
        <f t="shared" si="7"/>
        <v>10</v>
      </c>
      <c r="I468" s="3">
        <f>DATE(Table1[[#This Row],[Year]],Table1[[#This Row],[Month_Number]],1)</f>
        <v>44835</v>
      </c>
      <c r="J468" t="s">
        <v>57</v>
      </c>
      <c r="K468" t="s">
        <v>484</v>
      </c>
      <c r="L468" t="s">
        <v>59</v>
      </c>
      <c r="M468">
        <v>1</v>
      </c>
      <c r="N468" t="s">
        <v>60</v>
      </c>
      <c r="O468">
        <v>1</v>
      </c>
      <c r="P468">
        <v>5</v>
      </c>
      <c r="Q468" t="s">
        <v>103</v>
      </c>
      <c r="R468" t="s">
        <v>104</v>
      </c>
      <c r="S468" t="s">
        <v>73</v>
      </c>
      <c r="T468" t="s">
        <v>63</v>
      </c>
      <c r="U468" t="s">
        <v>33</v>
      </c>
      <c r="V468">
        <v>61</v>
      </c>
      <c r="W468">
        <v>59</v>
      </c>
      <c r="X468" t="str">
        <f>IF(Table1[[#This Row],[Driver Age]]&lt;25,"(&lt;25) Young",IF(Table1[[#This Row],[Driver Age]]&lt;=60,"(25–60) Adult","(&gt;60) Senior"))</f>
        <v>(25–60) Adult</v>
      </c>
      <c r="Y468" t="s">
        <v>44</v>
      </c>
      <c r="Z468" t="s">
        <v>90</v>
      </c>
      <c r="AA468" t="s">
        <v>45</v>
      </c>
      <c r="AB468" t="s">
        <v>46</v>
      </c>
      <c r="AC468">
        <v>14</v>
      </c>
      <c r="AD468" t="s">
        <v>135</v>
      </c>
      <c r="AE468" t="s">
        <v>79</v>
      </c>
      <c r="AF468" t="s">
        <v>49</v>
      </c>
      <c r="AG468" t="s">
        <v>50</v>
      </c>
      <c r="AH468">
        <v>5</v>
      </c>
      <c r="AI468" t="s">
        <v>66</v>
      </c>
      <c r="AJ468" t="s">
        <v>52</v>
      </c>
    </row>
    <row r="469" spans="1:36">
      <c r="A469" t="s">
        <v>1039</v>
      </c>
      <c r="B469">
        <f>1</f>
        <v>1</v>
      </c>
      <c r="C469" t="s">
        <v>220</v>
      </c>
      <c r="D469" t="str">
        <f>VLOOKUP(Table1[[#This Row],[State Name]], Lookup!$A$2:$B$33, 2, FALSE)</f>
        <v>NL</v>
      </c>
      <c r="E469" t="s">
        <v>33</v>
      </c>
      <c r="F469">
        <v>2020</v>
      </c>
      <c r="G469" t="s">
        <v>83</v>
      </c>
      <c r="H469">
        <f t="shared" si="7"/>
        <v>6</v>
      </c>
      <c r="I469" s="3">
        <f>DATE(Table1[[#This Row],[Year]],Table1[[#This Row],[Month_Number]],1)</f>
        <v>43983</v>
      </c>
      <c r="J469" t="s">
        <v>101</v>
      </c>
      <c r="K469" t="s">
        <v>798</v>
      </c>
      <c r="L469" t="s">
        <v>59</v>
      </c>
      <c r="M469">
        <v>1</v>
      </c>
      <c r="N469" t="s">
        <v>113</v>
      </c>
      <c r="O469">
        <v>3</v>
      </c>
      <c r="P469">
        <v>1</v>
      </c>
      <c r="Q469" t="s">
        <v>39</v>
      </c>
      <c r="R469" t="s">
        <v>40</v>
      </c>
      <c r="S469" t="s">
        <v>62</v>
      </c>
      <c r="T469" t="s">
        <v>63</v>
      </c>
      <c r="U469" t="s">
        <v>106</v>
      </c>
      <c r="V469">
        <v>91</v>
      </c>
      <c r="W469">
        <v>34</v>
      </c>
      <c r="X469" t="str">
        <f>IF(Table1[[#This Row],[Driver Age]]&lt;25,"(&lt;25) Young",IF(Table1[[#This Row],[Driver Age]]&lt;=60,"(25–60) Adult","(&gt;60) Senior"))</f>
        <v>(25–60) Adult</v>
      </c>
      <c r="Y469" t="s">
        <v>75</v>
      </c>
      <c r="Z469" t="s">
        <v>107</v>
      </c>
      <c r="AA469" t="s">
        <v>76</v>
      </c>
      <c r="AB469" t="s">
        <v>64</v>
      </c>
      <c r="AC469">
        <v>18</v>
      </c>
      <c r="AD469" t="s">
        <v>114</v>
      </c>
      <c r="AE469" t="s">
        <v>48</v>
      </c>
      <c r="AF469" t="s">
        <v>49</v>
      </c>
      <c r="AG469" t="s">
        <v>50</v>
      </c>
      <c r="AH469">
        <v>0.33</v>
      </c>
      <c r="AI469" t="s">
        <v>80</v>
      </c>
      <c r="AJ469" t="s">
        <v>67</v>
      </c>
    </row>
    <row r="470" spans="1:36">
      <c r="A470" t="s">
        <v>1040</v>
      </c>
      <c r="B470">
        <f>1</f>
        <v>1</v>
      </c>
      <c r="C470" t="s">
        <v>32</v>
      </c>
      <c r="D470" t="str">
        <f>VLOOKUP(Table1[[#This Row],[State Name]], Lookup!$A$2:$B$33, 2, FALSE)</f>
        <v>JK</v>
      </c>
      <c r="E470" t="s">
        <v>33</v>
      </c>
      <c r="F470">
        <v>2020</v>
      </c>
      <c r="G470" t="s">
        <v>138</v>
      </c>
      <c r="H470">
        <f t="shared" si="7"/>
        <v>9</v>
      </c>
      <c r="I470" s="3">
        <f>DATE(Table1[[#This Row],[Year]],Table1[[#This Row],[Month_Number]],1)</f>
        <v>44075</v>
      </c>
      <c r="J470" t="s">
        <v>95</v>
      </c>
      <c r="K470" t="s">
        <v>1041</v>
      </c>
      <c r="L470" t="s">
        <v>59</v>
      </c>
      <c r="M470">
        <v>5</v>
      </c>
      <c r="N470" t="s">
        <v>71</v>
      </c>
      <c r="O470">
        <v>10</v>
      </c>
      <c r="P470">
        <v>2</v>
      </c>
      <c r="Q470" t="s">
        <v>119</v>
      </c>
      <c r="R470" t="s">
        <v>88</v>
      </c>
      <c r="S470" t="s">
        <v>41</v>
      </c>
      <c r="T470" t="s">
        <v>63</v>
      </c>
      <c r="U470" t="s">
        <v>89</v>
      </c>
      <c r="V470">
        <v>111</v>
      </c>
      <c r="W470">
        <v>36</v>
      </c>
      <c r="X470" t="str">
        <f>IF(Table1[[#This Row],[Driver Age]]&lt;25,"(&lt;25) Young",IF(Table1[[#This Row],[Driver Age]]&lt;=60,"(25–60) Adult","(&gt;60) Senior"))</f>
        <v>(25–60) Adult</v>
      </c>
      <c r="Y470" t="s">
        <v>44</v>
      </c>
      <c r="Z470" t="s">
        <v>90</v>
      </c>
      <c r="AA470" t="s">
        <v>76</v>
      </c>
      <c r="AB470" t="s">
        <v>77</v>
      </c>
      <c r="AC470">
        <v>10</v>
      </c>
      <c r="AD470" t="s">
        <v>78</v>
      </c>
      <c r="AE470" t="s">
        <v>48</v>
      </c>
      <c r="AF470" t="s">
        <v>49</v>
      </c>
      <c r="AG470" t="s">
        <v>50</v>
      </c>
      <c r="AH470">
        <v>0.2</v>
      </c>
      <c r="AI470" t="s">
        <v>108</v>
      </c>
      <c r="AJ470" t="s">
        <v>81</v>
      </c>
    </row>
    <row r="471" spans="1:36">
      <c r="A471" t="s">
        <v>1042</v>
      </c>
      <c r="B471">
        <f>1</f>
        <v>1</v>
      </c>
      <c r="C471" t="s">
        <v>122</v>
      </c>
      <c r="D471" t="str">
        <f>VLOOKUP(Table1[[#This Row],[State Name]], Lookup!$A$2:$B$33, 2, FALSE)</f>
        <v>RJ</v>
      </c>
      <c r="E471" t="s">
        <v>483</v>
      </c>
      <c r="F471">
        <v>2021</v>
      </c>
      <c r="G471" t="s">
        <v>138</v>
      </c>
      <c r="H471">
        <f t="shared" si="7"/>
        <v>9</v>
      </c>
      <c r="I471" s="3">
        <f>DATE(Table1[[#This Row],[Year]],Table1[[#This Row],[Month_Number]],1)</f>
        <v>44440</v>
      </c>
      <c r="J471" t="s">
        <v>146</v>
      </c>
      <c r="K471" t="s">
        <v>678</v>
      </c>
      <c r="L471" t="s">
        <v>50</v>
      </c>
      <c r="M471">
        <v>5</v>
      </c>
      <c r="N471" t="s">
        <v>113</v>
      </c>
      <c r="O471">
        <v>10</v>
      </c>
      <c r="P471">
        <v>0</v>
      </c>
      <c r="Q471" t="s">
        <v>72</v>
      </c>
      <c r="R471" t="s">
        <v>61</v>
      </c>
      <c r="S471" t="s">
        <v>62</v>
      </c>
      <c r="T471" t="s">
        <v>63</v>
      </c>
      <c r="U471" t="s">
        <v>33</v>
      </c>
      <c r="V471">
        <v>102</v>
      </c>
      <c r="W471">
        <v>34</v>
      </c>
      <c r="X471" t="str">
        <f>IF(Table1[[#This Row],[Driver Age]]&lt;25,"(&lt;25) Young",IF(Table1[[#This Row],[Driver Age]]&lt;=60,"(25–60) Adult","(&gt;60) Senior"))</f>
        <v>(25–60) Adult</v>
      </c>
      <c r="Y471" t="s">
        <v>75</v>
      </c>
      <c r="Z471" t="s">
        <v>90</v>
      </c>
      <c r="AA471" t="s">
        <v>45</v>
      </c>
      <c r="AB471" t="s">
        <v>97</v>
      </c>
      <c r="AC471">
        <v>12</v>
      </c>
      <c r="AD471" t="s">
        <v>135</v>
      </c>
      <c r="AE471" t="s">
        <v>48</v>
      </c>
      <c r="AF471" t="s">
        <v>49</v>
      </c>
      <c r="AG471" t="s">
        <v>143</v>
      </c>
      <c r="AH471">
        <v>0</v>
      </c>
      <c r="AI471" t="s">
        <v>80</v>
      </c>
      <c r="AJ471" t="s">
        <v>67</v>
      </c>
    </row>
    <row r="472" spans="1:36">
      <c r="A472" t="s">
        <v>1043</v>
      </c>
      <c r="B472">
        <f>1</f>
        <v>1</v>
      </c>
      <c r="C472" t="s">
        <v>215</v>
      </c>
      <c r="D472" t="str">
        <f>VLOOKUP(Table1[[#This Row],[State Name]], Lookup!$A$2:$B$33, 2, FALSE)</f>
        <v>KL</v>
      </c>
      <c r="E472" t="s">
        <v>33</v>
      </c>
      <c r="F472">
        <v>2022</v>
      </c>
      <c r="G472" t="s">
        <v>138</v>
      </c>
      <c r="H472">
        <f t="shared" si="7"/>
        <v>9</v>
      </c>
      <c r="I472" s="3">
        <f>DATE(Table1[[#This Row],[Year]],Table1[[#This Row],[Month_Number]],1)</f>
        <v>44805</v>
      </c>
      <c r="J472" t="s">
        <v>35</v>
      </c>
      <c r="K472" t="s">
        <v>1044</v>
      </c>
      <c r="L472" t="s">
        <v>50</v>
      </c>
      <c r="M472">
        <v>5</v>
      </c>
      <c r="N472" t="s">
        <v>71</v>
      </c>
      <c r="O472">
        <v>6</v>
      </c>
      <c r="P472">
        <v>0</v>
      </c>
      <c r="Q472" t="s">
        <v>72</v>
      </c>
      <c r="R472" t="s">
        <v>61</v>
      </c>
      <c r="S472" t="s">
        <v>73</v>
      </c>
      <c r="T472" t="s">
        <v>74</v>
      </c>
      <c r="U472" t="s">
        <v>89</v>
      </c>
      <c r="V472">
        <v>55</v>
      </c>
      <c r="W472">
        <v>23</v>
      </c>
      <c r="X472" t="str">
        <f>IF(Table1[[#This Row],[Driver Age]]&lt;25,"(&lt;25) Young",IF(Table1[[#This Row],[Driver Age]]&lt;=60,"(25–60) Adult","(&gt;60) Senior"))</f>
        <v>(&lt;25) Young</v>
      </c>
      <c r="Y472" t="s">
        <v>75</v>
      </c>
      <c r="Z472" t="s">
        <v>33</v>
      </c>
      <c r="AA472" t="s">
        <v>76</v>
      </c>
      <c r="AB472" t="s">
        <v>64</v>
      </c>
      <c r="AC472">
        <v>3</v>
      </c>
      <c r="AD472" t="s">
        <v>47</v>
      </c>
      <c r="AE472" t="s">
        <v>79</v>
      </c>
      <c r="AF472" t="s">
        <v>49</v>
      </c>
      <c r="AG472" t="s">
        <v>143</v>
      </c>
      <c r="AH472">
        <v>0</v>
      </c>
      <c r="AI472" t="s">
        <v>168</v>
      </c>
      <c r="AJ472" t="s">
        <v>52</v>
      </c>
    </row>
    <row r="473" spans="1:36">
      <c r="A473" t="s">
        <v>1045</v>
      </c>
      <c r="B473">
        <f>1</f>
        <v>1</v>
      </c>
      <c r="C473" t="s">
        <v>311</v>
      </c>
      <c r="D473" t="str">
        <f>VLOOKUP(Table1[[#This Row],[State Name]], Lookup!$A$2:$B$33, 2, FALSE)</f>
        <v>JH</v>
      </c>
      <c r="E473" t="s">
        <v>33</v>
      </c>
      <c r="F473">
        <v>2021</v>
      </c>
      <c r="G473" t="s">
        <v>100</v>
      </c>
      <c r="H473">
        <f t="shared" si="7"/>
        <v>11</v>
      </c>
      <c r="I473" s="3">
        <f>DATE(Table1[[#This Row],[Year]],Table1[[#This Row],[Month_Number]],1)</f>
        <v>44501</v>
      </c>
      <c r="J473" t="s">
        <v>146</v>
      </c>
      <c r="K473" t="s">
        <v>1046</v>
      </c>
      <c r="L473" t="s">
        <v>50</v>
      </c>
      <c r="M473">
        <v>1</v>
      </c>
      <c r="N473" t="s">
        <v>128</v>
      </c>
      <c r="O473">
        <v>2</v>
      </c>
      <c r="P473">
        <v>0</v>
      </c>
      <c r="Q473" t="s">
        <v>103</v>
      </c>
      <c r="R473" t="s">
        <v>88</v>
      </c>
      <c r="S473" t="s">
        <v>73</v>
      </c>
      <c r="T473" t="s">
        <v>42</v>
      </c>
      <c r="U473" t="s">
        <v>106</v>
      </c>
      <c r="V473">
        <v>34</v>
      </c>
      <c r="W473">
        <v>30</v>
      </c>
      <c r="X473" t="str">
        <f>IF(Table1[[#This Row],[Driver Age]]&lt;25,"(&lt;25) Young",IF(Table1[[#This Row],[Driver Age]]&lt;=60,"(25–60) Adult","(&gt;60) Senior"))</f>
        <v>(25–60) Adult</v>
      </c>
      <c r="Y473" t="s">
        <v>44</v>
      </c>
      <c r="Z473" t="s">
        <v>107</v>
      </c>
      <c r="AA473" t="s">
        <v>45</v>
      </c>
      <c r="AB473" t="s">
        <v>77</v>
      </c>
      <c r="AC473">
        <v>4</v>
      </c>
      <c r="AD473" t="s">
        <v>47</v>
      </c>
      <c r="AE473" t="s">
        <v>48</v>
      </c>
      <c r="AF473" t="s">
        <v>49</v>
      </c>
      <c r="AG473" t="s">
        <v>143</v>
      </c>
      <c r="AH473">
        <v>0</v>
      </c>
      <c r="AI473" t="s">
        <v>80</v>
      </c>
      <c r="AJ473" t="s">
        <v>109</v>
      </c>
    </row>
    <row r="474" spans="1:36">
      <c r="A474" t="s">
        <v>1047</v>
      </c>
      <c r="B474">
        <f>1</f>
        <v>1</v>
      </c>
      <c r="C474" t="s">
        <v>318</v>
      </c>
      <c r="D474" t="str">
        <f>VLOOKUP(Table1[[#This Row],[State Name]], Lookup!$A$2:$B$33, 2, FALSE)</f>
        <v>PB</v>
      </c>
      <c r="E474" t="s">
        <v>33</v>
      </c>
      <c r="F474">
        <v>2022</v>
      </c>
      <c r="G474" t="s">
        <v>192</v>
      </c>
      <c r="H474">
        <f t="shared" si="7"/>
        <v>3</v>
      </c>
      <c r="I474" s="3">
        <f>DATE(Table1[[#This Row],[Year]],Table1[[#This Row],[Month_Number]],1)</f>
        <v>44621</v>
      </c>
      <c r="J474" t="s">
        <v>101</v>
      </c>
      <c r="K474" t="s">
        <v>802</v>
      </c>
      <c r="L474" t="s">
        <v>59</v>
      </c>
      <c r="M474">
        <v>4</v>
      </c>
      <c r="N474" t="s">
        <v>162</v>
      </c>
      <c r="O474">
        <v>8</v>
      </c>
      <c r="P474">
        <v>3</v>
      </c>
      <c r="Q474" t="s">
        <v>87</v>
      </c>
      <c r="R474" t="s">
        <v>104</v>
      </c>
      <c r="S474" t="s">
        <v>120</v>
      </c>
      <c r="T474" t="s">
        <v>74</v>
      </c>
      <c r="U474" t="s">
        <v>89</v>
      </c>
      <c r="V474">
        <v>32</v>
      </c>
      <c r="W474">
        <v>24</v>
      </c>
      <c r="X474" t="str">
        <f>IF(Table1[[#This Row],[Driver Age]]&lt;25,"(&lt;25) Young",IF(Table1[[#This Row],[Driver Age]]&lt;=60,"(25–60) Adult","(&gt;60) Senior"))</f>
        <v>(&lt;25) Young</v>
      </c>
      <c r="Y474" t="s">
        <v>75</v>
      </c>
      <c r="Z474" t="s">
        <v>107</v>
      </c>
      <c r="AA474" t="s">
        <v>76</v>
      </c>
      <c r="AB474" t="s">
        <v>46</v>
      </c>
      <c r="AC474">
        <v>20</v>
      </c>
      <c r="AD474" t="s">
        <v>114</v>
      </c>
      <c r="AE474" t="s">
        <v>79</v>
      </c>
      <c r="AF474" t="s">
        <v>49</v>
      </c>
      <c r="AG474" t="s">
        <v>50</v>
      </c>
      <c r="AH474">
        <v>0.38</v>
      </c>
      <c r="AI474" t="s">
        <v>168</v>
      </c>
      <c r="AJ474" t="s">
        <v>109</v>
      </c>
    </row>
    <row r="475" spans="1:36">
      <c r="A475" t="s">
        <v>1048</v>
      </c>
      <c r="B475">
        <f>1</f>
        <v>1</v>
      </c>
      <c r="C475" t="s">
        <v>54</v>
      </c>
      <c r="D475" t="str">
        <f>VLOOKUP(Table1[[#This Row],[State Name]], Lookup!$A$2:$B$33, 2, FALSE)</f>
        <v>UP</v>
      </c>
      <c r="E475" t="s">
        <v>174</v>
      </c>
      <c r="F475">
        <v>2021</v>
      </c>
      <c r="G475" t="s">
        <v>117</v>
      </c>
      <c r="H475">
        <f t="shared" si="7"/>
        <v>12</v>
      </c>
      <c r="I475" s="3">
        <f>DATE(Table1[[#This Row],[Year]],Table1[[#This Row],[Month_Number]],1)</f>
        <v>44531</v>
      </c>
      <c r="J475" t="s">
        <v>57</v>
      </c>
      <c r="K475" t="s">
        <v>657</v>
      </c>
      <c r="L475" t="s">
        <v>59</v>
      </c>
      <c r="M475">
        <v>1</v>
      </c>
      <c r="N475" t="s">
        <v>60</v>
      </c>
      <c r="O475">
        <v>3</v>
      </c>
      <c r="P475">
        <v>4</v>
      </c>
      <c r="Q475" t="s">
        <v>87</v>
      </c>
      <c r="R475" t="s">
        <v>40</v>
      </c>
      <c r="S475" t="s">
        <v>120</v>
      </c>
      <c r="T475" t="s">
        <v>63</v>
      </c>
      <c r="U475" t="s">
        <v>106</v>
      </c>
      <c r="V475">
        <v>111</v>
      </c>
      <c r="W475">
        <v>42</v>
      </c>
      <c r="X475" t="str">
        <f>IF(Table1[[#This Row],[Driver Age]]&lt;25,"(&lt;25) Young",IF(Table1[[#This Row],[Driver Age]]&lt;=60,"(25–60) Adult","(&gt;60) Senior"))</f>
        <v>(25–60) Adult</v>
      </c>
      <c r="Y475" t="s">
        <v>44</v>
      </c>
      <c r="Z475" t="s">
        <v>33</v>
      </c>
      <c r="AA475" t="s">
        <v>45</v>
      </c>
      <c r="AB475" t="s">
        <v>77</v>
      </c>
      <c r="AC475">
        <v>14</v>
      </c>
      <c r="AD475" t="s">
        <v>135</v>
      </c>
      <c r="AE475" t="s">
        <v>48</v>
      </c>
      <c r="AF475" t="s">
        <v>49</v>
      </c>
      <c r="AG475" t="s">
        <v>50</v>
      </c>
      <c r="AH475">
        <v>1.33</v>
      </c>
      <c r="AI475" t="s">
        <v>108</v>
      </c>
      <c r="AJ475" t="s">
        <v>81</v>
      </c>
    </row>
    <row r="476" spans="1:36">
      <c r="A476" t="s">
        <v>1049</v>
      </c>
      <c r="B476">
        <f>1</f>
        <v>1</v>
      </c>
      <c r="C476" t="s">
        <v>93</v>
      </c>
      <c r="D476" t="str">
        <f>VLOOKUP(Table1[[#This Row],[State Name]], Lookup!$A$2:$B$33, 2, FALSE)</f>
        <v>SK</v>
      </c>
      <c r="E476" t="s">
        <v>33</v>
      </c>
      <c r="F476">
        <v>2022</v>
      </c>
      <c r="G476" t="s">
        <v>192</v>
      </c>
      <c r="H476">
        <f t="shared" si="7"/>
        <v>3</v>
      </c>
      <c r="I476" s="3">
        <f>DATE(Table1[[#This Row],[Year]],Table1[[#This Row],[Month_Number]],1)</f>
        <v>44621</v>
      </c>
      <c r="J476" t="s">
        <v>35</v>
      </c>
      <c r="K476" t="s">
        <v>227</v>
      </c>
      <c r="L476" t="s">
        <v>59</v>
      </c>
      <c r="M476">
        <v>1</v>
      </c>
      <c r="N476" t="s">
        <v>113</v>
      </c>
      <c r="O476">
        <v>7</v>
      </c>
      <c r="P476">
        <v>1</v>
      </c>
      <c r="Q476" t="s">
        <v>39</v>
      </c>
      <c r="R476" t="s">
        <v>104</v>
      </c>
      <c r="S476" t="s">
        <v>73</v>
      </c>
      <c r="T476" t="s">
        <v>105</v>
      </c>
      <c r="U476" t="s">
        <v>33</v>
      </c>
      <c r="V476">
        <v>118</v>
      </c>
      <c r="W476">
        <v>38</v>
      </c>
      <c r="X476" t="str">
        <f>IF(Table1[[#This Row],[Driver Age]]&lt;25,"(&lt;25) Young",IF(Table1[[#This Row],[Driver Age]]&lt;=60,"(25–60) Adult","(&gt;60) Senior"))</f>
        <v>(25–60) Adult</v>
      </c>
      <c r="Y476" t="s">
        <v>75</v>
      </c>
      <c r="Z476" t="s">
        <v>33</v>
      </c>
      <c r="AA476" t="s">
        <v>76</v>
      </c>
      <c r="AB476" t="s">
        <v>46</v>
      </c>
      <c r="AC476">
        <v>20</v>
      </c>
      <c r="AD476" t="s">
        <v>114</v>
      </c>
      <c r="AE476" t="s">
        <v>79</v>
      </c>
      <c r="AF476" t="s">
        <v>49</v>
      </c>
      <c r="AG476" t="s">
        <v>50</v>
      </c>
      <c r="AH476">
        <v>0.14000000000000001</v>
      </c>
      <c r="AI476" t="s">
        <v>108</v>
      </c>
      <c r="AJ476" t="s">
        <v>81</v>
      </c>
    </row>
    <row r="477" spans="1:36">
      <c r="A477" t="s">
        <v>1050</v>
      </c>
      <c r="B477">
        <f>1</f>
        <v>1</v>
      </c>
      <c r="C477" t="s">
        <v>318</v>
      </c>
      <c r="D477" t="str">
        <f>VLOOKUP(Table1[[#This Row],[State Name]], Lookup!$A$2:$B$33, 2, FALSE)</f>
        <v>PB</v>
      </c>
      <c r="E477" t="s">
        <v>33</v>
      </c>
      <c r="F477">
        <v>2021</v>
      </c>
      <c r="G477" t="s">
        <v>83</v>
      </c>
      <c r="H477">
        <f t="shared" si="7"/>
        <v>6</v>
      </c>
      <c r="I477" s="3">
        <f>DATE(Table1[[#This Row],[Year]],Table1[[#This Row],[Month_Number]],1)</f>
        <v>44348</v>
      </c>
      <c r="J477" t="s">
        <v>35</v>
      </c>
      <c r="K477" t="s">
        <v>1051</v>
      </c>
      <c r="L477" t="s">
        <v>37</v>
      </c>
      <c r="M477">
        <v>2</v>
      </c>
      <c r="N477" t="s">
        <v>128</v>
      </c>
      <c r="O477">
        <v>1</v>
      </c>
      <c r="P477">
        <v>0</v>
      </c>
      <c r="Q477" t="s">
        <v>72</v>
      </c>
      <c r="R477" t="s">
        <v>88</v>
      </c>
      <c r="S477" t="s">
        <v>41</v>
      </c>
      <c r="T477" t="s">
        <v>42</v>
      </c>
      <c r="U477" t="s">
        <v>106</v>
      </c>
      <c r="V477">
        <v>40</v>
      </c>
      <c r="W477">
        <v>35</v>
      </c>
      <c r="X477" t="str">
        <f>IF(Table1[[#This Row],[Driver Age]]&lt;25,"(&lt;25) Young",IF(Table1[[#This Row],[Driver Age]]&lt;=60,"(25–60) Adult","(&gt;60) Senior"))</f>
        <v>(25–60) Adult</v>
      </c>
      <c r="Y477" t="s">
        <v>44</v>
      </c>
      <c r="Z477" t="s">
        <v>33</v>
      </c>
      <c r="AA477" t="s">
        <v>76</v>
      </c>
      <c r="AB477" t="s">
        <v>64</v>
      </c>
      <c r="AC477">
        <v>1</v>
      </c>
      <c r="AD477" t="s">
        <v>47</v>
      </c>
      <c r="AE477" t="s">
        <v>48</v>
      </c>
      <c r="AF477" t="s">
        <v>49</v>
      </c>
      <c r="AG477" t="s">
        <v>143</v>
      </c>
      <c r="AH477">
        <v>0</v>
      </c>
      <c r="AI477" t="s">
        <v>108</v>
      </c>
      <c r="AJ477" t="s">
        <v>109</v>
      </c>
    </row>
    <row r="478" spans="1:36">
      <c r="A478" t="s">
        <v>1052</v>
      </c>
      <c r="B478">
        <f>1</f>
        <v>1</v>
      </c>
      <c r="C478" t="s">
        <v>177</v>
      </c>
      <c r="D478" t="str">
        <f>VLOOKUP(Table1[[#This Row],[State Name]], Lookup!$A$2:$B$33, 2, FALSE)</f>
        <v>MH</v>
      </c>
      <c r="E478" t="s">
        <v>203</v>
      </c>
      <c r="F478">
        <v>2018</v>
      </c>
      <c r="G478" t="s">
        <v>117</v>
      </c>
      <c r="H478">
        <f t="shared" si="7"/>
        <v>12</v>
      </c>
      <c r="I478" s="3">
        <f>DATE(Table1[[#This Row],[Year]],Table1[[#This Row],[Month_Number]],1)</f>
        <v>43435</v>
      </c>
      <c r="J478" t="s">
        <v>35</v>
      </c>
      <c r="K478" t="s">
        <v>1053</v>
      </c>
      <c r="L478" t="s">
        <v>37</v>
      </c>
      <c r="M478">
        <v>1</v>
      </c>
      <c r="N478" t="s">
        <v>86</v>
      </c>
      <c r="O478">
        <v>8</v>
      </c>
      <c r="P478">
        <v>1</v>
      </c>
      <c r="Q478" t="s">
        <v>103</v>
      </c>
      <c r="R478" t="s">
        <v>40</v>
      </c>
      <c r="S478" t="s">
        <v>120</v>
      </c>
      <c r="T478" t="s">
        <v>105</v>
      </c>
      <c r="U478" t="s">
        <v>43</v>
      </c>
      <c r="V478">
        <v>55</v>
      </c>
      <c r="W478">
        <v>45</v>
      </c>
      <c r="X478" t="str">
        <f>IF(Table1[[#This Row],[Driver Age]]&lt;25,"(&lt;25) Young",IF(Table1[[#This Row],[Driver Age]]&lt;=60,"(25–60) Adult","(&gt;60) Senior"))</f>
        <v>(25–60) Adult</v>
      </c>
      <c r="Y478" t="s">
        <v>44</v>
      </c>
      <c r="Z478" t="s">
        <v>33</v>
      </c>
      <c r="AA478" t="s">
        <v>45</v>
      </c>
      <c r="AB478" t="s">
        <v>46</v>
      </c>
      <c r="AC478">
        <v>13</v>
      </c>
      <c r="AD478" t="s">
        <v>135</v>
      </c>
      <c r="AE478" t="s">
        <v>65</v>
      </c>
      <c r="AF478" t="s">
        <v>49</v>
      </c>
      <c r="AG478" t="s">
        <v>50</v>
      </c>
      <c r="AH478">
        <v>0.12</v>
      </c>
      <c r="AI478" t="s">
        <v>108</v>
      </c>
      <c r="AJ478" t="s">
        <v>52</v>
      </c>
    </row>
    <row r="479" spans="1:36">
      <c r="A479" t="s">
        <v>1054</v>
      </c>
      <c r="B479">
        <f>1</f>
        <v>1</v>
      </c>
      <c r="C479" t="s">
        <v>137</v>
      </c>
      <c r="D479" t="str">
        <f>VLOOKUP(Table1[[#This Row],[State Name]], Lookup!$A$2:$B$33, 2, FALSE)</f>
        <v>AS</v>
      </c>
      <c r="E479" t="s">
        <v>33</v>
      </c>
      <c r="F479">
        <v>2019</v>
      </c>
      <c r="G479" t="s">
        <v>83</v>
      </c>
      <c r="H479">
        <f t="shared" si="7"/>
        <v>6</v>
      </c>
      <c r="I479" s="3">
        <f>DATE(Table1[[#This Row],[Year]],Table1[[#This Row],[Month_Number]],1)</f>
        <v>43617</v>
      </c>
      <c r="J479" t="s">
        <v>146</v>
      </c>
      <c r="K479" t="s">
        <v>1055</v>
      </c>
      <c r="L479" t="s">
        <v>59</v>
      </c>
      <c r="M479">
        <v>3</v>
      </c>
      <c r="N479" t="s">
        <v>60</v>
      </c>
      <c r="O479">
        <v>8</v>
      </c>
      <c r="P479">
        <v>2</v>
      </c>
      <c r="Q479" t="s">
        <v>119</v>
      </c>
      <c r="R479" t="s">
        <v>61</v>
      </c>
      <c r="S479" t="s">
        <v>120</v>
      </c>
      <c r="T479" t="s">
        <v>42</v>
      </c>
      <c r="U479" t="s">
        <v>43</v>
      </c>
      <c r="V479">
        <v>74</v>
      </c>
      <c r="W479">
        <v>64</v>
      </c>
      <c r="X479" t="str">
        <f>IF(Table1[[#This Row],[Driver Age]]&lt;25,"(&lt;25) Young",IF(Table1[[#This Row],[Driver Age]]&lt;=60,"(25–60) Adult","(&gt;60) Senior"))</f>
        <v>(&gt;60) Senior</v>
      </c>
      <c r="Y479" t="s">
        <v>75</v>
      </c>
      <c r="Z479" t="s">
        <v>90</v>
      </c>
      <c r="AA479" t="s">
        <v>45</v>
      </c>
      <c r="AB479" t="s">
        <v>97</v>
      </c>
      <c r="AC479">
        <v>9</v>
      </c>
      <c r="AD479" t="s">
        <v>78</v>
      </c>
      <c r="AE479" t="s">
        <v>65</v>
      </c>
      <c r="AF479" t="s">
        <v>49</v>
      </c>
      <c r="AG479" t="s">
        <v>50</v>
      </c>
      <c r="AH479">
        <v>0.25</v>
      </c>
      <c r="AI479" t="s">
        <v>66</v>
      </c>
      <c r="AJ479" t="s">
        <v>91</v>
      </c>
    </row>
    <row r="480" spans="1:36">
      <c r="A480" t="s">
        <v>1056</v>
      </c>
      <c r="B480">
        <f>1</f>
        <v>1</v>
      </c>
      <c r="C480" t="s">
        <v>32</v>
      </c>
      <c r="D480" t="str">
        <f>VLOOKUP(Table1[[#This Row],[State Name]], Lookup!$A$2:$B$33, 2, FALSE)</f>
        <v>JK</v>
      </c>
      <c r="E480" t="s">
        <v>33</v>
      </c>
      <c r="F480">
        <v>2018</v>
      </c>
      <c r="G480" t="s">
        <v>94</v>
      </c>
      <c r="H480">
        <f t="shared" si="7"/>
        <v>8</v>
      </c>
      <c r="I480" s="3">
        <f>DATE(Table1[[#This Row],[Year]],Table1[[#This Row],[Month_Number]],1)</f>
        <v>43313</v>
      </c>
      <c r="J480" t="s">
        <v>57</v>
      </c>
      <c r="K480" t="s">
        <v>547</v>
      </c>
      <c r="L480" t="s">
        <v>37</v>
      </c>
      <c r="M480">
        <v>4</v>
      </c>
      <c r="N480" t="s">
        <v>86</v>
      </c>
      <c r="O480">
        <v>10</v>
      </c>
      <c r="P480">
        <v>2</v>
      </c>
      <c r="Q480" t="s">
        <v>39</v>
      </c>
      <c r="R480" t="s">
        <v>40</v>
      </c>
      <c r="S480" t="s">
        <v>41</v>
      </c>
      <c r="T480" t="s">
        <v>105</v>
      </c>
      <c r="U480" t="s">
        <v>33</v>
      </c>
      <c r="V480">
        <v>45</v>
      </c>
      <c r="W480">
        <v>64</v>
      </c>
      <c r="X480" t="str">
        <f>IF(Table1[[#This Row],[Driver Age]]&lt;25,"(&lt;25) Young",IF(Table1[[#This Row],[Driver Age]]&lt;=60,"(25–60) Adult","(&gt;60) Senior"))</f>
        <v>(&gt;60) Senior</v>
      </c>
      <c r="Y480" t="s">
        <v>75</v>
      </c>
      <c r="Z480" t="s">
        <v>107</v>
      </c>
      <c r="AA480" t="s">
        <v>76</v>
      </c>
      <c r="AB480" t="s">
        <v>77</v>
      </c>
      <c r="AC480">
        <v>7</v>
      </c>
      <c r="AD480" t="s">
        <v>78</v>
      </c>
      <c r="AE480" t="s">
        <v>65</v>
      </c>
      <c r="AF480" t="s">
        <v>49</v>
      </c>
      <c r="AG480" t="s">
        <v>50</v>
      </c>
      <c r="AH480">
        <v>0.2</v>
      </c>
      <c r="AI480" t="s">
        <v>66</v>
      </c>
      <c r="AJ480" t="s">
        <v>109</v>
      </c>
    </row>
    <row r="481" spans="1:36">
      <c r="A481" t="s">
        <v>1057</v>
      </c>
      <c r="B481">
        <f>1</f>
        <v>1</v>
      </c>
      <c r="C481" t="s">
        <v>93</v>
      </c>
      <c r="D481" t="str">
        <f>VLOOKUP(Table1[[#This Row],[State Name]], Lookup!$A$2:$B$33, 2, FALSE)</f>
        <v>SK</v>
      </c>
      <c r="E481" t="s">
        <v>33</v>
      </c>
      <c r="F481">
        <v>2022</v>
      </c>
      <c r="G481" t="s">
        <v>56</v>
      </c>
      <c r="H481">
        <f t="shared" si="7"/>
        <v>1</v>
      </c>
      <c r="I481" s="3">
        <f>DATE(Table1[[#This Row],[Year]],Table1[[#This Row],[Month_Number]],1)</f>
        <v>44562</v>
      </c>
      <c r="J481" t="s">
        <v>95</v>
      </c>
      <c r="K481" t="s">
        <v>1058</v>
      </c>
      <c r="L481" t="s">
        <v>50</v>
      </c>
      <c r="M481">
        <v>5</v>
      </c>
      <c r="N481" t="s">
        <v>71</v>
      </c>
      <c r="O481">
        <v>1</v>
      </c>
      <c r="P481">
        <v>3</v>
      </c>
      <c r="Q481" t="s">
        <v>103</v>
      </c>
      <c r="R481" t="s">
        <v>104</v>
      </c>
      <c r="S481" t="s">
        <v>120</v>
      </c>
      <c r="T481" t="s">
        <v>74</v>
      </c>
      <c r="U481" t="s">
        <v>43</v>
      </c>
      <c r="V481">
        <v>59</v>
      </c>
      <c r="W481">
        <v>36</v>
      </c>
      <c r="X481" t="str">
        <f>IF(Table1[[#This Row],[Driver Age]]&lt;25,"(&lt;25) Young",IF(Table1[[#This Row],[Driver Age]]&lt;=60,"(25–60) Adult","(&gt;60) Senior"))</f>
        <v>(25–60) Adult</v>
      </c>
      <c r="Y481" t="s">
        <v>44</v>
      </c>
      <c r="Z481" t="s">
        <v>107</v>
      </c>
      <c r="AA481" t="s">
        <v>76</v>
      </c>
      <c r="AB481" t="s">
        <v>97</v>
      </c>
      <c r="AC481">
        <v>9</v>
      </c>
      <c r="AD481" t="s">
        <v>78</v>
      </c>
      <c r="AE481" t="s">
        <v>79</v>
      </c>
      <c r="AF481" t="s">
        <v>49</v>
      </c>
      <c r="AG481" t="s">
        <v>50</v>
      </c>
      <c r="AH481">
        <v>3</v>
      </c>
      <c r="AI481" t="s">
        <v>108</v>
      </c>
      <c r="AJ481" t="s">
        <v>52</v>
      </c>
    </row>
    <row r="482" spans="1:36">
      <c r="A482" t="s">
        <v>1059</v>
      </c>
      <c r="B482">
        <f>1</f>
        <v>1</v>
      </c>
      <c r="C482" t="s">
        <v>54</v>
      </c>
      <c r="D482" t="str">
        <f>VLOOKUP(Table1[[#This Row],[State Name]], Lookup!$A$2:$B$33, 2, FALSE)</f>
        <v>UP</v>
      </c>
      <c r="E482" t="s">
        <v>174</v>
      </c>
      <c r="F482">
        <v>2022</v>
      </c>
      <c r="G482" t="s">
        <v>130</v>
      </c>
      <c r="H482">
        <f t="shared" si="7"/>
        <v>4</v>
      </c>
      <c r="I482" s="3">
        <f>DATE(Table1[[#This Row],[Year]],Table1[[#This Row],[Month_Number]],1)</f>
        <v>44652</v>
      </c>
      <c r="J482" t="s">
        <v>146</v>
      </c>
      <c r="K482" t="s">
        <v>256</v>
      </c>
      <c r="L482" t="s">
        <v>50</v>
      </c>
      <c r="M482">
        <v>4</v>
      </c>
      <c r="N482" t="s">
        <v>60</v>
      </c>
      <c r="O482">
        <v>8</v>
      </c>
      <c r="P482">
        <v>5</v>
      </c>
      <c r="Q482" t="s">
        <v>87</v>
      </c>
      <c r="R482" t="s">
        <v>104</v>
      </c>
      <c r="S482" t="s">
        <v>73</v>
      </c>
      <c r="T482" t="s">
        <v>74</v>
      </c>
      <c r="U482" t="s">
        <v>106</v>
      </c>
      <c r="V482">
        <v>111</v>
      </c>
      <c r="W482">
        <v>21</v>
      </c>
      <c r="X482" t="str">
        <f>IF(Table1[[#This Row],[Driver Age]]&lt;25,"(&lt;25) Young",IF(Table1[[#This Row],[Driver Age]]&lt;=60,"(25–60) Adult","(&gt;60) Senior"))</f>
        <v>(&lt;25) Young</v>
      </c>
      <c r="Y482" t="s">
        <v>44</v>
      </c>
      <c r="Z482" t="s">
        <v>33</v>
      </c>
      <c r="AA482" t="s">
        <v>76</v>
      </c>
      <c r="AB482" t="s">
        <v>77</v>
      </c>
      <c r="AC482">
        <v>5</v>
      </c>
      <c r="AD482" t="s">
        <v>78</v>
      </c>
      <c r="AE482" t="s">
        <v>79</v>
      </c>
      <c r="AF482" t="s">
        <v>49</v>
      </c>
      <c r="AG482" t="s">
        <v>50</v>
      </c>
      <c r="AH482">
        <v>0.62</v>
      </c>
      <c r="AI482" t="s">
        <v>168</v>
      </c>
      <c r="AJ482" t="s">
        <v>81</v>
      </c>
    </row>
    <row r="483" spans="1:36">
      <c r="A483" t="s">
        <v>1060</v>
      </c>
      <c r="B483">
        <f>1</f>
        <v>1</v>
      </c>
      <c r="C483" t="s">
        <v>294</v>
      </c>
      <c r="D483" t="str">
        <f>VLOOKUP(Table1[[#This Row],[State Name]], Lookup!$A$2:$B$33, 2, FALSE)</f>
        <v>MZ</v>
      </c>
      <c r="E483" t="s">
        <v>33</v>
      </c>
      <c r="F483">
        <v>2021</v>
      </c>
      <c r="G483" t="s">
        <v>83</v>
      </c>
      <c r="H483">
        <f t="shared" si="7"/>
        <v>6</v>
      </c>
      <c r="I483" s="3">
        <f>DATE(Table1[[#This Row],[Year]],Table1[[#This Row],[Month_Number]],1)</f>
        <v>44348</v>
      </c>
      <c r="J483" t="s">
        <v>57</v>
      </c>
      <c r="K483" t="s">
        <v>1061</v>
      </c>
      <c r="L483" t="s">
        <v>37</v>
      </c>
      <c r="M483">
        <v>3</v>
      </c>
      <c r="N483" t="s">
        <v>113</v>
      </c>
      <c r="O483">
        <v>1</v>
      </c>
      <c r="P483">
        <v>5</v>
      </c>
      <c r="Q483" t="s">
        <v>103</v>
      </c>
      <c r="R483" t="s">
        <v>40</v>
      </c>
      <c r="S483" t="s">
        <v>73</v>
      </c>
      <c r="T483" t="s">
        <v>74</v>
      </c>
      <c r="U483" t="s">
        <v>43</v>
      </c>
      <c r="V483">
        <v>111</v>
      </c>
      <c r="W483">
        <v>43</v>
      </c>
      <c r="X483" t="str">
        <f>IF(Table1[[#This Row],[Driver Age]]&lt;25,"(&lt;25) Young",IF(Table1[[#This Row],[Driver Age]]&lt;=60,"(25–60) Adult","(&gt;60) Senior"))</f>
        <v>(25–60) Adult</v>
      </c>
      <c r="Y483" t="s">
        <v>75</v>
      </c>
      <c r="Z483" t="s">
        <v>107</v>
      </c>
      <c r="AA483" t="s">
        <v>45</v>
      </c>
      <c r="AB483" t="s">
        <v>97</v>
      </c>
      <c r="AC483">
        <v>21</v>
      </c>
      <c r="AD483" t="s">
        <v>47</v>
      </c>
      <c r="AE483" t="s">
        <v>48</v>
      </c>
      <c r="AF483" t="s">
        <v>49</v>
      </c>
      <c r="AG483" t="s">
        <v>50</v>
      </c>
      <c r="AH483">
        <v>5</v>
      </c>
      <c r="AI483" t="s">
        <v>108</v>
      </c>
      <c r="AJ483" t="s">
        <v>81</v>
      </c>
    </row>
    <row r="484" spans="1:36">
      <c r="A484" t="s">
        <v>1062</v>
      </c>
      <c r="B484">
        <f>1</f>
        <v>1</v>
      </c>
      <c r="C484" t="s">
        <v>69</v>
      </c>
      <c r="D484" t="str">
        <f>VLOOKUP(Table1[[#This Row],[State Name]], Lookup!$A$2:$B$33, 2, FALSE)</f>
        <v>CG</v>
      </c>
      <c r="E484" t="s">
        <v>33</v>
      </c>
      <c r="F484">
        <v>2020</v>
      </c>
      <c r="G484" t="s">
        <v>111</v>
      </c>
      <c r="H484">
        <f t="shared" si="7"/>
        <v>10</v>
      </c>
      <c r="I484" s="3">
        <f>DATE(Table1[[#This Row],[Year]],Table1[[#This Row],[Month_Number]],1)</f>
        <v>44105</v>
      </c>
      <c r="J484" t="s">
        <v>95</v>
      </c>
      <c r="K484" t="s">
        <v>336</v>
      </c>
      <c r="L484" t="s">
        <v>37</v>
      </c>
      <c r="M484">
        <v>2</v>
      </c>
      <c r="N484" t="s">
        <v>162</v>
      </c>
      <c r="O484">
        <v>1</v>
      </c>
      <c r="P484">
        <v>2</v>
      </c>
      <c r="Q484" t="s">
        <v>87</v>
      </c>
      <c r="R484" t="s">
        <v>61</v>
      </c>
      <c r="S484" t="s">
        <v>73</v>
      </c>
      <c r="T484" t="s">
        <v>63</v>
      </c>
      <c r="U484" t="s">
        <v>89</v>
      </c>
      <c r="V484">
        <v>40</v>
      </c>
      <c r="W484">
        <v>56</v>
      </c>
      <c r="X484" t="str">
        <f>IF(Table1[[#This Row],[Driver Age]]&lt;25,"(&lt;25) Young",IF(Table1[[#This Row],[Driver Age]]&lt;=60,"(25–60) Adult","(&gt;60) Senior"))</f>
        <v>(25–60) Adult</v>
      </c>
      <c r="Y484" t="s">
        <v>75</v>
      </c>
      <c r="Z484" t="s">
        <v>90</v>
      </c>
      <c r="AA484" t="s">
        <v>45</v>
      </c>
      <c r="AB484" t="s">
        <v>97</v>
      </c>
      <c r="AC484">
        <v>3</v>
      </c>
      <c r="AD484" t="s">
        <v>47</v>
      </c>
      <c r="AE484" t="s">
        <v>48</v>
      </c>
      <c r="AF484" t="s">
        <v>49</v>
      </c>
      <c r="AG484" t="s">
        <v>50</v>
      </c>
      <c r="AH484">
        <v>2</v>
      </c>
      <c r="AI484" t="s">
        <v>66</v>
      </c>
      <c r="AJ484" t="s">
        <v>109</v>
      </c>
    </row>
    <row r="485" spans="1:36">
      <c r="A485" t="s">
        <v>1063</v>
      </c>
      <c r="B485">
        <f>1</f>
        <v>1</v>
      </c>
      <c r="C485" t="s">
        <v>327</v>
      </c>
      <c r="D485" t="str">
        <f>VLOOKUP(Table1[[#This Row],[State Name]], Lookup!$A$2:$B$33, 2, FALSE)</f>
        <v>MN</v>
      </c>
      <c r="E485" t="s">
        <v>33</v>
      </c>
      <c r="F485">
        <v>2018</v>
      </c>
      <c r="G485" t="s">
        <v>171</v>
      </c>
      <c r="H485">
        <f t="shared" si="7"/>
        <v>2</v>
      </c>
      <c r="I485" s="3">
        <f>DATE(Table1[[#This Row],[Year]],Table1[[#This Row],[Month_Number]],1)</f>
        <v>43132</v>
      </c>
      <c r="J485" t="s">
        <v>84</v>
      </c>
      <c r="K485" t="s">
        <v>1064</v>
      </c>
      <c r="L485" t="s">
        <v>50</v>
      </c>
      <c r="M485">
        <v>5</v>
      </c>
      <c r="N485" t="s">
        <v>113</v>
      </c>
      <c r="O485">
        <v>3</v>
      </c>
      <c r="P485">
        <v>3</v>
      </c>
      <c r="Q485" t="s">
        <v>103</v>
      </c>
      <c r="R485" t="s">
        <v>88</v>
      </c>
      <c r="S485" t="s">
        <v>73</v>
      </c>
      <c r="T485" t="s">
        <v>105</v>
      </c>
      <c r="U485" t="s">
        <v>89</v>
      </c>
      <c r="V485">
        <v>91</v>
      </c>
      <c r="W485">
        <v>40</v>
      </c>
      <c r="X485" t="str">
        <f>IF(Table1[[#This Row],[Driver Age]]&lt;25,"(&lt;25) Young",IF(Table1[[#This Row],[Driver Age]]&lt;=60,"(25–60) Adult","(&gt;60) Senior"))</f>
        <v>(25–60) Adult</v>
      </c>
      <c r="Y485" t="s">
        <v>44</v>
      </c>
      <c r="Z485" t="s">
        <v>33</v>
      </c>
      <c r="AA485" t="s">
        <v>76</v>
      </c>
      <c r="AB485" t="s">
        <v>64</v>
      </c>
      <c r="AC485">
        <v>18</v>
      </c>
      <c r="AD485" t="s">
        <v>114</v>
      </c>
      <c r="AE485" t="s">
        <v>65</v>
      </c>
      <c r="AF485" t="s">
        <v>26</v>
      </c>
      <c r="AG485" t="s">
        <v>50</v>
      </c>
      <c r="AH485">
        <v>1</v>
      </c>
      <c r="AI485" t="s">
        <v>108</v>
      </c>
      <c r="AJ485" t="s">
        <v>67</v>
      </c>
    </row>
    <row r="486" spans="1:36">
      <c r="A486" t="s">
        <v>1065</v>
      </c>
      <c r="B486">
        <f>1</f>
        <v>1</v>
      </c>
      <c r="C486" t="s">
        <v>286</v>
      </c>
      <c r="D486" t="str">
        <f>VLOOKUP(Table1[[#This Row],[State Name]], Lookup!$A$2:$B$33, 2, FALSE)</f>
        <v>GA</v>
      </c>
      <c r="E486" t="s">
        <v>33</v>
      </c>
      <c r="F486">
        <v>2020</v>
      </c>
      <c r="G486" t="s">
        <v>138</v>
      </c>
      <c r="H486">
        <f t="shared" si="7"/>
        <v>9</v>
      </c>
      <c r="I486" s="3">
        <f>DATE(Table1[[#This Row],[Year]],Table1[[#This Row],[Month_Number]],1)</f>
        <v>44075</v>
      </c>
      <c r="J486" t="s">
        <v>35</v>
      </c>
      <c r="K486" t="s">
        <v>1066</v>
      </c>
      <c r="L486" t="s">
        <v>59</v>
      </c>
      <c r="M486">
        <v>2</v>
      </c>
      <c r="N486" t="s">
        <v>60</v>
      </c>
      <c r="O486">
        <v>7</v>
      </c>
      <c r="P486">
        <v>1</v>
      </c>
      <c r="Q486" t="s">
        <v>39</v>
      </c>
      <c r="R486" t="s">
        <v>61</v>
      </c>
      <c r="S486" t="s">
        <v>73</v>
      </c>
      <c r="T486" t="s">
        <v>42</v>
      </c>
      <c r="U486" t="s">
        <v>106</v>
      </c>
      <c r="V486">
        <v>72</v>
      </c>
      <c r="W486">
        <v>70</v>
      </c>
      <c r="X486" t="str">
        <f>IF(Table1[[#This Row],[Driver Age]]&lt;25,"(&lt;25) Young",IF(Table1[[#This Row],[Driver Age]]&lt;=60,"(25–60) Adult","(&gt;60) Senior"))</f>
        <v>(&gt;60) Senior</v>
      </c>
      <c r="Y486" t="s">
        <v>75</v>
      </c>
      <c r="Z486" t="s">
        <v>107</v>
      </c>
      <c r="AA486" t="s">
        <v>76</v>
      </c>
      <c r="AB486" t="s">
        <v>64</v>
      </c>
      <c r="AC486">
        <v>21</v>
      </c>
      <c r="AD486" t="s">
        <v>47</v>
      </c>
      <c r="AE486" t="s">
        <v>48</v>
      </c>
      <c r="AF486" t="s">
        <v>49</v>
      </c>
      <c r="AG486" t="s">
        <v>50</v>
      </c>
      <c r="AH486">
        <v>0.14000000000000001</v>
      </c>
      <c r="AI486" t="s">
        <v>51</v>
      </c>
      <c r="AJ486" t="s">
        <v>91</v>
      </c>
    </row>
    <row r="487" spans="1:36">
      <c r="A487" t="s">
        <v>1067</v>
      </c>
      <c r="B487">
        <f>1</f>
        <v>1</v>
      </c>
      <c r="C487" t="s">
        <v>93</v>
      </c>
      <c r="D487" t="str">
        <f>VLOOKUP(Table1[[#This Row],[State Name]], Lookup!$A$2:$B$33, 2, FALSE)</f>
        <v>SK</v>
      </c>
      <c r="E487" t="s">
        <v>33</v>
      </c>
      <c r="F487">
        <v>2021</v>
      </c>
      <c r="G487" t="s">
        <v>111</v>
      </c>
      <c r="H487">
        <f t="shared" si="7"/>
        <v>10</v>
      </c>
      <c r="I487" s="3">
        <f>DATE(Table1[[#This Row],[Year]],Table1[[#This Row],[Month_Number]],1)</f>
        <v>44470</v>
      </c>
      <c r="J487" t="s">
        <v>35</v>
      </c>
      <c r="K487" t="s">
        <v>1068</v>
      </c>
      <c r="L487" t="s">
        <v>59</v>
      </c>
      <c r="M487">
        <v>2</v>
      </c>
      <c r="N487" t="s">
        <v>71</v>
      </c>
      <c r="O487">
        <v>4</v>
      </c>
      <c r="P487">
        <v>2</v>
      </c>
      <c r="Q487" t="s">
        <v>119</v>
      </c>
      <c r="R487" t="s">
        <v>40</v>
      </c>
      <c r="S487" t="s">
        <v>41</v>
      </c>
      <c r="T487" t="s">
        <v>105</v>
      </c>
      <c r="U487" t="s">
        <v>106</v>
      </c>
      <c r="V487">
        <v>51</v>
      </c>
      <c r="W487">
        <v>36</v>
      </c>
      <c r="X487" t="str">
        <f>IF(Table1[[#This Row],[Driver Age]]&lt;25,"(&lt;25) Young",IF(Table1[[#This Row],[Driver Age]]&lt;=60,"(25–60) Adult","(&gt;60) Senior"))</f>
        <v>(25–60) Adult</v>
      </c>
      <c r="Y487" t="s">
        <v>44</v>
      </c>
      <c r="Z487" t="s">
        <v>33</v>
      </c>
      <c r="AA487" t="s">
        <v>45</v>
      </c>
      <c r="AB487" t="s">
        <v>77</v>
      </c>
      <c r="AC487">
        <v>13</v>
      </c>
      <c r="AD487" t="s">
        <v>135</v>
      </c>
      <c r="AE487" t="s">
        <v>48</v>
      </c>
      <c r="AF487" t="s">
        <v>49</v>
      </c>
      <c r="AG487" t="s">
        <v>50</v>
      </c>
      <c r="AH487">
        <v>0.5</v>
      </c>
      <c r="AI487" t="s">
        <v>108</v>
      </c>
      <c r="AJ487" t="s">
        <v>52</v>
      </c>
    </row>
    <row r="488" spans="1:36">
      <c r="A488" t="s">
        <v>1069</v>
      </c>
      <c r="B488">
        <f>1</f>
        <v>1</v>
      </c>
      <c r="C488" t="s">
        <v>311</v>
      </c>
      <c r="D488" t="str">
        <f>VLOOKUP(Table1[[#This Row],[State Name]], Lookup!$A$2:$B$33, 2, FALSE)</f>
        <v>JH</v>
      </c>
      <c r="E488" t="s">
        <v>33</v>
      </c>
      <c r="F488">
        <v>2023</v>
      </c>
      <c r="G488" t="s">
        <v>138</v>
      </c>
      <c r="H488">
        <f t="shared" si="7"/>
        <v>9</v>
      </c>
      <c r="I488" s="3">
        <f>DATE(Table1[[#This Row],[Year]],Table1[[#This Row],[Month_Number]],1)</f>
        <v>45170</v>
      </c>
      <c r="J488" t="s">
        <v>95</v>
      </c>
      <c r="K488" t="s">
        <v>1070</v>
      </c>
      <c r="L488" t="s">
        <v>50</v>
      </c>
      <c r="M488">
        <v>3</v>
      </c>
      <c r="N488" t="s">
        <v>128</v>
      </c>
      <c r="O488">
        <v>2</v>
      </c>
      <c r="P488">
        <v>4</v>
      </c>
      <c r="Q488" t="s">
        <v>119</v>
      </c>
      <c r="R488" t="s">
        <v>61</v>
      </c>
      <c r="S488" t="s">
        <v>41</v>
      </c>
      <c r="T488" t="s">
        <v>74</v>
      </c>
      <c r="U488" t="s">
        <v>89</v>
      </c>
      <c r="V488">
        <v>102</v>
      </c>
      <c r="W488">
        <v>64</v>
      </c>
      <c r="X488" t="str">
        <f>IF(Table1[[#This Row],[Driver Age]]&lt;25,"(&lt;25) Young",IF(Table1[[#This Row],[Driver Age]]&lt;=60,"(25–60) Adult","(&gt;60) Senior"))</f>
        <v>(&gt;60) Senior</v>
      </c>
      <c r="Y488" t="s">
        <v>44</v>
      </c>
      <c r="Z488" t="s">
        <v>90</v>
      </c>
      <c r="AA488" t="s">
        <v>45</v>
      </c>
      <c r="AB488" t="s">
        <v>46</v>
      </c>
      <c r="AC488">
        <v>17</v>
      </c>
      <c r="AD488" t="s">
        <v>114</v>
      </c>
      <c r="AE488" t="s">
        <v>79</v>
      </c>
      <c r="AF488" t="s">
        <v>49</v>
      </c>
      <c r="AG488" t="s">
        <v>50</v>
      </c>
      <c r="AH488">
        <v>2</v>
      </c>
      <c r="AI488" t="s">
        <v>66</v>
      </c>
      <c r="AJ488" t="s">
        <v>67</v>
      </c>
    </row>
    <row r="489" spans="1:36">
      <c r="A489" t="s">
        <v>1071</v>
      </c>
      <c r="B489">
        <f>1</f>
        <v>1</v>
      </c>
      <c r="C489" t="s">
        <v>141</v>
      </c>
      <c r="D489" t="str">
        <f>VLOOKUP(Table1[[#This Row],[State Name]], Lookup!$A$2:$B$33, 2, FALSE)</f>
        <v>BR</v>
      </c>
      <c r="E489" t="s">
        <v>33</v>
      </c>
      <c r="F489">
        <v>2023</v>
      </c>
      <c r="G489" t="s">
        <v>94</v>
      </c>
      <c r="H489">
        <f t="shared" si="7"/>
        <v>8</v>
      </c>
      <c r="I489" s="3">
        <f>DATE(Table1[[#This Row],[Year]],Table1[[#This Row],[Month_Number]],1)</f>
        <v>45139</v>
      </c>
      <c r="J489" t="s">
        <v>57</v>
      </c>
      <c r="K489" t="s">
        <v>770</v>
      </c>
      <c r="L489" t="s">
        <v>37</v>
      </c>
      <c r="M489">
        <v>3</v>
      </c>
      <c r="N489" t="s">
        <v>60</v>
      </c>
      <c r="O489">
        <v>5</v>
      </c>
      <c r="P489">
        <v>3</v>
      </c>
      <c r="Q489" t="s">
        <v>119</v>
      </c>
      <c r="R489" t="s">
        <v>40</v>
      </c>
      <c r="S489" t="s">
        <v>62</v>
      </c>
      <c r="T489" t="s">
        <v>42</v>
      </c>
      <c r="U489" t="s">
        <v>33</v>
      </c>
      <c r="V489">
        <v>30</v>
      </c>
      <c r="W489">
        <v>50</v>
      </c>
      <c r="X489" t="str">
        <f>IF(Table1[[#This Row],[Driver Age]]&lt;25,"(&lt;25) Young",IF(Table1[[#This Row],[Driver Age]]&lt;=60,"(25–60) Adult","(&gt;60) Senior"))</f>
        <v>(25–60) Adult</v>
      </c>
      <c r="Y489" t="s">
        <v>44</v>
      </c>
      <c r="Z489" t="s">
        <v>90</v>
      </c>
      <c r="AA489" t="s">
        <v>45</v>
      </c>
      <c r="AB489" t="s">
        <v>46</v>
      </c>
      <c r="AC489">
        <v>19</v>
      </c>
      <c r="AD489" t="s">
        <v>114</v>
      </c>
      <c r="AE489" t="s">
        <v>79</v>
      </c>
      <c r="AF489" t="s">
        <v>49</v>
      </c>
      <c r="AG489" t="s">
        <v>50</v>
      </c>
      <c r="AH489">
        <v>0.6</v>
      </c>
      <c r="AI489" t="s">
        <v>66</v>
      </c>
      <c r="AJ489" t="s">
        <v>109</v>
      </c>
    </row>
    <row r="490" spans="1:36">
      <c r="A490" t="s">
        <v>1072</v>
      </c>
      <c r="B490">
        <f>1</f>
        <v>1</v>
      </c>
      <c r="C490" t="s">
        <v>69</v>
      </c>
      <c r="D490" t="str">
        <f>VLOOKUP(Table1[[#This Row],[State Name]], Lookup!$A$2:$B$33, 2, FALSE)</f>
        <v>CG</v>
      </c>
      <c r="E490" t="s">
        <v>33</v>
      </c>
      <c r="F490">
        <v>2018</v>
      </c>
      <c r="G490" t="s">
        <v>111</v>
      </c>
      <c r="H490">
        <f t="shared" si="7"/>
        <v>10</v>
      </c>
      <c r="I490" s="3">
        <f>DATE(Table1[[#This Row],[Year]],Table1[[#This Row],[Month_Number]],1)</f>
        <v>43374</v>
      </c>
      <c r="J490" t="s">
        <v>35</v>
      </c>
      <c r="K490" t="s">
        <v>855</v>
      </c>
      <c r="L490" t="s">
        <v>59</v>
      </c>
      <c r="M490">
        <v>2</v>
      </c>
      <c r="N490" t="s">
        <v>162</v>
      </c>
      <c r="O490">
        <v>3</v>
      </c>
      <c r="P490">
        <v>0</v>
      </c>
      <c r="Q490" t="s">
        <v>103</v>
      </c>
      <c r="R490" t="s">
        <v>40</v>
      </c>
      <c r="S490" t="s">
        <v>73</v>
      </c>
      <c r="T490" t="s">
        <v>63</v>
      </c>
      <c r="U490" t="s">
        <v>43</v>
      </c>
      <c r="V490">
        <v>112</v>
      </c>
      <c r="W490">
        <v>70</v>
      </c>
      <c r="X490" t="str">
        <f>IF(Table1[[#This Row],[Driver Age]]&lt;25,"(&lt;25) Young",IF(Table1[[#This Row],[Driver Age]]&lt;=60,"(25–60) Adult","(&gt;60) Senior"))</f>
        <v>(&gt;60) Senior</v>
      </c>
      <c r="Y490" t="s">
        <v>44</v>
      </c>
      <c r="Z490" t="s">
        <v>90</v>
      </c>
      <c r="AA490" t="s">
        <v>76</v>
      </c>
      <c r="AB490" t="s">
        <v>97</v>
      </c>
      <c r="AC490">
        <v>0</v>
      </c>
      <c r="AD490" t="s">
        <v>47</v>
      </c>
      <c r="AE490" t="s">
        <v>65</v>
      </c>
      <c r="AF490" t="s">
        <v>49</v>
      </c>
      <c r="AG490" t="s">
        <v>143</v>
      </c>
      <c r="AH490">
        <v>0</v>
      </c>
      <c r="AI490" t="s">
        <v>51</v>
      </c>
      <c r="AJ490" t="s">
        <v>81</v>
      </c>
    </row>
    <row r="491" spans="1:36">
      <c r="A491" t="s">
        <v>1073</v>
      </c>
      <c r="B491">
        <f>1</f>
        <v>1</v>
      </c>
      <c r="C491" t="s">
        <v>253</v>
      </c>
      <c r="D491" t="str">
        <f>VLOOKUP(Table1[[#This Row],[State Name]], Lookup!$A$2:$B$33, 2, FALSE)</f>
        <v>UK</v>
      </c>
      <c r="E491" t="s">
        <v>33</v>
      </c>
      <c r="F491">
        <v>2020</v>
      </c>
      <c r="G491" t="s">
        <v>94</v>
      </c>
      <c r="H491">
        <f t="shared" si="7"/>
        <v>8</v>
      </c>
      <c r="I491" s="3">
        <f>DATE(Table1[[#This Row],[Year]],Table1[[#This Row],[Month_Number]],1)</f>
        <v>44044</v>
      </c>
      <c r="J491" t="s">
        <v>154</v>
      </c>
      <c r="K491" t="s">
        <v>1074</v>
      </c>
      <c r="L491" t="s">
        <v>59</v>
      </c>
      <c r="M491">
        <v>2</v>
      </c>
      <c r="N491" t="s">
        <v>86</v>
      </c>
      <c r="O491">
        <v>10</v>
      </c>
      <c r="P491">
        <v>1</v>
      </c>
      <c r="Q491" t="s">
        <v>119</v>
      </c>
      <c r="R491" t="s">
        <v>88</v>
      </c>
      <c r="S491" t="s">
        <v>62</v>
      </c>
      <c r="T491" t="s">
        <v>74</v>
      </c>
      <c r="U491" t="s">
        <v>43</v>
      </c>
      <c r="V491">
        <v>53</v>
      </c>
      <c r="W491">
        <v>57</v>
      </c>
      <c r="X491" t="str">
        <f>IF(Table1[[#This Row],[Driver Age]]&lt;25,"(&lt;25) Young",IF(Table1[[#This Row],[Driver Age]]&lt;=60,"(25–60) Adult","(&gt;60) Senior"))</f>
        <v>(25–60) Adult</v>
      </c>
      <c r="Y491" t="s">
        <v>44</v>
      </c>
      <c r="Z491" t="s">
        <v>90</v>
      </c>
      <c r="AA491" t="s">
        <v>76</v>
      </c>
      <c r="AB491" t="s">
        <v>77</v>
      </c>
      <c r="AC491">
        <v>4</v>
      </c>
      <c r="AD491" t="s">
        <v>47</v>
      </c>
      <c r="AE491" t="s">
        <v>48</v>
      </c>
      <c r="AF491" t="s">
        <v>26</v>
      </c>
      <c r="AG491" t="s">
        <v>50</v>
      </c>
      <c r="AH491">
        <v>0.1</v>
      </c>
      <c r="AI491" t="s">
        <v>66</v>
      </c>
      <c r="AJ491" t="s">
        <v>52</v>
      </c>
    </row>
    <row r="492" spans="1:36">
      <c r="A492" t="s">
        <v>1075</v>
      </c>
      <c r="B492">
        <f>1</f>
        <v>1</v>
      </c>
      <c r="C492" t="s">
        <v>99</v>
      </c>
      <c r="D492" t="str">
        <f>VLOOKUP(Table1[[#This Row],[State Name]], Lookup!$A$2:$B$33, 2, FALSE)</f>
        <v>ML</v>
      </c>
      <c r="E492" t="s">
        <v>33</v>
      </c>
      <c r="F492">
        <v>2023</v>
      </c>
      <c r="G492" t="s">
        <v>171</v>
      </c>
      <c r="H492">
        <f t="shared" si="7"/>
        <v>2</v>
      </c>
      <c r="I492" s="3">
        <f>DATE(Table1[[#This Row],[Year]],Table1[[#This Row],[Month_Number]],1)</f>
        <v>44958</v>
      </c>
      <c r="J492" t="s">
        <v>146</v>
      </c>
      <c r="K492" t="s">
        <v>1076</v>
      </c>
      <c r="L492" t="s">
        <v>50</v>
      </c>
      <c r="M492">
        <v>4</v>
      </c>
      <c r="N492" t="s">
        <v>71</v>
      </c>
      <c r="O492">
        <v>2</v>
      </c>
      <c r="P492">
        <v>3</v>
      </c>
      <c r="Q492" t="s">
        <v>87</v>
      </c>
      <c r="R492" t="s">
        <v>88</v>
      </c>
      <c r="S492" t="s">
        <v>62</v>
      </c>
      <c r="T492" t="s">
        <v>74</v>
      </c>
      <c r="U492" t="s">
        <v>43</v>
      </c>
      <c r="V492">
        <v>45</v>
      </c>
      <c r="W492">
        <v>49</v>
      </c>
      <c r="X492" t="str">
        <f>IF(Table1[[#This Row],[Driver Age]]&lt;25,"(&lt;25) Young",IF(Table1[[#This Row],[Driver Age]]&lt;=60,"(25–60) Adult","(&gt;60) Senior"))</f>
        <v>(25–60) Adult</v>
      </c>
      <c r="Y492" t="s">
        <v>75</v>
      </c>
      <c r="Z492" t="s">
        <v>90</v>
      </c>
      <c r="AA492" t="s">
        <v>45</v>
      </c>
      <c r="AB492" t="s">
        <v>97</v>
      </c>
      <c r="AC492">
        <v>20</v>
      </c>
      <c r="AD492" t="s">
        <v>114</v>
      </c>
      <c r="AE492" t="s">
        <v>79</v>
      </c>
      <c r="AF492" t="s">
        <v>49</v>
      </c>
      <c r="AG492" t="s">
        <v>50</v>
      </c>
      <c r="AH492">
        <v>1.5</v>
      </c>
      <c r="AI492" t="s">
        <v>108</v>
      </c>
      <c r="AJ492" t="s">
        <v>109</v>
      </c>
    </row>
    <row r="493" spans="1:36">
      <c r="A493" t="s">
        <v>1077</v>
      </c>
      <c r="B493">
        <f>1</f>
        <v>1</v>
      </c>
      <c r="C493" t="s">
        <v>177</v>
      </c>
      <c r="D493" t="str">
        <f>VLOOKUP(Table1[[#This Row],[State Name]], Lookup!$A$2:$B$33, 2, FALSE)</f>
        <v>MH</v>
      </c>
      <c r="E493" t="s">
        <v>178</v>
      </c>
      <c r="F493">
        <v>2020</v>
      </c>
      <c r="G493" t="s">
        <v>130</v>
      </c>
      <c r="H493">
        <f t="shared" si="7"/>
        <v>4</v>
      </c>
      <c r="I493" s="3">
        <f>DATE(Table1[[#This Row],[Year]],Table1[[#This Row],[Month_Number]],1)</f>
        <v>43922</v>
      </c>
      <c r="J493" t="s">
        <v>101</v>
      </c>
      <c r="K493" t="s">
        <v>1078</v>
      </c>
      <c r="L493" t="s">
        <v>37</v>
      </c>
      <c r="M493">
        <v>2</v>
      </c>
      <c r="N493" t="s">
        <v>71</v>
      </c>
      <c r="O493">
        <v>0</v>
      </c>
      <c r="P493">
        <v>4</v>
      </c>
      <c r="Q493" t="s">
        <v>87</v>
      </c>
      <c r="R493" t="s">
        <v>104</v>
      </c>
      <c r="S493" t="s">
        <v>41</v>
      </c>
      <c r="T493" t="s">
        <v>42</v>
      </c>
      <c r="U493" t="s">
        <v>43</v>
      </c>
      <c r="V493">
        <v>106</v>
      </c>
      <c r="W493">
        <v>46</v>
      </c>
      <c r="X493" t="str">
        <f>IF(Table1[[#This Row],[Driver Age]]&lt;25,"(&lt;25) Young",IF(Table1[[#This Row],[Driver Age]]&lt;=60,"(25–60) Adult","(&gt;60) Senior"))</f>
        <v>(25–60) Adult</v>
      </c>
      <c r="Y493" t="s">
        <v>75</v>
      </c>
      <c r="Z493" t="s">
        <v>107</v>
      </c>
      <c r="AA493" t="s">
        <v>76</v>
      </c>
      <c r="AB493" t="s">
        <v>64</v>
      </c>
      <c r="AC493">
        <v>2</v>
      </c>
      <c r="AD493" t="s">
        <v>47</v>
      </c>
      <c r="AE493" t="s">
        <v>48</v>
      </c>
      <c r="AF493" t="s">
        <v>49</v>
      </c>
      <c r="AG493" t="s">
        <v>50</v>
      </c>
      <c r="AH493">
        <v>0</v>
      </c>
      <c r="AI493" t="s">
        <v>108</v>
      </c>
      <c r="AJ493" t="s">
        <v>67</v>
      </c>
    </row>
    <row r="494" spans="1:36">
      <c r="A494" t="s">
        <v>1079</v>
      </c>
      <c r="B494">
        <f>1</f>
        <v>1</v>
      </c>
      <c r="C494" t="s">
        <v>215</v>
      </c>
      <c r="D494" t="str">
        <f>VLOOKUP(Table1[[#This Row],[State Name]], Lookup!$A$2:$B$33, 2, FALSE)</f>
        <v>KL</v>
      </c>
      <c r="E494" t="s">
        <v>33</v>
      </c>
      <c r="F494">
        <v>2021</v>
      </c>
      <c r="G494" t="s">
        <v>34</v>
      </c>
      <c r="H494">
        <f t="shared" si="7"/>
        <v>5</v>
      </c>
      <c r="I494" s="3">
        <f>DATE(Table1[[#This Row],[Year]],Table1[[#This Row],[Month_Number]],1)</f>
        <v>44317</v>
      </c>
      <c r="J494" t="s">
        <v>95</v>
      </c>
      <c r="K494" t="s">
        <v>1080</v>
      </c>
      <c r="L494" t="s">
        <v>37</v>
      </c>
      <c r="M494">
        <v>4</v>
      </c>
      <c r="N494" t="s">
        <v>113</v>
      </c>
      <c r="O494">
        <v>8</v>
      </c>
      <c r="P494">
        <v>0</v>
      </c>
      <c r="Q494" t="s">
        <v>119</v>
      </c>
      <c r="R494" t="s">
        <v>88</v>
      </c>
      <c r="S494" t="s">
        <v>73</v>
      </c>
      <c r="T494" t="s">
        <v>63</v>
      </c>
      <c r="U494" t="s">
        <v>106</v>
      </c>
      <c r="V494">
        <v>76</v>
      </c>
      <c r="W494">
        <v>26</v>
      </c>
      <c r="X494" t="str">
        <f>IF(Table1[[#This Row],[Driver Age]]&lt;25,"(&lt;25) Young",IF(Table1[[#This Row],[Driver Age]]&lt;=60,"(25–60) Adult","(&gt;60) Senior"))</f>
        <v>(25–60) Adult</v>
      </c>
      <c r="Y494" t="s">
        <v>75</v>
      </c>
      <c r="Z494" t="s">
        <v>90</v>
      </c>
      <c r="AA494" t="s">
        <v>45</v>
      </c>
      <c r="AB494" t="s">
        <v>46</v>
      </c>
      <c r="AC494">
        <v>8</v>
      </c>
      <c r="AD494" t="s">
        <v>78</v>
      </c>
      <c r="AE494" t="s">
        <v>48</v>
      </c>
      <c r="AF494" t="s">
        <v>49</v>
      </c>
      <c r="AG494" t="s">
        <v>143</v>
      </c>
      <c r="AH494">
        <v>0</v>
      </c>
      <c r="AI494" t="s">
        <v>80</v>
      </c>
      <c r="AJ494" t="s">
        <v>91</v>
      </c>
    </row>
    <row r="495" spans="1:36">
      <c r="A495" t="s">
        <v>1081</v>
      </c>
      <c r="B495">
        <f>1</f>
        <v>1</v>
      </c>
      <c r="C495" t="s">
        <v>215</v>
      </c>
      <c r="D495" t="str">
        <f>VLOOKUP(Table1[[#This Row],[State Name]], Lookup!$A$2:$B$33, 2, FALSE)</f>
        <v>KL</v>
      </c>
      <c r="E495" t="s">
        <v>33</v>
      </c>
      <c r="F495">
        <v>2023</v>
      </c>
      <c r="G495" t="s">
        <v>117</v>
      </c>
      <c r="H495">
        <f t="shared" si="7"/>
        <v>12</v>
      </c>
      <c r="I495" s="3">
        <f>DATE(Table1[[#This Row],[Year]],Table1[[#This Row],[Month_Number]],1)</f>
        <v>45261</v>
      </c>
      <c r="J495" t="s">
        <v>35</v>
      </c>
      <c r="K495" t="s">
        <v>1082</v>
      </c>
      <c r="L495" t="s">
        <v>59</v>
      </c>
      <c r="M495">
        <v>1</v>
      </c>
      <c r="N495" t="s">
        <v>38</v>
      </c>
      <c r="O495">
        <v>2</v>
      </c>
      <c r="P495">
        <v>4</v>
      </c>
      <c r="Q495" t="s">
        <v>103</v>
      </c>
      <c r="R495" t="s">
        <v>40</v>
      </c>
      <c r="S495" t="s">
        <v>120</v>
      </c>
      <c r="T495" t="s">
        <v>63</v>
      </c>
      <c r="U495" t="s">
        <v>43</v>
      </c>
      <c r="V495">
        <v>76</v>
      </c>
      <c r="W495">
        <v>54</v>
      </c>
      <c r="X495" t="str">
        <f>IF(Table1[[#This Row],[Driver Age]]&lt;25,"(&lt;25) Young",IF(Table1[[#This Row],[Driver Age]]&lt;=60,"(25–60) Adult","(&gt;60) Senior"))</f>
        <v>(25–60) Adult</v>
      </c>
      <c r="Y495" t="s">
        <v>44</v>
      </c>
      <c r="Z495" t="s">
        <v>90</v>
      </c>
      <c r="AA495" t="s">
        <v>76</v>
      </c>
      <c r="AB495" t="s">
        <v>46</v>
      </c>
      <c r="AC495">
        <v>22</v>
      </c>
      <c r="AD495" t="s">
        <v>47</v>
      </c>
      <c r="AE495" t="s">
        <v>79</v>
      </c>
      <c r="AF495" t="s">
        <v>49</v>
      </c>
      <c r="AG495" t="s">
        <v>50</v>
      </c>
      <c r="AH495">
        <v>2</v>
      </c>
      <c r="AI495" t="s">
        <v>66</v>
      </c>
      <c r="AJ495" t="s">
        <v>91</v>
      </c>
    </row>
    <row r="496" spans="1:36">
      <c r="A496" t="s">
        <v>1083</v>
      </c>
      <c r="B496">
        <f>1</f>
        <v>1</v>
      </c>
      <c r="C496" t="s">
        <v>137</v>
      </c>
      <c r="D496" t="str">
        <f>VLOOKUP(Table1[[#This Row],[State Name]], Lookup!$A$2:$B$33, 2, FALSE)</f>
        <v>AS</v>
      </c>
      <c r="E496" t="s">
        <v>33</v>
      </c>
      <c r="F496">
        <v>2019</v>
      </c>
      <c r="G496" t="s">
        <v>117</v>
      </c>
      <c r="H496">
        <f t="shared" si="7"/>
        <v>12</v>
      </c>
      <c r="I496" s="3">
        <f>DATE(Table1[[#This Row],[Year]],Table1[[#This Row],[Month_Number]],1)</f>
        <v>43800</v>
      </c>
      <c r="J496" t="s">
        <v>35</v>
      </c>
      <c r="K496" t="s">
        <v>1084</v>
      </c>
      <c r="L496" t="s">
        <v>37</v>
      </c>
      <c r="M496">
        <v>5</v>
      </c>
      <c r="N496" t="s">
        <v>162</v>
      </c>
      <c r="O496">
        <v>4</v>
      </c>
      <c r="P496">
        <v>3</v>
      </c>
      <c r="Q496" t="s">
        <v>72</v>
      </c>
      <c r="R496" t="s">
        <v>104</v>
      </c>
      <c r="S496" t="s">
        <v>120</v>
      </c>
      <c r="T496" t="s">
        <v>74</v>
      </c>
      <c r="U496" t="s">
        <v>43</v>
      </c>
      <c r="V496">
        <v>81</v>
      </c>
      <c r="W496">
        <v>50</v>
      </c>
      <c r="X496" t="str">
        <f>IF(Table1[[#This Row],[Driver Age]]&lt;25,"(&lt;25) Young",IF(Table1[[#This Row],[Driver Age]]&lt;=60,"(25–60) Adult","(&gt;60) Senior"))</f>
        <v>(25–60) Adult</v>
      </c>
      <c r="Y496" t="s">
        <v>75</v>
      </c>
      <c r="Z496" t="s">
        <v>90</v>
      </c>
      <c r="AA496" t="s">
        <v>45</v>
      </c>
      <c r="AB496" t="s">
        <v>64</v>
      </c>
      <c r="AC496">
        <v>14</v>
      </c>
      <c r="AD496" t="s">
        <v>135</v>
      </c>
      <c r="AE496" t="s">
        <v>65</v>
      </c>
      <c r="AF496" t="s">
        <v>49</v>
      </c>
      <c r="AG496" t="s">
        <v>50</v>
      </c>
      <c r="AH496">
        <v>0.75</v>
      </c>
      <c r="AI496" t="s">
        <v>66</v>
      </c>
      <c r="AJ496" t="s">
        <v>91</v>
      </c>
    </row>
    <row r="497" spans="1:36">
      <c r="A497" t="s">
        <v>1085</v>
      </c>
      <c r="B497">
        <f>1</f>
        <v>1</v>
      </c>
      <c r="C497" t="s">
        <v>152</v>
      </c>
      <c r="D497" t="str">
        <f>VLOOKUP(Table1[[#This Row],[State Name]], Lookup!$A$2:$B$33, 2, FALSE)</f>
        <v>AP</v>
      </c>
      <c r="E497" t="s">
        <v>440</v>
      </c>
      <c r="F497">
        <v>2022</v>
      </c>
      <c r="G497" t="s">
        <v>130</v>
      </c>
      <c r="H497">
        <f t="shared" si="7"/>
        <v>4</v>
      </c>
      <c r="I497" s="3">
        <f>DATE(Table1[[#This Row],[Year]],Table1[[#This Row],[Month_Number]],1)</f>
        <v>44652</v>
      </c>
      <c r="J497" t="s">
        <v>84</v>
      </c>
      <c r="K497" t="s">
        <v>1086</v>
      </c>
      <c r="L497" t="s">
        <v>37</v>
      </c>
      <c r="M497">
        <v>2</v>
      </c>
      <c r="N497" t="s">
        <v>60</v>
      </c>
      <c r="O497">
        <v>8</v>
      </c>
      <c r="P497">
        <v>3</v>
      </c>
      <c r="Q497" t="s">
        <v>39</v>
      </c>
      <c r="R497" t="s">
        <v>88</v>
      </c>
      <c r="S497" t="s">
        <v>120</v>
      </c>
      <c r="T497" t="s">
        <v>105</v>
      </c>
      <c r="U497" t="s">
        <v>43</v>
      </c>
      <c r="V497">
        <v>51</v>
      </c>
      <c r="W497">
        <v>44</v>
      </c>
      <c r="X497" t="str">
        <f>IF(Table1[[#This Row],[Driver Age]]&lt;25,"(&lt;25) Young",IF(Table1[[#This Row],[Driver Age]]&lt;=60,"(25–60) Adult","(&gt;60) Senior"))</f>
        <v>(25–60) Adult</v>
      </c>
      <c r="Y497" t="s">
        <v>44</v>
      </c>
      <c r="Z497" t="s">
        <v>33</v>
      </c>
      <c r="AA497" t="s">
        <v>76</v>
      </c>
      <c r="AB497" t="s">
        <v>77</v>
      </c>
      <c r="AC497">
        <v>5</v>
      </c>
      <c r="AD497" t="s">
        <v>78</v>
      </c>
      <c r="AE497" t="s">
        <v>79</v>
      </c>
      <c r="AF497" t="s">
        <v>26</v>
      </c>
      <c r="AG497" t="s">
        <v>50</v>
      </c>
      <c r="AH497">
        <v>0.38</v>
      </c>
      <c r="AI497" t="s">
        <v>108</v>
      </c>
      <c r="AJ497" t="s">
        <v>52</v>
      </c>
    </row>
    <row r="498" spans="1:36">
      <c r="A498" t="s">
        <v>1087</v>
      </c>
      <c r="B498">
        <f>1</f>
        <v>1</v>
      </c>
      <c r="C498" t="s">
        <v>177</v>
      </c>
      <c r="D498" t="str">
        <f>VLOOKUP(Table1[[#This Row],[State Name]], Lookup!$A$2:$B$33, 2, FALSE)</f>
        <v>MH</v>
      </c>
      <c r="E498" t="s">
        <v>577</v>
      </c>
      <c r="F498">
        <v>2019</v>
      </c>
      <c r="G498" t="s">
        <v>124</v>
      </c>
      <c r="H498">
        <f t="shared" si="7"/>
        <v>7</v>
      </c>
      <c r="I498" s="3">
        <f>DATE(Table1[[#This Row],[Year]],Table1[[#This Row],[Month_Number]],1)</f>
        <v>43647</v>
      </c>
      <c r="J498" t="s">
        <v>101</v>
      </c>
      <c r="K498" t="s">
        <v>732</v>
      </c>
      <c r="L498" t="s">
        <v>37</v>
      </c>
      <c r="M498">
        <v>1</v>
      </c>
      <c r="N498" t="s">
        <v>60</v>
      </c>
      <c r="O498">
        <v>2</v>
      </c>
      <c r="P498">
        <v>4</v>
      </c>
      <c r="Q498" t="s">
        <v>87</v>
      </c>
      <c r="R498" t="s">
        <v>40</v>
      </c>
      <c r="S498" t="s">
        <v>73</v>
      </c>
      <c r="T498" t="s">
        <v>74</v>
      </c>
      <c r="U498" t="s">
        <v>33</v>
      </c>
      <c r="V498">
        <v>32</v>
      </c>
      <c r="W498">
        <v>27</v>
      </c>
      <c r="X498" t="str">
        <f>IF(Table1[[#This Row],[Driver Age]]&lt;25,"(&lt;25) Young",IF(Table1[[#This Row],[Driver Age]]&lt;=60,"(25–60) Adult","(&gt;60) Senior"))</f>
        <v>(25–60) Adult</v>
      </c>
      <c r="Y498" t="s">
        <v>75</v>
      </c>
      <c r="Z498" t="s">
        <v>33</v>
      </c>
      <c r="AA498" t="s">
        <v>76</v>
      </c>
      <c r="AB498" t="s">
        <v>46</v>
      </c>
      <c r="AC498">
        <v>15</v>
      </c>
      <c r="AD498" t="s">
        <v>135</v>
      </c>
      <c r="AE498" t="s">
        <v>65</v>
      </c>
      <c r="AF498" t="s">
        <v>49</v>
      </c>
      <c r="AG498" t="s">
        <v>50</v>
      </c>
      <c r="AH498">
        <v>2</v>
      </c>
      <c r="AI498" t="s">
        <v>80</v>
      </c>
      <c r="AJ498" t="s">
        <v>109</v>
      </c>
    </row>
    <row r="499" spans="1:36">
      <c r="A499" t="s">
        <v>1088</v>
      </c>
      <c r="B499">
        <f>1</f>
        <v>1</v>
      </c>
      <c r="C499" t="s">
        <v>197</v>
      </c>
      <c r="D499" t="str">
        <f>VLOOKUP(Table1[[#This Row],[State Name]], Lookup!$A$2:$B$33, 2, FALSE)</f>
        <v>GJ</v>
      </c>
      <c r="E499" t="s">
        <v>198</v>
      </c>
      <c r="F499">
        <v>2023</v>
      </c>
      <c r="G499" t="s">
        <v>56</v>
      </c>
      <c r="H499">
        <f t="shared" si="7"/>
        <v>1</v>
      </c>
      <c r="I499" s="3">
        <f>DATE(Table1[[#This Row],[Year]],Table1[[#This Row],[Month_Number]],1)</f>
        <v>44927</v>
      </c>
      <c r="J499" t="s">
        <v>35</v>
      </c>
      <c r="K499" t="s">
        <v>800</v>
      </c>
      <c r="L499" t="s">
        <v>59</v>
      </c>
      <c r="M499">
        <v>2</v>
      </c>
      <c r="N499" t="s">
        <v>113</v>
      </c>
      <c r="O499">
        <v>10</v>
      </c>
      <c r="P499">
        <v>5</v>
      </c>
      <c r="Q499" t="s">
        <v>119</v>
      </c>
      <c r="R499" t="s">
        <v>88</v>
      </c>
      <c r="S499" t="s">
        <v>73</v>
      </c>
      <c r="T499" t="s">
        <v>105</v>
      </c>
      <c r="U499" t="s">
        <v>43</v>
      </c>
      <c r="V499">
        <v>91</v>
      </c>
      <c r="W499">
        <v>25</v>
      </c>
      <c r="X499" t="str">
        <f>IF(Table1[[#This Row],[Driver Age]]&lt;25,"(&lt;25) Young",IF(Table1[[#This Row],[Driver Age]]&lt;=60,"(25–60) Adult","(&gt;60) Senior"))</f>
        <v>(25–60) Adult</v>
      </c>
      <c r="Y499" t="s">
        <v>44</v>
      </c>
      <c r="Z499" t="s">
        <v>33</v>
      </c>
      <c r="AA499" t="s">
        <v>76</v>
      </c>
      <c r="AB499" t="s">
        <v>77</v>
      </c>
      <c r="AC499">
        <v>21</v>
      </c>
      <c r="AD499" t="s">
        <v>47</v>
      </c>
      <c r="AE499" t="s">
        <v>79</v>
      </c>
      <c r="AF499" t="s">
        <v>49</v>
      </c>
      <c r="AG499" t="s">
        <v>50</v>
      </c>
      <c r="AH499">
        <v>0.5</v>
      </c>
      <c r="AI499" t="s">
        <v>80</v>
      </c>
      <c r="AJ499" t="s">
        <v>67</v>
      </c>
    </row>
    <row r="500" spans="1:36">
      <c r="A500" t="s">
        <v>1089</v>
      </c>
      <c r="B500">
        <f>1</f>
        <v>1</v>
      </c>
      <c r="C500" t="s">
        <v>149</v>
      </c>
      <c r="D500" t="str">
        <f>VLOOKUP(Table1[[#This Row],[State Name]], Lookup!$A$2:$B$33, 2, FALSE)</f>
        <v>AR</v>
      </c>
      <c r="E500" t="s">
        <v>33</v>
      </c>
      <c r="F500">
        <v>2023</v>
      </c>
      <c r="G500" t="s">
        <v>192</v>
      </c>
      <c r="H500">
        <f t="shared" si="7"/>
        <v>3</v>
      </c>
      <c r="I500" s="3">
        <f>DATE(Table1[[#This Row],[Year]],Table1[[#This Row],[Month_Number]],1)</f>
        <v>44986</v>
      </c>
      <c r="J500" t="s">
        <v>101</v>
      </c>
      <c r="K500" t="s">
        <v>209</v>
      </c>
      <c r="L500" t="s">
        <v>59</v>
      </c>
      <c r="M500">
        <v>3</v>
      </c>
      <c r="N500" t="s">
        <v>86</v>
      </c>
      <c r="O500">
        <v>0</v>
      </c>
      <c r="P500">
        <v>2</v>
      </c>
      <c r="Q500" t="s">
        <v>87</v>
      </c>
      <c r="R500" t="s">
        <v>40</v>
      </c>
      <c r="S500" t="s">
        <v>62</v>
      </c>
      <c r="T500" t="s">
        <v>105</v>
      </c>
      <c r="U500" t="s">
        <v>43</v>
      </c>
      <c r="V500">
        <v>82</v>
      </c>
      <c r="W500">
        <v>50</v>
      </c>
      <c r="X500" t="str">
        <f>IF(Table1[[#This Row],[Driver Age]]&lt;25,"(&lt;25) Young",IF(Table1[[#This Row],[Driver Age]]&lt;=60,"(25–60) Adult","(&gt;60) Senior"))</f>
        <v>(25–60) Adult</v>
      </c>
      <c r="Y500" t="s">
        <v>44</v>
      </c>
      <c r="Z500" t="s">
        <v>107</v>
      </c>
      <c r="AA500" t="s">
        <v>76</v>
      </c>
      <c r="AB500" t="s">
        <v>77</v>
      </c>
      <c r="AC500">
        <v>17</v>
      </c>
      <c r="AD500" t="s">
        <v>114</v>
      </c>
      <c r="AE500" t="s">
        <v>79</v>
      </c>
      <c r="AF500" t="s">
        <v>49</v>
      </c>
      <c r="AG500" t="s">
        <v>50</v>
      </c>
      <c r="AH500">
        <v>0</v>
      </c>
      <c r="AI500" t="s">
        <v>66</v>
      </c>
      <c r="AJ500" t="s">
        <v>91</v>
      </c>
    </row>
    <row r="501" spans="1:36">
      <c r="A501" t="s">
        <v>1090</v>
      </c>
      <c r="B501">
        <f>1</f>
        <v>1</v>
      </c>
      <c r="C501" t="s">
        <v>294</v>
      </c>
      <c r="D501" t="str">
        <f>VLOOKUP(Table1[[#This Row],[State Name]], Lookup!$A$2:$B$33, 2, FALSE)</f>
        <v>MZ</v>
      </c>
      <c r="E501" t="s">
        <v>33</v>
      </c>
      <c r="F501">
        <v>2022</v>
      </c>
      <c r="G501" t="s">
        <v>192</v>
      </c>
      <c r="H501">
        <f t="shared" si="7"/>
        <v>3</v>
      </c>
      <c r="I501" s="3">
        <f>DATE(Table1[[#This Row],[Year]],Table1[[#This Row],[Month_Number]],1)</f>
        <v>44621</v>
      </c>
      <c r="J501" t="s">
        <v>146</v>
      </c>
      <c r="K501" t="s">
        <v>1091</v>
      </c>
      <c r="L501" t="s">
        <v>37</v>
      </c>
      <c r="M501">
        <v>2</v>
      </c>
      <c r="N501" t="s">
        <v>128</v>
      </c>
      <c r="O501">
        <v>7</v>
      </c>
      <c r="P501">
        <v>4</v>
      </c>
      <c r="Q501" t="s">
        <v>87</v>
      </c>
      <c r="R501" t="s">
        <v>61</v>
      </c>
      <c r="S501" t="s">
        <v>120</v>
      </c>
      <c r="T501" t="s">
        <v>63</v>
      </c>
      <c r="U501" t="s">
        <v>33</v>
      </c>
      <c r="V501">
        <v>86</v>
      </c>
      <c r="W501">
        <v>43</v>
      </c>
      <c r="X501" t="str">
        <f>IF(Table1[[#This Row],[Driver Age]]&lt;25,"(&lt;25) Young",IF(Table1[[#This Row],[Driver Age]]&lt;=60,"(25–60) Adult","(&gt;60) Senior"))</f>
        <v>(25–60) Adult</v>
      </c>
      <c r="Y501" t="s">
        <v>44</v>
      </c>
      <c r="Z501" t="s">
        <v>33</v>
      </c>
      <c r="AA501" t="s">
        <v>76</v>
      </c>
      <c r="AB501" t="s">
        <v>97</v>
      </c>
      <c r="AC501">
        <v>4</v>
      </c>
      <c r="AD501" t="s">
        <v>47</v>
      </c>
      <c r="AE501" t="s">
        <v>79</v>
      </c>
      <c r="AF501" t="s">
        <v>49</v>
      </c>
      <c r="AG501" t="s">
        <v>50</v>
      </c>
      <c r="AH501">
        <v>0.56999999999999995</v>
      </c>
      <c r="AI501" t="s">
        <v>108</v>
      </c>
      <c r="AJ501" t="s">
        <v>91</v>
      </c>
    </row>
    <row r="502" spans="1:36">
      <c r="A502" t="s">
        <v>1092</v>
      </c>
      <c r="B502">
        <f>1</f>
        <v>1</v>
      </c>
      <c r="C502" t="s">
        <v>197</v>
      </c>
      <c r="D502" t="str">
        <f>VLOOKUP(Table1[[#This Row],[State Name]], Lookup!$A$2:$B$33, 2, FALSE)</f>
        <v>GJ</v>
      </c>
      <c r="E502" t="s">
        <v>198</v>
      </c>
      <c r="F502">
        <v>2022</v>
      </c>
      <c r="G502" t="s">
        <v>192</v>
      </c>
      <c r="H502">
        <f t="shared" si="7"/>
        <v>3</v>
      </c>
      <c r="I502" s="3">
        <f>DATE(Table1[[#This Row],[Year]],Table1[[#This Row],[Month_Number]],1)</f>
        <v>44621</v>
      </c>
      <c r="J502" t="s">
        <v>95</v>
      </c>
      <c r="K502" t="s">
        <v>1091</v>
      </c>
      <c r="L502" t="s">
        <v>59</v>
      </c>
      <c r="M502">
        <v>1</v>
      </c>
      <c r="N502" t="s">
        <v>113</v>
      </c>
      <c r="O502">
        <v>4</v>
      </c>
      <c r="P502">
        <v>1</v>
      </c>
      <c r="Q502" t="s">
        <v>103</v>
      </c>
      <c r="R502" t="s">
        <v>61</v>
      </c>
      <c r="S502" t="s">
        <v>41</v>
      </c>
      <c r="T502" t="s">
        <v>74</v>
      </c>
      <c r="U502" t="s">
        <v>33</v>
      </c>
      <c r="V502">
        <v>81</v>
      </c>
      <c r="W502">
        <v>26</v>
      </c>
      <c r="X502" t="str">
        <f>IF(Table1[[#This Row],[Driver Age]]&lt;25,"(&lt;25) Young",IF(Table1[[#This Row],[Driver Age]]&lt;=60,"(25–60) Adult","(&gt;60) Senior"))</f>
        <v>(25–60) Adult</v>
      </c>
      <c r="Y502" t="s">
        <v>75</v>
      </c>
      <c r="Z502" t="s">
        <v>90</v>
      </c>
      <c r="AA502" t="s">
        <v>45</v>
      </c>
      <c r="AB502" t="s">
        <v>64</v>
      </c>
      <c r="AC502">
        <v>4</v>
      </c>
      <c r="AD502" t="s">
        <v>47</v>
      </c>
      <c r="AE502" t="s">
        <v>79</v>
      </c>
      <c r="AF502" t="s">
        <v>49</v>
      </c>
      <c r="AG502" t="s">
        <v>50</v>
      </c>
      <c r="AH502">
        <v>0.25</v>
      </c>
      <c r="AI502" t="s">
        <v>80</v>
      </c>
      <c r="AJ502" t="s">
        <v>91</v>
      </c>
    </row>
    <row r="503" spans="1:36">
      <c r="A503" t="s">
        <v>1093</v>
      </c>
      <c r="B503">
        <f>1</f>
        <v>1</v>
      </c>
      <c r="C503" t="s">
        <v>99</v>
      </c>
      <c r="D503" t="str">
        <f>VLOOKUP(Table1[[#This Row],[State Name]], Lookup!$A$2:$B$33, 2, FALSE)</f>
        <v>ML</v>
      </c>
      <c r="E503" t="s">
        <v>33</v>
      </c>
      <c r="F503">
        <v>2020</v>
      </c>
      <c r="G503" t="s">
        <v>94</v>
      </c>
      <c r="H503">
        <f t="shared" si="7"/>
        <v>8</v>
      </c>
      <c r="I503" s="3">
        <f>DATE(Table1[[#This Row],[Year]],Table1[[#This Row],[Month_Number]],1)</f>
        <v>44044</v>
      </c>
      <c r="J503" t="s">
        <v>146</v>
      </c>
      <c r="K503" t="s">
        <v>1094</v>
      </c>
      <c r="L503" t="s">
        <v>59</v>
      </c>
      <c r="M503">
        <v>5</v>
      </c>
      <c r="N503" t="s">
        <v>113</v>
      </c>
      <c r="O503">
        <v>6</v>
      </c>
      <c r="P503">
        <v>5</v>
      </c>
      <c r="Q503" t="s">
        <v>119</v>
      </c>
      <c r="R503" t="s">
        <v>61</v>
      </c>
      <c r="S503" t="s">
        <v>120</v>
      </c>
      <c r="T503" t="s">
        <v>74</v>
      </c>
      <c r="U503" t="s">
        <v>43</v>
      </c>
      <c r="V503">
        <v>59</v>
      </c>
      <c r="W503">
        <v>33</v>
      </c>
      <c r="X503" t="str">
        <f>IF(Table1[[#This Row],[Driver Age]]&lt;25,"(&lt;25) Young",IF(Table1[[#This Row],[Driver Age]]&lt;=60,"(25–60) Adult","(&gt;60) Senior"))</f>
        <v>(25–60) Adult</v>
      </c>
      <c r="Y503" t="s">
        <v>44</v>
      </c>
      <c r="Z503" t="s">
        <v>107</v>
      </c>
      <c r="AA503" t="s">
        <v>45</v>
      </c>
      <c r="AB503" t="s">
        <v>97</v>
      </c>
      <c r="AC503">
        <v>2</v>
      </c>
      <c r="AD503" t="s">
        <v>47</v>
      </c>
      <c r="AE503" t="s">
        <v>48</v>
      </c>
      <c r="AF503" t="s">
        <v>49</v>
      </c>
      <c r="AG503" t="s">
        <v>50</v>
      </c>
      <c r="AH503">
        <v>0.83</v>
      </c>
      <c r="AI503" t="s">
        <v>80</v>
      </c>
      <c r="AJ503" t="s">
        <v>52</v>
      </c>
    </row>
    <row r="504" spans="1:36">
      <c r="A504" t="s">
        <v>1095</v>
      </c>
      <c r="B504">
        <f>1</f>
        <v>1</v>
      </c>
      <c r="C504" t="s">
        <v>211</v>
      </c>
      <c r="D504" t="str">
        <f>VLOOKUP(Table1[[#This Row],[State Name]], Lookup!$A$2:$B$33, 2, FALSE)</f>
        <v>WB</v>
      </c>
      <c r="E504" t="s">
        <v>265</v>
      </c>
      <c r="F504">
        <v>2019</v>
      </c>
      <c r="G504" t="s">
        <v>130</v>
      </c>
      <c r="H504">
        <f t="shared" si="7"/>
        <v>4</v>
      </c>
      <c r="I504" s="3">
        <f>DATE(Table1[[#This Row],[Year]],Table1[[#This Row],[Month_Number]],1)</f>
        <v>43556</v>
      </c>
      <c r="J504" t="s">
        <v>35</v>
      </c>
      <c r="K504" t="s">
        <v>964</v>
      </c>
      <c r="L504" t="s">
        <v>37</v>
      </c>
      <c r="M504">
        <v>1</v>
      </c>
      <c r="N504" t="s">
        <v>86</v>
      </c>
      <c r="O504">
        <v>8</v>
      </c>
      <c r="P504">
        <v>1</v>
      </c>
      <c r="Q504" t="s">
        <v>72</v>
      </c>
      <c r="R504" t="s">
        <v>104</v>
      </c>
      <c r="S504" t="s">
        <v>120</v>
      </c>
      <c r="T504" t="s">
        <v>74</v>
      </c>
      <c r="U504" t="s">
        <v>43</v>
      </c>
      <c r="V504">
        <v>112</v>
      </c>
      <c r="W504">
        <v>49</v>
      </c>
      <c r="X504" t="str">
        <f>IF(Table1[[#This Row],[Driver Age]]&lt;25,"(&lt;25) Young",IF(Table1[[#This Row],[Driver Age]]&lt;=60,"(25–60) Adult","(&gt;60) Senior"))</f>
        <v>(25–60) Adult</v>
      </c>
      <c r="Y504" t="s">
        <v>44</v>
      </c>
      <c r="Z504" t="s">
        <v>33</v>
      </c>
      <c r="AA504" t="s">
        <v>76</v>
      </c>
      <c r="AB504" t="s">
        <v>77</v>
      </c>
      <c r="AC504">
        <v>18</v>
      </c>
      <c r="AD504" t="s">
        <v>114</v>
      </c>
      <c r="AE504" t="s">
        <v>65</v>
      </c>
      <c r="AF504" t="s">
        <v>49</v>
      </c>
      <c r="AG504" t="s">
        <v>50</v>
      </c>
      <c r="AH504">
        <v>0.12</v>
      </c>
      <c r="AI504" t="s">
        <v>108</v>
      </c>
      <c r="AJ504" t="s">
        <v>81</v>
      </c>
    </row>
    <row r="505" spans="1:36">
      <c r="A505" t="s">
        <v>1096</v>
      </c>
      <c r="B505">
        <f>1</f>
        <v>1</v>
      </c>
      <c r="C505" t="s">
        <v>253</v>
      </c>
      <c r="D505" t="str">
        <f>VLOOKUP(Table1[[#This Row],[State Name]], Lookup!$A$2:$B$33, 2, FALSE)</f>
        <v>UK</v>
      </c>
      <c r="E505" t="s">
        <v>33</v>
      </c>
      <c r="F505">
        <v>2021</v>
      </c>
      <c r="G505" t="s">
        <v>83</v>
      </c>
      <c r="H505">
        <f t="shared" si="7"/>
        <v>6</v>
      </c>
      <c r="I505" s="3">
        <f>DATE(Table1[[#This Row],[Year]],Table1[[#This Row],[Month_Number]],1)</f>
        <v>44348</v>
      </c>
      <c r="J505" t="s">
        <v>154</v>
      </c>
      <c r="K505" t="s">
        <v>1097</v>
      </c>
      <c r="L505" t="s">
        <v>37</v>
      </c>
      <c r="M505">
        <v>2</v>
      </c>
      <c r="N505" t="s">
        <v>60</v>
      </c>
      <c r="O505">
        <v>0</v>
      </c>
      <c r="P505">
        <v>4</v>
      </c>
      <c r="Q505" t="s">
        <v>39</v>
      </c>
      <c r="R505" t="s">
        <v>40</v>
      </c>
      <c r="S505" t="s">
        <v>62</v>
      </c>
      <c r="T505" t="s">
        <v>105</v>
      </c>
      <c r="U505" t="s">
        <v>33</v>
      </c>
      <c r="V505">
        <v>30</v>
      </c>
      <c r="W505">
        <v>34</v>
      </c>
      <c r="X505" t="str">
        <f>IF(Table1[[#This Row],[Driver Age]]&lt;25,"(&lt;25) Young",IF(Table1[[#This Row],[Driver Age]]&lt;=60,"(25–60) Adult","(&gt;60) Senior"))</f>
        <v>(25–60) Adult</v>
      </c>
      <c r="Y505" t="s">
        <v>44</v>
      </c>
      <c r="Z505" t="s">
        <v>90</v>
      </c>
      <c r="AA505" t="s">
        <v>45</v>
      </c>
      <c r="AB505" t="s">
        <v>77</v>
      </c>
      <c r="AC505">
        <v>8</v>
      </c>
      <c r="AD505" t="s">
        <v>78</v>
      </c>
      <c r="AE505" t="s">
        <v>48</v>
      </c>
      <c r="AF505" t="s">
        <v>26</v>
      </c>
      <c r="AG505" t="s">
        <v>50</v>
      </c>
      <c r="AH505">
        <v>0</v>
      </c>
      <c r="AI505" t="s">
        <v>80</v>
      </c>
      <c r="AJ505" t="s">
        <v>109</v>
      </c>
    </row>
    <row r="506" spans="1:36">
      <c r="A506" t="s">
        <v>1098</v>
      </c>
      <c r="B506">
        <f>1</f>
        <v>1</v>
      </c>
      <c r="C506" t="s">
        <v>197</v>
      </c>
      <c r="D506" t="str">
        <f>VLOOKUP(Table1[[#This Row],[State Name]], Lookup!$A$2:$B$33, 2, FALSE)</f>
        <v>GJ</v>
      </c>
      <c r="E506" t="s">
        <v>198</v>
      </c>
      <c r="F506">
        <v>2021</v>
      </c>
      <c r="G506" t="s">
        <v>100</v>
      </c>
      <c r="H506">
        <f t="shared" si="7"/>
        <v>11</v>
      </c>
      <c r="I506" s="3">
        <f>DATE(Table1[[#This Row],[Year]],Table1[[#This Row],[Month_Number]],1)</f>
        <v>44501</v>
      </c>
      <c r="J506" t="s">
        <v>154</v>
      </c>
      <c r="K506" t="s">
        <v>1099</v>
      </c>
      <c r="L506" t="s">
        <v>37</v>
      </c>
      <c r="M506">
        <v>5</v>
      </c>
      <c r="N506" t="s">
        <v>128</v>
      </c>
      <c r="O506">
        <v>0</v>
      </c>
      <c r="P506">
        <v>1</v>
      </c>
      <c r="Q506" t="s">
        <v>103</v>
      </c>
      <c r="R506" t="s">
        <v>40</v>
      </c>
      <c r="S506" t="s">
        <v>41</v>
      </c>
      <c r="T506" t="s">
        <v>74</v>
      </c>
      <c r="U506" t="s">
        <v>89</v>
      </c>
      <c r="V506">
        <v>109</v>
      </c>
      <c r="W506">
        <v>31</v>
      </c>
      <c r="X506" t="str">
        <f>IF(Table1[[#This Row],[Driver Age]]&lt;25,"(&lt;25) Young",IF(Table1[[#This Row],[Driver Age]]&lt;=60,"(25–60) Adult","(&gt;60) Senior"))</f>
        <v>(25–60) Adult</v>
      </c>
      <c r="Y506" t="s">
        <v>75</v>
      </c>
      <c r="Z506" t="s">
        <v>107</v>
      </c>
      <c r="AA506" t="s">
        <v>76</v>
      </c>
      <c r="AB506" t="s">
        <v>97</v>
      </c>
      <c r="AC506">
        <v>11</v>
      </c>
      <c r="AD506" t="s">
        <v>78</v>
      </c>
      <c r="AE506" t="s">
        <v>48</v>
      </c>
      <c r="AF506" t="s">
        <v>26</v>
      </c>
      <c r="AG506" t="s">
        <v>50</v>
      </c>
      <c r="AH506">
        <v>0</v>
      </c>
      <c r="AI506" t="s">
        <v>80</v>
      </c>
      <c r="AJ506" t="s">
        <v>67</v>
      </c>
    </row>
    <row r="507" spans="1:36">
      <c r="A507" t="s">
        <v>1100</v>
      </c>
      <c r="B507">
        <f>1</f>
        <v>1</v>
      </c>
      <c r="C507" t="s">
        <v>137</v>
      </c>
      <c r="D507" t="str">
        <f>VLOOKUP(Table1[[#This Row],[State Name]], Lookup!$A$2:$B$33, 2, FALSE)</f>
        <v>AS</v>
      </c>
      <c r="E507" t="s">
        <v>33</v>
      </c>
      <c r="F507">
        <v>2023</v>
      </c>
      <c r="G507" t="s">
        <v>124</v>
      </c>
      <c r="H507">
        <f t="shared" si="7"/>
        <v>7</v>
      </c>
      <c r="I507" s="3">
        <f>DATE(Table1[[#This Row],[Year]],Table1[[#This Row],[Month_Number]],1)</f>
        <v>45108</v>
      </c>
      <c r="J507" t="s">
        <v>84</v>
      </c>
      <c r="K507" t="s">
        <v>1101</v>
      </c>
      <c r="L507" t="s">
        <v>59</v>
      </c>
      <c r="M507">
        <v>5</v>
      </c>
      <c r="N507" t="s">
        <v>86</v>
      </c>
      <c r="O507">
        <v>6</v>
      </c>
      <c r="P507">
        <v>4</v>
      </c>
      <c r="Q507" t="s">
        <v>103</v>
      </c>
      <c r="R507" t="s">
        <v>104</v>
      </c>
      <c r="S507" t="s">
        <v>41</v>
      </c>
      <c r="T507" t="s">
        <v>74</v>
      </c>
      <c r="U507" t="s">
        <v>33</v>
      </c>
      <c r="V507">
        <v>84</v>
      </c>
      <c r="W507">
        <v>57</v>
      </c>
      <c r="X507" t="str">
        <f>IF(Table1[[#This Row],[Driver Age]]&lt;25,"(&lt;25) Young",IF(Table1[[#This Row],[Driver Age]]&lt;=60,"(25–60) Adult","(&gt;60) Senior"))</f>
        <v>(25–60) Adult</v>
      </c>
      <c r="Y507" t="s">
        <v>44</v>
      </c>
      <c r="Z507" t="s">
        <v>90</v>
      </c>
      <c r="AA507" t="s">
        <v>45</v>
      </c>
      <c r="AB507" t="s">
        <v>64</v>
      </c>
      <c r="AC507">
        <v>1</v>
      </c>
      <c r="AD507" t="s">
        <v>47</v>
      </c>
      <c r="AE507" t="s">
        <v>79</v>
      </c>
      <c r="AF507" t="s">
        <v>26</v>
      </c>
      <c r="AG507" t="s">
        <v>50</v>
      </c>
      <c r="AH507">
        <v>0.67</v>
      </c>
      <c r="AI507" t="s">
        <v>66</v>
      </c>
      <c r="AJ507" t="s">
        <v>91</v>
      </c>
    </row>
    <row r="508" spans="1:36">
      <c r="A508" t="s">
        <v>1102</v>
      </c>
      <c r="B508">
        <f>1</f>
        <v>1</v>
      </c>
      <c r="C508" t="s">
        <v>191</v>
      </c>
      <c r="D508" t="str">
        <f>VLOOKUP(Table1[[#This Row],[State Name]], Lookup!$A$2:$B$33, 2, FALSE)</f>
        <v>CH</v>
      </c>
      <c r="E508" t="s">
        <v>33</v>
      </c>
      <c r="F508">
        <v>2019</v>
      </c>
      <c r="G508" t="s">
        <v>83</v>
      </c>
      <c r="H508">
        <f t="shared" si="7"/>
        <v>6</v>
      </c>
      <c r="I508" s="3">
        <f>DATE(Table1[[#This Row],[Year]],Table1[[#This Row],[Month_Number]],1)</f>
        <v>43617</v>
      </c>
      <c r="J508" t="s">
        <v>95</v>
      </c>
      <c r="K508" t="s">
        <v>1103</v>
      </c>
      <c r="L508" t="s">
        <v>37</v>
      </c>
      <c r="M508">
        <v>4</v>
      </c>
      <c r="N508" t="s">
        <v>86</v>
      </c>
      <c r="O508">
        <v>6</v>
      </c>
      <c r="P508">
        <v>4</v>
      </c>
      <c r="Q508" t="s">
        <v>87</v>
      </c>
      <c r="R508" t="s">
        <v>61</v>
      </c>
      <c r="S508" t="s">
        <v>120</v>
      </c>
      <c r="T508" t="s">
        <v>105</v>
      </c>
      <c r="U508" t="s">
        <v>89</v>
      </c>
      <c r="V508">
        <v>67</v>
      </c>
      <c r="W508">
        <v>68</v>
      </c>
      <c r="X508" t="str">
        <f>IF(Table1[[#This Row],[Driver Age]]&lt;25,"(&lt;25) Young",IF(Table1[[#This Row],[Driver Age]]&lt;=60,"(25–60) Adult","(&gt;60) Senior"))</f>
        <v>(&gt;60) Senior</v>
      </c>
      <c r="Y508" t="s">
        <v>75</v>
      </c>
      <c r="Z508" t="s">
        <v>33</v>
      </c>
      <c r="AA508" t="s">
        <v>45</v>
      </c>
      <c r="AB508" t="s">
        <v>64</v>
      </c>
      <c r="AC508">
        <v>3</v>
      </c>
      <c r="AD508" t="s">
        <v>47</v>
      </c>
      <c r="AE508" t="s">
        <v>65</v>
      </c>
      <c r="AF508" t="s">
        <v>49</v>
      </c>
      <c r="AG508" t="s">
        <v>50</v>
      </c>
      <c r="AH508">
        <v>0.67</v>
      </c>
      <c r="AI508" t="s">
        <v>51</v>
      </c>
      <c r="AJ508" t="s">
        <v>52</v>
      </c>
    </row>
    <row r="509" spans="1:36">
      <c r="A509" t="s">
        <v>1104</v>
      </c>
      <c r="B509">
        <f>1</f>
        <v>1</v>
      </c>
      <c r="C509" t="s">
        <v>206</v>
      </c>
      <c r="D509" t="str">
        <f>VLOOKUP(Table1[[#This Row],[State Name]], Lookup!$A$2:$B$33, 2, FALSE)</f>
        <v>OD</v>
      </c>
      <c r="E509" t="s">
        <v>33</v>
      </c>
      <c r="F509">
        <v>2018</v>
      </c>
      <c r="G509" t="s">
        <v>94</v>
      </c>
      <c r="H509">
        <f t="shared" si="7"/>
        <v>8</v>
      </c>
      <c r="I509" s="3">
        <f>DATE(Table1[[#This Row],[Year]],Table1[[#This Row],[Month_Number]],1)</f>
        <v>43313</v>
      </c>
      <c r="J509" t="s">
        <v>95</v>
      </c>
      <c r="K509" t="s">
        <v>1105</v>
      </c>
      <c r="L509" t="s">
        <v>50</v>
      </c>
      <c r="M509">
        <v>2</v>
      </c>
      <c r="N509" t="s">
        <v>113</v>
      </c>
      <c r="O509">
        <v>3</v>
      </c>
      <c r="P509">
        <v>5</v>
      </c>
      <c r="Q509" t="s">
        <v>87</v>
      </c>
      <c r="R509" t="s">
        <v>40</v>
      </c>
      <c r="S509" t="s">
        <v>41</v>
      </c>
      <c r="T509" t="s">
        <v>105</v>
      </c>
      <c r="U509" t="s">
        <v>106</v>
      </c>
      <c r="V509">
        <v>59</v>
      </c>
      <c r="W509">
        <v>27</v>
      </c>
      <c r="X509" t="str">
        <f>IF(Table1[[#This Row],[Driver Age]]&lt;25,"(&lt;25) Young",IF(Table1[[#This Row],[Driver Age]]&lt;=60,"(25–60) Adult","(&gt;60) Senior"))</f>
        <v>(25–60) Adult</v>
      </c>
      <c r="Y509" t="s">
        <v>44</v>
      </c>
      <c r="Z509" t="s">
        <v>90</v>
      </c>
      <c r="AA509" t="s">
        <v>45</v>
      </c>
      <c r="AB509" t="s">
        <v>64</v>
      </c>
      <c r="AC509">
        <v>19</v>
      </c>
      <c r="AD509" t="s">
        <v>114</v>
      </c>
      <c r="AE509" t="s">
        <v>65</v>
      </c>
      <c r="AF509" t="s">
        <v>49</v>
      </c>
      <c r="AG509" t="s">
        <v>50</v>
      </c>
      <c r="AH509">
        <v>1.67</v>
      </c>
      <c r="AI509" t="s">
        <v>80</v>
      </c>
      <c r="AJ509" t="s">
        <v>52</v>
      </c>
    </row>
    <row r="510" spans="1:36">
      <c r="A510" t="s">
        <v>1106</v>
      </c>
      <c r="B510">
        <f>1</f>
        <v>1</v>
      </c>
      <c r="C510" t="s">
        <v>145</v>
      </c>
      <c r="D510" t="str">
        <f>VLOOKUP(Table1[[#This Row],[State Name]], Lookup!$A$2:$B$33, 2, FALSE)</f>
        <v>TS</v>
      </c>
      <c r="E510" t="s">
        <v>33</v>
      </c>
      <c r="F510">
        <v>2020</v>
      </c>
      <c r="G510" t="s">
        <v>138</v>
      </c>
      <c r="H510">
        <f t="shared" si="7"/>
        <v>9</v>
      </c>
      <c r="I510" s="3">
        <f>DATE(Table1[[#This Row],[Year]],Table1[[#This Row],[Month_Number]],1)</f>
        <v>44075</v>
      </c>
      <c r="J510" t="s">
        <v>154</v>
      </c>
      <c r="K510" t="s">
        <v>1107</v>
      </c>
      <c r="L510" t="s">
        <v>50</v>
      </c>
      <c r="M510">
        <v>1</v>
      </c>
      <c r="N510" t="s">
        <v>60</v>
      </c>
      <c r="O510">
        <v>5</v>
      </c>
      <c r="P510">
        <v>0</v>
      </c>
      <c r="Q510" t="s">
        <v>72</v>
      </c>
      <c r="R510" t="s">
        <v>104</v>
      </c>
      <c r="S510" t="s">
        <v>120</v>
      </c>
      <c r="T510" t="s">
        <v>105</v>
      </c>
      <c r="U510" t="s">
        <v>43</v>
      </c>
      <c r="V510">
        <v>31</v>
      </c>
      <c r="W510">
        <v>60</v>
      </c>
      <c r="X510" t="str">
        <f>IF(Table1[[#This Row],[Driver Age]]&lt;25,"(&lt;25) Young",IF(Table1[[#This Row],[Driver Age]]&lt;=60,"(25–60) Adult","(&gt;60) Senior"))</f>
        <v>(25–60) Adult</v>
      </c>
      <c r="Y510" t="s">
        <v>75</v>
      </c>
      <c r="Z510" t="s">
        <v>107</v>
      </c>
      <c r="AA510" t="s">
        <v>45</v>
      </c>
      <c r="AB510" t="s">
        <v>64</v>
      </c>
      <c r="AC510">
        <v>21</v>
      </c>
      <c r="AD510" t="s">
        <v>47</v>
      </c>
      <c r="AE510" t="s">
        <v>48</v>
      </c>
      <c r="AF510" t="s">
        <v>26</v>
      </c>
      <c r="AG510" t="s">
        <v>143</v>
      </c>
      <c r="AH510">
        <v>0</v>
      </c>
      <c r="AI510" t="s">
        <v>66</v>
      </c>
      <c r="AJ510" t="s">
        <v>109</v>
      </c>
    </row>
    <row r="511" spans="1:36">
      <c r="A511" t="s">
        <v>1108</v>
      </c>
      <c r="B511">
        <f>1</f>
        <v>1</v>
      </c>
      <c r="C511" t="s">
        <v>137</v>
      </c>
      <c r="D511" t="str">
        <f>VLOOKUP(Table1[[#This Row],[State Name]], Lookup!$A$2:$B$33, 2, FALSE)</f>
        <v>AS</v>
      </c>
      <c r="E511" t="s">
        <v>33</v>
      </c>
      <c r="F511">
        <v>2019</v>
      </c>
      <c r="G511" t="s">
        <v>111</v>
      </c>
      <c r="H511">
        <f t="shared" si="7"/>
        <v>10</v>
      </c>
      <c r="I511" s="3">
        <f>DATE(Table1[[#This Row],[Year]],Table1[[#This Row],[Month_Number]],1)</f>
        <v>43739</v>
      </c>
      <c r="J511" t="s">
        <v>35</v>
      </c>
      <c r="K511" t="s">
        <v>646</v>
      </c>
      <c r="L511" t="s">
        <v>37</v>
      </c>
      <c r="M511">
        <v>5</v>
      </c>
      <c r="N511" t="s">
        <v>128</v>
      </c>
      <c r="O511">
        <v>0</v>
      </c>
      <c r="P511">
        <v>5</v>
      </c>
      <c r="Q511" t="s">
        <v>87</v>
      </c>
      <c r="R511" t="s">
        <v>61</v>
      </c>
      <c r="S511" t="s">
        <v>73</v>
      </c>
      <c r="T511" t="s">
        <v>105</v>
      </c>
      <c r="U511" t="s">
        <v>89</v>
      </c>
      <c r="V511">
        <v>47</v>
      </c>
      <c r="W511">
        <v>26</v>
      </c>
      <c r="X511" t="str">
        <f>IF(Table1[[#This Row],[Driver Age]]&lt;25,"(&lt;25) Young",IF(Table1[[#This Row],[Driver Age]]&lt;=60,"(25–60) Adult","(&gt;60) Senior"))</f>
        <v>(25–60) Adult</v>
      </c>
      <c r="Y511" t="s">
        <v>44</v>
      </c>
      <c r="Z511" t="s">
        <v>90</v>
      </c>
      <c r="AA511" t="s">
        <v>45</v>
      </c>
      <c r="AB511" t="s">
        <v>77</v>
      </c>
      <c r="AC511">
        <v>16</v>
      </c>
      <c r="AD511" t="s">
        <v>135</v>
      </c>
      <c r="AE511" t="s">
        <v>65</v>
      </c>
      <c r="AF511" t="s">
        <v>49</v>
      </c>
      <c r="AG511" t="s">
        <v>50</v>
      </c>
      <c r="AH511">
        <v>0</v>
      </c>
      <c r="AI511" t="s">
        <v>80</v>
      </c>
      <c r="AJ511" t="s">
        <v>109</v>
      </c>
    </row>
    <row r="512" spans="1:36">
      <c r="A512" t="s">
        <v>1109</v>
      </c>
      <c r="B512">
        <f>1</f>
        <v>1</v>
      </c>
      <c r="C512" t="s">
        <v>191</v>
      </c>
      <c r="D512" t="str">
        <f>VLOOKUP(Table1[[#This Row],[State Name]], Lookup!$A$2:$B$33, 2, FALSE)</f>
        <v>CH</v>
      </c>
      <c r="E512" t="s">
        <v>33</v>
      </c>
      <c r="F512">
        <v>2019</v>
      </c>
      <c r="G512" t="s">
        <v>56</v>
      </c>
      <c r="H512">
        <f t="shared" si="7"/>
        <v>1</v>
      </c>
      <c r="I512" s="3">
        <f>DATE(Table1[[#This Row],[Year]],Table1[[#This Row],[Month_Number]],1)</f>
        <v>43466</v>
      </c>
      <c r="J512" t="s">
        <v>84</v>
      </c>
      <c r="K512" t="s">
        <v>734</v>
      </c>
      <c r="L512" t="s">
        <v>59</v>
      </c>
      <c r="M512">
        <v>4</v>
      </c>
      <c r="N512" t="s">
        <v>60</v>
      </c>
      <c r="O512">
        <v>5</v>
      </c>
      <c r="P512">
        <v>1</v>
      </c>
      <c r="Q512" t="s">
        <v>39</v>
      </c>
      <c r="R512" t="s">
        <v>88</v>
      </c>
      <c r="S512" t="s">
        <v>120</v>
      </c>
      <c r="T512" t="s">
        <v>63</v>
      </c>
      <c r="U512" t="s">
        <v>33</v>
      </c>
      <c r="V512">
        <v>90</v>
      </c>
      <c r="W512">
        <v>34</v>
      </c>
      <c r="X512" t="str">
        <f>IF(Table1[[#This Row],[Driver Age]]&lt;25,"(&lt;25) Young",IF(Table1[[#This Row],[Driver Age]]&lt;=60,"(25–60) Adult","(&gt;60) Senior"))</f>
        <v>(25–60) Adult</v>
      </c>
      <c r="Y512" t="s">
        <v>75</v>
      </c>
      <c r="Z512" t="s">
        <v>90</v>
      </c>
      <c r="AA512" t="s">
        <v>45</v>
      </c>
      <c r="AB512" t="s">
        <v>77</v>
      </c>
      <c r="AC512">
        <v>0</v>
      </c>
      <c r="AD512" t="s">
        <v>47</v>
      </c>
      <c r="AE512" t="s">
        <v>65</v>
      </c>
      <c r="AF512" t="s">
        <v>26</v>
      </c>
      <c r="AG512" t="s">
        <v>50</v>
      </c>
      <c r="AH512">
        <v>0.2</v>
      </c>
      <c r="AI512" t="s">
        <v>80</v>
      </c>
      <c r="AJ512" t="s">
        <v>67</v>
      </c>
    </row>
    <row r="513" spans="1:36">
      <c r="A513" t="s">
        <v>1110</v>
      </c>
      <c r="B513">
        <f>1</f>
        <v>1</v>
      </c>
      <c r="C513" t="s">
        <v>170</v>
      </c>
      <c r="D513" t="str">
        <f>VLOOKUP(Table1[[#This Row],[State Name]], Lookup!$A$2:$B$33, 2, FALSE)</f>
        <v>PY</v>
      </c>
      <c r="E513" t="s">
        <v>33</v>
      </c>
      <c r="F513">
        <v>2023</v>
      </c>
      <c r="G513" t="s">
        <v>111</v>
      </c>
      <c r="H513">
        <f t="shared" si="7"/>
        <v>10</v>
      </c>
      <c r="I513" s="3">
        <f>DATE(Table1[[#This Row],[Year]],Table1[[#This Row],[Month_Number]],1)</f>
        <v>45200</v>
      </c>
      <c r="J513" t="s">
        <v>146</v>
      </c>
      <c r="K513" t="s">
        <v>1111</v>
      </c>
      <c r="L513" t="s">
        <v>59</v>
      </c>
      <c r="M513">
        <v>1</v>
      </c>
      <c r="N513" t="s">
        <v>71</v>
      </c>
      <c r="O513">
        <v>0</v>
      </c>
      <c r="P513">
        <v>1</v>
      </c>
      <c r="Q513" t="s">
        <v>87</v>
      </c>
      <c r="R513" t="s">
        <v>88</v>
      </c>
      <c r="S513" t="s">
        <v>120</v>
      </c>
      <c r="T513" t="s">
        <v>63</v>
      </c>
      <c r="U513" t="s">
        <v>106</v>
      </c>
      <c r="V513">
        <v>87</v>
      </c>
      <c r="W513">
        <v>34</v>
      </c>
      <c r="X513" t="str">
        <f>IF(Table1[[#This Row],[Driver Age]]&lt;25,"(&lt;25) Young",IF(Table1[[#This Row],[Driver Age]]&lt;=60,"(25–60) Adult","(&gt;60) Senior"))</f>
        <v>(25–60) Adult</v>
      </c>
      <c r="Y513" t="s">
        <v>44</v>
      </c>
      <c r="Z513" t="s">
        <v>107</v>
      </c>
      <c r="AA513" t="s">
        <v>76</v>
      </c>
      <c r="AB513" t="s">
        <v>46</v>
      </c>
      <c r="AC513">
        <v>23</v>
      </c>
      <c r="AD513" t="s">
        <v>47</v>
      </c>
      <c r="AE513" t="s">
        <v>79</v>
      </c>
      <c r="AF513" t="s">
        <v>49</v>
      </c>
      <c r="AG513" t="s">
        <v>50</v>
      </c>
      <c r="AH513">
        <v>0</v>
      </c>
      <c r="AI513" t="s">
        <v>80</v>
      </c>
      <c r="AJ513" t="s">
        <v>91</v>
      </c>
    </row>
    <row r="514" spans="1:36">
      <c r="A514" t="s">
        <v>1112</v>
      </c>
      <c r="B514">
        <f>1</f>
        <v>1</v>
      </c>
      <c r="C514" t="s">
        <v>122</v>
      </c>
      <c r="D514" t="str">
        <f>VLOOKUP(Table1[[#This Row],[State Name]], Lookup!$A$2:$B$33, 2, FALSE)</f>
        <v>RJ</v>
      </c>
      <c r="E514" t="s">
        <v>483</v>
      </c>
      <c r="F514">
        <v>2022</v>
      </c>
      <c r="G514" t="s">
        <v>56</v>
      </c>
      <c r="H514">
        <f t="shared" ref="H514:H577" si="8">MONTH(DATEVALUE(G514 &amp; " 5"))</f>
        <v>1</v>
      </c>
      <c r="I514" s="3">
        <f>DATE(Table1[[#This Row],[Year]],Table1[[#This Row],[Month_Number]],1)</f>
        <v>44562</v>
      </c>
      <c r="J514" t="s">
        <v>101</v>
      </c>
      <c r="K514" t="s">
        <v>1113</v>
      </c>
      <c r="L514" t="s">
        <v>37</v>
      </c>
      <c r="M514">
        <v>1</v>
      </c>
      <c r="N514" t="s">
        <v>71</v>
      </c>
      <c r="O514">
        <v>4</v>
      </c>
      <c r="P514">
        <v>2</v>
      </c>
      <c r="Q514" t="s">
        <v>39</v>
      </c>
      <c r="R514" t="s">
        <v>104</v>
      </c>
      <c r="S514" t="s">
        <v>41</v>
      </c>
      <c r="T514" t="s">
        <v>63</v>
      </c>
      <c r="U514" t="s">
        <v>43</v>
      </c>
      <c r="V514">
        <v>86</v>
      </c>
      <c r="W514">
        <v>68</v>
      </c>
      <c r="X514" t="str">
        <f>IF(Table1[[#This Row],[Driver Age]]&lt;25,"(&lt;25) Young",IF(Table1[[#This Row],[Driver Age]]&lt;=60,"(25–60) Adult","(&gt;60) Senior"))</f>
        <v>(&gt;60) Senior</v>
      </c>
      <c r="Y514" t="s">
        <v>75</v>
      </c>
      <c r="Z514" t="s">
        <v>90</v>
      </c>
      <c r="AA514" t="s">
        <v>76</v>
      </c>
      <c r="AB514" t="s">
        <v>64</v>
      </c>
      <c r="AC514">
        <v>1</v>
      </c>
      <c r="AD514" t="s">
        <v>47</v>
      </c>
      <c r="AE514" t="s">
        <v>79</v>
      </c>
      <c r="AF514" t="s">
        <v>49</v>
      </c>
      <c r="AG514" t="s">
        <v>50</v>
      </c>
      <c r="AH514">
        <v>0.5</v>
      </c>
      <c r="AI514" t="s">
        <v>51</v>
      </c>
      <c r="AJ514" t="s">
        <v>91</v>
      </c>
    </row>
    <row r="515" spans="1:36">
      <c r="A515" t="s">
        <v>1114</v>
      </c>
      <c r="B515">
        <f>1</f>
        <v>1</v>
      </c>
      <c r="C515" t="s">
        <v>54</v>
      </c>
      <c r="D515" t="str">
        <f>VLOOKUP(Table1[[#This Row],[State Name]], Lookup!$A$2:$B$33, 2, FALSE)</f>
        <v>UP</v>
      </c>
      <c r="E515" t="s">
        <v>133</v>
      </c>
      <c r="F515">
        <v>2021</v>
      </c>
      <c r="G515" t="s">
        <v>192</v>
      </c>
      <c r="H515">
        <f t="shared" si="8"/>
        <v>3</v>
      </c>
      <c r="I515" s="3">
        <f>DATE(Table1[[#This Row],[Year]],Table1[[#This Row],[Month_Number]],1)</f>
        <v>44256</v>
      </c>
      <c r="J515" t="s">
        <v>146</v>
      </c>
      <c r="K515" t="s">
        <v>1076</v>
      </c>
      <c r="L515" t="s">
        <v>50</v>
      </c>
      <c r="M515">
        <v>5</v>
      </c>
      <c r="N515" t="s">
        <v>71</v>
      </c>
      <c r="O515">
        <v>8</v>
      </c>
      <c r="P515">
        <v>1</v>
      </c>
      <c r="Q515" t="s">
        <v>103</v>
      </c>
      <c r="R515" t="s">
        <v>40</v>
      </c>
      <c r="S515" t="s">
        <v>73</v>
      </c>
      <c r="T515" t="s">
        <v>105</v>
      </c>
      <c r="U515" t="s">
        <v>106</v>
      </c>
      <c r="V515">
        <v>97</v>
      </c>
      <c r="W515">
        <v>48</v>
      </c>
      <c r="X515" t="str">
        <f>IF(Table1[[#This Row],[Driver Age]]&lt;25,"(&lt;25) Young",IF(Table1[[#This Row],[Driver Age]]&lt;=60,"(25–60) Adult","(&gt;60) Senior"))</f>
        <v>(25–60) Adult</v>
      </c>
      <c r="Y515" t="s">
        <v>44</v>
      </c>
      <c r="Z515" t="s">
        <v>33</v>
      </c>
      <c r="AA515" t="s">
        <v>45</v>
      </c>
      <c r="AB515" t="s">
        <v>97</v>
      </c>
      <c r="AC515">
        <v>20</v>
      </c>
      <c r="AD515" t="s">
        <v>114</v>
      </c>
      <c r="AE515" t="s">
        <v>48</v>
      </c>
      <c r="AF515" t="s">
        <v>49</v>
      </c>
      <c r="AG515" t="s">
        <v>50</v>
      </c>
      <c r="AH515">
        <v>0.12</v>
      </c>
      <c r="AI515" t="s">
        <v>108</v>
      </c>
      <c r="AJ515" t="s">
        <v>67</v>
      </c>
    </row>
    <row r="516" spans="1:36">
      <c r="A516" t="s">
        <v>1115</v>
      </c>
      <c r="B516">
        <f>1</f>
        <v>1</v>
      </c>
      <c r="C516" t="s">
        <v>152</v>
      </c>
      <c r="D516" t="str">
        <f>VLOOKUP(Table1[[#This Row],[State Name]], Lookup!$A$2:$B$33, 2, FALSE)</f>
        <v>AP</v>
      </c>
      <c r="E516" t="s">
        <v>440</v>
      </c>
      <c r="F516">
        <v>2022</v>
      </c>
      <c r="G516" t="s">
        <v>138</v>
      </c>
      <c r="H516">
        <f t="shared" si="8"/>
        <v>9</v>
      </c>
      <c r="I516" s="3">
        <f>DATE(Table1[[#This Row],[Year]],Table1[[#This Row],[Month_Number]],1)</f>
        <v>44805</v>
      </c>
      <c r="J516" t="s">
        <v>101</v>
      </c>
      <c r="K516" t="s">
        <v>1116</v>
      </c>
      <c r="L516" t="s">
        <v>59</v>
      </c>
      <c r="M516">
        <v>5</v>
      </c>
      <c r="N516" t="s">
        <v>60</v>
      </c>
      <c r="O516">
        <v>7</v>
      </c>
      <c r="P516">
        <v>3</v>
      </c>
      <c r="Q516" t="s">
        <v>39</v>
      </c>
      <c r="R516" t="s">
        <v>88</v>
      </c>
      <c r="S516" t="s">
        <v>73</v>
      </c>
      <c r="T516" t="s">
        <v>63</v>
      </c>
      <c r="U516" t="s">
        <v>89</v>
      </c>
      <c r="V516">
        <v>107</v>
      </c>
      <c r="W516">
        <v>63</v>
      </c>
      <c r="X516" t="str">
        <f>IF(Table1[[#This Row],[Driver Age]]&lt;25,"(&lt;25) Young",IF(Table1[[#This Row],[Driver Age]]&lt;=60,"(25–60) Adult","(&gt;60) Senior"))</f>
        <v>(&gt;60) Senior</v>
      </c>
      <c r="Y516" t="s">
        <v>44</v>
      </c>
      <c r="Z516" t="s">
        <v>107</v>
      </c>
      <c r="AA516" t="s">
        <v>76</v>
      </c>
      <c r="AB516" t="s">
        <v>64</v>
      </c>
      <c r="AC516">
        <v>8</v>
      </c>
      <c r="AD516" t="s">
        <v>78</v>
      </c>
      <c r="AE516" t="s">
        <v>79</v>
      </c>
      <c r="AF516" t="s">
        <v>49</v>
      </c>
      <c r="AG516" t="s">
        <v>50</v>
      </c>
      <c r="AH516">
        <v>0.43</v>
      </c>
      <c r="AI516" t="s">
        <v>66</v>
      </c>
      <c r="AJ516" t="s">
        <v>67</v>
      </c>
    </row>
    <row r="517" spans="1:36">
      <c r="A517" t="s">
        <v>1117</v>
      </c>
      <c r="B517">
        <f>1</f>
        <v>1</v>
      </c>
      <c r="C517" t="s">
        <v>177</v>
      </c>
      <c r="D517" t="str">
        <f>VLOOKUP(Table1[[#This Row],[State Name]], Lookup!$A$2:$B$33, 2, FALSE)</f>
        <v>MH</v>
      </c>
      <c r="E517" t="s">
        <v>577</v>
      </c>
      <c r="F517">
        <v>2019</v>
      </c>
      <c r="G517" t="s">
        <v>117</v>
      </c>
      <c r="H517">
        <f t="shared" si="8"/>
        <v>12</v>
      </c>
      <c r="I517" s="3">
        <f>DATE(Table1[[#This Row],[Year]],Table1[[#This Row],[Month_Number]],1)</f>
        <v>43800</v>
      </c>
      <c r="J517" t="s">
        <v>35</v>
      </c>
      <c r="K517" t="s">
        <v>1118</v>
      </c>
      <c r="L517" t="s">
        <v>50</v>
      </c>
      <c r="M517">
        <v>4</v>
      </c>
      <c r="N517" t="s">
        <v>128</v>
      </c>
      <c r="O517">
        <v>5</v>
      </c>
      <c r="P517">
        <v>1</v>
      </c>
      <c r="Q517" t="s">
        <v>72</v>
      </c>
      <c r="R517" t="s">
        <v>88</v>
      </c>
      <c r="S517" t="s">
        <v>73</v>
      </c>
      <c r="T517" t="s">
        <v>74</v>
      </c>
      <c r="U517" t="s">
        <v>106</v>
      </c>
      <c r="V517">
        <v>32</v>
      </c>
      <c r="W517">
        <v>47</v>
      </c>
      <c r="X517" t="str">
        <f>IF(Table1[[#This Row],[Driver Age]]&lt;25,"(&lt;25) Young",IF(Table1[[#This Row],[Driver Age]]&lt;=60,"(25–60) Adult","(&gt;60) Senior"))</f>
        <v>(25–60) Adult</v>
      </c>
      <c r="Y517" t="s">
        <v>75</v>
      </c>
      <c r="Z517" t="s">
        <v>90</v>
      </c>
      <c r="AA517" t="s">
        <v>76</v>
      </c>
      <c r="AB517" t="s">
        <v>77</v>
      </c>
      <c r="AC517">
        <v>13</v>
      </c>
      <c r="AD517" t="s">
        <v>135</v>
      </c>
      <c r="AE517" t="s">
        <v>65</v>
      </c>
      <c r="AF517" t="s">
        <v>49</v>
      </c>
      <c r="AG517" t="s">
        <v>50</v>
      </c>
      <c r="AH517">
        <v>0.2</v>
      </c>
      <c r="AI517" t="s">
        <v>108</v>
      </c>
      <c r="AJ517" t="s">
        <v>109</v>
      </c>
    </row>
    <row r="518" spans="1:36">
      <c r="A518" t="s">
        <v>1119</v>
      </c>
      <c r="B518">
        <f>1</f>
        <v>1</v>
      </c>
      <c r="C518" t="s">
        <v>54</v>
      </c>
      <c r="D518" t="str">
        <f>VLOOKUP(Table1[[#This Row],[State Name]], Lookup!$A$2:$B$33, 2, FALSE)</f>
        <v>UP</v>
      </c>
      <c r="E518" t="s">
        <v>55</v>
      </c>
      <c r="F518">
        <v>2022</v>
      </c>
      <c r="G518" t="s">
        <v>171</v>
      </c>
      <c r="H518">
        <f t="shared" si="8"/>
        <v>2</v>
      </c>
      <c r="I518" s="3">
        <f>DATE(Table1[[#This Row],[Year]],Table1[[#This Row],[Month_Number]],1)</f>
        <v>44593</v>
      </c>
      <c r="J518" t="s">
        <v>35</v>
      </c>
      <c r="K518" t="s">
        <v>1120</v>
      </c>
      <c r="L518" t="s">
        <v>37</v>
      </c>
      <c r="M518">
        <v>2</v>
      </c>
      <c r="N518" t="s">
        <v>60</v>
      </c>
      <c r="O518">
        <v>4</v>
      </c>
      <c r="P518">
        <v>1</v>
      </c>
      <c r="Q518" t="s">
        <v>72</v>
      </c>
      <c r="R518" t="s">
        <v>88</v>
      </c>
      <c r="S518" t="s">
        <v>41</v>
      </c>
      <c r="T518" t="s">
        <v>42</v>
      </c>
      <c r="U518" t="s">
        <v>106</v>
      </c>
      <c r="V518">
        <v>33</v>
      </c>
      <c r="W518">
        <v>18</v>
      </c>
      <c r="X518" t="str">
        <f>IF(Table1[[#This Row],[Driver Age]]&lt;25,"(&lt;25) Young",IF(Table1[[#This Row],[Driver Age]]&lt;=60,"(25–60) Adult","(&gt;60) Senior"))</f>
        <v>(&lt;25) Young</v>
      </c>
      <c r="Y518" t="s">
        <v>75</v>
      </c>
      <c r="Z518" t="s">
        <v>107</v>
      </c>
      <c r="AA518" t="s">
        <v>45</v>
      </c>
      <c r="AB518" t="s">
        <v>64</v>
      </c>
      <c r="AC518">
        <v>12</v>
      </c>
      <c r="AD518" t="s">
        <v>135</v>
      </c>
      <c r="AE518" t="s">
        <v>79</v>
      </c>
      <c r="AF518" t="s">
        <v>49</v>
      </c>
      <c r="AG518" t="s">
        <v>50</v>
      </c>
      <c r="AH518">
        <v>0.25</v>
      </c>
      <c r="AI518" t="s">
        <v>168</v>
      </c>
      <c r="AJ518" t="s">
        <v>109</v>
      </c>
    </row>
    <row r="519" spans="1:36">
      <c r="A519" t="s">
        <v>1121</v>
      </c>
      <c r="B519">
        <f>1</f>
        <v>1</v>
      </c>
      <c r="C519" t="s">
        <v>99</v>
      </c>
      <c r="D519" t="str">
        <f>VLOOKUP(Table1[[#This Row],[State Name]], Lookup!$A$2:$B$33, 2, FALSE)</f>
        <v>ML</v>
      </c>
      <c r="E519" t="s">
        <v>33</v>
      </c>
      <c r="F519">
        <v>2022</v>
      </c>
      <c r="G519" t="s">
        <v>83</v>
      </c>
      <c r="H519">
        <f t="shared" si="8"/>
        <v>6</v>
      </c>
      <c r="I519" s="3">
        <f>DATE(Table1[[#This Row],[Year]],Table1[[#This Row],[Month_Number]],1)</f>
        <v>44713</v>
      </c>
      <c r="J519" t="s">
        <v>154</v>
      </c>
      <c r="K519" t="s">
        <v>1122</v>
      </c>
      <c r="L519" t="s">
        <v>59</v>
      </c>
      <c r="M519">
        <v>5</v>
      </c>
      <c r="N519" t="s">
        <v>113</v>
      </c>
      <c r="O519">
        <v>9</v>
      </c>
      <c r="P519">
        <v>2</v>
      </c>
      <c r="Q519" t="s">
        <v>39</v>
      </c>
      <c r="R519" t="s">
        <v>88</v>
      </c>
      <c r="S519" t="s">
        <v>120</v>
      </c>
      <c r="T519" t="s">
        <v>74</v>
      </c>
      <c r="U519" t="s">
        <v>33</v>
      </c>
      <c r="V519">
        <v>75</v>
      </c>
      <c r="W519">
        <v>21</v>
      </c>
      <c r="X519" t="str">
        <f>IF(Table1[[#This Row],[Driver Age]]&lt;25,"(&lt;25) Young",IF(Table1[[#This Row],[Driver Age]]&lt;=60,"(25–60) Adult","(&gt;60) Senior"))</f>
        <v>(&lt;25) Young</v>
      </c>
      <c r="Y519" t="s">
        <v>44</v>
      </c>
      <c r="Z519" t="s">
        <v>90</v>
      </c>
      <c r="AA519" t="s">
        <v>45</v>
      </c>
      <c r="AB519" t="s">
        <v>46</v>
      </c>
      <c r="AC519">
        <v>21</v>
      </c>
      <c r="AD519" t="s">
        <v>47</v>
      </c>
      <c r="AE519" t="s">
        <v>79</v>
      </c>
      <c r="AF519" t="s">
        <v>26</v>
      </c>
      <c r="AG519" t="s">
        <v>50</v>
      </c>
      <c r="AH519">
        <v>0.22</v>
      </c>
      <c r="AI519" t="s">
        <v>168</v>
      </c>
      <c r="AJ519" t="s">
        <v>91</v>
      </c>
    </row>
    <row r="520" spans="1:36">
      <c r="A520" t="s">
        <v>1123</v>
      </c>
      <c r="B520">
        <f>1</f>
        <v>1</v>
      </c>
      <c r="C520" t="s">
        <v>116</v>
      </c>
      <c r="D520" t="str">
        <f>VLOOKUP(Table1[[#This Row],[State Name]], Lookup!$A$2:$B$33, 2, FALSE)</f>
        <v>HP</v>
      </c>
      <c r="E520" t="s">
        <v>33</v>
      </c>
      <c r="F520">
        <v>2021</v>
      </c>
      <c r="G520" t="s">
        <v>111</v>
      </c>
      <c r="H520">
        <f t="shared" si="8"/>
        <v>10</v>
      </c>
      <c r="I520" s="3">
        <f>DATE(Table1[[#This Row],[Year]],Table1[[#This Row],[Month_Number]],1)</f>
        <v>44470</v>
      </c>
      <c r="J520" t="s">
        <v>35</v>
      </c>
      <c r="K520" t="s">
        <v>1124</v>
      </c>
      <c r="L520" t="s">
        <v>50</v>
      </c>
      <c r="M520">
        <v>1</v>
      </c>
      <c r="N520" t="s">
        <v>38</v>
      </c>
      <c r="O520">
        <v>6</v>
      </c>
      <c r="P520">
        <v>3</v>
      </c>
      <c r="Q520" t="s">
        <v>103</v>
      </c>
      <c r="R520" t="s">
        <v>104</v>
      </c>
      <c r="S520" t="s">
        <v>62</v>
      </c>
      <c r="T520" t="s">
        <v>42</v>
      </c>
      <c r="U520" t="s">
        <v>106</v>
      </c>
      <c r="V520">
        <v>42</v>
      </c>
      <c r="W520">
        <v>24</v>
      </c>
      <c r="X520" t="str">
        <f>IF(Table1[[#This Row],[Driver Age]]&lt;25,"(&lt;25) Young",IF(Table1[[#This Row],[Driver Age]]&lt;=60,"(25–60) Adult","(&gt;60) Senior"))</f>
        <v>(&lt;25) Young</v>
      </c>
      <c r="Y520" t="s">
        <v>44</v>
      </c>
      <c r="Z520" t="s">
        <v>90</v>
      </c>
      <c r="AA520" t="s">
        <v>76</v>
      </c>
      <c r="AB520" t="s">
        <v>97</v>
      </c>
      <c r="AC520">
        <v>22</v>
      </c>
      <c r="AD520" t="s">
        <v>47</v>
      </c>
      <c r="AE520" t="s">
        <v>48</v>
      </c>
      <c r="AF520" t="s">
        <v>49</v>
      </c>
      <c r="AG520" t="s">
        <v>50</v>
      </c>
      <c r="AH520">
        <v>0.5</v>
      </c>
      <c r="AI520" t="s">
        <v>168</v>
      </c>
      <c r="AJ520" t="s">
        <v>109</v>
      </c>
    </row>
    <row r="521" spans="1:36">
      <c r="A521" t="s">
        <v>1125</v>
      </c>
      <c r="B521">
        <f>1</f>
        <v>1</v>
      </c>
      <c r="C521" t="s">
        <v>170</v>
      </c>
      <c r="D521" t="str">
        <f>VLOOKUP(Table1[[#This Row],[State Name]], Lookup!$A$2:$B$33, 2, FALSE)</f>
        <v>PY</v>
      </c>
      <c r="E521" t="s">
        <v>33</v>
      </c>
      <c r="F521">
        <v>2018</v>
      </c>
      <c r="G521" t="s">
        <v>111</v>
      </c>
      <c r="H521">
        <f t="shared" si="8"/>
        <v>10</v>
      </c>
      <c r="I521" s="3">
        <f>DATE(Table1[[#This Row],[Year]],Table1[[#This Row],[Month_Number]],1)</f>
        <v>43374</v>
      </c>
      <c r="J521" t="s">
        <v>154</v>
      </c>
      <c r="K521" t="s">
        <v>1126</v>
      </c>
      <c r="L521" t="s">
        <v>50</v>
      </c>
      <c r="M521">
        <v>1</v>
      </c>
      <c r="N521" t="s">
        <v>60</v>
      </c>
      <c r="O521">
        <v>6</v>
      </c>
      <c r="P521">
        <v>2</v>
      </c>
      <c r="Q521" t="s">
        <v>87</v>
      </c>
      <c r="R521" t="s">
        <v>88</v>
      </c>
      <c r="S521" t="s">
        <v>120</v>
      </c>
      <c r="T521" t="s">
        <v>42</v>
      </c>
      <c r="U521" t="s">
        <v>43</v>
      </c>
      <c r="V521">
        <v>72</v>
      </c>
      <c r="W521">
        <v>35</v>
      </c>
      <c r="X521" t="str">
        <f>IF(Table1[[#This Row],[Driver Age]]&lt;25,"(&lt;25) Young",IF(Table1[[#This Row],[Driver Age]]&lt;=60,"(25–60) Adult","(&gt;60) Senior"))</f>
        <v>(25–60) Adult</v>
      </c>
      <c r="Y521" t="s">
        <v>75</v>
      </c>
      <c r="Z521" t="s">
        <v>107</v>
      </c>
      <c r="AA521" t="s">
        <v>76</v>
      </c>
      <c r="AB521" t="s">
        <v>97</v>
      </c>
      <c r="AC521">
        <v>15</v>
      </c>
      <c r="AD521" t="s">
        <v>135</v>
      </c>
      <c r="AE521" t="s">
        <v>65</v>
      </c>
      <c r="AF521" t="s">
        <v>26</v>
      </c>
      <c r="AG521" t="s">
        <v>50</v>
      </c>
      <c r="AH521">
        <v>0.33</v>
      </c>
      <c r="AI521" t="s">
        <v>108</v>
      </c>
      <c r="AJ521" t="s">
        <v>91</v>
      </c>
    </row>
    <row r="522" spans="1:36">
      <c r="A522" t="s">
        <v>1127</v>
      </c>
      <c r="B522">
        <f>1</f>
        <v>1</v>
      </c>
      <c r="C522" t="s">
        <v>286</v>
      </c>
      <c r="D522" t="str">
        <f>VLOOKUP(Table1[[#This Row],[State Name]], Lookup!$A$2:$B$33, 2, FALSE)</f>
        <v>GA</v>
      </c>
      <c r="E522" t="s">
        <v>33</v>
      </c>
      <c r="F522">
        <v>2023</v>
      </c>
      <c r="G522" t="s">
        <v>117</v>
      </c>
      <c r="H522">
        <f t="shared" si="8"/>
        <v>12</v>
      </c>
      <c r="I522" s="3">
        <f>DATE(Table1[[#This Row],[Year]],Table1[[#This Row],[Month_Number]],1)</f>
        <v>45261</v>
      </c>
      <c r="J522" t="s">
        <v>95</v>
      </c>
      <c r="K522" t="s">
        <v>1128</v>
      </c>
      <c r="L522" t="s">
        <v>59</v>
      </c>
      <c r="M522">
        <v>1</v>
      </c>
      <c r="N522" t="s">
        <v>86</v>
      </c>
      <c r="O522">
        <v>2</v>
      </c>
      <c r="P522">
        <v>3</v>
      </c>
      <c r="Q522" t="s">
        <v>103</v>
      </c>
      <c r="R522" t="s">
        <v>88</v>
      </c>
      <c r="S522" t="s">
        <v>62</v>
      </c>
      <c r="T522" t="s">
        <v>74</v>
      </c>
      <c r="U522" t="s">
        <v>106</v>
      </c>
      <c r="V522">
        <v>93</v>
      </c>
      <c r="W522">
        <v>60</v>
      </c>
      <c r="X522" t="str">
        <f>IF(Table1[[#This Row],[Driver Age]]&lt;25,"(&lt;25) Young",IF(Table1[[#This Row],[Driver Age]]&lt;=60,"(25–60) Adult","(&gt;60) Senior"))</f>
        <v>(25–60) Adult</v>
      </c>
      <c r="Y522" t="s">
        <v>75</v>
      </c>
      <c r="Z522" t="s">
        <v>33</v>
      </c>
      <c r="AA522" t="s">
        <v>45</v>
      </c>
      <c r="AB522" t="s">
        <v>77</v>
      </c>
      <c r="AC522">
        <v>0</v>
      </c>
      <c r="AD522" t="s">
        <v>47</v>
      </c>
      <c r="AE522" t="s">
        <v>79</v>
      </c>
      <c r="AF522" t="s">
        <v>49</v>
      </c>
      <c r="AG522" t="s">
        <v>50</v>
      </c>
      <c r="AH522">
        <v>1.5</v>
      </c>
      <c r="AI522" t="s">
        <v>66</v>
      </c>
      <c r="AJ522" t="s">
        <v>67</v>
      </c>
    </row>
    <row r="523" spans="1:36">
      <c r="A523" t="s">
        <v>1129</v>
      </c>
      <c r="B523">
        <f>1</f>
        <v>1</v>
      </c>
      <c r="C523" t="s">
        <v>93</v>
      </c>
      <c r="D523" t="str">
        <f>VLOOKUP(Table1[[#This Row],[State Name]], Lookup!$A$2:$B$33, 2, FALSE)</f>
        <v>SK</v>
      </c>
      <c r="E523" t="s">
        <v>33</v>
      </c>
      <c r="F523">
        <v>2023</v>
      </c>
      <c r="G523" t="s">
        <v>83</v>
      </c>
      <c r="H523">
        <f t="shared" si="8"/>
        <v>6</v>
      </c>
      <c r="I523" s="3">
        <f>DATE(Table1[[#This Row],[Year]],Table1[[#This Row],[Month_Number]],1)</f>
        <v>45078</v>
      </c>
      <c r="J523" t="s">
        <v>95</v>
      </c>
      <c r="K523" t="s">
        <v>1130</v>
      </c>
      <c r="L523" t="s">
        <v>37</v>
      </c>
      <c r="M523">
        <v>2</v>
      </c>
      <c r="N523" t="s">
        <v>60</v>
      </c>
      <c r="O523">
        <v>10</v>
      </c>
      <c r="P523">
        <v>5</v>
      </c>
      <c r="Q523" t="s">
        <v>72</v>
      </c>
      <c r="R523" t="s">
        <v>61</v>
      </c>
      <c r="S523" t="s">
        <v>62</v>
      </c>
      <c r="T523" t="s">
        <v>105</v>
      </c>
      <c r="U523" t="s">
        <v>43</v>
      </c>
      <c r="V523">
        <v>69</v>
      </c>
      <c r="W523">
        <v>43</v>
      </c>
      <c r="X523" t="str">
        <f>IF(Table1[[#This Row],[Driver Age]]&lt;25,"(&lt;25) Young",IF(Table1[[#This Row],[Driver Age]]&lt;=60,"(25–60) Adult","(&gt;60) Senior"))</f>
        <v>(25–60) Adult</v>
      </c>
      <c r="Y523" t="s">
        <v>75</v>
      </c>
      <c r="Z523" t="s">
        <v>107</v>
      </c>
      <c r="AA523" t="s">
        <v>45</v>
      </c>
      <c r="AB523" t="s">
        <v>64</v>
      </c>
      <c r="AC523">
        <v>20</v>
      </c>
      <c r="AD523" t="s">
        <v>114</v>
      </c>
      <c r="AE523" t="s">
        <v>79</v>
      </c>
      <c r="AF523" t="s">
        <v>49</v>
      </c>
      <c r="AG523" t="s">
        <v>50</v>
      </c>
      <c r="AH523">
        <v>0.5</v>
      </c>
      <c r="AI523" t="s">
        <v>108</v>
      </c>
      <c r="AJ523" t="s">
        <v>52</v>
      </c>
    </row>
    <row r="524" spans="1:36">
      <c r="A524" t="s">
        <v>1131</v>
      </c>
      <c r="B524">
        <f>1</f>
        <v>1</v>
      </c>
      <c r="C524" t="s">
        <v>116</v>
      </c>
      <c r="D524" t="str">
        <f>VLOOKUP(Table1[[#This Row],[State Name]], Lookup!$A$2:$B$33, 2, FALSE)</f>
        <v>HP</v>
      </c>
      <c r="E524" t="s">
        <v>33</v>
      </c>
      <c r="F524">
        <v>2020</v>
      </c>
      <c r="G524" t="s">
        <v>100</v>
      </c>
      <c r="H524">
        <f t="shared" si="8"/>
        <v>11</v>
      </c>
      <c r="I524" s="3">
        <f>DATE(Table1[[#This Row],[Year]],Table1[[#This Row],[Month_Number]],1)</f>
        <v>44136</v>
      </c>
      <c r="J524" t="s">
        <v>84</v>
      </c>
      <c r="K524" t="s">
        <v>1132</v>
      </c>
      <c r="L524" t="s">
        <v>37</v>
      </c>
      <c r="M524">
        <v>4</v>
      </c>
      <c r="N524" t="s">
        <v>71</v>
      </c>
      <c r="O524">
        <v>0</v>
      </c>
      <c r="P524">
        <v>0</v>
      </c>
      <c r="Q524" t="s">
        <v>39</v>
      </c>
      <c r="R524" t="s">
        <v>61</v>
      </c>
      <c r="S524" t="s">
        <v>41</v>
      </c>
      <c r="T524" t="s">
        <v>105</v>
      </c>
      <c r="U524" t="s">
        <v>33</v>
      </c>
      <c r="V524">
        <v>40</v>
      </c>
      <c r="W524">
        <v>18</v>
      </c>
      <c r="X524" t="str">
        <f>IF(Table1[[#This Row],[Driver Age]]&lt;25,"(&lt;25) Young",IF(Table1[[#This Row],[Driver Age]]&lt;=60,"(25–60) Adult","(&gt;60) Senior"))</f>
        <v>(&lt;25) Young</v>
      </c>
      <c r="Y524" t="s">
        <v>75</v>
      </c>
      <c r="Z524" t="s">
        <v>33</v>
      </c>
      <c r="AA524" t="s">
        <v>45</v>
      </c>
      <c r="AB524" t="s">
        <v>64</v>
      </c>
      <c r="AC524">
        <v>9</v>
      </c>
      <c r="AD524" t="s">
        <v>78</v>
      </c>
      <c r="AE524" t="s">
        <v>48</v>
      </c>
      <c r="AF524" t="s">
        <v>26</v>
      </c>
      <c r="AG524" t="s">
        <v>143</v>
      </c>
      <c r="AH524">
        <v>0</v>
      </c>
      <c r="AI524" t="s">
        <v>168</v>
      </c>
      <c r="AJ524" t="s">
        <v>109</v>
      </c>
    </row>
    <row r="525" spans="1:36">
      <c r="A525" t="s">
        <v>1133</v>
      </c>
      <c r="B525">
        <f>1</f>
        <v>1</v>
      </c>
      <c r="C525" t="s">
        <v>211</v>
      </c>
      <c r="D525" t="str">
        <f>VLOOKUP(Table1[[#This Row],[State Name]], Lookup!$A$2:$B$33, 2, FALSE)</f>
        <v>WB</v>
      </c>
      <c r="E525" t="s">
        <v>265</v>
      </c>
      <c r="F525">
        <v>2021</v>
      </c>
      <c r="G525" t="s">
        <v>100</v>
      </c>
      <c r="H525">
        <f t="shared" si="8"/>
        <v>11</v>
      </c>
      <c r="I525" s="3">
        <f>DATE(Table1[[#This Row],[Year]],Table1[[#This Row],[Month_Number]],1)</f>
        <v>44501</v>
      </c>
      <c r="J525" t="s">
        <v>154</v>
      </c>
      <c r="K525" t="s">
        <v>1134</v>
      </c>
      <c r="L525" t="s">
        <v>50</v>
      </c>
      <c r="M525">
        <v>5</v>
      </c>
      <c r="N525" t="s">
        <v>162</v>
      </c>
      <c r="O525">
        <v>5</v>
      </c>
      <c r="P525">
        <v>0</v>
      </c>
      <c r="Q525" t="s">
        <v>103</v>
      </c>
      <c r="R525" t="s">
        <v>88</v>
      </c>
      <c r="S525" t="s">
        <v>120</v>
      </c>
      <c r="T525" t="s">
        <v>74</v>
      </c>
      <c r="U525" t="s">
        <v>106</v>
      </c>
      <c r="V525">
        <v>108</v>
      </c>
      <c r="W525">
        <v>64</v>
      </c>
      <c r="X525" t="str">
        <f>IF(Table1[[#This Row],[Driver Age]]&lt;25,"(&lt;25) Young",IF(Table1[[#This Row],[Driver Age]]&lt;=60,"(25–60) Adult","(&gt;60) Senior"))</f>
        <v>(&gt;60) Senior</v>
      </c>
      <c r="Y525" t="s">
        <v>44</v>
      </c>
      <c r="Z525" t="s">
        <v>90</v>
      </c>
      <c r="AA525" t="s">
        <v>45</v>
      </c>
      <c r="AB525" t="s">
        <v>64</v>
      </c>
      <c r="AC525">
        <v>11</v>
      </c>
      <c r="AD525" t="s">
        <v>78</v>
      </c>
      <c r="AE525" t="s">
        <v>48</v>
      </c>
      <c r="AF525" t="s">
        <v>26</v>
      </c>
      <c r="AG525" t="s">
        <v>143</v>
      </c>
      <c r="AH525">
        <v>0</v>
      </c>
      <c r="AI525" t="s">
        <v>66</v>
      </c>
      <c r="AJ525" t="s">
        <v>67</v>
      </c>
    </row>
    <row r="526" spans="1:36">
      <c r="A526" t="s">
        <v>1135</v>
      </c>
      <c r="B526">
        <f>1</f>
        <v>1</v>
      </c>
      <c r="C526" t="s">
        <v>197</v>
      </c>
      <c r="D526" t="str">
        <f>VLOOKUP(Table1[[#This Row],[State Name]], Lookup!$A$2:$B$33, 2, FALSE)</f>
        <v>GJ</v>
      </c>
      <c r="E526" t="s">
        <v>198</v>
      </c>
      <c r="F526">
        <v>2021</v>
      </c>
      <c r="G526" t="s">
        <v>34</v>
      </c>
      <c r="H526">
        <f t="shared" si="8"/>
        <v>5</v>
      </c>
      <c r="I526" s="3">
        <f>DATE(Table1[[#This Row],[Year]],Table1[[#This Row],[Month_Number]],1)</f>
        <v>44317</v>
      </c>
      <c r="J526" t="s">
        <v>101</v>
      </c>
      <c r="K526" t="s">
        <v>1136</v>
      </c>
      <c r="L526" t="s">
        <v>37</v>
      </c>
      <c r="M526">
        <v>1</v>
      </c>
      <c r="N526" t="s">
        <v>86</v>
      </c>
      <c r="O526">
        <v>0</v>
      </c>
      <c r="P526">
        <v>2</v>
      </c>
      <c r="Q526" t="s">
        <v>119</v>
      </c>
      <c r="R526" t="s">
        <v>40</v>
      </c>
      <c r="S526" t="s">
        <v>120</v>
      </c>
      <c r="T526" t="s">
        <v>105</v>
      </c>
      <c r="U526" t="s">
        <v>43</v>
      </c>
      <c r="V526">
        <v>106</v>
      </c>
      <c r="W526">
        <v>22</v>
      </c>
      <c r="X526" t="str">
        <f>IF(Table1[[#This Row],[Driver Age]]&lt;25,"(&lt;25) Young",IF(Table1[[#This Row],[Driver Age]]&lt;=60,"(25–60) Adult","(&gt;60) Senior"))</f>
        <v>(&lt;25) Young</v>
      </c>
      <c r="Y526" t="s">
        <v>44</v>
      </c>
      <c r="Z526" t="s">
        <v>33</v>
      </c>
      <c r="AA526" t="s">
        <v>45</v>
      </c>
      <c r="AB526" t="s">
        <v>46</v>
      </c>
      <c r="AC526">
        <v>17</v>
      </c>
      <c r="AD526" t="s">
        <v>114</v>
      </c>
      <c r="AE526" t="s">
        <v>48</v>
      </c>
      <c r="AF526" t="s">
        <v>49</v>
      </c>
      <c r="AG526" t="s">
        <v>50</v>
      </c>
      <c r="AH526">
        <v>0</v>
      </c>
      <c r="AI526" t="s">
        <v>168</v>
      </c>
      <c r="AJ526" t="s">
        <v>67</v>
      </c>
    </row>
    <row r="527" spans="1:36">
      <c r="A527" t="s">
        <v>1137</v>
      </c>
      <c r="B527">
        <f>1</f>
        <v>1</v>
      </c>
      <c r="C527" t="s">
        <v>183</v>
      </c>
      <c r="D527" t="str">
        <f>VLOOKUP(Table1[[#This Row],[State Name]], Lookup!$A$2:$B$33, 2, FALSE)</f>
        <v>TN</v>
      </c>
      <c r="E527" t="s">
        <v>503</v>
      </c>
      <c r="F527">
        <v>2018</v>
      </c>
      <c r="G527" t="s">
        <v>138</v>
      </c>
      <c r="H527">
        <f t="shared" si="8"/>
        <v>9</v>
      </c>
      <c r="I527" s="3">
        <f>DATE(Table1[[#This Row],[Year]],Table1[[#This Row],[Month_Number]],1)</f>
        <v>43344</v>
      </c>
      <c r="J527" t="s">
        <v>95</v>
      </c>
      <c r="K527" t="s">
        <v>1138</v>
      </c>
      <c r="L527" t="s">
        <v>37</v>
      </c>
      <c r="M527">
        <v>4</v>
      </c>
      <c r="N527" t="s">
        <v>162</v>
      </c>
      <c r="O527">
        <v>7</v>
      </c>
      <c r="P527">
        <v>3</v>
      </c>
      <c r="Q527" t="s">
        <v>103</v>
      </c>
      <c r="R527" t="s">
        <v>88</v>
      </c>
      <c r="S527" t="s">
        <v>120</v>
      </c>
      <c r="T527" t="s">
        <v>42</v>
      </c>
      <c r="U527" t="s">
        <v>106</v>
      </c>
      <c r="V527">
        <v>106</v>
      </c>
      <c r="W527">
        <v>37</v>
      </c>
      <c r="X527" t="str">
        <f>IF(Table1[[#This Row],[Driver Age]]&lt;25,"(&lt;25) Young",IF(Table1[[#This Row],[Driver Age]]&lt;=60,"(25–60) Adult","(&gt;60) Senior"))</f>
        <v>(25–60) Adult</v>
      </c>
      <c r="Y527" t="s">
        <v>44</v>
      </c>
      <c r="Z527" t="s">
        <v>33</v>
      </c>
      <c r="AA527" t="s">
        <v>76</v>
      </c>
      <c r="AB527" t="s">
        <v>97</v>
      </c>
      <c r="AC527">
        <v>11</v>
      </c>
      <c r="AD527" t="s">
        <v>78</v>
      </c>
      <c r="AE527" t="s">
        <v>65</v>
      </c>
      <c r="AF527" t="s">
        <v>49</v>
      </c>
      <c r="AG527" t="s">
        <v>50</v>
      </c>
      <c r="AH527">
        <v>0.43</v>
      </c>
      <c r="AI527" t="s">
        <v>108</v>
      </c>
      <c r="AJ527" t="s">
        <v>67</v>
      </c>
    </row>
    <row r="528" spans="1:36">
      <c r="A528" t="s">
        <v>1139</v>
      </c>
      <c r="B528">
        <f>1</f>
        <v>1</v>
      </c>
      <c r="C528" t="s">
        <v>32</v>
      </c>
      <c r="D528" t="str">
        <f>VLOOKUP(Table1[[#This Row],[State Name]], Lookup!$A$2:$B$33, 2, FALSE)</f>
        <v>JK</v>
      </c>
      <c r="E528" t="s">
        <v>33</v>
      </c>
      <c r="F528">
        <v>2023</v>
      </c>
      <c r="G528" t="s">
        <v>171</v>
      </c>
      <c r="H528">
        <f t="shared" si="8"/>
        <v>2</v>
      </c>
      <c r="I528" s="3">
        <f>DATE(Table1[[#This Row],[Year]],Table1[[#This Row],[Month_Number]],1)</f>
        <v>44958</v>
      </c>
      <c r="J528" t="s">
        <v>57</v>
      </c>
      <c r="K528" t="s">
        <v>1140</v>
      </c>
      <c r="L528" t="s">
        <v>37</v>
      </c>
      <c r="M528">
        <v>4</v>
      </c>
      <c r="N528" t="s">
        <v>86</v>
      </c>
      <c r="O528">
        <v>9</v>
      </c>
      <c r="P528">
        <v>3</v>
      </c>
      <c r="Q528" t="s">
        <v>103</v>
      </c>
      <c r="R528" t="s">
        <v>88</v>
      </c>
      <c r="S528" t="s">
        <v>62</v>
      </c>
      <c r="T528" t="s">
        <v>42</v>
      </c>
      <c r="U528" t="s">
        <v>33</v>
      </c>
      <c r="V528">
        <v>58</v>
      </c>
      <c r="W528">
        <v>38</v>
      </c>
      <c r="X528" t="str">
        <f>IF(Table1[[#This Row],[Driver Age]]&lt;25,"(&lt;25) Young",IF(Table1[[#This Row],[Driver Age]]&lt;=60,"(25–60) Adult","(&gt;60) Senior"))</f>
        <v>(25–60) Adult</v>
      </c>
      <c r="Y528" t="s">
        <v>75</v>
      </c>
      <c r="Z528" t="s">
        <v>33</v>
      </c>
      <c r="AA528" t="s">
        <v>76</v>
      </c>
      <c r="AB528" t="s">
        <v>77</v>
      </c>
      <c r="AC528">
        <v>18</v>
      </c>
      <c r="AD528" t="s">
        <v>114</v>
      </c>
      <c r="AE528" t="s">
        <v>79</v>
      </c>
      <c r="AF528" t="s">
        <v>49</v>
      </c>
      <c r="AG528" t="s">
        <v>50</v>
      </c>
      <c r="AH528">
        <v>0.33</v>
      </c>
      <c r="AI528" t="s">
        <v>108</v>
      </c>
      <c r="AJ528" t="s">
        <v>52</v>
      </c>
    </row>
    <row r="529" spans="1:36">
      <c r="A529" t="s">
        <v>1141</v>
      </c>
      <c r="B529">
        <f>1</f>
        <v>1</v>
      </c>
      <c r="C529" t="s">
        <v>93</v>
      </c>
      <c r="D529" t="str">
        <f>VLOOKUP(Table1[[#This Row],[State Name]], Lookup!$A$2:$B$33, 2, FALSE)</f>
        <v>SK</v>
      </c>
      <c r="E529" t="s">
        <v>33</v>
      </c>
      <c r="F529">
        <v>2023</v>
      </c>
      <c r="G529" t="s">
        <v>83</v>
      </c>
      <c r="H529">
        <f t="shared" si="8"/>
        <v>6</v>
      </c>
      <c r="I529" s="3">
        <f>DATE(Table1[[#This Row],[Year]],Table1[[#This Row],[Month_Number]],1)</f>
        <v>45078</v>
      </c>
      <c r="J529" t="s">
        <v>35</v>
      </c>
      <c r="K529" t="s">
        <v>1142</v>
      </c>
      <c r="L529" t="s">
        <v>59</v>
      </c>
      <c r="M529">
        <v>4</v>
      </c>
      <c r="N529" t="s">
        <v>128</v>
      </c>
      <c r="O529">
        <v>2</v>
      </c>
      <c r="P529">
        <v>2</v>
      </c>
      <c r="Q529" t="s">
        <v>119</v>
      </c>
      <c r="R529" t="s">
        <v>104</v>
      </c>
      <c r="S529" t="s">
        <v>73</v>
      </c>
      <c r="T529" t="s">
        <v>63</v>
      </c>
      <c r="U529" t="s">
        <v>89</v>
      </c>
      <c r="V529">
        <v>93</v>
      </c>
      <c r="W529">
        <v>57</v>
      </c>
      <c r="X529" t="str">
        <f>IF(Table1[[#This Row],[Driver Age]]&lt;25,"(&lt;25) Young",IF(Table1[[#This Row],[Driver Age]]&lt;=60,"(25–60) Adult","(&gt;60) Senior"))</f>
        <v>(25–60) Adult</v>
      </c>
      <c r="Y529" t="s">
        <v>44</v>
      </c>
      <c r="Z529" t="s">
        <v>90</v>
      </c>
      <c r="AA529" t="s">
        <v>76</v>
      </c>
      <c r="AB529" t="s">
        <v>46</v>
      </c>
      <c r="AC529">
        <v>7</v>
      </c>
      <c r="AD529" t="s">
        <v>78</v>
      </c>
      <c r="AE529" t="s">
        <v>79</v>
      </c>
      <c r="AF529" t="s">
        <v>49</v>
      </c>
      <c r="AG529" t="s">
        <v>50</v>
      </c>
      <c r="AH529">
        <v>1</v>
      </c>
      <c r="AI529" t="s">
        <v>66</v>
      </c>
      <c r="AJ529" t="s">
        <v>67</v>
      </c>
    </row>
    <row r="530" spans="1:36">
      <c r="A530" t="s">
        <v>1143</v>
      </c>
      <c r="B530">
        <f>1</f>
        <v>1</v>
      </c>
      <c r="C530" t="s">
        <v>145</v>
      </c>
      <c r="D530" t="str">
        <f>VLOOKUP(Table1[[#This Row],[State Name]], Lookup!$A$2:$B$33, 2, FALSE)</f>
        <v>TS</v>
      </c>
      <c r="E530" t="s">
        <v>33</v>
      </c>
      <c r="F530">
        <v>2022</v>
      </c>
      <c r="G530" t="s">
        <v>34</v>
      </c>
      <c r="H530">
        <f t="shared" si="8"/>
        <v>5</v>
      </c>
      <c r="I530" s="3">
        <f>DATE(Table1[[#This Row],[Year]],Table1[[#This Row],[Month_Number]],1)</f>
        <v>44682</v>
      </c>
      <c r="J530" t="s">
        <v>101</v>
      </c>
      <c r="K530" t="s">
        <v>1144</v>
      </c>
      <c r="L530" t="s">
        <v>50</v>
      </c>
      <c r="M530">
        <v>5</v>
      </c>
      <c r="N530" t="s">
        <v>86</v>
      </c>
      <c r="O530">
        <v>8</v>
      </c>
      <c r="P530">
        <v>0</v>
      </c>
      <c r="Q530" t="s">
        <v>103</v>
      </c>
      <c r="R530" t="s">
        <v>88</v>
      </c>
      <c r="S530" t="s">
        <v>62</v>
      </c>
      <c r="T530" t="s">
        <v>74</v>
      </c>
      <c r="U530" t="s">
        <v>43</v>
      </c>
      <c r="V530">
        <v>49</v>
      </c>
      <c r="W530">
        <v>49</v>
      </c>
      <c r="X530" t="str">
        <f>IF(Table1[[#This Row],[Driver Age]]&lt;25,"(&lt;25) Young",IF(Table1[[#This Row],[Driver Age]]&lt;=60,"(25–60) Adult","(&gt;60) Senior"))</f>
        <v>(25–60) Adult</v>
      </c>
      <c r="Y530" t="s">
        <v>44</v>
      </c>
      <c r="Z530" t="s">
        <v>90</v>
      </c>
      <c r="AA530" t="s">
        <v>76</v>
      </c>
      <c r="AB530" t="s">
        <v>77</v>
      </c>
      <c r="AC530">
        <v>0</v>
      </c>
      <c r="AD530" t="s">
        <v>47</v>
      </c>
      <c r="AE530" t="s">
        <v>79</v>
      </c>
      <c r="AF530" t="s">
        <v>49</v>
      </c>
      <c r="AG530" t="s">
        <v>143</v>
      </c>
      <c r="AH530">
        <v>0</v>
      </c>
      <c r="AI530" t="s">
        <v>108</v>
      </c>
      <c r="AJ530" t="s">
        <v>109</v>
      </c>
    </row>
    <row r="531" spans="1:36">
      <c r="A531" t="s">
        <v>1145</v>
      </c>
      <c r="B531">
        <f>1</f>
        <v>1</v>
      </c>
      <c r="C531" t="s">
        <v>206</v>
      </c>
      <c r="D531" t="str">
        <f>VLOOKUP(Table1[[#This Row],[State Name]], Lookup!$A$2:$B$33, 2, FALSE)</f>
        <v>OD</v>
      </c>
      <c r="E531" t="s">
        <v>33</v>
      </c>
      <c r="F531">
        <v>2020</v>
      </c>
      <c r="G531" t="s">
        <v>34</v>
      </c>
      <c r="H531">
        <f t="shared" si="8"/>
        <v>5</v>
      </c>
      <c r="I531" s="3">
        <f>DATE(Table1[[#This Row],[Year]],Table1[[#This Row],[Month_Number]],1)</f>
        <v>43952</v>
      </c>
      <c r="J531" t="s">
        <v>57</v>
      </c>
      <c r="K531" t="s">
        <v>1146</v>
      </c>
      <c r="L531" t="s">
        <v>59</v>
      </c>
      <c r="M531">
        <v>5</v>
      </c>
      <c r="N531" t="s">
        <v>162</v>
      </c>
      <c r="O531">
        <v>8</v>
      </c>
      <c r="P531">
        <v>5</v>
      </c>
      <c r="Q531" t="s">
        <v>87</v>
      </c>
      <c r="R531" t="s">
        <v>88</v>
      </c>
      <c r="S531" t="s">
        <v>73</v>
      </c>
      <c r="T531" t="s">
        <v>74</v>
      </c>
      <c r="U531" t="s">
        <v>33</v>
      </c>
      <c r="V531">
        <v>83</v>
      </c>
      <c r="W531">
        <v>38</v>
      </c>
      <c r="X531" t="str">
        <f>IF(Table1[[#This Row],[Driver Age]]&lt;25,"(&lt;25) Young",IF(Table1[[#This Row],[Driver Age]]&lt;=60,"(25–60) Adult","(&gt;60) Senior"))</f>
        <v>(25–60) Adult</v>
      </c>
      <c r="Y531" t="s">
        <v>44</v>
      </c>
      <c r="Z531" t="s">
        <v>107</v>
      </c>
      <c r="AA531" t="s">
        <v>76</v>
      </c>
      <c r="AB531" t="s">
        <v>77</v>
      </c>
      <c r="AC531">
        <v>5</v>
      </c>
      <c r="AD531" t="s">
        <v>78</v>
      </c>
      <c r="AE531" t="s">
        <v>48</v>
      </c>
      <c r="AF531" t="s">
        <v>49</v>
      </c>
      <c r="AG531" t="s">
        <v>50</v>
      </c>
      <c r="AH531">
        <v>0.62</v>
      </c>
      <c r="AI531" t="s">
        <v>108</v>
      </c>
      <c r="AJ531" t="s">
        <v>91</v>
      </c>
    </row>
    <row r="532" spans="1:36">
      <c r="A532" t="s">
        <v>1147</v>
      </c>
      <c r="B532">
        <f>1</f>
        <v>1</v>
      </c>
      <c r="C532" t="s">
        <v>191</v>
      </c>
      <c r="D532" t="str">
        <f>VLOOKUP(Table1[[#This Row],[State Name]], Lookup!$A$2:$B$33, 2, FALSE)</f>
        <v>CH</v>
      </c>
      <c r="E532" t="s">
        <v>33</v>
      </c>
      <c r="F532">
        <v>2019</v>
      </c>
      <c r="G532" t="s">
        <v>124</v>
      </c>
      <c r="H532">
        <f t="shared" si="8"/>
        <v>7</v>
      </c>
      <c r="I532" s="3">
        <f>DATE(Table1[[#This Row],[Year]],Table1[[#This Row],[Month_Number]],1)</f>
        <v>43647</v>
      </c>
      <c r="J532" t="s">
        <v>95</v>
      </c>
      <c r="K532" t="s">
        <v>1148</v>
      </c>
      <c r="L532" t="s">
        <v>50</v>
      </c>
      <c r="M532">
        <v>4</v>
      </c>
      <c r="N532" t="s">
        <v>113</v>
      </c>
      <c r="O532">
        <v>1</v>
      </c>
      <c r="P532">
        <v>0</v>
      </c>
      <c r="Q532" t="s">
        <v>87</v>
      </c>
      <c r="R532" t="s">
        <v>61</v>
      </c>
      <c r="S532" t="s">
        <v>120</v>
      </c>
      <c r="T532" t="s">
        <v>63</v>
      </c>
      <c r="U532" t="s">
        <v>33</v>
      </c>
      <c r="V532">
        <v>59</v>
      </c>
      <c r="W532">
        <v>35</v>
      </c>
      <c r="X532" t="str">
        <f>IF(Table1[[#This Row],[Driver Age]]&lt;25,"(&lt;25) Young",IF(Table1[[#This Row],[Driver Age]]&lt;=60,"(25–60) Adult","(&gt;60) Senior"))</f>
        <v>(25–60) Adult</v>
      </c>
      <c r="Y532" t="s">
        <v>44</v>
      </c>
      <c r="Z532" t="s">
        <v>33</v>
      </c>
      <c r="AA532" t="s">
        <v>76</v>
      </c>
      <c r="AB532" t="s">
        <v>97</v>
      </c>
      <c r="AC532">
        <v>1</v>
      </c>
      <c r="AD532" t="s">
        <v>47</v>
      </c>
      <c r="AE532" t="s">
        <v>65</v>
      </c>
      <c r="AF532" t="s">
        <v>49</v>
      </c>
      <c r="AG532" t="s">
        <v>143</v>
      </c>
      <c r="AH532">
        <v>0</v>
      </c>
      <c r="AI532" t="s">
        <v>108</v>
      </c>
      <c r="AJ532" t="s">
        <v>52</v>
      </c>
    </row>
    <row r="533" spans="1:36">
      <c r="A533" t="s">
        <v>1149</v>
      </c>
      <c r="B533">
        <f>1</f>
        <v>1</v>
      </c>
      <c r="C533" t="s">
        <v>311</v>
      </c>
      <c r="D533" t="str">
        <f>VLOOKUP(Table1[[#This Row],[State Name]], Lookup!$A$2:$B$33, 2, FALSE)</f>
        <v>JH</v>
      </c>
      <c r="E533" t="s">
        <v>33</v>
      </c>
      <c r="F533">
        <v>2020</v>
      </c>
      <c r="G533" t="s">
        <v>111</v>
      </c>
      <c r="H533">
        <f t="shared" si="8"/>
        <v>10</v>
      </c>
      <c r="I533" s="3">
        <f>DATE(Table1[[#This Row],[Year]],Table1[[#This Row],[Month_Number]],1)</f>
        <v>44105</v>
      </c>
      <c r="J533" t="s">
        <v>95</v>
      </c>
      <c r="K533" t="s">
        <v>1150</v>
      </c>
      <c r="L533" t="s">
        <v>37</v>
      </c>
      <c r="M533">
        <v>1</v>
      </c>
      <c r="N533" t="s">
        <v>86</v>
      </c>
      <c r="O533">
        <v>9</v>
      </c>
      <c r="P533">
        <v>5</v>
      </c>
      <c r="Q533" t="s">
        <v>72</v>
      </c>
      <c r="R533" t="s">
        <v>40</v>
      </c>
      <c r="S533" t="s">
        <v>120</v>
      </c>
      <c r="T533" t="s">
        <v>63</v>
      </c>
      <c r="U533" t="s">
        <v>106</v>
      </c>
      <c r="V533">
        <v>108</v>
      </c>
      <c r="W533">
        <v>40</v>
      </c>
      <c r="X533" t="str">
        <f>IF(Table1[[#This Row],[Driver Age]]&lt;25,"(&lt;25) Young",IF(Table1[[#This Row],[Driver Age]]&lt;=60,"(25–60) Adult","(&gt;60) Senior"))</f>
        <v>(25–60) Adult</v>
      </c>
      <c r="Y533" t="s">
        <v>44</v>
      </c>
      <c r="Z533" t="s">
        <v>107</v>
      </c>
      <c r="AA533" t="s">
        <v>45</v>
      </c>
      <c r="AB533" t="s">
        <v>64</v>
      </c>
      <c r="AC533">
        <v>4</v>
      </c>
      <c r="AD533" t="s">
        <v>47</v>
      </c>
      <c r="AE533" t="s">
        <v>48</v>
      </c>
      <c r="AF533" t="s">
        <v>49</v>
      </c>
      <c r="AG533" t="s">
        <v>50</v>
      </c>
      <c r="AH533">
        <v>0.56000000000000005</v>
      </c>
      <c r="AI533" t="s">
        <v>108</v>
      </c>
      <c r="AJ533" t="s">
        <v>67</v>
      </c>
    </row>
    <row r="534" spans="1:36">
      <c r="A534" t="s">
        <v>1151</v>
      </c>
      <c r="B534">
        <f>1</f>
        <v>1</v>
      </c>
      <c r="C534" t="s">
        <v>206</v>
      </c>
      <c r="D534" t="str">
        <f>VLOOKUP(Table1[[#This Row],[State Name]], Lookup!$A$2:$B$33, 2, FALSE)</f>
        <v>OD</v>
      </c>
      <c r="E534" t="s">
        <v>33</v>
      </c>
      <c r="F534">
        <v>2019</v>
      </c>
      <c r="G534" t="s">
        <v>192</v>
      </c>
      <c r="H534">
        <f t="shared" si="8"/>
        <v>3</v>
      </c>
      <c r="I534" s="3">
        <f>DATE(Table1[[#This Row],[Year]],Table1[[#This Row],[Month_Number]],1)</f>
        <v>43525</v>
      </c>
      <c r="J534" t="s">
        <v>146</v>
      </c>
      <c r="K534" t="s">
        <v>410</v>
      </c>
      <c r="L534" t="s">
        <v>37</v>
      </c>
      <c r="M534">
        <v>3</v>
      </c>
      <c r="N534" t="s">
        <v>38</v>
      </c>
      <c r="O534">
        <v>8</v>
      </c>
      <c r="P534">
        <v>2</v>
      </c>
      <c r="Q534" t="s">
        <v>87</v>
      </c>
      <c r="R534" t="s">
        <v>88</v>
      </c>
      <c r="S534" t="s">
        <v>62</v>
      </c>
      <c r="T534" t="s">
        <v>105</v>
      </c>
      <c r="U534" t="s">
        <v>89</v>
      </c>
      <c r="V534">
        <v>50</v>
      </c>
      <c r="W534">
        <v>54</v>
      </c>
      <c r="X534" t="str">
        <f>IF(Table1[[#This Row],[Driver Age]]&lt;25,"(&lt;25) Young",IF(Table1[[#This Row],[Driver Age]]&lt;=60,"(25–60) Adult","(&gt;60) Senior"))</f>
        <v>(25–60) Adult</v>
      </c>
      <c r="Y534" t="s">
        <v>44</v>
      </c>
      <c r="Z534" t="s">
        <v>33</v>
      </c>
      <c r="AA534" t="s">
        <v>45</v>
      </c>
      <c r="AB534" t="s">
        <v>46</v>
      </c>
      <c r="AC534">
        <v>4</v>
      </c>
      <c r="AD534" t="s">
        <v>47</v>
      </c>
      <c r="AE534" t="s">
        <v>65</v>
      </c>
      <c r="AF534" t="s">
        <v>49</v>
      </c>
      <c r="AG534" t="s">
        <v>50</v>
      </c>
      <c r="AH534">
        <v>0.25</v>
      </c>
      <c r="AI534" t="s">
        <v>66</v>
      </c>
      <c r="AJ534" t="s">
        <v>52</v>
      </c>
    </row>
    <row r="535" spans="1:36">
      <c r="A535" t="s">
        <v>1152</v>
      </c>
      <c r="B535">
        <f>1</f>
        <v>1</v>
      </c>
      <c r="C535" t="s">
        <v>318</v>
      </c>
      <c r="D535" t="str">
        <f>VLOOKUP(Table1[[#This Row],[State Name]], Lookup!$A$2:$B$33, 2, FALSE)</f>
        <v>PB</v>
      </c>
      <c r="E535" t="s">
        <v>33</v>
      </c>
      <c r="F535">
        <v>2018</v>
      </c>
      <c r="G535" t="s">
        <v>83</v>
      </c>
      <c r="H535">
        <f t="shared" si="8"/>
        <v>6</v>
      </c>
      <c r="I535" s="3">
        <f>DATE(Table1[[#This Row],[Year]],Table1[[#This Row],[Month_Number]],1)</f>
        <v>43252</v>
      </c>
      <c r="J535" t="s">
        <v>95</v>
      </c>
      <c r="K535" t="s">
        <v>1153</v>
      </c>
      <c r="L535" t="s">
        <v>50</v>
      </c>
      <c r="M535">
        <v>1</v>
      </c>
      <c r="N535" t="s">
        <v>162</v>
      </c>
      <c r="O535">
        <v>6</v>
      </c>
      <c r="P535">
        <v>4</v>
      </c>
      <c r="Q535" t="s">
        <v>72</v>
      </c>
      <c r="R535" t="s">
        <v>61</v>
      </c>
      <c r="S535" t="s">
        <v>41</v>
      </c>
      <c r="T535" t="s">
        <v>42</v>
      </c>
      <c r="U535" t="s">
        <v>89</v>
      </c>
      <c r="V535">
        <v>36</v>
      </c>
      <c r="W535">
        <v>42</v>
      </c>
      <c r="X535" t="str">
        <f>IF(Table1[[#This Row],[Driver Age]]&lt;25,"(&lt;25) Young",IF(Table1[[#This Row],[Driver Age]]&lt;=60,"(25–60) Adult","(&gt;60) Senior"))</f>
        <v>(25–60) Adult</v>
      </c>
      <c r="Y535" t="s">
        <v>44</v>
      </c>
      <c r="Z535" t="s">
        <v>107</v>
      </c>
      <c r="AA535" t="s">
        <v>76</v>
      </c>
      <c r="AB535" t="s">
        <v>46</v>
      </c>
      <c r="AC535">
        <v>1</v>
      </c>
      <c r="AD535" t="s">
        <v>47</v>
      </c>
      <c r="AE535" t="s">
        <v>65</v>
      </c>
      <c r="AF535" t="s">
        <v>49</v>
      </c>
      <c r="AG535" t="s">
        <v>50</v>
      </c>
      <c r="AH535">
        <v>0.67</v>
      </c>
      <c r="AI535" t="s">
        <v>108</v>
      </c>
      <c r="AJ535" t="s">
        <v>109</v>
      </c>
    </row>
    <row r="536" spans="1:36">
      <c r="A536" t="s">
        <v>1154</v>
      </c>
      <c r="B536">
        <f>1</f>
        <v>1</v>
      </c>
      <c r="C536" t="s">
        <v>183</v>
      </c>
      <c r="D536" t="str">
        <f>VLOOKUP(Table1[[#This Row],[State Name]], Lookup!$A$2:$B$33, 2, FALSE)</f>
        <v>TN</v>
      </c>
      <c r="E536" t="s">
        <v>184</v>
      </c>
      <c r="F536">
        <v>2022</v>
      </c>
      <c r="G536" t="s">
        <v>56</v>
      </c>
      <c r="H536">
        <f t="shared" si="8"/>
        <v>1</v>
      </c>
      <c r="I536" s="3">
        <f>DATE(Table1[[#This Row],[Year]],Table1[[#This Row],[Month_Number]],1)</f>
        <v>44562</v>
      </c>
      <c r="J536" t="s">
        <v>35</v>
      </c>
      <c r="K536" t="s">
        <v>1155</v>
      </c>
      <c r="L536" t="s">
        <v>50</v>
      </c>
      <c r="M536">
        <v>2</v>
      </c>
      <c r="N536" t="s">
        <v>162</v>
      </c>
      <c r="O536">
        <v>2</v>
      </c>
      <c r="P536">
        <v>2</v>
      </c>
      <c r="Q536" t="s">
        <v>119</v>
      </c>
      <c r="R536" t="s">
        <v>88</v>
      </c>
      <c r="S536" t="s">
        <v>120</v>
      </c>
      <c r="T536" t="s">
        <v>74</v>
      </c>
      <c r="U536" t="s">
        <v>106</v>
      </c>
      <c r="V536">
        <v>105</v>
      </c>
      <c r="W536">
        <v>23</v>
      </c>
      <c r="X536" t="str">
        <f>IF(Table1[[#This Row],[Driver Age]]&lt;25,"(&lt;25) Young",IF(Table1[[#This Row],[Driver Age]]&lt;=60,"(25–60) Adult","(&gt;60) Senior"))</f>
        <v>(&lt;25) Young</v>
      </c>
      <c r="Y536" t="s">
        <v>75</v>
      </c>
      <c r="Z536" t="s">
        <v>107</v>
      </c>
      <c r="AA536" t="s">
        <v>45</v>
      </c>
      <c r="AB536" t="s">
        <v>77</v>
      </c>
      <c r="AC536">
        <v>2</v>
      </c>
      <c r="AD536" t="s">
        <v>47</v>
      </c>
      <c r="AE536" t="s">
        <v>79</v>
      </c>
      <c r="AF536" t="s">
        <v>49</v>
      </c>
      <c r="AG536" t="s">
        <v>50</v>
      </c>
      <c r="AH536">
        <v>1</v>
      </c>
      <c r="AI536" t="s">
        <v>168</v>
      </c>
      <c r="AJ536" t="s">
        <v>67</v>
      </c>
    </row>
    <row r="537" spans="1:36">
      <c r="A537" t="s">
        <v>1156</v>
      </c>
      <c r="B537">
        <f>1</f>
        <v>1</v>
      </c>
      <c r="C537" t="s">
        <v>197</v>
      </c>
      <c r="D537" t="str">
        <f>VLOOKUP(Table1[[#This Row],[State Name]], Lookup!$A$2:$B$33, 2, FALSE)</f>
        <v>GJ</v>
      </c>
      <c r="E537" t="s">
        <v>245</v>
      </c>
      <c r="F537">
        <v>2018</v>
      </c>
      <c r="G537" t="s">
        <v>138</v>
      </c>
      <c r="H537">
        <f t="shared" si="8"/>
        <v>9</v>
      </c>
      <c r="I537" s="3">
        <f>DATE(Table1[[#This Row],[Year]],Table1[[#This Row],[Month_Number]],1)</f>
        <v>43344</v>
      </c>
      <c r="J537" t="s">
        <v>95</v>
      </c>
      <c r="K537" t="s">
        <v>1157</v>
      </c>
      <c r="L537" t="s">
        <v>59</v>
      </c>
      <c r="M537">
        <v>2</v>
      </c>
      <c r="N537" t="s">
        <v>162</v>
      </c>
      <c r="O537">
        <v>4</v>
      </c>
      <c r="P537">
        <v>4</v>
      </c>
      <c r="Q537" t="s">
        <v>103</v>
      </c>
      <c r="R537" t="s">
        <v>104</v>
      </c>
      <c r="S537" t="s">
        <v>73</v>
      </c>
      <c r="T537" t="s">
        <v>42</v>
      </c>
      <c r="U537" t="s">
        <v>106</v>
      </c>
      <c r="V537">
        <v>86</v>
      </c>
      <c r="W537">
        <v>62</v>
      </c>
      <c r="X537" t="str">
        <f>IF(Table1[[#This Row],[Driver Age]]&lt;25,"(&lt;25) Young",IF(Table1[[#This Row],[Driver Age]]&lt;=60,"(25–60) Adult","(&gt;60) Senior"))</f>
        <v>(&gt;60) Senior</v>
      </c>
      <c r="Y537" t="s">
        <v>75</v>
      </c>
      <c r="Z537" t="s">
        <v>107</v>
      </c>
      <c r="AA537" t="s">
        <v>76</v>
      </c>
      <c r="AB537" t="s">
        <v>64</v>
      </c>
      <c r="AC537">
        <v>10</v>
      </c>
      <c r="AD537" t="s">
        <v>78</v>
      </c>
      <c r="AE537" t="s">
        <v>65</v>
      </c>
      <c r="AF537" t="s">
        <v>49</v>
      </c>
      <c r="AG537" t="s">
        <v>50</v>
      </c>
      <c r="AH537">
        <v>1</v>
      </c>
      <c r="AI537" t="s">
        <v>66</v>
      </c>
      <c r="AJ537" t="s">
        <v>91</v>
      </c>
    </row>
    <row r="538" spans="1:36">
      <c r="A538" t="s">
        <v>1158</v>
      </c>
      <c r="B538">
        <f>1</f>
        <v>1</v>
      </c>
      <c r="C538" t="s">
        <v>286</v>
      </c>
      <c r="D538" t="str">
        <f>VLOOKUP(Table1[[#This Row],[State Name]], Lookup!$A$2:$B$33, 2, FALSE)</f>
        <v>GA</v>
      </c>
      <c r="E538" t="s">
        <v>33</v>
      </c>
      <c r="F538">
        <v>2023</v>
      </c>
      <c r="G538" t="s">
        <v>138</v>
      </c>
      <c r="H538">
        <f t="shared" si="8"/>
        <v>9</v>
      </c>
      <c r="I538" s="3">
        <f>DATE(Table1[[#This Row],[Year]],Table1[[#This Row],[Month_Number]],1)</f>
        <v>45170</v>
      </c>
      <c r="J538" t="s">
        <v>57</v>
      </c>
      <c r="K538" t="s">
        <v>1159</v>
      </c>
      <c r="L538" t="s">
        <v>37</v>
      </c>
      <c r="M538">
        <v>1</v>
      </c>
      <c r="N538" t="s">
        <v>162</v>
      </c>
      <c r="O538">
        <v>8</v>
      </c>
      <c r="P538">
        <v>1</v>
      </c>
      <c r="Q538" t="s">
        <v>87</v>
      </c>
      <c r="R538" t="s">
        <v>104</v>
      </c>
      <c r="S538" t="s">
        <v>120</v>
      </c>
      <c r="T538" t="s">
        <v>42</v>
      </c>
      <c r="U538" t="s">
        <v>33</v>
      </c>
      <c r="V538">
        <v>80</v>
      </c>
      <c r="W538">
        <v>20</v>
      </c>
      <c r="X538" t="str">
        <f>IF(Table1[[#This Row],[Driver Age]]&lt;25,"(&lt;25) Young",IF(Table1[[#This Row],[Driver Age]]&lt;=60,"(25–60) Adult","(&gt;60) Senior"))</f>
        <v>(&lt;25) Young</v>
      </c>
      <c r="Y538" t="s">
        <v>44</v>
      </c>
      <c r="Z538" t="s">
        <v>107</v>
      </c>
      <c r="AA538" t="s">
        <v>76</v>
      </c>
      <c r="AB538" t="s">
        <v>77</v>
      </c>
      <c r="AC538">
        <v>12</v>
      </c>
      <c r="AD538" t="s">
        <v>135</v>
      </c>
      <c r="AE538" t="s">
        <v>79</v>
      </c>
      <c r="AF538" t="s">
        <v>49</v>
      </c>
      <c r="AG538" t="s">
        <v>50</v>
      </c>
      <c r="AH538">
        <v>0.12</v>
      </c>
      <c r="AI538" t="s">
        <v>168</v>
      </c>
      <c r="AJ538" t="s">
        <v>91</v>
      </c>
    </row>
    <row r="539" spans="1:36">
      <c r="A539" t="s">
        <v>1160</v>
      </c>
      <c r="B539">
        <f>1</f>
        <v>1</v>
      </c>
      <c r="C539" t="s">
        <v>307</v>
      </c>
      <c r="D539" t="str">
        <f>VLOOKUP(Table1[[#This Row],[State Name]], Lookup!$A$2:$B$33, 2, FALSE)</f>
        <v>DL</v>
      </c>
      <c r="E539" t="s">
        <v>308</v>
      </c>
      <c r="F539">
        <v>2018</v>
      </c>
      <c r="G539" t="s">
        <v>130</v>
      </c>
      <c r="H539">
        <f t="shared" si="8"/>
        <v>4</v>
      </c>
      <c r="I539" s="3">
        <f>DATE(Table1[[#This Row],[Year]],Table1[[#This Row],[Month_Number]],1)</f>
        <v>43191</v>
      </c>
      <c r="J539" t="s">
        <v>154</v>
      </c>
      <c r="K539" t="s">
        <v>1161</v>
      </c>
      <c r="L539" t="s">
        <v>37</v>
      </c>
      <c r="M539">
        <v>3</v>
      </c>
      <c r="N539" t="s">
        <v>71</v>
      </c>
      <c r="O539">
        <v>7</v>
      </c>
      <c r="P539">
        <v>5</v>
      </c>
      <c r="Q539" t="s">
        <v>87</v>
      </c>
      <c r="R539" t="s">
        <v>40</v>
      </c>
      <c r="S539" t="s">
        <v>62</v>
      </c>
      <c r="T539" t="s">
        <v>42</v>
      </c>
      <c r="U539" t="s">
        <v>33</v>
      </c>
      <c r="V539">
        <v>114</v>
      </c>
      <c r="W539">
        <v>70</v>
      </c>
      <c r="X539" t="str">
        <f>IF(Table1[[#This Row],[Driver Age]]&lt;25,"(&lt;25) Young",IF(Table1[[#This Row],[Driver Age]]&lt;=60,"(25–60) Adult","(&gt;60) Senior"))</f>
        <v>(&gt;60) Senior</v>
      </c>
      <c r="Y539" t="s">
        <v>75</v>
      </c>
      <c r="Z539" t="s">
        <v>33</v>
      </c>
      <c r="AA539" t="s">
        <v>76</v>
      </c>
      <c r="AB539" t="s">
        <v>46</v>
      </c>
      <c r="AC539">
        <v>13</v>
      </c>
      <c r="AD539" t="s">
        <v>135</v>
      </c>
      <c r="AE539" t="s">
        <v>65</v>
      </c>
      <c r="AF539" t="s">
        <v>26</v>
      </c>
      <c r="AG539" t="s">
        <v>50</v>
      </c>
      <c r="AH539">
        <v>0.71</v>
      </c>
      <c r="AI539" t="s">
        <v>51</v>
      </c>
      <c r="AJ539" t="s">
        <v>81</v>
      </c>
    </row>
    <row r="540" spans="1:36">
      <c r="A540" t="s">
        <v>1162</v>
      </c>
      <c r="B540">
        <f>1</f>
        <v>1</v>
      </c>
      <c r="C540" t="s">
        <v>286</v>
      </c>
      <c r="D540" t="str">
        <f>VLOOKUP(Table1[[#This Row],[State Name]], Lookup!$A$2:$B$33, 2, FALSE)</f>
        <v>GA</v>
      </c>
      <c r="E540" t="s">
        <v>33</v>
      </c>
      <c r="F540">
        <v>2022</v>
      </c>
      <c r="G540" t="s">
        <v>130</v>
      </c>
      <c r="H540">
        <f t="shared" si="8"/>
        <v>4</v>
      </c>
      <c r="I540" s="3">
        <f>DATE(Table1[[#This Row],[Year]],Table1[[#This Row],[Month_Number]],1)</f>
        <v>44652</v>
      </c>
      <c r="J540" t="s">
        <v>146</v>
      </c>
      <c r="K540" t="s">
        <v>373</v>
      </c>
      <c r="L540" t="s">
        <v>37</v>
      </c>
      <c r="M540">
        <v>1</v>
      </c>
      <c r="N540" t="s">
        <v>60</v>
      </c>
      <c r="O540">
        <v>10</v>
      </c>
      <c r="P540">
        <v>1</v>
      </c>
      <c r="Q540" t="s">
        <v>119</v>
      </c>
      <c r="R540" t="s">
        <v>88</v>
      </c>
      <c r="S540" t="s">
        <v>41</v>
      </c>
      <c r="T540" t="s">
        <v>63</v>
      </c>
      <c r="U540" t="s">
        <v>43</v>
      </c>
      <c r="V540">
        <v>34</v>
      </c>
      <c r="W540">
        <v>25</v>
      </c>
      <c r="X540" t="str">
        <f>IF(Table1[[#This Row],[Driver Age]]&lt;25,"(&lt;25) Young",IF(Table1[[#This Row],[Driver Age]]&lt;=60,"(25–60) Adult","(&gt;60) Senior"))</f>
        <v>(25–60) Adult</v>
      </c>
      <c r="Y540" t="s">
        <v>75</v>
      </c>
      <c r="Z540" t="s">
        <v>33</v>
      </c>
      <c r="AA540" t="s">
        <v>76</v>
      </c>
      <c r="AB540" t="s">
        <v>97</v>
      </c>
      <c r="AC540">
        <v>5</v>
      </c>
      <c r="AD540" t="s">
        <v>78</v>
      </c>
      <c r="AE540" t="s">
        <v>79</v>
      </c>
      <c r="AF540" t="s">
        <v>49</v>
      </c>
      <c r="AG540" t="s">
        <v>50</v>
      </c>
      <c r="AH540">
        <v>0.1</v>
      </c>
      <c r="AI540" t="s">
        <v>80</v>
      </c>
      <c r="AJ540" t="s">
        <v>109</v>
      </c>
    </row>
    <row r="541" spans="1:36">
      <c r="A541" t="s">
        <v>1163</v>
      </c>
      <c r="B541">
        <f>1</f>
        <v>1</v>
      </c>
      <c r="C541" t="s">
        <v>137</v>
      </c>
      <c r="D541" t="str">
        <f>VLOOKUP(Table1[[#This Row],[State Name]], Lookup!$A$2:$B$33, 2, FALSE)</f>
        <v>AS</v>
      </c>
      <c r="E541" t="s">
        <v>33</v>
      </c>
      <c r="F541">
        <v>2022</v>
      </c>
      <c r="G541" t="s">
        <v>111</v>
      </c>
      <c r="H541">
        <f t="shared" si="8"/>
        <v>10</v>
      </c>
      <c r="I541" s="3">
        <f>DATE(Table1[[#This Row],[Year]],Table1[[#This Row],[Month_Number]],1)</f>
        <v>44835</v>
      </c>
      <c r="J541" t="s">
        <v>146</v>
      </c>
      <c r="K541" t="s">
        <v>1164</v>
      </c>
      <c r="L541" t="s">
        <v>37</v>
      </c>
      <c r="M541">
        <v>1</v>
      </c>
      <c r="N541" t="s">
        <v>113</v>
      </c>
      <c r="O541">
        <v>8</v>
      </c>
      <c r="P541">
        <v>1</v>
      </c>
      <c r="Q541" t="s">
        <v>119</v>
      </c>
      <c r="R541" t="s">
        <v>61</v>
      </c>
      <c r="S541" t="s">
        <v>73</v>
      </c>
      <c r="T541" t="s">
        <v>105</v>
      </c>
      <c r="U541" t="s">
        <v>43</v>
      </c>
      <c r="V541">
        <v>67</v>
      </c>
      <c r="W541">
        <v>21</v>
      </c>
      <c r="X541" t="str">
        <f>IF(Table1[[#This Row],[Driver Age]]&lt;25,"(&lt;25) Young",IF(Table1[[#This Row],[Driver Age]]&lt;=60,"(25–60) Adult","(&gt;60) Senior"))</f>
        <v>(&lt;25) Young</v>
      </c>
      <c r="Y541" t="s">
        <v>75</v>
      </c>
      <c r="Z541" t="s">
        <v>90</v>
      </c>
      <c r="AA541" t="s">
        <v>76</v>
      </c>
      <c r="AB541" t="s">
        <v>64</v>
      </c>
      <c r="AC541">
        <v>9</v>
      </c>
      <c r="AD541" t="s">
        <v>78</v>
      </c>
      <c r="AE541" t="s">
        <v>79</v>
      </c>
      <c r="AF541" t="s">
        <v>49</v>
      </c>
      <c r="AG541" t="s">
        <v>50</v>
      </c>
      <c r="AH541">
        <v>0.12</v>
      </c>
      <c r="AI541" t="s">
        <v>168</v>
      </c>
      <c r="AJ541" t="s">
        <v>52</v>
      </c>
    </row>
    <row r="542" spans="1:36">
      <c r="A542" t="s">
        <v>1165</v>
      </c>
      <c r="B542">
        <f>1</f>
        <v>1</v>
      </c>
      <c r="C542" t="s">
        <v>215</v>
      </c>
      <c r="D542" t="str">
        <f>VLOOKUP(Table1[[#This Row],[State Name]], Lookup!$A$2:$B$33, 2, FALSE)</f>
        <v>KL</v>
      </c>
      <c r="E542" t="s">
        <v>33</v>
      </c>
      <c r="F542">
        <v>2018</v>
      </c>
      <c r="G542" t="s">
        <v>117</v>
      </c>
      <c r="H542">
        <f t="shared" si="8"/>
        <v>12</v>
      </c>
      <c r="I542" s="3">
        <f>DATE(Table1[[#This Row],[Year]],Table1[[#This Row],[Month_Number]],1)</f>
        <v>43435</v>
      </c>
      <c r="J542" t="s">
        <v>35</v>
      </c>
      <c r="K542" t="s">
        <v>1166</v>
      </c>
      <c r="L542" t="s">
        <v>37</v>
      </c>
      <c r="M542">
        <v>4</v>
      </c>
      <c r="N542" t="s">
        <v>38</v>
      </c>
      <c r="O542">
        <v>2</v>
      </c>
      <c r="P542">
        <v>1</v>
      </c>
      <c r="Q542" t="s">
        <v>119</v>
      </c>
      <c r="R542" t="s">
        <v>104</v>
      </c>
      <c r="S542" t="s">
        <v>62</v>
      </c>
      <c r="T542" t="s">
        <v>42</v>
      </c>
      <c r="U542" t="s">
        <v>33</v>
      </c>
      <c r="V542">
        <v>87</v>
      </c>
      <c r="W542">
        <v>68</v>
      </c>
      <c r="X542" t="str">
        <f>IF(Table1[[#This Row],[Driver Age]]&lt;25,"(&lt;25) Young",IF(Table1[[#This Row],[Driver Age]]&lt;=60,"(25–60) Adult","(&gt;60) Senior"))</f>
        <v>(&gt;60) Senior</v>
      </c>
      <c r="Y542" t="s">
        <v>44</v>
      </c>
      <c r="Z542" t="s">
        <v>90</v>
      </c>
      <c r="AA542" t="s">
        <v>76</v>
      </c>
      <c r="AB542" t="s">
        <v>64</v>
      </c>
      <c r="AC542">
        <v>1</v>
      </c>
      <c r="AD542" t="s">
        <v>47</v>
      </c>
      <c r="AE542" t="s">
        <v>65</v>
      </c>
      <c r="AF542" t="s">
        <v>49</v>
      </c>
      <c r="AG542" t="s">
        <v>50</v>
      </c>
      <c r="AH542">
        <v>0.5</v>
      </c>
      <c r="AI542" t="s">
        <v>51</v>
      </c>
      <c r="AJ542" t="s">
        <v>91</v>
      </c>
    </row>
    <row r="543" spans="1:36">
      <c r="A543" t="s">
        <v>1167</v>
      </c>
      <c r="B543">
        <f>1</f>
        <v>1</v>
      </c>
      <c r="C543" t="s">
        <v>122</v>
      </c>
      <c r="D543" t="str">
        <f>VLOOKUP(Table1[[#This Row],[State Name]], Lookup!$A$2:$B$33, 2, FALSE)</f>
        <v>RJ</v>
      </c>
      <c r="E543" t="s">
        <v>123</v>
      </c>
      <c r="F543">
        <v>2020</v>
      </c>
      <c r="G543" t="s">
        <v>34</v>
      </c>
      <c r="H543">
        <f t="shared" si="8"/>
        <v>5</v>
      </c>
      <c r="I543" s="3">
        <f>DATE(Table1[[#This Row],[Year]],Table1[[#This Row],[Month_Number]],1)</f>
        <v>43952</v>
      </c>
      <c r="J543" t="s">
        <v>95</v>
      </c>
      <c r="K543" t="s">
        <v>1168</v>
      </c>
      <c r="L543" t="s">
        <v>59</v>
      </c>
      <c r="M543">
        <v>4</v>
      </c>
      <c r="N543" t="s">
        <v>113</v>
      </c>
      <c r="O543">
        <v>4</v>
      </c>
      <c r="P543">
        <v>5</v>
      </c>
      <c r="Q543" t="s">
        <v>72</v>
      </c>
      <c r="R543" t="s">
        <v>40</v>
      </c>
      <c r="S543" t="s">
        <v>120</v>
      </c>
      <c r="T543" t="s">
        <v>105</v>
      </c>
      <c r="U543" t="s">
        <v>43</v>
      </c>
      <c r="V543">
        <v>75</v>
      </c>
      <c r="W543">
        <v>67</v>
      </c>
      <c r="X543" t="str">
        <f>IF(Table1[[#This Row],[Driver Age]]&lt;25,"(&lt;25) Young",IF(Table1[[#This Row],[Driver Age]]&lt;=60,"(25–60) Adult","(&gt;60) Senior"))</f>
        <v>(&gt;60) Senior</v>
      </c>
      <c r="Y543" t="s">
        <v>75</v>
      </c>
      <c r="Z543" t="s">
        <v>33</v>
      </c>
      <c r="AA543" t="s">
        <v>76</v>
      </c>
      <c r="AB543" t="s">
        <v>46</v>
      </c>
      <c r="AC543">
        <v>16</v>
      </c>
      <c r="AD543" t="s">
        <v>135</v>
      </c>
      <c r="AE543" t="s">
        <v>48</v>
      </c>
      <c r="AF543" t="s">
        <v>49</v>
      </c>
      <c r="AG543" t="s">
        <v>50</v>
      </c>
      <c r="AH543">
        <v>1.25</v>
      </c>
      <c r="AI543" t="s">
        <v>51</v>
      </c>
      <c r="AJ543" t="s">
        <v>91</v>
      </c>
    </row>
    <row r="544" spans="1:36">
      <c r="A544" t="s">
        <v>1169</v>
      </c>
      <c r="B544">
        <f>1</f>
        <v>1</v>
      </c>
      <c r="C544" t="s">
        <v>137</v>
      </c>
      <c r="D544" t="str">
        <f>VLOOKUP(Table1[[#This Row],[State Name]], Lookup!$A$2:$B$33, 2, FALSE)</f>
        <v>AS</v>
      </c>
      <c r="E544" t="s">
        <v>33</v>
      </c>
      <c r="F544">
        <v>2019</v>
      </c>
      <c r="G544" t="s">
        <v>130</v>
      </c>
      <c r="H544">
        <f t="shared" si="8"/>
        <v>4</v>
      </c>
      <c r="I544" s="3">
        <f>DATE(Table1[[#This Row],[Year]],Table1[[#This Row],[Month_Number]],1)</f>
        <v>43556</v>
      </c>
      <c r="J544" t="s">
        <v>57</v>
      </c>
      <c r="K544" t="s">
        <v>1170</v>
      </c>
      <c r="L544" t="s">
        <v>50</v>
      </c>
      <c r="M544">
        <v>3</v>
      </c>
      <c r="N544" t="s">
        <v>162</v>
      </c>
      <c r="O544">
        <v>3</v>
      </c>
      <c r="P544">
        <v>3</v>
      </c>
      <c r="Q544" t="s">
        <v>119</v>
      </c>
      <c r="R544" t="s">
        <v>88</v>
      </c>
      <c r="S544" t="s">
        <v>41</v>
      </c>
      <c r="T544" t="s">
        <v>63</v>
      </c>
      <c r="U544" t="s">
        <v>89</v>
      </c>
      <c r="V544">
        <v>104</v>
      </c>
      <c r="W544">
        <v>19</v>
      </c>
      <c r="X544" t="str">
        <f>IF(Table1[[#This Row],[Driver Age]]&lt;25,"(&lt;25) Young",IF(Table1[[#This Row],[Driver Age]]&lt;=60,"(25–60) Adult","(&gt;60) Senior"))</f>
        <v>(&lt;25) Young</v>
      </c>
      <c r="Y544" t="s">
        <v>75</v>
      </c>
      <c r="Z544" t="s">
        <v>90</v>
      </c>
      <c r="AA544" t="s">
        <v>45</v>
      </c>
      <c r="AB544" t="s">
        <v>77</v>
      </c>
      <c r="AC544">
        <v>13</v>
      </c>
      <c r="AD544" t="s">
        <v>135</v>
      </c>
      <c r="AE544" t="s">
        <v>65</v>
      </c>
      <c r="AF544" t="s">
        <v>49</v>
      </c>
      <c r="AG544" t="s">
        <v>50</v>
      </c>
      <c r="AH544">
        <v>1</v>
      </c>
      <c r="AI544" t="s">
        <v>168</v>
      </c>
      <c r="AJ544" t="s">
        <v>67</v>
      </c>
    </row>
    <row r="545" spans="1:36">
      <c r="A545" t="s">
        <v>1171</v>
      </c>
      <c r="B545">
        <f>1</f>
        <v>1</v>
      </c>
      <c r="C545" t="s">
        <v>327</v>
      </c>
      <c r="D545" t="str">
        <f>VLOOKUP(Table1[[#This Row],[State Name]], Lookup!$A$2:$B$33, 2, FALSE)</f>
        <v>MN</v>
      </c>
      <c r="E545" t="s">
        <v>33</v>
      </c>
      <c r="F545">
        <v>2022</v>
      </c>
      <c r="G545" t="s">
        <v>192</v>
      </c>
      <c r="H545">
        <f t="shared" si="8"/>
        <v>3</v>
      </c>
      <c r="I545" s="3">
        <f>DATE(Table1[[#This Row],[Year]],Table1[[#This Row],[Month_Number]],1)</f>
        <v>44621</v>
      </c>
      <c r="J545" t="s">
        <v>154</v>
      </c>
      <c r="K545" t="s">
        <v>1044</v>
      </c>
      <c r="L545" t="s">
        <v>37</v>
      </c>
      <c r="M545">
        <v>2</v>
      </c>
      <c r="N545" t="s">
        <v>128</v>
      </c>
      <c r="O545">
        <v>4</v>
      </c>
      <c r="P545">
        <v>4</v>
      </c>
      <c r="Q545" t="s">
        <v>103</v>
      </c>
      <c r="R545" t="s">
        <v>61</v>
      </c>
      <c r="S545" t="s">
        <v>41</v>
      </c>
      <c r="T545" t="s">
        <v>42</v>
      </c>
      <c r="U545" t="s">
        <v>89</v>
      </c>
      <c r="V545">
        <v>49</v>
      </c>
      <c r="W545">
        <v>34</v>
      </c>
      <c r="X545" t="str">
        <f>IF(Table1[[#This Row],[Driver Age]]&lt;25,"(&lt;25) Young",IF(Table1[[#This Row],[Driver Age]]&lt;=60,"(25–60) Adult","(&gt;60) Senior"))</f>
        <v>(25–60) Adult</v>
      </c>
      <c r="Y545" t="s">
        <v>44</v>
      </c>
      <c r="Z545" t="s">
        <v>107</v>
      </c>
      <c r="AA545" t="s">
        <v>76</v>
      </c>
      <c r="AB545" t="s">
        <v>97</v>
      </c>
      <c r="AC545">
        <v>3</v>
      </c>
      <c r="AD545" t="s">
        <v>47</v>
      </c>
      <c r="AE545" t="s">
        <v>79</v>
      </c>
      <c r="AF545" t="s">
        <v>26</v>
      </c>
      <c r="AG545" t="s">
        <v>50</v>
      </c>
      <c r="AH545">
        <v>1</v>
      </c>
      <c r="AI545" t="s">
        <v>80</v>
      </c>
      <c r="AJ545" t="s">
        <v>109</v>
      </c>
    </row>
    <row r="546" spans="1:36">
      <c r="A546" t="s">
        <v>1172</v>
      </c>
      <c r="B546">
        <f>1</f>
        <v>1</v>
      </c>
      <c r="C546" t="s">
        <v>206</v>
      </c>
      <c r="D546" t="str">
        <f>VLOOKUP(Table1[[#This Row],[State Name]], Lookup!$A$2:$B$33, 2, FALSE)</f>
        <v>OD</v>
      </c>
      <c r="E546" t="s">
        <v>33</v>
      </c>
      <c r="F546">
        <v>2023</v>
      </c>
      <c r="G546" t="s">
        <v>100</v>
      </c>
      <c r="H546">
        <f t="shared" si="8"/>
        <v>11</v>
      </c>
      <c r="I546" s="3">
        <f>DATE(Table1[[#This Row],[Year]],Table1[[#This Row],[Month_Number]],1)</f>
        <v>45231</v>
      </c>
      <c r="J546" t="s">
        <v>57</v>
      </c>
      <c r="K546" t="s">
        <v>334</v>
      </c>
      <c r="L546" t="s">
        <v>59</v>
      </c>
      <c r="M546">
        <v>2</v>
      </c>
      <c r="N546" t="s">
        <v>38</v>
      </c>
      <c r="O546">
        <v>0</v>
      </c>
      <c r="P546">
        <v>1</v>
      </c>
      <c r="Q546" t="s">
        <v>119</v>
      </c>
      <c r="R546" t="s">
        <v>88</v>
      </c>
      <c r="S546" t="s">
        <v>73</v>
      </c>
      <c r="T546" t="s">
        <v>105</v>
      </c>
      <c r="U546" t="s">
        <v>43</v>
      </c>
      <c r="V546">
        <v>110</v>
      </c>
      <c r="W546">
        <v>66</v>
      </c>
      <c r="X546" t="str">
        <f>IF(Table1[[#This Row],[Driver Age]]&lt;25,"(&lt;25) Young",IF(Table1[[#This Row],[Driver Age]]&lt;=60,"(25–60) Adult","(&gt;60) Senior"))</f>
        <v>(&gt;60) Senior</v>
      </c>
      <c r="Y546" t="s">
        <v>75</v>
      </c>
      <c r="Z546" t="s">
        <v>90</v>
      </c>
      <c r="AA546" t="s">
        <v>45</v>
      </c>
      <c r="AB546" t="s">
        <v>46</v>
      </c>
      <c r="AC546">
        <v>2</v>
      </c>
      <c r="AD546" t="s">
        <v>47</v>
      </c>
      <c r="AE546" t="s">
        <v>79</v>
      </c>
      <c r="AF546" t="s">
        <v>49</v>
      </c>
      <c r="AG546" t="s">
        <v>50</v>
      </c>
      <c r="AH546">
        <v>0</v>
      </c>
      <c r="AI546" t="s">
        <v>51</v>
      </c>
      <c r="AJ546" t="s">
        <v>81</v>
      </c>
    </row>
    <row r="547" spans="1:36">
      <c r="A547" t="s">
        <v>1173</v>
      </c>
      <c r="B547">
        <f>1</f>
        <v>1</v>
      </c>
      <c r="C547" t="s">
        <v>137</v>
      </c>
      <c r="D547" t="str">
        <f>VLOOKUP(Table1[[#This Row],[State Name]], Lookup!$A$2:$B$33, 2, FALSE)</f>
        <v>AS</v>
      </c>
      <c r="E547" t="s">
        <v>33</v>
      </c>
      <c r="F547">
        <v>2018</v>
      </c>
      <c r="G547" t="s">
        <v>130</v>
      </c>
      <c r="H547">
        <f t="shared" si="8"/>
        <v>4</v>
      </c>
      <c r="I547" s="3">
        <f>DATE(Table1[[#This Row],[Year]],Table1[[#This Row],[Month_Number]],1)</f>
        <v>43191</v>
      </c>
      <c r="J547" t="s">
        <v>84</v>
      </c>
      <c r="K547" t="s">
        <v>1174</v>
      </c>
      <c r="L547" t="s">
        <v>59</v>
      </c>
      <c r="M547">
        <v>3</v>
      </c>
      <c r="N547" t="s">
        <v>128</v>
      </c>
      <c r="O547">
        <v>8</v>
      </c>
      <c r="P547">
        <v>0</v>
      </c>
      <c r="Q547" t="s">
        <v>72</v>
      </c>
      <c r="R547" t="s">
        <v>61</v>
      </c>
      <c r="S547" t="s">
        <v>62</v>
      </c>
      <c r="T547" t="s">
        <v>42</v>
      </c>
      <c r="U547" t="s">
        <v>106</v>
      </c>
      <c r="V547">
        <v>36</v>
      </c>
      <c r="W547">
        <v>18</v>
      </c>
      <c r="X547" t="str">
        <f>IF(Table1[[#This Row],[Driver Age]]&lt;25,"(&lt;25) Young",IF(Table1[[#This Row],[Driver Age]]&lt;=60,"(25–60) Adult","(&gt;60) Senior"))</f>
        <v>(&lt;25) Young</v>
      </c>
      <c r="Y547" t="s">
        <v>75</v>
      </c>
      <c r="Z547" t="s">
        <v>33</v>
      </c>
      <c r="AA547" t="s">
        <v>45</v>
      </c>
      <c r="AB547" t="s">
        <v>64</v>
      </c>
      <c r="AC547">
        <v>2</v>
      </c>
      <c r="AD547" t="s">
        <v>47</v>
      </c>
      <c r="AE547" t="s">
        <v>65</v>
      </c>
      <c r="AF547" t="s">
        <v>26</v>
      </c>
      <c r="AG547" t="s">
        <v>143</v>
      </c>
      <c r="AH547">
        <v>0</v>
      </c>
      <c r="AI547" t="s">
        <v>168</v>
      </c>
      <c r="AJ547" t="s">
        <v>109</v>
      </c>
    </row>
    <row r="548" spans="1:36">
      <c r="A548" t="s">
        <v>1175</v>
      </c>
      <c r="B548">
        <f>1</f>
        <v>1</v>
      </c>
      <c r="C548" t="s">
        <v>99</v>
      </c>
      <c r="D548" t="str">
        <f>VLOOKUP(Table1[[#This Row],[State Name]], Lookup!$A$2:$B$33, 2, FALSE)</f>
        <v>ML</v>
      </c>
      <c r="E548" t="s">
        <v>33</v>
      </c>
      <c r="F548">
        <v>2018</v>
      </c>
      <c r="G548" t="s">
        <v>100</v>
      </c>
      <c r="H548">
        <f t="shared" si="8"/>
        <v>11</v>
      </c>
      <c r="I548" s="3">
        <f>DATE(Table1[[#This Row],[Year]],Table1[[#This Row],[Month_Number]],1)</f>
        <v>43405</v>
      </c>
      <c r="J548" t="s">
        <v>35</v>
      </c>
      <c r="K548" t="s">
        <v>1176</v>
      </c>
      <c r="L548" t="s">
        <v>37</v>
      </c>
      <c r="M548">
        <v>5</v>
      </c>
      <c r="N548" t="s">
        <v>128</v>
      </c>
      <c r="O548">
        <v>8</v>
      </c>
      <c r="P548">
        <v>5</v>
      </c>
      <c r="Q548" t="s">
        <v>87</v>
      </c>
      <c r="R548" t="s">
        <v>88</v>
      </c>
      <c r="S548" t="s">
        <v>120</v>
      </c>
      <c r="T548" t="s">
        <v>63</v>
      </c>
      <c r="U548" t="s">
        <v>89</v>
      </c>
      <c r="V548">
        <v>38</v>
      </c>
      <c r="W548">
        <v>45</v>
      </c>
      <c r="X548" t="str">
        <f>IF(Table1[[#This Row],[Driver Age]]&lt;25,"(&lt;25) Young",IF(Table1[[#This Row],[Driver Age]]&lt;=60,"(25–60) Adult","(&gt;60) Senior"))</f>
        <v>(25–60) Adult</v>
      </c>
      <c r="Y548" t="s">
        <v>75</v>
      </c>
      <c r="Z548" t="s">
        <v>107</v>
      </c>
      <c r="AA548" t="s">
        <v>45</v>
      </c>
      <c r="AB548" t="s">
        <v>46</v>
      </c>
      <c r="AC548">
        <v>3</v>
      </c>
      <c r="AD548" t="s">
        <v>47</v>
      </c>
      <c r="AE548" t="s">
        <v>65</v>
      </c>
      <c r="AF548" t="s">
        <v>49</v>
      </c>
      <c r="AG548" t="s">
        <v>50</v>
      </c>
      <c r="AH548">
        <v>0.62</v>
      </c>
      <c r="AI548" t="s">
        <v>108</v>
      </c>
      <c r="AJ548" t="s">
        <v>109</v>
      </c>
    </row>
    <row r="549" spans="1:36">
      <c r="A549" t="s">
        <v>1177</v>
      </c>
      <c r="B549">
        <f>1</f>
        <v>1</v>
      </c>
      <c r="C549" t="s">
        <v>141</v>
      </c>
      <c r="D549" t="str">
        <f>VLOOKUP(Table1[[#This Row],[State Name]], Lookup!$A$2:$B$33, 2, FALSE)</f>
        <v>BR</v>
      </c>
      <c r="E549" t="s">
        <v>33</v>
      </c>
      <c r="F549">
        <v>2019</v>
      </c>
      <c r="G549" t="s">
        <v>192</v>
      </c>
      <c r="H549">
        <f t="shared" si="8"/>
        <v>3</v>
      </c>
      <c r="I549" s="3">
        <f>DATE(Table1[[#This Row],[Year]],Table1[[#This Row],[Month_Number]],1)</f>
        <v>43525</v>
      </c>
      <c r="J549" t="s">
        <v>35</v>
      </c>
      <c r="K549" t="s">
        <v>1178</v>
      </c>
      <c r="L549" t="s">
        <v>59</v>
      </c>
      <c r="M549">
        <v>5</v>
      </c>
      <c r="N549" t="s">
        <v>128</v>
      </c>
      <c r="O549">
        <v>4</v>
      </c>
      <c r="P549">
        <v>2</v>
      </c>
      <c r="Q549" t="s">
        <v>119</v>
      </c>
      <c r="R549" t="s">
        <v>104</v>
      </c>
      <c r="S549" t="s">
        <v>62</v>
      </c>
      <c r="T549" t="s">
        <v>105</v>
      </c>
      <c r="U549" t="s">
        <v>33</v>
      </c>
      <c r="V549">
        <v>117</v>
      </c>
      <c r="W549">
        <v>56</v>
      </c>
      <c r="X549" t="str">
        <f>IF(Table1[[#This Row],[Driver Age]]&lt;25,"(&lt;25) Young",IF(Table1[[#This Row],[Driver Age]]&lt;=60,"(25–60) Adult","(&gt;60) Senior"))</f>
        <v>(25–60) Adult</v>
      </c>
      <c r="Y549" t="s">
        <v>44</v>
      </c>
      <c r="Z549" t="s">
        <v>107</v>
      </c>
      <c r="AA549" t="s">
        <v>76</v>
      </c>
      <c r="AB549" t="s">
        <v>64</v>
      </c>
      <c r="AC549">
        <v>6</v>
      </c>
      <c r="AD549" t="s">
        <v>78</v>
      </c>
      <c r="AE549" t="s">
        <v>65</v>
      </c>
      <c r="AF549" t="s">
        <v>49</v>
      </c>
      <c r="AG549" t="s">
        <v>50</v>
      </c>
      <c r="AH549">
        <v>0.5</v>
      </c>
      <c r="AI549" t="s">
        <v>66</v>
      </c>
      <c r="AJ549" t="s">
        <v>81</v>
      </c>
    </row>
    <row r="550" spans="1:36">
      <c r="A550" t="s">
        <v>1179</v>
      </c>
      <c r="B550">
        <f>1</f>
        <v>1</v>
      </c>
      <c r="C550" t="s">
        <v>211</v>
      </c>
      <c r="D550" t="str">
        <f>VLOOKUP(Table1[[#This Row],[State Name]], Lookup!$A$2:$B$33, 2, FALSE)</f>
        <v>WB</v>
      </c>
      <c r="E550" t="s">
        <v>265</v>
      </c>
      <c r="F550">
        <v>2021</v>
      </c>
      <c r="G550" t="s">
        <v>34</v>
      </c>
      <c r="H550">
        <f t="shared" si="8"/>
        <v>5</v>
      </c>
      <c r="I550" s="3">
        <f>DATE(Table1[[#This Row],[Year]],Table1[[#This Row],[Month_Number]],1)</f>
        <v>44317</v>
      </c>
      <c r="J550" t="s">
        <v>154</v>
      </c>
      <c r="K550" t="s">
        <v>1180</v>
      </c>
      <c r="L550" t="s">
        <v>50</v>
      </c>
      <c r="M550">
        <v>1</v>
      </c>
      <c r="N550" t="s">
        <v>86</v>
      </c>
      <c r="O550">
        <v>2</v>
      </c>
      <c r="P550">
        <v>2</v>
      </c>
      <c r="Q550" t="s">
        <v>103</v>
      </c>
      <c r="R550" t="s">
        <v>104</v>
      </c>
      <c r="S550" t="s">
        <v>120</v>
      </c>
      <c r="T550" t="s">
        <v>74</v>
      </c>
      <c r="U550" t="s">
        <v>43</v>
      </c>
      <c r="V550">
        <v>65</v>
      </c>
      <c r="W550">
        <v>42</v>
      </c>
      <c r="X550" t="str">
        <f>IF(Table1[[#This Row],[Driver Age]]&lt;25,"(&lt;25) Young",IF(Table1[[#This Row],[Driver Age]]&lt;=60,"(25–60) Adult","(&gt;60) Senior"))</f>
        <v>(25–60) Adult</v>
      </c>
      <c r="Y550" t="s">
        <v>44</v>
      </c>
      <c r="Z550" t="s">
        <v>107</v>
      </c>
      <c r="AA550" t="s">
        <v>76</v>
      </c>
      <c r="AB550" t="s">
        <v>77</v>
      </c>
      <c r="AC550">
        <v>9</v>
      </c>
      <c r="AD550" t="s">
        <v>78</v>
      </c>
      <c r="AE550" t="s">
        <v>48</v>
      </c>
      <c r="AF550" t="s">
        <v>26</v>
      </c>
      <c r="AG550" t="s">
        <v>50</v>
      </c>
      <c r="AH550">
        <v>1</v>
      </c>
      <c r="AI550" t="s">
        <v>108</v>
      </c>
      <c r="AJ550" t="s">
        <v>52</v>
      </c>
    </row>
    <row r="551" spans="1:36">
      <c r="A551" t="s">
        <v>1181</v>
      </c>
      <c r="B551">
        <f>1</f>
        <v>1</v>
      </c>
      <c r="C551" t="s">
        <v>183</v>
      </c>
      <c r="D551" t="str">
        <f>VLOOKUP(Table1[[#This Row],[State Name]], Lookup!$A$2:$B$33, 2, FALSE)</f>
        <v>TN</v>
      </c>
      <c r="E551" t="s">
        <v>403</v>
      </c>
      <c r="F551">
        <v>2023</v>
      </c>
      <c r="G551" t="s">
        <v>192</v>
      </c>
      <c r="H551">
        <f t="shared" si="8"/>
        <v>3</v>
      </c>
      <c r="I551" s="3">
        <f>DATE(Table1[[#This Row],[Year]],Table1[[#This Row],[Month_Number]],1)</f>
        <v>44986</v>
      </c>
      <c r="J551" t="s">
        <v>95</v>
      </c>
      <c r="K551" t="s">
        <v>1182</v>
      </c>
      <c r="L551" t="s">
        <v>59</v>
      </c>
      <c r="M551">
        <v>5</v>
      </c>
      <c r="N551" t="s">
        <v>113</v>
      </c>
      <c r="O551">
        <v>5</v>
      </c>
      <c r="P551">
        <v>4</v>
      </c>
      <c r="Q551" t="s">
        <v>39</v>
      </c>
      <c r="R551" t="s">
        <v>88</v>
      </c>
      <c r="S551" t="s">
        <v>120</v>
      </c>
      <c r="T551" t="s">
        <v>42</v>
      </c>
      <c r="U551" t="s">
        <v>89</v>
      </c>
      <c r="V551">
        <v>58</v>
      </c>
      <c r="W551">
        <v>20</v>
      </c>
      <c r="X551" t="str">
        <f>IF(Table1[[#This Row],[Driver Age]]&lt;25,"(&lt;25) Young",IF(Table1[[#This Row],[Driver Age]]&lt;=60,"(25–60) Adult","(&gt;60) Senior"))</f>
        <v>(&lt;25) Young</v>
      </c>
      <c r="Y551" t="s">
        <v>44</v>
      </c>
      <c r="Z551" t="s">
        <v>33</v>
      </c>
      <c r="AA551" t="s">
        <v>76</v>
      </c>
      <c r="AB551" t="s">
        <v>64</v>
      </c>
      <c r="AC551">
        <v>2</v>
      </c>
      <c r="AD551" t="s">
        <v>47</v>
      </c>
      <c r="AE551" t="s">
        <v>79</v>
      </c>
      <c r="AF551" t="s">
        <v>49</v>
      </c>
      <c r="AG551" t="s">
        <v>50</v>
      </c>
      <c r="AH551">
        <v>0.8</v>
      </c>
      <c r="AI551" t="s">
        <v>168</v>
      </c>
      <c r="AJ551" t="s">
        <v>52</v>
      </c>
    </row>
    <row r="552" spans="1:36">
      <c r="A552" t="s">
        <v>1183</v>
      </c>
      <c r="B552">
        <f>1</f>
        <v>1</v>
      </c>
      <c r="C552" t="s">
        <v>122</v>
      </c>
      <c r="D552" t="str">
        <f>VLOOKUP(Table1[[#This Row],[State Name]], Lookup!$A$2:$B$33, 2, FALSE)</f>
        <v>RJ</v>
      </c>
      <c r="E552" t="s">
        <v>483</v>
      </c>
      <c r="F552">
        <v>2018</v>
      </c>
      <c r="G552" t="s">
        <v>83</v>
      </c>
      <c r="H552">
        <f t="shared" si="8"/>
        <v>6</v>
      </c>
      <c r="I552" s="3">
        <f>DATE(Table1[[#This Row],[Year]],Table1[[#This Row],[Month_Number]],1)</f>
        <v>43252</v>
      </c>
      <c r="J552" t="s">
        <v>84</v>
      </c>
      <c r="K552" t="s">
        <v>1184</v>
      </c>
      <c r="L552" t="s">
        <v>50</v>
      </c>
      <c r="M552">
        <v>2</v>
      </c>
      <c r="N552" t="s">
        <v>162</v>
      </c>
      <c r="O552">
        <v>7</v>
      </c>
      <c r="P552">
        <v>4</v>
      </c>
      <c r="Q552" t="s">
        <v>39</v>
      </c>
      <c r="R552" t="s">
        <v>61</v>
      </c>
      <c r="S552" t="s">
        <v>120</v>
      </c>
      <c r="T552" t="s">
        <v>74</v>
      </c>
      <c r="U552" t="s">
        <v>43</v>
      </c>
      <c r="V552">
        <v>94</v>
      </c>
      <c r="W552">
        <v>44</v>
      </c>
      <c r="X552" t="str">
        <f>IF(Table1[[#This Row],[Driver Age]]&lt;25,"(&lt;25) Young",IF(Table1[[#This Row],[Driver Age]]&lt;=60,"(25–60) Adult","(&gt;60) Senior"))</f>
        <v>(25–60) Adult</v>
      </c>
      <c r="Y552" t="s">
        <v>75</v>
      </c>
      <c r="Z552" t="s">
        <v>90</v>
      </c>
      <c r="AA552" t="s">
        <v>45</v>
      </c>
      <c r="AB552" t="s">
        <v>97</v>
      </c>
      <c r="AC552">
        <v>18</v>
      </c>
      <c r="AD552" t="s">
        <v>114</v>
      </c>
      <c r="AE552" t="s">
        <v>65</v>
      </c>
      <c r="AF552" t="s">
        <v>26</v>
      </c>
      <c r="AG552" t="s">
        <v>50</v>
      </c>
      <c r="AH552">
        <v>0.56999999999999995</v>
      </c>
      <c r="AI552" t="s">
        <v>108</v>
      </c>
      <c r="AJ552" t="s">
        <v>67</v>
      </c>
    </row>
    <row r="553" spans="1:36">
      <c r="A553" t="s">
        <v>1185</v>
      </c>
      <c r="B553">
        <f>1</f>
        <v>1</v>
      </c>
      <c r="C553" t="s">
        <v>177</v>
      </c>
      <c r="D553" t="str">
        <f>VLOOKUP(Table1[[#This Row],[State Name]], Lookup!$A$2:$B$33, 2, FALSE)</f>
        <v>MH</v>
      </c>
      <c r="E553" t="s">
        <v>577</v>
      </c>
      <c r="F553">
        <v>2018</v>
      </c>
      <c r="G553" t="s">
        <v>138</v>
      </c>
      <c r="H553">
        <f t="shared" si="8"/>
        <v>9</v>
      </c>
      <c r="I553" s="3">
        <f>DATE(Table1[[#This Row],[Year]],Table1[[#This Row],[Month_Number]],1)</f>
        <v>43344</v>
      </c>
      <c r="J553" t="s">
        <v>57</v>
      </c>
      <c r="K553" t="s">
        <v>352</v>
      </c>
      <c r="L553" t="s">
        <v>59</v>
      </c>
      <c r="M553">
        <v>4</v>
      </c>
      <c r="N553" t="s">
        <v>113</v>
      </c>
      <c r="O553">
        <v>6</v>
      </c>
      <c r="P553">
        <v>0</v>
      </c>
      <c r="Q553" t="s">
        <v>119</v>
      </c>
      <c r="R553" t="s">
        <v>61</v>
      </c>
      <c r="S553" t="s">
        <v>73</v>
      </c>
      <c r="T553" t="s">
        <v>63</v>
      </c>
      <c r="U553" t="s">
        <v>33</v>
      </c>
      <c r="V553">
        <v>107</v>
      </c>
      <c r="W553">
        <v>22</v>
      </c>
      <c r="X553" t="str">
        <f>IF(Table1[[#This Row],[Driver Age]]&lt;25,"(&lt;25) Young",IF(Table1[[#This Row],[Driver Age]]&lt;=60,"(25–60) Adult","(&gt;60) Senior"))</f>
        <v>(&lt;25) Young</v>
      </c>
      <c r="Y553" t="s">
        <v>44</v>
      </c>
      <c r="Z553" t="s">
        <v>107</v>
      </c>
      <c r="AA553" t="s">
        <v>45</v>
      </c>
      <c r="AB553" t="s">
        <v>97</v>
      </c>
      <c r="AC553">
        <v>12</v>
      </c>
      <c r="AD553" t="s">
        <v>135</v>
      </c>
      <c r="AE553" t="s">
        <v>65</v>
      </c>
      <c r="AF553" t="s">
        <v>49</v>
      </c>
      <c r="AG553" t="s">
        <v>143</v>
      </c>
      <c r="AH553">
        <v>0</v>
      </c>
      <c r="AI553" t="s">
        <v>168</v>
      </c>
      <c r="AJ553" t="s">
        <v>67</v>
      </c>
    </row>
    <row r="554" spans="1:36">
      <c r="A554" t="s">
        <v>1186</v>
      </c>
      <c r="B554">
        <f>1</f>
        <v>1</v>
      </c>
      <c r="C554" t="s">
        <v>270</v>
      </c>
      <c r="D554" t="str">
        <f>VLOOKUP(Table1[[#This Row],[State Name]], Lookup!$A$2:$B$33, 2, FALSE)</f>
        <v>HR</v>
      </c>
      <c r="E554" t="s">
        <v>33</v>
      </c>
      <c r="F554">
        <v>2018</v>
      </c>
      <c r="G554" t="s">
        <v>117</v>
      </c>
      <c r="H554">
        <f t="shared" si="8"/>
        <v>12</v>
      </c>
      <c r="I554" s="3">
        <f>DATE(Table1[[#This Row],[Year]],Table1[[#This Row],[Month_Number]],1)</f>
        <v>43435</v>
      </c>
      <c r="J554" t="s">
        <v>57</v>
      </c>
      <c r="K554" t="s">
        <v>1187</v>
      </c>
      <c r="L554" t="s">
        <v>37</v>
      </c>
      <c r="M554">
        <v>5</v>
      </c>
      <c r="N554" t="s">
        <v>113</v>
      </c>
      <c r="O554">
        <v>4</v>
      </c>
      <c r="P554">
        <v>2</v>
      </c>
      <c r="Q554" t="s">
        <v>72</v>
      </c>
      <c r="R554" t="s">
        <v>40</v>
      </c>
      <c r="S554" t="s">
        <v>62</v>
      </c>
      <c r="T554" t="s">
        <v>63</v>
      </c>
      <c r="U554" t="s">
        <v>89</v>
      </c>
      <c r="V554">
        <v>42</v>
      </c>
      <c r="W554">
        <v>51</v>
      </c>
      <c r="X554" t="str">
        <f>IF(Table1[[#This Row],[Driver Age]]&lt;25,"(&lt;25) Young",IF(Table1[[#This Row],[Driver Age]]&lt;=60,"(25–60) Adult","(&gt;60) Senior"))</f>
        <v>(25–60) Adult</v>
      </c>
      <c r="Y554" t="s">
        <v>75</v>
      </c>
      <c r="Z554" t="s">
        <v>33</v>
      </c>
      <c r="AA554" t="s">
        <v>45</v>
      </c>
      <c r="AB554" t="s">
        <v>64</v>
      </c>
      <c r="AC554">
        <v>21</v>
      </c>
      <c r="AD554" t="s">
        <v>47</v>
      </c>
      <c r="AE554" t="s">
        <v>65</v>
      </c>
      <c r="AF554" t="s">
        <v>49</v>
      </c>
      <c r="AG554" t="s">
        <v>50</v>
      </c>
      <c r="AH554">
        <v>0.5</v>
      </c>
      <c r="AI554" t="s">
        <v>66</v>
      </c>
      <c r="AJ554" t="s">
        <v>109</v>
      </c>
    </row>
    <row r="555" spans="1:36">
      <c r="A555" t="s">
        <v>1188</v>
      </c>
      <c r="B555">
        <f>1</f>
        <v>1</v>
      </c>
      <c r="C555" t="s">
        <v>220</v>
      </c>
      <c r="D555" t="str">
        <f>VLOOKUP(Table1[[#This Row],[State Name]], Lookup!$A$2:$B$33, 2, FALSE)</f>
        <v>NL</v>
      </c>
      <c r="E555" t="s">
        <v>33</v>
      </c>
      <c r="F555">
        <v>2023</v>
      </c>
      <c r="G555" t="s">
        <v>192</v>
      </c>
      <c r="H555">
        <f t="shared" si="8"/>
        <v>3</v>
      </c>
      <c r="I555" s="3">
        <f>DATE(Table1[[#This Row],[Year]],Table1[[#This Row],[Month_Number]],1)</f>
        <v>44986</v>
      </c>
      <c r="J555" t="s">
        <v>84</v>
      </c>
      <c r="K555" t="s">
        <v>1189</v>
      </c>
      <c r="L555" t="s">
        <v>37</v>
      </c>
      <c r="M555">
        <v>1</v>
      </c>
      <c r="N555" t="s">
        <v>60</v>
      </c>
      <c r="O555">
        <v>8</v>
      </c>
      <c r="P555">
        <v>2</v>
      </c>
      <c r="Q555" t="s">
        <v>119</v>
      </c>
      <c r="R555" t="s">
        <v>61</v>
      </c>
      <c r="S555" t="s">
        <v>120</v>
      </c>
      <c r="T555" t="s">
        <v>105</v>
      </c>
      <c r="U555" t="s">
        <v>33</v>
      </c>
      <c r="V555">
        <v>45</v>
      </c>
      <c r="W555">
        <v>48</v>
      </c>
      <c r="X555" t="str">
        <f>IF(Table1[[#This Row],[Driver Age]]&lt;25,"(&lt;25) Young",IF(Table1[[#This Row],[Driver Age]]&lt;=60,"(25–60) Adult","(&gt;60) Senior"))</f>
        <v>(25–60) Adult</v>
      </c>
      <c r="Y555" t="s">
        <v>75</v>
      </c>
      <c r="Z555" t="s">
        <v>90</v>
      </c>
      <c r="AA555" t="s">
        <v>76</v>
      </c>
      <c r="AB555" t="s">
        <v>46</v>
      </c>
      <c r="AC555">
        <v>19</v>
      </c>
      <c r="AD555" t="s">
        <v>114</v>
      </c>
      <c r="AE555" t="s">
        <v>79</v>
      </c>
      <c r="AF555" t="s">
        <v>26</v>
      </c>
      <c r="AG555" t="s">
        <v>50</v>
      </c>
      <c r="AH555">
        <v>0.25</v>
      </c>
      <c r="AI555" t="s">
        <v>108</v>
      </c>
      <c r="AJ555" t="s">
        <v>109</v>
      </c>
    </row>
    <row r="556" spans="1:36">
      <c r="A556" t="s">
        <v>1190</v>
      </c>
      <c r="B556">
        <f>1</f>
        <v>1</v>
      </c>
      <c r="C556" t="s">
        <v>122</v>
      </c>
      <c r="D556" t="str">
        <f>VLOOKUP(Table1[[#This Row],[State Name]], Lookup!$A$2:$B$33, 2, FALSE)</f>
        <v>RJ</v>
      </c>
      <c r="E556" t="s">
        <v>1191</v>
      </c>
      <c r="F556">
        <v>2018</v>
      </c>
      <c r="G556" t="s">
        <v>138</v>
      </c>
      <c r="H556">
        <f t="shared" si="8"/>
        <v>9</v>
      </c>
      <c r="I556" s="3">
        <f>DATE(Table1[[#This Row],[Year]],Table1[[#This Row],[Month_Number]],1)</f>
        <v>43344</v>
      </c>
      <c r="J556" t="s">
        <v>95</v>
      </c>
      <c r="K556" t="s">
        <v>1192</v>
      </c>
      <c r="L556" t="s">
        <v>37</v>
      </c>
      <c r="M556">
        <v>3</v>
      </c>
      <c r="N556" t="s">
        <v>128</v>
      </c>
      <c r="O556">
        <v>10</v>
      </c>
      <c r="P556">
        <v>1</v>
      </c>
      <c r="Q556" t="s">
        <v>87</v>
      </c>
      <c r="R556" t="s">
        <v>88</v>
      </c>
      <c r="S556" t="s">
        <v>62</v>
      </c>
      <c r="T556" t="s">
        <v>42</v>
      </c>
      <c r="U556" t="s">
        <v>106</v>
      </c>
      <c r="V556">
        <v>54</v>
      </c>
      <c r="W556">
        <v>45</v>
      </c>
      <c r="X556" t="str">
        <f>IF(Table1[[#This Row],[Driver Age]]&lt;25,"(&lt;25) Young",IF(Table1[[#This Row],[Driver Age]]&lt;=60,"(25–60) Adult","(&gt;60) Senior"))</f>
        <v>(25–60) Adult</v>
      </c>
      <c r="Y556" t="s">
        <v>75</v>
      </c>
      <c r="Z556" t="s">
        <v>90</v>
      </c>
      <c r="AA556" t="s">
        <v>76</v>
      </c>
      <c r="AB556" t="s">
        <v>64</v>
      </c>
      <c r="AC556">
        <v>0</v>
      </c>
      <c r="AD556" t="s">
        <v>47</v>
      </c>
      <c r="AE556" t="s">
        <v>65</v>
      </c>
      <c r="AF556" t="s">
        <v>49</v>
      </c>
      <c r="AG556" t="s">
        <v>50</v>
      </c>
      <c r="AH556">
        <v>0.1</v>
      </c>
      <c r="AI556" t="s">
        <v>108</v>
      </c>
      <c r="AJ556" t="s">
        <v>52</v>
      </c>
    </row>
    <row r="557" spans="1:36">
      <c r="A557" t="s">
        <v>1193</v>
      </c>
      <c r="B557">
        <f>1</f>
        <v>1</v>
      </c>
      <c r="C557" t="s">
        <v>191</v>
      </c>
      <c r="D557" t="str">
        <f>VLOOKUP(Table1[[#This Row],[State Name]], Lookup!$A$2:$B$33, 2, FALSE)</f>
        <v>CH</v>
      </c>
      <c r="E557" t="s">
        <v>33</v>
      </c>
      <c r="F557">
        <v>2019</v>
      </c>
      <c r="G557" t="s">
        <v>117</v>
      </c>
      <c r="H557">
        <f t="shared" si="8"/>
        <v>12</v>
      </c>
      <c r="I557" s="3">
        <f>DATE(Table1[[#This Row],[Year]],Table1[[#This Row],[Month_Number]],1)</f>
        <v>43800</v>
      </c>
      <c r="J557" t="s">
        <v>95</v>
      </c>
      <c r="K557" t="s">
        <v>1194</v>
      </c>
      <c r="L557" t="s">
        <v>37</v>
      </c>
      <c r="M557">
        <v>5</v>
      </c>
      <c r="N557" t="s">
        <v>128</v>
      </c>
      <c r="O557">
        <v>5</v>
      </c>
      <c r="P557">
        <v>2</v>
      </c>
      <c r="Q557" t="s">
        <v>119</v>
      </c>
      <c r="R557" t="s">
        <v>40</v>
      </c>
      <c r="S557" t="s">
        <v>73</v>
      </c>
      <c r="T557" t="s">
        <v>63</v>
      </c>
      <c r="U557" t="s">
        <v>43</v>
      </c>
      <c r="V557">
        <v>72</v>
      </c>
      <c r="W557">
        <v>30</v>
      </c>
      <c r="X557" t="str">
        <f>IF(Table1[[#This Row],[Driver Age]]&lt;25,"(&lt;25) Young",IF(Table1[[#This Row],[Driver Age]]&lt;=60,"(25–60) Adult","(&gt;60) Senior"))</f>
        <v>(25–60) Adult</v>
      </c>
      <c r="Y557" t="s">
        <v>44</v>
      </c>
      <c r="Z557" t="s">
        <v>90</v>
      </c>
      <c r="AA557" t="s">
        <v>76</v>
      </c>
      <c r="AB557" t="s">
        <v>77</v>
      </c>
      <c r="AC557">
        <v>1</v>
      </c>
      <c r="AD557" t="s">
        <v>47</v>
      </c>
      <c r="AE557" t="s">
        <v>65</v>
      </c>
      <c r="AF557" t="s">
        <v>49</v>
      </c>
      <c r="AG557" t="s">
        <v>50</v>
      </c>
      <c r="AH557">
        <v>0.4</v>
      </c>
      <c r="AI557" t="s">
        <v>80</v>
      </c>
      <c r="AJ557" t="s">
        <v>91</v>
      </c>
    </row>
    <row r="558" spans="1:36">
      <c r="A558" t="s">
        <v>1195</v>
      </c>
      <c r="B558">
        <f>1</f>
        <v>1</v>
      </c>
      <c r="C558" t="s">
        <v>170</v>
      </c>
      <c r="D558" t="str">
        <f>VLOOKUP(Table1[[#This Row],[State Name]], Lookup!$A$2:$B$33, 2, FALSE)</f>
        <v>PY</v>
      </c>
      <c r="E558" t="s">
        <v>33</v>
      </c>
      <c r="F558">
        <v>2021</v>
      </c>
      <c r="G558" t="s">
        <v>138</v>
      </c>
      <c r="H558">
        <f t="shared" si="8"/>
        <v>9</v>
      </c>
      <c r="I558" s="3">
        <f>DATE(Table1[[#This Row],[Year]],Table1[[#This Row],[Month_Number]],1)</f>
        <v>44440</v>
      </c>
      <c r="J558" t="s">
        <v>57</v>
      </c>
      <c r="K558" t="s">
        <v>1196</v>
      </c>
      <c r="L558" t="s">
        <v>37</v>
      </c>
      <c r="M558">
        <v>4</v>
      </c>
      <c r="N558" t="s">
        <v>86</v>
      </c>
      <c r="O558">
        <v>9</v>
      </c>
      <c r="P558">
        <v>2</v>
      </c>
      <c r="Q558" t="s">
        <v>87</v>
      </c>
      <c r="R558" t="s">
        <v>40</v>
      </c>
      <c r="S558" t="s">
        <v>62</v>
      </c>
      <c r="T558" t="s">
        <v>74</v>
      </c>
      <c r="U558" t="s">
        <v>33</v>
      </c>
      <c r="V558">
        <v>45</v>
      </c>
      <c r="W558">
        <v>50</v>
      </c>
      <c r="X558" t="str">
        <f>IF(Table1[[#This Row],[Driver Age]]&lt;25,"(&lt;25) Young",IF(Table1[[#This Row],[Driver Age]]&lt;=60,"(25–60) Adult","(&gt;60) Senior"))</f>
        <v>(25–60) Adult</v>
      </c>
      <c r="Y558" t="s">
        <v>44</v>
      </c>
      <c r="Z558" t="s">
        <v>107</v>
      </c>
      <c r="AA558" t="s">
        <v>45</v>
      </c>
      <c r="AB558" t="s">
        <v>77</v>
      </c>
      <c r="AC558">
        <v>17</v>
      </c>
      <c r="AD558" t="s">
        <v>114</v>
      </c>
      <c r="AE558" t="s">
        <v>48</v>
      </c>
      <c r="AF558" t="s">
        <v>49</v>
      </c>
      <c r="AG558" t="s">
        <v>50</v>
      </c>
      <c r="AH558">
        <v>0.22</v>
      </c>
      <c r="AI558" t="s">
        <v>66</v>
      </c>
      <c r="AJ558" t="s">
        <v>109</v>
      </c>
    </row>
    <row r="559" spans="1:36">
      <c r="A559" t="s">
        <v>1197</v>
      </c>
      <c r="B559">
        <f>1</f>
        <v>1</v>
      </c>
      <c r="C559" t="s">
        <v>166</v>
      </c>
      <c r="D559" t="str">
        <f>VLOOKUP(Table1[[#This Row],[State Name]], Lookup!$A$2:$B$33, 2, FALSE)</f>
        <v>MP</v>
      </c>
      <c r="E559" t="s">
        <v>33</v>
      </c>
      <c r="F559">
        <v>2018</v>
      </c>
      <c r="G559" t="s">
        <v>192</v>
      </c>
      <c r="H559">
        <f t="shared" si="8"/>
        <v>3</v>
      </c>
      <c r="I559" s="3">
        <f>DATE(Table1[[#This Row],[Year]],Table1[[#This Row],[Month_Number]],1)</f>
        <v>43160</v>
      </c>
      <c r="J559" t="s">
        <v>57</v>
      </c>
      <c r="K559" t="s">
        <v>1198</v>
      </c>
      <c r="L559" t="s">
        <v>37</v>
      </c>
      <c r="M559">
        <v>1</v>
      </c>
      <c r="N559" t="s">
        <v>60</v>
      </c>
      <c r="O559">
        <v>1</v>
      </c>
      <c r="P559">
        <v>4</v>
      </c>
      <c r="Q559" t="s">
        <v>119</v>
      </c>
      <c r="R559" t="s">
        <v>88</v>
      </c>
      <c r="S559" t="s">
        <v>62</v>
      </c>
      <c r="T559" t="s">
        <v>63</v>
      </c>
      <c r="U559" t="s">
        <v>106</v>
      </c>
      <c r="V559">
        <v>103</v>
      </c>
      <c r="W559">
        <v>21</v>
      </c>
      <c r="X559" t="str">
        <f>IF(Table1[[#This Row],[Driver Age]]&lt;25,"(&lt;25) Young",IF(Table1[[#This Row],[Driver Age]]&lt;=60,"(25–60) Adult","(&gt;60) Senior"))</f>
        <v>(&lt;25) Young</v>
      </c>
      <c r="Y559" t="s">
        <v>75</v>
      </c>
      <c r="Z559" t="s">
        <v>33</v>
      </c>
      <c r="AA559" t="s">
        <v>76</v>
      </c>
      <c r="AB559" t="s">
        <v>77</v>
      </c>
      <c r="AC559">
        <v>1</v>
      </c>
      <c r="AD559" t="s">
        <v>47</v>
      </c>
      <c r="AE559" t="s">
        <v>65</v>
      </c>
      <c r="AF559" t="s">
        <v>49</v>
      </c>
      <c r="AG559" t="s">
        <v>50</v>
      </c>
      <c r="AH559">
        <v>4</v>
      </c>
      <c r="AI559" t="s">
        <v>168</v>
      </c>
      <c r="AJ559" t="s">
        <v>67</v>
      </c>
    </row>
    <row r="560" spans="1:36">
      <c r="A560" t="s">
        <v>1199</v>
      </c>
      <c r="B560">
        <f>1</f>
        <v>1</v>
      </c>
      <c r="C560" t="s">
        <v>270</v>
      </c>
      <c r="D560" t="str">
        <f>VLOOKUP(Table1[[#This Row],[State Name]], Lookup!$A$2:$B$33, 2, FALSE)</f>
        <v>HR</v>
      </c>
      <c r="E560" t="s">
        <v>33</v>
      </c>
      <c r="F560">
        <v>2023</v>
      </c>
      <c r="G560" t="s">
        <v>130</v>
      </c>
      <c r="H560">
        <f t="shared" si="8"/>
        <v>4</v>
      </c>
      <c r="I560" s="3">
        <f>DATE(Table1[[#This Row],[Year]],Table1[[#This Row],[Month_Number]],1)</f>
        <v>45017</v>
      </c>
      <c r="J560" t="s">
        <v>84</v>
      </c>
      <c r="K560" t="s">
        <v>1200</v>
      </c>
      <c r="L560" t="s">
        <v>37</v>
      </c>
      <c r="M560">
        <v>1</v>
      </c>
      <c r="N560" t="s">
        <v>113</v>
      </c>
      <c r="O560">
        <v>9</v>
      </c>
      <c r="P560">
        <v>1</v>
      </c>
      <c r="Q560" t="s">
        <v>119</v>
      </c>
      <c r="R560" t="s">
        <v>61</v>
      </c>
      <c r="S560" t="s">
        <v>41</v>
      </c>
      <c r="T560" t="s">
        <v>74</v>
      </c>
      <c r="U560" t="s">
        <v>33</v>
      </c>
      <c r="V560">
        <v>110</v>
      </c>
      <c r="W560">
        <v>53</v>
      </c>
      <c r="X560" t="str">
        <f>IF(Table1[[#This Row],[Driver Age]]&lt;25,"(&lt;25) Young",IF(Table1[[#This Row],[Driver Age]]&lt;=60,"(25–60) Adult","(&gt;60) Senior"))</f>
        <v>(25–60) Adult</v>
      </c>
      <c r="Y560" t="s">
        <v>75</v>
      </c>
      <c r="Z560" t="s">
        <v>90</v>
      </c>
      <c r="AA560" t="s">
        <v>76</v>
      </c>
      <c r="AB560" t="s">
        <v>64</v>
      </c>
      <c r="AC560">
        <v>21</v>
      </c>
      <c r="AD560" t="s">
        <v>47</v>
      </c>
      <c r="AE560" t="s">
        <v>79</v>
      </c>
      <c r="AF560" t="s">
        <v>26</v>
      </c>
      <c r="AG560" t="s">
        <v>50</v>
      </c>
      <c r="AH560">
        <v>0.11</v>
      </c>
      <c r="AI560" t="s">
        <v>66</v>
      </c>
      <c r="AJ560" t="s">
        <v>81</v>
      </c>
    </row>
    <row r="561" spans="1:36">
      <c r="A561" t="s">
        <v>1201</v>
      </c>
      <c r="B561">
        <f>1</f>
        <v>1</v>
      </c>
      <c r="C561" t="s">
        <v>307</v>
      </c>
      <c r="D561" t="str">
        <f>VLOOKUP(Table1[[#This Row],[State Name]], Lookup!$A$2:$B$33, 2, FALSE)</f>
        <v>DL</v>
      </c>
      <c r="E561" t="s">
        <v>308</v>
      </c>
      <c r="F561">
        <v>2020</v>
      </c>
      <c r="G561" t="s">
        <v>138</v>
      </c>
      <c r="H561">
        <f t="shared" si="8"/>
        <v>9</v>
      </c>
      <c r="I561" s="3">
        <f>DATE(Table1[[#This Row],[Year]],Table1[[#This Row],[Month_Number]],1)</f>
        <v>44075</v>
      </c>
      <c r="J561" t="s">
        <v>95</v>
      </c>
      <c r="K561" t="s">
        <v>1202</v>
      </c>
      <c r="L561" t="s">
        <v>37</v>
      </c>
      <c r="M561">
        <v>1</v>
      </c>
      <c r="N561" t="s">
        <v>38</v>
      </c>
      <c r="O561">
        <v>3</v>
      </c>
      <c r="P561">
        <v>1</v>
      </c>
      <c r="Q561" t="s">
        <v>103</v>
      </c>
      <c r="R561" t="s">
        <v>40</v>
      </c>
      <c r="S561" t="s">
        <v>62</v>
      </c>
      <c r="T561" t="s">
        <v>105</v>
      </c>
      <c r="U561" t="s">
        <v>89</v>
      </c>
      <c r="V561">
        <v>102</v>
      </c>
      <c r="W561">
        <v>24</v>
      </c>
      <c r="X561" t="str">
        <f>IF(Table1[[#This Row],[Driver Age]]&lt;25,"(&lt;25) Young",IF(Table1[[#This Row],[Driver Age]]&lt;=60,"(25–60) Adult","(&gt;60) Senior"))</f>
        <v>(&lt;25) Young</v>
      </c>
      <c r="Y561" t="s">
        <v>44</v>
      </c>
      <c r="Z561" t="s">
        <v>33</v>
      </c>
      <c r="AA561" t="s">
        <v>76</v>
      </c>
      <c r="AB561" t="s">
        <v>46</v>
      </c>
      <c r="AC561">
        <v>23</v>
      </c>
      <c r="AD561" t="s">
        <v>47</v>
      </c>
      <c r="AE561" t="s">
        <v>48</v>
      </c>
      <c r="AF561" t="s">
        <v>49</v>
      </c>
      <c r="AG561" t="s">
        <v>50</v>
      </c>
      <c r="AH561">
        <v>0.33</v>
      </c>
      <c r="AI561" t="s">
        <v>168</v>
      </c>
      <c r="AJ561" t="s">
        <v>67</v>
      </c>
    </row>
    <row r="562" spans="1:36">
      <c r="A562" t="s">
        <v>1203</v>
      </c>
      <c r="B562">
        <f>1</f>
        <v>1</v>
      </c>
      <c r="C562" t="s">
        <v>149</v>
      </c>
      <c r="D562" t="str">
        <f>VLOOKUP(Table1[[#This Row],[State Name]], Lookup!$A$2:$B$33, 2, FALSE)</f>
        <v>AR</v>
      </c>
      <c r="E562" t="s">
        <v>33</v>
      </c>
      <c r="F562">
        <v>2019</v>
      </c>
      <c r="G562" t="s">
        <v>138</v>
      </c>
      <c r="H562">
        <f t="shared" si="8"/>
        <v>9</v>
      </c>
      <c r="I562" s="3">
        <f>DATE(Table1[[#This Row],[Year]],Table1[[#This Row],[Month_Number]],1)</f>
        <v>43709</v>
      </c>
      <c r="J562" t="s">
        <v>57</v>
      </c>
      <c r="K562" t="s">
        <v>488</v>
      </c>
      <c r="L562" t="s">
        <v>50</v>
      </c>
      <c r="M562">
        <v>3</v>
      </c>
      <c r="N562" t="s">
        <v>38</v>
      </c>
      <c r="O562">
        <v>7</v>
      </c>
      <c r="P562">
        <v>1</v>
      </c>
      <c r="Q562" t="s">
        <v>72</v>
      </c>
      <c r="R562" t="s">
        <v>40</v>
      </c>
      <c r="S562" t="s">
        <v>62</v>
      </c>
      <c r="T562" t="s">
        <v>63</v>
      </c>
      <c r="U562" t="s">
        <v>33</v>
      </c>
      <c r="V562">
        <v>95</v>
      </c>
      <c r="W562">
        <v>28</v>
      </c>
      <c r="X562" t="str">
        <f>IF(Table1[[#This Row],[Driver Age]]&lt;25,"(&lt;25) Young",IF(Table1[[#This Row],[Driver Age]]&lt;=60,"(25–60) Adult","(&gt;60) Senior"))</f>
        <v>(25–60) Adult</v>
      </c>
      <c r="Y562" t="s">
        <v>75</v>
      </c>
      <c r="Z562" t="s">
        <v>107</v>
      </c>
      <c r="AA562" t="s">
        <v>76</v>
      </c>
      <c r="AB562" t="s">
        <v>97</v>
      </c>
      <c r="AC562">
        <v>12</v>
      </c>
      <c r="AD562" t="s">
        <v>135</v>
      </c>
      <c r="AE562" t="s">
        <v>65</v>
      </c>
      <c r="AF562" t="s">
        <v>49</v>
      </c>
      <c r="AG562" t="s">
        <v>50</v>
      </c>
      <c r="AH562">
        <v>0.14000000000000001</v>
      </c>
      <c r="AI562" t="s">
        <v>80</v>
      </c>
      <c r="AJ562" t="s">
        <v>67</v>
      </c>
    </row>
    <row r="563" spans="1:36">
      <c r="A563" t="s">
        <v>1204</v>
      </c>
      <c r="B563">
        <f>1</f>
        <v>1</v>
      </c>
      <c r="C563" t="s">
        <v>149</v>
      </c>
      <c r="D563" t="str">
        <f>VLOOKUP(Table1[[#This Row],[State Name]], Lookup!$A$2:$B$33, 2, FALSE)</f>
        <v>AR</v>
      </c>
      <c r="E563" t="s">
        <v>33</v>
      </c>
      <c r="F563">
        <v>2018</v>
      </c>
      <c r="G563" t="s">
        <v>111</v>
      </c>
      <c r="H563">
        <f t="shared" si="8"/>
        <v>10</v>
      </c>
      <c r="I563" s="3">
        <f>DATE(Table1[[#This Row],[Year]],Table1[[#This Row],[Month_Number]],1)</f>
        <v>43374</v>
      </c>
      <c r="J563" t="s">
        <v>35</v>
      </c>
      <c r="K563" t="s">
        <v>1205</v>
      </c>
      <c r="L563" t="s">
        <v>59</v>
      </c>
      <c r="M563">
        <v>2</v>
      </c>
      <c r="N563" t="s">
        <v>86</v>
      </c>
      <c r="O563">
        <v>4</v>
      </c>
      <c r="P563">
        <v>3</v>
      </c>
      <c r="Q563" t="s">
        <v>119</v>
      </c>
      <c r="R563" t="s">
        <v>61</v>
      </c>
      <c r="S563" t="s">
        <v>120</v>
      </c>
      <c r="T563" t="s">
        <v>42</v>
      </c>
      <c r="U563" t="s">
        <v>106</v>
      </c>
      <c r="V563">
        <v>46</v>
      </c>
      <c r="W563">
        <v>53</v>
      </c>
      <c r="X563" t="str">
        <f>IF(Table1[[#This Row],[Driver Age]]&lt;25,"(&lt;25) Young",IF(Table1[[#This Row],[Driver Age]]&lt;=60,"(25–60) Adult","(&gt;60) Senior"))</f>
        <v>(25–60) Adult</v>
      </c>
      <c r="Y563" t="s">
        <v>75</v>
      </c>
      <c r="Z563" t="s">
        <v>33</v>
      </c>
      <c r="AA563" t="s">
        <v>45</v>
      </c>
      <c r="AB563" t="s">
        <v>97</v>
      </c>
      <c r="AC563">
        <v>16</v>
      </c>
      <c r="AD563" t="s">
        <v>135</v>
      </c>
      <c r="AE563" t="s">
        <v>65</v>
      </c>
      <c r="AF563" t="s">
        <v>49</v>
      </c>
      <c r="AG563" t="s">
        <v>50</v>
      </c>
      <c r="AH563">
        <v>0.75</v>
      </c>
      <c r="AI563" t="s">
        <v>66</v>
      </c>
      <c r="AJ563" t="s">
        <v>109</v>
      </c>
    </row>
    <row r="564" spans="1:36">
      <c r="A564" t="s">
        <v>1206</v>
      </c>
      <c r="B564">
        <f>1</f>
        <v>1</v>
      </c>
      <c r="C564" t="s">
        <v>99</v>
      </c>
      <c r="D564" t="str">
        <f>VLOOKUP(Table1[[#This Row],[State Name]], Lookup!$A$2:$B$33, 2, FALSE)</f>
        <v>ML</v>
      </c>
      <c r="E564" t="s">
        <v>33</v>
      </c>
      <c r="F564">
        <v>2020</v>
      </c>
      <c r="G564" t="s">
        <v>117</v>
      </c>
      <c r="H564">
        <f t="shared" si="8"/>
        <v>12</v>
      </c>
      <c r="I564" s="3">
        <f>DATE(Table1[[#This Row],[Year]],Table1[[#This Row],[Month_Number]],1)</f>
        <v>44166</v>
      </c>
      <c r="J564" t="s">
        <v>84</v>
      </c>
      <c r="K564" t="s">
        <v>944</v>
      </c>
      <c r="L564" t="s">
        <v>37</v>
      </c>
      <c r="M564">
        <v>3</v>
      </c>
      <c r="N564" t="s">
        <v>86</v>
      </c>
      <c r="O564">
        <v>10</v>
      </c>
      <c r="P564">
        <v>5</v>
      </c>
      <c r="Q564" t="s">
        <v>119</v>
      </c>
      <c r="R564" t="s">
        <v>61</v>
      </c>
      <c r="S564" t="s">
        <v>73</v>
      </c>
      <c r="T564" t="s">
        <v>42</v>
      </c>
      <c r="U564" t="s">
        <v>106</v>
      </c>
      <c r="V564">
        <v>84</v>
      </c>
      <c r="W564">
        <v>36</v>
      </c>
      <c r="X564" t="str">
        <f>IF(Table1[[#This Row],[Driver Age]]&lt;25,"(&lt;25) Young",IF(Table1[[#This Row],[Driver Age]]&lt;=60,"(25–60) Adult","(&gt;60) Senior"))</f>
        <v>(25–60) Adult</v>
      </c>
      <c r="Y564" t="s">
        <v>44</v>
      </c>
      <c r="Z564" t="s">
        <v>33</v>
      </c>
      <c r="AA564" t="s">
        <v>76</v>
      </c>
      <c r="AB564" t="s">
        <v>64</v>
      </c>
      <c r="AC564">
        <v>14</v>
      </c>
      <c r="AD564" t="s">
        <v>135</v>
      </c>
      <c r="AE564" t="s">
        <v>48</v>
      </c>
      <c r="AF564" t="s">
        <v>26</v>
      </c>
      <c r="AG564" t="s">
        <v>50</v>
      </c>
      <c r="AH564">
        <v>0.5</v>
      </c>
      <c r="AI564" t="s">
        <v>108</v>
      </c>
      <c r="AJ564" t="s">
        <v>91</v>
      </c>
    </row>
    <row r="565" spans="1:36">
      <c r="A565" t="s">
        <v>1207</v>
      </c>
      <c r="B565">
        <f>1</f>
        <v>1</v>
      </c>
      <c r="C565" t="s">
        <v>149</v>
      </c>
      <c r="D565" t="str">
        <f>VLOOKUP(Table1[[#This Row],[State Name]], Lookup!$A$2:$B$33, 2, FALSE)</f>
        <v>AR</v>
      </c>
      <c r="E565" t="s">
        <v>33</v>
      </c>
      <c r="F565">
        <v>2023</v>
      </c>
      <c r="G565" t="s">
        <v>171</v>
      </c>
      <c r="H565">
        <f t="shared" si="8"/>
        <v>2</v>
      </c>
      <c r="I565" s="3">
        <f>DATE(Table1[[#This Row],[Year]],Table1[[#This Row],[Month_Number]],1)</f>
        <v>44958</v>
      </c>
      <c r="J565" t="s">
        <v>84</v>
      </c>
      <c r="K565" t="s">
        <v>1208</v>
      </c>
      <c r="L565" t="s">
        <v>37</v>
      </c>
      <c r="M565">
        <v>1</v>
      </c>
      <c r="N565" t="s">
        <v>128</v>
      </c>
      <c r="O565">
        <v>8</v>
      </c>
      <c r="P565">
        <v>3</v>
      </c>
      <c r="Q565" t="s">
        <v>87</v>
      </c>
      <c r="R565" t="s">
        <v>88</v>
      </c>
      <c r="S565" t="s">
        <v>41</v>
      </c>
      <c r="T565" t="s">
        <v>74</v>
      </c>
      <c r="U565" t="s">
        <v>33</v>
      </c>
      <c r="V565">
        <v>85</v>
      </c>
      <c r="W565">
        <v>59</v>
      </c>
      <c r="X565" t="str">
        <f>IF(Table1[[#This Row],[Driver Age]]&lt;25,"(&lt;25) Young",IF(Table1[[#This Row],[Driver Age]]&lt;=60,"(25–60) Adult","(&gt;60) Senior"))</f>
        <v>(25–60) Adult</v>
      </c>
      <c r="Y565" t="s">
        <v>75</v>
      </c>
      <c r="Z565" t="s">
        <v>33</v>
      </c>
      <c r="AA565" t="s">
        <v>76</v>
      </c>
      <c r="AB565" t="s">
        <v>64</v>
      </c>
      <c r="AC565">
        <v>10</v>
      </c>
      <c r="AD565" t="s">
        <v>78</v>
      </c>
      <c r="AE565" t="s">
        <v>79</v>
      </c>
      <c r="AF565" t="s">
        <v>26</v>
      </c>
      <c r="AG565" t="s">
        <v>50</v>
      </c>
      <c r="AH565">
        <v>0.38</v>
      </c>
      <c r="AI565" t="s">
        <v>66</v>
      </c>
      <c r="AJ565" t="s">
        <v>91</v>
      </c>
    </row>
    <row r="566" spans="1:36">
      <c r="A566" t="s">
        <v>1209</v>
      </c>
      <c r="B566">
        <f>1</f>
        <v>1</v>
      </c>
      <c r="C566" t="s">
        <v>253</v>
      </c>
      <c r="D566" t="str">
        <f>VLOOKUP(Table1[[#This Row],[State Name]], Lookup!$A$2:$B$33, 2, FALSE)</f>
        <v>UK</v>
      </c>
      <c r="E566" t="s">
        <v>33</v>
      </c>
      <c r="F566">
        <v>2018</v>
      </c>
      <c r="G566" t="s">
        <v>117</v>
      </c>
      <c r="H566">
        <f t="shared" si="8"/>
        <v>12</v>
      </c>
      <c r="I566" s="3">
        <f>DATE(Table1[[#This Row],[Year]],Table1[[#This Row],[Month_Number]],1)</f>
        <v>43435</v>
      </c>
      <c r="J566" t="s">
        <v>146</v>
      </c>
      <c r="K566" t="s">
        <v>1210</v>
      </c>
      <c r="L566" t="s">
        <v>59</v>
      </c>
      <c r="M566">
        <v>1</v>
      </c>
      <c r="N566" t="s">
        <v>113</v>
      </c>
      <c r="O566">
        <v>1</v>
      </c>
      <c r="P566">
        <v>0</v>
      </c>
      <c r="Q566" t="s">
        <v>87</v>
      </c>
      <c r="R566" t="s">
        <v>104</v>
      </c>
      <c r="S566" t="s">
        <v>120</v>
      </c>
      <c r="T566" t="s">
        <v>42</v>
      </c>
      <c r="U566" t="s">
        <v>89</v>
      </c>
      <c r="V566">
        <v>84</v>
      </c>
      <c r="W566">
        <v>26</v>
      </c>
      <c r="X566" t="str">
        <f>IF(Table1[[#This Row],[Driver Age]]&lt;25,"(&lt;25) Young",IF(Table1[[#This Row],[Driver Age]]&lt;=60,"(25–60) Adult","(&gt;60) Senior"))</f>
        <v>(25–60) Adult</v>
      </c>
      <c r="Y566" t="s">
        <v>44</v>
      </c>
      <c r="Z566" t="s">
        <v>90</v>
      </c>
      <c r="AA566" t="s">
        <v>45</v>
      </c>
      <c r="AB566" t="s">
        <v>77</v>
      </c>
      <c r="AC566">
        <v>3</v>
      </c>
      <c r="AD566" t="s">
        <v>47</v>
      </c>
      <c r="AE566" t="s">
        <v>65</v>
      </c>
      <c r="AF566" t="s">
        <v>49</v>
      </c>
      <c r="AG566" t="s">
        <v>143</v>
      </c>
      <c r="AH566">
        <v>0</v>
      </c>
      <c r="AI566" t="s">
        <v>80</v>
      </c>
      <c r="AJ566" t="s">
        <v>91</v>
      </c>
    </row>
    <row r="567" spans="1:36">
      <c r="A567" t="s">
        <v>1211</v>
      </c>
      <c r="B567">
        <f>1</f>
        <v>1</v>
      </c>
      <c r="C567" t="s">
        <v>311</v>
      </c>
      <c r="D567" t="str">
        <f>VLOOKUP(Table1[[#This Row],[State Name]], Lookup!$A$2:$B$33, 2, FALSE)</f>
        <v>JH</v>
      </c>
      <c r="E567" t="s">
        <v>33</v>
      </c>
      <c r="F567">
        <v>2021</v>
      </c>
      <c r="G567" t="s">
        <v>138</v>
      </c>
      <c r="H567">
        <f t="shared" si="8"/>
        <v>9</v>
      </c>
      <c r="I567" s="3">
        <f>DATE(Table1[[#This Row],[Year]],Table1[[#This Row],[Month_Number]],1)</f>
        <v>44440</v>
      </c>
      <c r="J567" t="s">
        <v>57</v>
      </c>
      <c r="K567" t="s">
        <v>573</v>
      </c>
      <c r="L567" t="s">
        <v>50</v>
      </c>
      <c r="M567">
        <v>2</v>
      </c>
      <c r="N567" t="s">
        <v>86</v>
      </c>
      <c r="O567">
        <v>7</v>
      </c>
      <c r="P567">
        <v>3</v>
      </c>
      <c r="Q567" t="s">
        <v>87</v>
      </c>
      <c r="R567" t="s">
        <v>40</v>
      </c>
      <c r="S567" t="s">
        <v>120</v>
      </c>
      <c r="T567" t="s">
        <v>74</v>
      </c>
      <c r="U567" t="s">
        <v>43</v>
      </c>
      <c r="V567">
        <v>49</v>
      </c>
      <c r="W567">
        <v>34</v>
      </c>
      <c r="X567" t="str">
        <f>IF(Table1[[#This Row],[Driver Age]]&lt;25,"(&lt;25) Young",IF(Table1[[#This Row],[Driver Age]]&lt;=60,"(25–60) Adult","(&gt;60) Senior"))</f>
        <v>(25–60) Adult</v>
      </c>
      <c r="Y567" t="s">
        <v>44</v>
      </c>
      <c r="Z567" t="s">
        <v>90</v>
      </c>
      <c r="AA567" t="s">
        <v>45</v>
      </c>
      <c r="AB567" t="s">
        <v>46</v>
      </c>
      <c r="AC567">
        <v>0</v>
      </c>
      <c r="AD567" t="s">
        <v>47</v>
      </c>
      <c r="AE567" t="s">
        <v>48</v>
      </c>
      <c r="AF567" t="s">
        <v>49</v>
      </c>
      <c r="AG567" t="s">
        <v>50</v>
      </c>
      <c r="AH567">
        <v>0.43</v>
      </c>
      <c r="AI567" t="s">
        <v>80</v>
      </c>
      <c r="AJ567" t="s">
        <v>109</v>
      </c>
    </row>
    <row r="568" spans="1:36">
      <c r="A568" t="s">
        <v>1212</v>
      </c>
      <c r="B568">
        <f>1</f>
        <v>1</v>
      </c>
      <c r="C568" t="s">
        <v>294</v>
      </c>
      <c r="D568" t="str">
        <f>VLOOKUP(Table1[[#This Row],[State Name]], Lookup!$A$2:$B$33, 2, FALSE)</f>
        <v>MZ</v>
      </c>
      <c r="E568" t="s">
        <v>33</v>
      </c>
      <c r="F568">
        <v>2023</v>
      </c>
      <c r="G568" t="s">
        <v>100</v>
      </c>
      <c r="H568">
        <f t="shared" si="8"/>
        <v>11</v>
      </c>
      <c r="I568" s="3">
        <f>DATE(Table1[[#This Row],[Year]],Table1[[#This Row],[Month_Number]],1)</f>
        <v>45231</v>
      </c>
      <c r="J568" t="s">
        <v>154</v>
      </c>
      <c r="K568" t="s">
        <v>1213</v>
      </c>
      <c r="L568" t="s">
        <v>37</v>
      </c>
      <c r="M568">
        <v>2</v>
      </c>
      <c r="N568" t="s">
        <v>60</v>
      </c>
      <c r="O568">
        <v>2</v>
      </c>
      <c r="P568">
        <v>3</v>
      </c>
      <c r="Q568" t="s">
        <v>103</v>
      </c>
      <c r="R568" t="s">
        <v>88</v>
      </c>
      <c r="S568" t="s">
        <v>62</v>
      </c>
      <c r="T568" t="s">
        <v>74</v>
      </c>
      <c r="U568" t="s">
        <v>33</v>
      </c>
      <c r="V568">
        <v>106</v>
      </c>
      <c r="W568">
        <v>36</v>
      </c>
      <c r="X568" t="str">
        <f>IF(Table1[[#This Row],[Driver Age]]&lt;25,"(&lt;25) Young",IF(Table1[[#This Row],[Driver Age]]&lt;=60,"(25–60) Adult","(&gt;60) Senior"))</f>
        <v>(25–60) Adult</v>
      </c>
      <c r="Y568" t="s">
        <v>44</v>
      </c>
      <c r="Z568" t="s">
        <v>107</v>
      </c>
      <c r="AA568" t="s">
        <v>76</v>
      </c>
      <c r="AB568" t="s">
        <v>64</v>
      </c>
      <c r="AC568">
        <v>4</v>
      </c>
      <c r="AD568" t="s">
        <v>47</v>
      </c>
      <c r="AE568" t="s">
        <v>79</v>
      </c>
      <c r="AF568" t="s">
        <v>26</v>
      </c>
      <c r="AG568" t="s">
        <v>50</v>
      </c>
      <c r="AH568">
        <v>1.5</v>
      </c>
      <c r="AI568" t="s">
        <v>108</v>
      </c>
      <c r="AJ568" t="s">
        <v>67</v>
      </c>
    </row>
    <row r="569" spans="1:36">
      <c r="A569" t="s">
        <v>1214</v>
      </c>
      <c r="B569">
        <f>1</f>
        <v>1</v>
      </c>
      <c r="C569" t="s">
        <v>327</v>
      </c>
      <c r="D569" t="str">
        <f>VLOOKUP(Table1[[#This Row],[State Name]], Lookup!$A$2:$B$33, 2, FALSE)</f>
        <v>MN</v>
      </c>
      <c r="E569" t="s">
        <v>33</v>
      </c>
      <c r="F569">
        <v>2021</v>
      </c>
      <c r="G569" t="s">
        <v>192</v>
      </c>
      <c r="H569">
        <f t="shared" si="8"/>
        <v>3</v>
      </c>
      <c r="I569" s="3">
        <f>DATE(Table1[[#This Row],[Year]],Table1[[#This Row],[Month_Number]],1)</f>
        <v>44256</v>
      </c>
      <c r="J569" t="s">
        <v>154</v>
      </c>
      <c r="K569" t="s">
        <v>906</v>
      </c>
      <c r="L569" t="s">
        <v>59</v>
      </c>
      <c r="M569">
        <v>2</v>
      </c>
      <c r="N569" t="s">
        <v>71</v>
      </c>
      <c r="O569">
        <v>9</v>
      </c>
      <c r="P569">
        <v>3</v>
      </c>
      <c r="Q569" t="s">
        <v>103</v>
      </c>
      <c r="R569" t="s">
        <v>61</v>
      </c>
      <c r="S569" t="s">
        <v>120</v>
      </c>
      <c r="T569" t="s">
        <v>105</v>
      </c>
      <c r="U569" t="s">
        <v>89</v>
      </c>
      <c r="V569">
        <v>62</v>
      </c>
      <c r="W569">
        <v>28</v>
      </c>
      <c r="X569" t="str">
        <f>IF(Table1[[#This Row],[Driver Age]]&lt;25,"(&lt;25) Young",IF(Table1[[#This Row],[Driver Age]]&lt;=60,"(25–60) Adult","(&gt;60) Senior"))</f>
        <v>(25–60) Adult</v>
      </c>
      <c r="Y569" t="s">
        <v>44</v>
      </c>
      <c r="Z569" t="s">
        <v>33</v>
      </c>
      <c r="AA569" t="s">
        <v>45</v>
      </c>
      <c r="AB569" t="s">
        <v>77</v>
      </c>
      <c r="AC569">
        <v>17</v>
      </c>
      <c r="AD569" t="s">
        <v>114</v>
      </c>
      <c r="AE569" t="s">
        <v>48</v>
      </c>
      <c r="AF569" t="s">
        <v>26</v>
      </c>
      <c r="AG569" t="s">
        <v>50</v>
      </c>
      <c r="AH569">
        <v>0.33</v>
      </c>
      <c r="AI569" t="s">
        <v>80</v>
      </c>
      <c r="AJ569" t="s">
        <v>52</v>
      </c>
    </row>
    <row r="570" spans="1:36">
      <c r="A570" t="s">
        <v>1215</v>
      </c>
      <c r="B570">
        <f>1</f>
        <v>1</v>
      </c>
      <c r="C570" t="s">
        <v>99</v>
      </c>
      <c r="D570" t="str">
        <f>VLOOKUP(Table1[[#This Row],[State Name]], Lookup!$A$2:$B$33, 2, FALSE)</f>
        <v>ML</v>
      </c>
      <c r="E570" t="s">
        <v>33</v>
      </c>
      <c r="F570">
        <v>2018</v>
      </c>
      <c r="G570" t="s">
        <v>83</v>
      </c>
      <c r="H570">
        <f t="shared" si="8"/>
        <v>6</v>
      </c>
      <c r="I570" s="3">
        <f>DATE(Table1[[#This Row],[Year]],Table1[[#This Row],[Month_Number]],1)</f>
        <v>43252</v>
      </c>
      <c r="J570" t="s">
        <v>57</v>
      </c>
      <c r="K570" t="s">
        <v>1216</v>
      </c>
      <c r="L570" t="s">
        <v>50</v>
      </c>
      <c r="M570">
        <v>3</v>
      </c>
      <c r="N570" t="s">
        <v>38</v>
      </c>
      <c r="O570">
        <v>10</v>
      </c>
      <c r="P570">
        <v>2</v>
      </c>
      <c r="Q570" t="s">
        <v>119</v>
      </c>
      <c r="R570" t="s">
        <v>40</v>
      </c>
      <c r="S570" t="s">
        <v>120</v>
      </c>
      <c r="T570" t="s">
        <v>42</v>
      </c>
      <c r="U570" t="s">
        <v>33</v>
      </c>
      <c r="V570">
        <v>62</v>
      </c>
      <c r="W570">
        <v>55</v>
      </c>
      <c r="X570" t="str">
        <f>IF(Table1[[#This Row],[Driver Age]]&lt;25,"(&lt;25) Young",IF(Table1[[#This Row],[Driver Age]]&lt;=60,"(25–60) Adult","(&gt;60) Senior"))</f>
        <v>(25–60) Adult</v>
      </c>
      <c r="Y570" t="s">
        <v>44</v>
      </c>
      <c r="Z570" t="s">
        <v>33</v>
      </c>
      <c r="AA570" t="s">
        <v>45</v>
      </c>
      <c r="AB570" t="s">
        <v>97</v>
      </c>
      <c r="AC570">
        <v>6</v>
      </c>
      <c r="AD570" t="s">
        <v>78</v>
      </c>
      <c r="AE570" t="s">
        <v>65</v>
      </c>
      <c r="AF570" t="s">
        <v>49</v>
      </c>
      <c r="AG570" t="s">
        <v>50</v>
      </c>
      <c r="AH570">
        <v>0.2</v>
      </c>
      <c r="AI570" t="s">
        <v>66</v>
      </c>
      <c r="AJ570" t="s">
        <v>52</v>
      </c>
    </row>
    <row r="571" spans="1:36">
      <c r="A571" t="s">
        <v>1217</v>
      </c>
      <c r="B571">
        <f>1</f>
        <v>1</v>
      </c>
      <c r="C571" t="s">
        <v>183</v>
      </c>
      <c r="D571" t="str">
        <f>VLOOKUP(Table1[[#This Row],[State Name]], Lookup!$A$2:$B$33, 2, FALSE)</f>
        <v>TN</v>
      </c>
      <c r="E571" t="s">
        <v>503</v>
      </c>
      <c r="F571">
        <v>2023</v>
      </c>
      <c r="G571" t="s">
        <v>56</v>
      </c>
      <c r="H571">
        <f t="shared" si="8"/>
        <v>1</v>
      </c>
      <c r="I571" s="3">
        <f>DATE(Table1[[#This Row],[Year]],Table1[[#This Row],[Month_Number]],1)</f>
        <v>44927</v>
      </c>
      <c r="J571" t="s">
        <v>84</v>
      </c>
      <c r="K571" t="s">
        <v>432</v>
      </c>
      <c r="L571" t="s">
        <v>37</v>
      </c>
      <c r="M571">
        <v>3</v>
      </c>
      <c r="N571" t="s">
        <v>162</v>
      </c>
      <c r="O571">
        <v>9</v>
      </c>
      <c r="P571">
        <v>3</v>
      </c>
      <c r="Q571" t="s">
        <v>119</v>
      </c>
      <c r="R571" t="s">
        <v>104</v>
      </c>
      <c r="S571" t="s">
        <v>120</v>
      </c>
      <c r="T571" t="s">
        <v>74</v>
      </c>
      <c r="U571" t="s">
        <v>43</v>
      </c>
      <c r="V571">
        <v>119</v>
      </c>
      <c r="W571">
        <v>63</v>
      </c>
      <c r="X571" t="str">
        <f>IF(Table1[[#This Row],[Driver Age]]&lt;25,"(&lt;25) Young",IF(Table1[[#This Row],[Driver Age]]&lt;=60,"(25–60) Adult","(&gt;60) Senior"))</f>
        <v>(&gt;60) Senior</v>
      </c>
      <c r="Y571" t="s">
        <v>75</v>
      </c>
      <c r="Z571" t="s">
        <v>33</v>
      </c>
      <c r="AA571" t="s">
        <v>76</v>
      </c>
      <c r="AB571" t="s">
        <v>64</v>
      </c>
      <c r="AC571">
        <v>22</v>
      </c>
      <c r="AD571" t="s">
        <v>47</v>
      </c>
      <c r="AE571" t="s">
        <v>79</v>
      </c>
      <c r="AF571" t="s">
        <v>26</v>
      </c>
      <c r="AG571" t="s">
        <v>50</v>
      </c>
      <c r="AH571">
        <v>0.33</v>
      </c>
      <c r="AI571" t="s">
        <v>66</v>
      </c>
      <c r="AJ571" t="s">
        <v>81</v>
      </c>
    </row>
    <row r="572" spans="1:36">
      <c r="A572" t="s">
        <v>1218</v>
      </c>
      <c r="B572">
        <f>1</f>
        <v>1</v>
      </c>
      <c r="C572" t="s">
        <v>318</v>
      </c>
      <c r="D572" t="str">
        <f>VLOOKUP(Table1[[#This Row],[State Name]], Lookup!$A$2:$B$33, 2, FALSE)</f>
        <v>PB</v>
      </c>
      <c r="E572" t="s">
        <v>33</v>
      </c>
      <c r="F572">
        <v>2022</v>
      </c>
      <c r="G572" t="s">
        <v>56</v>
      </c>
      <c r="H572">
        <f t="shared" si="8"/>
        <v>1</v>
      </c>
      <c r="I572" s="3">
        <f>DATE(Table1[[#This Row],[Year]],Table1[[#This Row],[Month_Number]],1)</f>
        <v>44562</v>
      </c>
      <c r="J572" t="s">
        <v>84</v>
      </c>
      <c r="K572" t="s">
        <v>1219</v>
      </c>
      <c r="L572" t="s">
        <v>50</v>
      </c>
      <c r="M572">
        <v>4</v>
      </c>
      <c r="N572" t="s">
        <v>71</v>
      </c>
      <c r="O572">
        <v>10</v>
      </c>
      <c r="P572">
        <v>3</v>
      </c>
      <c r="Q572" t="s">
        <v>87</v>
      </c>
      <c r="R572" t="s">
        <v>40</v>
      </c>
      <c r="S572" t="s">
        <v>73</v>
      </c>
      <c r="T572" t="s">
        <v>42</v>
      </c>
      <c r="U572" t="s">
        <v>43</v>
      </c>
      <c r="V572">
        <v>114</v>
      </c>
      <c r="W572">
        <v>22</v>
      </c>
      <c r="X572" t="str">
        <f>IF(Table1[[#This Row],[Driver Age]]&lt;25,"(&lt;25) Young",IF(Table1[[#This Row],[Driver Age]]&lt;=60,"(25–60) Adult","(&gt;60) Senior"))</f>
        <v>(&lt;25) Young</v>
      </c>
      <c r="Y572" t="s">
        <v>44</v>
      </c>
      <c r="Z572" t="s">
        <v>33</v>
      </c>
      <c r="AA572" t="s">
        <v>76</v>
      </c>
      <c r="AB572" t="s">
        <v>97</v>
      </c>
      <c r="AC572">
        <v>22</v>
      </c>
      <c r="AD572" t="s">
        <v>47</v>
      </c>
      <c r="AE572" t="s">
        <v>79</v>
      </c>
      <c r="AF572" t="s">
        <v>26</v>
      </c>
      <c r="AG572" t="s">
        <v>50</v>
      </c>
      <c r="AH572">
        <v>0.3</v>
      </c>
      <c r="AI572" t="s">
        <v>168</v>
      </c>
      <c r="AJ572" t="s">
        <v>81</v>
      </c>
    </row>
    <row r="573" spans="1:36">
      <c r="A573" t="s">
        <v>1220</v>
      </c>
      <c r="B573">
        <f>1</f>
        <v>1</v>
      </c>
      <c r="C573" t="s">
        <v>116</v>
      </c>
      <c r="D573" t="str">
        <f>VLOOKUP(Table1[[#This Row],[State Name]], Lookup!$A$2:$B$33, 2, FALSE)</f>
        <v>HP</v>
      </c>
      <c r="E573" t="s">
        <v>33</v>
      </c>
      <c r="F573">
        <v>2019</v>
      </c>
      <c r="G573" t="s">
        <v>117</v>
      </c>
      <c r="H573">
        <f t="shared" si="8"/>
        <v>12</v>
      </c>
      <c r="I573" s="3">
        <f>DATE(Table1[[#This Row],[Year]],Table1[[#This Row],[Month_Number]],1)</f>
        <v>43800</v>
      </c>
      <c r="J573" t="s">
        <v>57</v>
      </c>
      <c r="K573" t="s">
        <v>709</v>
      </c>
      <c r="L573" t="s">
        <v>59</v>
      </c>
      <c r="M573">
        <v>5</v>
      </c>
      <c r="N573" t="s">
        <v>162</v>
      </c>
      <c r="O573">
        <v>6</v>
      </c>
      <c r="P573">
        <v>3</v>
      </c>
      <c r="Q573" t="s">
        <v>39</v>
      </c>
      <c r="R573" t="s">
        <v>61</v>
      </c>
      <c r="S573" t="s">
        <v>41</v>
      </c>
      <c r="T573" t="s">
        <v>105</v>
      </c>
      <c r="U573" t="s">
        <v>106</v>
      </c>
      <c r="V573">
        <v>59</v>
      </c>
      <c r="W573">
        <v>69</v>
      </c>
      <c r="X573" t="str">
        <f>IF(Table1[[#This Row],[Driver Age]]&lt;25,"(&lt;25) Young",IF(Table1[[#This Row],[Driver Age]]&lt;=60,"(25–60) Adult","(&gt;60) Senior"))</f>
        <v>(&gt;60) Senior</v>
      </c>
      <c r="Y573" t="s">
        <v>44</v>
      </c>
      <c r="Z573" t="s">
        <v>107</v>
      </c>
      <c r="AA573" t="s">
        <v>45</v>
      </c>
      <c r="AB573" t="s">
        <v>97</v>
      </c>
      <c r="AC573">
        <v>9</v>
      </c>
      <c r="AD573" t="s">
        <v>78</v>
      </c>
      <c r="AE573" t="s">
        <v>65</v>
      </c>
      <c r="AF573" t="s">
        <v>49</v>
      </c>
      <c r="AG573" t="s">
        <v>50</v>
      </c>
      <c r="AH573">
        <v>0.5</v>
      </c>
      <c r="AI573" t="s">
        <v>51</v>
      </c>
      <c r="AJ573" t="s">
        <v>52</v>
      </c>
    </row>
    <row r="574" spans="1:36">
      <c r="A574" t="s">
        <v>1221</v>
      </c>
      <c r="B574">
        <f>1</f>
        <v>1</v>
      </c>
      <c r="C574" t="s">
        <v>311</v>
      </c>
      <c r="D574" t="str">
        <f>VLOOKUP(Table1[[#This Row],[State Name]], Lookup!$A$2:$B$33, 2, FALSE)</f>
        <v>JH</v>
      </c>
      <c r="E574" t="s">
        <v>33</v>
      </c>
      <c r="F574">
        <v>2020</v>
      </c>
      <c r="G574" t="s">
        <v>94</v>
      </c>
      <c r="H574">
        <f t="shared" si="8"/>
        <v>8</v>
      </c>
      <c r="I574" s="3">
        <f>DATE(Table1[[#This Row],[Year]],Table1[[#This Row],[Month_Number]],1)</f>
        <v>44044</v>
      </c>
      <c r="J574" t="s">
        <v>95</v>
      </c>
      <c r="K574" t="s">
        <v>1222</v>
      </c>
      <c r="L574" t="s">
        <v>50</v>
      </c>
      <c r="M574">
        <v>3</v>
      </c>
      <c r="N574" t="s">
        <v>128</v>
      </c>
      <c r="O574">
        <v>10</v>
      </c>
      <c r="P574">
        <v>2</v>
      </c>
      <c r="Q574" t="s">
        <v>72</v>
      </c>
      <c r="R574" t="s">
        <v>104</v>
      </c>
      <c r="S574" t="s">
        <v>62</v>
      </c>
      <c r="T574" t="s">
        <v>63</v>
      </c>
      <c r="U574" t="s">
        <v>89</v>
      </c>
      <c r="V574">
        <v>120</v>
      </c>
      <c r="W574">
        <v>18</v>
      </c>
      <c r="X574" t="str">
        <f>IF(Table1[[#This Row],[Driver Age]]&lt;25,"(&lt;25) Young",IF(Table1[[#This Row],[Driver Age]]&lt;=60,"(25–60) Adult","(&gt;60) Senior"))</f>
        <v>(&lt;25) Young</v>
      </c>
      <c r="Y574" t="s">
        <v>75</v>
      </c>
      <c r="Z574" t="s">
        <v>33</v>
      </c>
      <c r="AA574" t="s">
        <v>45</v>
      </c>
      <c r="AB574" t="s">
        <v>64</v>
      </c>
      <c r="AC574">
        <v>3</v>
      </c>
      <c r="AD574" t="s">
        <v>47</v>
      </c>
      <c r="AE574" t="s">
        <v>48</v>
      </c>
      <c r="AF574" t="s">
        <v>49</v>
      </c>
      <c r="AG574" t="s">
        <v>50</v>
      </c>
      <c r="AH574">
        <v>0.2</v>
      </c>
      <c r="AI574" t="s">
        <v>168</v>
      </c>
      <c r="AJ574" t="s">
        <v>81</v>
      </c>
    </row>
    <row r="575" spans="1:36">
      <c r="A575" t="s">
        <v>1223</v>
      </c>
      <c r="B575">
        <f>1</f>
        <v>1</v>
      </c>
      <c r="C575" t="s">
        <v>197</v>
      </c>
      <c r="D575" t="str">
        <f>VLOOKUP(Table1[[#This Row],[State Name]], Lookup!$A$2:$B$33, 2, FALSE)</f>
        <v>GJ</v>
      </c>
      <c r="E575" t="s">
        <v>245</v>
      </c>
      <c r="F575">
        <v>2020</v>
      </c>
      <c r="G575" t="s">
        <v>111</v>
      </c>
      <c r="H575">
        <f t="shared" si="8"/>
        <v>10</v>
      </c>
      <c r="I575" s="3">
        <f>DATE(Table1[[#This Row],[Year]],Table1[[#This Row],[Month_Number]],1)</f>
        <v>44105</v>
      </c>
      <c r="J575" t="s">
        <v>35</v>
      </c>
      <c r="K575" t="s">
        <v>1200</v>
      </c>
      <c r="L575" t="s">
        <v>37</v>
      </c>
      <c r="M575">
        <v>1</v>
      </c>
      <c r="N575" t="s">
        <v>86</v>
      </c>
      <c r="O575">
        <v>2</v>
      </c>
      <c r="P575">
        <v>0</v>
      </c>
      <c r="Q575" t="s">
        <v>72</v>
      </c>
      <c r="R575" t="s">
        <v>88</v>
      </c>
      <c r="S575" t="s">
        <v>62</v>
      </c>
      <c r="T575" t="s">
        <v>105</v>
      </c>
      <c r="U575" t="s">
        <v>33</v>
      </c>
      <c r="V575">
        <v>94</v>
      </c>
      <c r="W575">
        <v>41</v>
      </c>
      <c r="X575" t="str">
        <f>IF(Table1[[#This Row],[Driver Age]]&lt;25,"(&lt;25) Young",IF(Table1[[#This Row],[Driver Age]]&lt;=60,"(25–60) Adult","(&gt;60) Senior"))</f>
        <v>(25–60) Adult</v>
      </c>
      <c r="Y575" t="s">
        <v>75</v>
      </c>
      <c r="Z575" t="s">
        <v>90</v>
      </c>
      <c r="AA575" t="s">
        <v>76</v>
      </c>
      <c r="AB575" t="s">
        <v>46</v>
      </c>
      <c r="AC575">
        <v>21</v>
      </c>
      <c r="AD575" t="s">
        <v>47</v>
      </c>
      <c r="AE575" t="s">
        <v>48</v>
      </c>
      <c r="AF575" t="s">
        <v>49</v>
      </c>
      <c r="AG575" t="s">
        <v>143</v>
      </c>
      <c r="AH575">
        <v>0</v>
      </c>
      <c r="AI575" t="s">
        <v>108</v>
      </c>
      <c r="AJ575" t="s">
        <v>67</v>
      </c>
    </row>
    <row r="576" spans="1:36">
      <c r="A576" t="s">
        <v>1224</v>
      </c>
      <c r="B576">
        <f>1</f>
        <v>1</v>
      </c>
      <c r="C576" t="s">
        <v>149</v>
      </c>
      <c r="D576" t="str">
        <f>VLOOKUP(Table1[[#This Row],[State Name]], Lookup!$A$2:$B$33, 2, FALSE)</f>
        <v>AR</v>
      </c>
      <c r="E576" t="s">
        <v>33</v>
      </c>
      <c r="F576">
        <v>2023</v>
      </c>
      <c r="G576" t="s">
        <v>130</v>
      </c>
      <c r="H576">
        <f t="shared" si="8"/>
        <v>4</v>
      </c>
      <c r="I576" s="3">
        <f>DATE(Table1[[#This Row],[Year]],Table1[[#This Row],[Month_Number]],1)</f>
        <v>45017</v>
      </c>
      <c r="J576" t="s">
        <v>84</v>
      </c>
      <c r="K576" t="s">
        <v>1225</v>
      </c>
      <c r="L576" t="s">
        <v>37</v>
      </c>
      <c r="M576">
        <v>4</v>
      </c>
      <c r="N576" t="s">
        <v>71</v>
      </c>
      <c r="O576">
        <v>5</v>
      </c>
      <c r="P576">
        <v>4</v>
      </c>
      <c r="Q576" t="s">
        <v>39</v>
      </c>
      <c r="R576" t="s">
        <v>104</v>
      </c>
      <c r="S576" t="s">
        <v>73</v>
      </c>
      <c r="T576" t="s">
        <v>105</v>
      </c>
      <c r="U576" t="s">
        <v>43</v>
      </c>
      <c r="V576">
        <v>46</v>
      </c>
      <c r="W576">
        <v>39</v>
      </c>
      <c r="X576" t="str">
        <f>IF(Table1[[#This Row],[Driver Age]]&lt;25,"(&lt;25) Young",IF(Table1[[#This Row],[Driver Age]]&lt;=60,"(25–60) Adult","(&gt;60) Senior"))</f>
        <v>(25–60) Adult</v>
      </c>
      <c r="Y576" t="s">
        <v>44</v>
      </c>
      <c r="Z576" t="s">
        <v>33</v>
      </c>
      <c r="AA576" t="s">
        <v>45</v>
      </c>
      <c r="AB576" t="s">
        <v>97</v>
      </c>
      <c r="AC576">
        <v>22</v>
      </c>
      <c r="AD576" t="s">
        <v>47</v>
      </c>
      <c r="AE576" t="s">
        <v>79</v>
      </c>
      <c r="AF576" t="s">
        <v>26</v>
      </c>
      <c r="AG576" t="s">
        <v>50</v>
      </c>
      <c r="AH576">
        <v>0.8</v>
      </c>
      <c r="AI576" t="s">
        <v>108</v>
      </c>
      <c r="AJ576" t="s">
        <v>109</v>
      </c>
    </row>
    <row r="577" spans="1:36">
      <c r="A577" t="s">
        <v>1226</v>
      </c>
      <c r="B577">
        <f>1</f>
        <v>1</v>
      </c>
      <c r="C577" t="s">
        <v>215</v>
      </c>
      <c r="D577" t="str">
        <f>VLOOKUP(Table1[[#This Row],[State Name]], Lookup!$A$2:$B$33, 2, FALSE)</f>
        <v>KL</v>
      </c>
      <c r="E577" t="s">
        <v>33</v>
      </c>
      <c r="F577">
        <v>2023</v>
      </c>
      <c r="G577" t="s">
        <v>130</v>
      </c>
      <c r="H577">
        <f t="shared" si="8"/>
        <v>4</v>
      </c>
      <c r="I577" s="3">
        <f>DATE(Table1[[#This Row],[Year]],Table1[[#This Row],[Month_Number]],1)</f>
        <v>45017</v>
      </c>
      <c r="J577" t="s">
        <v>35</v>
      </c>
      <c r="K577" t="s">
        <v>1227</v>
      </c>
      <c r="L577" t="s">
        <v>37</v>
      </c>
      <c r="M577">
        <v>1</v>
      </c>
      <c r="N577" t="s">
        <v>60</v>
      </c>
      <c r="O577">
        <v>4</v>
      </c>
      <c r="P577">
        <v>3</v>
      </c>
      <c r="Q577" t="s">
        <v>39</v>
      </c>
      <c r="R577" t="s">
        <v>40</v>
      </c>
      <c r="S577" t="s">
        <v>62</v>
      </c>
      <c r="T577" t="s">
        <v>63</v>
      </c>
      <c r="U577" t="s">
        <v>43</v>
      </c>
      <c r="V577">
        <v>60</v>
      </c>
      <c r="W577">
        <v>35</v>
      </c>
      <c r="X577" t="str">
        <f>IF(Table1[[#This Row],[Driver Age]]&lt;25,"(&lt;25) Young",IF(Table1[[#This Row],[Driver Age]]&lt;=60,"(25–60) Adult","(&gt;60) Senior"))</f>
        <v>(25–60) Adult</v>
      </c>
      <c r="Y577" t="s">
        <v>44</v>
      </c>
      <c r="Z577" t="s">
        <v>107</v>
      </c>
      <c r="AA577" t="s">
        <v>45</v>
      </c>
      <c r="AB577" t="s">
        <v>64</v>
      </c>
      <c r="AC577">
        <v>2</v>
      </c>
      <c r="AD577" t="s">
        <v>47</v>
      </c>
      <c r="AE577" t="s">
        <v>79</v>
      </c>
      <c r="AF577" t="s">
        <v>49</v>
      </c>
      <c r="AG577" t="s">
        <v>50</v>
      </c>
      <c r="AH577">
        <v>0.75</v>
      </c>
      <c r="AI577" t="s">
        <v>108</v>
      </c>
      <c r="AJ577" t="s">
        <v>52</v>
      </c>
    </row>
    <row r="578" spans="1:36">
      <c r="A578" t="s">
        <v>1228</v>
      </c>
      <c r="B578">
        <f>1</f>
        <v>1</v>
      </c>
      <c r="C578" t="s">
        <v>183</v>
      </c>
      <c r="D578" t="str">
        <f>VLOOKUP(Table1[[#This Row],[State Name]], Lookup!$A$2:$B$33, 2, FALSE)</f>
        <v>TN</v>
      </c>
      <c r="E578" t="s">
        <v>184</v>
      </c>
      <c r="F578">
        <v>2023</v>
      </c>
      <c r="G578" t="s">
        <v>130</v>
      </c>
      <c r="H578">
        <f t="shared" ref="H578:H641" si="9">MONTH(DATEVALUE(G578 &amp; " 5"))</f>
        <v>4</v>
      </c>
      <c r="I578" s="3">
        <f>DATE(Table1[[#This Row],[Year]],Table1[[#This Row],[Month_Number]],1)</f>
        <v>45017</v>
      </c>
      <c r="J578" t="s">
        <v>101</v>
      </c>
      <c r="K578" t="s">
        <v>1024</v>
      </c>
      <c r="L578" t="s">
        <v>59</v>
      </c>
      <c r="M578">
        <v>4</v>
      </c>
      <c r="N578" t="s">
        <v>162</v>
      </c>
      <c r="O578">
        <v>9</v>
      </c>
      <c r="P578">
        <v>2</v>
      </c>
      <c r="Q578" t="s">
        <v>87</v>
      </c>
      <c r="R578" t="s">
        <v>61</v>
      </c>
      <c r="S578" t="s">
        <v>41</v>
      </c>
      <c r="T578" t="s">
        <v>74</v>
      </c>
      <c r="U578" t="s">
        <v>106</v>
      </c>
      <c r="V578">
        <v>77</v>
      </c>
      <c r="W578">
        <v>51</v>
      </c>
      <c r="X578" t="str">
        <f>IF(Table1[[#This Row],[Driver Age]]&lt;25,"(&lt;25) Young",IF(Table1[[#This Row],[Driver Age]]&lt;=60,"(25–60) Adult","(&gt;60) Senior"))</f>
        <v>(25–60) Adult</v>
      </c>
      <c r="Y578" t="s">
        <v>44</v>
      </c>
      <c r="Z578" t="s">
        <v>90</v>
      </c>
      <c r="AA578" t="s">
        <v>45</v>
      </c>
      <c r="AB578" t="s">
        <v>64</v>
      </c>
      <c r="AC578">
        <v>8</v>
      </c>
      <c r="AD578" t="s">
        <v>78</v>
      </c>
      <c r="AE578" t="s">
        <v>79</v>
      </c>
      <c r="AF578" t="s">
        <v>49</v>
      </c>
      <c r="AG578" t="s">
        <v>50</v>
      </c>
      <c r="AH578">
        <v>0.22</v>
      </c>
      <c r="AI578" t="s">
        <v>66</v>
      </c>
      <c r="AJ578" t="s">
        <v>91</v>
      </c>
    </row>
    <row r="579" spans="1:36">
      <c r="A579" t="s">
        <v>1229</v>
      </c>
      <c r="B579">
        <f>1</f>
        <v>1</v>
      </c>
      <c r="C579" t="s">
        <v>311</v>
      </c>
      <c r="D579" t="str">
        <f>VLOOKUP(Table1[[#This Row],[State Name]], Lookup!$A$2:$B$33, 2, FALSE)</f>
        <v>JH</v>
      </c>
      <c r="E579" t="s">
        <v>33</v>
      </c>
      <c r="F579">
        <v>2022</v>
      </c>
      <c r="G579" t="s">
        <v>83</v>
      </c>
      <c r="H579">
        <f t="shared" si="9"/>
        <v>6</v>
      </c>
      <c r="I579" s="3">
        <f>DATE(Table1[[#This Row],[Year]],Table1[[#This Row],[Month_Number]],1)</f>
        <v>44713</v>
      </c>
      <c r="J579" t="s">
        <v>57</v>
      </c>
      <c r="K579" t="s">
        <v>1155</v>
      </c>
      <c r="L579" t="s">
        <v>50</v>
      </c>
      <c r="M579">
        <v>5</v>
      </c>
      <c r="N579" t="s">
        <v>60</v>
      </c>
      <c r="O579">
        <v>9</v>
      </c>
      <c r="P579">
        <v>5</v>
      </c>
      <c r="Q579" t="s">
        <v>103</v>
      </c>
      <c r="R579" t="s">
        <v>61</v>
      </c>
      <c r="S579" t="s">
        <v>62</v>
      </c>
      <c r="T579" t="s">
        <v>105</v>
      </c>
      <c r="U579" t="s">
        <v>33</v>
      </c>
      <c r="V579">
        <v>116</v>
      </c>
      <c r="W579">
        <v>42</v>
      </c>
      <c r="X579" t="str">
        <f>IF(Table1[[#This Row],[Driver Age]]&lt;25,"(&lt;25) Young",IF(Table1[[#This Row],[Driver Age]]&lt;=60,"(25–60) Adult","(&gt;60) Senior"))</f>
        <v>(25–60) Adult</v>
      </c>
      <c r="Y579" t="s">
        <v>44</v>
      </c>
      <c r="Z579" t="s">
        <v>107</v>
      </c>
      <c r="AA579" t="s">
        <v>45</v>
      </c>
      <c r="AB579" t="s">
        <v>46</v>
      </c>
      <c r="AC579">
        <v>2</v>
      </c>
      <c r="AD579" t="s">
        <v>47</v>
      </c>
      <c r="AE579" t="s">
        <v>79</v>
      </c>
      <c r="AF579" t="s">
        <v>49</v>
      </c>
      <c r="AG579" t="s">
        <v>50</v>
      </c>
      <c r="AH579">
        <v>0.56000000000000005</v>
      </c>
      <c r="AI579" t="s">
        <v>108</v>
      </c>
      <c r="AJ579" t="s">
        <v>81</v>
      </c>
    </row>
    <row r="580" spans="1:36">
      <c r="A580" t="s">
        <v>1230</v>
      </c>
      <c r="B580">
        <f>1</f>
        <v>1</v>
      </c>
      <c r="C580" t="s">
        <v>99</v>
      </c>
      <c r="D580" t="str">
        <f>VLOOKUP(Table1[[#This Row],[State Name]], Lookup!$A$2:$B$33, 2, FALSE)</f>
        <v>ML</v>
      </c>
      <c r="E580" t="s">
        <v>33</v>
      </c>
      <c r="F580">
        <v>2022</v>
      </c>
      <c r="G580" t="s">
        <v>100</v>
      </c>
      <c r="H580">
        <f t="shared" si="9"/>
        <v>11</v>
      </c>
      <c r="I580" s="3">
        <f>DATE(Table1[[#This Row],[Year]],Table1[[#This Row],[Month_Number]],1)</f>
        <v>44866</v>
      </c>
      <c r="J580" t="s">
        <v>95</v>
      </c>
      <c r="K580" t="s">
        <v>876</v>
      </c>
      <c r="L580" t="s">
        <v>37</v>
      </c>
      <c r="M580">
        <v>1</v>
      </c>
      <c r="N580" t="s">
        <v>71</v>
      </c>
      <c r="O580">
        <v>8</v>
      </c>
      <c r="P580">
        <v>4</v>
      </c>
      <c r="Q580" t="s">
        <v>87</v>
      </c>
      <c r="R580" t="s">
        <v>40</v>
      </c>
      <c r="S580" t="s">
        <v>41</v>
      </c>
      <c r="T580" t="s">
        <v>74</v>
      </c>
      <c r="U580" t="s">
        <v>43</v>
      </c>
      <c r="V580">
        <v>66</v>
      </c>
      <c r="W580">
        <v>24</v>
      </c>
      <c r="X580" t="str">
        <f>IF(Table1[[#This Row],[Driver Age]]&lt;25,"(&lt;25) Young",IF(Table1[[#This Row],[Driver Age]]&lt;=60,"(25–60) Adult","(&gt;60) Senior"))</f>
        <v>(&lt;25) Young</v>
      </c>
      <c r="Y580" t="s">
        <v>75</v>
      </c>
      <c r="Z580" t="s">
        <v>107</v>
      </c>
      <c r="AA580" t="s">
        <v>45</v>
      </c>
      <c r="AB580" t="s">
        <v>64</v>
      </c>
      <c r="AC580">
        <v>14</v>
      </c>
      <c r="AD580" t="s">
        <v>135</v>
      </c>
      <c r="AE580" t="s">
        <v>79</v>
      </c>
      <c r="AF580" t="s">
        <v>49</v>
      </c>
      <c r="AG580" t="s">
        <v>50</v>
      </c>
      <c r="AH580">
        <v>0.5</v>
      </c>
      <c r="AI580" t="s">
        <v>168</v>
      </c>
      <c r="AJ580" t="s">
        <v>52</v>
      </c>
    </row>
    <row r="581" spans="1:36">
      <c r="A581" t="s">
        <v>1231</v>
      </c>
      <c r="B581">
        <f>1</f>
        <v>1</v>
      </c>
      <c r="C581" t="s">
        <v>137</v>
      </c>
      <c r="D581" t="str">
        <f>VLOOKUP(Table1[[#This Row],[State Name]], Lookup!$A$2:$B$33, 2, FALSE)</f>
        <v>AS</v>
      </c>
      <c r="E581" t="s">
        <v>33</v>
      </c>
      <c r="F581">
        <v>2020</v>
      </c>
      <c r="G581" t="s">
        <v>56</v>
      </c>
      <c r="H581">
        <f t="shared" si="9"/>
        <v>1</v>
      </c>
      <c r="I581" s="3">
        <f>DATE(Table1[[#This Row],[Year]],Table1[[#This Row],[Month_Number]],1)</f>
        <v>43831</v>
      </c>
      <c r="J581" t="s">
        <v>95</v>
      </c>
      <c r="K581" t="s">
        <v>1232</v>
      </c>
      <c r="L581" t="s">
        <v>59</v>
      </c>
      <c r="M581">
        <v>2</v>
      </c>
      <c r="N581" t="s">
        <v>86</v>
      </c>
      <c r="O581">
        <v>6</v>
      </c>
      <c r="P581">
        <v>4</v>
      </c>
      <c r="Q581" t="s">
        <v>72</v>
      </c>
      <c r="R581" t="s">
        <v>40</v>
      </c>
      <c r="S581" t="s">
        <v>73</v>
      </c>
      <c r="T581" t="s">
        <v>74</v>
      </c>
      <c r="U581" t="s">
        <v>43</v>
      </c>
      <c r="V581">
        <v>62</v>
      </c>
      <c r="W581">
        <v>33</v>
      </c>
      <c r="X581" t="str">
        <f>IF(Table1[[#This Row],[Driver Age]]&lt;25,"(&lt;25) Young",IF(Table1[[#This Row],[Driver Age]]&lt;=60,"(25–60) Adult","(&gt;60) Senior"))</f>
        <v>(25–60) Adult</v>
      </c>
      <c r="Y581" t="s">
        <v>44</v>
      </c>
      <c r="Z581" t="s">
        <v>107</v>
      </c>
      <c r="AA581" t="s">
        <v>76</v>
      </c>
      <c r="AB581" t="s">
        <v>97</v>
      </c>
      <c r="AC581">
        <v>18</v>
      </c>
      <c r="AD581" t="s">
        <v>114</v>
      </c>
      <c r="AE581" t="s">
        <v>48</v>
      </c>
      <c r="AF581" t="s">
        <v>49</v>
      </c>
      <c r="AG581" t="s">
        <v>50</v>
      </c>
      <c r="AH581">
        <v>0.67</v>
      </c>
      <c r="AI581" t="s">
        <v>80</v>
      </c>
      <c r="AJ581" t="s">
        <v>52</v>
      </c>
    </row>
    <row r="582" spans="1:36">
      <c r="A582" t="s">
        <v>1233</v>
      </c>
      <c r="B582">
        <f>1</f>
        <v>1</v>
      </c>
      <c r="C582" t="s">
        <v>177</v>
      </c>
      <c r="D582" t="str">
        <f>VLOOKUP(Table1[[#This Row],[State Name]], Lookup!$A$2:$B$33, 2, FALSE)</f>
        <v>MH</v>
      </c>
      <c r="E582" t="s">
        <v>203</v>
      </c>
      <c r="F582">
        <v>2020</v>
      </c>
      <c r="G582" t="s">
        <v>171</v>
      </c>
      <c r="H582">
        <f t="shared" si="9"/>
        <v>2</v>
      </c>
      <c r="I582" s="3">
        <f>DATE(Table1[[#This Row],[Year]],Table1[[#This Row],[Month_Number]],1)</f>
        <v>43862</v>
      </c>
      <c r="J582" t="s">
        <v>35</v>
      </c>
      <c r="K582" t="s">
        <v>1234</v>
      </c>
      <c r="L582" t="s">
        <v>59</v>
      </c>
      <c r="M582">
        <v>5</v>
      </c>
      <c r="N582" t="s">
        <v>113</v>
      </c>
      <c r="O582">
        <v>0</v>
      </c>
      <c r="P582">
        <v>5</v>
      </c>
      <c r="Q582" t="s">
        <v>103</v>
      </c>
      <c r="R582" t="s">
        <v>104</v>
      </c>
      <c r="S582" t="s">
        <v>41</v>
      </c>
      <c r="T582" t="s">
        <v>42</v>
      </c>
      <c r="U582" t="s">
        <v>89</v>
      </c>
      <c r="V582">
        <v>43</v>
      </c>
      <c r="W582">
        <v>69</v>
      </c>
      <c r="X582" t="str">
        <f>IF(Table1[[#This Row],[Driver Age]]&lt;25,"(&lt;25) Young",IF(Table1[[#This Row],[Driver Age]]&lt;=60,"(25–60) Adult","(&gt;60) Senior"))</f>
        <v>(&gt;60) Senior</v>
      </c>
      <c r="Y582" t="s">
        <v>44</v>
      </c>
      <c r="Z582" t="s">
        <v>33</v>
      </c>
      <c r="AA582" t="s">
        <v>76</v>
      </c>
      <c r="AB582" t="s">
        <v>97</v>
      </c>
      <c r="AC582">
        <v>3</v>
      </c>
      <c r="AD582" t="s">
        <v>47</v>
      </c>
      <c r="AE582" t="s">
        <v>48</v>
      </c>
      <c r="AF582" t="s">
        <v>49</v>
      </c>
      <c r="AG582" t="s">
        <v>50</v>
      </c>
      <c r="AH582">
        <v>0</v>
      </c>
      <c r="AI582" t="s">
        <v>51</v>
      </c>
      <c r="AJ582" t="s">
        <v>109</v>
      </c>
    </row>
    <row r="583" spans="1:36">
      <c r="A583" t="s">
        <v>1235</v>
      </c>
      <c r="B583">
        <f>1</f>
        <v>1</v>
      </c>
      <c r="C583" t="s">
        <v>157</v>
      </c>
      <c r="D583" t="str">
        <f>VLOOKUP(Table1[[#This Row],[State Name]], Lookup!$A$2:$B$33, 2, FALSE)</f>
        <v>KA</v>
      </c>
      <c r="E583" t="s">
        <v>258</v>
      </c>
      <c r="F583">
        <v>2023</v>
      </c>
      <c r="G583" t="s">
        <v>117</v>
      </c>
      <c r="H583">
        <f t="shared" si="9"/>
        <v>12</v>
      </c>
      <c r="I583" s="3">
        <f>DATE(Table1[[#This Row],[Year]],Table1[[#This Row],[Month_Number]],1)</f>
        <v>45261</v>
      </c>
      <c r="J583" t="s">
        <v>57</v>
      </c>
      <c r="K583" t="s">
        <v>1236</v>
      </c>
      <c r="L583" t="s">
        <v>59</v>
      </c>
      <c r="M583">
        <v>1</v>
      </c>
      <c r="N583" t="s">
        <v>60</v>
      </c>
      <c r="O583">
        <v>0</v>
      </c>
      <c r="P583">
        <v>4</v>
      </c>
      <c r="Q583" t="s">
        <v>87</v>
      </c>
      <c r="R583" t="s">
        <v>61</v>
      </c>
      <c r="S583" t="s">
        <v>120</v>
      </c>
      <c r="T583" t="s">
        <v>74</v>
      </c>
      <c r="U583" t="s">
        <v>43</v>
      </c>
      <c r="V583">
        <v>60</v>
      </c>
      <c r="W583">
        <v>68</v>
      </c>
      <c r="X583" t="str">
        <f>IF(Table1[[#This Row],[Driver Age]]&lt;25,"(&lt;25) Young",IF(Table1[[#This Row],[Driver Age]]&lt;=60,"(25–60) Adult","(&gt;60) Senior"))</f>
        <v>(&gt;60) Senior</v>
      </c>
      <c r="Y583" t="s">
        <v>75</v>
      </c>
      <c r="Z583" t="s">
        <v>107</v>
      </c>
      <c r="AA583" t="s">
        <v>45</v>
      </c>
      <c r="AB583" t="s">
        <v>64</v>
      </c>
      <c r="AC583">
        <v>2</v>
      </c>
      <c r="AD583" t="s">
        <v>47</v>
      </c>
      <c r="AE583" t="s">
        <v>79</v>
      </c>
      <c r="AF583" t="s">
        <v>49</v>
      </c>
      <c r="AG583" t="s">
        <v>50</v>
      </c>
      <c r="AH583">
        <v>0</v>
      </c>
      <c r="AI583" t="s">
        <v>51</v>
      </c>
      <c r="AJ583" t="s">
        <v>52</v>
      </c>
    </row>
    <row r="584" spans="1:36">
      <c r="A584" t="s">
        <v>1237</v>
      </c>
      <c r="B584">
        <f>1</f>
        <v>1</v>
      </c>
      <c r="C584" t="s">
        <v>54</v>
      </c>
      <c r="D584" t="str">
        <f>VLOOKUP(Table1[[#This Row],[State Name]], Lookup!$A$2:$B$33, 2, FALSE)</f>
        <v>UP</v>
      </c>
      <c r="E584" t="s">
        <v>55</v>
      </c>
      <c r="F584">
        <v>2020</v>
      </c>
      <c r="G584" t="s">
        <v>34</v>
      </c>
      <c r="H584">
        <f t="shared" si="9"/>
        <v>5</v>
      </c>
      <c r="I584" s="3">
        <f>DATE(Table1[[#This Row],[Year]],Table1[[#This Row],[Month_Number]],1)</f>
        <v>43952</v>
      </c>
      <c r="J584" t="s">
        <v>101</v>
      </c>
      <c r="K584" t="s">
        <v>1238</v>
      </c>
      <c r="L584" t="s">
        <v>59</v>
      </c>
      <c r="M584">
        <v>3</v>
      </c>
      <c r="N584" t="s">
        <v>71</v>
      </c>
      <c r="O584">
        <v>8</v>
      </c>
      <c r="P584">
        <v>2</v>
      </c>
      <c r="Q584" t="s">
        <v>39</v>
      </c>
      <c r="R584" t="s">
        <v>40</v>
      </c>
      <c r="S584" t="s">
        <v>62</v>
      </c>
      <c r="T584" t="s">
        <v>74</v>
      </c>
      <c r="U584" t="s">
        <v>43</v>
      </c>
      <c r="V584">
        <v>93</v>
      </c>
      <c r="W584">
        <v>19</v>
      </c>
      <c r="X584" t="str">
        <f>IF(Table1[[#This Row],[Driver Age]]&lt;25,"(&lt;25) Young",IF(Table1[[#This Row],[Driver Age]]&lt;=60,"(25–60) Adult","(&gt;60) Senior"))</f>
        <v>(&lt;25) Young</v>
      </c>
      <c r="Y584" t="s">
        <v>75</v>
      </c>
      <c r="Z584" t="s">
        <v>107</v>
      </c>
      <c r="AA584" t="s">
        <v>45</v>
      </c>
      <c r="AB584" t="s">
        <v>77</v>
      </c>
      <c r="AC584">
        <v>19</v>
      </c>
      <c r="AD584" t="s">
        <v>114</v>
      </c>
      <c r="AE584" t="s">
        <v>48</v>
      </c>
      <c r="AF584" t="s">
        <v>49</v>
      </c>
      <c r="AG584" t="s">
        <v>50</v>
      </c>
      <c r="AH584">
        <v>0.25</v>
      </c>
      <c r="AI584" t="s">
        <v>168</v>
      </c>
      <c r="AJ584" t="s">
        <v>67</v>
      </c>
    </row>
    <row r="585" spans="1:36">
      <c r="A585" t="s">
        <v>1239</v>
      </c>
      <c r="B585">
        <f>1</f>
        <v>1</v>
      </c>
      <c r="C585" t="s">
        <v>270</v>
      </c>
      <c r="D585" t="str">
        <f>VLOOKUP(Table1[[#This Row],[State Name]], Lookup!$A$2:$B$33, 2, FALSE)</f>
        <v>HR</v>
      </c>
      <c r="E585" t="s">
        <v>33</v>
      </c>
      <c r="F585">
        <v>2018</v>
      </c>
      <c r="G585" t="s">
        <v>130</v>
      </c>
      <c r="H585">
        <f t="shared" si="9"/>
        <v>4</v>
      </c>
      <c r="I585" s="3">
        <f>DATE(Table1[[#This Row],[Year]],Table1[[#This Row],[Month_Number]],1)</f>
        <v>43191</v>
      </c>
      <c r="J585" t="s">
        <v>84</v>
      </c>
      <c r="K585" t="s">
        <v>1240</v>
      </c>
      <c r="L585" t="s">
        <v>50</v>
      </c>
      <c r="M585">
        <v>1</v>
      </c>
      <c r="N585" t="s">
        <v>162</v>
      </c>
      <c r="O585">
        <v>2</v>
      </c>
      <c r="P585">
        <v>4</v>
      </c>
      <c r="Q585" t="s">
        <v>39</v>
      </c>
      <c r="R585" t="s">
        <v>88</v>
      </c>
      <c r="S585" t="s">
        <v>120</v>
      </c>
      <c r="T585" t="s">
        <v>63</v>
      </c>
      <c r="U585" t="s">
        <v>106</v>
      </c>
      <c r="V585">
        <v>79</v>
      </c>
      <c r="W585">
        <v>55</v>
      </c>
      <c r="X585" t="str">
        <f>IF(Table1[[#This Row],[Driver Age]]&lt;25,"(&lt;25) Young",IF(Table1[[#This Row],[Driver Age]]&lt;=60,"(25–60) Adult","(&gt;60) Senior"))</f>
        <v>(25–60) Adult</v>
      </c>
      <c r="Y585" t="s">
        <v>75</v>
      </c>
      <c r="Z585" t="s">
        <v>107</v>
      </c>
      <c r="AA585" t="s">
        <v>45</v>
      </c>
      <c r="AB585" t="s">
        <v>64</v>
      </c>
      <c r="AC585">
        <v>15</v>
      </c>
      <c r="AD585" t="s">
        <v>135</v>
      </c>
      <c r="AE585" t="s">
        <v>65</v>
      </c>
      <c r="AF585" t="s">
        <v>26</v>
      </c>
      <c r="AG585" t="s">
        <v>50</v>
      </c>
      <c r="AH585">
        <v>2</v>
      </c>
      <c r="AI585" t="s">
        <v>66</v>
      </c>
      <c r="AJ585" t="s">
        <v>91</v>
      </c>
    </row>
    <row r="586" spans="1:36">
      <c r="A586" t="s">
        <v>1241</v>
      </c>
      <c r="B586">
        <f>1</f>
        <v>1</v>
      </c>
      <c r="C586" t="s">
        <v>145</v>
      </c>
      <c r="D586" t="str">
        <f>VLOOKUP(Table1[[#This Row],[State Name]], Lookup!$A$2:$B$33, 2, FALSE)</f>
        <v>TS</v>
      </c>
      <c r="E586" t="s">
        <v>33</v>
      </c>
      <c r="F586">
        <v>2018</v>
      </c>
      <c r="G586" t="s">
        <v>56</v>
      </c>
      <c r="H586">
        <f t="shared" si="9"/>
        <v>1</v>
      </c>
      <c r="I586" s="3">
        <f>DATE(Table1[[#This Row],[Year]],Table1[[#This Row],[Month_Number]],1)</f>
        <v>43101</v>
      </c>
      <c r="J586" t="s">
        <v>84</v>
      </c>
      <c r="K586" t="s">
        <v>1242</v>
      </c>
      <c r="L586" t="s">
        <v>50</v>
      </c>
      <c r="M586">
        <v>5</v>
      </c>
      <c r="N586" t="s">
        <v>38</v>
      </c>
      <c r="O586">
        <v>6</v>
      </c>
      <c r="P586">
        <v>3</v>
      </c>
      <c r="Q586" t="s">
        <v>87</v>
      </c>
      <c r="R586" t="s">
        <v>40</v>
      </c>
      <c r="S586" t="s">
        <v>62</v>
      </c>
      <c r="T586" t="s">
        <v>63</v>
      </c>
      <c r="U586" t="s">
        <v>43</v>
      </c>
      <c r="V586">
        <v>43</v>
      </c>
      <c r="W586">
        <v>64</v>
      </c>
      <c r="X586" t="str">
        <f>IF(Table1[[#This Row],[Driver Age]]&lt;25,"(&lt;25) Young",IF(Table1[[#This Row],[Driver Age]]&lt;=60,"(25–60) Adult","(&gt;60) Senior"))</f>
        <v>(&gt;60) Senior</v>
      </c>
      <c r="Y586" t="s">
        <v>44</v>
      </c>
      <c r="Z586" t="s">
        <v>90</v>
      </c>
      <c r="AA586" t="s">
        <v>76</v>
      </c>
      <c r="AB586" t="s">
        <v>64</v>
      </c>
      <c r="AC586">
        <v>9</v>
      </c>
      <c r="AD586" t="s">
        <v>78</v>
      </c>
      <c r="AE586" t="s">
        <v>65</v>
      </c>
      <c r="AF586" t="s">
        <v>26</v>
      </c>
      <c r="AG586" t="s">
        <v>50</v>
      </c>
      <c r="AH586">
        <v>0.5</v>
      </c>
      <c r="AI586" t="s">
        <v>66</v>
      </c>
      <c r="AJ586" t="s">
        <v>109</v>
      </c>
    </row>
    <row r="587" spans="1:36">
      <c r="A587" t="s">
        <v>1243</v>
      </c>
      <c r="B587">
        <f>1</f>
        <v>1</v>
      </c>
      <c r="C587" t="s">
        <v>145</v>
      </c>
      <c r="D587" t="str">
        <f>VLOOKUP(Table1[[#This Row],[State Name]], Lookup!$A$2:$B$33, 2, FALSE)</f>
        <v>TS</v>
      </c>
      <c r="E587" t="s">
        <v>33</v>
      </c>
      <c r="F587">
        <v>2022</v>
      </c>
      <c r="G587" t="s">
        <v>83</v>
      </c>
      <c r="H587">
        <f t="shared" si="9"/>
        <v>6</v>
      </c>
      <c r="I587" s="3">
        <f>DATE(Table1[[#This Row],[Year]],Table1[[#This Row],[Month_Number]],1)</f>
        <v>44713</v>
      </c>
      <c r="J587" t="s">
        <v>146</v>
      </c>
      <c r="K587" t="s">
        <v>1244</v>
      </c>
      <c r="L587" t="s">
        <v>37</v>
      </c>
      <c r="M587">
        <v>2</v>
      </c>
      <c r="N587" t="s">
        <v>38</v>
      </c>
      <c r="O587">
        <v>9</v>
      </c>
      <c r="P587">
        <v>4</v>
      </c>
      <c r="Q587" t="s">
        <v>72</v>
      </c>
      <c r="R587" t="s">
        <v>40</v>
      </c>
      <c r="S587" t="s">
        <v>62</v>
      </c>
      <c r="T587" t="s">
        <v>74</v>
      </c>
      <c r="U587" t="s">
        <v>89</v>
      </c>
      <c r="V587">
        <v>103</v>
      </c>
      <c r="W587">
        <v>48</v>
      </c>
      <c r="X587" t="str">
        <f>IF(Table1[[#This Row],[Driver Age]]&lt;25,"(&lt;25) Young",IF(Table1[[#This Row],[Driver Age]]&lt;=60,"(25–60) Adult","(&gt;60) Senior"))</f>
        <v>(25–60) Adult</v>
      </c>
      <c r="Y587" t="s">
        <v>44</v>
      </c>
      <c r="Z587" t="s">
        <v>90</v>
      </c>
      <c r="AA587" t="s">
        <v>45</v>
      </c>
      <c r="AB587" t="s">
        <v>97</v>
      </c>
      <c r="AC587">
        <v>2</v>
      </c>
      <c r="AD587" t="s">
        <v>47</v>
      </c>
      <c r="AE587" t="s">
        <v>79</v>
      </c>
      <c r="AF587" t="s">
        <v>49</v>
      </c>
      <c r="AG587" t="s">
        <v>50</v>
      </c>
      <c r="AH587">
        <v>0.44</v>
      </c>
      <c r="AI587" t="s">
        <v>108</v>
      </c>
      <c r="AJ587" t="s">
        <v>67</v>
      </c>
    </row>
    <row r="588" spans="1:36">
      <c r="A588" t="s">
        <v>1245</v>
      </c>
      <c r="B588">
        <f>1</f>
        <v>1</v>
      </c>
      <c r="C588" t="s">
        <v>93</v>
      </c>
      <c r="D588" t="str">
        <f>VLOOKUP(Table1[[#This Row],[State Name]], Lookup!$A$2:$B$33, 2, FALSE)</f>
        <v>SK</v>
      </c>
      <c r="E588" t="s">
        <v>33</v>
      </c>
      <c r="F588">
        <v>2020</v>
      </c>
      <c r="G588" t="s">
        <v>34</v>
      </c>
      <c r="H588">
        <f t="shared" si="9"/>
        <v>5</v>
      </c>
      <c r="I588" s="3">
        <f>DATE(Table1[[#This Row],[Year]],Table1[[#This Row],[Month_Number]],1)</f>
        <v>43952</v>
      </c>
      <c r="J588" t="s">
        <v>57</v>
      </c>
      <c r="K588" t="s">
        <v>626</v>
      </c>
      <c r="L588" t="s">
        <v>59</v>
      </c>
      <c r="M588">
        <v>4</v>
      </c>
      <c r="N588" t="s">
        <v>113</v>
      </c>
      <c r="O588">
        <v>1</v>
      </c>
      <c r="P588">
        <v>3</v>
      </c>
      <c r="Q588" t="s">
        <v>87</v>
      </c>
      <c r="R588" t="s">
        <v>88</v>
      </c>
      <c r="S588" t="s">
        <v>41</v>
      </c>
      <c r="T588" t="s">
        <v>42</v>
      </c>
      <c r="U588" t="s">
        <v>33</v>
      </c>
      <c r="V588">
        <v>77</v>
      </c>
      <c r="W588">
        <v>22</v>
      </c>
      <c r="X588" t="str">
        <f>IF(Table1[[#This Row],[Driver Age]]&lt;25,"(&lt;25) Young",IF(Table1[[#This Row],[Driver Age]]&lt;=60,"(25–60) Adult","(&gt;60) Senior"))</f>
        <v>(&lt;25) Young</v>
      </c>
      <c r="Y588" t="s">
        <v>44</v>
      </c>
      <c r="Z588" t="s">
        <v>90</v>
      </c>
      <c r="AA588" t="s">
        <v>45</v>
      </c>
      <c r="AB588" t="s">
        <v>77</v>
      </c>
      <c r="AC588">
        <v>9</v>
      </c>
      <c r="AD588" t="s">
        <v>78</v>
      </c>
      <c r="AE588" t="s">
        <v>48</v>
      </c>
      <c r="AF588" t="s">
        <v>49</v>
      </c>
      <c r="AG588" t="s">
        <v>50</v>
      </c>
      <c r="AH588">
        <v>3</v>
      </c>
      <c r="AI588" t="s">
        <v>168</v>
      </c>
      <c r="AJ588" t="s">
        <v>91</v>
      </c>
    </row>
    <row r="589" spans="1:36">
      <c r="A589" t="s">
        <v>1246</v>
      </c>
      <c r="B589">
        <f>1</f>
        <v>1</v>
      </c>
      <c r="C589" t="s">
        <v>211</v>
      </c>
      <c r="D589" t="str">
        <f>VLOOKUP(Table1[[#This Row],[State Name]], Lookup!$A$2:$B$33, 2, FALSE)</f>
        <v>WB</v>
      </c>
      <c r="E589" t="s">
        <v>229</v>
      </c>
      <c r="F589">
        <v>2021</v>
      </c>
      <c r="G589" t="s">
        <v>130</v>
      </c>
      <c r="H589">
        <f t="shared" si="9"/>
        <v>4</v>
      </c>
      <c r="I589" s="3">
        <f>DATE(Table1[[#This Row],[Year]],Table1[[#This Row],[Month_Number]],1)</f>
        <v>44287</v>
      </c>
      <c r="J589" t="s">
        <v>95</v>
      </c>
      <c r="K589" t="s">
        <v>1247</v>
      </c>
      <c r="L589" t="s">
        <v>59</v>
      </c>
      <c r="M589">
        <v>3</v>
      </c>
      <c r="N589" t="s">
        <v>86</v>
      </c>
      <c r="O589">
        <v>7</v>
      </c>
      <c r="P589">
        <v>1</v>
      </c>
      <c r="Q589" t="s">
        <v>87</v>
      </c>
      <c r="R589" t="s">
        <v>104</v>
      </c>
      <c r="S589" t="s">
        <v>41</v>
      </c>
      <c r="T589" t="s">
        <v>42</v>
      </c>
      <c r="U589" t="s">
        <v>106</v>
      </c>
      <c r="V589">
        <v>45</v>
      </c>
      <c r="W589">
        <v>24</v>
      </c>
      <c r="X589" t="str">
        <f>IF(Table1[[#This Row],[Driver Age]]&lt;25,"(&lt;25) Young",IF(Table1[[#This Row],[Driver Age]]&lt;=60,"(25–60) Adult","(&gt;60) Senior"))</f>
        <v>(&lt;25) Young</v>
      </c>
      <c r="Y589" t="s">
        <v>75</v>
      </c>
      <c r="Z589" t="s">
        <v>90</v>
      </c>
      <c r="AA589" t="s">
        <v>76</v>
      </c>
      <c r="AB589" t="s">
        <v>77</v>
      </c>
      <c r="AC589">
        <v>4</v>
      </c>
      <c r="AD589" t="s">
        <v>47</v>
      </c>
      <c r="AE589" t="s">
        <v>48</v>
      </c>
      <c r="AF589" t="s">
        <v>49</v>
      </c>
      <c r="AG589" t="s">
        <v>50</v>
      </c>
      <c r="AH589">
        <v>0.14000000000000001</v>
      </c>
      <c r="AI589" t="s">
        <v>168</v>
      </c>
      <c r="AJ589" t="s">
        <v>109</v>
      </c>
    </row>
    <row r="590" spans="1:36">
      <c r="A590" t="s">
        <v>1248</v>
      </c>
      <c r="B590">
        <f>1</f>
        <v>1</v>
      </c>
      <c r="C590" t="s">
        <v>137</v>
      </c>
      <c r="D590" t="str">
        <f>VLOOKUP(Table1[[#This Row],[State Name]], Lookup!$A$2:$B$33, 2, FALSE)</f>
        <v>AS</v>
      </c>
      <c r="E590" t="s">
        <v>33</v>
      </c>
      <c r="F590">
        <v>2023</v>
      </c>
      <c r="G590" t="s">
        <v>138</v>
      </c>
      <c r="H590">
        <f t="shared" si="9"/>
        <v>9</v>
      </c>
      <c r="I590" s="3">
        <f>DATE(Table1[[#This Row],[Year]],Table1[[#This Row],[Month_Number]],1)</f>
        <v>45170</v>
      </c>
      <c r="J590" t="s">
        <v>84</v>
      </c>
      <c r="K590" t="s">
        <v>1249</v>
      </c>
      <c r="L590" t="s">
        <v>59</v>
      </c>
      <c r="M590">
        <v>4</v>
      </c>
      <c r="N590" t="s">
        <v>128</v>
      </c>
      <c r="O590">
        <v>4</v>
      </c>
      <c r="P590">
        <v>2</v>
      </c>
      <c r="Q590" t="s">
        <v>72</v>
      </c>
      <c r="R590" t="s">
        <v>61</v>
      </c>
      <c r="S590" t="s">
        <v>62</v>
      </c>
      <c r="T590" t="s">
        <v>42</v>
      </c>
      <c r="U590" t="s">
        <v>89</v>
      </c>
      <c r="V590">
        <v>44</v>
      </c>
      <c r="W590">
        <v>46</v>
      </c>
      <c r="X590" t="str">
        <f>IF(Table1[[#This Row],[Driver Age]]&lt;25,"(&lt;25) Young",IF(Table1[[#This Row],[Driver Age]]&lt;=60,"(25–60) Adult","(&gt;60) Senior"))</f>
        <v>(25–60) Adult</v>
      </c>
      <c r="Y590" t="s">
        <v>44</v>
      </c>
      <c r="Z590" t="s">
        <v>33</v>
      </c>
      <c r="AA590" t="s">
        <v>45</v>
      </c>
      <c r="AB590" t="s">
        <v>64</v>
      </c>
      <c r="AC590">
        <v>4</v>
      </c>
      <c r="AD590" t="s">
        <v>47</v>
      </c>
      <c r="AE590" t="s">
        <v>79</v>
      </c>
      <c r="AF590" t="s">
        <v>26</v>
      </c>
      <c r="AG590" t="s">
        <v>50</v>
      </c>
      <c r="AH590">
        <v>0.5</v>
      </c>
      <c r="AI590" t="s">
        <v>108</v>
      </c>
      <c r="AJ590" t="s">
        <v>109</v>
      </c>
    </row>
    <row r="591" spans="1:36">
      <c r="A591" t="s">
        <v>1250</v>
      </c>
      <c r="B591">
        <f>1</f>
        <v>1</v>
      </c>
      <c r="C591" t="s">
        <v>220</v>
      </c>
      <c r="D591" t="str">
        <f>VLOOKUP(Table1[[#This Row],[State Name]], Lookup!$A$2:$B$33, 2, FALSE)</f>
        <v>NL</v>
      </c>
      <c r="E591" t="s">
        <v>33</v>
      </c>
      <c r="F591">
        <v>2020</v>
      </c>
      <c r="G591" t="s">
        <v>100</v>
      </c>
      <c r="H591">
        <f t="shared" si="9"/>
        <v>11</v>
      </c>
      <c r="I591" s="3">
        <f>DATE(Table1[[#This Row],[Year]],Table1[[#This Row],[Month_Number]],1)</f>
        <v>44136</v>
      </c>
      <c r="J591" t="s">
        <v>84</v>
      </c>
      <c r="K591" t="s">
        <v>1251</v>
      </c>
      <c r="L591" t="s">
        <v>59</v>
      </c>
      <c r="M591">
        <v>1</v>
      </c>
      <c r="N591" t="s">
        <v>71</v>
      </c>
      <c r="O591">
        <v>5</v>
      </c>
      <c r="P591">
        <v>4</v>
      </c>
      <c r="Q591" t="s">
        <v>72</v>
      </c>
      <c r="R591" t="s">
        <v>61</v>
      </c>
      <c r="S591" t="s">
        <v>73</v>
      </c>
      <c r="T591" t="s">
        <v>74</v>
      </c>
      <c r="U591" t="s">
        <v>89</v>
      </c>
      <c r="V591">
        <v>106</v>
      </c>
      <c r="W591">
        <v>61</v>
      </c>
      <c r="X591" t="str">
        <f>IF(Table1[[#This Row],[Driver Age]]&lt;25,"(&lt;25) Young",IF(Table1[[#This Row],[Driver Age]]&lt;=60,"(25–60) Adult","(&gt;60) Senior"))</f>
        <v>(&gt;60) Senior</v>
      </c>
      <c r="Y591" t="s">
        <v>75</v>
      </c>
      <c r="Z591" t="s">
        <v>90</v>
      </c>
      <c r="AA591" t="s">
        <v>45</v>
      </c>
      <c r="AB591" t="s">
        <v>77</v>
      </c>
      <c r="AC591">
        <v>0</v>
      </c>
      <c r="AD591" t="s">
        <v>47</v>
      </c>
      <c r="AE591" t="s">
        <v>48</v>
      </c>
      <c r="AF591" t="s">
        <v>26</v>
      </c>
      <c r="AG591" t="s">
        <v>50</v>
      </c>
      <c r="AH591">
        <v>0.8</v>
      </c>
      <c r="AI591" t="s">
        <v>66</v>
      </c>
      <c r="AJ591" t="s">
        <v>67</v>
      </c>
    </row>
    <row r="592" spans="1:36">
      <c r="A592" t="s">
        <v>1252</v>
      </c>
      <c r="B592">
        <f>1</f>
        <v>1</v>
      </c>
      <c r="C592" t="s">
        <v>116</v>
      </c>
      <c r="D592" t="str">
        <f>VLOOKUP(Table1[[#This Row],[State Name]], Lookup!$A$2:$B$33, 2, FALSE)</f>
        <v>HP</v>
      </c>
      <c r="E592" t="s">
        <v>33</v>
      </c>
      <c r="F592">
        <v>2018</v>
      </c>
      <c r="G592" t="s">
        <v>171</v>
      </c>
      <c r="H592">
        <f t="shared" si="9"/>
        <v>2</v>
      </c>
      <c r="I592" s="3">
        <f>DATE(Table1[[#This Row],[Year]],Table1[[#This Row],[Month_Number]],1)</f>
        <v>43132</v>
      </c>
      <c r="J592" t="s">
        <v>84</v>
      </c>
      <c r="K592" t="s">
        <v>1253</v>
      </c>
      <c r="L592" t="s">
        <v>37</v>
      </c>
      <c r="M592">
        <v>3</v>
      </c>
      <c r="N592" t="s">
        <v>162</v>
      </c>
      <c r="O592">
        <v>8</v>
      </c>
      <c r="P592">
        <v>0</v>
      </c>
      <c r="Q592" t="s">
        <v>72</v>
      </c>
      <c r="R592" t="s">
        <v>61</v>
      </c>
      <c r="S592" t="s">
        <v>73</v>
      </c>
      <c r="T592" t="s">
        <v>74</v>
      </c>
      <c r="U592" t="s">
        <v>43</v>
      </c>
      <c r="V592">
        <v>51</v>
      </c>
      <c r="W592">
        <v>34</v>
      </c>
      <c r="X592" t="str">
        <f>IF(Table1[[#This Row],[Driver Age]]&lt;25,"(&lt;25) Young",IF(Table1[[#This Row],[Driver Age]]&lt;=60,"(25–60) Adult","(&gt;60) Senior"))</f>
        <v>(25–60) Adult</v>
      </c>
      <c r="Y592" t="s">
        <v>75</v>
      </c>
      <c r="Z592" t="s">
        <v>33</v>
      </c>
      <c r="AA592" t="s">
        <v>45</v>
      </c>
      <c r="AB592" t="s">
        <v>64</v>
      </c>
      <c r="AC592">
        <v>9</v>
      </c>
      <c r="AD592" t="s">
        <v>78</v>
      </c>
      <c r="AE592" t="s">
        <v>65</v>
      </c>
      <c r="AF592" t="s">
        <v>26</v>
      </c>
      <c r="AG592" t="s">
        <v>143</v>
      </c>
      <c r="AH592">
        <v>0</v>
      </c>
      <c r="AI592" t="s">
        <v>80</v>
      </c>
      <c r="AJ592" t="s">
        <v>52</v>
      </c>
    </row>
    <row r="593" spans="1:36">
      <c r="A593" t="s">
        <v>1254</v>
      </c>
      <c r="B593">
        <f>1</f>
        <v>1</v>
      </c>
      <c r="C593" t="s">
        <v>183</v>
      </c>
      <c r="D593" t="str">
        <f>VLOOKUP(Table1[[#This Row],[State Name]], Lookup!$A$2:$B$33, 2, FALSE)</f>
        <v>TN</v>
      </c>
      <c r="E593" t="s">
        <v>184</v>
      </c>
      <c r="F593">
        <v>2022</v>
      </c>
      <c r="G593" t="s">
        <v>94</v>
      </c>
      <c r="H593">
        <f t="shared" si="9"/>
        <v>8</v>
      </c>
      <c r="I593" s="3">
        <f>DATE(Table1[[#This Row],[Year]],Table1[[#This Row],[Month_Number]],1)</f>
        <v>44774</v>
      </c>
      <c r="J593" t="s">
        <v>84</v>
      </c>
      <c r="K593" t="s">
        <v>1255</v>
      </c>
      <c r="L593" t="s">
        <v>37</v>
      </c>
      <c r="M593">
        <v>1</v>
      </c>
      <c r="N593" t="s">
        <v>113</v>
      </c>
      <c r="O593">
        <v>8</v>
      </c>
      <c r="P593">
        <v>1</v>
      </c>
      <c r="Q593" t="s">
        <v>39</v>
      </c>
      <c r="R593" t="s">
        <v>88</v>
      </c>
      <c r="S593" t="s">
        <v>41</v>
      </c>
      <c r="T593" t="s">
        <v>105</v>
      </c>
      <c r="U593" t="s">
        <v>43</v>
      </c>
      <c r="V593">
        <v>119</v>
      </c>
      <c r="W593">
        <v>68</v>
      </c>
      <c r="X593" t="str">
        <f>IF(Table1[[#This Row],[Driver Age]]&lt;25,"(&lt;25) Young",IF(Table1[[#This Row],[Driver Age]]&lt;=60,"(25–60) Adult","(&gt;60) Senior"))</f>
        <v>(&gt;60) Senior</v>
      </c>
      <c r="Y593" t="s">
        <v>75</v>
      </c>
      <c r="Z593" t="s">
        <v>33</v>
      </c>
      <c r="AA593" t="s">
        <v>76</v>
      </c>
      <c r="AB593" t="s">
        <v>64</v>
      </c>
      <c r="AC593">
        <v>11</v>
      </c>
      <c r="AD593" t="s">
        <v>78</v>
      </c>
      <c r="AE593" t="s">
        <v>79</v>
      </c>
      <c r="AF593" t="s">
        <v>26</v>
      </c>
      <c r="AG593" t="s">
        <v>50</v>
      </c>
      <c r="AH593">
        <v>0.12</v>
      </c>
      <c r="AI593" t="s">
        <v>51</v>
      </c>
      <c r="AJ593" t="s">
        <v>81</v>
      </c>
    </row>
    <row r="594" spans="1:36">
      <c r="A594" t="s">
        <v>1256</v>
      </c>
      <c r="B594">
        <f>1</f>
        <v>1</v>
      </c>
      <c r="C594" t="s">
        <v>220</v>
      </c>
      <c r="D594" t="str">
        <f>VLOOKUP(Table1[[#This Row],[State Name]], Lookup!$A$2:$B$33, 2, FALSE)</f>
        <v>NL</v>
      </c>
      <c r="E594" t="s">
        <v>33</v>
      </c>
      <c r="F594">
        <v>2019</v>
      </c>
      <c r="G594" t="s">
        <v>94</v>
      </c>
      <c r="H594">
        <f t="shared" si="9"/>
        <v>8</v>
      </c>
      <c r="I594" s="3">
        <f>DATE(Table1[[#This Row],[Year]],Table1[[#This Row],[Month_Number]],1)</f>
        <v>43678</v>
      </c>
      <c r="J594" t="s">
        <v>154</v>
      </c>
      <c r="K594" t="s">
        <v>1257</v>
      </c>
      <c r="L594" t="s">
        <v>50</v>
      </c>
      <c r="M594">
        <v>2</v>
      </c>
      <c r="N594" t="s">
        <v>113</v>
      </c>
      <c r="O594">
        <v>2</v>
      </c>
      <c r="P594">
        <v>2</v>
      </c>
      <c r="Q594" t="s">
        <v>39</v>
      </c>
      <c r="R594" t="s">
        <v>61</v>
      </c>
      <c r="S594" t="s">
        <v>73</v>
      </c>
      <c r="T594" t="s">
        <v>42</v>
      </c>
      <c r="U594" t="s">
        <v>33</v>
      </c>
      <c r="V594">
        <v>32</v>
      </c>
      <c r="W594">
        <v>63</v>
      </c>
      <c r="X594" t="str">
        <f>IF(Table1[[#This Row],[Driver Age]]&lt;25,"(&lt;25) Young",IF(Table1[[#This Row],[Driver Age]]&lt;=60,"(25–60) Adult","(&gt;60) Senior"))</f>
        <v>(&gt;60) Senior</v>
      </c>
      <c r="Y594" t="s">
        <v>75</v>
      </c>
      <c r="Z594" t="s">
        <v>107</v>
      </c>
      <c r="AA594" t="s">
        <v>45</v>
      </c>
      <c r="AB594" t="s">
        <v>46</v>
      </c>
      <c r="AC594">
        <v>22</v>
      </c>
      <c r="AD594" t="s">
        <v>47</v>
      </c>
      <c r="AE594" t="s">
        <v>65</v>
      </c>
      <c r="AF594" t="s">
        <v>26</v>
      </c>
      <c r="AG594" t="s">
        <v>50</v>
      </c>
      <c r="AH594">
        <v>1</v>
      </c>
      <c r="AI594" t="s">
        <v>66</v>
      </c>
      <c r="AJ594" t="s">
        <v>109</v>
      </c>
    </row>
    <row r="595" spans="1:36">
      <c r="A595" t="s">
        <v>1258</v>
      </c>
      <c r="B595">
        <f>1</f>
        <v>1</v>
      </c>
      <c r="C595" t="s">
        <v>286</v>
      </c>
      <c r="D595" t="str">
        <f>VLOOKUP(Table1[[#This Row],[State Name]], Lookup!$A$2:$B$33, 2, FALSE)</f>
        <v>GA</v>
      </c>
      <c r="E595" t="s">
        <v>33</v>
      </c>
      <c r="F595">
        <v>2018</v>
      </c>
      <c r="G595" t="s">
        <v>83</v>
      </c>
      <c r="H595">
        <f t="shared" si="9"/>
        <v>6</v>
      </c>
      <c r="I595" s="3">
        <f>DATE(Table1[[#This Row],[Year]],Table1[[#This Row],[Month_Number]],1)</f>
        <v>43252</v>
      </c>
      <c r="J595" t="s">
        <v>146</v>
      </c>
      <c r="K595" t="s">
        <v>1259</v>
      </c>
      <c r="L595" t="s">
        <v>50</v>
      </c>
      <c r="M595">
        <v>2</v>
      </c>
      <c r="N595" t="s">
        <v>38</v>
      </c>
      <c r="O595">
        <v>9</v>
      </c>
      <c r="P595">
        <v>1</v>
      </c>
      <c r="Q595" t="s">
        <v>87</v>
      </c>
      <c r="R595" t="s">
        <v>88</v>
      </c>
      <c r="S595" t="s">
        <v>41</v>
      </c>
      <c r="T595" t="s">
        <v>42</v>
      </c>
      <c r="U595" t="s">
        <v>89</v>
      </c>
      <c r="V595">
        <v>98</v>
      </c>
      <c r="W595">
        <v>50</v>
      </c>
      <c r="X595" t="str">
        <f>IF(Table1[[#This Row],[Driver Age]]&lt;25,"(&lt;25) Young",IF(Table1[[#This Row],[Driver Age]]&lt;=60,"(25–60) Adult","(&gt;60) Senior"))</f>
        <v>(25–60) Adult</v>
      </c>
      <c r="Y595" t="s">
        <v>75</v>
      </c>
      <c r="Z595" t="s">
        <v>33</v>
      </c>
      <c r="AA595" t="s">
        <v>76</v>
      </c>
      <c r="AB595" t="s">
        <v>77</v>
      </c>
      <c r="AC595">
        <v>3</v>
      </c>
      <c r="AD595" t="s">
        <v>47</v>
      </c>
      <c r="AE595" t="s">
        <v>65</v>
      </c>
      <c r="AF595" t="s">
        <v>49</v>
      </c>
      <c r="AG595" t="s">
        <v>50</v>
      </c>
      <c r="AH595">
        <v>0.11</v>
      </c>
      <c r="AI595" t="s">
        <v>66</v>
      </c>
      <c r="AJ595" t="s">
        <v>67</v>
      </c>
    </row>
    <row r="596" spans="1:36">
      <c r="A596" t="s">
        <v>1260</v>
      </c>
      <c r="B596">
        <f>1</f>
        <v>1</v>
      </c>
      <c r="C596" t="s">
        <v>122</v>
      </c>
      <c r="D596" t="str">
        <f>VLOOKUP(Table1[[#This Row],[State Name]], Lookup!$A$2:$B$33, 2, FALSE)</f>
        <v>RJ</v>
      </c>
      <c r="E596" t="s">
        <v>123</v>
      </c>
      <c r="F596">
        <v>2022</v>
      </c>
      <c r="G596" t="s">
        <v>94</v>
      </c>
      <c r="H596">
        <f t="shared" si="9"/>
        <v>8</v>
      </c>
      <c r="I596" s="3">
        <f>DATE(Table1[[#This Row],[Year]],Table1[[#This Row],[Month_Number]],1)</f>
        <v>44774</v>
      </c>
      <c r="J596" t="s">
        <v>57</v>
      </c>
      <c r="K596" t="s">
        <v>1261</v>
      </c>
      <c r="L596" t="s">
        <v>37</v>
      </c>
      <c r="M596">
        <v>4</v>
      </c>
      <c r="N596" t="s">
        <v>60</v>
      </c>
      <c r="O596">
        <v>6</v>
      </c>
      <c r="P596">
        <v>4</v>
      </c>
      <c r="Q596" t="s">
        <v>103</v>
      </c>
      <c r="R596" t="s">
        <v>104</v>
      </c>
      <c r="S596" t="s">
        <v>120</v>
      </c>
      <c r="T596" t="s">
        <v>63</v>
      </c>
      <c r="U596" t="s">
        <v>106</v>
      </c>
      <c r="V596">
        <v>115</v>
      </c>
      <c r="W596">
        <v>48</v>
      </c>
      <c r="X596" t="str">
        <f>IF(Table1[[#This Row],[Driver Age]]&lt;25,"(&lt;25) Young",IF(Table1[[#This Row],[Driver Age]]&lt;=60,"(25–60) Adult","(&gt;60) Senior"))</f>
        <v>(25–60) Adult</v>
      </c>
      <c r="Y596" t="s">
        <v>75</v>
      </c>
      <c r="Z596" t="s">
        <v>107</v>
      </c>
      <c r="AA596" t="s">
        <v>76</v>
      </c>
      <c r="AB596" t="s">
        <v>46</v>
      </c>
      <c r="AC596">
        <v>0</v>
      </c>
      <c r="AD596" t="s">
        <v>47</v>
      </c>
      <c r="AE596" t="s">
        <v>79</v>
      </c>
      <c r="AF596" t="s">
        <v>49</v>
      </c>
      <c r="AG596" t="s">
        <v>50</v>
      </c>
      <c r="AH596">
        <v>0.67</v>
      </c>
      <c r="AI596" t="s">
        <v>108</v>
      </c>
      <c r="AJ596" t="s">
        <v>81</v>
      </c>
    </row>
    <row r="597" spans="1:36">
      <c r="A597" t="s">
        <v>1262</v>
      </c>
      <c r="B597">
        <f>1</f>
        <v>1</v>
      </c>
      <c r="C597" t="s">
        <v>197</v>
      </c>
      <c r="D597" t="str">
        <f>VLOOKUP(Table1[[#This Row],[State Name]], Lookup!$A$2:$B$33, 2, FALSE)</f>
        <v>GJ</v>
      </c>
      <c r="E597" t="s">
        <v>198</v>
      </c>
      <c r="F597">
        <v>2022</v>
      </c>
      <c r="G597" t="s">
        <v>100</v>
      </c>
      <c r="H597">
        <f t="shared" si="9"/>
        <v>11</v>
      </c>
      <c r="I597" s="3">
        <f>DATE(Table1[[#This Row],[Year]],Table1[[#This Row],[Month_Number]],1)</f>
        <v>44866</v>
      </c>
      <c r="J597" t="s">
        <v>154</v>
      </c>
      <c r="K597" t="s">
        <v>1263</v>
      </c>
      <c r="L597" t="s">
        <v>37</v>
      </c>
      <c r="M597">
        <v>5</v>
      </c>
      <c r="N597" t="s">
        <v>86</v>
      </c>
      <c r="O597">
        <v>6</v>
      </c>
      <c r="P597">
        <v>0</v>
      </c>
      <c r="Q597" t="s">
        <v>103</v>
      </c>
      <c r="R597" t="s">
        <v>88</v>
      </c>
      <c r="S597" t="s">
        <v>41</v>
      </c>
      <c r="T597" t="s">
        <v>63</v>
      </c>
      <c r="U597" t="s">
        <v>106</v>
      </c>
      <c r="V597">
        <v>54</v>
      </c>
      <c r="W597">
        <v>43</v>
      </c>
      <c r="X597" t="str">
        <f>IF(Table1[[#This Row],[Driver Age]]&lt;25,"(&lt;25) Young",IF(Table1[[#This Row],[Driver Age]]&lt;=60,"(25–60) Adult","(&gt;60) Senior"))</f>
        <v>(25–60) Adult</v>
      </c>
      <c r="Y597" t="s">
        <v>75</v>
      </c>
      <c r="Z597" t="s">
        <v>107</v>
      </c>
      <c r="AA597" t="s">
        <v>76</v>
      </c>
      <c r="AB597" t="s">
        <v>64</v>
      </c>
      <c r="AC597">
        <v>10</v>
      </c>
      <c r="AD597" t="s">
        <v>78</v>
      </c>
      <c r="AE597" t="s">
        <v>79</v>
      </c>
      <c r="AF597" t="s">
        <v>26</v>
      </c>
      <c r="AG597" t="s">
        <v>143</v>
      </c>
      <c r="AH597">
        <v>0</v>
      </c>
      <c r="AI597" t="s">
        <v>108</v>
      </c>
      <c r="AJ597" t="s">
        <v>52</v>
      </c>
    </row>
    <row r="598" spans="1:36">
      <c r="A598" t="s">
        <v>1264</v>
      </c>
      <c r="B598">
        <f>1</f>
        <v>1</v>
      </c>
      <c r="C598" t="s">
        <v>206</v>
      </c>
      <c r="D598" t="str">
        <f>VLOOKUP(Table1[[#This Row],[State Name]], Lookup!$A$2:$B$33, 2, FALSE)</f>
        <v>OD</v>
      </c>
      <c r="E598" t="s">
        <v>33</v>
      </c>
      <c r="F598">
        <v>2018</v>
      </c>
      <c r="G598" t="s">
        <v>34</v>
      </c>
      <c r="H598">
        <f t="shared" si="9"/>
        <v>5</v>
      </c>
      <c r="I598" s="3">
        <f>DATE(Table1[[#This Row],[Year]],Table1[[#This Row],[Month_Number]],1)</f>
        <v>43221</v>
      </c>
      <c r="J598" t="s">
        <v>57</v>
      </c>
      <c r="K598" t="s">
        <v>1265</v>
      </c>
      <c r="L598" t="s">
        <v>59</v>
      </c>
      <c r="M598">
        <v>2</v>
      </c>
      <c r="N598" t="s">
        <v>60</v>
      </c>
      <c r="O598">
        <v>9</v>
      </c>
      <c r="P598">
        <v>4</v>
      </c>
      <c r="Q598" t="s">
        <v>103</v>
      </c>
      <c r="R598" t="s">
        <v>40</v>
      </c>
      <c r="S598" t="s">
        <v>62</v>
      </c>
      <c r="T598" t="s">
        <v>74</v>
      </c>
      <c r="U598" t="s">
        <v>106</v>
      </c>
      <c r="V598">
        <v>75</v>
      </c>
      <c r="W598">
        <v>56</v>
      </c>
      <c r="X598" t="str">
        <f>IF(Table1[[#This Row],[Driver Age]]&lt;25,"(&lt;25) Young",IF(Table1[[#This Row],[Driver Age]]&lt;=60,"(25–60) Adult","(&gt;60) Senior"))</f>
        <v>(25–60) Adult</v>
      </c>
      <c r="Y598" t="s">
        <v>44</v>
      </c>
      <c r="Z598" t="s">
        <v>33</v>
      </c>
      <c r="AA598" t="s">
        <v>76</v>
      </c>
      <c r="AB598" t="s">
        <v>97</v>
      </c>
      <c r="AC598">
        <v>6</v>
      </c>
      <c r="AD598" t="s">
        <v>78</v>
      </c>
      <c r="AE598" t="s">
        <v>65</v>
      </c>
      <c r="AF598" t="s">
        <v>49</v>
      </c>
      <c r="AG598" t="s">
        <v>50</v>
      </c>
      <c r="AH598">
        <v>0.44</v>
      </c>
      <c r="AI598" t="s">
        <v>66</v>
      </c>
      <c r="AJ598" t="s">
        <v>91</v>
      </c>
    </row>
    <row r="599" spans="1:36">
      <c r="A599" t="s">
        <v>1266</v>
      </c>
      <c r="B599">
        <f>1</f>
        <v>1</v>
      </c>
      <c r="C599" t="s">
        <v>149</v>
      </c>
      <c r="D599" t="str">
        <f>VLOOKUP(Table1[[#This Row],[State Name]], Lookup!$A$2:$B$33, 2, FALSE)</f>
        <v>AR</v>
      </c>
      <c r="E599" t="s">
        <v>33</v>
      </c>
      <c r="F599">
        <v>2020</v>
      </c>
      <c r="G599" t="s">
        <v>117</v>
      </c>
      <c r="H599">
        <f t="shared" si="9"/>
        <v>12</v>
      </c>
      <c r="I599" s="3">
        <f>DATE(Table1[[#This Row],[Year]],Table1[[#This Row],[Month_Number]],1)</f>
        <v>44166</v>
      </c>
      <c r="J599" t="s">
        <v>35</v>
      </c>
      <c r="K599" t="s">
        <v>1267</v>
      </c>
      <c r="L599" t="s">
        <v>37</v>
      </c>
      <c r="M599">
        <v>3</v>
      </c>
      <c r="N599" t="s">
        <v>128</v>
      </c>
      <c r="O599">
        <v>0</v>
      </c>
      <c r="P599">
        <v>4</v>
      </c>
      <c r="Q599" t="s">
        <v>39</v>
      </c>
      <c r="R599" t="s">
        <v>61</v>
      </c>
      <c r="S599" t="s">
        <v>62</v>
      </c>
      <c r="T599" t="s">
        <v>42</v>
      </c>
      <c r="U599" t="s">
        <v>33</v>
      </c>
      <c r="V599">
        <v>98</v>
      </c>
      <c r="W599">
        <v>42</v>
      </c>
      <c r="X599" t="str">
        <f>IF(Table1[[#This Row],[Driver Age]]&lt;25,"(&lt;25) Young",IF(Table1[[#This Row],[Driver Age]]&lt;=60,"(25–60) Adult","(&gt;60) Senior"))</f>
        <v>(25–60) Adult</v>
      </c>
      <c r="Y599" t="s">
        <v>44</v>
      </c>
      <c r="Z599" t="s">
        <v>90</v>
      </c>
      <c r="AA599" t="s">
        <v>45</v>
      </c>
      <c r="AB599" t="s">
        <v>97</v>
      </c>
      <c r="AC599">
        <v>15</v>
      </c>
      <c r="AD599" t="s">
        <v>135</v>
      </c>
      <c r="AE599" t="s">
        <v>48</v>
      </c>
      <c r="AF599" t="s">
        <v>49</v>
      </c>
      <c r="AG599" t="s">
        <v>50</v>
      </c>
      <c r="AH599">
        <v>0</v>
      </c>
      <c r="AI599" t="s">
        <v>108</v>
      </c>
      <c r="AJ599" t="s">
        <v>67</v>
      </c>
    </row>
    <row r="600" spans="1:36">
      <c r="A600" t="s">
        <v>1268</v>
      </c>
      <c r="B600">
        <f>1</f>
        <v>1</v>
      </c>
      <c r="C600" t="s">
        <v>116</v>
      </c>
      <c r="D600" t="str">
        <f>VLOOKUP(Table1[[#This Row],[State Name]], Lookup!$A$2:$B$33, 2, FALSE)</f>
        <v>HP</v>
      </c>
      <c r="E600" t="s">
        <v>33</v>
      </c>
      <c r="F600">
        <v>2019</v>
      </c>
      <c r="G600" t="s">
        <v>34</v>
      </c>
      <c r="H600">
        <f t="shared" si="9"/>
        <v>5</v>
      </c>
      <c r="I600" s="3">
        <f>DATE(Table1[[#This Row],[Year]],Table1[[#This Row],[Month_Number]],1)</f>
        <v>43586</v>
      </c>
      <c r="J600" t="s">
        <v>154</v>
      </c>
      <c r="K600" t="s">
        <v>185</v>
      </c>
      <c r="L600" t="s">
        <v>50</v>
      </c>
      <c r="M600">
        <v>3</v>
      </c>
      <c r="N600" t="s">
        <v>113</v>
      </c>
      <c r="O600">
        <v>2</v>
      </c>
      <c r="P600">
        <v>0</v>
      </c>
      <c r="Q600" t="s">
        <v>103</v>
      </c>
      <c r="R600" t="s">
        <v>61</v>
      </c>
      <c r="S600" t="s">
        <v>41</v>
      </c>
      <c r="T600" t="s">
        <v>42</v>
      </c>
      <c r="U600" t="s">
        <v>33</v>
      </c>
      <c r="V600">
        <v>118</v>
      </c>
      <c r="W600">
        <v>64</v>
      </c>
      <c r="X600" t="str">
        <f>IF(Table1[[#This Row],[Driver Age]]&lt;25,"(&lt;25) Young",IF(Table1[[#This Row],[Driver Age]]&lt;=60,"(25–60) Adult","(&gt;60) Senior"))</f>
        <v>(&gt;60) Senior</v>
      </c>
      <c r="Y600" t="s">
        <v>75</v>
      </c>
      <c r="Z600" t="s">
        <v>107</v>
      </c>
      <c r="AA600" t="s">
        <v>45</v>
      </c>
      <c r="AB600" t="s">
        <v>64</v>
      </c>
      <c r="AC600">
        <v>11</v>
      </c>
      <c r="AD600" t="s">
        <v>78</v>
      </c>
      <c r="AE600" t="s">
        <v>65</v>
      </c>
      <c r="AF600" t="s">
        <v>26</v>
      </c>
      <c r="AG600" t="s">
        <v>143</v>
      </c>
      <c r="AH600">
        <v>0</v>
      </c>
      <c r="AI600" t="s">
        <v>66</v>
      </c>
      <c r="AJ600" t="s">
        <v>81</v>
      </c>
    </row>
    <row r="601" spans="1:36">
      <c r="A601" t="s">
        <v>1269</v>
      </c>
      <c r="B601">
        <f>1</f>
        <v>1</v>
      </c>
      <c r="C601" t="s">
        <v>32</v>
      </c>
      <c r="D601" t="str">
        <f>VLOOKUP(Table1[[#This Row],[State Name]], Lookup!$A$2:$B$33, 2, FALSE)</f>
        <v>JK</v>
      </c>
      <c r="E601" t="s">
        <v>33</v>
      </c>
      <c r="F601">
        <v>2023</v>
      </c>
      <c r="G601" t="s">
        <v>56</v>
      </c>
      <c r="H601">
        <f t="shared" si="9"/>
        <v>1</v>
      </c>
      <c r="I601" s="3">
        <f>DATE(Table1[[#This Row],[Year]],Table1[[#This Row],[Month_Number]],1)</f>
        <v>44927</v>
      </c>
      <c r="J601" t="s">
        <v>154</v>
      </c>
      <c r="K601" t="s">
        <v>1270</v>
      </c>
      <c r="L601" t="s">
        <v>59</v>
      </c>
      <c r="M601">
        <v>1</v>
      </c>
      <c r="N601" t="s">
        <v>113</v>
      </c>
      <c r="O601">
        <v>8</v>
      </c>
      <c r="P601">
        <v>2</v>
      </c>
      <c r="Q601" t="s">
        <v>103</v>
      </c>
      <c r="R601" t="s">
        <v>88</v>
      </c>
      <c r="S601" t="s">
        <v>120</v>
      </c>
      <c r="T601" t="s">
        <v>42</v>
      </c>
      <c r="U601" t="s">
        <v>33</v>
      </c>
      <c r="V601">
        <v>32</v>
      </c>
      <c r="W601">
        <v>30</v>
      </c>
      <c r="X601" t="str">
        <f>IF(Table1[[#This Row],[Driver Age]]&lt;25,"(&lt;25) Young",IF(Table1[[#This Row],[Driver Age]]&lt;=60,"(25–60) Adult","(&gt;60) Senior"))</f>
        <v>(25–60) Adult</v>
      </c>
      <c r="Y601" t="s">
        <v>44</v>
      </c>
      <c r="Z601" t="s">
        <v>90</v>
      </c>
      <c r="AA601" t="s">
        <v>45</v>
      </c>
      <c r="AB601" t="s">
        <v>64</v>
      </c>
      <c r="AC601">
        <v>1</v>
      </c>
      <c r="AD601" t="s">
        <v>47</v>
      </c>
      <c r="AE601" t="s">
        <v>79</v>
      </c>
      <c r="AF601" t="s">
        <v>26</v>
      </c>
      <c r="AG601" t="s">
        <v>50</v>
      </c>
      <c r="AH601">
        <v>0.25</v>
      </c>
      <c r="AI601" t="s">
        <v>80</v>
      </c>
      <c r="AJ601" t="s">
        <v>109</v>
      </c>
    </row>
    <row r="602" spans="1:36">
      <c r="A602" t="s">
        <v>1271</v>
      </c>
      <c r="B602">
        <f>1</f>
        <v>1</v>
      </c>
      <c r="C602" t="s">
        <v>166</v>
      </c>
      <c r="D602" t="str">
        <f>VLOOKUP(Table1[[#This Row],[State Name]], Lookup!$A$2:$B$33, 2, FALSE)</f>
        <v>MP</v>
      </c>
      <c r="E602" t="s">
        <v>33</v>
      </c>
      <c r="F602">
        <v>2022</v>
      </c>
      <c r="G602" t="s">
        <v>34</v>
      </c>
      <c r="H602">
        <f t="shared" si="9"/>
        <v>5</v>
      </c>
      <c r="I602" s="3">
        <f>DATE(Table1[[#This Row],[Year]],Table1[[#This Row],[Month_Number]],1)</f>
        <v>44682</v>
      </c>
      <c r="J602" t="s">
        <v>154</v>
      </c>
      <c r="K602" t="s">
        <v>1272</v>
      </c>
      <c r="L602" t="s">
        <v>37</v>
      </c>
      <c r="M602">
        <v>3</v>
      </c>
      <c r="N602" t="s">
        <v>128</v>
      </c>
      <c r="O602">
        <v>8</v>
      </c>
      <c r="P602">
        <v>2</v>
      </c>
      <c r="Q602" t="s">
        <v>39</v>
      </c>
      <c r="R602" t="s">
        <v>40</v>
      </c>
      <c r="S602" t="s">
        <v>62</v>
      </c>
      <c r="T602" t="s">
        <v>105</v>
      </c>
      <c r="U602" t="s">
        <v>33</v>
      </c>
      <c r="V602">
        <v>69</v>
      </c>
      <c r="W602">
        <v>54</v>
      </c>
      <c r="X602" t="str">
        <f>IF(Table1[[#This Row],[Driver Age]]&lt;25,"(&lt;25) Young",IF(Table1[[#This Row],[Driver Age]]&lt;=60,"(25–60) Adult","(&gt;60) Senior"))</f>
        <v>(25–60) Adult</v>
      </c>
      <c r="Y602" t="s">
        <v>75</v>
      </c>
      <c r="Z602" t="s">
        <v>107</v>
      </c>
      <c r="AA602" t="s">
        <v>45</v>
      </c>
      <c r="AB602" t="s">
        <v>46</v>
      </c>
      <c r="AC602">
        <v>10</v>
      </c>
      <c r="AD602" t="s">
        <v>78</v>
      </c>
      <c r="AE602" t="s">
        <v>79</v>
      </c>
      <c r="AF602" t="s">
        <v>26</v>
      </c>
      <c r="AG602" t="s">
        <v>50</v>
      </c>
      <c r="AH602">
        <v>0.25</v>
      </c>
      <c r="AI602" t="s">
        <v>66</v>
      </c>
      <c r="AJ602" t="s">
        <v>52</v>
      </c>
    </row>
    <row r="603" spans="1:36">
      <c r="A603" t="s">
        <v>1273</v>
      </c>
      <c r="B603">
        <f>1</f>
        <v>1</v>
      </c>
      <c r="C603" t="s">
        <v>206</v>
      </c>
      <c r="D603" t="str">
        <f>VLOOKUP(Table1[[#This Row],[State Name]], Lookup!$A$2:$B$33, 2, FALSE)</f>
        <v>OD</v>
      </c>
      <c r="E603" t="s">
        <v>33</v>
      </c>
      <c r="F603">
        <v>2018</v>
      </c>
      <c r="G603" t="s">
        <v>171</v>
      </c>
      <c r="H603">
        <f t="shared" si="9"/>
        <v>2</v>
      </c>
      <c r="I603" s="3">
        <f>DATE(Table1[[#This Row],[Year]],Table1[[#This Row],[Month_Number]],1)</f>
        <v>43132</v>
      </c>
      <c r="J603" t="s">
        <v>95</v>
      </c>
      <c r="K603" t="s">
        <v>213</v>
      </c>
      <c r="L603" t="s">
        <v>59</v>
      </c>
      <c r="M603">
        <v>1</v>
      </c>
      <c r="N603" t="s">
        <v>128</v>
      </c>
      <c r="O603">
        <v>0</v>
      </c>
      <c r="P603">
        <v>2</v>
      </c>
      <c r="Q603" t="s">
        <v>87</v>
      </c>
      <c r="R603" t="s">
        <v>88</v>
      </c>
      <c r="S603" t="s">
        <v>62</v>
      </c>
      <c r="T603" t="s">
        <v>105</v>
      </c>
      <c r="U603" t="s">
        <v>33</v>
      </c>
      <c r="V603">
        <v>105</v>
      </c>
      <c r="W603">
        <v>33</v>
      </c>
      <c r="X603" t="str">
        <f>IF(Table1[[#This Row],[Driver Age]]&lt;25,"(&lt;25) Young",IF(Table1[[#This Row],[Driver Age]]&lt;=60,"(25–60) Adult","(&gt;60) Senior"))</f>
        <v>(25–60) Adult</v>
      </c>
      <c r="Y603" t="s">
        <v>44</v>
      </c>
      <c r="Z603" t="s">
        <v>90</v>
      </c>
      <c r="AA603" t="s">
        <v>45</v>
      </c>
      <c r="AB603" t="s">
        <v>77</v>
      </c>
      <c r="AC603">
        <v>11</v>
      </c>
      <c r="AD603" t="s">
        <v>78</v>
      </c>
      <c r="AE603" t="s">
        <v>65</v>
      </c>
      <c r="AF603" t="s">
        <v>49</v>
      </c>
      <c r="AG603" t="s">
        <v>50</v>
      </c>
      <c r="AH603">
        <v>0</v>
      </c>
      <c r="AI603" t="s">
        <v>80</v>
      </c>
      <c r="AJ603" t="s">
        <v>67</v>
      </c>
    </row>
    <row r="604" spans="1:36">
      <c r="A604" t="s">
        <v>1274</v>
      </c>
      <c r="B604">
        <f>1</f>
        <v>1</v>
      </c>
      <c r="C604" t="s">
        <v>183</v>
      </c>
      <c r="D604" t="str">
        <f>VLOOKUP(Table1[[#This Row],[State Name]], Lookup!$A$2:$B$33, 2, FALSE)</f>
        <v>TN</v>
      </c>
      <c r="E604" t="s">
        <v>184</v>
      </c>
      <c r="F604">
        <v>2022</v>
      </c>
      <c r="G604" t="s">
        <v>34</v>
      </c>
      <c r="H604">
        <f t="shared" si="9"/>
        <v>5</v>
      </c>
      <c r="I604" s="3">
        <f>DATE(Table1[[#This Row],[Year]],Table1[[#This Row],[Month_Number]],1)</f>
        <v>44682</v>
      </c>
      <c r="J604" t="s">
        <v>154</v>
      </c>
      <c r="K604" t="s">
        <v>1275</v>
      </c>
      <c r="L604" t="s">
        <v>59</v>
      </c>
      <c r="M604">
        <v>3</v>
      </c>
      <c r="N604" t="s">
        <v>113</v>
      </c>
      <c r="O604">
        <v>1</v>
      </c>
      <c r="P604">
        <v>4</v>
      </c>
      <c r="Q604" t="s">
        <v>72</v>
      </c>
      <c r="R604" t="s">
        <v>104</v>
      </c>
      <c r="S604" t="s">
        <v>62</v>
      </c>
      <c r="T604" t="s">
        <v>42</v>
      </c>
      <c r="U604" t="s">
        <v>89</v>
      </c>
      <c r="V604">
        <v>46</v>
      </c>
      <c r="W604">
        <v>63</v>
      </c>
      <c r="X604" t="str">
        <f>IF(Table1[[#This Row],[Driver Age]]&lt;25,"(&lt;25) Young",IF(Table1[[#This Row],[Driver Age]]&lt;=60,"(25–60) Adult","(&gt;60) Senior"))</f>
        <v>(&gt;60) Senior</v>
      </c>
      <c r="Y604" t="s">
        <v>75</v>
      </c>
      <c r="Z604" t="s">
        <v>33</v>
      </c>
      <c r="AA604" t="s">
        <v>76</v>
      </c>
      <c r="AB604" t="s">
        <v>77</v>
      </c>
      <c r="AC604">
        <v>0</v>
      </c>
      <c r="AD604" t="s">
        <v>47</v>
      </c>
      <c r="AE604" t="s">
        <v>79</v>
      </c>
      <c r="AF604" t="s">
        <v>26</v>
      </c>
      <c r="AG604" t="s">
        <v>50</v>
      </c>
      <c r="AH604">
        <v>4</v>
      </c>
      <c r="AI604" t="s">
        <v>66</v>
      </c>
      <c r="AJ604" t="s">
        <v>109</v>
      </c>
    </row>
    <row r="605" spans="1:36">
      <c r="A605" t="s">
        <v>1276</v>
      </c>
      <c r="B605">
        <f>1</f>
        <v>1</v>
      </c>
      <c r="C605" t="s">
        <v>286</v>
      </c>
      <c r="D605" t="str">
        <f>VLOOKUP(Table1[[#This Row],[State Name]], Lookup!$A$2:$B$33, 2, FALSE)</f>
        <v>GA</v>
      </c>
      <c r="E605" t="s">
        <v>33</v>
      </c>
      <c r="F605">
        <v>2023</v>
      </c>
      <c r="G605" t="s">
        <v>83</v>
      </c>
      <c r="H605">
        <f t="shared" si="9"/>
        <v>6</v>
      </c>
      <c r="I605" s="3">
        <f>DATE(Table1[[#This Row],[Year]],Table1[[#This Row],[Month_Number]],1)</f>
        <v>45078</v>
      </c>
      <c r="J605" t="s">
        <v>146</v>
      </c>
      <c r="K605" t="s">
        <v>1277</v>
      </c>
      <c r="L605" t="s">
        <v>37</v>
      </c>
      <c r="M605">
        <v>2</v>
      </c>
      <c r="N605" t="s">
        <v>60</v>
      </c>
      <c r="O605">
        <v>2</v>
      </c>
      <c r="P605">
        <v>5</v>
      </c>
      <c r="Q605" t="s">
        <v>103</v>
      </c>
      <c r="R605" t="s">
        <v>40</v>
      </c>
      <c r="S605" t="s">
        <v>41</v>
      </c>
      <c r="T605" t="s">
        <v>42</v>
      </c>
      <c r="U605" t="s">
        <v>43</v>
      </c>
      <c r="V605">
        <v>111</v>
      </c>
      <c r="W605">
        <v>43</v>
      </c>
      <c r="X605" t="str">
        <f>IF(Table1[[#This Row],[Driver Age]]&lt;25,"(&lt;25) Young",IF(Table1[[#This Row],[Driver Age]]&lt;=60,"(25–60) Adult","(&gt;60) Senior"))</f>
        <v>(25–60) Adult</v>
      </c>
      <c r="Y605" t="s">
        <v>75</v>
      </c>
      <c r="Z605" t="s">
        <v>90</v>
      </c>
      <c r="AA605" t="s">
        <v>45</v>
      </c>
      <c r="AB605" t="s">
        <v>64</v>
      </c>
      <c r="AC605">
        <v>7</v>
      </c>
      <c r="AD605" t="s">
        <v>78</v>
      </c>
      <c r="AE605" t="s">
        <v>79</v>
      </c>
      <c r="AF605" t="s">
        <v>49</v>
      </c>
      <c r="AG605" t="s">
        <v>50</v>
      </c>
      <c r="AH605">
        <v>2.5</v>
      </c>
      <c r="AI605" t="s">
        <v>108</v>
      </c>
      <c r="AJ605" t="s">
        <v>81</v>
      </c>
    </row>
    <row r="606" spans="1:36">
      <c r="A606" t="s">
        <v>1278</v>
      </c>
      <c r="B606">
        <f>1</f>
        <v>1</v>
      </c>
      <c r="C606" t="s">
        <v>307</v>
      </c>
      <c r="D606" t="str">
        <f>VLOOKUP(Table1[[#This Row],[State Name]], Lookup!$A$2:$B$33, 2, FALSE)</f>
        <v>DL</v>
      </c>
      <c r="E606" t="s">
        <v>308</v>
      </c>
      <c r="F606">
        <v>2020</v>
      </c>
      <c r="G606" t="s">
        <v>171</v>
      </c>
      <c r="H606">
        <f t="shared" si="9"/>
        <v>2</v>
      </c>
      <c r="I606" s="3">
        <f>DATE(Table1[[#This Row],[Year]],Table1[[#This Row],[Month_Number]],1)</f>
        <v>43862</v>
      </c>
      <c r="J606" t="s">
        <v>95</v>
      </c>
      <c r="K606" t="s">
        <v>1279</v>
      </c>
      <c r="L606" t="s">
        <v>37</v>
      </c>
      <c r="M606">
        <v>5</v>
      </c>
      <c r="N606" t="s">
        <v>60</v>
      </c>
      <c r="O606">
        <v>0</v>
      </c>
      <c r="P606">
        <v>0</v>
      </c>
      <c r="Q606" t="s">
        <v>72</v>
      </c>
      <c r="R606" t="s">
        <v>104</v>
      </c>
      <c r="S606" t="s">
        <v>73</v>
      </c>
      <c r="T606" t="s">
        <v>105</v>
      </c>
      <c r="U606" t="s">
        <v>33</v>
      </c>
      <c r="V606">
        <v>60</v>
      </c>
      <c r="W606">
        <v>44</v>
      </c>
      <c r="X606" t="str">
        <f>IF(Table1[[#This Row],[Driver Age]]&lt;25,"(&lt;25) Young",IF(Table1[[#This Row],[Driver Age]]&lt;=60,"(25–60) Adult","(&gt;60) Senior"))</f>
        <v>(25–60) Adult</v>
      </c>
      <c r="Y606" t="s">
        <v>44</v>
      </c>
      <c r="Z606" t="s">
        <v>33</v>
      </c>
      <c r="AA606" t="s">
        <v>45</v>
      </c>
      <c r="AB606" t="s">
        <v>97</v>
      </c>
      <c r="AC606">
        <v>13</v>
      </c>
      <c r="AD606" t="s">
        <v>135</v>
      </c>
      <c r="AE606" t="s">
        <v>48</v>
      </c>
      <c r="AF606" t="s">
        <v>49</v>
      </c>
      <c r="AG606" t="s">
        <v>143</v>
      </c>
      <c r="AH606">
        <v>0</v>
      </c>
      <c r="AI606" t="s">
        <v>108</v>
      </c>
      <c r="AJ606" t="s">
        <v>52</v>
      </c>
    </row>
    <row r="607" spans="1:36">
      <c r="A607" t="s">
        <v>1280</v>
      </c>
      <c r="B607">
        <f>1</f>
        <v>1</v>
      </c>
      <c r="C607" t="s">
        <v>286</v>
      </c>
      <c r="D607" t="str">
        <f>VLOOKUP(Table1[[#This Row],[State Name]], Lookup!$A$2:$B$33, 2, FALSE)</f>
        <v>GA</v>
      </c>
      <c r="E607" t="s">
        <v>33</v>
      </c>
      <c r="F607">
        <v>2019</v>
      </c>
      <c r="G607" t="s">
        <v>83</v>
      </c>
      <c r="H607">
        <f t="shared" si="9"/>
        <v>6</v>
      </c>
      <c r="I607" s="3">
        <f>DATE(Table1[[#This Row],[Year]],Table1[[#This Row],[Month_Number]],1)</f>
        <v>43617</v>
      </c>
      <c r="J607" t="s">
        <v>101</v>
      </c>
      <c r="K607" t="s">
        <v>325</v>
      </c>
      <c r="L607" t="s">
        <v>50</v>
      </c>
      <c r="M607">
        <v>4</v>
      </c>
      <c r="N607" t="s">
        <v>113</v>
      </c>
      <c r="O607">
        <v>0</v>
      </c>
      <c r="P607">
        <v>1</v>
      </c>
      <c r="Q607" t="s">
        <v>119</v>
      </c>
      <c r="R607" t="s">
        <v>104</v>
      </c>
      <c r="S607" t="s">
        <v>120</v>
      </c>
      <c r="T607" t="s">
        <v>63</v>
      </c>
      <c r="U607" t="s">
        <v>89</v>
      </c>
      <c r="V607">
        <v>47</v>
      </c>
      <c r="W607">
        <v>45</v>
      </c>
      <c r="X607" t="str">
        <f>IF(Table1[[#This Row],[Driver Age]]&lt;25,"(&lt;25) Young",IF(Table1[[#This Row],[Driver Age]]&lt;=60,"(25–60) Adult","(&gt;60) Senior"))</f>
        <v>(25–60) Adult</v>
      </c>
      <c r="Y607" t="s">
        <v>44</v>
      </c>
      <c r="Z607" t="s">
        <v>107</v>
      </c>
      <c r="AA607" t="s">
        <v>76</v>
      </c>
      <c r="AB607" t="s">
        <v>46</v>
      </c>
      <c r="AC607">
        <v>16</v>
      </c>
      <c r="AD607" t="s">
        <v>135</v>
      </c>
      <c r="AE607" t="s">
        <v>65</v>
      </c>
      <c r="AF607" t="s">
        <v>49</v>
      </c>
      <c r="AG607" t="s">
        <v>50</v>
      </c>
      <c r="AH607">
        <v>0</v>
      </c>
      <c r="AI607" t="s">
        <v>108</v>
      </c>
      <c r="AJ607" t="s">
        <v>109</v>
      </c>
    </row>
    <row r="608" spans="1:36">
      <c r="A608" t="s">
        <v>1281</v>
      </c>
      <c r="B608">
        <f>1</f>
        <v>1</v>
      </c>
      <c r="C608" t="s">
        <v>294</v>
      </c>
      <c r="D608" t="str">
        <f>VLOOKUP(Table1[[#This Row],[State Name]], Lookup!$A$2:$B$33, 2, FALSE)</f>
        <v>MZ</v>
      </c>
      <c r="E608" t="s">
        <v>33</v>
      </c>
      <c r="F608">
        <v>2023</v>
      </c>
      <c r="G608" t="s">
        <v>171</v>
      </c>
      <c r="H608">
        <f t="shared" si="9"/>
        <v>2</v>
      </c>
      <c r="I608" s="3">
        <f>DATE(Table1[[#This Row],[Year]],Table1[[#This Row],[Month_Number]],1)</f>
        <v>44958</v>
      </c>
      <c r="J608" t="s">
        <v>57</v>
      </c>
      <c r="K608" t="s">
        <v>1282</v>
      </c>
      <c r="L608" t="s">
        <v>59</v>
      </c>
      <c r="M608">
        <v>4</v>
      </c>
      <c r="N608" t="s">
        <v>162</v>
      </c>
      <c r="O608">
        <v>5</v>
      </c>
      <c r="P608">
        <v>5</v>
      </c>
      <c r="Q608" t="s">
        <v>72</v>
      </c>
      <c r="R608" t="s">
        <v>88</v>
      </c>
      <c r="S608" t="s">
        <v>62</v>
      </c>
      <c r="T608" t="s">
        <v>42</v>
      </c>
      <c r="U608" t="s">
        <v>89</v>
      </c>
      <c r="V608">
        <v>65</v>
      </c>
      <c r="W608">
        <v>57</v>
      </c>
      <c r="X608" t="str">
        <f>IF(Table1[[#This Row],[Driver Age]]&lt;25,"(&lt;25) Young",IF(Table1[[#This Row],[Driver Age]]&lt;=60,"(25–60) Adult","(&gt;60) Senior"))</f>
        <v>(25–60) Adult</v>
      </c>
      <c r="Y608" t="s">
        <v>44</v>
      </c>
      <c r="Z608" t="s">
        <v>33</v>
      </c>
      <c r="AA608" t="s">
        <v>45</v>
      </c>
      <c r="AB608" t="s">
        <v>64</v>
      </c>
      <c r="AC608">
        <v>1</v>
      </c>
      <c r="AD608" t="s">
        <v>47</v>
      </c>
      <c r="AE608" t="s">
        <v>79</v>
      </c>
      <c r="AF608" t="s">
        <v>49</v>
      </c>
      <c r="AG608" t="s">
        <v>50</v>
      </c>
      <c r="AH608">
        <v>1</v>
      </c>
      <c r="AI608" t="s">
        <v>66</v>
      </c>
      <c r="AJ608" t="s">
        <v>52</v>
      </c>
    </row>
    <row r="609" spans="1:36">
      <c r="A609" t="s">
        <v>1283</v>
      </c>
      <c r="B609">
        <f>1</f>
        <v>1</v>
      </c>
      <c r="C609" t="s">
        <v>270</v>
      </c>
      <c r="D609" t="str">
        <f>VLOOKUP(Table1[[#This Row],[State Name]], Lookup!$A$2:$B$33, 2, FALSE)</f>
        <v>HR</v>
      </c>
      <c r="E609" t="s">
        <v>33</v>
      </c>
      <c r="F609">
        <v>2020</v>
      </c>
      <c r="G609" t="s">
        <v>111</v>
      </c>
      <c r="H609">
        <f t="shared" si="9"/>
        <v>10</v>
      </c>
      <c r="I609" s="3">
        <f>DATE(Table1[[#This Row],[Year]],Table1[[#This Row],[Month_Number]],1)</f>
        <v>44105</v>
      </c>
      <c r="J609" t="s">
        <v>154</v>
      </c>
      <c r="K609" t="s">
        <v>312</v>
      </c>
      <c r="L609" t="s">
        <v>59</v>
      </c>
      <c r="M609">
        <v>5</v>
      </c>
      <c r="N609" t="s">
        <v>71</v>
      </c>
      <c r="O609">
        <v>7</v>
      </c>
      <c r="P609">
        <v>5</v>
      </c>
      <c r="Q609" t="s">
        <v>87</v>
      </c>
      <c r="R609" t="s">
        <v>88</v>
      </c>
      <c r="S609" t="s">
        <v>62</v>
      </c>
      <c r="T609" t="s">
        <v>105</v>
      </c>
      <c r="U609" t="s">
        <v>89</v>
      </c>
      <c r="V609">
        <v>87</v>
      </c>
      <c r="W609">
        <v>27</v>
      </c>
      <c r="X609" t="str">
        <f>IF(Table1[[#This Row],[Driver Age]]&lt;25,"(&lt;25) Young",IF(Table1[[#This Row],[Driver Age]]&lt;=60,"(25–60) Adult","(&gt;60) Senior"))</f>
        <v>(25–60) Adult</v>
      </c>
      <c r="Y609" t="s">
        <v>44</v>
      </c>
      <c r="Z609" t="s">
        <v>90</v>
      </c>
      <c r="AA609" t="s">
        <v>45</v>
      </c>
      <c r="AB609" t="s">
        <v>77</v>
      </c>
      <c r="AC609">
        <v>0</v>
      </c>
      <c r="AD609" t="s">
        <v>47</v>
      </c>
      <c r="AE609" t="s">
        <v>48</v>
      </c>
      <c r="AF609" t="s">
        <v>26</v>
      </c>
      <c r="AG609" t="s">
        <v>50</v>
      </c>
      <c r="AH609">
        <v>0.71</v>
      </c>
      <c r="AI609" t="s">
        <v>80</v>
      </c>
      <c r="AJ609" t="s">
        <v>91</v>
      </c>
    </row>
    <row r="610" spans="1:36">
      <c r="A610" t="s">
        <v>1284</v>
      </c>
      <c r="B610">
        <f>1</f>
        <v>1</v>
      </c>
      <c r="C610" t="s">
        <v>54</v>
      </c>
      <c r="D610" t="str">
        <f>VLOOKUP(Table1[[#This Row],[State Name]], Lookup!$A$2:$B$33, 2, FALSE)</f>
        <v>UP</v>
      </c>
      <c r="E610" t="s">
        <v>133</v>
      </c>
      <c r="F610">
        <v>2022</v>
      </c>
      <c r="G610" t="s">
        <v>138</v>
      </c>
      <c r="H610">
        <f t="shared" si="9"/>
        <v>9</v>
      </c>
      <c r="I610" s="3">
        <f>DATE(Table1[[#This Row],[Year]],Table1[[#This Row],[Month_Number]],1)</f>
        <v>44805</v>
      </c>
      <c r="J610" t="s">
        <v>154</v>
      </c>
      <c r="K610" t="s">
        <v>1285</v>
      </c>
      <c r="L610" t="s">
        <v>50</v>
      </c>
      <c r="M610">
        <v>3</v>
      </c>
      <c r="N610" t="s">
        <v>113</v>
      </c>
      <c r="O610">
        <v>4</v>
      </c>
      <c r="P610">
        <v>0</v>
      </c>
      <c r="Q610" t="s">
        <v>39</v>
      </c>
      <c r="R610" t="s">
        <v>88</v>
      </c>
      <c r="S610" t="s">
        <v>62</v>
      </c>
      <c r="T610" t="s">
        <v>74</v>
      </c>
      <c r="U610" t="s">
        <v>43</v>
      </c>
      <c r="V610">
        <v>114</v>
      </c>
      <c r="W610">
        <v>52</v>
      </c>
      <c r="X610" t="str">
        <f>IF(Table1[[#This Row],[Driver Age]]&lt;25,"(&lt;25) Young",IF(Table1[[#This Row],[Driver Age]]&lt;=60,"(25–60) Adult","(&gt;60) Senior"))</f>
        <v>(25–60) Adult</v>
      </c>
      <c r="Y610" t="s">
        <v>75</v>
      </c>
      <c r="Z610" t="s">
        <v>90</v>
      </c>
      <c r="AA610" t="s">
        <v>45</v>
      </c>
      <c r="AB610" t="s">
        <v>97</v>
      </c>
      <c r="AC610">
        <v>21</v>
      </c>
      <c r="AD610" t="s">
        <v>47</v>
      </c>
      <c r="AE610" t="s">
        <v>79</v>
      </c>
      <c r="AF610" t="s">
        <v>26</v>
      </c>
      <c r="AG610" t="s">
        <v>143</v>
      </c>
      <c r="AH610">
        <v>0</v>
      </c>
      <c r="AI610" t="s">
        <v>66</v>
      </c>
      <c r="AJ610" t="s">
        <v>81</v>
      </c>
    </row>
    <row r="611" spans="1:36">
      <c r="A611" t="s">
        <v>1286</v>
      </c>
      <c r="B611">
        <f>1</f>
        <v>1</v>
      </c>
      <c r="C611" t="s">
        <v>170</v>
      </c>
      <c r="D611" t="str">
        <f>VLOOKUP(Table1[[#This Row],[State Name]], Lookup!$A$2:$B$33, 2, FALSE)</f>
        <v>PY</v>
      </c>
      <c r="E611" t="s">
        <v>33</v>
      </c>
      <c r="F611">
        <v>2018</v>
      </c>
      <c r="G611" t="s">
        <v>124</v>
      </c>
      <c r="H611">
        <f t="shared" si="9"/>
        <v>7</v>
      </c>
      <c r="I611" s="3">
        <f>DATE(Table1[[#This Row],[Year]],Table1[[#This Row],[Month_Number]],1)</f>
        <v>43282</v>
      </c>
      <c r="J611" t="s">
        <v>95</v>
      </c>
      <c r="K611" t="s">
        <v>1287</v>
      </c>
      <c r="L611" t="s">
        <v>50</v>
      </c>
      <c r="M611">
        <v>3</v>
      </c>
      <c r="N611" t="s">
        <v>162</v>
      </c>
      <c r="O611">
        <v>8</v>
      </c>
      <c r="P611">
        <v>0</v>
      </c>
      <c r="Q611" t="s">
        <v>119</v>
      </c>
      <c r="R611" t="s">
        <v>104</v>
      </c>
      <c r="S611" t="s">
        <v>62</v>
      </c>
      <c r="T611" t="s">
        <v>42</v>
      </c>
      <c r="U611" t="s">
        <v>43</v>
      </c>
      <c r="V611">
        <v>31</v>
      </c>
      <c r="W611">
        <v>34</v>
      </c>
      <c r="X611" t="str">
        <f>IF(Table1[[#This Row],[Driver Age]]&lt;25,"(&lt;25) Young",IF(Table1[[#This Row],[Driver Age]]&lt;=60,"(25–60) Adult","(&gt;60) Senior"))</f>
        <v>(25–60) Adult</v>
      </c>
      <c r="Y611" t="s">
        <v>44</v>
      </c>
      <c r="Z611" t="s">
        <v>90</v>
      </c>
      <c r="AA611" t="s">
        <v>76</v>
      </c>
      <c r="AB611" t="s">
        <v>77</v>
      </c>
      <c r="AC611">
        <v>0</v>
      </c>
      <c r="AD611" t="s">
        <v>47</v>
      </c>
      <c r="AE611" t="s">
        <v>65</v>
      </c>
      <c r="AF611" t="s">
        <v>49</v>
      </c>
      <c r="AG611" t="s">
        <v>143</v>
      </c>
      <c r="AH611">
        <v>0</v>
      </c>
      <c r="AI611" t="s">
        <v>80</v>
      </c>
      <c r="AJ611" t="s">
        <v>109</v>
      </c>
    </row>
    <row r="612" spans="1:36">
      <c r="A612" t="s">
        <v>1288</v>
      </c>
      <c r="B612">
        <f>1</f>
        <v>1</v>
      </c>
      <c r="C612" t="s">
        <v>294</v>
      </c>
      <c r="D612" t="str">
        <f>VLOOKUP(Table1[[#This Row],[State Name]], Lookup!$A$2:$B$33, 2, FALSE)</f>
        <v>MZ</v>
      </c>
      <c r="E612" t="s">
        <v>33</v>
      </c>
      <c r="F612">
        <v>2019</v>
      </c>
      <c r="G612" t="s">
        <v>94</v>
      </c>
      <c r="H612">
        <f t="shared" si="9"/>
        <v>8</v>
      </c>
      <c r="I612" s="3">
        <f>DATE(Table1[[#This Row],[Year]],Table1[[#This Row],[Month_Number]],1)</f>
        <v>43678</v>
      </c>
      <c r="J612" t="s">
        <v>154</v>
      </c>
      <c r="K612" t="s">
        <v>1289</v>
      </c>
      <c r="L612" t="s">
        <v>37</v>
      </c>
      <c r="M612">
        <v>4</v>
      </c>
      <c r="N612" t="s">
        <v>162</v>
      </c>
      <c r="O612">
        <v>7</v>
      </c>
      <c r="P612">
        <v>3</v>
      </c>
      <c r="Q612" t="s">
        <v>87</v>
      </c>
      <c r="R612" t="s">
        <v>88</v>
      </c>
      <c r="S612" t="s">
        <v>41</v>
      </c>
      <c r="T612" t="s">
        <v>63</v>
      </c>
      <c r="U612" t="s">
        <v>43</v>
      </c>
      <c r="V612">
        <v>118</v>
      </c>
      <c r="W612">
        <v>38</v>
      </c>
      <c r="X612" t="str">
        <f>IF(Table1[[#This Row],[Driver Age]]&lt;25,"(&lt;25) Young",IF(Table1[[#This Row],[Driver Age]]&lt;=60,"(25–60) Adult","(&gt;60) Senior"))</f>
        <v>(25–60) Adult</v>
      </c>
      <c r="Y612" t="s">
        <v>75</v>
      </c>
      <c r="Z612" t="s">
        <v>107</v>
      </c>
      <c r="AA612" t="s">
        <v>45</v>
      </c>
      <c r="AB612" t="s">
        <v>97</v>
      </c>
      <c r="AC612">
        <v>17</v>
      </c>
      <c r="AD612" t="s">
        <v>114</v>
      </c>
      <c r="AE612" t="s">
        <v>65</v>
      </c>
      <c r="AF612" t="s">
        <v>26</v>
      </c>
      <c r="AG612" t="s">
        <v>50</v>
      </c>
      <c r="AH612">
        <v>0.43</v>
      </c>
      <c r="AI612" t="s">
        <v>108</v>
      </c>
      <c r="AJ612" t="s">
        <v>81</v>
      </c>
    </row>
    <row r="613" spans="1:36">
      <c r="A613" t="s">
        <v>1290</v>
      </c>
      <c r="B613">
        <f>1</f>
        <v>1</v>
      </c>
      <c r="C613" t="s">
        <v>149</v>
      </c>
      <c r="D613" t="str">
        <f>VLOOKUP(Table1[[#This Row],[State Name]], Lookup!$A$2:$B$33, 2, FALSE)</f>
        <v>AR</v>
      </c>
      <c r="E613" t="s">
        <v>33</v>
      </c>
      <c r="F613">
        <v>2019</v>
      </c>
      <c r="G613" t="s">
        <v>100</v>
      </c>
      <c r="H613">
        <f t="shared" si="9"/>
        <v>11</v>
      </c>
      <c r="I613" s="3">
        <f>DATE(Table1[[#This Row],[Year]],Table1[[#This Row],[Month_Number]],1)</f>
        <v>43770</v>
      </c>
      <c r="J613" t="s">
        <v>101</v>
      </c>
      <c r="K613" t="s">
        <v>1291</v>
      </c>
      <c r="L613" t="s">
        <v>59</v>
      </c>
      <c r="M613">
        <v>1</v>
      </c>
      <c r="N613" t="s">
        <v>60</v>
      </c>
      <c r="O613">
        <v>9</v>
      </c>
      <c r="P613">
        <v>5</v>
      </c>
      <c r="Q613" t="s">
        <v>39</v>
      </c>
      <c r="R613" t="s">
        <v>40</v>
      </c>
      <c r="S613" t="s">
        <v>62</v>
      </c>
      <c r="T613" t="s">
        <v>74</v>
      </c>
      <c r="U613" t="s">
        <v>89</v>
      </c>
      <c r="V613">
        <v>34</v>
      </c>
      <c r="W613">
        <v>33</v>
      </c>
      <c r="X613" t="str">
        <f>IF(Table1[[#This Row],[Driver Age]]&lt;25,"(&lt;25) Young",IF(Table1[[#This Row],[Driver Age]]&lt;=60,"(25–60) Adult","(&gt;60) Senior"))</f>
        <v>(25–60) Adult</v>
      </c>
      <c r="Y613" t="s">
        <v>44</v>
      </c>
      <c r="Z613" t="s">
        <v>33</v>
      </c>
      <c r="AA613" t="s">
        <v>76</v>
      </c>
      <c r="AB613" t="s">
        <v>46</v>
      </c>
      <c r="AC613">
        <v>5</v>
      </c>
      <c r="AD613" t="s">
        <v>78</v>
      </c>
      <c r="AE613" t="s">
        <v>65</v>
      </c>
      <c r="AF613" t="s">
        <v>49</v>
      </c>
      <c r="AG613" t="s">
        <v>50</v>
      </c>
      <c r="AH613">
        <v>0.56000000000000005</v>
      </c>
      <c r="AI613" t="s">
        <v>80</v>
      </c>
      <c r="AJ613" t="s">
        <v>109</v>
      </c>
    </row>
    <row r="614" spans="1:36">
      <c r="A614" t="s">
        <v>1292</v>
      </c>
      <c r="B614">
        <f>1</f>
        <v>1</v>
      </c>
      <c r="C614" t="s">
        <v>69</v>
      </c>
      <c r="D614" t="str">
        <f>VLOOKUP(Table1[[#This Row],[State Name]], Lookup!$A$2:$B$33, 2, FALSE)</f>
        <v>CG</v>
      </c>
      <c r="E614" t="s">
        <v>33</v>
      </c>
      <c r="F614">
        <v>2021</v>
      </c>
      <c r="G614" t="s">
        <v>34</v>
      </c>
      <c r="H614">
        <f t="shared" si="9"/>
        <v>5</v>
      </c>
      <c r="I614" s="3">
        <f>DATE(Table1[[#This Row],[Year]],Table1[[#This Row],[Month_Number]],1)</f>
        <v>44317</v>
      </c>
      <c r="J614" t="s">
        <v>95</v>
      </c>
      <c r="K614" t="s">
        <v>1293</v>
      </c>
      <c r="L614" t="s">
        <v>50</v>
      </c>
      <c r="M614">
        <v>1</v>
      </c>
      <c r="N614" t="s">
        <v>162</v>
      </c>
      <c r="O614">
        <v>8</v>
      </c>
      <c r="P614">
        <v>4</v>
      </c>
      <c r="Q614" t="s">
        <v>119</v>
      </c>
      <c r="R614" t="s">
        <v>40</v>
      </c>
      <c r="S614" t="s">
        <v>41</v>
      </c>
      <c r="T614" t="s">
        <v>42</v>
      </c>
      <c r="U614" t="s">
        <v>33</v>
      </c>
      <c r="V614">
        <v>41</v>
      </c>
      <c r="W614">
        <v>46</v>
      </c>
      <c r="X614" t="str">
        <f>IF(Table1[[#This Row],[Driver Age]]&lt;25,"(&lt;25) Young",IF(Table1[[#This Row],[Driver Age]]&lt;=60,"(25–60) Adult","(&gt;60) Senior"))</f>
        <v>(25–60) Adult</v>
      </c>
      <c r="Y614" t="s">
        <v>75</v>
      </c>
      <c r="Z614" t="s">
        <v>107</v>
      </c>
      <c r="AA614" t="s">
        <v>76</v>
      </c>
      <c r="AB614" t="s">
        <v>64</v>
      </c>
      <c r="AC614">
        <v>11</v>
      </c>
      <c r="AD614" t="s">
        <v>78</v>
      </c>
      <c r="AE614" t="s">
        <v>48</v>
      </c>
      <c r="AF614" t="s">
        <v>49</v>
      </c>
      <c r="AG614" t="s">
        <v>50</v>
      </c>
      <c r="AH614">
        <v>0.5</v>
      </c>
      <c r="AI614" t="s">
        <v>108</v>
      </c>
      <c r="AJ614" t="s">
        <v>109</v>
      </c>
    </row>
    <row r="615" spans="1:36">
      <c r="A615" t="s">
        <v>1294</v>
      </c>
      <c r="B615">
        <f>1</f>
        <v>1</v>
      </c>
      <c r="C615" t="s">
        <v>294</v>
      </c>
      <c r="D615" t="str">
        <f>VLOOKUP(Table1[[#This Row],[State Name]], Lookup!$A$2:$B$33, 2, FALSE)</f>
        <v>MZ</v>
      </c>
      <c r="E615" t="s">
        <v>33</v>
      </c>
      <c r="F615">
        <v>2020</v>
      </c>
      <c r="G615" t="s">
        <v>138</v>
      </c>
      <c r="H615">
        <f t="shared" si="9"/>
        <v>9</v>
      </c>
      <c r="I615" s="3">
        <f>DATE(Table1[[#This Row],[Year]],Table1[[#This Row],[Month_Number]],1)</f>
        <v>44075</v>
      </c>
      <c r="J615" t="s">
        <v>57</v>
      </c>
      <c r="K615" t="s">
        <v>884</v>
      </c>
      <c r="L615" t="s">
        <v>37</v>
      </c>
      <c r="M615">
        <v>4</v>
      </c>
      <c r="N615" t="s">
        <v>60</v>
      </c>
      <c r="O615">
        <v>0</v>
      </c>
      <c r="P615">
        <v>0</v>
      </c>
      <c r="Q615" t="s">
        <v>72</v>
      </c>
      <c r="R615" t="s">
        <v>104</v>
      </c>
      <c r="S615" t="s">
        <v>73</v>
      </c>
      <c r="T615" t="s">
        <v>42</v>
      </c>
      <c r="U615" t="s">
        <v>43</v>
      </c>
      <c r="V615">
        <v>110</v>
      </c>
      <c r="W615">
        <v>66</v>
      </c>
      <c r="X615" t="str">
        <f>IF(Table1[[#This Row],[Driver Age]]&lt;25,"(&lt;25) Young",IF(Table1[[#This Row],[Driver Age]]&lt;=60,"(25–60) Adult","(&gt;60) Senior"))</f>
        <v>(&gt;60) Senior</v>
      </c>
      <c r="Y615" t="s">
        <v>75</v>
      </c>
      <c r="Z615" t="s">
        <v>33</v>
      </c>
      <c r="AA615" t="s">
        <v>76</v>
      </c>
      <c r="AB615" t="s">
        <v>64</v>
      </c>
      <c r="AC615">
        <v>10</v>
      </c>
      <c r="AD615" t="s">
        <v>78</v>
      </c>
      <c r="AE615" t="s">
        <v>48</v>
      </c>
      <c r="AF615" t="s">
        <v>49</v>
      </c>
      <c r="AG615" t="s">
        <v>143</v>
      </c>
      <c r="AH615">
        <v>0</v>
      </c>
      <c r="AI615" t="s">
        <v>51</v>
      </c>
      <c r="AJ615" t="s">
        <v>81</v>
      </c>
    </row>
    <row r="616" spans="1:36">
      <c r="A616" t="s">
        <v>1295</v>
      </c>
      <c r="B616">
        <f>1</f>
        <v>1</v>
      </c>
      <c r="C616" t="s">
        <v>307</v>
      </c>
      <c r="D616" t="str">
        <f>VLOOKUP(Table1[[#This Row],[State Name]], Lookup!$A$2:$B$33, 2, FALSE)</f>
        <v>DL</v>
      </c>
      <c r="E616" t="s">
        <v>308</v>
      </c>
      <c r="F616">
        <v>2021</v>
      </c>
      <c r="G616" t="s">
        <v>130</v>
      </c>
      <c r="H616">
        <f t="shared" si="9"/>
        <v>4</v>
      </c>
      <c r="I616" s="3">
        <f>DATE(Table1[[#This Row],[Year]],Table1[[#This Row],[Month_Number]],1)</f>
        <v>44287</v>
      </c>
      <c r="J616" t="s">
        <v>101</v>
      </c>
      <c r="K616" t="s">
        <v>764</v>
      </c>
      <c r="L616" t="s">
        <v>50</v>
      </c>
      <c r="M616">
        <v>3</v>
      </c>
      <c r="N616" t="s">
        <v>71</v>
      </c>
      <c r="O616">
        <v>10</v>
      </c>
      <c r="P616">
        <v>3</v>
      </c>
      <c r="Q616" t="s">
        <v>103</v>
      </c>
      <c r="R616" t="s">
        <v>61</v>
      </c>
      <c r="S616" t="s">
        <v>41</v>
      </c>
      <c r="T616" t="s">
        <v>74</v>
      </c>
      <c r="U616" t="s">
        <v>43</v>
      </c>
      <c r="V616">
        <v>100</v>
      </c>
      <c r="W616">
        <v>69</v>
      </c>
      <c r="X616" t="str">
        <f>IF(Table1[[#This Row],[Driver Age]]&lt;25,"(&lt;25) Young",IF(Table1[[#This Row],[Driver Age]]&lt;=60,"(25–60) Adult","(&gt;60) Senior"))</f>
        <v>(&gt;60) Senior</v>
      </c>
      <c r="Y616" t="s">
        <v>75</v>
      </c>
      <c r="Z616" t="s">
        <v>90</v>
      </c>
      <c r="AA616" t="s">
        <v>45</v>
      </c>
      <c r="AB616" t="s">
        <v>64</v>
      </c>
      <c r="AC616">
        <v>8</v>
      </c>
      <c r="AD616" t="s">
        <v>78</v>
      </c>
      <c r="AE616" t="s">
        <v>48</v>
      </c>
      <c r="AF616" t="s">
        <v>49</v>
      </c>
      <c r="AG616" t="s">
        <v>50</v>
      </c>
      <c r="AH616">
        <v>0.3</v>
      </c>
      <c r="AI616" t="s">
        <v>51</v>
      </c>
      <c r="AJ616" t="s">
        <v>67</v>
      </c>
    </row>
    <row r="617" spans="1:36">
      <c r="A617" t="s">
        <v>1296</v>
      </c>
      <c r="B617">
        <f>1</f>
        <v>1</v>
      </c>
      <c r="C617" t="s">
        <v>93</v>
      </c>
      <c r="D617" t="str">
        <f>VLOOKUP(Table1[[#This Row],[State Name]], Lookup!$A$2:$B$33, 2, FALSE)</f>
        <v>SK</v>
      </c>
      <c r="E617" t="s">
        <v>33</v>
      </c>
      <c r="F617">
        <v>2022</v>
      </c>
      <c r="G617" t="s">
        <v>124</v>
      </c>
      <c r="H617">
        <f t="shared" si="9"/>
        <v>7</v>
      </c>
      <c r="I617" s="3">
        <f>DATE(Table1[[#This Row],[Year]],Table1[[#This Row],[Month_Number]],1)</f>
        <v>44743</v>
      </c>
      <c r="J617" t="s">
        <v>95</v>
      </c>
      <c r="K617" t="s">
        <v>1297</v>
      </c>
      <c r="L617" t="s">
        <v>59</v>
      </c>
      <c r="M617">
        <v>4</v>
      </c>
      <c r="N617" t="s">
        <v>128</v>
      </c>
      <c r="O617">
        <v>8</v>
      </c>
      <c r="P617">
        <v>1</v>
      </c>
      <c r="Q617" t="s">
        <v>87</v>
      </c>
      <c r="R617" t="s">
        <v>88</v>
      </c>
      <c r="S617" t="s">
        <v>41</v>
      </c>
      <c r="T617" t="s">
        <v>105</v>
      </c>
      <c r="U617" t="s">
        <v>33</v>
      </c>
      <c r="V617">
        <v>48</v>
      </c>
      <c r="W617">
        <v>40</v>
      </c>
      <c r="X617" t="str">
        <f>IF(Table1[[#This Row],[Driver Age]]&lt;25,"(&lt;25) Young",IF(Table1[[#This Row],[Driver Age]]&lt;=60,"(25–60) Adult","(&gt;60) Senior"))</f>
        <v>(25–60) Adult</v>
      </c>
      <c r="Y617" t="s">
        <v>75</v>
      </c>
      <c r="Z617" t="s">
        <v>90</v>
      </c>
      <c r="AA617" t="s">
        <v>45</v>
      </c>
      <c r="AB617" t="s">
        <v>97</v>
      </c>
      <c r="AC617">
        <v>4</v>
      </c>
      <c r="AD617" t="s">
        <v>47</v>
      </c>
      <c r="AE617" t="s">
        <v>79</v>
      </c>
      <c r="AF617" t="s">
        <v>49</v>
      </c>
      <c r="AG617" t="s">
        <v>50</v>
      </c>
      <c r="AH617">
        <v>0.12</v>
      </c>
      <c r="AI617" t="s">
        <v>108</v>
      </c>
      <c r="AJ617" t="s">
        <v>109</v>
      </c>
    </row>
    <row r="618" spans="1:36">
      <c r="A618" t="s">
        <v>1298</v>
      </c>
      <c r="B618">
        <f>1</f>
        <v>1</v>
      </c>
      <c r="C618" t="s">
        <v>197</v>
      </c>
      <c r="D618" t="str">
        <f>VLOOKUP(Table1[[#This Row],[State Name]], Lookup!$A$2:$B$33, 2, FALSE)</f>
        <v>GJ</v>
      </c>
      <c r="E618" t="s">
        <v>245</v>
      </c>
      <c r="F618">
        <v>2022</v>
      </c>
      <c r="G618" t="s">
        <v>192</v>
      </c>
      <c r="H618">
        <f t="shared" si="9"/>
        <v>3</v>
      </c>
      <c r="I618" s="3">
        <f>DATE(Table1[[#This Row],[Year]],Table1[[#This Row],[Month_Number]],1)</f>
        <v>44621</v>
      </c>
      <c r="J618" t="s">
        <v>57</v>
      </c>
      <c r="K618" t="s">
        <v>1299</v>
      </c>
      <c r="L618" t="s">
        <v>50</v>
      </c>
      <c r="M618">
        <v>1</v>
      </c>
      <c r="N618" t="s">
        <v>128</v>
      </c>
      <c r="O618">
        <v>10</v>
      </c>
      <c r="P618">
        <v>5</v>
      </c>
      <c r="Q618" t="s">
        <v>72</v>
      </c>
      <c r="R618" t="s">
        <v>104</v>
      </c>
      <c r="S618" t="s">
        <v>62</v>
      </c>
      <c r="T618" t="s">
        <v>42</v>
      </c>
      <c r="U618" t="s">
        <v>89</v>
      </c>
      <c r="V618">
        <v>30</v>
      </c>
      <c r="W618">
        <v>18</v>
      </c>
      <c r="X618" t="str">
        <f>IF(Table1[[#This Row],[Driver Age]]&lt;25,"(&lt;25) Young",IF(Table1[[#This Row],[Driver Age]]&lt;=60,"(25–60) Adult","(&gt;60) Senior"))</f>
        <v>(&lt;25) Young</v>
      </c>
      <c r="Y618" t="s">
        <v>44</v>
      </c>
      <c r="Z618" t="s">
        <v>90</v>
      </c>
      <c r="AA618" t="s">
        <v>76</v>
      </c>
      <c r="AB618" t="s">
        <v>77</v>
      </c>
      <c r="AC618">
        <v>11</v>
      </c>
      <c r="AD618" t="s">
        <v>78</v>
      </c>
      <c r="AE618" t="s">
        <v>79</v>
      </c>
      <c r="AF618" t="s">
        <v>49</v>
      </c>
      <c r="AG618" t="s">
        <v>50</v>
      </c>
      <c r="AH618">
        <v>0.5</v>
      </c>
      <c r="AI618" t="s">
        <v>168</v>
      </c>
      <c r="AJ618" t="s">
        <v>109</v>
      </c>
    </row>
    <row r="619" spans="1:36">
      <c r="A619" t="s">
        <v>1300</v>
      </c>
      <c r="B619">
        <f>1</f>
        <v>1</v>
      </c>
      <c r="C619" t="s">
        <v>294</v>
      </c>
      <c r="D619" t="str">
        <f>VLOOKUP(Table1[[#This Row],[State Name]], Lookup!$A$2:$B$33, 2, FALSE)</f>
        <v>MZ</v>
      </c>
      <c r="E619" t="s">
        <v>33</v>
      </c>
      <c r="F619">
        <v>2023</v>
      </c>
      <c r="G619" t="s">
        <v>83</v>
      </c>
      <c r="H619">
        <f t="shared" si="9"/>
        <v>6</v>
      </c>
      <c r="I619" s="3">
        <f>DATE(Table1[[#This Row],[Year]],Table1[[#This Row],[Month_Number]],1)</f>
        <v>45078</v>
      </c>
      <c r="J619" t="s">
        <v>95</v>
      </c>
      <c r="K619" t="s">
        <v>1301</v>
      </c>
      <c r="L619" t="s">
        <v>50</v>
      </c>
      <c r="M619">
        <v>4</v>
      </c>
      <c r="N619" t="s">
        <v>71</v>
      </c>
      <c r="O619">
        <v>8</v>
      </c>
      <c r="P619">
        <v>0</v>
      </c>
      <c r="Q619" t="s">
        <v>103</v>
      </c>
      <c r="R619" t="s">
        <v>104</v>
      </c>
      <c r="S619" t="s">
        <v>120</v>
      </c>
      <c r="T619" t="s">
        <v>74</v>
      </c>
      <c r="U619" t="s">
        <v>106</v>
      </c>
      <c r="V619">
        <v>78</v>
      </c>
      <c r="W619">
        <v>31</v>
      </c>
      <c r="X619" t="str">
        <f>IF(Table1[[#This Row],[Driver Age]]&lt;25,"(&lt;25) Young",IF(Table1[[#This Row],[Driver Age]]&lt;=60,"(25–60) Adult","(&gt;60) Senior"))</f>
        <v>(25–60) Adult</v>
      </c>
      <c r="Y619" t="s">
        <v>75</v>
      </c>
      <c r="Z619" t="s">
        <v>33</v>
      </c>
      <c r="AA619" t="s">
        <v>45</v>
      </c>
      <c r="AB619" t="s">
        <v>77</v>
      </c>
      <c r="AC619">
        <v>19</v>
      </c>
      <c r="AD619" t="s">
        <v>114</v>
      </c>
      <c r="AE619" t="s">
        <v>79</v>
      </c>
      <c r="AF619" t="s">
        <v>49</v>
      </c>
      <c r="AG619" t="s">
        <v>143</v>
      </c>
      <c r="AH619">
        <v>0</v>
      </c>
      <c r="AI619" t="s">
        <v>80</v>
      </c>
      <c r="AJ619" t="s">
        <v>91</v>
      </c>
    </row>
    <row r="620" spans="1:36">
      <c r="A620" t="s">
        <v>1302</v>
      </c>
      <c r="B620">
        <f>1</f>
        <v>1</v>
      </c>
      <c r="C620" t="s">
        <v>253</v>
      </c>
      <c r="D620" t="str">
        <f>VLOOKUP(Table1[[#This Row],[State Name]], Lookup!$A$2:$B$33, 2, FALSE)</f>
        <v>UK</v>
      </c>
      <c r="E620" t="s">
        <v>33</v>
      </c>
      <c r="F620">
        <v>2022</v>
      </c>
      <c r="G620" t="s">
        <v>171</v>
      </c>
      <c r="H620">
        <f t="shared" si="9"/>
        <v>2</v>
      </c>
      <c r="I620" s="3">
        <f>DATE(Table1[[#This Row],[Year]],Table1[[#This Row],[Month_Number]],1)</f>
        <v>44593</v>
      </c>
      <c r="J620" t="s">
        <v>146</v>
      </c>
      <c r="K620" t="s">
        <v>1303</v>
      </c>
      <c r="L620" t="s">
        <v>37</v>
      </c>
      <c r="M620">
        <v>1</v>
      </c>
      <c r="N620" t="s">
        <v>71</v>
      </c>
      <c r="O620">
        <v>5</v>
      </c>
      <c r="P620">
        <v>1</v>
      </c>
      <c r="Q620" t="s">
        <v>39</v>
      </c>
      <c r="R620" t="s">
        <v>61</v>
      </c>
      <c r="S620" t="s">
        <v>73</v>
      </c>
      <c r="T620" t="s">
        <v>63</v>
      </c>
      <c r="U620" t="s">
        <v>89</v>
      </c>
      <c r="V620">
        <v>74</v>
      </c>
      <c r="W620">
        <v>50</v>
      </c>
      <c r="X620" t="str">
        <f>IF(Table1[[#This Row],[Driver Age]]&lt;25,"(&lt;25) Young",IF(Table1[[#This Row],[Driver Age]]&lt;=60,"(25–60) Adult","(&gt;60) Senior"))</f>
        <v>(25–60) Adult</v>
      </c>
      <c r="Y620" t="s">
        <v>44</v>
      </c>
      <c r="Z620" t="s">
        <v>107</v>
      </c>
      <c r="AA620" t="s">
        <v>76</v>
      </c>
      <c r="AB620" t="s">
        <v>46</v>
      </c>
      <c r="AC620">
        <v>18</v>
      </c>
      <c r="AD620" t="s">
        <v>114</v>
      </c>
      <c r="AE620" t="s">
        <v>79</v>
      </c>
      <c r="AF620" t="s">
        <v>49</v>
      </c>
      <c r="AG620" t="s">
        <v>50</v>
      </c>
      <c r="AH620">
        <v>0.2</v>
      </c>
      <c r="AI620" t="s">
        <v>66</v>
      </c>
      <c r="AJ620" t="s">
        <v>91</v>
      </c>
    </row>
    <row r="621" spans="1:36">
      <c r="A621" t="s">
        <v>1304</v>
      </c>
      <c r="B621">
        <f>1</f>
        <v>1</v>
      </c>
      <c r="C621" t="s">
        <v>253</v>
      </c>
      <c r="D621" t="str">
        <f>VLOOKUP(Table1[[#This Row],[State Name]], Lookup!$A$2:$B$33, 2, FALSE)</f>
        <v>UK</v>
      </c>
      <c r="E621" t="s">
        <v>33</v>
      </c>
      <c r="F621">
        <v>2021</v>
      </c>
      <c r="G621" t="s">
        <v>34</v>
      </c>
      <c r="H621">
        <f t="shared" si="9"/>
        <v>5</v>
      </c>
      <c r="I621" s="3">
        <f>DATE(Table1[[#This Row],[Year]],Table1[[#This Row],[Month_Number]],1)</f>
        <v>44317</v>
      </c>
      <c r="J621" t="s">
        <v>35</v>
      </c>
      <c r="K621" t="s">
        <v>1305</v>
      </c>
      <c r="L621" t="s">
        <v>37</v>
      </c>
      <c r="M621">
        <v>2</v>
      </c>
      <c r="N621" t="s">
        <v>128</v>
      </c>
      <c r="O621">
        <v>9</v>
      </c>
      <c r="P621">
        <v>3</v>
      </c>
      <c r="Q621" t="s">
        <v>103</v>
      </c>
      <c r="R621" t="s">
        <v>88</v>
      </c>
      <c r="S621" t="s">
        <v>73</v>
      </c>
      <c r="T621" t="s">
        <v>105</v>
      </c>
      <c r="U621" t="s">
        <v>43</v>
      </c>
      <c r="V621">
        <v>41</v>
      </c>
      <c r="W621">
        <v>46</v>
      </c>
      <c r="X621" t="str">
        <f>IF(Table1[[#This Row],[Driver Age]]&lt;25,"(&lt;25) Young",IF(Table1[[#This Row],[Driver Age]]&lt;=60,"(25–60) Adult","(&gt;60) Senior"))</f>
        <v>(25–60) Adult</v>
      </c>
      <c r="Y621" t="s">
        <v>75</v>
      </c>
      <c r="Z621" t="s">
        <v>90</v>
      </c>
      <c r="AA621" t="s">
        <v>45</v>
      </c>
      <c r="AB621" t="s">
        <v>97</v>
      </c>
      <c r="AC621">
        <v>8</v>
      </c>
      <c r="AD621" t="s">
        <v>78</v>
      </c>
      <c r="AE621" t="s">
        <v>48</v>
      </c>
      <c r="AF621" t="s">
        <v>49</v>
      </c>
      <c r="AG621" t="s">
        <v>50</v>
      </c>
      <c r="AH621">
        <v>0.33</v>
      </c>
      <c r="AI621" t="s">
        <v>108</v>
      </c>
      <c r="AJ621" t="s">
        <v>109</v>
      </c>
    </row>
    <row r="622" spans="1:36">
      <c r="A622" t="s">
        <v>1306</v>
      </c>
      <c r="B622">
        <f>1</f>
        <v>1</v>
      </c>
      <c r="C622" t="s">
        <v>294</v>
      </c>
      <c r="D622" t="str">
        <f>VLOOKUP(Table1[[#This Row],[State Name]], Lookup!$A$2:$B$33, 2, FALSE)</f>
        <v>MZ</v>
      </c>
      <c r="E622" t="s">
        <v>33</v>
      </c>
      <c r="F622">
        <v>2021</v>
      </c>
      <c r="G622" t="s">
        <v>117</v>
      </c>
      <c r="H622">
        <f t="shared" si="9"/>
        <v>12</v>
      </c>
      <c r="I622" s="3">
        <f>DATE(Table1[[#This Row],[Year]],Table1[[#This Row],[Month_Number]],1)</f>
        <v>44531</v>
      </c>
      <c r="J622" t="s">
        <v>146</v>
      </c>
      <c r="K622" t="s">
        <v>1307</v>
      </c>
      <c r="L622" t="s">
        <v>59</v>
      </c>
      <c r="M622">
        <v>2</v>
      </c>
      <c r="N622" t="s">
        <v>60</v>
      </c>
      <c r="O622">
        <v>4</v>
      </c>
      <c r="P622">
        <v>4</v>
      </c>
      <c r="Q622" t="s">
        <v>119</v>
      </c>
      <c r="R622" t="s">
        <v>104</v>
      </c>
      <c r="S622" t="s">
        <v>73</v>
      </c>
      <c r="T622" t="s">
        <v>63</v>
      </c>
      <c r="U622" t="s">
        <v>106</v>
      </c>
      <c r="V622">
        <v>75</v>
      </c>
      <c r="W622">
        <v>56</v>
      </c>
      <c r="X622" t="str">
        <f>IF(Table1[[#This Row],[Driver Age]]&lt;25,"(&lt;25) Young",IF(Table1[[#This Row],[Driver Age]]&lt;=60,"(25–60) Adult","(&gt;60) Senior"))</f>
        <v>(25–60) Adult</v>
      </c>
      <c r="Y622" t="s">
        <v>44</v>
      </c>
      <c r="Z622" t="s">
        <v>90</v>
      </c>
      <c r="AA622" t="s">
        <v>45</v>
      </c>
      <c r="AB622" t="s">
        <v>46</v>
      </c>
      <c r="AC622">
        <v>21</v>
      </c>
      <c r="AD622" t="s">
        <v>47</v>
      </c>
      <c r="AE622" t="s">
        <v>48</v>
      </c>
      <c r="AF622" t="s">
        <v>49</v>
      </c>
      <c r="AG622" t="s">
        <v>50</v>
      </c>
      <c r="AH622">
        <v>1</v>
      </c>
      <c r="AI622" t="s">
        <v>66</v>
      </c>
      <c r="AJ622" t="s">
        <v>91</v>
      </c>
    </row>
    <row r="623" spans="1:36">
      <c r="A623" t="s">
        <v>1308</v>
      </c>
      <c r="B623">
        <f>1</f>
        <v>1</v>
      </c>
      <c r="C623" t="s">
        <v>141</v>
      </c>
      <c r="D623" t="str">
        <f>VLOOKUP(Table1[[#This Row],[State Name]], Lookup!$A$2:$B$33, 2, FALSE)</f>
        <v>BR</v>
      </c>
      <c r="E623" t="s">
        <v>33</v>
      </c>
      <c r="F623">
        <v>2018</v>
      </c>
      <c r="G623" t="s">
        <v>100</v>
      </c>
      <c r="H623">
        <f t="shared" si="9"/>
        <v>11</v>
      </c>
      <c r="I623" s="3">
        <f>DATE(Table1[[#This Row],[Year]],Table1[[#This Row],[Month_Number]],1)</f>
        <v>43405</v>
      </c>
      <c r="J623" t="s">
        <v>35</v>
      </c>
      <c r="K623" t="s">
        <v>1309</v>
      </c>
      <c r="L623" t="s">
        <v>59</v>
      </c>
      <c r="M623">
        <v>2</v>
      </c>
      <c r="N623" t="s">
        <v>162</v>
      </c>
      <c r="O623">
        <v>5</v>
      </c>
      <c r="P623">
        <v>0</v>
      </c>
      <c r="Q623" t="s">
        <v>39</v>
      </c>
      <c r="R623" t="s">
        <v>88</v>
      </c>
      <c r="S623" t="s">
        <v>73</v>
      </c>
      <c r="T623" t="s">
        <v>42</v>
      </c>
      <c r="U623" t="s">
        <v>43</v>
      </c>
      <c r="V623">
        <v>81</v>
      </c>
      <c r="W623">
        <v>20</v>
      </c>
      <c r="X623" t="str">
        <f>IF(Table1[[#This Row],[Driver Age]]&lt;25,"(&lt;25) Young",IF(Table1[[#This Row],[Driver Age]]&lt;=60,"(25–60) Adult","(&gt;60) Senior"))</f>
        <v>(&lt;25) Young</v>
      </c>
      <c r="Y623" t="s">
        <v>44</v>
      </c>
      <c r="Z623" t="s">
        <v>107</v>
      </c>
      <c r="AA623" t="s">
        <v>45</v>
      </c>
      <c r="AB623" t="s">
        <v>77</v>
      </c>
      <c r="AC623">
        <v>0</v>
      </c>
      <c r="AD623" t="s">
        <v>47</v>
      </c>
      <c r="AE623" t="s">
        <v>65</v>
      </c>
      <c r="AF623" t="s">
        <v>49</v>
      </c>
      <c r="AG623" t="s">
        <v>143</v>
      </c>
      <c r="AH623">
        <v>0</v>
      </c>
      <c r="AI623" t="s">
        <v>168</v>
      </c>
      <c r="AJ623" t="s">
        <v>91</v>
      </c>
    </row>
    <row r="624" spans="1:36">
      <c r="A624" t="s">
        <v>1310</v>
      </c>
      <c r="B624">
        <f>1</f>
        <v>1</v>
      </c>
      <c r="C624" t="s">
        <v>93</v>
      </c>
      <c r="D624" t="str">
        <f>VLOOKUP(Table1[[#This Row],[State Name]], Lookup!$A$2:$B$33, 2, FALSE)</f>
        <v>SK</v>
      </c>
      <c r="E624" t="s">
        <v>33</v>
      </c>
      <c r="F624">
        <v>2021</v>
      </c>
      <c r="G624" t="s">
        <v>138</v>
      </c>
      <c r="H624">
        <f t="shared" si="9"/>
        <v>9</v>
      </c>
      <c r="I624" s="3">
        <f>DATE(Table1[[#This Row],[Year]],Table1[[#This Row],[Month_Number]],1)</f>
        <v>44440</v>
      </c>
      <c r="J624" t="s">
        <v>57</v>
      </c>
      <c r="K624" t="s">
        <v>553</v>
      </c>
      <c r="L624" t="s">
        <v>50</v>
      </c>
      <c r="M624">
        <v>1</v>
      </c>
      <c r="N624" t="s">
        <v>162</v>
      </c>
      <c r="O624">
        <v>9</v>
      </c>
      <c r="P624">
        <v>3</v>
      </c>
      <c r="Q624" t="s">
        <v>103</v>
      </c>
      <c r="R624" t="s">
        <v>61</v>
      </c>
      <c r="S624" t="s">
        <v>41</v>
      </c>
      <c r="T624" t="s">
        <v>74</v>
      </c>
      <c r="U624" t="s">
        <v>106</v>
      </c>
      <c r="V624">
        <v>89</v>
      </c>
      <c r="W624">
        <v>47</v>
      </c>
      <c r="X624" t="str">
        <f>IF(Table1[[#This Row],[Driver Age]]&lt;25,"(&lt;25) Young",IF(Table1[[#This Row],[Driver Age]]&lt;=60,"(25–60) Adult","(&gt;60) Senior"))</f>
        <v>(25–60) Adult</v>
      </c>
      <c r="Y624" t="s">
        <v>75</v>
      </c>
      <c r="Z624" t="s">
        <v>90</v>
      </c>
      <c r="AA624" t="s">
        <v>45</v>
      </c>
      <c r="AB624" t="s">
        <v>46</v>
      </c>
      <c r="AC624">
        <v>12</v>
      </c>
      <c r="AD624" t="s">
        <v>135</v>
      </c>
      <c r="AE624" t="s">
        <v>48</v>
      </c>
      <c r="AF624" t="s">
        <v>49</v>
      </c>
      <c r="AG624" t="s">
        <v>50</v>
      </c>
      <c r="AH624">
        <v>0.33</v>
      </c>
      <c r="AI624" t="s">
        <v>108</v>
      </c>
      <c r="AJ624" t="s">
        <v>91</v>
      </c>
    </row>
    <row r="625" spans="1:36">
      <c r="A625" t="s">
        <v>1311</v>
      </c>
      <c r="B625">
        <f>1</f>
        <v>1</v>
      </c>
      <c r="C625" t="s">
        <v>137</v>
      </c>
      <c r="D625" t="str">
        <f>VLOOKUP(Table1[[#This Row],[State Name]], Lookup!$A$2:$B$33, 2, FALSE)</f>
        <v>AS</v>
      </c>
      <c r="E625" t="s">
        <v>33</v>
      </c>
      <c r="F625">
        <v>2018</v>
      </c>
      <c r="G625" t="s">
        <v>117</v>
      </c>
      <c r="H625">
        <f t="shared" si="9"/>
        <v>12</v>
      </c>
      <c r="I625" s="3">
        <f>DATE(Table1[[#This Row],[Year]],Table1[[#This Row],[Month_Number]],1)</f>
        <v>43435</v>
      </c>
      <c r="J625" t="s">
        <v>35</v>
      </c>
      <c r="K625" t="s">
        <v>1312</v>
      </c>
      <c r="L625" t="s">
        <v>37</v>
      </c>
      <c r="M625">
        <v>1</v>
      </c>
      <c r="N625" t="s">
        <v>113</v>
      </c>
      <c r="O625">
        <v>4</v>
      </c>
      <c r="P625">
        <v>2</v>
      </c>
      <c r="Q625" t="s">
        <v>103</v>
      </c>
      <c r="R625" t="s">
        <v>104</v>
      </c>
      <c r="S625" t="s">
        <v>120</v>
      </c>
      <c r="T625" t="s">
        <v>74</v>
      </c>
      <c r="U625" t="s">
        <v>33</v>
      </c>
      <c r="V625">
        <v>46</v>
      </c>
      <c r="W625">
        <v>30</v>
      </c>
      <c r="X625" t="str">
        <f>IF(Table1[[#This Row],[Driver Age]]&lt;25,"(&lt;25) Young",IF(Table1[[#This Row],[Driver Age]]&lt;=60,"(25–60) Adult","(&gt;60) Senior"))</f>
        <v>(25–60) Adult</v>
      </c>
      <c r="Y625" t="s">
        <v>75</v>
      </c>
      <c r="Z625" t="s">
        <v>33</v>
      </c>
      <c r="AA625" t="s">
        <v>45</v>
      </c>
      <c r="AB625" t="s">
        <v>64</v>
      </c>
      <c r="AC625">
        <v>8</v>
      </c>
      <c r="AD625" t="s">
        <v>78</v>
      </c>
      <c r="AE625" t="s">
        <v>65</v>
      </c>
      <c r="AF625" t="s">
        <v>49</v>
      </c>
      <c r="AG625" t="s">
        <v>50</v>
      </c>
      <c r="AH625">
        <v>0.5</v>
      </c>
      <c r="AI625" t="s">
        <v>80</v>
      </c>
      <c r="AJ625" t="s">
        <v>109</v>
      </c>
    </row>
    <row r="626" spans="1:36">
      <c r="A626" t="s">
        <v>1313</v>
      </c>
      <c r="B626">
        <f>1</f>
        <v>1</v>
      </c>
      <c r="C626" t="s">
        <v>294</v>
      </c>
      <c r="D626" t="str">
        <f>VLOOKUP(Table1[[#This Row],[State Name]], Lookup!$A$2:$B$33, 2, FALSE)</f>
        <v>MZ</v>
      </c>
      <c r="E626" t="s">
        <v>33</v>
      </c>
      <c r="F626">
        <v>2022</v>
      </c>
      <c r="G626" t="s">
        <v>100</v>
      </c>
      <c r="H626">
        <f t="shared" si="9"/>
        <v>11</v>
      </c>
      <c r="I626" s="3">
        <f>DATE(Table1[[#This Row],[Year]],Table1[[#This Row],[Month_Number]],1)</f>
        <v>44866</v>
      </c>
      <c r="J626" t="s">
        <v>154</v>
      </c>
      <c r="K626" t="s">
        <v>1314</v>
      </c>
      <c r="L626" t="s">
        <v>50</v>
      </c>
      <c r="M626">
        <v>2</v>
      </c>
      <c r="N626" t="s">
        <v>86</v>
      </c>
      <c r="O626">
        <v>6</v>
      </c>
      <c r="P626">
        <v>1</v>
      </c>
      <c r="Q626" t="s">
        <v>103</v>
      </c>
      <c r="R626" t="s">
        <v>88</v>
      </c>
      <c r="S626" t="s">
        <v>73</v>
      </c>
      <c r="T626" t="s">
        <v>63</v>
      </c>
      <c r="U626" t="s">
        <v>33</v>
      </c>
      <c r="V626">
        <v>104</v>
      </c>
      <c r="W626">
        <v>44</v>
      </c>
      <c r="X626" t="str">
        <f>IF(Table1[[#This Row],[Driver Age]]&lt;25,"(&lt;25) Young",IF(Table1[[#This Row],[Driver Age]]&lt;=60,"(25–60) Adult","(&gt;60) Senior"))</f>
        <v>(25–60) Adult</v>
      </c>
      <c r="Y626" t="s">
        <v>75</v>
      </c>
      <c r="Z626" t="s">
        <v>90</v>
      </c>
      <c r="AA626" t="s">
        <v>45</v>
      </c>
      <c r="AB626" t="s">
        <v>77</v>
      </c>
      <c r="AC626">
        <v>21</v>
      </c>
      <c r="AD626" t="s">
        <v>47</v>
      </c>
      <c r="AE626" t="s">
        <v>79</v>
      </c>
      <c r="AF626" t="s">
        <v>26</v>
      </c>
      <c r="AG626" t="s">
        <v>50</v>
      </c>
      <c r="AH626">
        <v>0.17</v>
      </c>
      <c r="AI626" t="s">
        <v>108</v>
      </c>
      <c r="AJ626" t="s">
        <v>67</v>
      </c>
    </row>
    <row r="627" spans="1:36">
      <c r="A627" t="s">
        <v>1315</v>
      </c>
      <c r="B627">
        <f>1</f>
        <v>1</v>
      </c>
      <c r="C627" t="s">
        <v>170</v>
      </c>
      <c r="D627" t="str">
        <f>VLOOKUP(Table1[[#This Row],[State Name]], Lookup!$A$2:$B$33, 2, FALSE)</f>
        <v>PY</v>
      </c>
      <c r="E627" t="s">
        <v>33</v>
      </c>
      <c r="F627">
        <v>2023</v>
      </c>
      <c r="G627" t="s">
        <v>100</v>
      </c>
      <c r="H627">
        <f t="shared" si="9"/>
        <v>11</v>
      </c>
      <c r="I627" s="3">
        <f>DATE(Table1[[#This Row],[Year]],Table1[[#This Row],[Month_Number]],1)</f>
        <v>45231</v>
      </c>
      <c r="J627" t="s">
        <v>57</v>
      </c>
      <c r="K627" t="s">
        <v>292</v>
      </c>
      <c r="L627" t="s">
        <v>37</v>
      </c>
      <c r="M627">
        <v>3</v>
      </c>
      <c r="N627" t="s">
        <v>60</v>
      </c>
      <c r="O627">
        <v>1</v>
      </c>
      <c r="P627">
        <v>1</v>
      </c>
      <c r="Q627" t="s">
        <v>87</v>
      </c>
      <c r="R627" t="s">
        <v>61</v>
      </c>
      <c r="S627" t="s">
        <v>73</v>
      </c>
      <c r="T627" t="s">
        <v>63</v>
      </c>
      <c r="U627" t="s">
        <v>89</v>
      </c>
      <c r="V627">
        <v>92</v>
      </c>
      <c r="W627">
        <v>28</v>
      </c>
      <c r="X627" t="str">
        <f>IF(Table1[[#This Row],[Driver Age]]&lt;25,"(&lt;25) Young",IF(Table1[[#This Row],[Driver Age]]&lt;=60,"(25–60) Adult","(&gt;60) Senior"))</f>
        <v>(25–60) Adult</v>
      </c>
      <c r="Y627" t="s">
        <v>44</v>
      </c>
      <c r="Z627" t="s">
        <v>33</v>
      </c>
      <c r="AA627" t="s">
        <v>45</v>
      </c>
      <c r="AB627" t="s">
        <v>77</v>
      </c>
      <c r="AC627">
        <v>0</v>
      </c>
      <c r="AD627" t="s">
        <v>47</v>
      </c>
      <c r="AE627" t="s">
        <v>79</v>
      </c>
      <c r="AF627" t="s">
        <v>49</v>
      </c>
      <c r="AG627" t="s">
        <v>50</v>
      </c>
      <c r="AH627">
        <v>1</v>
      </c>
      <c r="AI627" t="s">
        <v>80</v>
      </c>
      <c r="AJ627" t="s">
        <v>67</v>
      </c>
    </row>
    <row r="628" spans="1:36">
      <c r="A628" t="s">
        <v>1316</v>
      </c>
      <c r="B628">
        <f>1</f>
        <v>1</v>
      </c>
      <c r="C628" t="s">
        <v>149</v>
      </c>
      <c r="D628" t="str">
        <f>VLOOKUP(Table1[[#This Row],[State Name]], Lookup!$A$2:$B$33, 2, FALSE)</f>
        <v>AR</v>
      </c>
      <c r="E628" t="s">
        <v>33</v>
      </c>
      <c r="F628">
        <v>2021</v>
      </c>
      <c r="G628" t="s">
        <v>124</v>
      </c>
      <c r="H628">
        <f t="shared" si="9"/>
        <v>7</v>
      </c>
      <c r="I628" s="3">
        <f>DATE(Table1[[#This Row],[Year]],Table1[[#This Row],[Month_Number]],1)</f>
        <v>44378</v>
      </c>
      <c r="J628" t="s">
        <v>57</v>
      </c>
      <c r="K628" t="s">
        <v>251</v>
      </c>
      <c r="L628" t="s">
        <v>50</v>
      </c>
      <c r="M628">
        <v>5</v>
      </c>
      <c r="N628" t="s">
        <v>38</v>
      </c>
      <c r="O628">
        <v>3</v>
      </c>
      <c r="P628">
        <v>5</v>
      </c>
      <c r="Q628" t="s">
        <v>87</v>
      </c>
      <c r="R628" t="s">
        <v>88</v>
      </c>
      <c r="S628" t="s">
        <v>41</v>
      </c>
      <c r="T628" t="s">
        <v>105</v>
      </c>
      <c r="U628" t="s">
        <v>43</v>
      </c>
      <c r="V628">
        <v>40</v>
      </c>
      <c r="W628">
        <v>50</v>
      </c>
      <c r="X628" t="str">
        <f>IF(Table1[[#This Row],[Driver Age]]&lt;25,"(&lt;25) Young",IF(Table1[[#This Row],[Driver Age]]&lt;=60,"(25–60) Adult","(&gt;60) Senior"))</f>
        <v>(25–60) Adult</v>
      </c>
      <c r="Y628" t="s">
        <v>75</v>
      </c>
      <c r="Z628" t="s">
        <v>90</v>
      </c>
      <c r="AA628" t="s">
        <v>76</v>
      </c>
      <c r="AB628" t="s">
        <v>46</v>
      </c>
      <c r="AC628">
        <v>22</v>
      </c>
      <c r="AD628" t="s">
        <v>47</v>
      </c>
      <c r="AE628" t="s">
        <v>48</v>
      </c>
      <c r="AF628" t="s">
        <v>49</v>
      </c>
      <c r="AG628" t="s">
        <v>50</v>
      </c>
      <c r="AH628">
        <v>1.67</v>
      </c>
      <c r="AI628" t="s">
        <v>66</v>
      </c>
      <c r="AJ628" t="s">
        <v>109</v>
      </c>
    </row>
    <row r="629" spans="1:36">
      <c r="A629" t="s">
        <v>1317</v>
      </c>
      <c r="B629">
        <f>1</f>
        <v>1</v>
      </c>
      <c r="C629" t="s">
        <v>122</v>
      </c>
      <c r="D629" t="str">
        <f>VLOOKUP(Table1[[#This Row],[State Name]], Lookup!$A$2:$B$33, 2, FALSE)</f>
        <v>RJ</v>
      </c>
      <c r="E629" t="s">
        <v>123</v>
      </c>
      <c r="F629">
        <v>2018</v>
      </c>
      <c r="G629" t="s">
        <v>56</v>
      </c>
      <c r="H629">
        <f t="shared" si="9"/>
        <v>1</v>
      </c>
      <c r="I629" s="3">
        <f>DATE(Table1[[#This Row],[Year]],Table1[[#This Row],[Month_Number]],1)</f>
        <v>43101</v>
      </c>
      <c r="J629" t="s">
        <v>35</v>
      </c>
      <c r="K629" t="s">
        <v>155</v>
      </c>
      <c r="L629" t="s">
        <v>50</v>
      </c>
      <c r="M629">
        <v>2</v>
      </c>
      <c r="N629" t="s">
        <v>38</v>
      </c>
      <c r="O629">
        <v>0</v>
      </c>
      <c r="P629">
        <v>2</v>
      </c>
      <c r="Q629" t="s">
        <v>39</v>
      </c>
      <c r="R629" t="s">
        <v>88</v>
      </c>
      <c r="S629" t="s">
        <v>73</v>
      </c>
      <c r="T629" t="s">
        <v>42</v>
      </c>
      <c r="U629" t="s">
        <v>33</v>
      </c>
      <c r="V629">
        <v>89</v>
      </c>
      <c r="W629">
        <v>61</v>
      </c>
      <c r="X629" t="str">
        <f>IF(Table1[[#This Row],[Driver Age]]&lt;25,"(&lt;25) Young",IF(Table1[[#This Row],[Driver Age]]&lt;=60,"(25–60) Adult","(&gt;60) Senior"))</f>
        <v>(&gt;60) Senior</v>
      </c>
      <c r="Y629" t="s">
        <v>44</v>
      </c>
      <c r="Z629" t="s">
        <v>107</v>
      </c>
      <c r="AA629" t="s">
        <v>76</v>
      </c>
      <c r="AB629" t="s">
        <v>77</v>
      </c>
      <c r="AC629">
        <v>12</v>
      </c>
      <c r="AD629" t="s">
        <v>135</v>
      </c>
      <c r="AE629" t="s">
        <v>65</v>
      </c>
      <c r="AF629" t="s">
        <v>49</v>
      </c>
      <c r="AG629" t="s">
        <v>50</v>
      </c>
      <c r="AH629">
        <v>0</v>
      </c>
      <c r="AI629" t="s">
        <v>66</v>
      </c>
      <c r="AJ629" t="s">
        <v>91</v>
      </c>
    </row>
    <row r="630" spans="1:36">
      <c r="A630" t="s">
        <v>1318</v>
      </c>
      <c r="B630">
        <f>1</f>
        <v>1</v>
      </c>
      <c r="C630" t="s">
        <v>145</v>
      </c>
      <c r="D630" t="str">
        <f>VLOOKUP(Table1[[#This Row],[State Name]], Lookup!$A$2:$B$33, 2, FALSE)</f>
        <v>TS</v>
      </c>
      <c r="E630" t="s">
        <v>33</v>
      </c>
      <c r="F630">
        <v>2019</v>
      </c>
      <c r="G630" t="s">
        <v>34</v>
      </c>
      <c r="H630">
        <f t="shared" si="9"/>
        <v>5</v>
      </c>
      <c r="I630" s="3">
        <f>DATE(Table1[[#This Row],[Year]],Table1[[#This Row],[Month_Number]],1)</f>
        <v>43586</v>
      </c>
      <c r="J630" t="s">
        <v>95</v>
      </c>
      <c r="K630" t="s">
        <v>1319</v>
      </c>
      <c r="L630" t="s">
        <v>59</v>
      </c>
      <c r="M630">
        <v>1</v>
      </c>
      <c r="N630" t="s">
        <v>162</v>
      </c>
      <c r="O630">
        <v>1</v>
      </c>
      <c r="P630">
        <v>2</v>
      </c>
      <c r="Q630" t="s">
        <v>103</v>
      </c>
      <c r="R630" t="s">
        <v>61</v>
      </c>
      <c r="S630" t="s">
        <v>62</v>
      </c>
      <c r="T630" t="s">
        <v>105</v>
      </c>
      <c r="U630" t="s">
        <v>43</v>
      </c>
      <c r="V630">
        <v>31</v>
      </c>
      <c r="W630">
        <v>48</v>
      </c>
      <c r="X630" t="str">
        <f>IF(Table1[[#This Row],[Driver Age]]&lt;25,"(&lt;25) Young",IF(Table1[[#This Row],[Driver Age]]&lt;=60,"(25–60) Adult","(&gt;60) Senior"))</f>
        <v>(25–60) Adult</v>
      </c>
      <c r="Y630" t="s">
        <v>75</v>
      </c>
      <c r="Z630" t="s">
        <v>90</v>
      </c>
      <c r="AA630" t="s">
        <v>45</v>
      </c>
      <c r="AB630" t="s">
        <v>97</v>
      </c>
      <c r="AC630">
        <v>13</v>
      </c>
      <c r="AD630" t="s">
        <v>135</v>
      </c>
      <c r="AE630" t="s">
        <v>65</v>
      </c>
      <c r="AF630" t="s">
        <v>49</v>
      </c>
      <c r="AG630" t="s">
        <v>50</v>
      </c>
      <c r="AH630">
        <v>2</v>
      </c>
      <c r="AI630" t="s">
        <v>108</v>
      </c>
      <c r="AJ630" t="s">
        <v>109</v>
      </c>
    </row>
    <row r="631" spans="1:36">
      <c r="A631" t="s">
        <v>1320</v>
      </c>
      <c r="B631">
        <f>1</f>
        <v>1</v>
      </c>
      <c r="C631" t="s">
        <v>152</v>
      </c>
      <c r="D631" t="str">
        <f>VLOOKUP(Table1[[#This Row],[State Name]], Lookup!$A$2:$B$33, 2, FALSE)</f>
        <v>AP</v>
      </c>
      <c r="E631" t="s">
        <v>153</v>
      </c>
      <c r="F631">
        <v>2019</v>
      </c>
      <c r="G631" t="s">
        <v>130</v>
      </c>
      <c r="H631">
        <f t="shared" si="9"/>
        <v>4</v>
      </c>
      <c r="I631" s="3">
        <f>DATE(Table1[[#This Row],[Year]],Table1[[#This Row],[Month_Number]],1)</f>
        <v>43556</v>
      </c>
      <c r="J631" t="s">
        <v>101</v>
      </c>
      <c r="K631" t="s">
        <v>1321</v>
      </c>
      <c r="L631" t="s">
        <v>37</v>
      </c>
      <c r="M631">
        <v>1</v>
      </c>
      <c r="N631" t="s">
        <v>128</v>
      </c>
      <c r="O631">
        <v>10</v>
      </c>
      <c r="P631">
        <v>5</v>
      </c>
      <c r="Q631" t="s">
        <v>39</v>
      </c>
      <c r="R631" t="s">
        <v>104</v>
      </c>
      <c r="S631" t="s">
        <v>73</v>
      </c>
      <c r="T631" t="s">
        <v>74</v>
      </c>
      <c r="U631" t="s">
        <v>89</v>
      </c>
      <c r="V631">
        <v>37</v>
      </c>
      <c r="W631">
        <v>46</v>
      </c>
      <c r="X631" t="str">
        <f>IF(Table1[[#This Row],[Driver Age]]&lt;25,"(&lt;25) Young",IF(Table1[[#This Row],[Driver Age]]&lt;=60,"(25–60) Adult","(&gt;60) Senior"))</f>
        <v>(25–60) Adult</v>
      </c>
      <c r="Y631" t="s">
        <v>44</v>
      </c>
      <c r="Z631" t="s">
        <v>107</v>
      </c>
      <c r="AA631" t="s">
        <v>45</v>
      </c>
      <c r="AB631" t="s">
        <v>97</v>
      </c>
      <c r="AC631">
        <v>18</v>
      </c>
      <c r="AD631" t="s">
        <v>114</v>
      </c>
      <c r="AE631" t="s">
        <v>65</v>
      </c>
      <c r="AF631" t="s">
        <v>49</v>
      </c>
      <c r="AG631" t="s">
        <v>50</v>
      </c>
      <c r="AH631">
        <v>0.5</v>
      </c>
      <c r="AI631" t="s">
        <v>108</v>
      </c>
      <c r="AJ631" t="s">
        <v>109</v>
      </c>
    </row>
    <row r="632" spans="1:36">
      <c r="A632" t="s">
        <v>1322</v>
      </c>
      <c r="B632">
        <f>1</f>
        <v>1</v>
      </c>
      <c r="C632" t="s">
        <v>311</v>
      </c>
      <c r="D632" t="str">
        <f>VLOOKUP(Table1[[#This Row],[State Name]], Lookup!$A$2:$B$33, 2, FALSE)</f>
        <v>JH</v>
      </c>
      <c r="E632" t="s">
        <v>33</v>
      </c>
      <c r="F632">
        <v>2019</v>
      </c>
      <c r="G632" t="s">
        <v>56</v>
      </c>
      <c r="H632">
        <f t="shared" si="9"/>
        <v>1</v>
      </c>
      <c r="I632" s="3">
        <f>DATE(Table1[[#This Row],[Year]],Table1[[#This Row],[Month_Number]],1)</f>
        <v>43466</v>
      </c>
      <c r="J632" t="s">
        <v>101</v>
      </c>
      <c r="K632" t="s">
        <v>1323</v>
      </c>
      <c r="L632" t="s">
        <v>37</v>
      </c>
      <c r="M632">
        <v>4</v>
      </c>
      <c r="N632" t="s">
        <v>113</v>
      </c>
      <c r="O632">
        <v>5</v>
      </c>
      <c r="P632">
        <v>4</v>
      </c>
      <c r="Q632" t="s">
        <v>103</v>
      </c>
      <c r="R632" t="s">
        <v>104</v>
      </c>
      <c r="S632" t="s">
        <v>41</v>
      </c>
      <c r="T632" t="s">
        <v>63</v>
      </c>
      <c r="U632" t="s">
        <v>89</v>
      </c>
      <c r="V632">
        <v>63</v>
      </c>
      <c r="W632">
        <v>65</v>
      </c>
      <c r="X632" t="str">
        <f>IF(Table1[[#This Row],[Driver Age]]&lt;25,"(&lt;25) Young",IF(Table1[[#This Row],[Driver Age]]&lt;=60,"(25–60) Adult","(&gt;60) Senior"))</f>
        <v>(&gt;60) Senior</v>
      </c>
      <c r="Y632" t="s">
        <v>44</v>
      </c>
      <c r="Z632" t="s">
        <v>90</v>
      </c>
      <c r="AA632" t="s">
        <v>76</v>
      </c>
      <c r="AB632" t="s">
        <v>77</v>
      </c>
      <c r="AC632">
        <v>8</v>
      </c>
      <c r="AD632" t="s">
        <v>78</v>
      </c>
      <c r="AE632" t="s">
        <v>65</v>
      </c>
      <c r="AF632" t="s">
        <v>49</v>
      </c>
      <c r="AG632" t="s">
        <v>50</v>
      </c>
      <c r="AH632">
        <v>0.8</v>
      </c>
      <c r="AI632" t="s">
        <v>51</v>
      </c>
      <c r="AJ632" t="s">
        <v>52</v>
      </c>
    </row>
    <row r="633" spans="1:36">
      <c r="A633" t="s">
        <v>1324</v>
      </c>
      <c r="B633">
        <f>1</f>
        <v>1</v>
      </c>
      <c r="C633" t="s">
        <v>197</v>
      </c>
      <c r="D633" t="str">
        <f>VLOOKUP(Table1[[#This Row],[State Name]], Lookup!$A$2:$B$33, 2, FALSE)</f>
        <v>GJ</v>
      </c>
      <c r="E633" t="s">
        <v>297</v>
      </c>
      <c r="F633">
        <v>2018</v>
      </c>
      <c r="G633" t="s">
        <v>100</v>
      </c>
      <c r="H633">
        <f t="shared" si="9"/>
        <v>11</v>
      </c>
      <c r="I633" s="3">
        <f>DATE(Table1[[#This Row],[Year]],Table1[[#This Row],[Month_Number]],1)</f>
        <v>43405</v>
      </c>
      <c r="J633" t="s">
        <v>84</v>
      </c>
      <c r="K633" t="s">
        <v>401</v>
      </c>
      <c r="L633" t="s">
        <v>59</v>
      </c>
      <c r="M633">
        <v>2</v>
      </c>
      <c r="N633" t="s">
        <v>113</v>
      </c>
      <c r="O633">
        <v>0</v>
      </c>
      <c r="P633">
        <v>3</v>
      </c>
      <c r="Q633" t="s">
        <v>119</v>
      </c>
      <c r="R633" t="s">
        <v>104</v>
      </c>
      <c r="S633" t="s">
        <v>73</v>
      </c>
      <c r="T633" t="s">
        <v>42</v>
      </c>
      <c r="U633" t="s">
        <v>89</v>
      </c>
      <c r="V633">
        <v>88</v>
      </c>
      <c r="W633">
        <v>60</v>
      </c>
      <c r="X633" t="str">
        <f>IF(Table1[[#This Row],[Driver Age]]&lt;25,"(&lt;25) Young",IF(Table1[[#This Row],[Driver Age]]&lt;=60,"(25–60) Adult","(&gt;60) Senior"))</f>
        <v>(25–60) Adult</v>
      </c>
      <c r="Y633" t="s">
        <v>75</v>
      </c>
      <c r="Z633" t="s">
        <v>33</v>
      </c>
      <c r="AA633" t="s">
        <v>76</v>
      </c>
      <c r="AB633" t="s">
        <v>77</v>
      </c>
      <c r="AC633">
        <v>17</v>
      </c>
      <c r="AD633" t="s">
        <v>114</v>
      </c>
      <c r="AE633" t="s">
        <v>65</v>
      </c>
      <c r="AF633" t="s">
        <v>26</v>
      </c>
      <c r="AG633" t="s">
        <v>50</v>
      </c>
      <c r="AH633">
        <v>0</v>
      </c>
      <c r="AI633" t="s">
        <v>66</v>
      </c>
      <c r="AJ633" t="s">
        <v>91</v>
      </c>
    </row>
    <row r="634" spans="1:36">
      <c r="A634" t="s">
        <v>1325</v>
      </c>
      <c r="B634">
        <f>1</f>
        <v>1</v>
      </c>
      <c r="C634" t="s">
        <v>211</v>
      </c>
      <c r="D634" t="str">
        <f>VLOOKUP(Table1[[#This Row],[State Name]], Lookup!$A$2:$B$33, 2, FALSE)</f>
        <v>WB</v>
      </c>
      <c r="E634" t="s">
        <v>212</v>
      </c>
      <c r="F634">
        <v>2018</v>
      </c>
      <c r="G634" t="s">
        <v>111</v>
      </c>
      <c r="H634">
        <f t="shared" si="9"/>
        <v>10</v>
      </c>
      <c r="I634" s="3">
        <f>DATE(Table1[[#This Row],[Year]],Table1[[#This Row],[Month_Number]],1)</f>
        <v>43374</v>
      </c>
      <c r="J634" t="s">
        <v>154</v>
      </c>
      <c r="K634" t="s">
        <v>1326</v>
      </c>
      <c r="L634" t="s">
        <v>50</v>
      </c>
      <c r="M634">
        <v>2</v>
      </c>
      <c r="N634" t="s">
        <v>86</v>
      </c>
      <c r="O634">
        <v>4</v>
      </c>
      <c r="P634">
        <v>4</v>
      </c>
      <c r="Q634" t="s">
        <v>72</v>
      </c>
      <c r="R634" t="s">
        <v>88</v>
      </c>
      <c r="S634" t="s">
        <v>41</v>
      </c>
      <c r="T634" t="s">
        <v>42</v>
      </c>
      <c r="U634" t="s">
        <v>43</v>
      </c>
      <c r="V634">
        <v>114</v>
      </c>
      <c r="W634">
        <v>58</v>
      </c>
      <c r="X634" t="str">
        <f>IF(Table1[[#This Row],[Driver Age]]&lt;25,"(&lt;25) Young",IF(Table1[[#This Row],[Driver Age]]&lt;=60,"(25–60) Adult","(&gt;60) Senior"))</f>
        <v>(25–60) Adult</v>
      </c>
      <c r="Y634" t="s">
        <v>44</v>
      </c>
      <c r="Z634" t="s">
        <v>90</v>
      </c>
      <c r="AA634" t="s">
        <v>45</v>
      </c>
      <c r="AB634" t="s">
        <v>64</v>
      </c>
      <c r="AC634">
        <v>10</v>
      </c>
      <c r="AD634" t="s">
        <v>78</v>
      </c>
      <c r="AE634" t="s">
        <v>65</v>
      </c>
      <c r="AF634" t="s">
        <v>26</v>
      </c>
      <c r="AG634" t="s">
        <v>50</v>
      </c>
      <c r="AH634">
        <v>1</v>
      </c>
      <c r="AI634" t="s">
        <v>66</v>
      </c>
      <c r="AJ634" t="s">
        <v>81</v>
      </c>
    </row>
    <row r="635" spans="1:36">
      <c r="A635" t="s">
        <v>1327</v>
      </c>
      <c r="B635">
        <f>1</f>
        <v>1</v>
      </c>
      <c r="C635" t="s">
        <v>152</v>
      </c>
      <c r="D635" t="str">
        <f>VLOOKUP(Table1[[#This Row],[State Name]], Lookup!$A$2:$B$33, 2, FALSE)</f>
        <v>AP</v>
      </c>
      <c r="E635" t="s">
        <v>273</v>
      </c>
      <c r="F635">
        <v>2021</v>
      </c>
      <c r="G635" t="s">
        <v>124</v>
      </c>
      <c r="H635">
        <f t="shared" si="9"/>
        <v>7</v>
      </c>
      <c r="I635" s="3">
        <f>DATE(Table1[[#This Row],[Year]],Table1[[#This Row],[Month_Number]],1)</f>
        <v>44378</v>
      </c>
      <c r="J635" t="s">
        <v>146</v>
      </c>
      <c r="K635" t="s">
        <v>1328</v>
      </c>
      <c r="L635" t="s">
        <v>50</v>
      </c>
      <c r="M635">
        <v>5</v>
      </c>
      <c r="N635" t="s">
        <v>128</v>
      </c>
      <c r="O635">
        <v>0</v>
      </c>
      <c r="P635">
        <v>4</v>
      </c>
      <c r="Q635" t="s">
        <v>103</v>
      </c>
      <c r="R635" t="s">
        <v>104</v>
      </c>
      <c r="S635" t="s">
        <v>41</v>
      </c>
      <c r="T635" t="s">
        <v>42</v>
      </c>
      <c r="U635" t="s">
        <v>43</v>
      </c>
      <c r="V635">
        <v>113</v>
      </c>
      <c r="W635">
        <v>67</v>
      </c>
      <c r="X635" t="str">
        <f>IF(Table1[[#This Row],[Driver Age]]&lt;25,"(&lt;25) Young",IF(Table1[[#This Row],[Driver Age]]&lt;=60,"(25–60) Adult","(&gt;60) Senior"))</f>
        <v>(&gt;60) Senior</v>
      </c>
      <c r="Y635" t="s">
        <v>75</v>
      </c>
      <c r="Z635" t="s">
        <v>90</v>
      </c>
      <c r="AA635" t="s">
        <v>45</v>
      </c>
      <c r="AB635" t="s">
        <v>77</v>
      </c>
      <c r="AC635">
        <v>3</v>
      </c>
      <c r="AD635" t="s">
        <v>47</v>
      </c>
      <c r="AE635" t="s">
        <v>48</v>
      </c>
      <c r="AF635" t="s">
        <v>49</v>
      </c>
      <c r="AG635" t="s">
        <v>50</v>
      </c>
      <c r="AH635">
        <v>0</v>
      </c>
      <c r="AI635" t="s">
        <v>51</v>
      </c>
      <c r="AJ635" t="s">
        <v>81</v>
      </c>
    </row>
    <row r="636" spans="1:36">
      <c r="A636" t="s">
        <v>1329</v>
      </c>
      <c r="B636">
        <f>1</f>
        <v>1</v>
      </c>
      <c r="C636" t="s">
        <v>93</v>
      </c>
      <c r="D636" t="str">
        <f>VLOOKUP(Table1[[#This Row],[State Name]], Lookup!$A$2:$B$33, 2, FALSE)</f>
        <v>SK</v>
      </c>
      <c r="E636" t="s">
        <v>33</v>
      </c>
      <c r="F636">
        <v>2018</v>
      </c>
      <c r="G636" t="s">
        <v>192</v>
      </c>
      <c r="H636">
        <f t="shared" si="9"/>
        <v>3</v>
      </c>
      <c r="I636" s="3">
        <f>DATE(Table1[[#This Row],[Year]],Table1[[#This Row],[Month_Number]],1)</f>
        <v>43160</v>
      </c>
      <c r="J636" t="s">
        <v>154</v>
      </c>
      <c r="K636" t="s">
        <v>1176</v>
      </c>
      <c r="L636" t="s">
        <v>50</v>
      </c>
      <c r="M636">
        <v>5</v>
      </c>
      <c r="N636" t="s">
        <v>128</v>
      </c>
      <c r="O636">
        <v>4</v>
      </c>
      <c r="P636">
        <v>0</v>
      </c>
      <c r="Q636" t="s">
        <v>72</v>
      </c>
      <c r="R636" t="s">
        <v>88</v>
      </c>
      <c r="S636" t="s">
        <v>41</v>
      </c>
      <c r="T636" t="s">
        <v>105</v>
      </c>
      <c r="U636" t="s">
        <v>33</v>
      </c>
      <c r="V636">
        <v>83</v>
      </c>
      <c r="W636">
        <v>29</v>
      </c>
      <c r="X636" t="str">
        <f>IF(Table1[[#This Row],[Driver Age]]&lt;25,"(&lt;25) Young",IF(Table1[[#This Row],[Driver Age]]&lt;=60,"(25–60) Adult","(&gt;60) Senior"))</f>
        <v>(25–60) Adult</v>
      </c>
      <c r="Y636" t="s">
        <v>75</v>
      </c>
      <c r="Z636" t="s">
        <v>107</v>
      </c>
      <c r="AA636" t="s">
        <v>45</v>
      </c>
      <c r="AB636" t="s">
        <v>64</v>
      </c>
      <c r="AC636">
        <v>3</v>
      </c>
      <c r="AD636" t="s">
        <v>47</v>
      </c>
      <c r="AE636" t="s">
        <v>65</v>
      </c>
      <c r="AF636" t="s">
        <v>26</v>
      </c>
      <c r="AG636" t="s">
        <v>143</v>
      </c>
      <c r="AH636">
        <v>0</v>
      </c>
      <c r="AI636" t="s">
        <v>80</v>
      </c>
      <c r="AJ636" t="s">
        <v>91</v>
      </c>
    </row>
    <row r="637" spans="1:36">
      <c r="A637" t="s">
        <v>1330</v>
      </c>
      <c r="B637">
        <f>1</f>
        <v>1</v>
      </c>
      <c r="C637" t="s">
        <v>99</v>
      </c>
      <c r="D637" t="str">
        <f>VLOOKUP(Table1[[#This Row],[State Name]], Lookup!$A$2:$B$33, 2, FALSE)</f>
        <v>ML</v>
      </c>
      <c r="E637" t="s">
        <v>33</v>
      </c>
      <c r="F637">
        <v>2020</v>
      </c>
      <c r="G637" t="s">
        <v>117</v>
      </c>
      <c r="H637">
        <f t="shared" si="9"/>
        <v>12</v>
      </c>
      <c r="I637" s="3">
        <f>DATE(Table1[[#This Row],[Year]],Table1[[#This Row],[Month_Number]],1)</f>
        <v>44166</v>
      </c>
      <c r="J637" t="s">
        <v>101</v>
      </c>
      <c r="K637" t="s">
        <v>1331</v>
      </c>
      <c r="L637" t="s">
        <v>59</v>
      </c>
      <c r="M637">
        <v>4</v>
      </c>
      <c r="N637" t="s">
        <v>113</v>
      </c>
      <c r="O637">
        <v>2</v>
      </c>
      <c r="P637">
        <v>5</v>
      </c>
      <c r="Q637" t="s">
        <v>39</v>
      </c>
      <c r="R637" t="s">
        <v>88</v>
      </c>
      <c r="S637" t="s">
        <v>41</v>
      </c>
      <c r="T637" t="s">
        <v>74</v>
      </c>
      <c r="U637" t="s">
        <v>43</v>
      </c>
      <c r="V637">
        <v>57</v>
      </c>
      <c r="W637">
        <v>18</v>
      </c>
      <c r="X637" t="str">
        <f>IF(Table1[[#This Row],[Driver Age]]&lt;25,"(&lt;25) Young",IF(Table1[[#This Row],[Driver Age]]&lt;=60,"(25–60) Adult","(&gt;60) Senior"))</f>
        <v>(&lt;25) Young</v>
      </c>
      <c r="Y637" t="s">
        <v>75</v>
      </c>
      <c r="Z637" t="s">
        <v>33</v>
      </c>
      <c r="AA637" t="s">
        <v>76</v>
      </c>
      <c r="AB637" t="s">
        <v>77</v>
      </c>
      <c r="AC637">
        <v>16</v>
      </c>
      <c r="AD637" t="s">
        <v>135</v>
      </c>
      <c r="AE637" t="s">
        <v>48</v>
      </c>
      <c r="AF637" t="s">
        <v>49</v>
      </c>
      <c r="AG637" t="s">
        <v>50</v>
      </c>
      <c r="AH637">
        <v>2.5</v>
      </c>
      <c r="AI637" t="s">
        <v>168</v>
      </c>
      <c r="AJ637" t="s">
        <v>52</v>
      </c>
    </row>
    <row r="638" spans="1:36">
      <c r="A638" t="s">
        <v>1332</v>
      </c>
      <c r="B638">
        <f>1</f>
        <v>1</v>
      </c>
      <c r="C638" t="s">
        <v>152</v>
      </c>
      <c r="D638" t="str">
        <f>VLOOKUP(Table1[[#This Row],[State Name]], Lookup!$A$2:$B$33, 2, FALSE)</f>
        <v>AP</v>
      </c>
      <c r="E638" t="s">
        <v>153</v>
      </c>
      <c r="F638">
        <v>2018</v>
      </c>
      <c r="G638" t="s">
        <v>34</v>
      </c>
      <c r="H638">
        <f t="shared" si="9"/>
        <v>5</v>
      </c>
      <c r="I638" s="3">
        <f>DATE(Table1[[#This Row],[Year]],Table1[[#This Row],[Month_Number]],1)</f>
        <v>43221</v>
      </c>
      <c r="J638" t="s">
        <v>101</v>
      </c>
      <c r="K638" t="s">
        <v>1333</v>
      </c>
      <c r="L638" t="s">
        <v>50</v>
      </c>
      <c r="M638">
        <v>5</v>
      </c>
      <c r="N638" t="s">
        <v>38</v>
      </c>
      <c r="O638">
        <v>5</v>
      </c>
      <c r="P638">
        <v>0</v>
      </c>
      <c r="Q638" t="s">
        <v>39</v>
      </c>
      <c r="R638" t="s">
        <v>40</v>
      </c>
      <c r="S638" t="s">
        <v>73</v>
      </c>
      <c r="T638" t="s">
        <v>74</v>
      </c>
      <c r="U638" t="s">
        <v>43</v>
      </c>
      <c r="V638">
        <v>89</v>
      </c>
      <c r="W638">
        <v>23</v>
      </c>
      <c r="X638" t="str">
        <f>IF(Table1[[#This Row],[Driver Age]]&lt;25,"(&lt;25) Young",IF(Table1[[#This Row],[Driver Age]]&lt;=60,"(25–60) Adult","(&gt;60) Senior"))</f>
        <v>(&lt;25) Young</v>
      </c>
      <c r="Y638" t="s">
        <v>75</v>
      </c>
      <c r="Z638" t="s">
        <v>33</v>
      </c>
      <c r="AA638" t="s">
        <v>45</v>
      </c>
      <c r="AB638" t="s">
        <v>46</v>
      </c>
      <c r="AC638">
        <v>2</v>
      </c>
      <c r="AD638" t="s">
        <v>47</v>
      </c>
      <c r="AE638" t="s">
        <v>65</v>
      </c>
      <c r="AF638" t="s">
        <v>49</v>
      </c>
      <c r="AG638" t="s">
        <v>143</v>
      </c>
      <c r="AH638">
        <v>0</v>
      </c>
      <c r="AI638" t="s">
        <v>168</v>
      </c>
      <c r="AJ638" t="s">
        <v>91</v>
      </c>
    </row>
    <row r="639" spans="1:36">
      <c r="A639" t="s">
        <v>1334</v>
      </c>
      <c r="B639">
        <f>1</f>
        <v>1</v>
      </c>
      <c r="C639" t="s">
        <v>152</v>
      </c>
      <c r="D639" t="str">
        <f>VLOOKUP(Table1[[#This Row],[State Name]], Lookup!$A$2:$B$33, 2, FALSE)</f>
        <v>AP</v>
      </c>
      <c r="E639" t="s">
        <v>440</v>
      </c>
      <c r="F639">
        <v>2021</v>
      </c>
      <c r="G639" t="s">
        <v>138</v>
      </c>
      <c r="H639">
        <f t="shared" si="9"/>
        <v>9</v>
      </c>
      <c r="I639" s="3">
        <f>DATE(Table1[[#This Row],[Year]],Table1[[#This Row],[Month_Number]],1)</f>
        <v>44440</v>
      </c>
      <c r="J639" t="s">
        <v>101</v>
      </c>
      <c r="K639" t="s">
        <v>1335</v>
      </c>
      <c r="L639" t="s">
        <v>50</v>
      </c>
      <c r="M639">
        <v>3</v>
      </c>
      <c r="N639" t="s">
        <v>60</v>
      </c>
      <c r="O639">
        <v>8</v>
      </c>
      <c r="P639">
        <v>2</v>
      </c>
      <c r="Q639" t="s">
        <v>87</v>
      </c>
      <c r="R639" t="s">
        <v>88</v>
      </c>
      <c r="S639" t="s">
        <v>73</v>
      </c>
      <c r="T639" t="s">
        <v>74</v>
      </c>
      <c r="U639" t="s">
        <v>106</v>
      </c>
      <c r="V639">
        <v>67</v>
      </c>
      <c r="W639">
        <v>59</v>
      </c>
      <c r="X639" t="str">
        <f>IF(Table1[[#This Row],[Driver Age]]&lt;25,"(&lt;25) Young",IF(Table1[[#This Row],[Driver Age]]&lt;=60,"(25–60) Adult","(&gt;60) Senior"))</f>
        <v>(25–60) Adult</v>
      </c>
      <c r="Y639" t="s">
        <v>44</v>
      </c>
      <c r="Z639" t="s">
        <v>33</v>
      </c>
      <c r="AA639" t="s">
        <v>76</v>
      </c>
      <c r="AB639" t="s">
        <v>77</v>
      </c>
      <c r="AC639">
        <v>18</v>
      </c>
      <c r="AD639" t="s">
        <v>114</v>
      </c>
      <c r="AE639" t="s">
        <v>48</v>
      </c>
      <c r="AF639" t="s">
        <v>49</v>
      </c>
      <c r="AG639" t="s">
        <v>50</v>
      </c>
      <c r="AH639">
        <v>0.25</v>
      </c>
      <c r="AI639" t="s">
        <v>66</v>
      </c>
      <c r="AJ639" t="s">
        <v>52</v>
      </c>
    </row>
    <row r="640" spans="1:36">
      <c r="A640" t="s">
        <v>1336</v>
      </c>
      <c r="B640">
        <f>1</f>
        <v>1</v>
      </c>
      <c r="C640" t="s">
        <v>145</v>
      </c>
      <c r="D640" t="str">
        <f>VLOOKUP(Table1[[#This Row],[State Name]], Lookup!$A$2:$B$33, 2, FALSE)</f>
        <v>TS</v>
      </c>
      <c r="E640" t="s">
        <v>33</v>
      </c>
      <c r="F640">
        <v>2022</v>
      </c>
      <c r="G640" t="s">
        <v>111</v>
      </c>
      <c r="H640">
        <f t="shared" si="9"/>
        <v>10</v>
      </c>
      <c r="I640" s="3">
        <f>DATE(Table1[[#This Row],[Year]],Table1[[#This Row],[Month_Number]],1)</f>
        <v>44835</v>
      </c>
      <c r="J640" t="s">
        <v>146</v>
      </c>
      <c r="K640" t="s">
        <v>1337</v>
      </c>
      <c r="L640" t="s">
        <v>59</v>
      </c>
      <c r="M640">
        <v>3</v>
      </c>
      <c r="N640" t="s">
        <v>113</v>
      </c>
      <c r="O640">
        <v>10</v>
      </c>
      <c r="P640">
        <v>0</v>
      </c>
      <c r="Q640" t="s">
        <v>119</v>
      </c>
      <c r="R640" t="s">
        <v>40</v>
      </c>
      <c r="S640" t="s">
        <v>73</v>
      </c>
      <c r="T640" t="s">
        <v>105</v>
      </c>
      <c r="U640" t="s">
        <v>106</v>
      </c>
      <c r="V640">
        <v>45</v>
      </c>
      <c r="W640">
        <v>48</v>
      </c>
      <c r="X640" t="str">
        <f>IF(Table1[[#This Row],[Driver Age]]&lt;25,"(&lt;25) Young",IF(Table1[[#This Row],[Driver Age]]&lt;=60,"(25–60) Adult","(&gt;60) Senior"))</f>
        <v>(25–60) Adult</v>
      </c>
      <c r="Y640" t="s">
        <v>75</v>
      </c>
      <c r="Z640" t="s">
        <v>90</v>
      </c>
      <c r="AA640" t="s">
        <v>45</v>
      </c>
      <c r="AB640" t="s">
        <v>46</v>
      </c>
      <c r="AC640">
        <v>15</v>
      </c>
      <c r="AD640" t="s">
        <v>135</v>
      </c>
      <c r="AE640" t="s">
        <v>79</v>
      </c>
      <c r="AF640" t="s">
        <v>49</v>
      </c>
      <c r="AG640" t="s">
        <v>143</v>
      </c>
      <c r="AH640">
        <v>0</v>
      </c>
      <c r="AI640" t="s">
        <v>108</v>
      </c>
      <c r="AJ640" t="s">
        <v>109</v>
      </c>
    </row>
    <row r="641" spans="1:36">
      <c r="A641" t="s">
        <v>1338</v>
      </c>
      <c r="B641">
        <f>1</f>
        <v>1</v>
      </c>
      <c r="C641" t="s">
        <v>191</v>
      </c>
      <c r="D641" t="str">
        <f>VLOOKUP(Table1[[#This Row],[State Name]], Lookup!$A$2:$B$33, 2, FALSE)</f>
        <v>CH</v>
      </c>
      <c r="E641" t="s">
        <v>33</v>
      </c>
      <c r="F641">
        <v>2023</v>
      </c>
      <c r="G641" t="s">
        <v>34</v>
      </c>
      <c r="H641">
        <f t="shared" si="9"/>
        <v>5</v>
      </c>
      <c r="I641" s="3">
        <f>DATE(Table1[[#This Row],[Year]],Table1[[#This Row],[Month_Number]],1)</f>
        <v>45047</v>
      </c>
      <c r="J641" t="s">
        <v>35</v>
      </c>
      <c r="K641" t="s">
        <v>575</v>
      </c>
      <c r="L641" t="s">
        <v>37</v>
      </c>
      <c r="M641">
        <v>5</v>
      </c>
      <c r="N641" t="s">
        <v>128</v>
      </c>
      <c r="O641">
        <v>0</v>
      </c>
      <c r="P641">
        <v>3</v>
      </c>
      <c r="Q641" t="s">
        <v>103</v>
      </c>
      <c r="R641" t="s">
        <v>40</v>
      </c>
      <c r="S641" t="s">
        <v>120</v>
      </c>
      <c r="T641" t="s">
        <v>74</v>
      </c>
      <c r="U641" t="s">
        <v>43</v>
      </c>
      <c r="V641">
        <v>67</v>
      </c>
      <c r="W641">
        <v>18</v>
      </c>
      <c r="X641" t="str">
        <f>IF(Table1[[#This Row],[Driver Age]]&lt;25,"(&lt;25) Young",IF(Table1[[#This Row],[Driver Age]]&lt;=60,"(25–60) Adult","(&gt;60) Senior"))</f>
        <v>(&lt;25) Young</v>
      </c>
      <c r="Y641" t="s">
        <v>75</v>
      </c>
      <c r="Z641" t="s">
        <v>90</v>
      </c>
      <c r="AA641" t="s">
        <v>45</v>
      </c>
      <c r="AB641" t="s">
        <v>64</v>
      </c>
      <c r="AC641">
        <v>4</v>
      </c>
      <c r="AD641" t="s">
        <v>47</v>
      </c>
      <c r="AE641" t="s">
        <v>79</v>
      </c>
      <c r="AF641" t="s">
        <v>49</v>
      </c>
      <c r="AG641" t="s">
        <v>50</v>
      </c>
      <c r="AH641">
        <v>0</v>
      </c>
      <c r="AI641" t="s">
        <v>168</v>
      </c>
      <c r="AJ641" t="s">
        <v>52</v>
      </c>
    </row>
    <row r="642" spans="1:36">
      <c r="A642" t="s">
        <v>1339</v>
      </c>
      <c r="B642">
        <f>1</f>
        <v>1</v>
      </c>
      <c r="C642" t="s">
        <v>157</v>
      </c>
      <c r="D642" t="str">
        <f>VLOOKUP(Table1[[#This Row],[State Name]], Lookup!$A$2:$B$33, 2, FALSE)</f>
        <v>KA</v>
      </c>
      <c r="E642" t="s">
        <v>302</v>
      </c>
      <c r="F642">
        <v>2023</v>
      </c>
      <c r="G642" t="s">
        <v>100</v>
      </c>
      <c r="H642">
        <f t="shared" ref="H642:H705" si="10">MONTH(DATEVALUE(G642 &amp; " 5"))</f>
        <v>11</v>
      </c>
      <c r="I642" s="3">
        <f>DATE(Table1[[#This Row],[Year]],Table1[[#This Row],[Month_Number]],1)</f>
        <v>45231</v>
      </c>
      <c r="J642" t="s">
        <v>57</v>
      </c>
      <c r="K642" t="s">
        <v>682</v>
      </c>
      <c r="L642" t="s">
        <v>37</v>
      </c>
      <c r="M642">
        <v>3</v>
      </c>
      <c r="N642" t="s">
        <v>60</v>
      </c>
      <c r="O642">
        <v>3</v>
      </c>
      <c r="P642">
        <v>3</v>
      </c>
      <c r="Q642" t="s">
        <v>39</v>
      </c>
      <c r="R642" t="s">
        <v>104</v>
      </c>
      <c r="S642" t="s">
        <v>73</v>
      </c>
      <c r="T642" t="s">
        <v>105</v>
      </c>
      <c r="U642" t="s">
        <v>43</v>
      </c>
      <c r="V642">
        <v>37</v>
      </c>
      <c r="W642">
        <v>32</v>
      </c>
      <c r="X642" t="str">
        <f>IF(Table1[[#This Row],[Driver Age]]&lt;25,"(&lt;25) Young",IF(Table1[[#This Row],[Driver Age]]&lt;=60,"(25–60) Adult","(&gt;60) Senior"))</f>
        <v>(25–60) Adult</v>
      </c>
      <c r="Y642" t="s">
        <v>75</v>
      </c>
      <c r="Z642" t="s">
        <v>107</v>
      </c>
      <c r="AA642" t="s">
        <v>76</v>
      </c>
      <c r="AB642" t="s">
        <v>77</v>
      </c>
      <c r="AC642">
        <v>8</v>
      </c>
      <c r="AD642" t="s">
        <v>78</v>
      </c>
      <c r="AE642" t="s">
        <v>79</v>
      </c>
      <c r="AF642" t="s">
        <v>49</v>
      </c>
      <c r="AG642" t="s">
        <v>50</v>
      </c>
      <c r="AH642">
        <v>1</v>
      </c>
      <c r="AI642" t="s">
        <v>80</v>
      </c>
      <c r="AJ642" t="s">
        <v>109</v>
      </c>
    </row>
    <row r="643" spans="1:36">
      <c r="A643" t="s">
        <v>1340</v>
      </c>
      <c r="B643">
        <f>1</f>
        <v>1</v>
      </c>
      <c r="C643" t="s">
        <v>54</v>
      </c>
      <c r="D643" t="str">
        <f>VLOOKUP(Table1[[#This Row],[State Name]], Lookup!$A$2:$B$33, 2, FALSE)</f>
        <v>UP</v>
      </c>
      <c r="E643" t="s">
        <v>174</v>
      </c>
      <c r="F643">
        <v>2020</v>
      </c>
      <c r="G643" t="s">
        <v>83</v>
      </c>
      <c r="H643">
        <f t="shared" si="10"/>
        <v>6</v>
      </c>
      <c r="I643" s="3">
        <f>DATE(Table1[[#This Row],[Year]],Table1[[#This Row],[Month_Number]],1)</f>
        <v>43983</v>
      </c>
      <c r="J643" t="s">
        <v>57</v>
      </c>
      <c r="K643" t="s">
        <v>1341</v>
      </c>
      <c r="L643" t="s">
        <v>50</v>
      </c>
      <c r="M643">
        <v>3</v>
      </c>
      <c r="N643" t="s">
        <v>60</v>
      </c>
      <c r="O643">
        <v>10</v>
      </c>
      <c r="P643">
        <v>3</v>
      </c>
      <c r="Q643" t="s">
        <v>103</v>
      </c>
      <c r="R643" t="s">
        <v>61</v>
      </c>
      <c r="S643" t="s">
        <v>120</v>
      </c>
      <c r="T643" t="s">
        <v>63</v>
      </c>
      <c r="U643" t="s">
        <v>43</v>
      </c>
      <c r="V643">
        <v>35</v>
      </c>
      <c r="W643">
        <v>24</v>
      </c>
      <c r="X643" t="str">
        <f>IF(Table1[[#This Row],[Driver Age]]&lt;25,"(&lt;25) Young",IF(Table1[[#This Row],[Driver Age]]&lt;=60,"(25–60) Adult","(&gt;60) Senior"))</f>
        <v>(&lt;25) Young</v>
      </c>
      <c r="Y643" t="s">
        <v>75</v>
      </c>
      <c r="Z643" t="s">
        <v>90</v>
      </c>
      <c r="AA643" t="s">
        <v>76</v>
      </c>
      <c r="AB643" t="s">
        <v>97</v>
      </c>
      <c r="AC643">
        <v>4</v>
      </c>
      <c r="AD643" t="s">
        <v>47</v>
      </c>
      <c r="AE643" t="s">
        <v>48</v>
      </c>
      <c r="AF643" t="s">
        <v>49</v>
      </c>
      <c r="AG643" t="s">
        <v>50</v>
      </c>
      <c r="AH643">
        <v>0.3</v>
      </c>
      <c r="AI643" t="s">
        <v>168</v>
      </c>
      <c r="AJ643" t="s">
        <v>109</v>
      </c>
    </row>
    <row r="644" spans="1:36">
      <c r="A644" t="s">
        <v>1342</v>
      </c>
      <c r="B644">
        <f>1</f>
        <v>1</v>
      </c>
      <c r="C644" t="s">
        <v>294</v>
      </c>
      <c r="D644" t="str">
        <f>VLOOKUP(Table1[[#This Row],[State Name]], Lookup!$A$2:$B$33, 2, FALSE)</f>
        <v>MZ</v>
      </c>
      <c r="E644" t="s">
        <v>33</v>
      </c>
      <c r="F644">
        <v>2018</v>
      </c>
      <c r="G644" t="s">
        <v>34</v>
      </c>
      <c r="H644">
        <f t="shared" si="10"/>
        <v>5</v>
      </c>
      <c r="I644" s="3">
        <f>DATE(Table1[[#This Row],[Year]],Table1[[#This Row],[Month_Number]],1)</f>
        <v>43221</v>
      </c>
      <c r="J644" t="s">
        <v>146</v>
      </c>
      <c r="K644" t="s">
        <v>782</v>
      </c>
      <c r="L644" t="s">
        <v>37</v>
      </c>
      <c r="M644">
        <v>2</v>
      </c>
      <c r="N644" t="s">
        <v>60</v>
      </c>
      <c r="O644">
        <v>4</v>
      </c>
      <c r="P644">
        <v>4</v>
      </c>
      <c r="Q644" t="s">
        <v>39</v>
      </c>
      <c r="R644" t="s">
        <v>61</v>
      </c>
      <c r="S644" t="s">
        <v>120</v>
      </c>
      <c r="T644" t="s">
        <v>63</v>
      </c>
      <c r="U644" t="s">
        <v>33</v>
      </c>
      <c r="V644">
        <v>105</v>
      </c>
      <c r="W644">
        <v>62</v>
      </c>
      <c r="X644" t="str">
        <f>IF(Table1[[#This Row],[Driver Age]]&lt;25,"(&lt;25) Young",IF(Table1[[#This Row],[Driver Age]]&lt;=60,"(25–60) Adult","(&gt;60) Senior"))</f>
        <v>(&gt;60) Senior</v>
      </c>
      <c r="Y644" t="s">
        <v>75</v>
      </c>
      <c r="Z644" t="s">
        <v>33</v>
      </c>
      <c r="AA644" t="s">
        <v>76</v>
      </c>
      <c r="AB644" t="s">
        <v>97</v>
      </c>
      <c r="AC644">
        <v>14</v>
      </c>
      <c r="AD644" t="s">
        <v>135</v>
      </c>
      <c r="AE644" t="s">
        <v>65</v>
      </c>
      <c r="AF644" t="s">
        <v>49</v>
      </c>
      <c r="AG644" t="s">
        <v>50</v>
      </c>
      <c r="AH644">
        <v>1</v>
      </c>
      <c r="AI644" t="s">
        <v>66</v>
      </c>
      <c r="AJ644" t="s">
        <v>67</v>
      </c>
    </row>
    <row r="645" spans="1:36">
      <c r="A645" t="s">
        <v>1343</v>
      </c>
      <c r="B645">
        <f>1</f>
        <v>1</v>
      </c>
      <c r="C645" t="s">
        <v>93</v>
      </c>
      <c r="D645" t="str">
        <f>VLOOKUP(Table1[[#This Row],[State Name]], Lookup!$A$2:$B$33, 2, FALSE)</f>
        <v>SK</v>
      </c>
      <c r="E645" t="s">
        <v>33</v>
      </c>
      <c r="F645">
        <v>2021</v>
      </c>
      <c r="G645" t="s">
        <v>111</v>
      </c>
      <c r="H645">
        <f t="shared" si="10"/>
        <v>10</v>
      </c>
      <c r="I645" s="3">
        <f>DATE(Table1[[#This Row],[Year]],Table1[[#This Row],[Month_Number]],1)</f>
        <v>44470</v>
      </c>
      <c r="J645" t="s">
        <v>95</v>
      </c>
      <c r="K645" t="s">
        <v>1344</v>
      </c>
      <c r="L645" t="s">
        <v>37</v>
      </c>
      <c r="M645">
        <v>2</v>
      </c>
      <c r="N645" t="s">
        <v>38</v>
      </c>
      <c r="O645">
        <v>5</v>
      </c>
      <c r="P645">
        <v>4</v>
      </c>
      <c r="Q645" t="s">
        <v>103</v>
      </c>
      <c r="R645" t="s">
        <v>40</v>
      </c>
      <c r="S645" t="s">
        <v>41</v>
      </c>
      <c r="T645" t="s">
        <v>74</v>
      </c>
      <c r="U645" t="s">
        <v>106</v>
      </c>
      <c r="V645">
        <v>36</v>
      </c>
      <c r="W645">
        <v>67</v>
      </c>
      <c r="X645" t="str">
        <f>IF(Table1[[#This Row],[Driver Age]]&lt;25,"(&lt;25) Young",IF(Table1[[#This Row],[Driver Age]]&lt;=60,"(25–60) Adult","(&gt;60) Senior"))</f>
        <v>(&gt;60) Senior</v>
      </c>
      <c r="Y645" t="s">
        <v>44</v>
      </c>
      <c r="Z645" t="s">
        <v>90</v>
      </c>
      <c r="AA645" t="s">
        <v>45</v>
      </c>
      <c r="AB645" t="s">
        <v>64</v>
      </c>
      <c r="AC645">
        <v>18</v>
      </c>
      <c r="AD645" t="s">
        <v>114</v>
      </c>
      <c r="AE645" t="s">
        <v>48</v>
      </c>
      <c r="AF645" t="s">
        <v>49</v>
      </c>
      <c r="AG645" t="s">
        <v>50</v>
      </c>
      <c r="AH645">
        <v>0.8</v>
      </c>
      <c r="AI645" t="s">
        <v>51</v>
      </c>
      <c r="AJ645" t="s">
        <v>109</v>
      </c>
    </row>
    <row r="646" spans="1:36">
      <c r="A646" t="s">
        <v>1345</v>
      </c>
      <c r="B646">
        <f>1</f>
        <v>1</v>
      </c>
      <c r="C646" t="s">
        <v>220</v>
      </c>
      <c r="D646" t="str">
        <f>VLOOKUP(Table1[[#This Row],[State Name]], Lookup!$A$2:$B$33, 2, FALSE)</f>
        <v>NL</v>
      </c>
      <c r="E646" t="s">
        <v>33</v>
      </c>
      <c r="F646">
        <v>2021</v>
      </c>
      <c r="G646" t="s">
        <v>94</v>
      </c>
      <c r="H646">
        <f t="shared" si="10"/>
        <v>8</v>
      </c>
      <c r="I646" s="3">
        <f>DATE(Table1[[#This Row],[Year]],Table1[[#This Row],[Month_Number]],1)</f>
        <v>44409</v>
      </c>
      <c r="J646" t="s">
        <v>101</v>
      </c>
      <c r="K646" t="s">
        <v>687</v>
      </c>
      <c r="L646" t="s">
        <v>37</v>
      </c>
      <c r="M646">
        <v>2</v>
      </c>
      <c r="N646" t="s">
        <v>60</v>
      </c>
      <c r="O646">
        <v>6</v>
      </c>
      <c r="P646">
        <v>5</v>
      </c>
      <c r="Q646" t="s">
        <v>39</v>
      </c>
      <c r="R646" t="s">
        <v>104</v>
      </c>
      <c r="S646" t="s">
        <v>62</v>
      </c>
      <c r="T646" t="s">
        <v>42</v>
      </c>
      <c r="U646" t="s">
        <v>33</v>
      </c>
      <c r="V646">
        <v>93</v>
      </c>
      <c r="W646">
        <v>31</v>
      </c>
      <c r="X646" t="str">
        <f>IF(Table1[[#This Row],[Driver Age]]&lt;25,"(&lt;25) Young",IF(Table1[[#This Row],[Driver Age]]&lt;=60,"(25–60) Adult","(&gt;60) Senior"))</f>
        <v>(25–60) Adult</v>
      </c>
      <c r="Y646" t="s">
        <v>44</v>
      </c>
      <c r="Z646" t="s">
        <v>107</v>
      </c>
      <c r="AA646" t="s">
        <v>45</v>
      </c>
      <c r="AB646" t="s">
        <v>97</v>
      </c>
      <c r="AC646">
        <v>4</v>
      </c>
      <c r="AD646" t="s">
        <v>47</v>
      </c>
      <c r="AE646" t="s">
        <v>48</v>
      </c>
      <c r="AF646" t="s">
        <v>49</v>
      </c>
      <c r="AG646" t="s">
        <v>50</v>
      </c>
      <c r="AH646">
        <v>0.83</v>
      </c>
      <c r="AI646" t="s">
        <v>80</v>
      </c>
      <c r="AJ646" t="s">
        <v>67</v>
      </c>
    </row>
    <row r="647" spans="1:36">
      <c r="A647" t="s">
        <v>1346</v>
      </c>
      <c r="B647">
        <f>1</f>
        <v>1</v>
      </c>
      <c r="C647" t="s">
        <v>318</v>
      </c>
      <c r="D647" t="str">
        <f>VLOOKUP(Table1[[#This Row],[State Name]], Lookup!$A$2:$B$33, 2, FALSE)</f>
        <v>PB</v>
      </c>
      <c r="E647" t="s">
        <v>33</v>
      </c>
      <c r="F647">
        <v>2018</v>
      </c>
      <c r="G647" t="s">
        <v>117</v>
      </c>
      <c r="H647">
        <f t="shared" si="10"/>
        <v>12</v>
      </c>
      <c r="I647" s="3">
        <f>DATE(Table1[[#This Row],[Year]],Table1[[#This Row],[Month_Number]],1)</f>
        <v>43435</v>
      </c>
      <c r="J647" t="s">
        <v>154</v>
      </c>
      <c r="K647" t="s">
        <v>344</v>
      </c>
      <c r="L647" t="s">
        <v>59</v>
      </c>
      <c r="M647">
        <v>2</v>
      </c>
      <c r="N647" t="s">
        <v>113</v>
      </c>
      <c r="O647">
        <v>4</v>
      </c>
      <c r="P647">
        <v>4</v>
      </c>
      <c r="Q647" t="s">
        <v>39</v>
      </c>
      <c r="R647" t="s">
        <v>88</v>
      </c>
      <c r="S647" t="s">
        <v>41</v>
      </c>
      <c r="T647" t="s">
        <v>74</v>
      </c>
      <c r="U647" t="s">
        <v>43</v>
      </c>
      <c r="V647">
        <v>99</v>
      </c>
      <c r="W647">
        <v>60</v>
      </c>
      <c r="X647" t="str">
        <f>IF(Table1[[#This Row],[Driver Age]]&lt;25,"(&lt;25) Young",IF(Table1[[#This Row],[Driver Age]]&lt;=60,"(25–60) Adult","(&gt;60) Senior"))</f>
        <v>(25–60) Adult</v>
      </c>
      <c r="Y647" t="s">
        <v>75</v>
      </c>
      <c r="Z647" t="s">
        <v>107</v>
      </c>
      <c r="AA647" t="s">
        <v>76</v>
      </c>
      <c r="AB647" t="s">
        <v>77</v>
      </c>
      <c r="AC647">
        <v>12</v>
      </c>
      <c r="AD647" t="s">
        <v>135</v>
      </c>
      <c r="AE647" t="s">
        <v>65</v>
      </c>
      <c r="AF647" t="s">
        <v>26</v>
      </c>
      <c r="AG647" t="s">
        <v>50</v>
      </c>
      <c r="AH647">
        <v>1</v>
      </c>
      <c r="AI647" t="s">
        <v>66</v>
      </c>
      <c r="AJ647" t="s">
        <v>67</v>
      </c>
    </row>
    <row r="648" spans="1:36">
      <c r="A648" t="s">
        <v>1347</v>
      </c>
      <c r="B648">
        <f>1</f>
        <v>1</v>
      </c>
      <c r="C648" t="s">
        <v>99</v>
      </c>
      <c r="D648" t="str">
        <f>VLOOKUP(Table1[[#This Row],[State Name]], Lookup!$A$2:$B$33, 2, FALSE)</f>
        <v>ML</v>
      </c>
      <c r="E648" t="s">
        <v>33</v>
      </c>
      <c r="F648">
        <v>2022</v>
      </c>
      <c r="G648" t="s">
        <v>130</v>
      </c>
      <c r="H648">
        <f t="shared" si="10"/>
        <v>4</v>
      </c>
      <c r="I648" s="3">
        <f>DATE(Table1[[#This Row],[Year]],Table1[[#This Row],[Month_Number]],1)</f>
        <v>44652</v>
      </c>
      <c r="J648" t="s">
        <v>95</v>
      </c>
      <c r="K648" t="s">
        <v>1348</v>
      </c>
      <c r="L648" t="s">
        <v>59</v>
      </c>
      <c r="M648">
        <v>5</v>
      </c>
      <c r="N648" t="s">
        <v>128</v>
      </c>
      <c r="O648">
        <v>7</v>
      </c>
      <c r="P648">
        <v>2</v>
      </c>
      <c r="Q648" t="s">
        <v>119</v>
      </c>
      <c r="R648" t="s">
        <v>88</v>
      </c>
      <c r="S648" t="s">
        <v>73</v>
      </c>
      <c r="T648" t="s">
        <v>74</v>
      </c>
      <c r="U648" t="s">
        <v>43</v>
      </c>
      <c r="V648">
        <v>61</v>
      </c>
      <c r="W648">
        <v>26</v>
      </c>
      <c r="X648" t="str">
        <f>IF(Table1[[#This Row],[Driver Age]]&lt;25,"(&lt;25) Young",IF(Table1[[#This Row],[Driver Age]]&lt;=60,"(25–60) Adult","(&gt;60) Senior"))</f>
        <v>(25–60) Adult</v>
      </c>
      <c r="Y648" t="s">
        <v>75</v>
      </c>
      <c r="Z648" t="s">
        <v>107</v>
      </c>
      <c r="AA648" t="s">
        <v>76</v>
      </c>
      <c r="AB648" t="s">
        <v>97</v>
      </c>
      <c r="AC648">
        <v>16</v>
      </c>
      <c r="AD648" t="s">
        <v>135</v>
      </c>
      <c r="AE648" t="s">
        <v>79</v>
      </c>
      <c r="AF648" t="s">
        <v>49</v>
      </c>
      <c r="AG648" t="s">
        <v>50</v>
      </c>
      <c r="AH648">
        <v>0.28999999999999998</v>
      </c>
      <c r="AI648" t="s">
        <v>80</v>
      </c>
      <c r="AJ648" t="s">
        <v>52</v>
      </c>
    </row>
    <row r="649" spans="1:36">
      <c r="A649" t="s">
        <v>1349</v>
      </c>
      <c r="B649">
        <f>1</f>
        <v>1</v>
      </c>
      <c r="C649" t="s">
        <v>149</v>
      </c>
      <c r="D649" t="str">
        <f>VLOOKUP(Table1[[#This Row],[State Name]], Lookup!$A$2:$B$33, 2, FALSE)</f>
        <v>AR</v>
      </c>
      <c r="E649" t="s">
        <v>33</v>
      </c>
      <c r="F649">
        <v>2022</v>
      </c>
      <c r="G649" t="s">
        <v>111</v>
      </c>
      <c r="H649">
        <f t="shared" si="10"/>
        <v>10</v>
      </c>
      <c r="I649" s="3">
        <f>DATE(Table1[[#This Row],[Year]],Table1[[#This Row],[Month_Number]],1)</f>
        <v>44835</v>
      </c>
      <c r="J649" t="s">
        <v>84</v>
      </c>
      <c r="K649" t="s">
        <v>1350</v>
      </c>
      <c r="L649" t="s">
        <v>37</v>
      </c>
      <c r="M649">
        <v>1</v>
      </c>
      <c r="N649" t="s">
        <v>38</v>
      </c>
      <c r="O649">
        <v>1</v>
      </c>
      <c r="P649">
        <v>4</v>
      </c>
      <c r="Q649" t="s">
        <v>72</v>
      </c>
      <c r="R649" t="s">
        <v>88</v>
      </c>
      <c r="S649" t="s">
        <v>62</v>
      </c>
      <c r="T649" t="s">
        <v>42</v>
      </c>
      <c r="U649" t="s">
        <v>106</v>
      </c>
      <c r="V649">
        <v>75</v>
      </c>
      <c r="W649">
        <v>46</v>
      </c>
      <c r="X649" t="str">
        <f>IF(Table1[[#This Row],[Driver Age]]&lt;25,"(&lt;25) Young",IF(Table1[[#This Row],[Driver Age]]&lt;=60,"(25–60) Adult","(&gt;60) Senior"))</f>
        <v>(25–60) Adult</v>
      </c>
      <c r="Y649" t="s">
        <v>75</v>
      </c>
      <c r="Z649" t="s">
        <v>90</v>
      </c>
      <c r="AA649" t="s">
        <v>45</v>
      </c>
      <c r="AB649" t="s">
        <v>46</v>
      </c>
      <c r="AC649">
        <v>20</v>
      </c>
      <c r="AD649" t="s">
        <v>114</v>
      </c>
      <c r="AE649" t="s">
        <v>79</v>
      </c>
      <c r="AF649" t="s">
        <v>26</v>
      </c>
      <c r="AG649" t="s">
        <v>50</v>
      </c>
      <c r="AH649">
        <v>4</v>
      </c>
      <c r="AI649" t="s">
        <v>108</v>
      </c>
      <c r="AJ649" t="s">
        <v>91</v>
      </c>
    </row>
    <row r="650" spans="1:36">
      <c r="A650" t="s">
        <v>1351</v>
      </c>
      <c r="B650">
        <f>1</f>
        <v>1</v>
      </c>
      <c r="C650" t="s">
        <v>122</v>
      </c>
      <c r="D650" t="str">
        <f>VLOOKUP(Table1[[#This Row],[State Name]], Lookup!$A$2:$B$33, 2, FALSE)</f>
        <v>RJ</v>
      </c>
      <c r="E650" t="s">
        <v>1191</v>
      </c>
      <c r="F650">
        <v>2023</v>
      </c>
      <c r="G650" t="s">
        <v>100</v>
      </c>
      <c r="H650">
        <f t="shared" si="10"/>
        <v>11</v>
      </c>
      <c r="I650" s="3">
        <f>DATE(Table1[[#This Row],[Year]],Table1[[#This Row],[Month_Number]],1)</f>
        <v>45231</v>
      </c>
      <c r="J650" t="s">
        <v>84</v>
      </c>
      <c r="K650" t="s">
        <v>348</v>
      </c>
      <c r="L650" t="s">
        <v>59</v>
      </c>
      <c r="M650">
        <v>4</v>
      </c>
      <c r="N650" t="s">
        <v>128</v>
      </c>
      <c r="O650">
        <v>1</v>
      </c>
      <c r="P650">
        <v>0</v>
      </c>
      <c r="Q650" t="s">
        <v>103</v>
      </c>
      <c r="R650" t="s">
        <v>104</v>
      </c>
      <c r="S650" t="s">
        <v>73</v>
      </c>
      <c r="T650" t="s">
        <v>63</v>
      </c>
      <c r="U650" t="s">
        <v>43</v>
      </c>
      <c r="V650">
        <v>89</v>
      </c>
      <c r="W650">
        <v>23</v>
      </c>
      <c r="X650" t="str">
        <f>IF(Table1[[#This Row],[Driver Age]]&lt;25,"(&lt;25) Young",IF(Table1[[#This Row],[Driver Age]]&lt;=60,"(25–60) Adult","(&gt;60) Senior"))</f>
        <v>(&lt;25) Young</v>
      </c>
      <c r="Y650" t="s">
        <v>44</v>
      </c>
      <c r="Z650" t="s">
        <v>33</v>
      </c>
      <c r="AA650" t="s">
        <v>45</v>
      </c>
      <c r="AB650" t="s">
        <v>77</v>
      </c>
      <c r="AC650">
        <v>9</v>
      </c>
      <c r="AD650" t="s">
        <v>78</v>
      </c>
      <c r="AE650" t="s">
        <v>79</v>
      </c>
      <c r="AF650" t="s">
        <v>26</v>
      </c>
      <c r="AG650" t="s">
        <v>143</v>
      </c>
      <c r="AH650">
        <v>0</v>
      </c>
      <c r="AI650" t="s">
        <v>168</v>
      </c>
      <c r="AJ650" t="s">
        <v>91</v>
      </c>
    </row>
    <row r="651" spans="1:36">
      <c r="A651" t="s">
        <v>1352</v>
      </c>
      <c r="B651">
        <f>1</f>
        <v>1</v>
      </c>
      <c r="C651" t="s">
        <v>116</v>
      </c>
      <c r="D651" t="str">
        <f>VLOOKUP(Table1[[#This Row],[State Name]], Lookup!$A$2:$B$33, 2, FALSE)</f>
        <v>HP</v>
      </c>
      <c r="E651" t="s">
        <v>33</v>
      </c>
      <c r="F651">
        <v>2019</v>
      </c>
      <c r="G651" t="s">
        <v>94</v>
      </c>
      <c r="H651">
        <f t="shared" si="10"/>
        <v>8</v>
      </c>
      <c r="I651" s="3">
        <f>DATE(Table1[[#This Row],[Year]],Table1[[#This Row],[Month_Number]],1)</f>
        <v>43678</v>
      </c>
      <c r="J651" t="s">
        <v>101</v>
      </c>
      <c r="K651" t="s">
        <v>1353</v>
      </c>
      <c r="L651" t="s">
        <v>37</v>
      </c>
      <c r="M651">
        <v>4</v>
      </c>
      <c r="N651" t="s">
        <v>38</v>
      </c>
      <c r="O651">
        <v>5</v>
      </c>
      <c r="P651">
        <v>3</v>
      </c>
      <c r="Q651" t="s">
        <v>103</v>
      </c>
      <c r="R651" t="s">
        <v>88</v>
      </c>
      <c r="S651" t="s">
        <v>62</v>
      </c>
      <c r="T651" t="s">
        <v>63</v>
      </c>
      <c r="U651" t="s">
        <v>89</v>
      </c>
      <c r="V651">
        <v>65</v>
      </c>
      <c r="W651">
        <v>49</v>
      </c>
      <c r="X651" t="str">
        <f>IF(Table1[[#This Row],[Driver Age]]&lt;25,"(&lt;25) Young",IF(Table1[[#This Row],[Driver Age]]&lt;=60,"(25–60) Adult","(&gt;60) Senior"))</f>
        <v>(25–60) Adult</v>
      </c>
      <c r="Y651" t="s">
        <v>75</v>
      </c>
      <c r="Z651" t="s">
        <v>107</v>
      </c>
      <c r="AA651" t="s">
        <v>45</v>
      </c>
      <c r="AB651" t="s">
        <v>97</v>
      </c>
      <c r="AC651">
        <v>10</v>
      </c>
      <c r="AD651" t="s">
        <v>78</v>
      </c>
      <c r="AE651" t="s">
        <v>65</v>
      </c>
      <c r="AF651" t="s">
        <v>49</v>
      </c>
      <c r="AG651" t="s">
        <v>50</v>
      </c>
      <c r="AH651">
        <v>0.6</v>
      </c>
      <c r="AI651" t="s">
        <v>108</v>
      </c>
      <c r="AJ651" t="s">
        <v>52</v>
      </c>
    </row>
    <row r="652" spans="1:36">
      <c r="A652" t="s">
        <v>1354</v>
      </c>
      <c r="B652">
        <f>1</f>
        <v>1</v>
      </c>
      <c r="C652" t="s">
        <v>311</v>
      </c>
      <c r="D652" t="str">
        <f>VLOOKUP(Table1[[#This Row],[State Name]], Lookup!$A$2:$B$33, 2, FALSE)</f>
        <v>JH</v>
      </c>
      <c r="E652" t="s">
        <v>33</v>
      </c>
      <c r="F652">
        <v>2023</v>
      </c>
      <c r="G652" t="s">
        <v>56</v>
      </c>
      <c r="H652">
        <f t="shared" si="10"/>
        <v>1</v>
      </c>
      <c r="I652" s="3">
        <f>DATE(Table1[[#This Row],[Year]],Table1[[#This Row],[Month_Number]],1)</f>
        <v>44927</v>
      </c>
      <c r="J652" t="s">
        <v>84</v>
      </c>
      <c r="K652" t="s">
        <v>1355</v>
      </c>
      <c r="L652" t="s">
        <v>50</v>
      </c>
      <c r="M652">
        <v>1</v>
      </c>
      <c r="N652" t="s">
        <v>86</v>
      </c>
      <c r="O652">
        <v>9</v>
      </c>
      <c r="P652">
        <v>5</v>
      </c>
      <c r="Q652" t="s">
        <v>72</v>
      </c>
      <c r="R652" t="s">
        <v>88</v>
      </c>
      <c r="S652" t="s">
        <v>73</v>
      </c>
      <c r="T652" t="s">
        <v>74</v>
      </c>
      <c r="U652" t="s">
        <v>89</v>
      </c>
      <c r="V652">
        <v>106</v>
      </c>
      <c r="W652">
        <v>38</v>
      </c>
      <c r="X652" t="str">
        <f>IF(Table1[[#This Row],[Driver Age]]&lt;25,"(&lt;25) Young",IF(Table1[[#This Row],[Driver Age]]&lt;=60,"(25–60) Adult","(&gt;60) Senior"))</f>
        <v>(25–60) Adult</v>
      </c>
      <c r="Y652" t="s">
        <v>75</v>
      </c>
      <c r="Z652" t="s">
        <v>33</v>
      </c>
      <c r="AA652" t="s">
        <v>45</v>
      </c>
      <c r="AB652" t="s">
        <v>64</v>
      </c>
      <c r="AC652">
        <v>12</v>
      </c>
      <c r="AD652" t="s">
        <v>135</v>
      </c>
      <c r="AE652" t="s">
        <v>79</v>
      </c>
      <c r="AF652" t="s">
        <v>26</v>
      </c>
      <c r="AG652" t="s">
        <v>50</v>
      </c>
      <c r="AH652">
        <v>0.56000000000000005</v>
      </c>
      <c r="AI652" t="s">
        <v>108</v>
      </c>
      <c r="AJ652" t="s">
        <v>67</v>
      </c>
    </row>
    <row r="653" spans="1:36">
      <c r="A653" t="s">
        <v>1356</v>
      </c>
      <c r="B653">
        <f>1</f>
        <v>1</v>
      </c>
      <c r="C653" t="s">
        <v>32</v>
      </c>
      <c r="D653" t="str">
        <f>VLOOKUP(Table1[[#This Row],[State Name]], Lookup!$A$2:$B$33, 2, FALSE)</f>
        <v>JK</v>
      </c>
      <c r="E653" t="s">
        <v>33</v>
      </c>
      <c r="F653">
        <v>2021</v>
      </c>
      <c r="G653" t="s">
        <v>124</v>
      </c>
      <c r="H653">
        <f t="shared" si="10"/>
        <v>7</v>
      </c>
      <c r="I653" s="3">
        <f>DATE(Table1[[#This Row],[Year]],Table1[[#This Row],[Month_Number]],1)</f>
        <v>44378</v>
      </c>
      <c r="J653" t="s">
        <v>146</v>
      </c>
      <c r="K653" t="s">
        <v>1240</v>
      </c>
      <c r="L653" t="s">
        <v>50</v>
      </c>
      <c r="M653">
        <v>5</v>
      </c>
      <c r="N653" t="s">
        <v>38</v>
      </c>
      <c r="O653">
        <v>2</v>
      </c>
      <c r="P653">
        <v>2</v>
      </c>
      <c r="Q653" t="s">
        <v>87</v>
      </c>
      <c r="R653" t="s">
        <v>104</v>
      </c>
      <c r="S653" t="s">
        <v>62</v>
      </c>
      <c r="T653" t="s">
        <v>42</v>
      </c>
      <c r="U653" t="s">
        <v>89</v>
      </c>
      <c r="V653">
        <v>93</v>
      </c>
      <c r="W653">
        <v>43</v>
      </c>
      <c r="X653" t="str">
        <f>IF(Table1[[#This Row],[Driver Age]]&lt;25,"(&lt;25) Young",IF(Table1[[#This Row],[Driver Age]]&lt;=60,"(25–60) Adult","(&gt;60) Senior"))</f>
        <v>(25–60) Adult</v>
      </c>
      <c r="Y653" t="s">
        <v>44</v>
      </c>
      <c r="Z653" t="s">
        <v>107</v>
      </c>
      <c r="AA653" t="s">
        <v>45</v>
      </c>
      <c r="AB653" t="s">
        <v>97</v>
      </c>
      <c r="AC653">
        <v>15</v>
      </c>
      <c r="AD653" t="s">
        <v>135</v>
      </c>
      <c r="AE653" t="s">
        <v>48</v>
      </c>
      <c r="AF653" t="s">
        <v>49</v>
      </c>
      <c r="AG653" t="s">
        <v>50</v>
      </c>
      <c r="AH653">
        <v>1</v>
      </c>
      <c r="AI653" t="s">
        <v>108</v>
      </c>
      <c r="AJ653" t="s">
        <v>67</v>
      </c>
    </row>
    <row r="654" spans="1:36">
      <c r="A654" t="s">
        <v>1357</v>
      </c>
      <c r="B654">
        <f>1</f>
        <v>1</v>
      </c>
      <c r="C654" t="s">
        <v>170</v>
      </c>
      <c r="D654" t="str">
        <f>VLOOKUP(Table1[[#This Row],[State Name]], Lookup!$A$2:$B$33, 2, FALSE)</f>
        <v>PY</v>
      </c>
      <c r="E654" t="s">
        <v>33</v>
      </c>
      <c r="F654">
        <v>2023</v>
      </c>
      <c r="G654" t="s">
        <v>83</v>
      </c>
      <c r="H654">
        <f t="shared" si="10"/>
        <v>6</v>
      </c>
      <c r="I654" s="3">
        <f>DATE(Table1[[#This Row],[Year]],Table1[[#This Row],[Month_Number]],1)</f>
        <v>45078</v>
      </c>
      <c r="J654" t="s">
        <v>57</v>
      </c>
      <c r="K654" t="s">
        <v>944</v>
      </c>
      <c r="L654" t="s">
        <v>59</v>
      </c>
      <c r="M654">
        <v>1</v>
      </c>
      <c r="N654" t="s">
        <v>60</v>
      </c>
      <c r="O654">
        <v>1</v>
      </c>
      <c r="P654">
        <v>1</v>
      </c>
      <c r="Q654" t="s">
        <v>87</v>
      </c>
      <c r="R654" t="s">
        <v>104</v>
      </c>
      <c r="S654" t="s">
        <v>41</v>
      </c>
      <c r="T654" t="s">
        <v>63</v>
      </c>
      <c r="U654" t="s">
        <v>33</v>
      </c>
      <c r="V654">
        <v>75</v>
      </c>
      <c r="W654">
        <v>62</v>
      </c>
      <c r="X654" t="str">
        <f>IF(Table1[[#This Row],[Driver Age]]&lt;25,"(&lt;25) Young",IF(Table1[[#This Row],[Driver Age]]&lt;=60,"(25–60) Adult","(&gt;60) Senior"))</f>
        <v>(&gt;60) Senior</v>
      </c>
      <c r="Y654" t="s">
        <v>44</v>
      </c>
      <c r="Z654" t="s">
        <v>90</v>
      </c>
      <c r="AA654" t="s">
        <v>76</v>
      </c>
      <c r="AB654" t="s">
        <v>77</v>
      </c>
      <c r="AC654">
        <v>14</v>
      </c>
      <c r="AD654" t="s">
        <v>135</v>
      </c>
      <c r="AE654" t="s">
        <v>79</v>
      </c>
      <c r="AF654" t="s">
        <v>49</v>
      </c>
      <c r="AG654" t="s">
        <v>50</v>
      </c>
      <c r="AH654">
        <v>1</v>
      </c>
      <c r="AI654" t="s">
        <v>66</v>
      </c>
      <c r="AJ654" t="s">
        <v>91</v>
      </c>
    </row>
    <row r="655" spans="1:36">
      <c r="A655" t="s">
        <v>1358</v>
      </c>
      <c r="B655">
        <f>1</f>
        <v>1</v>
      </c>
      <c r="C655" t="s">
        <v>157</v>
      </c>
      <c r="D655" t="str">
        <f>VLOOKUP(Table1[[#This Row],[State Name]], Lookup!$A$2:$B$33, 2, FALSE)</f>
        <v>KA</v>
      </c>
      <c r="E655" t="s">
        <v>302</v>
      </c>
      <c r="F655">
        <v>2019</v>
      </c>
      <c r="G655" t="s">
        <v>124</v>
      </c>
      <c r="H655">
        <f t="shared" si="10"/>
        <v>7</v>
      </c>
      <c r="I655" s="3">
        <f>DATE(Table1[[#This Row],[Year]],Table1[[#This Row],[Month_Number]],1)</f>
        <v>43647</v>
      </c>
      <c r="J655" t="s">
        <v>57</v>
      </c>
      <c r="K655" t="s">
        <v>495</v>
      </c>
      <c r="L655" t="s">
        <v>59</v>
      </c>
      <c r="M655">
        <v>3</v>
      </c>
      <c r="N655" t="s">
        <v>38</v>
      </c>
      <c r="O655">
        <v>7</v>
      </c>
      <c r="P655">
        <v>0</v>
      </c>
      <c r="Q655" t="s">
        <v>119</v>
      </c>
      <c r="R655" t="s">
        <v>40</v>
      </c>
      <c r="S655" t="s">
        <v>41</v>
      </c>
      <c r="T655" t="s">
        <v>63</v>
      </c>
      <c r="U655" t="s">
        <v>43</v>
      </c>
      <c r="V655">
        <v>47</v>
      </c>
      <c r="W655">
        <v>61</v>
      </c>
      <c r="X655" t="str">
        <f>IF(Table1[[#This Row],[Driver Age]]&lt;25,"(&lt;25) Young",IF(Table1[[#This Row],[Driver Age]]&lt;=60,"(25–60) Adult","(&gt;60) Senior"))</f>
        <v>(&gt;60) Senior</v>
      </c>
      <c r="Y655" t="s">
        <v>75</v>
      </c>
      <c r="Z655" t="s">
        <v>33</v>
      </c>
      <c r="AA655" t="s">
        <v>76</v>
      </c>
      <c r="AB655" t="s">
        <v>77</v>
      </c>
      <c r="AC655">
        <v>17</v>
      </c>
      <c r="AD655" t="s">
        <v>114</v>
      </c>
      <c r="AE655" t="s">
        <v>65</v>
      </c>
      <c r="AF655" t="s">
        <v>49</v>
      </c>
      <c r="AG655" t="s">
        <v>143</v>
      </c>
      <c r="AH655">
        <v>0</v>
      </c>
      <c r="AI655" t="s">
        <v>66</v>
      </c>
      <c r="AJ655" t="s">
        <v>109</v>
      </c>
    </row>
    <row r="656" spans="1:36">
      <c r="A656" t="s">
        <v>1359</v>
      </c>
      <c r="B656">
        <f>1</f>
        <v>1</v>
      </c>
      <c r="C656" t="s">
        <v>141</v>
      </c>
      <c r="D656" t="str">
        <f>VLOOKUP(Table1[[#This Row],[State Name]], Lookup!$A$2:$B$33, 2, FALSE)</f>
        <v>BR</v>
      </c>
      <c r="E656" t="s">
        <v>33</v>
      </c>
      <c r="F656">
        <v>2018</v>
      </c>
      <c r="G656" t="s">
        <v>117</v>
      </c>
      <c r="H656">
        <f t="shared" si="10"/>
        <v>12</v>
      </c>
      <c r="I656" s="3">
        <f>DATE(Table1[[#This Row],[Year]],Table1[[#This Row],[Month_Number]],1)</f>
        <v>43435</v>
      </c>
      <c r="J656" t="s">
        <v>146</v>
      </c>
      <c r="K656" t="s">
        <v>1360</v>
      </c>
      <c r="L656" t="s">
        <v>37</v>
      </c>
      <c r="M656">
        <v>5</v>
      </c>
      <c r="N656" t="s">
        <v>71</v>
      </c>
      <c r="O656">
        <v>10</v>
      </c>
      <c r="P656">
        <v>4</v>
      </c>
      <c r="Q656" t="s">
        <v>39</v>
      </c>
      <c r="R656" t="s">
        <v>61</v>
      </c>
      <c r="S656" t="s">
        <v>62</v>
      </c>
      <c r="T656" t="s">
        <v>42</v>
      </c>
      <c r="U656" t="s">
        <v>33</v>
      </c>
      <c r="V656">
        <v>79</v>
      </c>
      <c r="W656">
        <v>52</v>
      </c>
      <c r="X656" t="str">
        <f>IF(Table1[[#This Row],[Driver Age]]&lt;25,"(&lt;25) Young",IF(Table1[[#This Row],[Driver Age]]&lt;=60,"(25–60) Adult","(&gt;60) Senior"))</f>
        <v>(25–60) Adult</v>
      </c>
      <c r="Y656" t="s">
        <v>44</v>
      </c>
      <c r="Z656" t="s">
        <v>33</v>
      </c>
      <c r="AA656" t="s">
        <v>76</v>
      </c>
      <c r="AB656" t="s">
        <v>97</v>
      </c>
      <c r="AC656">
        <v>1</v>
      </c>
      <c r="AD656" t="s">
        <v>47</v>
      </c>
      <c r="AE656" t="s">
        <v>65</v>
      </c>
      <c r="AF656" t="s">
        <v>49</v>
      </c>
      <c r="AG656" t="s">
        <v>50</v>
      </c>
      <c r="AH656">
        <v>0.4</v>
      </c>
      <c r="AI656" t="s">
        <v>66</v>
      </c>
      <c r="AJ656" t="s">
        <v>91</v>
      </c>
    </row>
    <row r="657" spans="1:36">
      <c r="A657" t="s">
        <v>1361</v>
      </c>
      <c r="B657">
        <f>1</f>
        <v>1</v>
      </c>
      <c r="C657" t="s">
        <v>286</v>
      </c>
      <c r="D657" t="str">
        <f>VLOOKUP(Table1[[#This Row],[State Name]], Lookup!$A$2:$B$33, 2, FALSE)</f>
        <v>GA</v>
      </c>
      <c r="E657" t="s">
        <v>33</v>
      </c>
      <c r="F657">
        <v>2022</v>
      </c>
      <c r="G657" t="s">
        <v>138</v>
      </c>
      <c r="H657">
        <f t="shared" si="10"/>
        <v>9</v>
      </c>
      <c r="I657" s="3">
        <f>DATE(Table1[[#This Row],[Year]],Table1[[#This Row],[Month_Number]],1)</f>
        <v>44805</v>
      </c>
      <c r="J657" t="s">
        <v>35</v>
      </c>
      <c r="K657" t="s">
        <v>1362</v>
      </c>
      <c r="L657" t="s">
        <v>50</v>
      </c>
      <c r="M657">
        <v>1</v>
      </c>
      <c r="N657" t="s">
        <v>71</v>
      </c>
      <c r="O657">
        <v>8</v>
      </c>
      <c r="P657">
        <v>0</v>
      </c>
      <c r="Q657" t="s">
        <v>119</v>
      </c>
      <c r="R657" t="s">
        <v>104</v>
      </c>
      <c r="S657" t="s">
        <v>62</v>
      </c>
      <c r="T657" t="s">
        <v>63</v>
      </c>
      <c r="U657" t="s">
        <v>89</v>
      </c>
      <c r="V657">
        <v>84</v>
      </c>
      <c r="W657">
        <v>32</v>
      </c>
      <c r="X657" t="str">
        <f>IF(Table1[[#This Row],[Driver Age]]&lt;25,"(&lt;25) Young",IF(Table1[[#This Row],[Driver Age]]&lt;=60,"(25–60) Adult","(&gt;60) Senior"))</f>
        <v>(25–60) Adult</v>
      </c>
      <c r="Y657" t="s">
        <v>75</v>
      </c>
      <c r="Z657" t="s">
        <v>90</v>
      </c>
      <c r="AA657" t="s">
        <v>76</v>
      </c>
      <c r="AB657" t="s">
        <v>46</v>
      </c>
      <c r="AC657">
        <v>14</v>
      </c>
      <c r="AD657" t="s">
        <v>135</v>
      </c>
      <c r="AE657" t="s">
        <v>79</v>
      </c>
      <c r="AF657" t="s">
        <v>49</v>
      </c>
      <c r="AG657" t="s">
        <v>143</v>
      </c>
      <c r="AH657">
        <v>0</v>
      </c>
      <c r="AI657" t="s">
        <v>80</v>
      </c>
      <c r="AJ657" t="s">
        <v>91</v>
      </c>
    </row>
    <row r="658" spans="1:36">
      <c r="A658" t="s">
        <v>1363</v>
      </c>
      <c r="B658">
        <f>1</f>
        <v>1</v>
      </c>
      <c r="C658" t="s">
        <v>145</v>
      </c>
      <c r="D658" t="str">
        <f>VLOOKUP(Table1[[#This Row],[State Name]], Lookup!$A$2:$B$33, 2, FALSE)</f>
        <v>TS</v>
      </c>
      <c r="E658" t="s">
        <v>33</v>
      </c>
      <c r="F658">
        <v>2023</v>
      </c>
      <c r="G658" t="s">
        <v>192</v>
      </c>
      <c r="H658">
        <f t="shared" si="10"/>
        <v>3</v>
      </c>
      <c r="I658" s="3">
        <f>DATE(Table1[[#This Row],[Year]],Table1[[#This Row],[Month_Number]],1)</f>
        <v>44986</v>
      </c>
      <c r="J658" t="s">
        <v>154</v>
      </c>
      <c r="K658" t="s">
        <v>1364</v>
      </c>
      <c r="L658" t="s">
        <v>59</v>
      </c>
      <c r="M658">
        <v>2</v>
      </c>
      <c r="N658" t="s">
        <v>86</v>
      </c>
      <c r="O658">
        <v>0</v>
      </c>
      <c r="P658">
        <v>0</v>
      </c>
      <c r="Q658" t="s">
        <v>119</v>
      </c>
      <c r="R658" t="s">
        <v>61</v>
      </c>
      <c r="S658" t="s">
        <v>120</v>
      </c>
      <c r="T658" t="s">
        <v>63</v>
      </c>
      <c r="U658" t="s">
        <v>43</v>
      </c>
      <c r="V658">
        <v>108</v>
      </c>
      <c r="W658">
        <v>45</v>
      </c>
      <c r="X658" t="str">
        <f>IF(Table1[[#This Row],[Driver Age]]&lt;25,"(&lt;25) Young",IF(Table1[[#This Row],[Driver Age]]&lt;=60,"(25–60) Adult","(&gt;60) Senior"))</f>
        <v>(25–60) Adult</v>
      </c>
      <c r="Y658" t="s">
        <v>44</v>
      </c>
      <c r="Z658" t="s">
        <v>90</v>
      </c>
      <c r="AA658" t="s">
        <v>76</v>
      </c>
      <c r="AB658" t="s">
        <v>77</v>
      </c>
      <c r="AC658">
        <v>14</v>
      </c>
      <c r="AD658" t="s">
        <v>135</v>
      </c>
      <c r="AE658" t="s">
        <v>79</v>
      </c>
      <c r="AF658" t="s">
        <v>26</v>
      </c>
      <c r="AG658" t="s">
        <v>143</v>
      </c>
      <c r="AH658">
        <v>0</v>
      </c>
      <c r="AI658" t="s">
        <v>108</v>
      </c>
      <c r="AJ658" t="s">
        <v>67</v>
      </c>
    </row>
    <row r="659" spans="1:36">
      <c r="A659" t="s">
        <v>1365</v>
      </c>
      <c r="B659">
        <f>1</f>
        <v>1</v>
      </c>
      <c r="C659" t="s">
        <v>54</v>
      </c>
      <c r="D659" t="str">
        <f>VLOOKUP(Table1[[#This Row],[State Name]], Lookup!$A$2:$B$33, 2, FALSE)</f>
        <v>UP</v>
      </c>
      <c r="E659" t="s">
        <v>55</v>
      </c>
      <c r="F659">
        <v>2023</v>
      </c>
      <c r="G659" t="s">
        <v>100</v>
      </c>
      <c r="H659">
        <f t="shared" si="10"/>
        <v>11</v>
      </c>
      <c r="I659" s="3">
        <f>DATE(Table1[[#This Row],[Year]],Table1[[#This Row],[Month_Number]],1)</f>
        <v>45231</v>
      </c>
      <c r="J659" t="s">
        <v>57</v>
      </c>
      <c r="K659" t="s">
        <v>1366</v>
      </c>
      <c r="L659" t="s">
        <v>37</v>
      </c>
      <c r="M659">
        <v>4</v>
      </c>
      <c r="N659" t="s">
        <v>60</v>
      </c>
      <c r="O659">
        <v>1</v>
      </c>
      <c r="P659">
        <v>0</v>
      </c>
      <c r="Q659" t="s">
        <v>119</v>
      </c>
      <c r="R659" t="s">
        <v>61</v>
      </c>
      <c r="S659" t="s">
        <v>41</v>
      </c>
      <c r="T659" t="s">
        <v>105</v>
      </c>
      <c r="U659" t="s">
        <v>33</v>
      </c>
      <c r="V659">
        <v>66</v>
      </c>
      <c r="W659">
        <v>49</v>
      </c>
      <c r="X659" t="str">
        <f>IF(Table1[[#This Row],[Driver Age]]&lt;25,"(&lt;25) Young",IF(Table1[[#This Row],[Driver Age]]&lt;=60,"(25–60) Adult","(&gt;60) Senior"))</f>
        <v>(25–60) Adult</v>
      </c>
      <c r="Y659" t="s">
        <v>44</v>
      </c>
      <c r="Z659" t="s">
        <v>33</v>
      </c>
      <c r="AA659" t="s">
        <v>45</v>
      </c>
      <c r="AB659" t="s">
        <v>64</v>
      </c>
      <c r="AC659">
        <v>11</v>
      </c>
      <c r="AD659" t="s">
        <v>78</v>
      </c>
      <c r="AE659" t="s">
        <v>79</v>
      </c>
      <c r="AF659" t="s">
        <v>49</v>
      </c>
      <c r="AG659" t="s">
        <v>143</v>
      </c>
      <c r="AH659">
        <v>0</v>
      </c>
      <c r="AI659" t="s">
        <v>108</v>
      </c>
      <c r="AJ659" t="s">
        <v>52</v>
      </c>
    </row>
    <row r="660" spans="1:36">
      <c r="A660" t="s">
        <v>1367</v>
      </c>
      <c r="B660">
        <f>1</f>
        <v>1</v>
      </c>
      <c r="C660" t="s">
        <v>191</v>
      </c>
      <c r="D660" t="str">
        <f>VLOOKUP(Table1[[#This Row],[State Name]], Lookup!$A$2:$B$33, 2, FALSE)</f>
        <v>CH</v>
      </c>
      <c r="E660" t="s">
        <v>33</v>
      </c>
      <c r="F660">
        <v>2020</v>
      </c>
      <c r="G660" t="s">
        <v>94</v>
      </c>
      <c r="H660">
        <f t="shared" si="10"/>
        <v>8</v>
      </c>
      <c r="I660" s="3">
        <f>DATE(Table1[[#This Row],[Year]],Table1[[#This Row],[Month_Number]],1)</f>
        <v>44044</v>
      </c>
      <c r="J660" t="s">
        <v>146</v>
      </c>
      <c r="K660" t="s">
        <v>1368</v>
      </c>
      <c r="L660" t="s">
        <v>59</v>
      </c>
      <c r="M660">
        <v>1</v>
      </c>
      <c r="N660" t="s">
        <v>60</v>
      </c>
      <c r="O660">
        <v>7</v>
      </c>
      <c r="P660">
        <v>5</v>
      </c>
      <c r="Q660" t="s">
        <v>119</v>
      </c>
      <c r="R660" t="s">
        <v>61</v>
      </c>
      <c r="S660" t="s">
        <v>62</v>
      </c>
      <c r="T660" t="s">
        <v>42</v>
      </c>
      <c r="U660" t="s">
        <v>89</v>
      </c>
      <c r="V660">
        <v>94</v>
      </c>
      <c r="W660">
        <v>31</v>
      </c>
      <c r="X660" t="str">
        <f>IF(Table1[[#This Row],[Driver Age]]&lt;25,"(&lt;25) Young",IF(Table1[[#This Row],[Driver Age]]&lt;=60,"(25–60) Adult","(&gt;60) Senior"))</f>
        <v>(25–60) Adult</v>
      </c>
      <c r="Y660" t="s">
        <v>44</v>
      </c>
      <c r="Z660" t="s">
        <v>107</v>
      </c>
      <c r="AA660" t="s">
        <v>45</v>
      </c>
      <c r="AB660" t="s">
        <v>97</v>
      </c>
      <c r="AC660">
        <v>14</v>
      </c>
      <c r="AD660" t="s">
        <v>135</v>
      </c>
      <c r="AE660" t="s">
        <v>48</v>
      </c>
      <c r="AF660" t="s">
        <v>49</v>
      </c>
      <c r="AG660" t="s">
        <v>50</v>
      </c>
      <c r="AH660">
        <v>0.71</v>
      </c>
      <c r="AI660" t="s">
        <v>80</v>
      </c>
      <c r="AJ660" t="s">
        <v>67</v>
      </c>
    </row>
    <row r="661" spans="1:36">
      <c r="A661" t="s">
        <v>1369</v>
      </c>
      <c r="B661">
        <f>1</f>
        <v>1</v>
      </c>
      <c r="C661" t="s">
        <v>311</v>
      </c>
      <c r="D661" t="str">
        <f>VLOOKUP(Table1[[#This Row],[State Name]], Lookup!$A$2:$B$33, 2, FALSE)</f>
        <v>JH</v>
      </c>
      <c r="E661" t="s">
        <v>33</v>
      </c>
      <c r="F661">
        <v>2020</v>
      </c>
      <c r="G661" t="s">
        <v>171</v>
      </c>
      <c r="H661">
        <f t="shared" si="10"/>
        <v>2</v>
      </c>
      <c r="I661" s="3">
        <f>DATE(Table1[[#This Row],[Year]],Table1[[#This Row],[Month_Number]],1)</f>
        <v>43862</v>
      </c>
      <c r="J661" t="s">
        <v>101</v>
      </c>
      <c r="K661" t="s">
        <v>1257</v>
      </c>
      <c r="L661" t="s">
        <v>50</v>
      </c>
      <c r="M661">
        <v>5</v>
      </c>
      <c r="N661" t="s">
        <v>71</v>
      </c>
      <c r="O661">
        <v>4</v>
      </c>
      <c r="P661">
        <v>1</v>
      </c>
      <c r="Q661" t="s">
        <v>39</v>
      </c>
      <c r="R661" t="s">
        <v>40</v>
      </c>
      <c r="S661" t="s">
        <v>73</v>
      </c>
      <c r="T661" t="s">
        <v>105</v>
      </c>
      <c r="U661" t="s">
        <v>106</v>
      </c>
      <c r="V661">
        <v>110</v>
      </c>
      <c r="W661">
        <v>57</v>
      </c>
      <c r="X661" t="str">
        <f>IF(Table1[[#This Row],[Driver Age]]&lt;25,"(&lt;25) Young",IF(Table1[[#This Row],[Driver Age]]&lt;=60,"(25–60) Adult","(&gt;60) Senior"))</f>
        <v>(25–60) Adult</v>
      </c>
      <c r="Y661" t="s">
        <v>44</v>
      </c>
      <c r="Z661" t="s">
        <v>33</v>
      </c>
      <c r="AA661" t="s">
        <v>76</v>
      </c>
      <c r="AB661" t="s">
        <v>46</v>
      </c>
      <c r="AC661">
        <v>22</v>
      </c>
      <c r="AD661" t="s">
        <v>47</v>
      </c>
      <c r="AE661" t="s">
        <v>48</v>
      </c>
      <c r="AF661" t="s">
        <v>49</v>
      </c>
      <c r="AG661" t="s">
        <v>50</v>
      </c>
      <c r="AH661">
        <v>0.25</v>
      </c>
      <c r="AI661" t="s">
        <v>66</v>
      </c>
      <c r="AJ661" t="s">
        <v>81</v>
      </c>
    </row>
    <row r="662" spans="1:36">
      <c r="A662" t="s">
        <v>1370</v>
      </c>
      <c r="B662">
        <f>1</f>
        <v>1</v>
      </c>
      <c r="C662" t="s">
        <v>327</v>
      </c>
      <c r="D662" t="str">
        <f>VLOOKUP(Table1[[#This Row],[State Name]], Lookup!$A$2:$B$33, 2, FALSE)</f>
        <v>MN</v>
      </c>
      <c r="E662" t="s">
        <v>33</v>
      </c>
      <c r="F662">
        <v>2022</v>
      </c>
      <c r="G662" t="s">
        <v>171</v>
      </c>
      <c r="H662">
        <f t="shared" si="10"/>
        <v>2</v>
      </c>
      <c r="I662" s="3">
        <f>DATE(Table1[[#This Row],[Year]],Table1[[#This Row],[Month_Number]],1)</f>
        <v>44593</v>
      </c>
      <c r="J662" t="s">
        <v>95</v>
      </c>
      <c r="K662" t="s">
        <v>1371</v>
      </c>
      <c r="L662" t="s">
        <v>50</v>
      </c>
      <c r="M662">
        <v>4</v>
      </c>
      <c r="N662" t="s">
        <v>128</v>
      </c>
      <c r="O662">
        <v>10</v>
      </c>
      <c r="P662">
        <v>3</v>
      </c>
      <c r="Q662" t="s">
        <v>87</v>
      </c>
      <c r="R662" t="s">
        <v>40</v>
      </c>
      <c r="S662" t="s">
        <v>62</v>
      </c>
      <c r="T662" t="s">
        <v>74</v>
      </c>
      <c r="U662" t="s">
        <v>33</v>
      </c>
      <c r="V662">
        <v>104</v>
      </c>
      <c r="W662">
        <v>67</v>
      </c>
      <c r="X662" t="str">
        <f>IF(Table1[[#This Row],[Driver Age]]&lt;25,"(&lt;25) Young",IF(Table1[[#This Row],[Driver Age]]&lt;=60,"(25–60) Adult","(&gt;60) Senior"))</f>
        <v>(&gt;60) Senior</v>
      </c>
      <c r="Y662" t="s">
        <v>44</v>
      </c>
      <c r="Z662" t="s">
        <v>90</v>
      </c>
      <c r="AA662" t="s">
        <v>45</v>
      </c>
      <c r="AB662" t="s">
        <v>97</v>
      </c>
      <c r="AC662">
        <v>8</v>
      </c>
      <c r="AD662" t="s">
        <v>78</v>
      </c>
      <c r="AE662" t="s">
        <v>79</v>
      </c>
      <c r="AF662" t="s">
        <v>49</v>
      </c>
      <c r="AG662" t="s">
        <v>50</v>
      </c>
      <c r="AH662">
        <v>0.3</v>
      </c>
      <c r="AI662" t="s">
        <v>51</v>
      </c>
      <c r="AJ662" t="s">
        <v>67</v>
      </c>
    </row>
    <row r="663" spans="1:36">
      <c r="A663" t="s">
        <v>1372</v>
      </c>
      <c r="B663">
        <f>1</f>
        <v>1</v>
      </c>
      <c r="C663" t="s">
        <v>253</v>
      </c>
      <c r="D663" t="str">
        <f>VLOOKUP(Table1[[#This Row],[State Name]], Lookup!$A$2:$B$33, 2, FALSE)</f>
        <v>UK</v>
      </c>
      <c r="E663" t="s">
        <v>33</v>
      </c>
      <c r="F663">
        <v>2021</v>
      </c>
      <c r="G663" t="s">
        <v>94</v>
      </c>
      <c r="H663">
        <f t="shared" si="10"/>
        <v>8</v>
      </c>
      <c r="I663" s="3">
        <f>DATE(Table1[[#This Row],[Year]],Table1[[#This Row],[Month_Number]],1)</f>
        <v>44409</v>
      </c>
      <c r="J663" t="s">
        <v>101</v>
      </c>
      <c r="K663" t="s">
        <v>1213</v>
      </c>
      <c r="L663" t="s">
        <v>37</v>
      </c>
      <c r="M663">
        <v>5</v>
      </c>
      <c r="N663" t="s">
        <v>113</v>
      </c>
      <c r="O663">
        <v>8</v>
      </c>
      <c r="P663">
        <v>3</v>
      </c>
      <c r="Q663" t="s">
        <v>103</v>
      </c>
      <c r="R663" t="s">
        <v>104</v>
      </c>
      <c r="S663" t="s">
        <v>41</v>
      </c>
      <c r="T663" t="s">
        <v>63</v>
      </c>
      <c r="U663" t="s">
        <v>106</v>
      </c>
      <c r="V663">
        <v>116</v>
      </c>
      <c r="W663">
        <v>67</v>
      </c>
      <c r="X663" t="str">
        <f>IF(Table1[[#This Row],[Driver Age]]&lt;25,"(&lt;25) Young",IF(Table1[[#This Row],[Driver Age]]&lt;=60,"(25–60) Adult","(&gt;60) Senior"))</f>
        <v>(&gt;60) Senior</v>
      </c>
      <c r="Y663" t="s">
        <v>44</v>
      </c>
      <c r="Z663" t="s">
        <v>107</v>
      </c>
      <c r="AA663" t="s">
        <v>76</v>
      </c>
      <c r="AB663" t="s">
        <v>64</v>
      </c>
      <c r="AC663">
        <v>4</v>
      </c>
      <c r="AD663" t="s">
        <v>47</v>
      </c>
      <c r="AE663" t="s">
        <v>48</v>
      </c>
      <c r="AF663" t="s">
        <v>49</v>
      </c>
      <c r="AG663" t="s">
        <v>50</v>
      </c>
      <c r="AH663">
        <v>0.38</v>
      </c>
      <c r="AI663" t="s">
        <v>51</v>
      </c>
      <c r="AJ663" t="s">
        <v>81</v>
      </c>
    </row>
    <row r="664" spans="1:36">
      <c r="A664" t="s">
        <v>1373</v>
      </c>
      <c r="B664">
        <f>1</f>
        <v>1</v>
      </c>
      <c r="C664" t="s">
        <v>116</v>
      </c>
      <c r="D664" t="str">
        <f>VLOOKUP(Table1[[#This Row],[State Name]], Lookup!$A$2:$B$33, 2, FALSE)</f>
        <v>HP</v>
      </c>
      <c r="E664" t="s">
        <v>33</v>
      </c>
      <c r="F664">
        <v>2023</v>
      </c>
      <c r="G664" t="s">
        <v>124</v>
      </c>
      <c r="H664">
        <f t="shared" si="10"/>
        <v>7</v>
      </c>
      <c r="I664" s="3">
        <f>DATE(Table1[[#This Row],[Year]],Table1[[#This Row],[Month_Number]],1)</f>
        <v>45108</v>
      </c>
      <c r="J664" t="s">
        <v>35</v>
      </c>
      <c r="K664" t="s">
        <v>800</v>
      </c>
      <c r="L664" t="s">
        <v>59</v>
      </c>
      <c r="M664">
        <v>3</v>
      </c>
      <c r="N664" t="s">
        <v>38</v>
      </c>
      <c r="O664">
        <v>1</v>
      </c>
      <c r="P664">
        <v>4</v>
      </c>
      <c r="Q664" t="s">
        <v>39</v>
      </c>
      <c r="R664" t="s">
        <v>61</v>
      </c>
      <c r="S664" t="s">
        <v>73</v>
      </c>
      <c r="T664" t="s">
        <v>74</v>
      </c>
      <c r="U664" t="s">
        <v>106</v>
      </c>
      <c r="V664">
        <v>35</v>
      </c>
      <c r="W664">
        <v>51</v>
      </c>
      <c r="X664" t="str">
        <f>IF(Table1[[#This Row],[Driver Age]]&lt;25,"(&lt;25) Young",IF(Table1[[#This Row],[Driver Age]]&lt;=60,"(25–60) Adult","(&gt;60) Senior"))</f>
        <v>(25–60) Adult</v>
      </c>
      <c r="Y664" t="s">
        <v>75</v>
      </c>
      <c r="Z664" t="s">
        <v>107</v>
      </c>
      <c r="AA664" t="s">
        <v>45</v>
      </c>
      <c r="AB664" t="s">
        <v>64</v>
      </c>
      <c r="AC664">
        <v>21</v>
      </c>
      <c r="AD664" t="s">
        <v>47</v>
      </c>
      <c r="AE664" t="s">
        <v>79</v>
      </c>
      <c r="AF664" t="s">
        <v>49</v>
      </c>
      <c r="AG664" t="s">
        <v>50</v>
      </c>
      <c r="AH664">
        <v>4</v>
      </c>
      <c r="AI664" t="s">
        <v>66</v>
      </c>
      <c r="AJ664" t="s">
        <v>109</v>
      </c>
    </row>
    <row r="665" spans="1:36">
      <c r="A665" t="s">
        <v>1374</v>
      </c>
      <c r="B665">
        <f>1</f>
        <v>1</v>
      </c>
      <c r="C665" t="s">
        <v>149</v>
      </c>
      <c r="D665" t="str">
        <f>VLOOKUP(Table1[[#This Row],[State Name]], Lookup!$A$2:$B$33, 2, FALSE)</f>
        <v>AR</v>
      </c>
      <c r="E665" t="s">
        <v>33</v>
      </c>
      <c r="F665">
        <v>2021</v>
      </c>
      <c r="G665" t="s">
        <v>117</v>
      </c>
      <c r="H665">
        <f t="shared" si="10"/>
        <v>12</v>
      </c>
      <c r="I665" s="3">
        <f>DATE(Table1[[#This Row],[Year]],Table1[[#This Row],[Month_Number]],1)</f>
        <v>44531</v>
      </c>
      <c r="J665" t="s">
        <v>95</v>
      </c>
      <c r="K665" t="s">
        <v>1375</v>
      </c>
      <c r="L665" t="s">
        <v>37</v>
      </c>
      <c r="M665">
        <v>1</v>
      </c>
      <c r="N665" t="s">
        <v>162</v>
      </c>
      <c r="O665">
        <v>9</v>
      </c>
      <c r="P665">
        <v>2</v>
      </c>
      <c r="Q665" t="s">
        <v>39</v>
      </c>
      <c r="R665" t="s">
        <v>104</v>
      </c>
      <c r="S665" t="s">
        <v>73</v>
      </c>
      <c r="T665" t="s">
        <v>105</v>
      </c>
      <c r="U665" t="s">
        <v>106</v>
      </c>
      <c r="V665">
        <v>61</v>
      </c>
      <c r="W665">
        <v>32</v>
      </c>
      <c r="X665" t="str">
        <f>IF(Table1[[#This Row],[Driver Age]]&lt;25,"(&lt;25) Young",IF(Table1[[#This Row],[Driver Age]]&lt;=60,"(25–60) Adult","(&gt;60) Senior"))</f>
        <v>(25–60) Adult</v>
      </c>
      <c r="Y665" t="s">
        <v>44</v>
      </c>
      <c r="Z665" t="s">
        <v>107</v>
      </c>
      <c r="AA665" t="s">
        <v>45</v>
      </c>
      <c r="AB665" t="s">
        <v>64</v>
      </c>
      <c r="AC665">
        <v>17</v>
      </c>
      <c r="AD665" t="s">
        <v>114</v>
      </c>
      <c r="AE665" t="s">
        <v>48</v>
      </c>
      <c r="AF665" t="s">
        <v>49</v>
      </c>
      <c r="AG665" t="s">
        <v>50</v>
      </c>
      <c r="AH665">
        <v>0.22</v>
      </c>
      <c r="AI665" t="s">
        <v>80</v>
      </c>
      <c r="AJ665" t="s">
        <v>52</v>
      </c>
    </row>
    <row r="666" spans="1:36">
      <c r="A666" t="s">
        <v>1376</v>
      </c>
      <c r="B666">
        <f>1</f>
        <v>1</v>
      </c>
      <c r="C666" t="s">
        <v>311</v>
      </c>
      <c r="D666" t="str">
        <f>VLOOKUP(Table1[[#This Row],[State Name]], Lookup!$A$2:$B$33, 2, FALSE)</f>
        <v>JH</v>
      </c>
      <c r="E666" t="s">
        <v>33</v>
      </c>
      <c r="F666">
        <v>2019</v>
      </c>
      <c r="G666" t="s">
        <v>124</v>
      </c>
      <c r="H666">
        <f t="shared" si="10"/>
        <v>7</v>
      </c>
      <c r="I666" s="3">
        <f>DATE(Table1[[#This Row],[Year]],Table1[[#This Row],[Month_Number]],1)</f>
        <v>43647</v>
      </c>
      <c r="J666" t="s">
        <v>57</v>
      </c>
      <c r="K666" t="s">
        <v>360</v>
      </c>
      <c r="L666" t="s">
        <v>50</v>
      </c>
      <c r="M666">
        <v>4</v>
      </c>
      <c r="N666" t="s">
        <v>71</v>
      </c>
      <c r="O666">
        <v>3</v>
      </c>
      <c r="P666">
        <v>0</v>
      </c>
      <c r="Q666" t="s">
        <v>119</v>
      </c>
      <c r="R666" t="s">
        <v>40</v>
      </c>
      <c r="S666" t="s">
        <v>73</v>
      </c>
      <c r="T666" t="s">
        <v>42</v>
      </c>
      <c r="U666" t="s">
        <v>89</v>
      </c>
      <c r="V666">
        <v>62</v>
      </c>
      <c r="W666">
        <v>63</v>
      </c>
      <c r="X666" t="str">
        <f>IF(Table1[[#This Row],[Driver Age]]&lt;25,"(&lt;25) Young",IF(Table1[[#This Row],[Driver Age]]&lt;=60,"(25–60) Adult","(&gt;60) Senior"))</f>
        <v>(&gt;60) Senior</v>
      </c>
      <c r="Y666" t="s">
        <v>75</v>
      </c>
      <c r="Z666" t="s">
        <v>107</v>
      </c>
      <c r="AA666" t="s">
        <v>45</v>
      </c>
      <c r="AB666" t="s">
        <v>46</v>
      </c>
      <c r="AC666">
        <v>13</v>
      </c>
      <c r="AD666" t="s">
        <v>135</v>
      </c>
      <c r="AE666" t="s">
        <v>65</v>
      </c>
      <c r="AF666" t="s">
        <v>49</v>
      </c>
      <c r="AG666" t="s">
        <v>143</v>
      </c>
      <c r="AH666">
        <v>0</v>
      </c>
      <c r="AI666" t="s">
        <v>66</v>
      </c>
      <c r="AJ666" t="s">
        <v>52</v>
      </c>
    </row>
    <row r="667" spans="1:36">
      <c r="A667" t="s">
        <v>1377</v>
      </c>
      <c r="B667">
        <f>1</f>
        <v>1</v>
      </c>
      <c r="C667" t="s">
        <v>166</v>
      </c>
      <c r="D667" t="str">
        <f>VLOOKUP(Table1[[#This Row],[State Name]], Lookup!$A$2:$B$33, 2, FALSE)</f>
        <v>MP</v>
      </c>
      <c r="E667" t="s">
        <v>33</v>
      </c>
      <c r="F667">
        <v>2023</v>
      </c>
      <c r="G667" t="s">
        <v>130</v>
      </c>
      <c r="H667">
        <f t="shared" si="10"/>
        <v>4</v>
      </c>
      <c r="I667" s="3">
        <f>DATE(Table1[[#This Row],[Year]],Table1[[#This Row],[Month_Number]],1)</f>
        <v>45017</v>
      </c>
      <c r="J667" t="s">
        <v>57</v>
      </c>
      <c r="K667" t="s">
        <v>1378</v>
      </c>
      <c r="L667" t="s">
        <v>37</v>
      </c>
      <c r="M667">
        <v>1</v>
      </c>
      <c r="N667" t="s">
        <v>60</v>
      </c>
      <c r="O667">
        <v>9</v>
      </c>
      <c r="P667">
        <v>1</v>
      </c>
      <c r="Q667" t="s">
        <v>87</v>
      </c>
      <c r="R667" t="s">
        <v>104</v>
      </c>
      <c r="S667" t="s">
        <v>41</v>
      </c>
      <c r="T667" t="s">
        <v>63</v>
      </c>
      <c r="U667" t="s">
        <v>106</v>
      </c>
      <c r="V667">
        <v>90</v>
      </c>
      <c r="W667">
        <v>19</v>
      </c>
      <c r="X667" t="str">
        <f>IF(Table1[[#This Row],[Driver Age]]&lt;25,"(&lt;25) Young",IF(Table1[[#This Row],[Driver Age]]&lt;=60,"(25–60) Adult","(&gt;60) Senior"))</f>
        <v>(&lt;25) Young</v>
      </c>
      <c r="Y667" t="s">
        <v>44</v>
      </c>
      <c r="Z667" t="s">
        <v>90</v>
      </c>
      <c r="AA667" t="s">
        <v>76</v>
      </c>
      <c r="AB667" t="s">
        <v>97</v>
      </c>
      <c r="AC667">
        <v>20</v>
      </c>
      <c r="AD667" t="s">
        <v>114</v>
      </c>
      <c r="AE667" t="s">
        <v>79</v>
      </c>
      <c r="AF667" t="s">
        <v>49</v>
      </c>
      <c r="AG667" t="s">
        <v>50</v>
      </c>
      <c r="AH667">
        <v>0.11</v>
      </c>
      <c r="AI667" t="s">
        <v>168</v>
      </c>
      <c r="AJ667" t="s">
        <v>67</v>
      </c>
    </row>
    <row r="668" spans="1:36">
      <c r="A668" t="s">
        <v>1379</v>
      </c>
      <c r="B668">
        <f>1</f>
        <v>1</v>
      </c>
      <c r="C668" t="s">
        <v>318</v>
      </c>
      <c r="D668" t="str">
        <f>VLOOKUP(Table1[[#This Row],[State Name]], Lookup!$A$2:$B$33, 2, FALSE)</f>
        <v>PB</v>
      </c>
      <c r="E668" t="s">
        <v>33</v>
      </c>
      <c r="F668">
        <v>2022</v>
      </c>
      <c r="G668" t="s">
        <v>124</v>
      </c>
      <c r="H668">
        <f t="shared" si="10"/>
        <v>7</v>
      </c>
      <c r="I668" s="3">
        <f>DATE(Table1[[#This Row],[Year]],Table1[[#This Row],[Month_Number]],1)</f>
        <v>44743</v>
      </c>
      <c r="J668" t="s">
        <v>101</v>
      </c>
      <c r="K668" t="s">
        <v>1380</v>
      </c>
      <c r="L668" t="s">
        <v>59</v>
      </c>
      <c r="M668">
        <v>3</v>
      </c>
      <c r="N668" t="s">
        <v>162</v>
      </c>
      <c r="O668">
        <v>5</v>
      </c>
      <c r="P668">
        <v>5</v>
      </c>
      <c r="Q668" t="s">
        <v>87</v>
      </c>
      <c r="R668" t="s">
        <v>104</v>
      </c>
      <c r="S668" t="s">
        <v>62</v>
      </c>
      <c r="T668" t="s">
        <v>63</v>
      </c>
      <c r="U668" t="s">
        <v>43</v>
      </c>
      <c r="V668">
        <v>73</v>
      </c>
      <c r="W668">
        <v>51</v>
      </c>
      <c r="X668" t="str">
        <f>IF(Table1[[#This Row],[Driver Age]]&lt;25,"(&lt;25) Young",IF(Table1[[#This Row],[Driver Age]]&lt;=60,"(25–60) Adult","(&gt;60) Senior"))</f>
        <v>(25–60) Adult</v>
      </c>
      <c r="Y668" t="s">
        <v>75</v>
      </c>
      <c r="Z668" t="s">
        <v>90</v>
      </c>
      <c r="AA668" t="s">
        <v>76</v>
      </c>
      <c r="AB668" t="s">
        <v>46</v>
      </c>
      <c r="AC668">
        <v>13</v>
      </c>
      <c r="AD668" t="s">
        <v>135</v>
      </c>
      <c r="AE668" t="s">
        <v>79</v>
      </c>
      <c r="AF668" t="s">
        <v>49</v>
      </c>
      <c r="AG668" t="s">
        <v>50</v>
      </c>
      <c r="AH668">
        <v>1</v>
      </c>
      <c r="AI668" t="s">
        <v>66</v>
      </c>
      <c r="AJ668" t="s">
        <v>91</v>
      </c>
    </row>
    <row r="669" spans="1:36">
      <c r="A669" t="s">
        <v>1381</v>
      </c>
      <c r="B669">
        <f>1</f>
        <v>1</v>
      </c>
      <c r="C669" t="s">
        <v>69</v>
      </c>
      <c r="D669" t="str">
        <f>VLOOKUP(Table1[[#This Row],[State Name]], Lookup!$A$2:$B$33, 2, FALSE)</f>
        <v>CG</v>
      </c>
      <c r="E669" t="s">
        <v>33</v>
      </c>
      <c r="F669">
        <v>2023</v>
      </c>
      <c r="G669" t="s">
        <v>100</v>
      </c>
      <c r="H669">
        <f t="shared" si="10"/>
        <v>11</v>
      </c>
      <c r="I669" s="3">
        <f>DATE(Table1[[#This Row],[Year]],Table1[[#This Row],[Month_Number]],1)</f>
        <v>45231</v>
      </c>
      <c r="J669" t="s">
        <v>57</v>
      </c>
      <c r="K669" t="s">
        <v>280</v>
      </c>
      <c r="L669" t="s">
        <v>50</v>
      </c>
      <c r="M669">
        <v>2</v>
      </c>
      <c r="N669" t="s">
        <v>86</v>
      </c>
      <c r="O669">
        <v>3</v>
      </c>
      <c r="P669">
        <v>5</v>
      </c>
      <c r="Q669" t="s">
        <v>103</v>
      </c>
      <c r="R669" t="s">
        <v>40</v>
      </c>
      <c r="S669" t="s">
        <v>62</v>
      </c>
      <c r="T669" t="s">
        <v>105</v>
      </c>
      <c r="U669" t="s">
        <v>43</v>
      </c>
      <c r="V669">
        <v>75</v>
      </c>
      <c r="W669">
        <v>26</v>
      </c>
      <c r="X669" t="str">
        <f>IF(Table1[[#This Row],[Driver Age]]&lt;25,"(&lt;25) Young",IF(Table1[[#This Row],[Driver Age]]&lt;=60,"(25–60) Adult","(&gt;60) Senior"))</f>
        <v>(25–60) Adult</v>
      </c>
      <c r="Y669" t="s">
        <v>44</v>
      </c>
      <c r="Z669" t="s">
        <v>107</v>
      </c>
      <c r="AA669" t="s">
        <v>76</v>
      </c>
      <c r="AB669" t="s">
        <v>46</v>
      </c>
      <c r="AC669">
        <v>21</v>
      </c>
      <c r="AD669" t="s">
        <v>47</v>
      </c>
      <c r="AE669" t="s">
        <v>79</v>
      </c>
      <c r="AF669" t="s">
        <v>49</v>
      </c>
      <c r="AG669" t="s">
        <v>50</v>
      </c>
      <c r="AH669">
        <v>1.67</v>
      </c>
      <c r="AI669" t="s">
        <v>80</v>
      </c>
      <c r="AJ669" t="s">
        <v>91</v>
      </c>
    </row>
    <row r="670" spans="1:36">
      <c r="A670" t="s">
        <v>1382</v>
      </c>
      <c r="B670">
        <f>1</f>
        <v>1</v>
      </c>
      <c r="C670" t="s">
        <v>166</v>
      </c>
      <c r="D670" t="str">
        <f>VLOOKUP(Table1[[#This Row],[State Name]], Lookup!$A$2:$B$33, 2, FALSE)</f>
        <v>MP</v>
      </c>
      <c r="E670" t="s">
        <v>33</v>
      </c>
      <c r="F670">
        <v>2022</v>
      </c>
      <c r="G670" t="s">
        <v>171</v>
      </c>
      <c r="H670">
        <f t="shared" si="10"/>
        <v>2</v>
      </c>
      <c r="I670" s="3">
        <f>DATE(Table1[[#This Row],[Year]],Table1[[#This Row],[Month_Number]],1)</f>
        <v>44593</v>
      </c>
      <c r="J670" t="s">
        <v>154</v>
      </c>
      <c r="K670" t="s">
        <v>1383</v>
      </c>
      <c r="L670" t="s">
        <v>37</v>
      </c>
      <c r="M670">
        <v>4</v>
      </c>
      <c r="N670" t="s">
        <v>86</v>
      </c>
      <c r="O670">
        <v>10</v>
      </c>
      <c r="P670">
        <v>4</v>
      </c>
      <c r="Q670" t="s">
        <v>39</v>
      </c>
      <c r="R670" t="s">
        <v>40</v>
      </c>
      <c r="S670" t="s">
        <v>120</v>
      </c>
      <c r="T670" t="s">
        <v>74</v>
      </c>
      <c r="U670" t="s">
        <v>43</v>
      </c>
      <c r="V670">
        <v>120</v>
      </c>
      <c r="W670">
        <v>35</v>
      </c>
      <c r="X670" t="str">
        <f>IF(Table1[[#This Row],[Driver Age]]&lt;25,"(&lt;25) Young",IF(Table1[[#This Row],[Driver Age]]&lt;=60,"(25–60) Adult","(&gt;60) Senior"))</f>
        <v>(25–60) Adult</v>
      </c>
      <c r="Y670" t="s">
        <v>44</v>
      </c>
      <c r="Z670" t="s">
        <v>107</v>
      </c>
      <c r="AA670" t="s">
        <v>76</v>
      </c>
      <c r="AB670" t="s">
        <v>97</v>
      </c>
      <c r="AC670">
        <v>15</v>
      </c>
      <c r="AD670" t="s">
        <v>135</v>
      </c>
      <c r="AE670" t="s">
        <v>79</v>
      </c>
      <c r="AF670" t="s">
        <v>26</v>
      </c>
      <c r="AG670" t="s">
        <v>50</v>
      </c>
      <c r="AH670">
        <v>0.4</v>
      </c>
      <c r="AI670" t="s">
        <v>108</v>
      </c>
      <c r="AJ670" t="s">
        <v>81</v>
      </c>
    </row>
    <row r="671" spans="1:36">
      <c r="A671" t="s">
        <v>1384</v>
      </c>
      <c r="B671">
        <f>1</f>
        <v>1</v>
      </c>
      <c r="C671" t="s">
        <v>170</v>
      </c>
      <c r="D671" t="str">
        <f>VLOOKUP(Table1[[#This Row],[State Name]], Lookup!$A$2:$B$33, 2, FALSE)</f>
        <v>PY</v>
      </c>
      <c r="E671" t="s">
        <v>33</v>
      </c>
      <c r="F671">
        <v>2021</v>
      </c>
      <c r="G671" t="s">
        <v>124</v>
      </c>
      <c r="H671">
        <f t="shared" si="10"/>
        <v>7</v>
      </c>
      <c r="I671" s="3">
        <f>DATE(Table1[[#This Row],[Year]],Table1[[#This Row],[Month_Number]],1)</f>
        <v>44378</v>
      </c>
      <c r="J671" t="s">
        <v>84</v>
      </c>
      <c r="K671" t="s">
        <v>340</v>
      </c>
      <c r="L671" t="s">
        <v>50</v>
      </c>
      <c r="M671">
        <v>2</v>
      </c>
      <c r="N671" t="s">
        <v>60</v>
      </c>
      <c r="O671">
        <v>8</v>
      </c>
      <c r="P671">
        <v>0</v>
      </c>
      <c r="Q671" t="s">
        <v>72</v>
      </c>
      <c r="R671" t="s">
        <v>104</v>
      </c>
      <c r="S671" t="s">
        <v>41</v>
      </c>
      <c r="T671" t="s">
        <v>63</v>
      </c>
      <c r="U671" t="s">
        <v>33</v>
      </c>
      <c r="V671">
        <v>69</v>
      </c>
      <c r="W671">
        <v>38</v>
      </c>
      <c r="X671" t="str">
        <f>IF(Table1[[#This Row],[Driver Age]]&lt;25,"(&lt;25) Young",IF(Table1[[#This Row],[Driver Age]]&lt;=60,"(25–60) Adult","(&gt;60) Senior"))</f>
        <v>(25–60) Adult</v>
      </c>
      <c r="Y671" t="s">
        <v>75</v>
      </c>
      <c r="Z671" t="s">
        <v>33</v>
      </c>
      <c r="AA671" t="s">
        <v>76</v>
      </c>
      <c r="AB671" t="s">
        <v>64</v>
      </c>
      <c r="AC671">
        <v>11</v>
      </c>
      <c r="AD671" t="s">
        <v>78</v>
      </c>
      <c r="AE671" t="s">
        <v>48</v>
      </c>
      <c r="AF671" t="s">
        <v>26</v>
      </c>
      <c r="AG671" t="s">
        <v>143</v>
      </c>
      <c r="AH671">
        <v>0</v>
      </c>
      <c r="AI671" t="s">
        <v>108</v>
      </c>
      <c r="AJ671" t="s">
        <v>52</v>
      </c>
    </row>
    <row r="672" spans="1:36">
      <c r="A672" t="s">
        <v>1385</v>
      </c>
      <c r="B672">
        <f>1</f>
        <v>1</v>
      </c>
      <c r="C672" t="s">
        <v>93</v>
      </c>
      <c r="D672" t="str">
        <f>VLOOKUP(Table1[[#This Row],[State Name]], Lookup!$A$2:$B$33, 2, FALSE)</f>
        <v>SK</v>
      </c>
      <c r="E672" t="s">
        <v>33</v>
      </c>
      <c r="F672">
        <v>2021</v>
      </c>
      <c r="G672" t="s">
        <v>171</v>
      </c>
      <c r="H672">
        <f t="shared" si="10"/>
        <v>2</v>
      </c>
      <c r="I672" s="3">
        <f>DATE(Table1[[#This Row],[Year]],Table1[[#This Row],[Month_Number]],1)</f>
        <v>44228</v>
      </c>
      <c r="J672" t="s">
        <v>57</v>
      </c>
      <c r="K672" t="s">
        <v>1386</v>
      </c>
      <c r="L672" t="s">
        <v>59</v>
      </c>
      <c r="M672">
        <v>4</v>
      </c>
      <c r="N672" t="s">
        <v>162</v>
      </c>
      <c r="O672">
        <v>6</v>
      </c>
      <c r="P672">
        <v>4</v>
      </c>
      <c r="Q672" t="s">
        <v>39</v>
      </c>
      <c r="R672" t="s">
        <v>104</v>
      </c>
      <c r="S672" t="s">
        <v>120</v>
      </c>
      <c r="T672" t="s">
        <v>105</v>
      </c>
      <c r="U672" t="s">
        <v>33</v>
      </c>
      <c r="V672">
        <v>51</v>
      </c>
      <c r="W672">
        <v>68</v>
      </c>
      <c r="X672" t="str">
        <f>IF(Table1[[#This Row],[Driver Age]]&lt;25,"(&lt;25) Young",IF(Table1[[#This Row],[Driver Age]]&lt;=60,"(25–60) Adult","(&gt;60) Senior"))</f>
        <v>(&gt;60) Senior</v>
      </c>
      <c r="Y672" t="s">
        <v>75</v>
      </c>
      <c r="Z672" t="s">
        <v>33</v>
      </c>
      <c r="AA672" t="s">
        <v>76</v>
      </c>
      <c r="AB672" t="s">
        <v>97</v>
      </c>
      <c r="AC672">
        <v>19</v>
      </c>
      <c r="AD672" t="s">
        <v>114</v>
      </c>
      <c r="AE672" t="s">
        <v>48</v>
      </c>
      <c r="AF672" t="s">
        <v>49</v>
      </c>
      <c r="AG672" t="s">
        <v>50</v>
      </c>
      <c r="AH672">
        <v>0.67</v>
      </c>
      <c r="AI672" t="s">
        <v>51</v>
      </c>
      <c r="AJ672" t="s">
        <v>52</v>
      </c>
    </row>
    <row r="673" spans="1:36">
      <c r="A673" t="s">
        <v>1387</v>
      </c>
      <c r="B673">
        <f>1</f>
        <v>1</v>
      </c>
      <c r="C673" t="s">
        <v>191</v>
      </c>
      <c r="D673" t="str">
        <f>VLOOKUP(Table1[[#This Row],[State Name]], Lookup!$A$2:$B$33, 2, FALSE)</f>
        <v>CH</v>
      </c>
      <c r="E673" t="s">
        <v>33</v>
      </c>
      <c r="F673">
        <v>2020</v>
      </c>
      <c r="G673" t="s">
        <v>83</v>
      </c>
      <c r="H673">
        <f t="shared" si="10"/>
        <v>6</v>
      </c>
      <c r="I673" s="3">
        <f>DATE(Table1[[#This Row],[Year]],Table1[[#This Row],[Month_Number]],1)</f>
        <v>43983</v>
      </c>
      <c r="J673" t="s">
        <v>95</v>
      </c>
      <c r="K673" t="s">
        <v>594</v>
      </c>
      <c r="L673" t="s">
        <v>59</v>
      </c>
      <c r="M673">
        <v>2</v>
      </c>
      <c r="N673" t="s">
        <v>113</v>
      </c>
      <c r="O673">
        <v>1</v>
      </c>
      <c r="P673">
        <v>3</v>
      </c>
      <c r="Q673" t="s">
        <v>39</v>
      </c>
      <c r="R673" t="s">
        <v>88</v>
      </c>
      <c r="S673" t="s">
        <v>41</v>
      </c>
      <c r="T673" t="s">
        <v>105</v>
      </c>
      <c r="U673" t="s">
        <v>89</v>
      </c>
      <c r="V673">
        <v>33</v>
      </c>
      <c r="W673">
        <v>44</v>
      </c>
      <c r="X673" t="str">
        <f>IF(Table1[[#This Row],[Driver Age]]&lt;25,"(&lt;25) Young",IF(Table1[[#This Row],[Driver Age]]&lt;=60,"(25–60) Adult","(&gt;60) Senior"))</f>
        <v>(25–60) Adult</v>
      </c>
      <c r="Y673" t="s">
        <v>75</v>
      </c>
      <c r="Z673" t="s">
        <v>90</v>
      </c>
      <c r="AA673" t="s">
        <v>45</v>
      </c>
      <c r="AB673" t="s">
        <v>64</v>
      </c>
      <c r="AC673">
        <v>9</v>
      </c>
      <c r="AD673" t="s">
        <v>78</v>
      </c>
      <c r="AE673" t="s">
        <v>48</v>
      </c>
      <c r="AF673" t="s">
        <v>49</v>
      </c>
      <c r="AG673" t="s">
        <v>50</v>
      </c>
      <c r="AH673">
        <v>3</v>
      </c>
      <c r="AI673" t="s">
        <v>108</v>
      </c>
      <c r="AJ673" t="s">
        <v>109</v>
      </c>
    </row>
    <row r="674" spans="1:36">
      <c r="A674" t="s">
        <v>1388</v>
      </c>
      <c r="B674">
        <f>1</f>
        <v>1</v>
      </c>
      <c r="C674" t="s">
        <v>93</v>
      </c>
      <c r="D674" t="str">
        <f>VLOOKUP(Table1[[#This Row],[State Name]], Lookup!$A$2:$B$33, 2, FALSE)</f>
        <v>SK</v>
      </c>
      <c r="E674" t="s">
        <v>33</v>
      </c>
      <c r="F674">
        <v>2020</v>
      </c>
      <c r="G674" t="s">
        <v>94</v>
      </c>
      <c r="H674">
        <f t="shared" si="10"/>
        <v>8</v>
      </c>
      <c r="I674" s="3">
        <f>DATE(Table1[[#This Row],[Year]],Table1[[#This Row],[Month_Number]],1)</f>
        <v>44044</v>
      </c>
      <c r="J674" t="s">
        <v>35</v>
      </c>
      <c r="K674" t="s">
        <v>246</v>
      </c>
      <c r="L674" t="s">
        <v>37</v>
      </c>
      <c r="M674">
        <v>2</v>
      </c>
      <c r="N674" t="s">
        <v>162</v>
      </c>
      <c r="O674">
        <v>9</v>
      </c>
      <c r="P674">
        <v>1</v>
      </c>
      <c r="Q674" t="s">
        <v>119</v>
      </c>
      <c r="R674" t="s">
        <v>40</v>
      </c>
      <c r="S674" t="s">
        <v>120</v>
      </c>
      <c r="T674" t="s">
        <v>63</v>
      </c>
      <c r="U674" t="s">
        <v>43</v>
      </c>
      <c r="V674">
        <v>51</v>
      </c>
      <c r="W674">
        <v>25</v>
      </c>
      <c r="X674" t="str">
        <f>IF(Table1[[#This Row],[Driver Age]]&lt;25,"(&lt;25) Young",IF(Table1[[#This Row],[Driver Age]]&lt;=60,"(25–60) Adult","(&gt;60) Senior"))</f>
        <v>(25–60) Adult</v>
      </c>
      <c r="Y674" t="s">
        <v>44</v>
      </c>
      <c r="Z674" t="s">
        <v>107</v>
      </c>
      <c r="AA674" t="s">
        <v>76</v>
      </c>
      <c r="AB674" t="s">
        <v>46</v>
      </c>
      <c r="AC674">
        <v>4</v>
      </c>
      <c r="AD674" t="s">
        <v>47</v>
      </c>
      <c r="AE674" t="s">
        <v>48</v>
      </c>
      <c r="AF674" t="s">
        <v>49</v>
      </c>
      <c r="AG674" t="s">
        <v>50</v>
      </c>
      <c r="AH674">
        <v>0.11</v>
      </c>
      <c r="AI674" t="s">
        <v>80</v>
      </c>
      <c r="AJ674" t="s">
        <v>52</v>
      </c>
    </row>
    <row r="675" spans="1:36">
      <c r="A675" t="s">
        <v>1389</v>
      </c>
      <c r="B675">
        <f>1</f>
        <v>1</v>
      </c>
      <c r="C675" t="s">
        <v>270</v>
      </c>
      <c r="D675" t="str">
        <f>VLOOKUP(Table1[[#This Row],[State Name]], Lookup!$A$2:$B$33, 2, FALSE)</f>
        <v>HR</v>
      </c>
      <c r="E675" t="s">
        <v>33</v>
      </c>
      <c r="F675">
        <v>2022</v>
      </c>
      <c r="G675" t="s">
        <v>100</v>
      </c>
      <c r="H675">
        <f t="shared" si="10"/>
        <v>11</v>
      </c>
      <c r="I675" s="3">
        <f>DATE(Table1[[#This Row],[Year]],Table1[[#This Row],[Month_Number]],1)</f>
        <v>44866</v>
      </c>
      <c r="J675" t="s">
        <v>146</v>
      </c>
      <c r="K675" t="s">
        <v>1390</v>
      </c>
      <c r="L675" t="s">
        <v>37</v>
      </c>
      <c r="M675">
        <v>2</v>
      </c>
      <c r="N675" t="s">
        <v>38</v>
      </c>
      <c r="O675">
        <v>2</v>
      </c>
      <c r="P675">
        <v>4</v>
      </c>
      <c r="Q675" t="s">
        <v>87</v>
      </c>
      <c r="R675" t="s">
        <v>88</v>
      </c>
      <c r="S675" t="s">
        <v>62</v>
      </c>
      <c r="T675" t="s">
        <v>105</v>
      </c>
      <c r="U675" t="s">
        <v>89</v>
      </c>
      <c r="V675">
        <v>56</v>
      </c>
      <c r="W675">
        <v>22</v>
      </c>
      <c r="X675" t="str">
        <f>IF(Table1[[#This Row],[Driver Age]]&lt;25,"(&lt;25) Young",IF(Table1[[#This Row],[Driver Age]]&lt;=60,"(25–60) Adult","(&gt;60) Senior"))</f>
        <v>(&lt;25) Young</v>
      </c>
      <c r="Y675" t="s">
        <v>44</v>
      </c>
      <c r="Z675" t="s">
        <v>107</v>
      </c>
      <c r="AA675" t="s">
        <v>45</v>
      </c>
      <c r="AB675" t="s">
        <v>77</v>
      </c>
      <c r="AC675">
        <v>17</v>
      </c>
      <c r="AD675" t="s">
        <v>114</v>
      </c>
      <c r="AE675" t="s">
        <v>79</v>
      </c>
      <c r="AF675" t="s">
        <v>49</v>
      </c>
      <c r="AG675" t="s">
        <v>50</v>
      </c>
      <c r="AH675">
        <v>2</v>
      </c>
      <c r="AI675" t="s">
        <v>168</v>
      </c>
      <c r="AJ675" t="s">
        <v>52</v>
      </c>
    </row>
    <row r="676" spans="1:36">
      <c r="A676" t="s">
        <v>1391</v>
      </c>
      <c r="B676">
        <f>1</f>
        <v>1</v>
      </c>
      <c r="C676" t="s">
        <v>116</v>
      </c>
      <c r="D676" t="str">
        <f>VLOOKUP(Table1[[#This Row],[State Name]], Lookup!$A$2:$B$33, 2, FALSE)</f>
        <v>HP</v>
      </c>
      <c r="E676" t="s">
        <v>33</v>
      </c>
      <c r="F676">
        <v>2021</v>
      </c>
      <c r="G676" t="s">
        <v>83</v>
      </c>
      <c r="H676">
        <f t="shared" si="10"/>
        <v>6</v>
      </c>
      <c r="I676" s="3">
        <f>DATE(Table1[[#This Row],[Year]],Table1[[#This Row],[Month_Number]],1)</f>
        <v>44348</v>
      </c>
      <c r="J676" t="s">
        <v>95</v>
      </c>
      <c r="K676" t="s">
        <v>1392</v>
      </c>
      <c r="L676" t="s">
        <v>59</v>
      </c>
      <c r="M676">
        <v>2</v>
      </c>
      <c r="N676" t="s">
        <v>162</v>
      </c>
      <c r="O676">
        <v>1</v>
      </c>
      <c r="P676">
        <v>0</v>
      </c>
      <c r="Q676" t="s">
        <v>87</v>
      </c>
      <c r="R676" t="s">
        <v>104</v>
      </c>
      <c r="S676" t="s">
        <v>73</v>
      </c>
      <c r="T676" t="s">
        <v>63</v>
      </c>
      <c r="U676" t="s">
        <v>43</v>
      </c>
      <c r="V676">
        <v>54</v>
      </c>
      <c r="W676">
        <v>19</v>
      </c>
      <c r="X676" t="str">
        <f>IF(Table1[[#This Row],[Driver Age]]&lt;25,"(&lt;25) Young",IF(Table1[[#This Row],[Driver Age]]&lt;=60,"(25–60) Adult","(&gt;60) Senior"))</f>
        <v>(&lt;25) Young</v>
      </c>
      <c r="Y676" t="s">
        <v>75</v>
      </c>
      <c r="Z676" t="s">
        <v>33</v>
      </c>
      <c r="AA676" t="s">
        <v>45</v>
      </c>
      <c r="AB676" t="s">
        <v>77</v>
      </c>
      <c r="AC676">
        <v>20</v>
      </c>
      <c r="AD676" t="s">
        <v>114</v>
      </c>
      <c r="AE676" t="s">
        <v>48</v>
      </c>
      <c r="AF676" t="s">
        <v>49</v>
      </c>
      <c r="AG676" t="s">
        <v>143</v>
      </c>
      <c r="AH676">
        <v>0</v>
      </c>
      <c r="AI676" t="s">
        <v>168</v>
      </c>
      <c r="AJ676" t="s">
        <v>52</v>
      </c>
    </row>
    <row r="677" spans="1:36">
      <c r="A677" t="s">
        <v>1393</v>
      </c>
      <c r="B677">
        <f>1</f>
        <v>1</v>
      </c>
      <c r="C677" t="s">
        <v>54</v>
      </c>
      <c r="D677" t="str">
        <f>VLOOKUP(Table1[[#This Row],[State Name]], Lookup!$A$2:$B$33, 2, FALSE)</f>
        <v>UP</v>
      </c>
      <c r="E677" t="s">
        <v>55</v>
      </c>
      <c r="F677">
        <v>2023</v>
      </c>
      <c r="G677" t="s">
        <v>34</v>
      </c>
      <c r="H677">
        <f t="shared" si="10"/>
        <v>5</v>
      </c>
      <c r="I677" s="3">
        <f>DATE(Table1[[#This Row],[Year]],Table1[[#This Row],[Month_Number]],1)</f>
        <v>45047</v>
      </c>
      <c r="J677" t="s">
        <v>101</v>
      </c>
      <c r="K677" t="s">
        <v>1394</v>
      </c>
      <c r="L677" t="s">
        <v>37</v>
      </c>
      <c r="M677">
        <v>3</v>
      </c>
      <c r="N677" t="s">
        <v>71</v>
      </c>
      <c r="O677">
        <v>0</v>
      </c>
      <c r="P677">
        <v>2</v>
      </c>
      <c r="Q677" t="s">
        <v>119</v>
      </c>
      <c r="R677" t="s">
        <v>88</v>
      </c>
      <c r="S677" t="s">
        <v>41</v>
      </c>
      <c r="T677" t="s">
        <v>42</v>
      </c>
      <c r="U677" t="s">
        <v>89</v>
      </c>
      <c r="V677">
        <v>89</v>
      </c>
      <c r="W677">
        <v>27</v>
      </c>
      <c r="X677" t="str">
        <f>IF(Table1[[#This Row],[Driver Age]]&lt;25,"(&lt;25) Young",IF(Table1[[#This Row],[Driver Age]]&lt;=60,"(25–60) Adult","(&gt;60) Senior"))</f>
        <v>(25–60) Adult</v>
      </c>
      <c r="Y677" t="s">
        <v>44</v>
      </c>
      <c r="Z677" t="s">
        <v>107</v>
      </c>
      <c r="AA677" t="s">
        <v>76</v>
      </c>
      <c r="AB677" t="s">
        <v>77</v>
      </c>
      <c r="AC677">
        <v>5</v>
      </c>
      <c r="AD677" t="s">
        <v>78</v>
      </c>
      <c r="AE677" t="s">
        <v>79</v>
      </c>
      <c r="AF677" t="s">
        <v>49</v>
      </c>
      <c r="AG677" t="s">
        <v>50</v>
      </c>
      <c r="AH677">
        <v>0</v>
      </c>
      <c r="AI677" t="s">
        <v>80</v>
      </c>
      <c r="AJ677" t="s">
        <v>91</v>
      </c>
    </row>
    <row r="678" spans="1:36">
      <c r="A678" t="s">
        <v>1395</v>
      </c>
      <c r="B678">
        <f>1</f>
        <v>1</v>
      </c>
      <c r="C678" t="s">
        <v>137</v>
      </c>
      <c r="D678" t="str">
        <f>VLOOKUP(Table1[[#This Row],[State Name]], Lookup!$A$2:$B$33, 2, FALSE)</f>
        <v>AS</v>
      </c>
      <c r="E678" t="s">
        <v>33</v>
      </c>
      <c r="F678">
        <v>2018</v>
      </c>
      <c r="G678" t="s">
        <v>100</v>
      </c>
      <c r="H678">
        <f t="shared" si="10"/>
        <v>11</v>
      </c>
      <c r="I678" s="3">
        <f>DATE(Table1[[#This Row],[Year]],Table1[[#This Row],[Month_Number]],1)</f>
        <v>43405</v>
      </c>
      <c r="J678" t="s">
        <v>146</v>
      </c>
      <c r="K678" t="s">
        <v>1396</v>
      </c>
      <c r="L678" t="s">
        <v>37</v>
      </c>
      <c r="M678">
        <v>1</v>
      </c>
      <c r="N678" t="s">
        <v>128</v>
      </c>
      <c r="O678">
        <v>8</v>
      </c>
      <c r="P678">
        <v>0</v>
      </c>
      <c r="Q678" t="s">
        <v>72</v>
      </c>
      <c r="R678" t="s">
        <v>88</v>
      </c>
      <c r="S678" t="s">
        <v>73</v>
      </c>
      <c r="T678" t="s">
        <v>63</v>
      </c>
      <c r="U678" t="s">
        <v>33</v>
      </c>
      <c r="V678">
        <v>102</v>
      </c>
      <c r="W678">
        <v>61</v>
      </c>
      <c r="X678" t="str">
        <f>IF(Table1[[#This Row],[Driver Age]]&lt;25,"(&lt;25) Young",IF(Table1[[#This Row],[Driver Age]]&lt;=60,"(25–60) Adult","(&gt;60) Senior"))</f>
        <v>(&gt;60) Senior</v>
      </c>
      <c r="Y678" t="s">
        <v>75</v>
      </c>
      <c r="Z678" t="s">
        <v>90</v>
      </c>
      <c r="AA678" t="s">
        <v>45</v>
      </c>
      <c r="AB678" t="s">
        <v>97</v>
      </c>
      <c r="AC678">
        <v>9</v>
      </c>
      <c r="AD678" t="s">
        <v>78</v>
      </c>
      <c r="AE678" t="s">
        <v>65</v>
      </c>
      <c r="AF678" t="s">
        <v>49</v>
      </c>
      <c r="AG678" t="s">
        <v>143</v>
      </c>
      <c r="AH678">
        <v>0</v>
      </c>
      <c r="AI678" t="s">
        <v>66</v>
      </c>
      <c r="AJ678" t="s">
        <v>67</v>
      </c>
    </row>
    <row r="679" spans="1:36">
      <c r="A679" t="s">
        <v>1397</v>
      </c>
      <c r="B679">
        <f>1</f>
        <v>1</v>
      </c>
      <c r="C679" t="s">
        <v>206</v>
      </c>
      <c r="D679" t="str">
        <f>VLOOKUP(Table1[[#This Row],[State Name]], Lookup!$A$2:$B$33, 2, FALSE)</f>
        <v>OD</v>
      </c>
      <c r="E679" t="s">
        <v>33</v>
      </c>
      <c r="F679">
        <v>2020</v>
      </c>
      <c r="G679" t="s">
        <v>192</v>
      </c>
      <c r="H679">
        <f t="shared" si="10"/>
        <v>3</v>
      </c>
      <c r="I679" s="3">
        <f>DATE(Table1[[#This Row],[Year]],Table1[[#This Row],[Month_Number]],1)</f>
        <v>43891</v>
      </c>
      <c r="J679" t="s">
        <v>57</v>
      </c>
      <c r="K679" t="s">
        <v>1293</v>
      </c>
      <c r="L679" t="s">
        <v>59</v>
      </c>
      <c r="M679">
        <v>1</v>
      </c>
      <c r="N679" t="s">
        <v>71</v>
      </c>
      <c r="O679">
        <v>1</v>
      </c>
      <c r="P679">
        <v>2</v>
      </c>
      <c r="Q679" t="s">
        <v>119</v>
      </c>
      <c r="R679" t="s">
        <v>104</v>
      </c>
      <c r="S679" t="s">
        <v>62</v>
      </c>
      <c r="T679" t="s">
        <v>74</v>
      </c>
      <c r="U679" t="s">
        <v>89</v>
      </c>
      <c r="V679">
        <v>110</v>
      </c>
      <c r="W679">
        <v>25</v>
      </c>
      <c r="X679" t="str">
        <f>IF(Table1[[#This Row],[Driver Age]]&lt;25,"(&lt;25) Young",IF(Table1[[#This Row],[Driver Age]]&lt;=60,"(25–60) Adult","(&gt;60) Senior"))</f>
        <v>(25–60) Adult</v>
      </c>
      <c r="Y679" t="s">
        <v>75</v>
      </c>
      <c r="Z679" t="s">
        <v>107</v>
      </c>
      <c r="AA679" t="s">
        <v>45</v>
      </c>
      <c r="AB679" t="s">
        <v>64</v>
      </c>
      <c r="AC679">
        <v>11</v>
      </c>
      <c r="AD679" t="s">
        <v>78</v>
      </c>
      <c r="AE679" t="s">
        <v>48</v>
      </c>
      <c r="AF679" t="s">
        <v>49</v>
      </c>
      <c r="AG679" t="s">
        <v>50</v>
      </c>
      <c r="AH679">
        <v>2</v>
      </c>
      <c r="AI679" t="s">
        <v>80</v>
      </c>
      <c r="AJ679" t="s">
        <v>81</v>
      </c>
    </row>
    <row r="680" spans="1:36">
      <c r="A680" t="s">
        <v>1398</v>
      </c>
      <c r="B680">
        <f>1</f>
        <v>1</v>
      </c>
      <c r="C680" t="s">
        <v>170</v>
      </c>
      <c r="D680" t="str">
        <f>VLOOKUP(Table1[[#This Row],[State Name]], Lookup!$A$2:$B$33, 2, FALSE)</f>
        <v>PY</v>
      </c>
      <c r="E680" t="s">
        <v>33</v>
      </c>
      <c r="F680">
        <v>2022</v>
      </c>
      <c r="G680" t="s">
        <v>130</v>
      </c>
      <c r="H680">
        <f t="shared" si="10"/>
        <v>4</v>
      </c>
      <c r="I680" s="3">
        <f>DATE(Table1[[#This Row],[Year]],Table1[[#This Row],[Month_Number]],1)</f>
        <v>44652</v>
      </c>
      <c r="J680" t="s">
        <v>57</v>
      </c>
      <c r="K680" t="s">
        <v>1399</v>
      </c>
      <c r="L680" t="s">
        <v>59</v>
      </c>
      <c r="M680">
        <v>5</v>
      </c>
      <c r="N680" t="s">
        <v>128</v>
      </c>
      <c r="O680">
        <v>5</v>
      </c>
      <c r="P680">
        <v>3</v>
      </c>
      <c r="Q680" t="s">
        <v>72</v>
      </c>
      <c r="R680" t="s">
        <v>104</v>
      </c>
      <c r="S680" t="s">
        <v>41</v>
      </c>
      <c r="T680" t="s">
        <v>42</v>
      </c>
      <c r="U680" t="s">
        <v>106</v>
      </c>
      <c r="V680">
        <v>116</v>
      </c>
      <c r="W680">
        <v>44</v>
      </c>
      <c r="X680" t="str">
        <f>IF(Table1[[#This Row],[Driver Age]]&lt;25,"(&lt;25) Young",IF(Table1[[#This Row],[Driver Age]]&lt;=60,"(25–60) Adult","(&gt;60) Senior"))</f>
        <v>(25–60) Adult</v>
      </c>
      <c r="Y680" t="s">
        <v>44</v>
      </c>
      <c r="Z680" t="s">
        <v>90</v>
      </c>
      <c r="AA680" t="s">
        <v>45</v>
      </c>
      <c r="AB680" t="s">
        <v>46</v>
      </c>
      <c r="AC680">
        <v>3</v>
      </c>
      <c r="AD680" t="s">
        <v>47</v>
      </c>
      <c r="AE680" t="s">
        <v>79</v>
      </c>
      <c r="AF680" t="s">
        <v>49</v>
      </c>
      <c r="AG680" t="s">
        <v>50</v>
      </c>
      <c r="AH680">
        <v>0.6</v>
      </c>
      <c r="AI680" t="s">
        <v>108</v>
      </c>
      <c r="AJ680" t="s">
        <v>81</v>
      </c>
    </row>
    <row r="681" spans="1:36">
      <c r="A681" t="s">
        <v>1400</v>
      </c>
      <c r="B681">
        <f>1</f>
        <v>1</v>
      </c>
      <c r="C681" t="s">
        <v>157</v>
      </c>
      <c r="D681" t="str">
        <f>VLOOKUP(Table1[[#This Row],[State Name]], Lookup!$A$2:$B$33, 2, FALSE)</f>
        <v>KA</v>
      </c>
      <c r="E681" t="s">
        <v>258</v>
      </c>
      <c r="F681">
        <v>2020</v>
      </c>
      <c r="G681" t="s">
        <v>171</v>
      </c>
      <c r="H681">
        <f t="shared" si="10"/>
        <v>2</v>
      </c>
      <c r="I681" s="3">
        <f>DATE(Table1[[#This Row],[Year]],Table1[[#This Row],[Month_Number]],1)</f>
        <v>43862</v>
      </c>
      <c r="J681" t="s">
        <v>57</v>
      </c>
      <c r="K681" t="s">
        <v>1401</v>
      </c>
      <c r="L681" t="s">
        <v>37</v>
      </c>
      <c r="M681">
        <v>4</v>
      </c>
      <c r="N681" t="s">
        <v>38</v>
      </c>
      <c r="O681">
        <v>2</v>
      </c>
      <c r="P681">
        <v>2</v>
      </c>
      <c r="Q681" t="s">
        <v>39</v>
      </c>
      <c r="R681" t="s">
        <v>61</v>
      </c>
      <c r="S681" t="s">
        <v>73</v>
      </c>
      <c r="T681" t="s">
        <v>74</v>
      </c>
      <c r="U681" t="s">
        <v>106</v>
      </c>
      <c r="V681">
        <v>60</v>
      </c>
      <c r="W681">
        <v>38</v>
      </c>
      <c r="X681" t="str">
        <f>IF(Table1[[#This Row],[Driver Age]]&lt;25,"(&lt;25) Young",IF(Table1[[#This Row],[Driver Age]]&lt;=60,"(25–60) Adult","(&gt;60) Senior"))</f>
        <v>(25–60) Adult</v>
      </c>
      <c r="Y681" t="s">
        <v>75</v>
      </c>
      <c r="Z681" t="s">
        <v>90</v>
      </c>
      <c r="AA681" t="s">
        <v>45</v>
      </c>
      <c r="AB681" t="s">
        <v>77</v>
      </c>
      <c r="AC681">
        <v>2</v>
      </c>
      <c r="AD681" t="s">
        <v>47</v>
      </c>
      <c r="AE681" t="s">
        <v>48</v>
      </c>
      <c r="AF681" t="s">
        <v>49</v>
      </c>
      <c r="AG681" t="s">
        <v>50</v>
      </c>
      <c r="AH681">
        <v>1</v>
      </c>
      <c r="AI681" t="s">
        <v>108</v>
      </c>
      <c r="AJ681" t="s">
        <v>52</v>
      </c>
    </row>
    <row r="682" spans="1:36">
      <c r="A682" t="s">
        <v>1402</v>
      </c>
      <c r="B682">
        <f>1</f>
        <v>1</v>
      </c>
      <c r="C682" t="s">
        <v>197</v>
      </c>
      <c r="D682" t="str">
        <f>VLOOKUP(Table1[[#This Row],[State Name]], Lookup!$A$2:$B$33, 2, FALSE)</f>
        <v>GJ</v>
      </c>
      <c r="E682" t="s">
        <v>245</v>
      </c>
      <c r="F682">
        <v>2022</v>
      </c>
      <c r="G682" t="s">
        <v>56</v>
      </c>
      <c r="H682">
        <f t="shared" si="10"/>
        <v>1</v>
      </c>
      <c r="I682" s="3">
        <f>DATE(Table1[[#This Row],[Year]],Table1[[#This Row],[Month_Number]],1)</f>
        <v>44562</v>
      </c>
      <c r="J682" t="s">
        <v>146</v>
      </c>
      <c r="K682" t="s">
        <v>1403</v>
      </c>
      <c r="L682" t="s">
        <v>50</v>
      </c>
      <c r="M682">
        <v>4</v>
      </c>
      <c r="N682" t="s">
        <v>113</v>
      </c>
      <c r="O682">
        <v>8</v>
      </c>
      <c r="P682">
        <v>5</v>
      </c>
      <c r="Q682" t="s">
        <v>72</v>
      </c>
      <c r="R682" t="s">
        <v>61</v>
      </c>
      <c r="S682" t="s">
        <v>73</v>
      </c>
      <c r="T682" t="s">
        <v>42</v>
      </c>
      <c r="U682" t="s">
        <v>106</v>
      </c>
      <c r="V682">
        <v>100</v>
      </c>
      <c r="W682">
        <v>43</v>
      </c>
      <c r="X682" t="str">
        <f>IF(Table1[[#This Row],[Driver Age]]&lt;25,"(&lt;25) Young",IF(Table1[[#This Row],[Driver Age]]&lt;=60,"(25–60) Adult","(&gt;60) Senior"))</f>
        <v>(25–60) Adult</v>
      </c>
      <c r="Y682" t="s">
        <v>44</v>
      </c>
      <c r="Z682" t="s">
        <v>33</v>
      </c>
      <c r="AA682" t="s">
        <v>45</v>
      </c>
      <c r="AB682" t="s">
        <v>64</v>
      </c>
      <c r="AC682">
        <v>13</v>
      </c>
      <c r="AD682" t="s">
        <v>135</v>
      </c>
      <c r="AE682" t="s">
        <v>79</v>
      </c>
      <c r="AF682" t="s">
        <v>49</v>
      </c>
      <c r="AG682" t="s">
        <v>50</v>
      </c>
      <c r="AH682">
        <v>0.62</v>
      </c>
      <c r="AI682" t="s">
        <v>108</v>
      </c>
      <c r="AJ682" t="s">
        <v>67</v>
      </c>
    </row>
    <row r="683" spans="1:36">
      <c r="A683" t="s">
        <v>1404</v>
      </c>
      <c r="B683">
        <f>1</f>
        <v>1</v>
      </c>
      <c r="C683" t="s">
        <v>170</v>
      </c>
      <c r="D683" t="str">
        <f>VLOOKUP(Table1[[#This Row],[State Name]], Lookup!$A$2:$B$33, 2, FALSE)</f>
        <v>PY</v>
      </c>
      <c r="E683" t="s">
        <v>33</v>
      </c>
      <c r="F683">
        <v>2022</v>
      </c>
      <c r="G683" t="s">
        <v>130</v>
      </c>
      <c r="H683">
        <f t="shared" si="10"/>
        <v>4</v>
      </c>
      <c r="I683" s="3">
        <f>DATE(Table1[[#This Row],[Year]],Table1[[#This Row],[Month_Number]],1)</f>
        <v>44652</v>
      </c>
      <c r="J683" t="s">
        <v>35</v>
      </c>
      <c r="K683" t="s">
        <v>1405</v>
      </c>
      <c r="L683" t="s">
        <v>59</v>
      </c>
      <c r="M683">
        <v>4</v>
      </c>
      <c r="N683" t="s">
        <v>113</v>
      </c>
      <c r="O683">
        <v>0</v>
      </c>
      <c r="P683">
        <v>3</v>
      </c>
      <c r="Q683" t="s">
        <v>87</v>
      </c>
      <c r="R683" t="s">
        <v>88</v>
      </c>
      <c r="S683" t="s">
        <v>73</v>
      </c>
      <c r="T683" t="s">
        <v>74</v>
      </c>
      <c r="U683" t="s">
        <v>106</v>
      </c>
      <c r="V683">
        <v>118</v>
      </c>
      <c r="W683">
        <v>62</v>
      </c>
      <c r="X683" t="str">
        <f>IF(Table1[[#This Row],[Driver Age]]&lt;25,"(&lt;25) Young",IF(Table1[[#This Row],[Driver Age]]&lt;=60,"(25–60) Adult","(&gt;60) Senior"))</f>
        <v>(&gt;60) Senior</v>
      </c>
      <c r="Y683" t="s">
        <v>44</v>
      </c>
      <c r="Z683" t="s">
        <v>107</v>
      </c>
      <c r="AA683" t="s">
        <v>76</v>
      </c>
      <c r="AB683" t="s">
        <v>77</v>
      </c>
      <c r="AC683">
        <v>15</v>
      </c>
      <c r="AD683" t="s">
        <v>135</v>
      </c>
      <c r="AE683" t="s">
        <v>79</v>
      </c>
      <c r="AF683" t="s">
        <v>49</v>
      </c>
      <c r="AG683" t="s">
        <v>50</v>
      </c>
      <c r="AH683">
        <v>0</v>
      </c>
      <c r="AI683" t="s">
        <v>66</v>
      </c>
      <c r="AJ683" t="s">
        <v>81</v>
      </c>
    </row>
    <row r="684" spans="1:36">
      <c r="A684" t="s">
        <v>1406</v>
      </c>
      <c r="B684">
        <f>1</f>
        <v>1</v>
      </c>
      <c r="C684" t="s">
        <v>93</v>
      </c>
      <c r="D684" t="str">
        <f>VLOOKUP(Table1[[#This Row],[State Name]], Lookup!$A$2:$B$33, 2, FALSE)</f>
        <v>SK</v>
      </c>
      <c r="E684" t="s">
        <v>33</v>
      </c>
      <c r="F684">
        <v>2020</v>
      </c>
      <c r="G684" t="s">
        <v>192</v>
      </c>
      <c r="H684">
        <f t="shared" si="10"/>
        <v>3</v>
      </c>
      <c r="I684" s="3">
        <f>DATE(Table1[[#This Row],[Year]],Table1[[#This Row],[Month_Number]],1)</f>
        <v>43891</v>
      </c>
      <c r="J684" t="s">
        <v>35</v>
      </c>
      <c r="K684" t="s">
        <v>164</v>
      </c>
      <c r="L684" t="s">
        <v>59</v>
      </c>
      <c r="M684">
        <v>3</v>
      </c>
      <c r="N684" t="s">
        <v>71</v>
      </c>
      <c r="O684">
        <v>4</v>
      </c>
      <c r="P684">
        <v>1</v>
      </c>
      <c r="Q684" t="s">
        <v>103</v>
      </c>
      <c r="R684" t="s">
        <v>88</v>
      </c>
      <c r="S684" t="s">
        <v>41</v>
      </c>
      <c r="T684" t="s">
        <v>105</v>
      </c>
      <c r="U684" t="s">
        <v>89</v>
      </c>
      <c r="V684">
        <v>43</v>
      </c>
      <c r="W684">
        <v>25</v>
      </c>
      <c r="X684" t="str">
        <f>IF(Table1[[#This Row],[Driver Age]]&lt;25,"(&lt;25) Young",IF(Table1[[#This Row],[Driver Age]]&lt;=60,"(25–60) Adult","(&gt;60) Senior"))</f>
        <v>(25–60) Adult</v>
      </c>
      <c r="Y684" t="s">
        <v>44</v>
      </c>
      <c r="Z684" t="s">
        <v>33</v>
      </c>
      <c r="AA684" t="s">
        <v>76</v>
      </c>
      <c r="AB684" t="s">
        <v>64</v>
      </c>
      <c r="AC684">
        <v>6</v>
      </c>
      <c r="AD684" t="s">
        <v>78</v>
      </c>
      <c r="AE684" t="s">
        <v>48</v>
      </c>
      <c r="AF684" t="s">
        <v>49</v>
      </c>
      <c r="AG684" t="s">
        <v>50</v>
      </c>
      <c r="AH684">
        <v>0.25</v>
      </c>
      <c r="AI684" t="s">
        <v>80</v>
      </c>
      <c r="AJ684" t="s">
        <v>109</v>
      </c>
    </row>
    <row r="685" spans="1:36">
      <c r="A685" t="s">
        <v>1407</v>
      </c>
      <c r="B685">
        <f>1</f>
        <v>1</v>
      </c>
      <c r="C685" t="s">
        <v>183</v>
      </c>
      <c r="D685" t="str">
        <f>VLOOKUP(Table1[[#This Row],[State Name]], Lookup!$A$2:$B$33, 2, FALSE)</f>
        <v>TN</v>
      </c>
      <c r="E685" t="s">
        <v>503</v>
      </c>
      <c r="F685">
        <v>2021</v>
      </c>
      <c r="G685" t="s">
        <v>94</v>
      </c>
      <c r="H685">
        <f t="shared" si="10"/>
        <v>8</v>
      </c>
      <c r="I685" s="3">
        <f>DATE(Table1[[#This Row],[Year]],Table1[[#This Row],[Month_Number]],1)</f>
        <v>44409</v>
      </c>
      <c r="J685" t="s">
        <v>154</v>
      </c>
      <c r="K685" t="s">
        <v>1408</v>
      </c>
      <c r="L685" t="s">
        <v>50</v>
      </c>
      <c r="M685">
        <v>2</v>
      </c>
      <c r="N685" t="s">
        <v>38</v>
      </c>
      <c r="O685">
        <v>1</v>
      </c>
      <c r="P685">
        <v>1</v>
      </c>
      <c r="Q685" t="s">
        <v>119</v>
      </c>
      <c r="R685" t="s">
        <v>40</v>
      </c>
      <c r="S685" t="s">
        <v>62</v>
      </c>
      <c r="T685" t="s">
        <v>74</v>
      </c>
      <c r="U685" t="s">
        <v>106</v>
      </c>
      <c r="V685">
        <v>40</v>
      </c>
      <c r="W685">
        <v>68</v>
      </c>
      <c r="X685" t="str">
        <f>IF(Table1[[#This Row],[Driver Age]]&lt;25,"(&lt;25) Young",IF(Table1[[#This Row],[Driver Age]]&lt;=60,"(25–60) Adult","(&gt;60) Senior"))</f>
        <v>(&gt;60) Senior</v>
      </c>
      <c r="Y685" t="s">
        <v>44</v>
      </c>
      <c r="Z685" t="s">
        <v>33</v>
      </c>
      <c r="AA685" t="s">
        <v>76</v>
      </c>
      <c r="AB685" t="s">
        <v>46</v>
      </c>
      <c r="AC685">
        <v>16</v>
      </c>
      <c r="AD685" t="s">
        <v>135</v>
      </c>
      <c r="AE685" t="s">
        <v>48</v>
      </c>
      <c r="AF685" t="s">
        <v>26</v>
      </c>
      <c r="AG685" t="s">
        <v>50</v>
      </c>
      <c r="AH685">
        <v>1</v>
      </c>
      <c r="AI685" t="s">
        <v>51</v>
      </c>
      <c r="AJ685" t="s">
        <v>109</v>
      </c>
    </row>
    <row r="686" spans="1:36">
      <c r="A686" t="s">
        <v>1409</v>
      </c>
      <c r="B686">
        <f>1</f>
        <v>1</v>
      </c>
      <c r="C686" t="s">
        <v>191</v>
      </c>
      <c r="D686" t="str">
        <f>VLOOKUP(Table1[[#This Row],[State Name]], Lookup!$A$2:$B$33, 2, FALSE)</f>
        <v>CH</v>
      </c>
      <c r="E686" t="s">
        <v>33</v>
      </c>
      <c r="F686">
        <v>2021</v>
      </c>
      <c r="G686" t="s">
        <v>56</v>
      </c>
      <c r="H686">
        <f t="shared" si="10"/>
        <v>1</v>
      </c>
      <c r="I686" s="3">
        <f>DATE(Table1[[#This Row],[Year]],Table1[[#This Row],[Month_Number]],1)</f>
        <v>44197</v>
      </c>
      <c r="J686" t="s">
        <v>101</v>
      </c>
      <c r="K686" t="s">
        <v>1410</v>
      </c>
      <c r="L686" t="s">
        <v>37</v>
      </c>
      <c r="M686">
        <v>5</v>
      </c>
      <c r="N686" t="s">
        <v>162</v>
      </c>
      <c r="O686">
        <v>5</v>
      </c>
      <c r="P686">
        <v>3</v>
      </c>
      <c r="Q686" t="s">
        <v>103</v>
      </c>
      <c r="R686" t="s">
        <v>40</v>
      </c>
      <c r="S686" t="s">
        <v>120</v>
      </c>
      <c r="T686" t="s">
        <v>63</v>
      </c>
      <c r="U686" t="s">
        <v>106</v>
      </c>
      <c r="V686">
        <v>62</v>
      </c>
      <c r="W686">
        <v>36</v>
      </c>
      <c r="X686" t="str">
        <f>IF(Table1[[#This Row],[Driver Age]]&lt;25,"(&lt;25) Young",IF(Table1[[#This Row],[Driver Age]]&lt;=60,"(25–60) Adult","(&gt;60) Senior"))</f>
        <v>(25–60) Adult</v>
      </c>
      <c r="Y686" t="s">
        <v>44</v>
      </c>
      <c r="Z686" t="s">
        <v>90</v>
      </c>
      <c r="AA686" t="s">
        <v>76</v>
      </c>
      <c r="AB686" t="s">
        <v>97</v>
      </c>
      <c r="AC686">
        <v>23</v>
      </c>
      <c r="AD686" t="s">
        <v>47</v>
      </c>
      <c r="AE686" t="s">
        <v>48</v>
      </c>
      <c r="AF686" t="s">
        <v>49</v>
      </c>
      <c r="AG686" t="s">
        <v>50</v>
      </c>
      <c r="AH686">
        <v>0.6</v>
      </c>
      <c r="AI686" t="s">
        <v>108</v>
      </c>
      <c r="AJ686" t="s">
        <v>52</v>
      </c>
    </row>
    <row r="687" spans="1:36">
      <c r="A687" t="s">
        <v>1411</v>
      </c>
      <c r="B687">
        <f>1</f>
        <v>1</v>
      </c>
      <c r="C687" t="s">
        <v>220</v>
      </c>
      <c r="D687" t="str">
        <f>VLOOKUP(Table1[[#This Row],[State Name]], Lookup!$A$2:$B$33, 2, FALSE)</f>
        <v>NL</v>
      </c>
      <c r="E687" t="s">
        <v>33</v>
      </c>
      <c r="F687">
        <v>2021</v>
      </c>
      <c r="G687" t="s">
        <v>94</v>
      </c>
      <c r="H687">
        <f t="shared" si="10"/>
        <v>8</v>
      </c>
      <c r="I687" s="3">
        <f>DATE(Table1[[#This Row],[Year]],Table1[[#This Row],[Month_Number]],1)</f>
        <v>44409</v>
      </c>
      <c r="J687" t="s">
        <v>146</v>
      </c>
      <c r="K687" t="s">
        <v>1024</v>
      </c>
      <c r="L687" t="s">
        <v>59</v>
      </c>
      <c r="M687">
        <v>2</v>
      </c>
      <c r="N687" t="s">
        <v>86</v>
      </c>
      <c r="O687">
        <v>0</v>
      </c>
      <c r="P687">
        <v>3</v>
      </c>
      <c r="Q687" t="s">
        <v>87</v>
      </c>
      <c r="R687" t="s">
        <v>61</v>
      </c>
      <c r="S687" t="s">
        <v>41</v>
      </c>
      <c r="T687" t="s">
        <v>42</v>
      </c>
      <c r="U687" t="s">
        <v>43</v>
      </c>
      <c r="V687">
        <v>32</v>
      </c>
      <c r="W687">
        <v>43</v>
      </c>
      <c r="X687" t="str">
        <f>IF(Table1[[#This Row],[Driver Age]]&lt;25,"(&lt;25) Young",IF(Table1[[#This Row],[Driver Age]]&lt;=60,"(25–60) Adult","(&gt;60) Senior"))</f>
        <v>(25–60) Adult</v>
      </c>
      <c r="Y687" t="s">
        <v>75</v>
      </c>
      <c r="Z687" t="s">
        <v>90</v>
      </c>
      <c r="AA687" t="s">
        <v>45</v>
      </c>
      <c r="AB687" t="s">
        <v>77</v>
      </c>
      <c r="AC687">
        <v>8</v>
      </c>
      <c r="AD687" t="s">
        <v>78</v>
      </c>
      <c r="AE687" t="s">
        <v>48</v>
      </c>
      <c r="AF687" t="s">
        <v>49</v>
      </c>
      <c r="AG687" t="s">
        <v>50</v>
      </c>
      <c r="AH687">
        <v>0</v>
      </c>
      <c r="AI687" t="s">
        <v>108</v>
      </c>
      <c r="AJ687" t="s">
        <v>109</v>
      </c>
    </row>
    <row r="688" spans="1:36">
      <c r="A688" t="s">
        <v>1412</v>
      </c>
      <c r="B688">
        <f>1</f>
        <v>1</v>
      </c>
      <c r="C688" t="s">
        <v>253</v>
      </c>
      <c r="D688" t="str">
        <f>VLOOKUP(Table1[[#This Row],[State Name]], Lookup!$A$2:$B$33, 2, FALSE)</f>
        <v>UK</v>
      </c>
      <c r="E688" t="s">
        <v>33</v>
      </c>
      <c r="F688">
        <v>2021</v>
      </c>
      <c r="G688" t="s">
        <v>138</v>
      </c>
      <c r="H688">
        <f t="shared" si="10"/>
        <v>9</v>
      </c>
      <c r="I688" s="3">
        <f>DATE(Table1[[#This Row],[Year]],Table1[[#This Row],[Month_Number]],1)</f>
        <v>44440</v>
      </c>
      <c r="J688" t="s">
        <v>101</v>
      </c>
      <c r="K688" t="s">
        <v>473</v>
      </c>
      <c r="L688" t="s">
        <v>59</v>
      </c>
      <c r="M688">
        <v>3</v>
      </c>
      <c r="N688" t="s">
        <v>128</v>
      </c>
      <c r="O688">
        <v>10</v>
      </c>
      <c r="P688">
        <v>1</v>
      </c>
      <c r="Q688" t="s">
        <v>103</v>
      </c>
      <c r="R688" t="s">
        <v>61</v>
      </c>
      <c r="S688" t="s">
        <v>120</v>
      </c>
      <c r="T688" t="s">
        <v>42</v>
      </c>
      <c r="U688" t="s">
        <v>33</v>
      </c>
      <c r="V688">
        <v>111</v>
      </c>
      <c r="W688">
        <v>28</v>
      </c>
      <c r="X688" t="str">
        <f>IF(Table1[[#This Row],[Driver Age]]&lt;25,"(&lt;25) Young",IF(Table1[[#This Row],[Driver Age]]&lt;=60,"(25–60) Adult","(&gt;60) Senior"))</f>
        <v>(25–60) Adult</v>
      </c>
      <c r="Y688" t="s">
        <v>75</v>
      </c>
      <c r="Z688" t="s">
        <v>90</v>
      </c>
      <c r="AA688" t="s">
        <v>45</v>
      </c>
      <c r="AB688" t="s">
        <v>46</v>
      </c>
      <c r="AC688">
        <v>20</v>
      </c>
      <c r="AD688" t="s">
        <v>114</v>
      </c>
      <c r="AE688" t="s">
        <v>48</v>
      </c>
      <c r="AF688" t="s">
        <v>49</v>
      </c>
      <c r="AG688" t="s">
        <v>50</v>
      </c>
      <c r="AH688">
        <v>0.1</v>
      </c>
      <c r="AI688" t="s">
        <v>80</v>
      </c>
      <c r="AJ688" t="s">
        <v>81</v>
      </c>
    </row>
    <row r="689" spans="1:36">
      <c r="A689" t="s">
        <v>1413</v>
      </c>
      <c r="B689">
        <f>1</f>
        <v>1</v>
      </c>
      <c r="C689" t="s">
        <v>191</v>
      </c>
      <c r="D689" t="str">
        <f>VLOOKUP(Table1[[#This Row],[State Name]], Lookup!$A$2:$B$33, 2, FALSE)</f>
        <v>CH</v>
      </c>
      <c r="E689" t="s">
        <v>33</v>
      </c>
      <c r="F689">
        <v>2022</v>
      </c>
      <c r="G689" t="s">
        <v>34</v>
      </c>
      <c r="H689">
        <f t="shared" si="10"/>
        <v>5</v>
      </c>
      <c r="I689" s="3">
        <f>DATE(Table1[[#This Row],[Year]],Table1[[#This Row],[Month_Number]],1)</f>
        <v>44682</v>
      </c>
      <c r="J689" t="s">
        <v>146</v>
      </c>
      <c r="K689" t="s">
        <v>955</v>
      </c>
      <c r="L689" t="s">
        <v>59</v>
      </c>
      <c r="M689">
        <v>1</v>
      </c>
      <c r="N689" t="s">
        <v>71</v>
      </c>
      <c r="O689">
        <v>8</v>
      </c>
      <c r="P689">
        <v>4</v>
      </c>
      <c r="Q689" t="s">
        <v>39</v>
      </c>
      <c r="R689" t="s">
        <v>61</v>
      </c>
      <c r="S689" t="s">
        <v>62</v>
      </c>
      <c r="T689" t="s">
        <v>105</v>
      </c>
      <c r="U689" t="s">
        <v>43</v>
      </c>
      <c r="V689">
        <v>51</v>
      </c>
      <c r="W689">
        <v>30</v>
      </c>
      <c r="X689" t="str">
        <f>IF(Table1[[#This Row],[Driver Age]]&lt;25,"(&lt;25) Young",IF(Table1[[#This Row],[Driver Age]]&lt;=60,"(25–60) Adult","(&gt;60) Senior"))</f>
        <v>(25–60) Adult</v>
      </c>
      <c r="Y689" t="s">
        <v>44</v>
      </c>
      <c r="Z689" t="s">
        <v>33</v>
      </c>
      <c r="AA689" t="s">
        <v>76</v>
      </c>
      <c r="AB689" t="s">
        <v>77</v>
      </c>
      <c r="AC689">
        <v>21</v>
      </c>
      <c r="AD689" t="s">
        <v>47</v>
      </c>
      <c r="AE689" t="s">
        <v>79</v>
      </c>
      <c r="AF689" t="s">
        <v>49</v>
      </c>
      <c r="AG689" t="s">
        <v>50</v>
      </c>
      <c r="AH689">
        <v>0.5</v>
      </c>
      <c r="AI689" t="s">
        <v>80</v>
      </c>
      <c r="AJ689" t="s">
        <v>52</v>
      </c>
    </row>
    <row r="690" spans="1:36">
      <c r="A690" t="s">
        <v>1414</v>
      </c>
      <c r="B690">
        <f>1</f>
        <v>1</v>
      </c>
      <c r="C690" t="s">
        <v>32</v>
      </c>
      <c r="D690" t="str">
        <f>VLOOKUP(Table1[[#This Row],[State Name]], Lookup!$A$2:$B$33, 2, FALSE)</f>
        <v>JK</v>
      </c>
      <c r="E690" t="s">
        <v>33</v>
      </c>
      <c r="F690">
        <v>2021</v>
      </c>
      <c r="G690" t="s">
        <v>56</v>
      </c>
      <c r="H690">
        <f t="shared" si="10"/>
        <v>1</v>
      </c>
      <c r="I690" s="3">
        <f>DATE(Table1[[#This Row],[Year]],Table1[[#This Row],[Month_Number]],1)</f>
        <v>44197</v>
      </c>
      <c r="J690" t="s">
        <v>146</v>
      </c>
      <c r="K690" t="s">
        <v>1415</v>
      </c>
      <c r="L690" t="s">
        <v>37</v>
      </c>
      <c r="M690">
        <v>1</v>
      </c>
      <c r="N690" t="s">
        <v>162</v>
      </c>
      <c r="O690">
        <v>1</v>
      </c>
      <c r="P690">
        <v>4</v>
      </c>
      <c r="Q690" t="s">
        <v>72</v>
      </c>
      <c r="R690" t="s">
        <v>40</v>
      </c>
      <c r="S690" t="s">
        <v>62</v>
      </c>
      <c r="T690" t="s">
        <v>74</v>
      </c>
      <c r="U690" t="s">
        <v>89</v>
      </c>
      <c r="V690">
        <v>40</v>
      </c>
      <c r="W690">
        <v>42</v>
      </c>
      <c r="X690" t="str">
        <f>IF(Table1[[#This Row],[Driver Age]]&lt;25,"(&lt;25) Young",IF(Table1[[#This Row],[Driver Age]]&lt;=60,"(25–60) Adult","(&gt;60) Senior"))</f>
        <v>(25–60) Adult</v>
      </c>
      <c r="Y690" t="s">
        <v>75</v>
      </c>
      <c r="Z690" t="s">
        <v>33</v>
      </c>
      <c r="AA690" t="s">
        <v>76</v>
      </c>
      <c r="AB690" t="s">
        <v>77</v>
      </c>
      <c r="AC690">
        <v>23</v>
      </c>
      <c r="AD690" t="s">
        <v>47</v>
      </c>
      <c r="AE690" t="s">
        <v>48</v>
      </c>
      <c r="AF690" t="s">
        <v>49</v>
      </c>
      <c r="AG690" t="s">
        <v>50</v>
      </c>
      <c r="AH690">
        <v>4</v>
      </c>
      <c r="AI690" t="s">
        <v>108</v>
      </c>
      <c r="AJ690" t="s">
        <v>109</v>
      </c>
    </row>
    <row r="691" spans="1:36">
      <c r="A691" t="s">
        <v>1416</v>
      </c>
      <c r="B691">
        <f>1</f>
        <v>1</v>
      </c>
      <c r="C691" t="s">
        <v>152</v>
      </c>
      <c r="D691" t="str">
        <f>VLOOKUP(Table1[[#This Row],[State Name]], Lookup!$A$2:$B$33, 2, FALSE)</f>
        <v>AP</v>
      </c>
      <c r="E691" t="s">
        <v>153</v>
      </c>
      <c r="F691">
        <v>2022</v>
      </c>
      <c r="G691" t="s">
        <v>34</v>
      </c>
      <c r="H691">
        <f t="shared" si="10"/>
        <v>5</v>
      </c>
      <c r="I691" s="3">
        <f>DATE(Table1[[#This Row],[Year]],Table1[[#This Row],[Month_Number]],1)</f>
        <v>44682</v>
      </c>
      <c r="J691" t="s">
        <v>35</v>
      </c>
      <c r="K691" t="s">
        <v>1417</v>
      </c>
      <c r="L691" t="s">
        <v>50</v>
      </c>
      <c r="M691">
        <v>1</v>
      </c>
      <c r="N691" t="s">
        <v>38</v>
      </c>
      <c r="O691">
        <v>0</v>
      </c>
      <c r="P691">
        <v>2</v>
      </c>
      <c r="Q691" t="s">
        <v>39</v>
      </c>
      <c r="R691" t="s">
        <v>104</v>
      </c>
      <c r="S691" t="s">
        <v>62</v>
      </c>
      <c r="T691" t="s">
        <v>63</v>
      </c>
      <c r="U691" t="s">
        <v>89</v>
      </c>
      <c r="V691">
        <v>84</v>
      </c>
      <c r="W691">
        <v>27</v>
      </c>
      <c r="X691" t="str">
        <f>IF(Table1[[#This Row],[Driver Age]]&lt;25,"(&lt;25) Young",IF(Table1[[#This Row],[Driver Age]]&lt;=60,"(25–60) Adult","(&gt;60) Senior"))</f>
        <v>(25–60) Adult</v>
      </c>
      <c r="Y691" t="s">
        <v>44</v>
      </c>
      <c r="Z691" t="s">
        <v>33</v>
      </c>
      <c r="AA691" t="s">
        <v>76</v>
      </c>
      <c r="AB691" t="s">
        <v>64</v>
      </c>
      <c r="AC691">
        <v>6</v>
      </c>
      <c r="AD691" t="s">
        <v>78</v>
      </c>
      <c r="AE691" t="s">
        <v>79</v>
      </c>
      <c r="AF691" t="s">
        <v>49</v>
      </c>
      <c r="AG691" t="s">
        <v>50</v>
      </c>
      <c r="AH691">
        <v>0</v>
      </c>
      <c r="AI691" t="s">
        <v>80</v>
      </c>
      <c r="AJ691" t="s">
        <v>91</v>
      </c>
    </row>
    <row r="692" spans="1:36">
      <c r="A692" t="s">
        <v>1418</v>
      </c>
      <c r="B692">
        <f>1</f>
        <v>1</v>
      </c>
      <c r="C692" t="s">
        <v>166</v>
      </c>
      <c r="D692" t="str">
        <f>VLOOKUP(Table1[[#This Row],[State Name]], Lookup!$A$2:$B$33, 2, FALSE)</f>
        <v>MP</v>
      </c>
      <c r="E692" t="s">
        <v>33</v>
      </c>
      <c r="F692">
        <v>2022</v>
      </c>
      <c r="G692" t="s">
        <v>130</v>
      </c>
      <c r="H692">
        <f t="shared" si="10"/>
        <v>4</v>
      </c>
      <c r="I692" s="3">
        <f>DATE(Table1[[#This Row],[Year]],Table1[[#This Row],[Month_Number]],1)</f>
        <v>44652</v>
      </c>
      <c r="J692" t="s">
        <v>35</v>
      </c>
      <c r="K692" t="s">
        <v>1419</v>
      </c>
      <c r="L692" t="s">
        <v>37</v>
      </c>
      <c r="M692">
        <v>2</v>
      </c>
      <c r="N692" t="s">
        <v>128</v>
      </c>
      <c r="O692">
        <v>1</v>
      </c>
      <c r="P692">
        <v>1</v>
      </c>
      <c r="Q692" t="s">
        <v>119</v>
      </c>
      <c r="R692" t="s">
        <v>104</v>
      </c>
      <c r="S692" t="s">
        <v>120</v>
      </c>
      <c r="T692" t="s">
        <v>74</v>
      </c>
      <c r="U692" t="s">
        <v>106</v>
      </c>
      <c r="V692">
        <v>49</v>
      </c>
      <c r="W692">
        <v>49</v>
      </c>
      <c r="X692" t="str">
        <f>IF(Table1[[#This Row],[Driver Age]]&lt;25,"(&lt;25) Young",IF(Table1[[#This Row],[Driver Age]]&lt;=60,"(25–60) Adult","(&gt;60) Senior"))</f>
        <v>(25–60) Adult</v>
      </c>
      <c r="Y692" t="s">
        <v>44</v>
      </c>
      <c r="Z692" t="s">
        <v>90</v>
      </c>
      <c r="AA692" t="s">
        <v>45</v>
      </c>
      <c r="AB692" t="s">
        <v>77</v>
      </c>
      <c r="AC692">
        <v>14</v>
      </c>
      <c r="AD692" t="s">
        <v>135</v>
      </c>
      <c r="AE692" t="s">
        <v>79</v>
      </c>
      <c r="AF692" t="s">
        <v>49</v>
      </c>
      <c r="AG692" t="s">
        <v>50</v>
      </c>
      <c r="AH692">
        <v>1</v>
      </c>
      <c r="AI692" t="s">
        <v>108</v>
      </c>
      <c r="AJ692" t="s">
        <v>109</v>
      </c>
    </row>
    <row r="693" spans="1:36">
      <c r="A693" t="s">
        <v>1420</v>
      </c>
      <c r="B693">
        <f>1</f>
        <v>1</v>
      </c>
      <c r="C693" t="s">
        <v>191</v>
      </c>
      <c r="D693" t="str">
        <f>VLOOKUP(Table1[[#This Row],[State Name]], Lookup!$A$2:$B$33, 2, FALSE)</f>
        <v>CH</v>
      </c>
      <c r="E693" t="s">
        <v>33</v>
      </c>
      <c r="F693">
        <v>2018</v>
      </c>
      <c r="G693" t="s">
        <v>83</v>
      </c>
      <c r="H693">
        <f t="shared" si="10"/>
        <v>6</v>
      </c>
      <c r="I693" s="3">
        <f>DATE(Table1[[#This Row],[Year]],Table1[[#This Row],[Month_Number]],1)</f>
        <v>43252</v>
      </c>
      <c r="J693" t="s">
        <v>35</v>
      </c>
      <c r="K693" t="s">
        <v>334</v>
      </c>
      <c r="L693" t="s">
        <v>37</v>
      </c>
      <c r="M693">
        <v>3</v>
      </c>
      <c r="N693" t="s">
        <v>86</v>
      </c>
      <c r="O693">
        <v>5</v>
      </c>
      <c r="P693">
        <v>5</v>
      </c>
      <c r="Q693" t="s">
        <v>103</v>
      </c>
      <c r="R693" t="s">
        <v>88</v>
      </c>
      <c r="S693" t="s">
        <v>62</v>
      </c>
      <c r="T693" t="s">
        <v>42</v>
      </c>
      <c r="U693" t="s">
        <v>33</v>
      </c>
      <c r="V693">
        <v>60</v>
      </c>
      <c r="W693">
        <v>56</v>
      </c>
      <c r="X693" t="str">
        <f>IF(Table1[[#This Row],[Driver Age]]&lt;25,"(&lt;25) Young",IF(Table1[[#This Row],[Driver Age]]&lt;=60,"(25–60) Adult","(&gt;60) Senior"))</f>
        <v>(25–60) Adult</v>
      </c>
      <c r="Y693" t="s">
        <v>75</v>
      </c>
      <c r="Z693" t="s">
        <v>107</v>
      </c>
      <c r="AA693" t="s">
        <v>76</v>
      </c>
      <c r="AB693" t="s">
        <v>77</v>
      </c>
      <c r="AC693">
        <v>2</v>
      </c>
      <c r="AD693" t="s">
        <v>47</v>
      </c>
      <c r="AE693" t="s">
        <v>65</v>
      </c>
      <c r="AF693" t="s">
        <v>49</v>
      </c>
      <c r="AG693" t="s">
        <v>50</v>
      </c>
      <c r="AH693">
        <v>1</v>
      </c>
      <c r="AI693" t="s">
        <v>66</v>
      </c>
      <c r="AJ693" t="s">
        <v>52</v>
      </c>
    </row>
    <row r="694" spans="1:36">
      <c r="A694" t="s">
        <v>1421</v>
      </c>
      <c r="B694">
        <f>1</f>
        <v>1</v>
      </c>
      <c r="C694" t="s">
        <v>54</v>
      </c>
      <c r="D694" t="str">
        <f>VLOOKUP(Table1[[#This Row],[State Name]], Lookup!$A$2:$B$33, 2, FALSE)</f>
        <v>UP</v>
      </c>
      <c r="E694" t="s">
        <v>174</v>
      </c>
      <c r="F694">
        <v>2020</v>
      </c>
      <c r="G694" t="s">
        <v>171</v>
      </c>
      <c r="H694">
        <f t="shared" si="10"/>
        <v>2</v>
      </c>
      <c r="I694" s="3">
        <f>DATE(Table1[[#This Row],[Year]],Table1[[#This Row],[Month_Number]],1)</f>
        <v>43862</v>
      </c>
      <c r="J694" t="s">
        <v>57</v>
      </c>
      <c r="K694" t="s">
        <v>1422</v>
      </c>
      <c r="L694" t="s">
        <v>50</v>
      </c>
      <c r="M694">
        <v>3</v>
      </c>
      <c r="N694" t="s">
        <v>60</v>
      </c>
      <c r="O694">
        <v>3</v>
      </c>
      <c r="P694">
        <v>5</v>
      </c>
      <c r="Q694" t="s">
        <v>72</v>
      </c>
      <c r="R694" t="s">
        <v>104</v>
      </c>
      <c r="S694" t="s">
        <v>120</v>
      </c>
      <c r="T694" t="s">
        <v>74</v>
      </c>
      <c r="U694" t="s">
        <v>43</v>
      </c>
      <c r="V694">
        <v>70</v>
      </c>
      <c r="W694">
        <v>25</v>
      </c>
      <c r="X694" t="str">
        <f>IF(Table1[[#This Row],[Driver Age]]&lt;25,"(&lt;25) Young",IF(Table1[[#This Row],[Driver Age]]&lt;=60,"(25–60) Adult","(&gt;60) Senior"))</f>
        <v>(25–60) Adult</v>
      </c>
      <c r="Y694" t="s">
        <v>75</v>
      </c>
      <c r="Z694" t="s">
        <v>90</v>
      </c>
      <c r="AA694" t="s">
        <v>45</v>
      </c>
      <c r="AB694" t="s">
        <v>64</v>
      </c>
      <c r="AC694">
        <v>23</v>
      </c>
      <c r="AD694" t="s">
        <v>47</v>
      </c>
      <c r="AE694" t="s">
        <v>48</v>
      </c>
      <c r="AF694" t="s">
        <v>49</v>
      </c>
      <c r="AG694" t="s">
        <v>50</v>
      </c>
      <c r="AH694">
        <v>1.67</v>
      </c>
      <c r="AI694" t="s">
        <v>80</v>
      </c>
      <c r="AJ694" t="s">
        <v>91</v>
      </c>
    </row>
    <row r="695" spans="1:36">
      <c r="A695" t="s">
        <v>1423</v>
      </c>
      <c r="B695">
        <f>1</f>
        <v>1</v>
      </c>
      <c r="C695" t="s">
        <v>211</v>
      </c>
      <c r="D695" t="str">
        <f>VLOOKUP(Table1[[#This Row],[State Name]], Lookup!$A$2:$B$33, 2, FALSE)</f>
        <v>WB</v>
      </c>
      <c r="E695" t="s">
        <v>212</v>
      </c>
      <c r="F695">
        <v>2021</v>
      </c>
      <c r="G695" t="s">
        <v>138</v>
      </c>
      <c r="H695">
        <f t="shared" si="10"/>
        <v>9</v>
      </c>
      <c r="I695" s="3">
        <f>DATE(Table1[[#This Row],[Year]],Table1[[#This Row],[Month_Number]],1)</f>
        <v>44440</v>
      </c>
      <c r="J695" t="s">
        <v>35</v>
      </c>
      <c r="K695" t="s">
        <v>1424</v>
      </c>
      <c r="L695" t="s">
        <v>50</v>
      </c>
      <c r="M695">
        <v>2</v>
      </c>
      <c r="N695" t="s">
        <v>71</v>
      </c>
      <c r="O695">
        <v>3</v>
      </c>
      <c r="P695">
        <v>5</v>
      </c>
      <c r="Q695" t="s">
        <v>103</v>
      </c>
      <c r="R695" t="s">
        <v>40</v>
      </c>
      <c r="S695" t="s">
        <v>62</v>
      </c>
      <c r="T695" t="s">
        <v>63</v>
      </c>
      <c r="U695" t="s">
        <v>106</v>
      </c>
      <c r="V695">
        <v>41</v>
      </c>
      <c r="W695">
        <v>61</v>
      </c>
      <c r="X695" t="str">
        <f>IF(Table1[[#This Row],[Driver Age]]&lt;25,"(&lt;25) Young",IF(Table1[[#This Row],[Driver Age]]&lt;=60,"(25–60) Adult","(&gt;60) Senior"))</f>
        <v>(&gt;60) Senior</v>
      </c>
      <c r="Y695" t="s">
        <v>44</v>
      </c>
      <c r="Z695" t="s">
        <v>107</v>
      </c>
      <c r="AA695" t="s">
        <v>45</v>
      </c>
      <c r="AB695" t="s">
        <v>64</v>
      </c>
      <c r="AC695">
        <v>14</v>
      </c>
      <c r="AD695" t="s">
        <v>135</v>
      </c>
      <c r="AE695" t="s">
        <v>48</v>
      </c>
      <c r="AF695" t="s">
        <v>49</v>
      </c>
      <c r="AG695" t="s">
        <v>50</v>
      </c>
      <c r="AH695">
        <v>1.67</v>
      </c>
      <c r="AI695" t="s">
        <v>66</v>
      </c>
      <c r="AJ695" t="s">
        <v>109</v>
      </c>
    </row>
    <row r="696" spans="1:36">
      <c r="A696" t="s">
        <v>1425</v>
      </c>
      <c r="B696">
        <f>1</f>
        <v>1</v>
      </c>
      <c r="C696" t="s">
        <v>69</v>
      </c>
      <c r="D696" t="str">
        <f>VLOOKUP(Table1[[#This Row],[State Name]], Lookup!$A$2:$B$33, 2, FALSE)</f>
        <v>CG</v>
      </c>
      <c r="E696" t="s">
        <v>33</v>
      </c>
      <c r="F696">
        <v>2023</v>
      </c>
      <c r="G696" t="s">
        <v>34</v>
      </c>
      <c r="H696">
        <f t="shared" si="10"/>
        <v>5</v>
      </c>
      <c r="I696" s="3">
        <f>DATE(Table1[[#This Row],[Year]],Table1[[#This Row],[Month_Number]],1)</f>
        <v>45047</v>
      </c>
      <c r="J696" t="s">
        <v>35</v>
      </c>
      <c r="K696" t="s">
        <v>1426</v>
      </c>
      <c r="L696" t="s">
        <v>37</v>
      </c>
      <c r="M696">
        <v>2</v>
      </c>
      <c r="N696" t="s">
        <v>128</v>
      </c>
      <c r="O696">
        <v>3</v>
      </c>
      <c r="P696">
        <v>0</v>
      </c>
      <c r="Q696" t="s">
        <v>119</v>
      </c>
      <c r="R696" t="s">
        <v>88</v>
      </c>
      <c r="S696" t="s">
        <v>120</v>
      </c>
      <c r="T696" t="s">
        <v>105</v>
      </c>
      <c r="U696" t="s">
        <v>106</v>
      </c>
      <c r="V696">
        <v>47</v>
      </c>
      <c r="W696">
        <v>34</v>
      </c>
      <c r="X696" t="str">
        <f>IF(Table1[[#This Row],[Driver Age]]&lt;25,"(&lt;25) Young",IF(Table1[[#This Row],[Driver Age]]&lt;=60,"(25–60) Adult","(&gt;60) Senior"))</f>
        <v>(25–60) Adult</v>
      </c>
      <c r="Y696" t="s">
        <v>75</v>
      </c>
      <c r="Z696" t="s">
        <v>33</v>
      </c>
      <c r="AA696" t="s">
        <v>45</v>
      </c>
      <c r="AB696" t="s">
        <v>97</v>
      </c>
      <c r="AC696">
        <v>3</v>
      </c>
      <c r="AD696" t="s">
        <v>47</v>
      </c>
      <c r="AE696" t="s">
        <v>79</v>
      </c>
      <c r="AF696" t="s">
        <v>49</v>
      </c>
      <c r="AG696" t="s">
        <v>143</v>
      </c>
      <c r="AH696">
        <v>0</v>
      </c>
      <c r="AI696" t="s">
        <v>80</v>
      </c>
      <c r="AJ696" t="s">
        <v>109</v>
      </c>
    </row>
    <row r="697" spans="1:36">
      <c r="A697" t="s">
        <v>1427</v>
      </c>
      <c r="B697">
        <f>1</f>
        <v>1</v>
      </c>
      <c r="C697" t="s">
        <v>211</v>
      </c>
      <c r="D697" t="str">
        <f>VLOOKUP(Table1[[#This Row],[State Name]], Lookup!$A$2:$B$33, 2, FALSE)</f>
        <v>WB</v>
      </c>
      <c r="E697" t="s">
        <v>265</v>
      </c>
      <c r="F697">
        <v>2021</v>
      </c>
      <c r="G697" t="s">
        <v>56</v>
      </c>
      <c r="H697">
        <f t="shared" si="10"/>
        <v>1</v>
      </c>
      <c r="I697" s="3">
        <f>DATE(Table1[[#This Row],[Year]],Table1[[#This Row],[Month_Number]],1)</f>
        <v>44197</v>
      </c>
      <c r="J697" t="s">
        <v>101</v>
      </c>
      <c r="K697" t="s">
        <v>1428</v>
      </c>
      <c r="L697" t="s">
        <v>50</v>
      </c>
      <c r="M697">
        <v>1</v>
      </c>
      <c r="N697" t="s">
        <v>128</v>
      </c>
      <c r="O697">
        <v>10</v>
      </c>
      <c r="P697">
        <v>3</v>
      </c>
      <c r="Q697" t="s">
        <v>87</v>
      </c>
      <c r="R697" t="s">
        <v>104</v>
      </c>
      <c r="S697" t="s">
        <v>73</v>
      </c>
      <c r="T697" t="s">
        <v>105</v>
      </c>
      <c r="U697" t="s">
        <v>106</v>
      </c>
      <c r="V697">
        <v>106</v>
      </c>
      <c r="W697">
        <v>34</v>
      </c>
      <c r="X697" t="str">
        <f>IF(Table1[[#This Row],[Driver Age]]&lt;25,"(&lt;25) Young",IF(Table1[[#This Row],[Driver Age]]&lt;=60,"(25–60) Adult","(&gt;60) Senior"))</f>
        <v>(25–60) Adult</v>
      </c>
      <c r="Y697" t="s">
        <v>44</v>
      </c>
      <c r="Z697" t="s">
        <v>90</v>
      </c>
      <c r="AA697" t="s">
        <v>45</v>
      </c>
      <c r="AB697" t="s">
        <v>64</v>
      </c>
      <c r="AC697">
        <v>4</v>
      </c>
      <c r="AD697" t="s">
        <v>47</v>
      </c>
      <c r="AE697" t="s">
        <v>48</v>
      </c>
      <c r="AF697" t="s">
        <v>49</v>
      </c>
      <c r="AG697" t="s">
        <v>50</v>
      </c>
      <c r="AH697">
        <v>0.3</v>
      </c>
      <c r="AI697" t="s">
        <v>80</v>
      </c>
      <c r="AJ697" t="s">
        <v>67</v>
      </c>
    </row>
    <row r="698" spans="1:36">
      <c r="A698" t="s">
        <v>1429</v>
      </c>
      <c r="B698">
        <f>1</f>
        <v>1</v>
      </c>
      <c r="C698" t="s">
        <v>307</v>
      </c>
      <c r="D698" t="str">
        <f>VLOOKUP(Table1[[#This Row],[State Name]], Lookup!$A$2:$B$33, 2, FALSE)</f>
        <v>DL</v>
      </c>
      <c r="E698" t="s">
        <v>406</v>
      </c>
      <c r="F698">
        <v>2021</v>
      </c>
      <c r="G698" t="s">
        <v>56</v>
      </c>
      <c r="H698">
        <f t="shared" si="10"/>
        <v>1</v>
      </c>
      <c r="I698" s="3">
        <f>DATE(Table1[[#This Row],[Year]],Table1[[#This Row],[Month_Number]],1)</f>
        <v>44197</v>
      </c>
      <c r="J698" t="s">
        <v>57</v>
      </c>
      <c r="K698" t="s">
        <v>1430</v>
      </c>
      <c r="L698" t="s">
        <v>50</v>
      </c>
      <c r="M698">
        <v>4</v>
      </c>
      <c r="N698" t="s">
        <v>38</v>
      </c>
      <c r="O698">
        <v>8</v>
      </c>
      <c r="P698">
        <v>3</v>
      </c>
      <c r="Q698" t="s">
        <v>103</v>
      </c>
      <c r="R698" t="s">
        <v>88</v>
      </c>
      <c r="S698" t="s">
        <v>73</v>
      </c>
      <c r="T698" t="s">
        <v>42</v>
      </c>
      <c r="U698" t="s">
        <v>89</v>
      </c>
      <c r="V698">
        <v>77</v>
      </c>
      <c r="W698">
        <v>67</v>
      </c>
      <c r="X698" t="str">
        <f>IF(Table1[[#This Row],[Driver Age]]&lt;25,"(&lt;25) Young",IF(Table1[[#This Row],[Driver Age]]&lt;=60,"(25–60) Adult","(&gt;60) Senior"))</f>
        <v>(&gt;60) Senior</v>
      </c>
      <c r="Y698" t="s">
        <v>44</v>
      </c>
      <c r="Z698" t="s">
        <v>90</v>
      </c>
      <c r="AA698" t="s">
        <v>76</v>
      </c>
      <c r="AB698" t="s">
        <v>97</v>
      </c>
      <c r="AC698">
        <v>1</v>
      </c>
      <c r="AD698" t="s">
        <v>47</v>
      </c>
      <c r="AE698" t="s">
        <v>48</v>
      </c>
      <c r="AF698" t="s">
        <v>49</v>
      </c>
      <c r="AG698" t="s">
        <v>50</v>
      </c>
      <c r="AH698">
        <v>0.38</v>
      </c>
      <c r="AI698" t="s">
        <v>51</v>
      </c>
      <c r="AJ698" t="s">
        <v>91</v>
      </c>
    </row>
    <row r="699" spans="1:36">
      <c r="A699" t="s">
        <v>1431</v>
      </c>
      <c r="B699">
        <f>1</f>
        <v>1</v>
      </c>
      <c r="C699" t="s">
        <v>197</v>
      </c>
      <c r="D699" t="str">
        <f>VLOOKUP(Table1[[#This Row],[State Name]], Lookup!$A$2:$B$33, 2, FALSE)</f>
        <v>GJ</v>
      </c>
      <c r="E699" t="s">
        <v>245</v>
      </c>
      <c r="F699">
        <v>2019</v>
      </c>
      <c r="G699" t="s">
        <v>83</v>
      </c>
      <c r="H699">
        <f t="shared" si="10"/>
        <v>6</v>
      </c>
      <c r="I699" s="3">
        <f>DATE(Table1[[#This Row],[Year]],Table1[[#This Row],[Month_Number]],1)</f>
        <v>43617</v>
      </c>
      <c r="J699" t="s">
        <v>154</v>
      </c>
      <c r="K699" t="s">
        <v>389</v>
      </c>
      <c r="L699" t="s">
        <v>37</v>
      </c>
      <c r="M699">
        <v>3</v>
      </c>
      <c r="N699" t="s">
        <v>60</v>
      </c>
      <c r="O699">
        <v>10</v>
      </c>
      <c r="P699">
        <v>3</v>
      </c>
      <c r="Q699" t="s">
        <v>87</v>
      </c>
      <c r="R699" t="s">
        <v>40</v>
      </c>
      <c r="S699" t="s">
        <v>73</v>
      </c>
      <c r="T699" t="s">
        <v>105</v>
      </c>
      <c r="U699" t="s">
        <v>33</v>
      </c>
      <c r="V699">
        <v>66</v>
      </c>
      <c r="W699">
        <v>47</v>
      </c>
      <c r="X699" t="str">
        <f>IF(Table1[[#This Row],[Driver Age]]&lt;25,"(&lt;25) Young",IF(Table1[[#This Row],[Driver Age]]&lt;=60,"(25–60) Adult","(&gt;60) Senior"))</f>
        <v>(25–60) Adult</v>
      </c>
      <c r="Y699" t="s">
        <v>75</v>
      </c>
      <c r="Z699" t="s">
        <v>33</v>
      </c>
      <c r="AA699" t="s">
        <v>76</v>
      </c>
      <c r="AB699" t="s">
        <v>64</v>
      </c>
      <c r="AC699">
        <v>18</v>
      </c>
      <c r="AD699" t="s">
        <v>114</v>
      </c>
      <c r="AE699" t="s">
        <v>65</v>
      </c>
      <c r="AF699" t="s">
        <v>26</v>
      </c>
      <c r="AG699" t="s">
        <v>50</v>
      </c>
      <c r="AH699">
        <v>0.3</v>
      </c>
      <c r="AI699" t="s">
        <v>108</v>
      </c>
      <c r="AJ699" t="s">
        <v>52</v>
      </c>
    </row>
    <row r="700" spans="1:36">
      <c r="A700" t="s">
        <v>1432</v>
      </c>
      <c r="B700">
        <f>1</f>
        <v>1</v>
      </c>
      <c r="C700" t="s">
        <v>286</v>
      </c>
      <c r="D700" t="str">
        <f>VLOOKUP(Table1[[#This Row],[State Name]], Lookup!$A$2:$B$33, 2, FALSE)</f>
        <v>GA</v>
      </c>
      <c r="E700" t="s">
        <v>33</v>
      </c>
      <c r="F700">
        <v>2022</v>
      </c>
      <c r="G700" t="s">
        <v>56</v>
      </c>
      <c r="H700">
        <f t="shared" si="10"/>
        <v>1</v>
      </c>
      <c r="I700" s="3">
        <f>DATE(Table1[[#This Row],[Year]],Table1[[#This Row],[Month_Number]],1)</f>
        <v>44562</v>
      </c>
      <c r="J700" t="s">
        <v>95</v>
      </c>
      <c r="K700" t="s">
        <v>1433</v>
      </c>
      <c r="L700" t="s">
        <v>37</v>
      </c>
      <c r="M700">
        <v>2</v>
      </c>
      <c r="N700" t="s">
        <v>86</v>
      </c>
      <c r="O700">
        <v>1</v>
      </c>
      <c r="P700">
        <v>2</v>
      </c>
      <c r="Q700" t="s">
        <v>87</v>
      </c>
      <c r="R700" t="s">
        <v>61</v>
      </c>
      <c r="S700" t="s">
        <v>73</v>
      </c>
      <c r="T700" t="s">
        <v>63</v>
      </c>
      <c r="U700" t="s">
        <v>106</v>
      </c>
      <c r="V700">
        <v>90</v>
      </c>
      <c r="W700">
        <v>19</v>
      </c>
      <c r="X700" t="str">
        <f>IF(Table1[[#This Row],[Driver Age]]&lt;25,"(&lt;25) Young",IF(Table1[[#This Row],[Driver Age]]&lt;=60,"(25–60) Adult","(&gt;60) Senior"))</f>
        <v>(&lt;25) Young</v>
      </c>
      <c r="Y700" t="s">
        <v>44</v>
      </c>
      <c r="Z700" t="s">
        <v>90</v>
      </c>
      <c r="AA700" t="s">
        <v>76</v>
      </c>
      <c r="AB700" t="s">
        <v>77</v>
      </c>
      <c r="AC700">
        <v>10</v>
      </c>
      <c r="AD700" t="s">
        <v>78</v>
      </c>
      <c r="AE700" t="s">
        <v>79</v>
      </c>
      <c r="AF700" t="s">
        <v>49</v>
      </c>
      <c r="AG700" t="s">
        <v>50</v>
      </c>
      <c r="AH700">
        <v>2</v>
      </c>
      <c r="AI700" t="s">
        <v>168</v>
      </c>
      <c r="AJ700" t="s">
        <v>67</v>
      </c>
    </row>
    <row r="701" spans="1:36">
      <c r="A701" t="s">
        <v>1434</v>
      </c>
      <c r="B701">
        <f>1</f>
        <v>1</v>
      </c>
      <c r="C701" t="s">
        <v>286</v>
      </c>
      <c r="D701" t="str">
        <f>VLOOKUP(Table1[[#This Row],[State Name]], Lookup!$A$2:$B$33, 2, FALSE)</f>
        <v>GA</v>
      </c>
      <c r="E701" t="s">
        <v>33</v>
      </c>
      <c r="F701">
        <v>2018</v>
      </c>
      <c r="G701" t="s">
        <v>117</v>
      </c>
      <c r="H701">
        <f t="shared" si="10"/>
        <v>12</v>
      </c>
      <c r="I701" s="3">
        <f>DATE(Table1[[#This Row],[Year]],Table1[[#This Row],[Month_Number]],1)</f>
        <v>43435</v>
      </c>
      <c r="J701" t="s">
        <v>35</v>
      </c>
      <c r="K701" t="s">
        <v>1435</v>
      </c>
      <c r="L701" t="s">
        <v>59</v>
      </c>
      <c r="M701">
        <v>2</v>
      </c>
      <c r="N701" t="s">
        <v>60</v>
      </c>
      <c r="O701">
        <v>1</v>
      </c>
      <c r="P701">
        <v>0</v>
      </c>
      <c r="Q701" t="s">
        <v>39</v>
      </c>
      <c r="R701" t="s">
        <v>61</v>
      </c>
      <c r="S701" t="s">
        <v>73</v>
      </c>
      <c r="T701" t="s">
        <v>105</v>
      </c>
      <c r="U701" t="s">
        <v>89</v>
      </c>
      <c r="V701">
        <v>67</v>
      </c>
      <c r="W701">
        <v>70</v>
      </c>
      <c r="X701" t="str">
        <f>IF(Table1[[#This Row],[Driver Age]]&lt;25,"(&lt;25) Young",IF(Table1[[#This Row],[Driver Age]]&lt;=60,"(25–60) Adult","(&gt;60) Senior"))</f>
        <v>(&gt;60) Senior</v>
      </c>
      <c r="Y701" t="s">
        <v>75</v>
      </c>
      <c r="Z701" t="s">
        <v>90</v>
      </c>
      <c r="AA701" t="s">
        <v>76</v>
      </c>
      <c r="AB701" t="s">
        <v>97</v>
      </c>
      <c r="AC701">
        <v>4</v>
      </c>
      <c r="AD701" t="s">
        <v>47</v>
      </c>
      <c r="AE701" t="s">
        <v>65</v>
      </c>
      <c r="AF701" t="s">
        <v>49</v>
      </c>
      <c r="AG701" t="s">
        <v>143</v>
      </c>
      <c r="AH701">
        <v>0</v>
      </c>
      <c r="AI701" t="s">
        <v>51</v>
      </c>
      <c r="AJ701" t="s">
        <v>52</v>
      </c>
    </row>
    <row r="702" spans="1:36">
      <c r="A702" t="s">
        <v>1436</v>
      </c>
      <c r="B702">
        <f>1</f>
        <v>1</v>
      </c>
      <c r="C702" t="s">
        <v>137</v>
      </c>
      <c r="D702" t="str">
        <f>VLOOKUP(Table1[[#This Row],[State Name]], Lookup!$A$2:$B$33, 2, FALSE)</f>
        <v>AS</v>
      </c>
      <c r="E702" t="s">
        <v>33</v>
      </c>
      <c r="F702">
        <v>2019</v>
      </c>
      <c r="G702" t="s">
        <v>100</v>
      </c>
      <c r="H702">
        <f t="shared" si="10"/>
        <v>11</v>
      </c>
      <c r="I702" s="3">
        <f>DATE(Table1[[#This Row],[Year]],Table1[[#This Row],[Month_Number]],1)</f>
        <v>43770</v>
      </c>
      <c r="J702" t="s">
        <v>57</v>
      </c>
      <c r="K702" t="s">
        <v>1437</v>
      </c>
      <c r="L702" t="s">
        <v>37</v>
      </c>
      <c r="M702">
        <v>4</v>
      </c>
      <c r="N702" t="s">
        <v>38</v>
      </c>
      <c r="O702">
        <v>5</v>
      </c>
      <c r="P702">
        <v>3</v>
      </c>
      <c r="Q702" t="s">
        <v>39</v>
      </c>
      <c r="R702" t="s">
        <v>40</v>
      </c>
      <c r="S702" t="s">
        <v>62</v>
      </c>
      <c r="T702" t="s">
        <v>63</v>
      </c>
      <c r="U702" t="s">
        <v>106</v>
      </c>
      <c r="V702">
        <v>65</v>
      </c>
      <c r="W702">
        <v>18</v>
      </c>
      <c r="X702" t="str">
        <f>IF(Table1[[#This Row],[Driver Age]]&lt;25,"(&lt;25) Young",IF(Table1[[#This Row],[Driver Age]]&lt;=60,"(25–60) Adult","(&gt;60) Senior"))</f>
        <v>(&lt;25) Young</v>
      </c>
      <c r="Y702" t="s">
        <v>44</v>
      </c>
      <c r="Z702" t="s">
        <v>90</v>
      </c>
      <c r="AA702" t="s">
        <v>76</v>
      </c>
      <c r="AB702" t="s">
        <v>77</v>
      </c>
      <c r="AC702">
        <v>13</v>
      </c>
      <c r="AD702" t="s">
        <v>135</v>
      </c>
      <c r="AE702" t="s">
        <v>65</v>
      </c>
      <c r="AF702" t="s">
        <v>49</v>
      </c>
      <c r="AG702" t="s">
        <v>50</v>
      </c>
      <c r="AH702">
        <v>0.6</v>
      </c>
      <c r="AI702" t="s">
        <v>168</v>
      </c>
      <c r="AJ702" t="s">
        <v>52</v>
      </c>
    </row>
    <row r="703" spans="1:36">
      <c r="A703" t="s">
        <v>1438</v>
      </c>
      <c r="B703">
        <f>1</f>
        <v>1</v>
      </c>
      <c r="C703" t="s">
        <v>318</v>
      </c>
      <c r="D703" t="str">
        <f>VLOOKUP(Table1[[#This Row],[State Name]], Lookup!$A$2:$B$33, 2, FALSE)</f>
        <v>PB</v>
      </c>
      <c r="E703" t="s">
        <v>33</v>
      </c>
      <c r="F703">
        <v>2022</v>
      </c>
      <c r="G703" t="s">
        <v>34</v>
      </c>
      <c r="H703">
        <f t="shared" si="10"/>
        <v>5</v>
      </c>
      <c r="I703" s="3">
        <f>DATE(Table1[[#This Row],[Year]],Table1[[#This Row],[Month_Number]],1)</f>
        <v>44682</v>
      </c>
      <c r="J703" t="s">
        <v>57</v>
      </c>
      <c r="K703" t="s">
        <v>323</v>
      </c>
      <c r="L703" t="s">
        <v>50</v>
      </c>
      <c r="M703">
        <v>2</v>
      </c>
      <c r="N703" t="s">
        <v>86</v>
      </c>
      <c r="O703">
        <v>6</v>
      </c>
      <c r="P703">
        <v>3</v>
      </c>
      <c r="Q703" t="s">
        <v>72</v>
      </c>
      <c r="R703" t="s">
        <v>40</v>
      </c>
      <c r="S703" t="s">
        <v>62</v>
      </c>
      <c r="T703" t="s">
        <v>105</v>
      </c>
      <c r="U703" t="s">
        <v>43</v>
      </c>
      <c r="V703">
        <v>53</v>
      </c>
      <c r="W703">
        <v>44</v>
      </c>
      <c r="X703" t="str">
        <f>IF(Table1[[#This Row],[Driver Age]]&lt;25,"(&lt;25) Young",IF(Table1[[#This Row],[Driver Age]]&lt;=60,"(25–60) Adult","(&gt;60) Senior"))</f>
        <v>(25–60) Adult</v>
      </c>
      <c r="Y703" t="s">
        <v>75</v>
      </c>
      <c r="Z703" t="s">
        <v>33</v>
      </c>
      <c r="AA703" t="s">
        <v>45</v>
      </c>
      <c r="AB703" t="s">
        <v>77</v>
      </c>
      <c r="AC703">
        <v>9</v>
      </c>
      <c r="AD703" t="s">
        <v>78</v>
      </c>
      <c r="AE703" t="s">
        <v>79</v>
      </c>
      <c r="AF703" t="s">
        <v>49</v>
      </c>
      <c r="AG703" t="s">
        <v>50</v>
      </c>
      <c r="AH703">
        <v>0.5</v>
      </c>
      <c r="AI703" t="s">
        <v>108</v>
      </c>
      <c r="AJ703" t="s">
        <v>52</v>
      </c>
    </row>
    <row r="704" spans="1:36">
      <c r="A704" t="s">
        <v>1439</v>
      </c>
      <c r="B704">
        <f>1</f>
        <v>1</v>
      </c>
      <c r="C704" t="s">
        <v>206</v>
      </c>
      <c r="D704" t="str">
        <f>VLOOKUP(Table1[[#This Row],[State Name]], Lookup!$A$2:$B$33, 2, FALSE)</f>
        <v>OD</v>
      </c>
      <c r="E704" t="s">
        <v>33</v>
      </c>
      <c r="F704">
        <v>2020</v>
      </c>
      <c r="G704" t="s">
        <v>138</v>
      </c>
      <c r="H704">
        <f t="shared" si="10"/>
        <v>9</v>
      </c>
      <c r="I704" s="3">
        <f>DATE(Table1[[#This Row],[Year]],Table1[[#This Row],[Month_Number]],1)</f>
        <v>44075</v>
      </c>
      <c r="J704" t="s">
        <v>101</v>
      </c>
      <c r="K704" t="s">
        <v>1440</v>
      </c>
      <c r="L704" t="s">
        <v>59</v>
      </c>
      <c r="M704">
        <v>3</v>
      </c>
      <c r="N704" t="s">
        <v>71</v>
      </c>
      <c r="O704">
        <v>0</v>
      </c>
      <c r="P704">
        <v>4</v>
      </c>
      <c r="Q704" t="s">
        <v>39</v>
      </c>
      <c r="R704" t="s">
        <v>61</v>
      </c>
      <c r="S704" t="s">
        <v>41</v>
      </c>
      <c r="T704" t="s">
        <v>63</v>
      </c>
      <c r="U704" t="s">
        <v>43</v>
      </c>
      <c r="V704">
        <v>69</v>
      </c>
      <c r="W704">
        <v>29</v>
      </c>
      <c r="X704" t="str">
        <f>IF(Table1[[#This Row],[Driver Age]]&lt;25,"(&lt;25) Young",IF(Table1[[#This Row],[Driver Age]]&lt;=60,"(25–60) Adult","(&gt;60) Senior"))</f>
        <v>(25–60) Adult</v>
      </c>
      <c r="Y704" t="s">
        <v>75</v>
      </c>
      <c r="Z704" t="s">
        <v>90</v>
      </c>
      <c r="AA704" t="s">
        <v>45</v>
      </c>
      <c r="AB704" t="s">
        <v>46</v>
      </c>
      <c r="AC704">
        <v>3</v>
      </c>
      <c r="AD704" t="s">
        <v>47</v>
      </c>
      <c r="AE704" t="s">
        <v>48</v>
      </c>
      <c r="AF704" t="s">
        <v>49</v>
      </c>
      <c r="AG704" t="s">
        <v>50</v>
      </c>
      <c r="AH704">
        <v>0</v>
      </c>
      <c r="AI704" t="s">
        <v>80</v>
      </c>
      <c r="AJ704" t="s">
        <v>52</v>
      </c>
    </row>
    <row r="705" spans="1:36">
      <c r="A705" t="s">
        <v>1441</v>
      </c>
      <c r="B705">
        <f>1</f>
        <v>1</v>
      </c>
      <c r="C705" t="s">
        <v>253</v>
      </c>
      <c r="D705" t="str">
        <f>VLOOKUP(Table1[[#This Row],[State Name]], Lookup!$A$2:$B$33, 2, FALSE)</f>
        <v>UK</v>
      </c>
      <c r="E705" t="s">
        <v>33</v>
      </c>
      <c r="F705">
        <v>2023</v>
      </c>
      <c r="G705" t="s">
        <v>94</v>
      </c>
      <c r="H705">
        <f t="shared" si="10"/>
        <v>8</v>
      </c>
      <c r="I705" s="3">
        <f>DATE(Table1[[#This Row],[Year]],Table1[[#This Row],[Month_Number]],1)</f>
        <v>45139</v>
      </c>
      <c r="J705" t="s">
        <v>146</v>
      </c>
      <c r="K705" t="s">
        <v>1442</v>
      </c>
      <c r="L705" t="s">
        <v>50</v>
      </c>
      <c r="M705">
        <v>1</v>
      </c>
      <c r="N705" t="s">
        <v>38</v>
      </c>
      <c r="O705">
        <v>8</v>
      </c>
      <c r="P705">
        <v>5</v>
      </c>
      <c r="Q705" t="s">
        <v>72</v>
      </c>
      <c r="R705" t="s">
        <v>61</v>
      </c>
      <c r="S705" t="s">
        <v>73</v>
      </c>
      <c r="T705" t="s">
        <v>74</v>
      </c>
      <c r="U705" t="s">
        <v>43</v>
      </c>
      <c r="V705">
        <v>84</v>
      </c>
      <c r="W705">
        <v>69</v>
      </c>
      <c r="X705" t="str">
        <f>IF(Table1[[#This Row],[Driver Age]]&lt;25,"(&lt;25) Young",IF(Table1[[#This Row],[Driver Age]]&lt;=60,"(25–60) Adult","(&gt;60) Senior"))</f>
        <v>(&gt;60) Senior</v>
      </c>
      <c r="Y705" t="s">
        <v>44</v>
      </c>
      <c r="Z705" t="s">
        <v>90</v>
      </c>
      <c r="AA705" t="s">
        <v>76</v>
      </c>
      <c r="AB705" t="s">
        <v>97</v>
      </c>
      <c r="AC705">
        <v>2</v>
      </c>
      <c r="AD705" t="s">
        <v>47</v>
      </c>
      <c r="AE705" t="s">
        <v>79</v>
      </c>
      <c r="AF705" t="s">
        <v>49</v>
      </c>
      <c r="AG705" t="s">
        <v>50</v>
      </c>
      <c r="AH705">
        <v>0.62</v>
      </c>
      <c r="AI705" t="s">
        <v>51</v>
      </c>
      <c r="AJ705" t="s">
        <v>91</v>
      </c>
    </row>
    <row r="706" spans="1:36">
      <c r="A706" t="s">
        <v>1443</v>
      </c>
      <c r="B706">
        <f>1</f>
        <v>1</v>
      </c>
      <c r="C706" t="s">
        <v>166</v>
      </c>
      <c r="D706" t="str">
        <f>VLOOKUP(Table1[[#This Row],[State Name]], Lookup!$A$2:$B$33, 2, FALSE)</f>
        <v>MP</v>
      </c>
      <c r="E706" t="s">
        <v>33</v>
      </c>
      <c r="F706">
        <v>2022</v>
      </c>
      <c r="G706" t="s">
        <v>100</v>
      </c>
      <c r="H706">
        <f t="shared" ref="H706:H769" si="11">MONTH(DATEVALUE(G706 &amp; " 5"))</f>
        <v>11</v>
      </c>
      <c r="I706" s="3">
        <f>DATE(Table1[[#This Row],[Year]],Table1[[#This Row],[Month_Number]],1)</f>
        <v>44866</v>
      </c>
      <c r="J706" t="s">
        <v>95</v>
      </c>
      <c r="K706" t="s">
        <v>820</v>
      </c>
      <c r="L706" t="s">
        <v>37</v>
      </c>
      <c r="M706">
        <v>2</v>
      </c>
      <c r="N706" t="s">
        <v>86</v>
      </c>
      <c r="O706">
        <v>1</v>
      </c>
      <c r="P706">
        <v>0</v>
      </c>
      <c r="Q706" t="s">
        <v>87</v>
      </c>
      <c r="R706" t="s">
        <v>88</v>
      </c>
      <c r="S706" t="s">
        <v>73</v>
      </c>
      <c r="T706" t="s">
        <v>74</v>
      </c>
      <c r="U706" t="s">
        <v>33</v>
      </c>
      <c r="V706">
        <v>41</v>
      </c>
      <c r="W706">
        <v>28</v>
      </c>
      <c r="X706" t="str">
        <f>IF(Table1[[#This Row],[Driver Age]]&lt;25,"(&lt;25) Young",IF(Table1[[#This Row],[Driver Age]]&lt;=60,"(25–60) Adult","(&gt;60) Senior"))</f>
        <v>(25–60) Adult</v>
      </c>
      <c r="Y706" t="s">
        <v>75</v>
      </c>
      <c r="Z706" t="s">
        <v>90</v>
      </c>
      <c r="AA706" t="s">
        <v>45</v>
      </c>
      <c r="AB706" t="s">
        <v>46</v>
      </c>
      <c r="AC706">
        <v>14</v>
      </c>
      <c r="AD706" t="s">
        <v>135</v>
      </c>
      <c r="AE706" t="s">
        <v>79</v>
      </c>
      <c r="AF706" t="s">
        <v>49</v>
      </c>
      <c r="AG706" t="s">
        <v>143</v>
      </c>
      <c r="AH706">
        <v>0</v>
      </c>
      <c r="AI706" t="s">
        <v>80</v>
      </c>
      <c r="AJ706" t="s">
        <v>109</v>
      </c>
    </row>
    <row r="707" spans="1:36">
      <c r="A707" t="s">
        <v>1444</v>
      </c>
      <c r="B707">
        <f>1</f>
        <v>1</v>
      </c>
      <c r="C707" t="s">
        <v>157</v>
      </c>
      <c r="D707" t="str">
        <f>VLOOKUP(Table1[[#This Row],[State Name]], Lookup!$A$2:$B$33, 2, FALSE)</f>
        <v>KA</v>
      </c>
      <c r="E707" t="s">
        <v>302</v>
      </c>
      <c r="F707">
        <v>2023</v>
      </c>
      <c r="G707" t="s">
        <v>83</v>
      </c>
      <c r="H707">
        <f t="shared" si="11"/>
        <v>6</v>
      </c>
      <c r="I707" s="3">
        <f>DATE(Table1[[#This Row],[Year]],Table1[[#This Row],[Month_Number]],1)</f>
        <v>45078</v>
      </c>
      <c r="J707" t="s">
        <v>154</v>
      </c>
      <c r="K707" t="s">
        <v>134</v>
      </c>
      <c r="L707" t="s">
        <v>59</v>
      </c>
      <c r="M707">
        <v>2</v>
      </c>
      <c r="N707" t="s">
        <v>60</v>
      </c>
      <c r="O707">
        <v>8</v>
      </c>
      <c r="P707">
        <v>0</v>
      </c>
      <c r="Q707" t="s">
        <v>103</v>
      </c>
      <c r="R707" t="s">
        <v>104</v>
      </c>
      <c r="S707" t="s">
        <v>62</v>
      </c>
      <c r="T707" t="s">
        <v>63</v>
      </c>
      <c r="U707" t="s">
        <v>106</v>
      </c>
      <c r="V707">
        <v>48</v>
      </c>
      <c r="W707">
        <v>67</v>
      </c>
      <c r="X707" t="str">
        <f>IF(Table1[[#This Row],[Driver Age]]&lt;25,"(&lt;25) Young",IF(Table1[[#This Row],[Driver Age]]&lt;=60,"(25–60) Adult","(&gt;60) Senior"))</f>
        <v>(&gt;60) Senior</v>
      </c>
      <c r="Y707" t="s">
        <v>75</v>
      </c>
      <c r="Z707" t="s">
        <v>90</v>
      </c>
      <c r="AA707" t="s">
        <v>76</v>
      </c>
      <c r="AB707" t="s">
        <v>64</v>
      </c>
      <c r="AC707">
        <v>16</v>
      </c>
      <c r="AD707" t="s">
        <v>135</v>
      </c>
      <c r="AE707" t="s">
        <v>79</v>
      </c>
      <c r="AF707" t="s">
        <v>26</v>
      </c>
      <c r="AG707" t="s">
        <v>143</v>
      </c>
      <c r="AH707">
        <v>0</v>
      </c>
      <c r="AI707" t="s">
        <v>51</v>
      </c>
      <c r="AJ707" t="s">
        <v>109</v>
      </c>
    </row>
    <row r="708" spans="1:36">
      <c r="A708" t="s">
        <v>1445</v>
      </c>
      <c r="B708">
        <f>1</f>
        <v>1</v>
      </c>
      <c r="C708" t="s">
        <v>145</v>
      </c>
      <c r="D708" t="str">
        <f>VLOOKUP(Table1[[#This Row],[State Name]], Lookup!$A$2:$B$33, 2, FALSE)</f>
        <v>TS</v>
      </c>
      <c r="E708" t="s">
        <v>33</v>
      </c>
      <c r="F708">
        <v>2019</v>
      </c>
      <c r="G708" t="s">
        <v>124</v>
      </c>
      <c r="H708">
        <f t="shared" si="11"/>
        <v>7</v>
      </c>
      <c r="I708" s="3">
        <f>DATE(Table1[[#This Row],[Year]],Table1[[#This Row],[Month_Number]],1)</f>
        <v>43647</v>
      </c>
      <c r="J708" t="s">
        <v>84</v>
      </c>
      <c r="K708" t="s">
        <v>1446</v>
      </c>
      <c r="L708" t="s">
        <v>37</v>
      </c>
      <c r="M708">
        <v>3</v>
      </c>
      <c r="N708" t="s">
        <v>113</v>
      </c>
      <c r="O708">
        <v>7</v>
      </c>
      <c r="P708">
        <v>3</v>
      </c>
      <c r="Q708" t="s">
        <v>103</v>
      </c>
      <c r="R708" t="s">
        <v>40</v>
      </c>
      <c r="S708" t="s">
        <v>120</v>
      </c>
      <c r="T708" t="s">
        <v>105</v>
      </c>
      <c r="U708" t="s">
        <v>33</v>
      </c>
      <c r="V708">
        <v>109</v>
      </c>
      <c r="W708">
        <v>68</v>
      </c>
      <c r="X708" t="str">
        <f>IF(Table1[[#This Row],[Driver Age]]&lt;25,"(&lt;25) Young",IF(Table1[[#This Row],[Driver Age]]&lt;=60,"(25–60) Adult","(&gt;60) Senior"))</f>
        <v>(&gt;60) Senior</v>
      </c>
      <c r="Y708" t="s">
        <v>44</v>
      </c>
      <c r="Z708" t="s">
        <v>90</v>
      </c>
      <c r="AA708" t="s">
        <v>76</v>
      </c>
      <c r="AB708" t="s">
        <v>77</v>
      </c>
      <c r="AC708">
        <v>15</v>
      </c>
      <c r="AD708" t="s">
        <v>135</v>
      </c>
      <c r="AE708" t="s">
        <v>65</v>
      </c>
      <c r="AF708" t="s">
        <v>26</v>
      </c>
      <c r="AG708" t="s">
        <v>50</v>
      </c>
      <c r="AH708">
        <v>0.43</v>
      </c>
      <c r="AI708" t="s">
        <v>51</v>
      </c>
      <c r="AJ708" t="s">
        <v>67</v>
      </c>
    </row>
    <row r="709" spans="1:36">
      <c r="A709" t="s">
        <v>1447</v>
      </c>
      <c r="B709">
        <f>1</f>
        <v>1</v>
      </c>
      <c r="C709" t="s">
        <v>141</v>
      </c>
      <c r="D709" t="str">
        <f>VLOOKUP(Table1[[#This Row],[State Name]], Lookup!$A$2:$B$33, 2, FALSE)</f>
        <v>BR</v>
      </c>
      <c r="E709" t="s">
        <v>33</v>
      </c>
      <c r="F709">
        <v>2022</v>
      </c>
      <c r="G709" t="s">
        <v>34</v>
      </c>
      <c r="H709">
        <f t="shared" si="11"/>
        <v>5</v>
      </c>
      <c r="I709" s="3">
        <f>DATE(Table1[[#This Row],[Year]],Table1[[#This Row],[Month_Number]],1)</f>
        <v>44682</v>
      </c>
      <c r="J709" t="s">
        <v>101</v>
      </c>
      <c r="K709" t="s">
        <v>1448</v>
      </c>
      <c r="L709" t="s">
        <v>59</v>
      </c>
      <c r="M709">
        <v>4</v>
      </c>
      <c r="N709" t="s">
        <v>128</v>
      </c>
      <c r="O709">
        <v>1</v>
      </c>
      <c r="P709">
        <v>5</v>
      </c>
      <c r="Q709" t="s">
        <v>103</v>
      </c>
      <c r="R709" t="s">
        <v>104</v>
      </c>
      <c r="S709" t="s">
        <v>62</v>
      </c>
      <c r="T709" t="s">
        <v>42</v>
      </c>
      <c r="U709" t="s">
        <v>89</v>
      </c>
      <c r="V709">
        <v>72</v>
      </c>
      <c r="W709">
        <v>40</v>
      </c>
      <c r="X709" t="str">
        <f>IF(Table1[[#This Row],[Driver Age]]&lt;25,"(&lt;25) Young",IF(Table1[[#This Row],[Driver Age]]&lt;=60,"(25–60) Adult","(&gt;60) Senior"))</f>
        <v>(25–60) Adult</v>
      </c>
      <c r="Y709" t="s">
        <v>75</v>
      </c>
      <c r="Z709" t="s">
        <v>90</v>
      </c>
      <c r="AA709" t="s">
        <v>45</v>
      </c>
      <c r="AB709" t="s">
        <v>64</v>
      </c>
      <c r="AC709">
        <v>1</v>
      </c>
      <c r="AD709" t="s">
        <v>47</v>
      </c>
      <c r="AE709" t="s">
        <v>79</v>
      </c>
      <c r="AF709" t="s">
        <v>49</v>
      </c>
      <c r="AG709" t="s">
        <v>50</v>
      </c>
      <c r="AH709">
        <v>5</v>
      </c>
      <c r="AI709" t="s">
        <v>108</v>
      </c>
      <c r="AJ709" t="s">
        <v>91</v>
      </c>
    </row>
    <row r="710" spans="1:36">
      <c r="A710" t="s">
        <v>1449</v>
      </c>
      <c r="B710">
        <f>1</f>
        <v>1</v>
      </c>
      <c r="C710" t="s">
        <v>69</v>
      </c>
      <c r="D710" t="str">
        <f>VLOOKUP(Table1[[#This Row],[State Name]], Lookup!$A$2:$B$33, 2, FALSE)</f>
        <v>CG</v>
      </c>
      <c r="E710" t="s">
        <v>33</v>
      </c>
      <c r="F710">
        <v>2022</v>
      </c>
      <c r="G710" t="s">
        <v>124</v>
      </c>
      <c r="H710">
        <f t="shared" si="11"/>
        <v>7</v>
      </c>
      <c r="I710" s="3">
        <f>DATE(Table1[[#This Row],[Year]],Table1[[#This Row],[Month_Number]],1)</f>
        <v>44743</v>
      </c>
      <c r="J710" t="s">
        <v>35</v>
      </c>
      <c r="K710" t="s">
        <v>354</v>
      </c>
      <c r="L710" t="s">
        <v>37</v>
      </c>
      <c r="M710">
        <v>2</v>
      </c>
      <c r="N710" t="s">
        <v>60</v>
      </c>
      <c r="O710">
        <v>4</v>
      </c>
      <c r="P710">
        <v>2</v>
      </c>
      <c r="Q710" t="s">
        <v>39</v>
      </c>
      <c r="R710" t="s">
        <v>40</v>
      </c>
      <c r="S710" t="s">
        <v>41</v>
      </c>
      <c r="T710" t="s">
        <v>105</v>
      </c>
      <c r="U710" t="s">
        <v>33</v>
      </c>
      <c r="V710">
        <v>94</v>
      </c>
      <c r="W710">
        <v>68</v>
      </c>
      <c r="X710" t="str">
        <f>IF(Table1[[#This Row],[Driver Age]]&lt;25,"(&lt;25) Young",IF(Table1[[#This Row],[Driver Age]]&lt;=60,"(25–60) Adult","(&gt;60) Senior"))</f>
        <v>(&gt;60) Senior</v>
      </c>
      <c r="Y710" t="s">
        <v>75</v>
      </c>
      <c r="Z710" t="s">
        <v>90</v>
      </c>
      <c r="AA710" t="s">
        <v>76</v>
      </c>
      <c r="AB710" t="s">
        <v>46</v>
      </c>
      <c r="AC710">
        <v>16</v>
      </c>
      <c r="AD710" t="s">
        <v>135</v>
      </c>
      <c r="AE710" t="s">
        <v>79</v>
      </c>
      <c r="AF710" t="s">
        <v>49</v>
      </c>
      <c r="AG710" t="s">
        <v>50</v>
      </c>
      <c r="AH710">
        <v>0.5</v>
      </c>
      <c r="AI710" t="s">
        <v>51</v>
      </c>
      <c r="AJ710" t="s">
        <v>67</v>
      </c>
    </row>
    <row r="711" spans="1:36">
      <c r="A711" t="s">
        <v>1450</v>
      </c>
      <c r="B711">
        <f>1</f>
        <v>1</v>
      </c>
      <c r="C711" t="s">
        <v>122</v>
      </c>
      <c r="D711" t="str">
        <f>VLOOKUP(Table1[[#This Row],[State Name]], Lookup!$A$2:$B$33, 2, FALSE)</f>
        <v>RJ</v>
      </c>
      <c r="E711" t="s">
        <v>123</v>
      </c>
      <c r="F711">
        <v>2020</v>
      </c>
      <c r="G711" t="s">
        <v>138</v>
      </c>
      <c r="H711">
        <f t="shared" si="11"/>
        <v>9</v>
      </c>
      <c r="I711" s="3">
        <f>DATE(Table1[[#This Row],[Year]],Table1[[#This Row],[Month_Number]],1)</f>
        <v>44075</v>
      </c>
      <c r="J711" t="s">
        <v>101</v>
      </c>
      <c r="K711" t="s">
        <v>1046</v>
      </c>
      <c r="L711" t="s">
        <v>37</v>
      </c>
      <c r="M711">
        <v>1</v>
      </c>
      <c r="N711" t="s">
        <v>38</v>
      </c>
      <c r="O711">
        <v>0</v>
      </c>
      <c r="P711">
        <v>2</v>
      </c>
      <c r="Q711" t="s">
        <v>103</v>
      </c>
      <c r="R711" t="s">
        <v>104</v>
      </c>
      <c r="S711" t="s">
        <v>62</v>
      </c>
      <c r="T711" t="s">
        <v>74</v>
      </c>
      <c r="U711" t="s">
        <v>89</v>
      </c>
      <c r="V711">
        <v>50</v>
      </c>
      <c r="W711">
        <v>32</v>
      </c>
      <c r="X711" t="str">
        <f>IF(Table1[[#This Row],[Driver Age]]&lt;25,"(&lt;25) Young",IF(Table1[[#This Row],[Driver Age]]&lt;=60,"(25–60) Adult","(&gt;60) Senior"))</f>
        <v>(25–60) Adult</v>
      </c>
      <c r="Y711" t="s">
        <v>75</v>
      </c>
      <c r="Z711" t="s">
        <v>107</v>
      </c>
      <c r="AA711" t="s">
        <v>76</v>
      </c>
      <c r="AB711" t="s">
        <v>97</v>
      </c>
      <c r="AC711">
        <v>4</v>
      </c>
      <c r="AD711" t="s">
        <v>47</v>
      </c>
      <c r="AE711" t="s">
        <v>48</v>
      </c>
      <c r="AF711" t="s">
        <v>49</v>
      </c>
      <c r="AG711" t="s">
        <v>50</v>
      </c>
      <c r="AH711">
        <v>0</v>
      </c>
      <c r="AI711" t="s">
        <v>80</v>
      </c>
      <c r="AJ711" t="s">
        <v>52</v>
      </c>
    </row>
    <row r="712" spans="1:36">
      <c r="A712" t="s">
        <v>1451</v>
      </c>
      <c r="B712">
        <f>1</f>
        <v>1</v>
      </c>
      <c r="C712" t="s">
        <v>286</v>
      </c>
      <c r="D712" t="str">
        <f>VLOOKUP(Table1[[#This Row],[State Name]], Lookup!$A$2:$B$33, 2, FALSE)</f>
        <v>GA</v>
      </c>
      <c r="E712" t="s">
        <v>33</v>
      </c>
      <c r="F712">
        <v>2020</v>
      </c>
      <c r="G712" t="s">
        <v>111</v>
      </c>
      <c r="H712">
        <f t="shared" si="11"/>
        <v>10</v>
      </c>
      <c r="I712" s="3">
        <f>DATE(Table1[[#This Row],[Year]],Table1[[#This Row],[Month_Number]],1)</f>
        <v>44105</v>
      </c>
      <c r="J712" t="s">
        <v>84</v>
      </c>
      <c r="K712" t="s">
        <v>1452</v>
      </c>
      <c r="L712" t="s">
        <v>50</v>
      </c>
      <c r="M712">
        <v>2</v>
      </c>
      <c r="N712" t="s">
        <v>86</v>
      </c>
      <c r="O712">
        <v>9</v>
      </c>
      <c r="P712">
        <v>4</v>
      </c>
      <c r="Q712" t="s">
        <v>87</v>
      </c>
      <c r="R712" t="s">
        <v>104</v>
      </c>
      <c r="S712" t="s">
        <v>62</v>
      </c>
      <c r="T712" t="s">
        <v>105</v>
      </c>
      <c r="U712" t="s">
        <v>106</v>
      </c>
      <c r="V712">
        <v>35</v>
      </c>
      <c r="W712">
        <v>18</v>
      </c>
      <c r="X712" t="str">
        <f>IF(Table1[[#This Row],[Driver Age]]&lt;25,"(&lt;25) Young",IF(Table1[[#This Row],[Driver Age]]&lt;=60,"(25–60) Adult","(&gt;60) Senior"))</f>
        <v>(&lt;25) Young</v>
      </c>
      <c r="Y712" t="s">
        <v>44</v>
      </c>
      <c r="Z712" t="s">
        <v>107</v>
      </c>
      <c r="AA712" t="s">
        <v>76</v>
      </c>
      <c r="AB712" t="s">
        <v>46</v>
      </c>
      <c r="AC712">
        <v>3</v>
      </c>
      <c r="AD712" t="s">
        <v>47</v>
      </c>
      <c r="AE712" t="s">
        <v>48</v>
      </c>
      <c r="AF712" t="s">
        <v>26</v>
      </c>
      <c r="AG712" t="s">
        <v>50</v>
      </c>
      <c r="AH712">
        <v>0.44</v>
      </c>
      <c r="AI712" t="s">
        <v>168</v>
      </c>
      <c r="AJ712" t="s">
        <v>109</v>
      </c>
    </row>
    <row r="713" spans="1:36">
      <c r="A713" t="s">
        <v>1453</v>
      </c>
      <c r="B713">
        <f>1</f>
        <v>1</v>
      </c>
      <c r="C713" t="s">
        <v>311</v>
      </c>
      <c r="D713" t="str">
        <f>VLOOKUP(Table1[[#This Row],[State Name]], Lookup!$A$2:$B$33, 2, FALSE)</f>
        <v>JH</v>
      </c>
      <c r="E713" t="s">
        <v>33</v>
      </c>
      <c r="F713">
        <v>2018</v>
      </c>
      <c r="G713" t="s">
        <v>111</v>
      </c>
      <c r="H713">
        <f t="shared" si="11"/>
        <v>10</v>
      </c>
      <c r="I713" s="3">
        <f>DATE(Table1[[#This Row],[Year]],Table1[[#This Row],[Month_Number]],1)</f>
        <v>43374</v>
      </c>
      <c r="J713" t="s">
        <v>101</v>
      </c>
      <c r="K713" t="s">
        <v>1454</v>
      </c>
      <c r="L713" t="s">
        <v>37</v>
      </c>
      <c r="M713">
        <v>1</v>
      </c>
      <c r="N713" t="s">
        <v>113</v>
      </c>
      <c r="O713">
        <v>8</v>
      </c>
      <c r="P713">
        <v>4</v>
      </c>
      <c r="Q713" t="s">
        <v>119</v>
      </c>
      <c r="R713" t="s">
        <v>61</v>
      </c>
      <c r="S713" t="s">
        <v>120</v>
      </c>
      <c r="T713" t="s">
        <v>74</v>
      </c>
      <c r="U713" t="s">
        <v>33</v>
      </c>
      <c r="V713">
        <v>39</v>
      </c>
      <c r="W713">
        <v>58</v>
      </c>
      <c r="X713" t="str">
        <f>IF(Table1[[#This Row],[Driver Age]]&lt;25,"(&lt;25) Young",IF(Table1[[#This Row],[Driver Age]]&lt;=60,"(25–60) Adult","(&gt;60) Senior"))</f>
        <v>(25–60) Adult</v>
      </c>
      <c r="Y713" t="s">
        <v>44</v>
      </c>
      <c r="Z713" t="s">
        <v>90</v>
      </c>
      <c r="AA713" t="s">
        <v>45</v>
      </c>
      <c r="AB713" t="s">
        <v>97</v>
      </c>
      <c r="AC713">
        <v>16</v>
      </c>
      <c r="AD713" t="s">
        <v>135</v>
      </c>
      <c r="AE713" t="s">
        <v>65</v>
      </c>
      <c r="AF713" t="s">
        <v>49</v>
      </c>
      <c r="AG713" t="s">
        <v>50</v>
      </c>
      <c r="AH713">
        <v>0.5</v>
      </c>
      <c r="AI713" t="s">
        <v>66</v>
      </c>
      <c r="AJ713" t="s">
        <v>109</v>
      </c>
    </row>
    <row r="714" spans="1:36">
      <c r="A714" t="s">
        <v>1455</v>
      </c>
      <c r="B714">
        <f>1</f>
        <v>1</v>
      </c>
      <c r="C714" t="s">
        <v>170</v>
      </c>
      <c r="D714" t="str">
        <f>VLOOKUP(Table1[[#This Row],[State Name]], Lookup!$A$2:$B$33, 2, FALSE)</f>
        <v>PY</v>
      </c>
      <c r="E714" t="s">
        <v>33</v>
      </c>
      <c r="F714">
        <v>2018</v>
      </c>
      <c r="G714" t="s">
        <v>100</v>
      </c>
      <c r="H714">
        <f t="shared" si="11"/>
        <v>11</v>
      </c>
      <c r="I714" s="3">
        <f>DATE(Table1[[#This Row],[Year]],Table1[[#This Row],[Month_Number]],1)</f>
        <v>43405</v>
      </c>
      <c r="J714" t="s">
        <v>146</v>
      </c>
      <c r="K714" t="s">
        <v>804</v>
      </c>
      <c r="L714" t="s">
        <v>50</v>
      </c>
      <c r="M714">
        <v>5</v>
      </c>
      <c r="N714" t="s">
        <v>60</v>
      </c>
      <c r="O714">
        <v>9</v>
      </c>
      <c r="P714">
        <v>2</v>
      </c>
      <c r="Q714" t="s">
        <v>103</v>
      </c>
      <c r="R714" t="s">
        <v>88</v>
      </c>
      <c r="S714" t="s">
        <v>73</v>
      </c>
      <c r="T714" t="s">
        <v>105</v>
      </c>
      <c r="U714" t="s">
        <v>106</v>
      </c>
      <c r="V714">
        <v>106</v>
      </c>
      <c r="W714">
        <v>47</v>
      </c>
      <c r="X714" t="str">
        <f>IF(Table1[[#This Row],[Driver Age]]&lt;25,"(&lt;25) Young",IF(Table1[[#This Row],[Driver Age]]&lt;=60,"(25–60) Adult","(&gt;60) Senior"))</f>
        <v>(25–60) Adult</v>
      </c>
      <c r="Y714" t="s">
        <v>44</v>
      </c>
      <c r="Z714" t="s">
        <v>33</v>
      </c>
      <c r="AA714" t="s">
        <v>45</v>
      </c>
      <c r="AB714" t="s">
        <v>46</v>
      </c>
      <c r="AC714">
        <v>5</v>
      </c>
      <c r="AD714" t="s">
        <v>78</v>
      </c>
      <c r="AE714" t="s">
        <v>65</v>
      </c>
      <c r="AF714" t="s">
        <v>49</v>
      </c>
      <c r="AG714" t="s">
        <v>50</v>
      </c>
      <c r="AH714">
        <v>0.22</v>
      </c>
      <c r="AI714" t="s">
        <v>108</v>
      </c>
      <c r="AJ714" t="s">
        <v>67</v>
      </c>
    </row>
    <row r="715" spans="1:36">
      <c r="A715" t="s">
        <v>1456</v>
      </c>
      <c r="B715">
        <f>1</f>
        <v>1</v>
      </c>
      <c r="C715" t="s">
        <v>215</v>
      </c>
      <c r="D715" t="str">
        <f>VLOOKUP(Table1[[#This Row],[State Name]], Lookup!$A$2:$B$33, 2, FALSE)</f>
        <v>KL</v>
      </c>
      <c r="E715" t="s">
        <v>33</v>
      </c>
      <c r="F715">
        <v>2023</v>
      </c>
      <c r="G715" t="s">
        <v>83</v>
      </c>
      <c r="H715">
        <f t="shared" si="11"/>
        <v>6</v>
      </c>
      <c r="I715" s="3">
        <f>DATE(Table1[[#This Row],[Year]],Table1[[#This Row],[Month_Number]],1)</f>
        <v>45078</v>
      </c>
      <c r="J715" t="s">
        <v>35</v>
      </c>
      <c r="K715" t="s">
        <v>175</v>
      </c>
      <c r="L715" t="s">
        <v>59</v>
      </c>
      <c r="M715">
        <v>5</v>
      </c>
      <c r="N715" t="s">
        <v>162</v>
      </c>
      <c r="O715">
        <v>5</v>
      </c>
      <c r="P715">
        <v>1</v>
      </c>
      <c r="Q715" t="s">
        <v>119</v>
      </c>
      <c r="R715" t="s">
        <v>104</v>
      </c>
      <c r="S715" t="s">
        <v>73</v>
      </c>
      <c r="T715" t="s">
        <v>74</v>
      </c>
      <c r="U715" t="s">
        <v>89</v>
      </c>
      <c r="V715">
        <v>113</v>
      </c>
      <c r="W715">
        <v>53</v>
      </c>
      <c r="X715" t="str">
        <f>IF(Table1[[#This Row],[Driver Age]]&lt;25,"(&lt;25) Young",IF(Table1[[#This Row],[Driver Age]]&lt;=60,"(25–60) Adult","(&gt;60) Senior"))</f>
        <v>(25–60) Adult</v>
      </c>
      <c r="Y715" t="s">
        <v>75</v>
      </c>
      <c r="Z715" t="s">
        <v>90</v>
      </c>
      <c r="AA715" t="s">
        <v>45</v>
      </c>
      <c r="AB715" t="s">
        <v>77</v>
      </c>
      <c r="AC715">
        <v>18</v>
      </c>
      <c r="AD715" t="s">
        <v>114</v>
      </c>
      <c r="AE715" t="s">
        <v>79</v>
      </c>
      <c r="AF715" t="s">
        <v>49</v>
      </c>
      <c r="AG715" t="s">
        <v>50</v>
      </c>
      <c r="AH715">
        <v>0.2</v>
      </c>
      <c r="AI715" t="s">
        <v>66</v>
      </c>
      <c r="AJ715" t="s">
        <v>81</v>
      </c>
    </row>
    <row r="716" spans="1:36">
      <c r="A716" t="s">
        <v>1457</v>
      </c>
      <c r="B716">
        <f>1</f>
        <v>1</v>
      </c>
      <c r="C716" t="s">
        <v>141</v>
      </c>
      <c r="D716" t="str">
        <f>VLOOKUP(Table1[[#This Row],[State Name]], Lookup!$A$2:$B$33, 2, FALSE)</f>
        <v>BR</v>
      </c>
      <c r="E716" t="s">
        <v>33</v>
      </c>
      <c r="F716">
        <v>2020</v>
      </c>
      <c r="G716" t="s">
        <v>192</v>
      </c>
      <c r="H716">
        <f t="shared" si="11"/>
        <v>3</v>
      </c>
      <c r="I716" s="3">
        <f>DATE(Table1[[#This Row],[Year]],Table1[[#This Row],[Month_Number]],1)</f>
        <v>43891</v>
      </c>
      <c r="J716" t="s">
        <v>146</v>
      </c>
      <c r="K716" t="s">
        <v>851</v>
      </c>
      <c r="L716" t="s">
        <v>37</v>
      </c>
      <c r="M716">
        <v>2</v>
      </c>
      <c r="N716" t="s">
        <v>162</v>
      </c>
      <c r="O716">
        <v>3</v>
      </c>
      <c r="P716">
        <v>2</v>
      </c>
      <c r="Q716" t="s">
        <v>39</v>
      </c>
      <c r="R716" t="s">
        <v>40</v>
      </c>
      <c r="S716" t="s">
        <v>120</v>
      </c>
      <c r="T716" t="s">
        <v>105</v>
      </c>
      <c r="U716" t="s">
        <v>33</v>
      </c>
      <c r="V716">
        <v>64</v>
      </c>
      <c r="W716">
        <v>43</v>
      </c>
      <c r="X716" t="str">
        <f>IF(Table1[[#This Row],[Driver Age]]&lt;25,"(&lt;25) Young",IF(Table1[[#This Row],[Driver Age]]&lt;=60,"(25–60) Adult","(&gt;60) Senior"))</f>
        <v>(25–60) Adult</v>
      </c>
      <c r="Y716" t="s">
        <v>44</v>
      </c>
      <c r="Z716" t="s">
        <v>90</v>
      </c>
      <c r="AA716" t="s">
        <v>45</v>
      </c>
      <c r="AB716" t="s">
        <v>97</v>
      </c>
      <c r="AC716">
        <v>11</v>
      </c>
      <c r="AD716" t="s">
        <v>78</v>
      </c>
      <c r="AE716" t="s">
        <v>48</v>
      </c>
      <c r="AF716" t="s">
        <v>49</v>
      </c>
      <c r="AG716" t="s">
        <v>50</v>
      </c>
      <c r="AH716">
        <v>0.67</v>
      </c>
      <c r="AI716" t="s">
        <v>108</v>
      </c>
      <c r="AJ716" t="s">
        <v>52</v>
      </c>
    </row>
    <row r="717" spans="1:36">
      <c r="A717" t="s">
        <v>1458</v>
      </c>
      <c r="B717">
        <f>1</f>
        <v>1</v>
      </c>
      <c r="C717" t="s">
        <v>206</v>
      </c>
      <c r="D717" t="str">
        <f>VLOOKUP(Table1[[#This Row],[State Name]], Lookup!$A$2:$B$33, 2, FALSE)</f>
        <v>OD</v>
      </c>
      <c r="E717" t="s">
        <v>33</v>
      </c>
      <c r="F717">
        <v>2019</v>
      </c>
      <c r="G717" t="s">
        <v>111</v>
      </c>
      <c r="H717">
        <f t="shared" si="11"/>
        <v>10</v>
      </c>
      <c r="I717" s="3">
        <f>DATE(Table1[[#This Row],[Year]],Table1[[#This Row],[Month_Number]],1)</f>
        <v>43739</v>
      </c>
      <c r="J717" t="s">
        <v>101</v>
      </c>
      <c r="K717" t="s">
        <v>1459</v>
      </c>
      <c r="L717" t="s">
        <v>37</v>
      </c>
      <c r="M717">
        <v>4</v>
      </c>
      <c r="N717" t="s">
        <v>162</v>
      </c>
      <c r="O717">
        <v>7</v>
      </c>
      <c r="P717">
        <v>4</v>
      </c>
      <c r="Q717" t="s">
        <v>72</v>
      </c>
      <c r="R717" t="s">
        <v>40</v>
      </c>
      <c r="S717" t="s">
        <v>120</v>
      </c>
      <c r="T717" t="s">
        <v>105</v>
      </c>
      <c r="U717" t="s">
        <v>33</v>
      </c>
      <c r="V717">
        <v>108</v>
      </c>
      <c r="W717">
        <v>31</v>
      </c>
      <c r="X717" t="str">
        <f>IF(Table1[[#This Row],[Driver Age]]&lt;25,"(&lt;25) Young",IF(Table1[[#This Row],[Driver Age]]&lt;=60,"(25–60) Adult","(&gt;60) Senior"))</f>
        <v>(25–60) Adult</v>
      </c>
      <c r="Y717" t="s">
        <v>75</v>
      </c>
      <c r="Z717" t="s">
        <v>90</v>
      </c>
      <c r="AA717" t="s">
        <v>76</v>
      </c>
      <c r="AB717" t="s">
        <v>97</v>
      </c>
      <c r="AC717">
        <v>9</v>
      </c>
      <c r="AD717" t="s">
        <v>78</v>
      </c>
      <c r="AE717" t="s">
        <v>65</v>
      </c>
      <c r="AF717" t="s">
        <v>49</v>
      </c>
      <c r="AG717" t="s">
        <v>50</v>
      </c>
      <c r="AH717">
        <v>0.56999999999999995</v>
      </c>
      <c r="AI717" t="s">
        <v>80</v>
      </c>
      <c r="AJ717" t="s">
        <v>67</v>
      </c>
    </row>
    <row r="718" spans="1:36">
      <c r="A718" t="s">
        <v>1460</v>
      </c>
      <c r="B718">
        <f>1</f>
        <v>1</v>
      </c>
      <c r="C718" t="s">
        <v>220</v>
      </c>
      <c r="D718" t="str">
        <f>VLOOKUP(Table1[[#This Row],[State Name]], Lookup!$A$2:$B$33, 2, FALSE)</f>
        <v>NL</v>
      </c>
      <c r="E718" t="s">
        <v>33</v>
      </c>
      <c r="F718">
        <v>2018</v>
      </c>
      <c r="G718" t="s">
        <v>117</v>
      </c>
      <c r="H718">
        <f t="shared" si="11"/>
        <v>12</v>
      </c>
      <c r="I718" s="3">
        <f>DATE(Table1[[#This Row],[Year]],Table1[[#This Row],[Month_Number]],1)</f>
        <v>43435</v>
      </c>
      <c r="J718" t="s">
        <v>35</v>
      </c>
      <c r="K718" t="s">
        <v>328</v>
      </c>
      <c r="L718" t="s">
        <v>50</v>
      </c>
      <c r="M718">
        <v>1</v>
      </c>
      <c r="N718" t="s">
        <v>162</v>
      </c>
      <c r="O718">
        <v>10</v>
      </c>
      <c r="P718">
        <v>4</v>
      </c>
      <c r="Q718" t="s">
        <v>39</v>
      </c>
      <c r="R718" t="s">
        <v>104</v>
      </c>
      <c r="S718" t="s">
        <v>62</v>
      </c>
      <c r="T718" t="s">
        <v>105</v>
      </c>
      <c r="U718" t="s">
        <v>106</v>
      </c>
      <c r="V718">
        <v>94</v>
      </c>
      <c r="W718">
        <v>70</v>
      </c>
      <c r="X718" t="str">
        <f>IF(Table1[[#This Row],[Driver Age]]&lt;25,"(&lt;25) Young",IF(Table1[[#This Row],[Driver Age]]&lt;=60,"(25–60) Adult","(&gt;60) Senior"))</f>
        <v>(&gt;60) Senior</v>
      </c>
      <c r="Y718" t="s">
        <v>44</v>
      </c>
      <c r="Z718" t="s">
        <v>107</v>
      </c>
      <c r="AA718" t="s">
        <v>76</v>
      </c>
      <c r="AB718" t="s">
        <v>64</v>
      </c>
      <c r="AC718">
        <v>8</v>
      </c>
      <c r="AD718" t="s">
        <v>78</v>
      </c>
      <c r="AE718" t="s">
        <v>65</v>
      </c>
      <c r="AF718" t="s">
        <v>49</v>
      </c>
      <c r="AG718" t="s">
        <v>50</v>
      </c>
      <c r="AH718">
        <v>0.4</v>
      </c>
      <c r="AI718" t="s">
        <v>51</v>
      </c>
      <c r="AJ718" t="s">
        <v>67</v>
      </c>
    </row>
    <row r="719" spans="1:36">
      <c r="A719" t="s">
        <v>1461</v>
      </c>
      <c r="B719">
        <f>1</f>
        <v>1</v>
      </c>
      <c r="C719" t="s">
        <v>152</v>
      </c>
      <c r="D719" t="str">
        <f>VLOOKUP(Table1[[#This Row],[State Name]], Lookup!$A$2:$B$33, 2, FALSE)</f>
        <v>AP</v>
      </c>
      <c r="E719" t="s">
        <v>153</v>
      </c>
      <c r="F719">
        <v>2021</v>
      </c>
      <c r="G719" t="s">
        <v>130</v>
      </c>
      <c r="H719">
        <f t="shared" si="11"/>
        <v>4</v>
      </c>
      <c r="I719" s="3">
        <f>DATE(Table1[[#This Row],[Year]],Table1[[#This Row],[Month_Number]],1)</f>
        <v>44287</v>
      </c>
      <c r="J719" t="s">
        <v>95</v>
      </c>
      <c r="K719" t="s">
        <v>512</v>
      </c>
      <c r="L719" t="s">
        <v>59</v>
      </c>
      <c r="M719">
        <v>5</v>
      </c>
      <c r="N719" t="s">
        <v>113</v>
      </c>
      <c r="O719">
        <v>6</v>
      </c>
      <c r="P719">
        <v>4</v>
      </c>
      <c r="Q719" t="s">
        <v>119</v>
      </c>
      <c r="R719" t="s">
        <v>88</v>
      </c>
      <c r="S719" t="s">
        <v>41</v>
      </c>
      <c r="T719" t="s">
        <v>63</v>
      </c>
      <c r="U719" t="s">
        <v>33</v>
      </c>
      <c r="V719">
        <v>115</v>
      </c>
      <c r="W719">
        <v>48</v>
      </c>
      <c r="X719" t="str">
        <f>IF(Table1[[#This Row],[Driver Age]]&lt;25,"(&lt;25) Young",IF(Table1[[#This Row],[Driver Age]]&lt;=60,"(25–60) Adult","(&gt;60) Senior"))</f>
        <v>(25–60) Adult</v>
      </c>
      <c r="Y719" t="s">
        <v>75</v>
      </c>
      <c r="Z719" t="s">
        <v>90</v>
      </c>
      <c r="AA719" t="s">
        <v>45</v>
      </c>
      <c r="AB719" t="s">
        <v>97</v>
      </c>
      <c r="AC719">
        <v>20</v>
      </c>
      <c r="AD719" t="s">
        <v>114</v>
      </c>
      <c r="AE719" t="s">
        <v>48</v>
      </c>
      <c r="AF719" t="s">
        <v>49</v>
      </c>
      <c r="AG719" t="s">
        <v>50</v>
      </c>
      <c r="AH719">
        <v>0.67</v>
      </c>
      <c r="AI719" t="s">
        <v>108</v>
      </c>
      <c r="AJ719" t="s">
        <v>81</v>
      </c>
    </row>
    <row r="720" spans="1:36">
      <c r="A720" t="s">
        <v>1462</v>
      </c>
      <c r="B720">
        <f>1</f>
        <v>1</v>
      </c>
      <c r="C720" t="s">
        <v>220</v>
      </c>
      <c r="D720" t="str">
        <f>VLOOKUP(Table1[[#This Row],[State Name]], Lookup!$A$2:$B$33, 2, FALSE)</f>
        <v>NL</v>
      </c>
      <c r="E720" t="s">
        <v>33</v>
      </c>
      <c r="F720">
        <v>2023</v>
      </c>
      <c r="G720" t="s">
        <v>192</v>
      </c>
      <c r="H720">
        <f t="shared" si="11"/>
        <v>3</v>
      </c>
      <c r="I720" s="3">
        <f>DATE(Table1[[#This Row],[Year]],Table1[[#This Row],[Month_Number]],1)</f>
        <v>44986</v>
      </c>
      <c r="J720" t="s">
        <v>146</v>
      </c>
      <c r="K720" t="s">
        <v>450</v>
      </c>
      <c r="L720" t="s">
        <v>50</v>
      </c>
      <c r="M720">
        <v>3</v>
      </c>
      <c r="N720" t="s">
        <v>128</v>
      </c>
      <c r="O720">
        <v>2</v>
      </c>
      <c r="P720">
        <v>4</v>
      </c>
      <c r="Q720" t="s">
        <v>39</v>
      </c>
      <c r="R720" t="s">
        <v>40</v>
      </c>
      <c r="S720" t="s">
        <v>73</v>
      </c>
      <c r="T720" t="s">
        <v>105</v>
      </c>
      <c r="U720" t="s">
        <v>43</v>
      </c>
      <c r="V720">
        <v>31</v>
      </c>
      <c r="W720">
        <v>27</v>
      </c>
      <c r="X720" t="str">
        <f>IF(Table1[[#This Row],[Driver Age]]&lt;25,"(&lt;25) Young",IF(Table1[[#This Row],[Driver Age]]&lt;=60,"(25–60) Adult","(&gt;60) Senior"))</f>
        <v>(25–60) Adult</v>
      </c>
      <c r="Y720" t="s">
        <v>44</v>
      </c>
      <c r="Z720" t="s">
        <v>33</v>
      </c>
      <c r="AA720" t="s">
        <v>45</v>
      </c>
      <c r="AB720" t="s">
        <v>64</v>
      </c>
      <c r="AC720">
        <v>2</v>
      </c>
      <c r="AD720" t="s">
        <v>47</v>
      </c>
      <c r="AE720" t="s">
        <v>79</v>
      </c>
      <c r="AF720" t="s">
        <v>49</v>
      </c>
      <c r="AG720" t="s">
        <v>50</v>
      </c>
      <c r="AH720">
        <v>2</v>
      </c>
      <c r="AI720" t="s">
        <v>80</v>
      </c>
      <c r="AJ720" t="s">
        <v>109</v>
      </c>
    </row>
    <row r="721" spans="1:36">
      <c r="A721" t="s">
        <v>1463</v>
      </c>
      <c r="B721">
        <f>1</f>
        <v>1</v>
      </c>
      <c r="C721" t="s">
        <v>183</v>
      </c>
      <c r="D721" t="str">
        <f>VLOOKUP(Table1[[#This Row],[State Name]], Lookup!$A$2:$B$33, 2, FALSE)</f>
        <v>TN</v>
      </c>
      <c r="E721" t="s">
        <v>503</v>
      </c>
      <c r="F721">
        <v>2022</v>
      </c>
      <c r="G721" t="s">
        <v>192</v>
      </c>
      <c r="H721">
        <f t="shared" si="11"/>
        <v>3</v>
      </c>
      <c r="I721" s="3">
        <f>DATE(Table1[[#This Row],[Year]],Table1[[#This Row],[Month_Number]],1)</f>
        <v>44621</v>
      </c>
      <c r="J721" t="s">
        <v>57</v>
      </c>
      <c r="K721" t="s">
        <v>1464</v>
      </c>
      <c r="L721" t="s">
        <v>37</v>
      </c>
      <c r="M721">
        <v>1</v>
      </c>
      <c r="N721" t="s">
        <v>162</v>
      </c>
      <c r="O721">
        <v>2</v>
      </c>
      <c r="P721">
        <v>3</v>
      </c>
      <c r="Q721" t="s">
        <v>39</v>
      </c>
      <c r="R721" t="s">
        <v>40</v>
      </c>
      <c r="S721" t="s">
        <v>41</v>
      </c>
      <c r="T721" t="s">
        <v>63</v>
      </c>
      <c r="U721" t="s">
        <v>89</v>
      </c>
      <c r="V721">
        <v>80</v>
      </c>
      <c r="W721">
        <v>48</v>
      </c>
      <c r="X721" t="str">
        <f>IF(Table1[[#This Row],[Driver Age]]&lt;25,"(&lt;25) Young",IF(Table1[[#This Row],[Driver Age]]&lt;=60,"(25–60) Adult","(&gt;60) Senior"))</f>
        <v>(25–60) Adult</v>
      </c>
      <c r="Y721" t="s">
        <v>75</v>
      </c>
      <c r="Z721" t="s">
        <v>33</v>
      </c>
      <c r="AA721" t="s">
        <v>45</v>
      </c>
      <c r="AB721" t="s">
        <v>64</v>
      </c>
      <c r="AC721">
        <v>6</v>
      </c>
      <c r="AD721" t="s">
        <v>78</v>
      </c>
      <c r="AE721" t="s">
        <v>79</v>
      </c>
      <c r="AF721" t="s">
        <v>49</v>
      </c>
      <c r="AG721" t="s">
        <v>50</v>
      </c>
      <c r="AH721">
        <v>1.5</v>
      </c>
      <c r="AI721" t="s">
        <v>108</v>
      </c>
      <c r="AJ721" t="s">
        <v>91</v>
      </c>
    </row>
    <row r="722" spans="1:36">
      <c r="A722" t="s">
        <v>1465</v>
      </c>
      <c r="B722">
        <f>1</f>
        <v>1</v>
      </c>
      <c r="C722" t="s">
        <v>69</v>
      </c>
      <c r="D722" t="str">
        <f>VLOOKUP(Table1[[#This Row],[State Name]], Lookup!$A$2:$B$33, 2, FALSE)</f>
        <v>CG</v>
      </c>
      <c r="E722" t="s">
        <v>33</v>
      </c>
      <c r="F722">
        <v>2018</v>
      </c>
      <c r="G722" t="s">
        <v>192</v>
      </c>
      <c r="H722">
        <f t="shared" si="11"/>
        <v>3</v>
      </c>
      <c r="I722" s="3">
        <f>DATE(Table1[[#This Row],[Year]],Table1[[#This Row],[Month_Number]],1)</f>
        <v>43160</v>
      </c>
      <c r="J722" t="s">
        <v>101</v>
      </c>
      <c r="K722" t="s">
        <v>1466</v>
      </c>
      <c r="L722" t="s">
        <v>50</v>
      </c>
      <c r="M722">
        <v>2</v>
      </c>
      <c r="N722" t="s">
        <v>162</v>
      </c>
      <c r="O722">
        <v>10</v>
      </c>
      <c r="P722">
        <v>0</v>
      </c>
      <c r="Q722" t="s">
        <v>103</v>
      </c>
      <c r="R722" t="s">
        <v>104</v>
      </c>
      <c r="S722" t="s">
        <v>73</v>
      </c>
      <c r="T722" t="s">
        <v>74</v>
      </c>
      <c r="U722" t="s">
        <v>33</v>
      </c>
      <c r="V722">
        <v>96</v>
      </c>
      <c r="W722">
        <v>28</v>
      </c>
      <c r="X722" t="str">
        <f>IF(Table1[[#This Row],[Driver Age]]&lt;25,"(&lt;25) Young",IF(Table1[[#This Row],[Driver Age]]&lt;=60,"(25–60) Adult","(&gt;60) Senior"))</f>
        <v>(25–60) Adult</v>
      </c>
      <c r="Y722" t="s">
        <v>75</v>
      </c>
      <c r="Z722" t="s">
        <v>33</v>
      </c>
      <c r="AA722" t="s">
        <v>76</v>
      </c>
      <c r="AB722" t="s">
        <v>64</v>
      </c>
      <c r="AC722">
        <v>6</v>
      </c>
      <c r="AD722" t="s">
        <v>78</v>
      </c>
      <c r="AE722" t="s">
        <v>65</v>
      </c>
      <c r="AF722" t="s">
        <v>49</v>
      </c>
      <c r="AG722" t="s">
        <v>143</v>
      </c>
      <c r="AH722">
        <v>0</v>
      </c>
      <c r="AI722" t="s">
        <v>80</v>
      </c>
      <c r="AJ722" t="s">
        <v>67</v>
      </c>
    </row>
    <row r="723" spans="1:36">
      <c r="A723" t="s">
        <v>1467</v>
      </c>
      <c r="B723">
        <f>1</f>
        <v>1</v>
      </c>
      <c r="C723" t="s">
        <v>234</v>
      </c>
      <c r="D723" t="str">
        <f>VLOOKUP(Table1[[#This Row],[State Name]], Lookup!$A$2:$B$33, 2, FALSE)</f>
        <v>TR</v>
      </c>
      <c r="E723" t="s">
        <v>33</v>
      </c>
      <c r="F723">
        <v>2019</v>
      </c>
      <c r="G723" t="s">
        <v>192</v>
      </c>
      <c r="H723">
        <f t="shared" si="11"/>
        <v>3</v>
      </c>
      <c r="I723" s="3">
        <f>DATE(Table1[[#This Row],[Year]],Table1[[#This Row],[Month_Number]],1)</f>
        <v>43525</v>
      </c>
      <c r="J723" t="s">
        <v>57</v>
      </c>
      <c r="K723" t="s">
        <v>1468</v>
      </c>
      <c r="L723" t="s">
        <v>59</v>
      </c>
      <c r="M723">
        <v>2</v>
      </c>
      <c r="N723" t="s">
        <v>113</v>
      </c>
      <c r="O723">
        <v>4</v>
      </c>
      <c r="P723">
        <v>0</v>
      </c>
      <c r="Q723" t="s">
        <v>87</v>
      </c>
      <c r="R723" t="s">
        <v>61</v>
      </c>
      <c r="S723" t="s">
        <v>41</v>
      </c>
      <c r="T723" t="s">
        <v>105</v>
      </c>
      <c r="U723" t="s">
        <v>33</v>
      </c>
      <c r="V723">
        <v>71</v>
      </c>
      <c r="W723">
        <v>20</v>
      </c>
      <c r="X723" t="str">
        <f>IF(Table1[[#This Row],[Driver Age]]&lt;25,"(&lt;25) Young",IF(Table1[[#This Row],[Driver Age]]&lt;=60,"(25–60) Adult","(&gt;60) Senior"))</f>
        <v>(&lt;25) Young</v>
      </c>
      <c r="Y723" t="s">
        <v>44</v>
      </c>
      <c r="Z723" t="s">
        <v>33</v>
      </c>
      <c r="AA723" t="s">
        <v>45</v>
      </c>
      <c r="AB723" t="s">
        <v>97</v>
      </c>
      <c r="AC723">
        <v>7</v>
      </c>
      <c r="AD723" t="s">
        <v>78</v>
      </c>
      <c r="AE723" t="s">
        <v>65</v>
      </c>
      <c r="AF723" t="s">
        <v>49</v>
      </c>
      <c r="AG723" t="s">
        <v>143</v>
      </c>
      <c r="AH723">
        <v>0</v>
      </c>
      <c r="AI723" t="s">
        <v>168</v>
      </c>
      <c r="AJ723" t="s">
        <v>91</v>
      </c>
    </row>
    <row r="724" spans="1:36">
      <c r="A724" t="s">
        <v>1469</v>
      </c>
      <c r="B724">
        <f>1</f>
        <v>1</v>
      </c>
      <c r="C724" t="s">
        <v>177</v>
      </c>
      <c r="D724" t="str">
        <f>VLOOKUP(Table1[[#This Row],[State Name]], Lookup!$A$2:$B$33, 2, FALSE)</f>
        <v>MH</v>
      </c>
      <c r="E724" t="s">
        <v>577</v>
      </c>
      <c r="F724">
        <v>2019</v>
      </c>
      <c r="G724" t="s">
        <v>83</v>
      </c>
      <c r="H724">
        <f t="shared" si="11"/>
        <v>6</v>
      </c>
      <c r="I724" s="3">
        <f>DATE(Table1[[#This Row],[Year]],Table1[[#This Row],[Month_Number]],1)</f>
        <v>43617</v>
      </c>
      <c r="J724" t="s">
        <v>146</v>
      </c>
      <c r="K724" t="s">
        <v>764</v>
      </c>
      <c r="L724" t="s">
        <v>37</v>
      </c>
      <c r="M724">
        <v>2</v>
      </c>
      <c r="N724" t="s">
        <v>38</v>
      </c>
      <c r="O724">
        <v>3</v>
      </c>
      <c r="P724">
        <v>1</v>
      </c>
      <c r="Q724" t="s">
        <v>87</v>
      </c>
      <c r="R724" t="s">
        <v>61</v>
      </c>
      <c r="S724" t="s">
        <v>41</v>
      </c>
      <c r="T724" t="s">
        <v>105</v>
      </c>
      <c r="U724" t="s">
        <v>43</v>
      </c>
      <c r="V724">
        <v>91</v>
      </c>
      <c r="W724">
        <v>47</v>
      </c>
      <c r="X724" t="str">
        <f>IF(Table1[[#This Row],[Driver Age]]&lt;25,"(&lt;25) Young",IF(Table1[[#This Row],[Driver Age]]&lt;=60,"(25–60) Adult","(&gt;60) Senior"))</f>
        <v>(25–60) Adult</v>
      </c>
      <c r="Y724" t="s">
        <v>75</v>
      </c>
      <c r="Z724" t="s">
        <v>107</v>
      </c>
      <c r="AA724" t="s">
        <v>45</v>
      </c>
      <c r="AB724" t="s">
        <v>46</v>
      </c>
      <c r="AC724">
        <v>8</v>
      </c>
      <c r="AD724" t="s">
        <v>78</v>
      </c>
      <c r="AE724" t="s">
        <v>65</v>
      </c>
      <c r="AF724" t="s">
        <v>49</v>
      </c>
      <c r="AG724" t="s">
        <v>50</v>
      </c>
      <c r="AH724">
        <v>0.33</v>
      </c>
      <c r="AI724" t="s">
        <v>108</v>
      </c>
      <c r="AJ724" t="s">
        <v>67</v>
      </c>
    </row>
    <row r="725" spans="1:36">
      <c r="A725" t="s">
        <v>1470</v>
      </c>
      <c r="B725">
        <f>1</f>
        <v>1</v>
      </c>
      <c r="C725" t="s">
        <v>157</v>
      </c>
      <c r="D725" t="str">
        <f>VLOOKUP(Table1[[#This Row],[State Name]], Lookup!$A$2:$B$33, 2, FALSE)</f>
        <v>KA</v>
      </c>
      <c r="E725" t="s">
        <v>258</v>
      </c>
      <c r="F725">
        <v>2020</v>
      </c>
      <c r="G725" t="s">
        <v>171</v>
      </c>
      <c r="H725">
        <f t="shared" si="11"/>
        <v>2</v>
      </c>
      <c r="I725" s="3">
        <f>DATE(Table1[[#This Row],[Year]],Table1[[#This Row],[Month_Number]],1)</f>
        <v>43862</v>
      </c>
      <c r="J725" t="s">
        <v>35</v>
      </c>
      <c r="K725" t="s">
        <v>1471</v>
      </c>
      <c r="L725" t="s">
        <v>37</v>
      </c>
      <c r="M725">
        <v>3</v>
      </c>
      <c r="N725" t="s">
        <v>86</v>
      </c>
      <c r="O725">
        <v>2</v>
      </c>
      <c r="P725">
        <v>0</v>
      </c>
      <c r="Q725" t="s">
        <v>72</v>
      </c>
      <c r="R725" t="s">
        <v>40</v>
      </c>
      <c r="S725" t="s">
        <v>41</v>
      </c>
      <c r="T725" t="s">
        <v>63</v>
      </c>
      <c r="U725" t="s">
        <v>33</v>
      </c>
      <c r="V725">
        <v>55</v>
      </c>
      <c r="W725">
        <v>37</v>
      </c>
      <c r="X725" t="str">
        <f>IF(Table1[[#This Row],[Driver Age]]&lt;25,"(&lt;25) Young",IF(Table1[[#This Row],[Driver Age]]&lt;=60,"(25–60) Adult","(&gt;60) Senior"))</f>
        <v>(25–60) Adult</v>
      </c>
      <c r="Y725" t="s">
        <v>75</v>
      </c>
      <c r="Z725" t="s">
        <v>107</v>
      </c>
      <c r="AA725" t="s">
        <v>45</v>
      </c>
      <c r="AB725" t="s">
        <v>77</v>
      </c>
      <c r="AC725">
        <v>10</v>
      </c>
      <c r="AD725" t="s">
        <v>78</v>
      </c>
      <c r="AE725" t="s">
        <v>48</v>
      </c>
      <c r="AF725" t="s">
        <v>49</v>
      </c>
      <c r="AG725" t="s">
        <v>143</v>
      </c>
      <c r="AH725">
        <v>0</v>
      </c>
      <c r="AI725" t="s">
        <v>108</v>
      </c>
      <c r="AJ725" t="s">
        <v>52</v>
      </c>
    </row>
    <row r="726" spans="1:36">
      <c r="A726" t="s">
        <v>1472</v>
      </c>
      <c r="B726">
        <f>1</f>
        <v>1</v>
      </c>
      <c r="C726" t="s">
        <v>152</v>
      </c>
      <c r="D726" t="str">
        <f>VLOOKUP(Table1[[#This Row],[State Name]], Lookup!$A$2:$B$33, 2, FALSE)</f>
        <v>AP</v>
      </c>
      <c r="E726" t="s">
        <v>273</v>
      </c>
      <c r="F726">
        <v>2021</v>
      </c>
      <c r="G726" t="s">
        <v>34</v>
      </c>
      <c r="H726">
        <f t="shared" si="11"/>
        <v>5</v>
      </c>
      <c r="I726" s="3">
        <f>DATE(Table1[[#This Row],[Year]],Table1[[#This Row],[Month_Number]],1)</f>
        <v>44317</v>
      </c>
      <c r="J726" t="s">
        <v>95</v>
      </c>
      <c r="K726" t="s">
        <v>1473</v>
      </c>
      <c r="L726" t="s">
        <v>59</v>
      </c>
      <c r="M726">
        <v>3</v>
      </c>
      <c r="N726" t="s">
        <v>162</v>
      </c>
      <c r="O726">
        <v>5</v>
      </c>
      <c r="P726">
        <v>4</v>
      </c>
      <c r="Q726" t="s">
        <v>72</v>
      </c>
      <c r="R726" t="s">
        <v>40</v>
      </c>
      <c r="S726" t="s">
        <v>41</v>
      </c>
      <c r="T726" t="s">
        <v>63</v>
      </c>
      <c r="U726" t="s">
        <v>43</v>
      </c>
      <c r="V726">
        <v>85</v>
      </c>
      <c r="W726">
        <v>29</v>
      </c>
      <c r="X726" t="str">
        <f>IF(Table1[[#This Row],[Driver Age]]&lt;25,"(&lt;25) Young",IF(Table1[[#This Row],[Driver Age]]&lt;=60,"(25–60) Adult","(&gt;60) Senior"))</f>
        <v>(25–60) Adult</v>
      </c>
      <c r="Y726" t="s">
        <v>75</v>
      </c>
      <c r="Z726" t="s">
        <v>107</v>
      </c>
      <c r="AA726" t="s">
        <v>45</v>
      </c>
      <c r="AB726" t="s">
        <v>97</v>
      </c>
      <c r="AC726">
        <v>20</v>
      </c>
      <c r="AD726" t="s">
        <v>114</v>
      </c>
      <c r="AE726" t="s">
        <v>48</v>
      </c>
      <c r="AF726" t="s">
        <v>49</v>
      </c>
      <c r="AG726" t="s">
        <v>50</v>
      </c>
      <c r="AH726">
        <v>0.8</v>
      </c>
      <c r="AI726" t="s">
        <v>80</v>
      </c>
      <c r="AJ726" t="s">
        <v>91</v>
      </c>
    </row>
    <row r="727" spans="1:36">
      <c r="A727" t="s">
        <v>1474</v>
      </c>
      <c r="B727">
        <f>1</f>
        <v>1</v>
      </c>
      <c r="C727" t="s">
        <v>141</v>
      </c>
      <c r="D727" t="str">
        <f>VLOOKUP(Table1[[#This Row],[State Name]], Lookup!$A$2:$B$33, 2, FALSE)</f>
        <v>BR</v>
      </c>
      <c r="E727" t="s">
        <v>33</v>
      </c>
      <c r="F727">
        <v>2020</v>
      </c>
      <c r="G727" t="s">
        <v>56</v>
      </c>
      <c r="H727">
        <f t="shared" si="11"/>
        <v>1</v>
      </c>
      <c r="I727" s="3">
        <f>DATE(Table1[[#This Row],[Year]],Table1[[#This Row],[Month_Number]],1)</f>
        <v>43831</v>
      </c>
      <c r="J727" t="s">
        <v>57</v>
      </c>
      <c r="K727" t="s">
        <v>1475</v>
      </c>
      <c r="L727" t="s">
        <v>59</v>
      </c>
      <c r="M727">
        <v>2</v>
      </c>
      <c r="N727" t="s">
        <v>86</v>
      </c>
      <c r="O727">
        <v>7</v>
      </c>
      <c r="P727">
        <v>0</v>
      </c>
      <c r="Q727" t="s">
        <v>119</v>
      </c>
      <c r="R727" t="s">
        <v>61</v>
      </c>
      <c r="S727" t="s">
        <v>73</v>
      </c>
      <c r="T727" t="s">
        <v>105</v>
      </c>
      <c r="U727" t="s">
        <v>43</v>
      </c>
      <c r="V727">
        <v>62</v>
      </c>
      <c r="W727">
        <v>70</v>
      </c>
      <c r="X727" t="str">
        <f>IF(Table1[[#This Row],[Driver Age]]&lt;25,"(&lt;25) Young",IF(Table1[[#This Row],[Driver Age]]&lt;=60,"(25–60) Adult","(&gt;60) Senior"))</f>
        <v>(&gt;60) Senior</v>
      </c>
      <c r="Y727" t="s">
        <v>44</v>
      </c>
      <c r="Z727" t="s">
        <v>107</v>
      </c>
      <c r="AA727" t="s">
        <v>76</v>
      </c>
      <c r="AB727" t="s">
        <v>97</v>
      </c>
      <c r="AC727">
        <v>5</v>
      </c>
      <c r="AD727" t="s">
        <v>78</v>
      </c>
      <c r="AE727" t="s">
        <v>48</v>
      </c>
      <c r="AF727" t="s">
        <v>49</v>
      </c>
      <c r="AG727" t="s">
        <v>143</v>
      </c>
      <c r="AH727">
        <v>0</v>
      </c>
      <c r="AI727" t="s">
        <v>51</v>
      </c>
      <c r="AJ727" t="s">
        <v>52</v>
      </c>
    </row>
    <row r="728" spans="1:36">
      <c r="A728" t="s">
        <v>1476</v>
      </c>
      <c r="B728">
        <f>1</f>
        <v>1</v>
      </c>
      <c r="C728" t="s">
        <v>191</v>
      </c>
      <c r="D728" t="str">
        <f>VLOOKUP(Table1[[#This Row],[State Name]], Lookup!$A$2:$B$33, 2, FALSE)</f>
        <v>CH</v>
      </c>
      <c r="E728" t="s">
        <v>33</v>
      </c>
      <c r="F728">
        <v>2022</v>
      </c>
      <c r="G728" t="s">
        <v>34</v>
      </c>
      <c r="H728">
        <f t="shared" si="11"/>
        <v>5</v>
      </c>
      <c r="I728" s="3">
        <f>DATE(Table1[[#This Row],[Year]],Table1[[#This Row],[Month_Number]],1)</f>
        <v>44682</v>
      </c>
      <c r="J728" t="s">
        <v>95</v>
      </c>
      <c r="K728" t="s">
        <v>1475</v>
      </c>
      <c r="L728" t="s">
        <v>59</v>
      </c>
      <c r="M728">
        <v>1</v>
      </c>
      <c r="N728" t="s">
        <v>162</v>
      </c>
      <c r="O728">
        <v>3</v>
      </c>
      <c r="P728">
        <v>3</v>
      </c>
      <c r="Q728" t="s">
        <v>87</v>
      </c>
      <c r="R728" t="s">
        <v>61</v>
      </c>
      <c r="S728" t="s">
        <v>73</v>
      </c>
      <c r="T728" t="s">
        <v>105</v>
      </c>
      <c r="U728" t="s">
        <v>43</v>
      </c>
      <c r="V728">
        <v>83</v>
      </c>
      <c r="W728">
        <v>70</v>
      </c>
      <c r="X728" t="str">
        <f>IF(Table1[[#This Row],[Driver Age]]&lt;25,"(&lt;25) Young",IF(Table1[[#This Row],[Driver Age]]&lt;=60,"(25–60) Adult","(&gt;60) Senior"))</f>
        <v>(&gt;60) Senior</v>
      </c>
      <c r="Y728" t="s">
        <v>44</v>
      </c>
      <c r="Z728" t="s">
        <v>90</v>
      </c>
      <c r="AA728" t="s">
        <v>76</v>
      </c>
      <c r="AB728" t="s">
        <v>64</v>
      </c>
      <c r="AC728">
        <v>5</v>
      </c>
      <c r="AD728" t="s">
        <v>78</v>
      </c>
      <c r="AE728" t="s">
        <v>79</v>
      </c>
      <c r="AF728" t="s">
        <v>49</v>
      </c>
      <c r="AG728" t="s">
        <v>50</v>
      </c>
      <c r="AH728">
        <v>1</v>
      </c>
      <c r="AI728" t="s">
        <v>51</v>
      </c>
      <c r="AJ728" t="s">
        <v>91</v>
      </c>
    </row>
    <row r="729" spans="1:36">
      <c r="A729" t="s">
        <v>1477</v>
      </c>
      <c r="B729">
        <f>1</f>
        <v>1</v>
      </c>
      <c r="C729" t="s">
        <v>137</v>
      </c>
      <c r="D729" t="str">
        <f>VLOOKUP(Table1[[#This Row],[State Name]], Lookup!$A$2:$B$33, 2, FALSE)</f>
        <v>AS</v>
      </c>
      <c r="E729" t="s">
        <v>33</v>
      </c>
      <c r="F729">
        <v>2018</v>
      </c>
      <c r="G729" t="s">
        <v>56</v>
      </c>
      <c r="H729">
        <f t="shared" si="11"/>
        <v>1</v>
      </c>
      <c r="I729" s="3">
        <f>DATE(Table1[[#This Row],[Year]],Table1[[#This Row],[Month_Number]],1)</f>
        <v>43101</v>
      </c>
      <c r="J729" t="s">
        <v>84</v>
      </c>
      <c r="K729" t="s">
        <v>1478</v>
      </c>
      <c r="L729" t="s">
        <v>37</v>
      </c>
      <c r="M729">
        <v>3</v>
      </c>
      <c r="N729" t="s">
        <v>113</v>
      </c>
      <c r="O729">
        <v>9</v>
      </c>
      <c r="P729">
        <v>4</v>
      </c>
      <c r="Q729" t="s">
        <v>39</v>
      </c>
      <c r="R729" t="s">
        <v>61</v>
      </c>
      <c r="S729" t="s">
        <v>73</v>
      </c>
      <c r="T729" t="s">
        <v>63</v>
      </c>
      <c r="U729" t="s">
        <v>89</v>
      </c>
      <c r="V729">
        <v>31</v>
      </c>
      <c r="W729">
        <v>43</v>
      </c>
      <c r="X729" t="str">
        <f>IF(Table1[[#This Row],[Driver Age]]&lt;25,"(&lt;25) Young",IF(Table1[[#This Row],[Driver Age]]&lt;=60,"(25–60) Adult","(&gt;60) Senior"))</f>
        <v>(25–60) Adult</v>
      </c>
      <c r="Y729" t="s">
        <v>75</v>
      </c>
      <c r="Z729" t="s">
        <v>33</v>
      </c>
      <c r="AA729" t="s">
        <v>76</v>
      </c>
      <c r="AB729" t="s">
        <v>97</v>
      </c>
      <c r="AC729">
        <v>19</v>
      </c>
      <c r="AD729" t="s">
        <v>114</v>
      </c>
      <c r="AE729" t="s">
        <v>65</v>
      </c>
      <c r="AF729" t="s">
        <v>26</v>
      </c>
      <c r="AG729" t="s">
        <v>50</v>
      </c>
      <c r="AH729">
        <v>0.44</v>
      </c>
      <c r="AI729" t="s">
        <v>108</v>
      </c>
      <c r="AJ729" t="s">
        <v>109</v>
      </c>
    </row>
    <row r="730" spans="1:36">
      <c r="A730" t="s">
        <v>1479</v>
      </c>
      <c r="B730">
        <f>1</f>
        <v>1</v>
      </c>
      <c r="C730" t="s">
        <v>253</v>
      </c>
      <c r="D730" t="str">
        <f>VLOOKUP(Table1[[#This Row],[State Name]], Lookup!$A$2:$B$33, 2, FALSE)</f>
        <v>UK</v>
      </c>
      <c r="E730" t="s">
        <v>33</v>
      </c>
      <c r="F730">
        <v>2021</v>
      </c>
      <c r="G730" t="s">
        <v>83</v>
      </c>
      <c r="H730">
        <f t="shared" si="11"/>
        <v>6</v>
      </c>
      <c r="I730" s="3">
        <f>DATE(Table1[[#This Row],[Year]],Table1[[#This Row],[Month_Number]],1)</f>
        <v>44348</v>
      </c>
      <c r="J730" t="s">
        <v>95</v>
      </c>
      <c r="K730" t="s">
        <v>1480</v>
      </c>
      <c r="L730" t="s">
        <v>59</v>
      </c>
      <c r="M730">
        <v>4</v>
      </c>
      <c r="N730" t="s">
        <v>113</v>
      </c>
      <c r="O730">
        <v>3</v>
      </c>
      <c r="P730">
        <v>0</v>
      </c>
      <c r="Q730" t="s">
        <v>119</v>
      </c>
      <c r="R730" t="s">
        <v>104</v>
      </c>
      <c r="S730" t="s">
        <v>120</v>
      </c>
      <c r="T730" t="s">
        <v>63</v>
      </c>
      <c r="U730" t="s">
        <v>106</v>
      </c>
      <c r="V730">
        <v>119</v>
      </c>
      <c r="W730">
        <v>66</v>
      </c>
      <c r="X730" t="str">
        <f>IF(Table1[[#This Row],[Driver Age]]&lt;25,"(&lt;25) Young",IF(Table1[[#This Row],[Driver Age]]&lt;=60,"(25–60) Adult","(&gt;60) Senior"))</f>
        <v>(&gt;60) Senior</v>
      </c>
      <c r="Y730" t="s">
        <v>44</v>
      </c>
      <c r="Z730" t="s">
        <v>90</v>
      </c>
      <c r="AA730" t="s">
        <v>45</v>
      </c>
      <c r="AB730" t="s">
        <v>64</v>
      </c>
      <c r="AC730">
        <v>9</v>
      </c>
      <c r="AD730" t="s">
        <v>78</v>
      </c>
      <c r="AE730" t="s">
        <v>48</v>
      </c>
      <c r="AF730" t="s">
        <v>49</v>
      </c>
      <c r="AG730" t="s">
        <v>143</v>
      </c>
      <c r="AH730">
        <v>0</v>
      </c>
      <c r="AI730" t="s">
        <v>51</v>
      </c>
      <c r="AJ730" t="s">
        <v>81</v>
      </c>
    </row>
    <row r="731" spans="1:36">
      <c r="A731" t="s">
        <v>1481</v>
      </c>
      <c r="B731">
        <f>1</f>
        <v>1</v>
      </c>
      <c r="C731" t="s">
        <v>318</v>
      </c>
      <c r="D731" t="str">
        <f>VLOOKUP(Table1[[#This Row],[State Name]], Lookup!$A$2:$B$33, 2, FALSE)</f>
        <v>PB</v>
      </c>
      <c r="E731" t="s">
        <v>33</v>
      </c>
      <c r="F731">
        <v>2022</v>
      </c>
      <c r="G731" t="s">
        <v>111</v>
      </c>
      <c r="H731">
        <f t="shared" si="11"/>
        <v>10</v>
      </c>
      <c r="I731" s="3">
        <f>DATE(Table1[[#This Row],[Year]],Table1[[#This Row],[Month_Number]],1)</f>
        <v>44835</v>
      </c>
      <c r="J731" t="s">
        <v>154</v>
      </c>
      <c r="K731" t="s">
        <v>1482</v>
      </c>
      <c r="L731" t="s">
        <v>59</v>
      </c>
      <c r="M731">
        <v>3</v>
      </c>
      <c r="N731" t="s">
        <v>86</v>
      </c>
      <c r="O731">
        <v>1</v>
      </c>
      <c r="P731">
        <v>0</v>
      </c>
      <c r="Q731" t="s">
        <v>39</v>
      </c>
      <c r="R731" t="s">
        <v>40</v>
      </c>
      <c r="S731" t="s">
        <v>62</v>
      </c>
      <c r="T731" t="s">
        <v>63</v>
      </c>
      <c r="U731" t="s">
        <v>43</v>
      </c>
      <c r="V731">
        <v>55</v>
      </c>
      <c r="W731">
        <v>51</v>
      </c>
      <c r="X731" t="str">
        <f>IF(Table1[[#This Row],[Driver Age]]&lt;25,"(&lt;25) Young",IF(Table1[[#This Row],[Driver Age]]&lt;=60,"(25–60) Adult","(&gt;60) Senior"))</f>
        <v>(25–60) Adult</v>
      </c>
      <c r="Y731" t="s">
        <v>44</v>
      </c>
      <c r="Z731" t="s">
        <v>90</v>
      </c>
      <c r="AA731" t="s">
        <v>76</v>
      </c>
      <c r="AB731" t="s">
        <v>77</v>
      </c>
      <c r="AC731">
        <v>10</v>
      </c>
      <c r="AD731" t="s">
        <v>78</v>
      </c>
      <c r="AE731" t="s">
        <v>79</v>
      </c>
      <c r="AF731" t="s">
        <v>26</v>
      </c>
      <c r="AG731" t="s">
        <v>143</v>
      </c>
      <c r="AH731">
        <v>0</v>
      </c>
      <c r="AI731" t="s">
        <v>66</v>
      </c>
      <c r="AJ731" t="s">
        <v>52</v>
      </c>
    </row>
    <row r="732" spans="1:36">
      <c r="A732" t="s">
        <v>1483</v>
      </c>
      <c r="B732">
        <f>1</f>
        <v>1</v>
      </c>
      <c r="C732" t="s">
        <v>206</v>
      </c>
      <c r="D732" t="str">
        <f>VLOOKUP(Table1[[#This Row],[State Name]], Lookup!$A$2:$B$33, 2, FALSE)</f>
        <v>OD</v>
      </c>
      <c r="E732" t="s">
        <v>33</v>
      </c>
      <c r="F732">
        <v>2020</v>
      </c>
      <c r="G732" t="s">
        <v>124</v>
      </c>
      <c r="H732">
        <f t="shared" si="11"/>
        <v>7</v>
      </c>
      <c r="I732" s="3">
        <f>DATE(Table1[[#This Row],[Year]],Table1[[#This Row],[Month_Number]],1)</f>
        <v>44013</v>
      </c>
      <c r="J732" t="s">
        <v>154</v>
      </c>
      <c r="K732" t="s">
        <v>346</v>
      </c>
      <c r="L732" t="s">
        <v>37</v>
      </c>
      <c r="M732">
        <v>2</v>
      </c>
      <c r="N732" t="s">
        <v>113</v>
      </c>
      <c r="O732">
        <v>3</v>
      </c>
      <c r="P732">
        <v>5</v>
      </c>
      <c r="Q732" t="s">
        <v>39</v>
      </c>
      <c r="R732" t="s">
        <v>104</v>
      </c>
      <c r="S732" t="s">
        <v>120</v>
      </c>
      <c r="T732" t="s">
        <v>63</v>
      </c>
      <c r="U732" t="s">
        <v>106</v>
      </c>
      <c r="V732">
        <v>67</v>
      </c>
      <c r="W732">
        <v>59</v>
      </c>
      <c r="X732" t="str">
        <f>IF(Table1[[#This Row],[Driver Age]]&lt;25,"(&lt;25) Young",IF(Table1[[#This Row],[Driver Age]]&lt;=60,"(25–60) Adult","(&gt;60) Senior"))</f>
        <v>(25–60) Adult</v>
      </c>
      <c r="Y732" t="s">
        <v>75</v>
      </c>
      <c r="Z732" t="s">
        <v>90</v>
      </c>
      <c r="AA732" t="s">
        <v>45</v>
      </c>
      <c r="AB732" t="s">
        <v>97</v>
      </c>
      <c r="AC732">
        <v>14</v>
      </c>
      <c r="AD732" t="s">
        <v>135</v>
      </c>
      <c r="AE732" t="s">
        <v>48</v>
      </c>
      <c r="AF732" t="s">
        <v>26</v>
      </c>
      <c r="AG732" t="s">
        <v>50</v>
      </c>
      <c r="AH732">
        <v>1.67</v>
      </c>
      <c r="AI732" t="s">
        <v>66</v>
      </c>
      <c r="AJ732" t="s">
        <v>52</v>
      </c>
    </row>
    <row r="733" spans="1:36">
      <c r="A733" t="s">
        <v>1484</v>
      </c>
      <c r="B733">
        <f>1</f>
        <v>1</v>
      </c>
      <c r="C733" t="s">
        <v>253</v>
      </c>
      <c r="D733" t="str">
        <f>VLOOKUP(Table1[[#This Row],[State Name]], Lookup!$A$2:$B$33, 2, FALSE)</f>
        <v>UK</v>
      </c>
      <c r="E733" t="s">
        <v>33</v>
      </c>
      <c r="F733">
        <v>2023</v>
      </c>
      <c r="G733" t="s">
        <v>138</v>
      </c>
      <c r="H733">
        <f t="shared" si="11"/>
        <v>9</v>
      </c>
      <c r="I733" s="3">
        <f>DATE(Table1[[#This Row],[Year]],Table1[[#This Row],[Month_Number]],1)</f>
        <v>45170</v>
      </c>
      <c r="J733" t="s">
        <v>101</v>
      </c>
      <c r="K733" t="s">
        <v>1485</v>
      </c>
      <c r="L733" t="s">
        <v>50</v>
      </c>
      <c r="M733">
        <v>4</v>
      </c>
      <c r="N733" t="s">
        <v>71</v>
      </c>
      <c r="O733">
        <v>6</v>
      </c>
      <c r="P733">
        <v>0</v>
      </c>
      <c r="Q733" t="s">
        <v>87</v>
      </c>
      <c r="R733" t="s">
        <v>61</v>
      </c>
      <c r="S733" t="s">
        <v>120</v>
      </c>
      <c r="T733" t="s">
        <v>105</v>
      </c>
      <c r="U733" t="s">
        <v>43</v>
      </c>
      <c r="V733">
        <v>105</v>
      </c>
      <c r="W733">
        <v>45</v>
      </c>
      <c r="X733" t="str">
        <f>IF(Table1[[#This Row],[Driver Age]]&lt;25,"(&lt;25) Young",IF(Table1[[#This Row],[Driver Age]]&lt;=60,"(25–60) Adult","(&gt;60) Senior"))</f>
        <v>(25–60) Adult</v>
      </c>
      <c r="Y733" t="s">
        <v>75</v>
      </c>
      <c r="Z733" t="s">
        <v>33</v>
      </c>
      <c r="AA733" t="s">
        <v>45</v>
      </c>
      <c r="AB733" t="s">
        <v>64</v>
      </c>
      <c r="AC733">
        <v>6</v>
      </c>
      <c r="AD733" t="s">
        <v>78</v>
      </c>
      <c r="AE733" t="s">
        <v>79</v>
      </c>
      <c r="AF733" t="s">
        <v>49</v>
      </c>
      <c r="AG733" t="s">
        <v>143</v>
      </c>
      <c r="AH733">
        <v>0</v>
      </c>
      <c r="AI733" t="s">
        <v>108</v>
      </c>
      <c r="AJ733" t="s">
        <v>67</v>
      </c>
    </row>
    <row r="734" spans="1:36">
      <c r="A734" t="s">
        <v>1486</v>
      </c>
      <c r="B734">
        <f>1</f>
        <v>1</v>
      </c>
      <c r="C734" t="s">
        <v>122</v>
      </c>
      <c r="D734" t="str">
        <f>VLOOKUP(Table1[[#This Row],[State Name]], Lookup!$A$2:$B$33, 2, FALSE)</f>
        <v>RJ</v>
      </c>
      <c r="E734" t="s">
        <v>1191</v>
      </c>
      <c r="F734">
        <v>2019</v>
      </c>
      <c r="G734" t="s">
        <v>83</v>
      </c>
      <c r="H734">
        <f t="shared" si="11"/>
        <v>6</v>
      </c>
      <c r="I734" s="3">
        <f>DATE(Table1[[#This Row],[Year]],Table1[[#This Row],[Month_Number]],1)</f>
        <v>43617</v>
      </c>
      <c r="J734" t="s">
        <v>146</v>
      </c>
      <c r="K734" t="s">
        <v>545</v>
      </c>
      <c r="L734" t="s">
        <v>59</v>
      </c>
      <c r="M734">
        <v>5</v>
      </c>
      <c r="N734" t="s">
        <v>128</v>
      </c>
      <c r="O734">
        <v>7</v>
      </c>
      <c r="P734">
        <v>0</v>
      </c>
      <c r="Q734" t="s">
        <v>87</v>
      </c>
      <c r="R734" t="s">
        <v>40</v>
      </c>
      <c r="S734" t="s">
        <v>62</v>
      </c>
      <c r="T734" t="s">
        <v>63</v>
      </c>
      <c r="U734" t="s">
        <v>89</v>
      </c>
      <c r="V734">
        <v>99</v>
      </c>
      <c r="W734">
        <v>21</v>
      </c>
      <c r="X734" t="str">
        <f>IF(Table1[[#This Row],[Driver Age]]&lt;25,"(&lt;25) Young",IF(Table1[[#This Row],[Driver Age]]&lt;=60,"(25–60) Adult","(&gt;60) Senior"))</f>
        <v>(&lt;25) Young</v>
      </c>
      <c r="Y734" t="s">
        <v>44</v>
      </c>
      <c r="Z734" t="s">
        <v>90</v>
      </c>
      <c r="AA734" t="s">
        <v>76</v>
      </c>
      <c r="AB734" t="s">
        <v>46</v>
      </c>
      <c r="AC734">
        <v>12</v>
      </c>
      <c r="AD734" t="s">
        <v>135</v>
      </c>
      <c r="AE734" t="s">
        <v>65</v>
      </c>
      <c r="AF734" t="s">
        <v>49</v>
      </c>
      <c r="AG734" t="s">
        <v>143</v>
      </c>
      <c r="AH734">
        <v>0</v>
      </c>
      <c r="AI734" t="s">
        <v>168</v>
      </c>
      <c r="AJ734" t="s">
        <v>67</v>
      </c>
    </row>
    <row r="735" spans="1:36">
      <c r="A735" t="s">
        <v>1487</v>
      </c>
      <c r="B735">
        <f>1</f>
        <v>1</v>
      </c>
      <c r="C735" t="s">
        <v>197</v>
      </c>
      <c r="D735" t="str">
        <f>VLOOKUP(Table1[[#This Row],[State Name]], Lookup!$A$2:$B$33, 2, FALSE)</f>
        <v>GJ</v>
      </c>
      <c r="E735" t="s">
        <v>198</v>
      </c>
      <c r="F735">
        <v>2022</v>
      </c>
      <c r="G735" t="s">
        <v>192</v>
      </c>
      <c r="H735">
        <f t="shared" si="11"/>
        <v>3</v>
      </c>
      <c r="I735" s="3">
        <f>DATE(Table1[[#This Row],[Year]],Table1[[#This Row],[Month_Number]],1)</f>
        <v>44621</v>
      </c>
      <c r="J735" t="s">
        <v>35</v>
      </c>
      <c r="K735" t="s">
        <v>1488</v>
      </c>
      <c r="L735" t="s">
        <v>50</v>
      </c>
      <c r="M735">
        <v>3</v>
      </c>
      <c r="N735" t="s">
        <v>38</v>
      </c>
      <c r="O735">
        <v>9</v>
      </c>
      <c r="P735">
        <v>3</v>
      </c>
      <c r="Q735" t="s">
        <v>87</v>
      </c>
      <c r="R735" t="s">
        <v>104</v>
      </c>
      <c r="S735" t="s">
        <v>73</v>
      </c>
      <c r="T735" t="s">
        <v>63</v>
      </c>
      <c r="U735" t="s">
        <v>106</v>
      </c>
      <c r="V735">
        <v>48</v>
      </c>
      <c r="W735">
        <v>45</v>
      </c>
      <c r="X735" t="str">
        <f>IF(Table1[[#This Row],[Driver Age]]&lt;25,"(&lt;25) Young",IF(Table1[[#This Row],[Driver Age]]&lt;=60,"(25–60) Adult","(&gt;60) Senior"))</f>
        <v>(25–60) Adult</v>
      </c>
      <c r="Y735" t="s">
        <v>75</v>
      </c>
      <c r="Z735" t="s">
        <v>107</v>
      </c>
      <c r="AA735" t="s">
        <v>76</v>
      </c>
      <c r="AB735" t="s">
        <v>64</v>
      </c>
      <c r="AC735">
        <v>15</v>
      </c>
      <c r="AD735" t="s">
        <v>135</v>
      </c>
      <c r="AE735" t="s">
        <v>79</v>
      </c>
      <c r="AF735" t="s">
        <v>49</v>
      </c>
      <c r="AG735" t="s">
        <v>50</v>
      </c>
      <c r="AH735">
        <v>0.33</v>
      </c>
      <c r="AI735" t="s">
        <v>108</v>
      </c>
      <c r="AJ735" t="s">
        <v>109</v>
      </c>
    </row>
    <row r="736" spans="1:36">
      <c r="A736" t="s">
        <v>1489</v>
      </c>
      <c r="B736">
        <f>1</f>
        <v>1</v>
      </c>
      <c r="C736" t="s">
        <v>157</v>
      </c>
      <c r="D736" t="str">
        <f>VLOOKUP(Table1[[#This Row],[State Name]], Lookup!$A$2:$B$33, 2, FALSE)</f>
        <v>KA</v>
      </c>
      <c r="E736" t="s">
        <v>302</v>
      </c>
      <c r="F736">
        <v>2021</v>
      </c>
      <c r="G736" t="s">
        <v>94</v>
      </c>
      <c r="H736">
        <f t="shared" si="11"/>
        <v>8</v>
      </c>
      <c r="I736" s="3">
        <f>DATE(Table1[[#This Row],[Year]],Table1[[#This Row],[Month_Number]],1)</f>
        <v>44409</v>
      </c>
      <c r="J736" t="s">
        <v>95</v>
      </c>
      <c r="K736" t="s">
        <v>1490</v>
      </c>
      <c r="L736" t="s">
        <v>50</v>
      </c>
      <c r="M736">
        <v>5</v>
      </c>
      <c r="N736" t="s">
        <v>113</v>
      </c>
      <c r="O736">
        <v>6</v>
      </c>
      <c r="P736">
        <v>4</v>
      </c>
      <c r="Q736" t="s">
        <v>72</v>
      </c>
      <c r="R736" t="s">
        <v>88</v>
      </c>
      <c r="S736" t="s">
        <v>62</v>
      </c>
      <c r="T736" t="s">
        <v>105</v>
      </c>
      <c r="U736" t="s">
        <v>33</v>
      </c>
      <c r="V736">
        <v>96</v>
      </c>
      <c r="W736">
        <v>27</v>
      </c>
      <c r="X736" t="str">
        <f>IF(Table1[[#This Row],[Driver Age]]&lt;25,"(&lt;25) Young",IF(Table1[[#This Row],[Driver Age]]&lt;=60,"(25–60) Adult","(&gt;60) Senior"))</f>
        <v>(25–60) Adult</v>
      </c>
      <c r="Y736" t="s">
        <v>44</v>
      </c>
      <c r="Z736" t="s">
        <v>33</v>
      </c>
      <c r="AA736" t="s">
        <v>76</v>
      </c>
      <c r="AB736" t="s">
        <v>97</v>
      </c>
      <c r="AC736">
        <v>16</v>
      </c>
      <c r="AD736" t="s">
        <v>135</v>
      </c>
      <c r="AE736" t="s">
        <v>48</v>
      </c>
      <c r="AF736" t="s">
        <v>49</v>
      </c>
      <c r="AG736" t="s">
        <v>50</v>
      </c>
      <c r="AH736">
        <v>0.67</v>
      </c>
      <c r="AI736" t="s">
        <v>80</v>
      </c>
      <c r="AJ736" t="s">
        <v>67</v>
      </c>
    </row>
    <row r="737" spans="1:36">
      <c r="A737" t="s">
        <v>1491</v>
      </c>
      <c r="B737">
        <f>1</f>
        <v>1</v>
      </c>
      <c r="C737" t="s">
        <v>93</v>
      </c>
      <c r="D737" t="str">
        <f>VLOOKUP(Table1[[#This Row],[State Name]], Lookup!$A$2:$B$33, 2, FALSE)</f>
        <v>SK</v>
      </c>
      <c r="E737" t="s">
        <v>33</v>
      </c>
      <c r="F737">
        <v>2021</v>
      </c>
      <c r="G737" t="s">
        <v>100</v>
      </c>
      <c r="H737">
        <f t="shared" si="11"/>
        <v>11</v>
      </c>
      <c r="I737" s="3">
        <f>DATE(Table1[[#This Row],[Year]],Table1[[#This Row],[Month_Number]],1)</f>
        <v>44501</v>
      </c>
      <c r="J737" t="s">
        <v>35</v>
      </c>
      <c r="K737" t="s">
        <v>620</v>
      </c>
      <c r="L737" t="s">
        <v>50</v>
      </c>
      <c r="M737">
        <v>5</v>
      </c>
      <c r="N737" t="s">
        <v>71</v>
      </c>
      <c r="O737">
        <v>5</v>
      </c>
      <c r="P737">
        <v>1</v>
      </c>
      <c r="Q737" t="s">
        <v>87</v>
      </c>
      <c r="R737" t="s">
        <v>61</v>
      </c>
      <c r="S737" t="s">
        <v>62</v>
      </c>
      <c r="T737" t="s">
        <v>105</v>
      </c>
      <c r="U737" t="s">
        <v>33</v>
      </c>
      <c r="V737">
        <v>103</v>
      </c>
      <c r="W737">
        <v>51</v>
      </c>
      <c r="X737" t="str">
        <f>IF(Table1[[#This Row],[Driver Age]]&lt;25,"(&lt;25) Young",IF(Table1[[#This Row],[Driver Age]]&lt;=60,"(25–60) Adult","(&gt;60) Senior"))</f>
        <v>(25–60) Adult</v>
      </c>
      <c r="Y737" t="s">
        <v>75</v>
      </c>
      <c r="Z737" t="s">
        <v>90</v>
      </c>
      <c r="AA737" t="s">
        <v>76</v>
      </c>
      <c r="AB737" t="s">
        <v>97</v>
      </c>
      <c r="AC737">
        <v>11</v>
      </c>
      <c r="AD737" t="s">
        <v>78</v>
      </c>
      <c r="AE737" t="s">
        <v>48</v>
      </c>
      <c r="AF737" t="s">
        <v>49</v>
      </c>
      <c r="AG737" t="s">
        <v>50</v>
      </c>
      <c r="AH737">
        <v>0.2</v>
      </c>
      <c r="AI737" t="s">
        <v>66</v>
      </c>
      <c r="AJ737" t="s">
        <v>67</v>
      </c>
    </row>
    <row r="738" spans="1:36">
      <c r="A738" t="s">
        <v>1492</v>
      </c>
      <c r="B738">
        <f>1</f>
        <v>1</v>
      </c>
      <c r="C738" t="s">
        <v>311</v>
      </c>
      <c r="D738" t="str">
        <f>VLOOKUP(Table1[[#This Row],[State Name]], Lookup!$A$2:$B$33, 2, FALSE)</f>
        <v>JH</v>
      </c>
      <c r="E738" t="s">
        <v>33</v>
      </c>
      <c r="F738">
        <v>2019</v>
      </c>
      <c r="G738" t="s">
        <v>192</v>
      </c>
      <c r="H738">
        <f t="shared" si="11"/>
        <v>3</v>
      </c>
      <c r="I738" s="3">
        <f>DATE(Table1[[#This Row],[Year]],Table1[[#This Row],[Month_Number]],1)</f>
        <v>43525</v>
      </c>
      <c r="J738" t="s">
        <v>146</v>
      </c>
      <c r="K738" t="s">
        <v>1493</v>
      </c>
      <c r="L738" t="s">
        <v>37</v>
      </c>
      <c r="M738">
        <v>2</v>
      </c>
      <c r="N738" t="s">
        <v>71</v>
      </c>
      <c r="O738">
        <v>9</v>
      </c>
      <c r="P738">
        <v>3</v>
      </c>
      <c r="Q738" t="s">
        <v>103</v>
      </c>
      <c r="R738" t="s">
        <v>104</v>
      </c>
      <c r="S738" t="s">
        <v>73</v>
      </c>
      <c r="T738" t="s">
        <v>105</v>
      </c>
      <c r="U738" t="s">
        <v>33</v>
      </c>
      <c r="V738">
        <v>55</v>
      </c>
      <c r="W738">
        <v>36</v>
      </c>
      <c r="X738" t="str">
        <f>IF(Table1[[#This Row],[Driver Age]]&lt;25,"(&lt;25) Young",IF(Table1[[#This Row],[Driver Age]]&lt;=60,"(25–60) Adult","(&gt;60) Senior"))</f>
        <v>(25–60) Adult</v>
      </c>
      <c r="Y738" t="s">
        <v>75</v>
      </c>
      <c r="Z738" t="s">
        <v>107</v>
      </c>
      <c r="AA738" t="s">
        <v>76</v>
      </c>
      <c r="AB738" t="s">
        <v>64</v>
      </c>
      <c r="AC738">
        <v>17</v>
      </c>
      <c r="AD738" t="s">
        <v>114</v>
      </c>
      <c r="AE738" t="s">
        <v>65</v>
      </c>
      <c r="AF738" t="s">
        <v>49</v>
      </c>
      <c r="AG738" t="s">
        <v>50</v>
      </c>
      <c r="AH738">
        <v>0.33</v>
      </c>
      <c r="AI738" t="s">
        <v>108</v>
      </c>
      <c r="AJ738" t="s">
        <v>52</v>
      </c>
    </row>
    <row r="739" spans="1:36">
      <c r="A739" t="s">
        <v>1494</v>
      </c>
      <c r="B739">
        <f>1</f>
        <v>1</v>
      </c>
      <c r="C739" t="s">
        <v>294</v>
      </c>
      <c r="D739" t="str">
        <f>VLOOKUP(Table1[[#This Row],[State Name]], Lookup!$A$2:$B$33, 2, FALSE)</f>
        <v>MZ</v>
      </c>
      <c r="E739" t="s">
        <v>33</v>
      </c>
      <c r="F739">
        <v>2020</v>
      </c>
      <c r="G739" t="s">
        <v>130</v>
      </c>
      <c r="H739">
        <f t="shared" si="11"/>
        <v>4</v>
      </c>
      <c r="I739" s="3">
        <f>DATE(Table1[[#This Row],[Year]],Table1[[#This Row],[Month_Number]],1)</f>
        <v>43922</v>
      </c>
      <c r="J739" t="s">
        <v>146</v>
      </c>
      <c r="K739" t="s">
        <v>1495</v>
      </c>
      <c r="L739" t="s">
        <v>50</v>
      </c>
      <c r="M739">
        <v>5</v>
      </c>
      <c r="N739" t="s">
        <v>86</v>
      </c>
      <c r="O739">
        <v>8</v>
      </c>
      <c r="P739">
        <v>3</v>
      </c>
      <c r="Q739" t="s">
        <v>72</v>
      </c>
      <c r="R739" t="s">
        <v>40</v>
      </c>
      <c r="S739" t="s">
        <v>120</v>
      </c>
      <c r="T739" t="s">
        <v>63</v>
      </c>
      <c r="U739" t="s">
        <v>33</v>
      </c>
      <c r="V739">
        <v>68</v>
      </c>
      <c r="W739">
        <v>57</v>
      </c>
      <c r="X739" t="str">
        <f>IF(Table1[[#This Row],[Driver Age]]&lt;25,"(&lt;25) Young",IF(Table1[[#This Row],[Driver Age]]&lt;=60,"(25–60) Adult","(&gt;60) Senior"))</f>
        <v>(25–60) Adult</v>
      </c>
      <c r="Y739" t="s">
        <v>75</v>
      </c>
      <c r="Z739" t="s">
        <v>90</v>
      </c>
      <c r="AA739" t="s">
        <v>76</v>
      </c>
      <c r="AB739" t="s">
        <v>64</v>
      </c>
      <c r="AC739">
        <v>17</v>
      </c>
      <c r="AD739" t="s">
        <v>114</v>
      </c>
      <c r="AE739" t="s">
        <v>48</v>
      </c>
      <c r="AF739" t="s">
        <v>49</v>
      </c>
      <c r="AG739" t="s">
        <v>50</v>
      </c>
      <c r="AH739">
        <v>0.38</v>
      </c>
      <c r="AI739" t="s">
        <v>66</v>
      </c>
      <c r="AJ739" t="s">
        <v>52</v>
      </c>
    </row>
    <row r="740" spans="1:36">
      <c r="A740" t="s">
        <v>1496</v>
      </c>
      <c r="B740">
        <f>1</f>
        <v>1</v>
      </c>
      <c r="C740" t="s">
        <v>69</v>
      </c>
      <c r="D740" t="str">
        <f>VLOOKUP(Table1[[#This Row],[State Name]], Lookup!$A$2:$B$33, 2, FALSE)</f>
        <v>CG</v>
      </c>
      <c r="E740" t="s">
        <v>33</v>
      </c>
      <c r="F740">
        <v>2018</v>
      </c>
      <c r="G740" t="s">
        <v>138</v>
      </c>
      <c r="H740">
        <f t="shared" si="11"/>
        <v>9</v>
      </c>
      <c r="I740" s="3">
        <f>DATE(Table1[[#This Row],[Year]],Table1[[#This Row],[Month_Number]],1)</f>
        <v>43344</v>
      </c>
      <c r="J740" t="s">
        <v>35</v>
      </c>
      <c r="K740" t="s">
        <v>1380</v>
      </c>
      <c r="L740" t="s">
        <v>37</v>
      </c>
      <c r="M740">
        <v>3</v>
      </c>
      <c r="N740" t="s">
        <v>71</v>
      </c>
      <c r="O740">
        <v>1</v>
      </c>
      <c r="P740">
        <v>0</v>
      </c>
      <c r="Q740" t="s">
        <v>72</v>
      </c>
      <c r="R740" t="s">
        <v>40</v>
      </c>
      <c r="S740" t="s">
        <v>120</v>
      </c>
      <c r="T740" t="s">
        <v>42</v>
      </c>
      <c r="U740" t="s">
        <v>89</v>
      </c>
      <c r="V740">
        <v>66</v>
      </c>
      <c r="W740">
        <v>33</v>
      </c>
      <c r="X740" t="str">
        <f>IF(Table1[[#This Row],[Driver Age]]&lt;25,"(&lt;25) Young",IF(Table1[[#This Row],[Driver Age]]&lt;=60,"(25–60) Adult","(&gt;60) Senior"))</f>
        <v>(25–60) Adult</v>
      </c>
      <c r="Y740" t="s">
        <v>44</v>
      </c>
      <c r="Z740" t="s">
        <v>90</v>
      </c>
      <c r="AA740" t="s">
        <v>76</v>
      </c>
      <c r="AB740" t="s">
        <v>46</v>
      </c>
      <c r="AC740">
        <v>13</v>
      </c>
      <c r="AD740" t="s">
        <v>135</v>
      </c>
      <c r="AE740" t="s">
        <v>65</v>
      </c>
      <c r="AF740" t="s">
        <v>49</v>
      </c>
      <c r="AG740" t="s">
        <v>143</v>
      </c>
      <c r="AH740">
        <v>0</v>
      </c>
      <c r="AI740" t="s">
        <v>80</v>
      </c>
      <c r="AJ740" t="s">
        <v>52</v>
      </c>
    </row>
    <row r="741" spans="1:36">
      <c r="A741" t="s">
        <v>1497</v>
      </c>
      <c r="B741">
        <f>1</f>
        <v>1</v>
      </c>
      <c r="C741" t="s">
        <v>166</v>
      </c>
      <c r="D741" t="str">
        <f>VLOOKUP(Table1[[#This Row],[State Name]], Lookup!$A$2:$B$33, 2, FALSE)</f>
        <v>MP</v>
      </c>
      <c r="E741" t="s">
        <v>33</v>
      </c>
      <c r="F741">
        <v>2021</v>
      </c>
      <c r="G741" t="s">
        <v>100</v>
      </c>
      <c r="H741">
        <f t="shared" si="11"/>
        <v>11</v>
      </c>
      <c r="I741" s="3">
        <f>DATE(Table1[[#This Row],[Year]],Table1[[#This Row],[Month_Number]],1)</f>
        <v>44501</v>
      </c>
      <c r="J741" t="s">
        <v>35</v>
      </c>
      <c r="K741" t="s">
        <v>1498</v>
      </c>
      <c r="L741" t="s">
        <v>50</v>
      </c>
      <c r="M741">
        <v>2</v>
      </c>
      <c r="N741" t="s">
        <v>86</v>
      </c>
      <c r="O741">
        <v>7</v>
      </c>
      <c r="P741">
        <v>1</v>
      </c>
      <c r="Q741" t="s">
        <v>119</v>
      </c>
      <c r="R741" t="s">
        <v>104</v>
      </c>
      <c r="S741" t="s">
        <v>41</v>
      </c>
      <c r="T741" t="s">
        <v>74</v>
      </c>
      <c r="U741" t="s">
        <v>43</v>
      </c>
      <c r="V741">
        <v>70</v>
      </c>
      <c r="W741">
        <v>69</v>
      </c>
      <c r="X741" t="str">
        <f>IF(Table1[[#This Row],[Driver Age]]&lt;25,"(&lt;25) Young",IF(Table1[[#This Row],[Driver Age]]&lt;=60,"(25–60) Adult","(&gt;60) Senior"))</f>
        <v>(&gt;60) Senior</v>
      </c>
      <c r="Y741" t="s">
        <v>44</v>
      </c>
      <c r="Z741" t="s">
        <v>33</v>
      </c>
      <c r="AA741" t="s">
        <v>76</v>
      </c>
      <c r="AB741" t="s">
        <v>77</v>
      </c>
      <c r="AC741">
        <v>8</v>
      </c>
      <c r="AD741" t="s">
        <v>78</v>
      </c>
      <c r="AE741" t="s">
        <v>48</v>
      </c>
      <c r="AF741" t="s">
        <v>49</v>
      </c>
      <c r="AG741" t="s">
        <v>50</v>
      </c>
      <c r="AH741">
        <v>0.14000000000000001</v>
      </c>
      <c r="AI741" t="s">
        <v>51</v>
      </c>
      <c r="AJ741" t="s">
        <v>91</v>
      </c>
    </row>
    <row r="742" spans="1:36">
      <c r="A742" t="s">
        <v>1499</v>
      </c>
      <c r="B742">
        <f>1</f>
        <v>1</v>
      </c>
      <c r="C742" t="s">
        <v>211</v>
      </c>
      <c r="D742" t="str">
        <f>VLOOKUP(Table1[[#This Row],[State Name]], Lookup!$A$2:$B$33, 2, FALSE)</f>
        <v>WB</v>
      </c>
      <c r="E742" t="s">
        <v>229</v>
      </c>
      <c r="F742">
        <v>2021</v>
      </c>
      <c r="G742" t="s">
        <v>117</v>
      </c>
      <c r="H742">
        <f t="shared" si="11"/>
        <v>12</v>
      </c>
      <c r="I742" s="3">
        <f>DATE(Table1[[#This Row],[Year]],Table1[[#This Row],[Month_Number]],1)</f>
        <v>44531</v>
      </c>
      <c r="J742" t="s">
        <v>84</v>
      </c>
      <c r="K742" t="s">
        <v>1500</v>
      </c>
      <c r="L742" t="s">
        <v>37</v>
      </c>
      <c r="M742">
        <v>5</v>
      </c>
      <c r="N742" t="s">
        <v>113</v>
      </c>
      <c r="O742">
        <v>3</v>
      </c>
      <c r="P742">
        <v>3</v>
      </c>
      <c r="Q742" t="s">
        <v>72</v>
      </c>
      <c r="R742" t="s">
        <v>40</v>
      </c>
      <c r="S742" t="s">
        <v>120</v>
      </c>
      <c r="T742" t="s">
        <v>105</v>
      </c>
      <c r="U742" t="s">
        <v>89</v>
      </c>
      <c r="V742">
        <v>102</v>
      </c>
      <c r="W742">
        <v>53</v>
      </c>
      <c r="X742" t="str">
        <f>IF(Table1[[#This Row],[Driver Age]]&lt;25,"(&lt;25) Young",IF(Table1[[#This Row],[Driver Age]]&lt;=60,"(25–60) Adult","(&gt;60) Senior"))</f>
        <v>(25–60) Adult</v>
      </c>
      <c r="Y742" t="s">
        <v>75</v>
      </c>
      <c r="Z742" t="s">
        <v>90</v>
      </c>
      <c r="AA742" t="s">
        <v>76</v>
      </c>
      <c r="AB742" t="s">
        <v>77</v>
      </c>
      <c r="AC742">
        <v>11</v>
      </c>
      <c r="AD742" t="s">
        <v>78</v>
      </c>
      <c r="AE742" t="s">
        <v>48</v>
      </c>
      <c r="AF742" t="s">
        <v>26</v>
      </c>
      <c r="AG742" t="s">
        <v>50</v>
      </c>
      <c r="AH742">
        <v>1</v>
      </c>
      <c r="AI742" t="s">
        <v>66</v>
      </c>
      <c r="AJ742" t="s">
        <v>67</v>
      </c>
    </row>
    <row r="743" spans="1:36">
      <c r="A743" t="s">
        <v>1501</v>
      </c>
      <c r="B743">
        <f>1</f>
        <v>1</v>
      </c>
      <c r="C743" t="s">
        <v>116</v>
      </c>
      <c r="D743" t="str">
        <f>VLOOKUP(Table1[[#This Row],[State Name]], Lookup!$A$2:$B$33, 2, FALSE)</f>
        <v>HP</v>
      </c>
      <c r="E743" t="s">
        <v>33</v>
      </c>
      <c r="F743">
        <v>2021</v>
      </c>
      <c r="G743" t="s">
        <v>100</v>
      </c>
      <c r="H743">
        <f t="shared" si="11"/>
        <v>11</v>
      </c>
      <c r="I743" s="3">
        <f>DATE(Table1[[#This Row],[Year]],Table1[[#This Row],[Month_Number]],1)</f>
        <v>44501</v>
      </c>
      <c r="J743" t="s">
        <v>57</v>
      </c>
      <c r="K743" t="s">
        <v>1502</v>
      </c>
      <c r="L743" t="s">
        <v>59</v>
      </c>
      <c r="M743">
        <v>1</v>
      </c>
      <c r="N743" t="s">
        <v>113</v>
      </c>
      <c r="O743">
        <v>1</v>
      </c>
      <c r="P743">
        <v>3</v>
      </c>
      <c r="Q743" t="s">
        <v>103</v>
      </c>
      <c r="R743" t="s">
        <v>61</v>
      </c>
      <c r="S743" t="s">
        <v>120</v>
      </c>
      <c r="T743" t="s">
        <v>42</v>
      </c>
      <c r="U743" t="s">
        <v>33</v>
      </c>
      <c r="V743">
        <v>107</v>
      </c>
      <c r="W743">
        <v>62</v>
      </c>
      <c r="X743" t="str">
        <f>IF(Table1[[#This Row],[Driver Age]]&lt;25,"(&lt;25) Young",IF(Table1[[#This Row],[Driver Age]]&lt;=60,"(25–60) Adult","(&gt;60) Senior"))</f>
        <v>(&gt;60) Senior</v>
      </c>
      <c r="Y743" t="s">
        <v>75</v>
      </c>
      <c r="Z743" t="s">
        <v>107</v>
      </c>
      <c r="AA743" t="s">
        <v>45</v>
      </c>
      <c r="AB743" t="s">
        <v>64</v>
      </c>
      <c r="AC743">
        <v>1</v>
      </c>
      <c r="AD743" t="s">
        <v>47</v>
      </c>
      <c r="AE743" t="s">
        <v>48</v>
      </c>
      <c r="AF743" t="s">
        <v>49</v>
      </c>
      <c r="AG743" t="s">
        <v>50</v>
      </c>
      <c r="AH743">
        <v>3</v>
      </c>
      <c r="AI743" t="s">
        <v>66</v>
      </c>
      <c r="AJ743" t="s">
        <v>67</v>
      </c>
    </row>
    <row r="744" spans="1:36">
      <c r="A744" t="s">
        <v>1503</v>
      </c>
      <c r="B744">
        <f>1</f>
        <v>1</v>
      </c>
      <c r="C744" t="s">
        <v>215</v>
      </c>
      <c r="D744" t="str">
        <f>VLOOKUP(Table1[[#This Row],[State Name]], Lookup!$A$2:$B$33, 2, FALSE)</f>
        <v>KL</v>
      </c>
      <c r="E744" t="s">
        <v>33</v>
      </c>
      <c r="F744">
        <v>2021</v>
      </c>
      <c r="G744" t="s">
        <v>117</v>
      </c>
      <c r="H744">
        <f t="shared" si="11"/>
        <v>12</v>
      </c>
      <c r="I744" s="3">
        <f>DATE(Table1[[#This Row],[Year]],Table1[[#This Row],[Month_Number]],1)</f>
        <v>44531</v>
      </c>
      <c r="J744" t="s">
        <v>35</v>
      </c>
      <c r="K744" t="s">
        <v>970</v>
      </c>
      <c r="L744" t="s">
        <v>50</v>
      </c>
      <c r="M744">
        <v>1</v>
      </c>
      <c r="N744" t="s">
        <v>113</v>
      </c>
      <c r="O744">
        <v>4</v>
      </c>
      <c r="P744">
        <v>4</v>
      </c>
      <c r="Q744" t="s">
        <v>39</v>
      </c>
      <c r="R744" t="s">
        <v>88</v>
      </c>
      <c r="S744" t="s">
        <v>73</v>
      </c>
      <c r="T744" t="s">
        <v>105</v>
      </c>
      <c r="U744" t="s">
        <v>33</v>
      </c>
      <c r="V744">
        <v>87</v>
      </c>
      <c r="W744">
        <v>53</v>
      </c>
      <c r="X744" t="str">
        <f>IF(Table1[[#This Row],[Driver Age]]&lt;25,"(&lt;25) Young",IF(Table1[[#This Row],[Driver Age]]&lt;=60,"(25–60) Adult","(&gt;60) Senior"))</f>
        <v>(25–60) Adult</v>
      </c>
      <c r="Y744" t="s">
        <v>75</v>
      </c>
      <c r="Z744" t="s">
        <v>33</v>
      </c>
      <c r="AA744" t="s">
        <v>76</v>
      </c>
      <c r="AB744" t="s">
        <v>97</v>
      </c>
      <c r="AC744">
        <v>0</v>
      </c>
      <c r="AD744" t="s">
        <v>47</v>
      </c>
      <c r="AE744" t="s">
        <v>48</v>
      </c>
      <c r="AF744" t="s">
        <v>49</v>
      </c>
      <c r="AG744" t="s">
        <v>50</v>
      </c>
      <c r="AH744">
        <v>1</v>
      </c>
      <c r="AI744" t="s">
        <v>66</v>
      </c>
      <c r="AJ744" t="s">
        <v>91</v>
      </c>
    </row>
    <row r="745" spans="1:36">
      <c r="A745" t="s">
        <v>1504</v>
      </c>
      <c r="B745">
        <f>1</f>
        <v>1</v>
      </c>
      <c r="C745" t="s">
        <v>141</v>
      </c>
      <c r="D745" t="str">
        <f>VLOOKUP(Table1[[#This Row],[State Name]], Lookup!$A$2:$B$33, 2, FALSE)</f>
        <v>BR</v>
      </c>
      <c r="E745" t="s">
        <v>33</v>
      </c>
      <c r="F745">
        <v>2021</v>
      </c>
      <c r="G745" t="s">
        <v>34</v>
      </c>
      <c r="H745">
        <f t="shared" si="11"/>
        <v>5</v>
      </c>
      <c r="I745" s="3">
        <f>DATE(Table1[[#This Row],[Year]],Table1[[#This Row],[Month_Number]],1)</f>
        <v>44317</v>
      </c>
      <c r="J745" t="s">
        <v>57</v>
      </c>
      <c r="K745" t="s">
        <v>1505</v>
      </c>
      <c r="L745" t="s">
        <v>50</v>
      </c>
      <c r="M745">
        <v>2</v>
      </c>
      <c r="N745" t="s">
        <v>128</v>
      </c>
      <c r="O745">
        <v>9</v>
      </c>
      <c r="P745">
        <v>2</v>
      </c>
      <c r="Q745" t="s">
        <v>72</v>
      </c>
      <c r="R745" t="s">
        <v>61</v>
      </c>
      <c r="S745" t="s">
        <v>73</v>
      </c>
      <c r="T745" t="s">
        <v>74</v>
      </c>
      <c r="U745" t="s">
        <v>43</v>
      </c>
      <c r="V745">
        <v>90</v>
      </c>
      <c r="W745">
        <v>39</v>
      </c>
      <c r="X745" t="str">
        <f>IF(Table1[[#This Row],[Driver Age]]&lt;25,"(&lt;25) Young",IF(Table1[[#This Row],[Driver Age]]&lt;=60,"(25–60) Adult","(&gt;60) Senior"))</f>
        <v>(25–60) Adult</v>
      </c>
      <c r="Y745" t="s">
        <v>75</v>
      </c>
      <c r="Z745" t="s">
        <v>33</v>
      </c>
      <c r="AA745" t="s">
        <v>76</v>
      </c>
      <c r="AB745" t="s">
        <v>97</v>
      </c>
      <c r="AC745">
        <v>5</v>
      </c>
      <c r="AD745" t="s">
        <v>78</v>
      </c>
      <c r="AE745" t="s">
        <v>48</v>
      </c>
      <c r="AF745" t="s">
        <v>49</v>
      </c>
      <c r="AG745" t="s">
        <v>50</v>
      </c>
      <c r="AH745">
        <v>0.22</v>
      </c>
      <c r="AI745" t="s">
        <v>108</v>
      </c>
      <c r="AJ745" t="s">
        <v>67</v>
      </c>
    </row>
    <row r="746" spans="1:36">
      <c r="A746" t="s">
        <v>1506</v>
      </c>
      <c r="B746">
        <f>1</f>
        <v>1</v>
      </c>
      <c r="C746" t="s">
        <v>191</v>
      </c>
      <c r="D746" t="str">
        <f>VLOOKUP(Table1[[#This Row],[State Name]], Lookup!$A$2:$B$33, 2, FALSE)</f>
        <v>CH</v>
      </c>
      <c r="E746" t="s">
        <v>33</v>
      </c>
      <c r="F746">
        <v>2021</v>
      </c>
      <c r="G746" t="s">
        <v>117</v>
      </c>
      <c r="H746">
        <f t="shared" si="11"/>
        <v>12</v>
      </c>
      <c r="I746" s="3">
        <f>DATE(Table1[[#This Row],[Year]],Table1[[#This Row],[Month_Number]],1)</f>
        <v>44531</v>
      </c>
      <c r="J746" t="s">
        <v>154</v>
      </c>
      <c r="K746" t="s">
        <v>1507</v>
      </c>
      <c r="L746" t="s">
        <v>37</v>
      </c>
      <c r="M746">
        <v>2</v>
      </c>
      <c r="N746" t="s">
        <v>113</v>
      </c>
      <c r="O746">
        <v>1</v>
      </c>
      <c r="P746">
        <v>0</v>
      </c>
      <c r="Q746" t="s">
        <v>72</v>
      </c>
      <c r="R746" t="s">
        <v>88</v>
      </c>
      <c r="S746" t="s">
        <v>62</v>
      </c>
      <c r="T746" t="s">
        <v>74</v>
      </c>
      <c r="U746" t="s">
        <v>43</v>
      </c>
      <c r="V746">
        <v>58</v>
      </c>
      <c r="W746">
        <v>35</v>
      </c>
      <c r="X746" t="str">
        <f>IF(Table1[[#This Row],[Driver Age]]&lt;25,"(&lt;25) Young",IF(Table1[[#This Row],[Driver Age]]&lt;=60,"(25–60) Adult","(&gt;60) Senior"))</f>
        <v>(25–60) Adult</v>
      </c>
      <c r="Y746" t="s">
        <v>44</v>
      </c>
      <c r="Z746" t="s">
        <v>33</v>
      </c>
      <c r="AA746" t="s">
        <v>76</v>
      </c>
      <c r="AB746" t="s">
        <v>46</v>
      </c>
      <c r="AC746">
        <v>15</v>
      </c>
      <c r="AD746" t="s">
        <v>135</v>
      </c>
      <c r="AE746" t="s">
        <v>48</v>
      </c>
      <c r="AF746" t="s">
        <v>26</v>
      </c>
      <c r="AG746" t="s">
        <v>143</v>
      </c>
      <c r="AH746">
        <v>0</v>
      </c>
      <c r="AI746" t="s">
        <v>108</v>
      </c>
      <c r="AJ746" t="s">
        <v>52</v>
      </c>
    </row>
    <row r="747" spans="1:36">
      <c r="A747" t="s">
        <v>1508</v>
      </c>
      <c r="B747">
        <f>1</f>
        <v>1</v>
      </c>
      <c r="C747" t="s">
        <v>234</v>
      </c>
      <c r="D747" t="str">
        <f>VLOOKUP(Table1[[#This Row],[State Name]], Lookup!$A$2:$B$33, 2, FALSE)</f>
        <v>TR</v>
      </c>
      <c r="E747" t="s">
        <v>33</v>
      </c>
      <c r="F747">
        <v>2020</v>
      </c>
      <c r="G747" t="s">
        <v>192</v>
      </c>
      <c r="H747">
        <f t="shared" si="11"/>
        <v>3</v>
      </c>
      <c r="I747" s="3">
        <f>DATE(Table1[[#This Row],[Year]],Table1[[#This Row],[Month_Number]],1)</f>
        <v>43891</v>
      </c>
      <c r="J747" t="s">
        <v>95</v>
      </c>
      <c r="K747" t="s">
        <v>616</v>
      </c>
      <c r="L747" t="s">
        <v>37</v>
      </c>
      <c r="M747">
        <v>5</v>
      </c>
      <c r="N747" t="s">
        <v>162</v>
      </c>
      <c r="O747">
        <v>6</v>
      </c>
      <c r="P747">
        <v>5</v>
      </c>
      <c r="Q747" t="s">
        <v>119</v>
      </c>
      <c r="R747" t="s">
        <v>88</v>
      </c>
      <c r="S747" t="s">
        <v>41</v>
      </c>
      <c r="T747" t="s">
        <v>42</v>
      </c>
      <c r="U747" t="s">
        <v>33</v>
      </c>
      <c r="V747">
        <v>95</v>
      </c>
      <c r="W747">
        <v>47</v>
      </c>
      <c r="X747" t="str">
        <f>IF(Table1[[#This Row],[Driver Age]]&lt;25,"(&lt;25) Young",IF(Table1[[#This Row],[Driver Age]]&lt;=60,"(25–60) Adult","(&gt;60) Senior"))</f>
        <v>(25–60) Adult</v>
      </c>
      <c r="Y747" t="s">
        <v>75</v>
      </c>
      <c r="Z747" t="s">
        <v>33</v>
      </c>
      <c r="AA747" t="s">
        <v>76</v>
      </c>
      <c r="AB747" t="s">
        <v>46</v>
      </c>
      <c r="AC747">
        <v>13</v>
      </c>
      <c r="AD747" t="s">
        <v>135</v>
      </c>
      <c r="AE747" t="s">
        <v>48</v>
      </c>
      <c r="AF747" t="s">
        <v>49</v>
      </c>
      <c r="AG747" t="s">
        <v>50</v>
      </c>
      <c r="AH747">
        <v>0.83</v>
      </c>
      <c r="AI747" t="s">
        <v>108</v>
      </c>
      <c r="AJ747" t="s">
        <v>67</v>
      </c>
    </row>
    <row r="748" spans="1:36">
      <c r="A748" t="s">
        <v>1509</v>
      </c>
      <c r="B748">
        <f>1</f>
        <v>1</v>
      </c>
      <c r="C748" t="s">
        <v>215</v>
      </c>
      <c r="D748" t="str">
        <f>VLOOKUP(Table1[[#This Row],[State Name]], Lookup!$A$2:$B$33, 2, FALSE)</f>
        <v>KL</v>
      </c>
      <c r="E748" t="s">
        <v>33</v>
      </c>
      <c r="F748">
        <v>2020</v>
      </c>
      <c r="G748" t="s">
        <v>192</v>
      </c>
      <c r="H748">
        <f t="shared" si="11"/>
        <v>3</v>
      </c>
      <c r="I748" s="3">
        <f>DATE(Table1[[#This Row],[Year]],Table1[[#This Row],[Month_Number]],1)</f>
        <v>43891</v>
      </c>
      <c r="J748" t="s">
        <v>57</v>
      </c>
      <c r="K748" t="s">
        <v>303</v>
      </c>
      <c r="L748" t="s">
        <v>50</v>
      </c>
      <c r="M748">
        <v>5</v>
      </c>
      <c r="N748" t="s">
        <v>128</v>
      </c>
      <c r="O748">
        <v>5</v>
      </c>
      <c r="P748">
        <v>5</v>
      </c>
      <c r="Q748" t="s">
        <v>119</v>
      </c>
      <c r="R748" t="s">
        <v>104</v>
      </c>
      <c r="S748" t="s">
        <v>41</v>
      </c>
      <c r="T748" t="s">
        <v>63</v>
      </c>
      <c r="U748" t="s">
        <v>33</v>
      </c>
      <c r="V748">
        <v>58</v>
      </c>
      <c r="W748">
        <v>35</v>
      </c>
      <c r="X748" t="str">
        <f>IF(Table1[[#This Row],[Driver Age]]&lt;25,"(&lt;25) Young",IF(Table1[[#This Row],[Driver Age]]&lt;=60,"(25–60) Adult","(&gt;60) Senior"))</f>
        <v>(25–60) Adult</v>
      </c>
      <c r="Y748" t="s">
        <v>75</v>
      </c>
      <c r="Z748" t="s">
        <v>33</v>
      </c>
      <c r="AA748" t="s">
        <v>45</v>
      </c>
      <c r="AB748" t="s">
        <v>46</v>
      </c>
      <c r="AC748">
        <v>5</v>
      </c>
      <c r="AD748" t="s">
        <v>78</v>
      </c>
      <c r="AE748" t="s">
        <v>48</v>
      </c>
      <c r="AF748" t="s">
        <v>49</v>
      </c>
      <c r="AG748" t="s">
        <v>50</v>
      </c>
      <c r="AH748">
        <v>1</v>
      </c>
      <c r="AI748" t="s">
        <v>108</v>
      </c>
      <c r="AJ748" t="s">
        <v>52</v>
      </c>
    </row>
    <row r="749" spans="1:36">
      <c r="A749" t="s">
        <v>1510</v>
      </c>
      <c r="B749">
        <f>1</f>
        <v>1</v>
      </c>
      <c r="C749" t="s">
        <v>166</v>
      </c>
      <c r="D749" t="str">
        <f>VLOOKUP(Table1[[#This Row],[State Name]], Lookup!$A$2:$B$33, 2, FALSE)</f>
        <v>MP</v>
      </c>
      <c r="E749" t="s">
        <v>33</v>
      </c>
      <c r="F749">
        <v>2023</v>
      </c>
      <c r="G749" t="s">
        <v>130</v>
      </c>
      <c r="H749">
        <f t="shared" si="11"/>
        <v>4</v>
      </c>
      <c r="I749" s="3">
        <f>DATE(Table1[[#This Row],[Year]],Table1[[#This Row],[Month_Number]],1)</f>
        <v>45017</v>
      </c>
      <c r="J749" t="s">
        <v>35</v>
      </c>
      <c r="K749" t="s">
        <v>1511</v>
      </c>
      <c r="L749" t="s">
        <v>37</v>
      </c>
      <c r="M749">
        <v>2</v>
      </c>
      <c r="N749" t="s">
        <v>38</v>
      </c>
      <c r="O749">
        <v>10</v>
      </c>
      <c r="P749">
        <v>1</v>
      </c>
      <c r="Q749" t="s">
        <v>72</v>
      </c>
      <c r="R749" t="s">
        <v>61</v>
      </c>
      <c r="S749" t="s">
        <v>73</v>
      </c>
      <c r="T749" t="s">
        <v>63</v>
      </c>
      <c r="U749" t="s">
        <v>33</v>
      </c>
      <c r="V749">
        <v>98</v>
      </c>
      <c r="W749">
        <v>44</v>
      </c>
      <c r="X749" t="str">
        <f>IF(Table1[[#This Row],[Driver Age]]&lt;25,"(&lt;25) Young",IF(Table1[[#This Row],[Driver Age]]&lt;=60,"(25–60) Adult","(&gt;60) Senior"))</f>
        <v>(25–60) Adult</v>
      </c>
      <c r="Y749" t="s">
        <v>75</v>
      </c>
      <c r="Z749" t="s">
        <v>33</v>
      </c>
      <c r="AA749" t="s">
        <v>76</v>
      </c>
      <c r="AB749" t="s">
        <v>77</v>
      </c>
      <c r="AC749">
        <v>8</v>
      </c>
      <c r="AD749" t="s">
        <v>78</v>
      </c>
      <c r="AE749" t="s">
        <v>79</v>
      </c>
      <c r="AF749" t="s">
        <v>49</v>
      </c>
      <c r="AG749" t="s">
        <v>50</v>
      </c>
      <c r="AH749">
        <v>0.1</v>
      </c>
      <c r="AI749" t="s">
        <v>108</v>
      </c>
      <c r="AJ749" t="s">
        <v>67</v>
      </c>
    </row>
    <row r="750" spans="1:36">
      <c r="A750" t="s">
        <v>1512</v>
      </c>
      <c r="B750">
        <f>1</f>
        <v>1</v>
      </c>
      <c r="C750" t="s">
        <v>307</v>
      </c>
      <c r="D750" t="str">
        <f>VLOOKUP(Table1[[#This Row],[State Name]], Lookup!$A$2:$B$33, 2, FALSE)</f>
        <v>DL</v>
      </c>
      <c r="E750" t="s">
        <v>472</v>
      </c>
      <c r="F750">
        <v>2022</v>
      </c>
      <c r="G750" t="s">
        <v>130</v>
      </c>
      <c r="H750">
        <f t="shared" si="11"/>
        <v>4</v>
      </c>
      <c r="I750" s="3">
        <f>DATE(Table1[[#This Row],[Year]],Table1[[#This Row],[Month_Number]],1)</f>
        <v>44652</v>
      </c>
      <c r="J750" t="s">
        <v>35</v>
      </c>
      <c r="K750" t="s">
        <v>1513</v>
      </c>
      <c r="L750" t="s">
        <v>50</v>
      </c>
      <c r="M750">
        <v>3</v>
      </c>
      <c r="N750" t="s">
        <v>38</v>
      </c>
      <c r="O750">
        <v>2</v>
      </c>
      <c r="P750">
        <v>2</v>
      </c>
      <c r="Q750" t="s">
        <v>103</v>
      </c>
      <c r="R750" t="s">
        <v>40</v>
      </c>
      <c r="S750" t="s">
        <v>62</v>
      </c>
      <c r="T750" t="s">
        <v>42</v>
      </c>
      <c r="U750" t="s">
        <v>89</v>
      </c>
      <c r="V750">
        <v>80</v>
      </c>
      <c r="W750">
        <v>20</v>
      </c>
      <c r="X750" t="str">
        <f>IF(Table1[[#This Row],[Driver Age]]&lt;25,"(&lt;25) Young",IF(Table1[[#This Row],[Driver Age]]&lt;=60,"(25–60) Adult","(&gt;60) Senior"))</f>
        <v>(&lt;25) Young</v>
      </c>
      <c r="Y750" t="s">
        <v>44</v>
      </c>
      <c r="Z750" t="s">
        <v>90</v>
      </c>
      <c r="AA750" t="s">
        <v>45</v>
      </c>
      <c r="AB750" t="s">
        <v>46</v>
      </c>
      <c r="AC750">
        <v>16</v>
      </c>
      <c r="AD750" t="s">
        <v>135</v>
      </c>
      <c r="AE750" t="s">
        <v>79</v>
      </c>
      <c r="AF750" t="s">
        <v>49</v>
      </c>
      <c r="AG750" t="s">
        <v>50</v>
      </c>
      <c r="AH750">
        <v>1</v>
      </c>
      <c r="AI750" t="s">
        <v>168</v>
      </c>
      <c r="AJ750" t="s">
        <v>91</v>
      </c>
    </row>
    <row r="751" spans="1:36">
      <c r="A751" t="s">
        <v>1514</v>
      </c>
      <c r="B751">
        <f>1</f>
        <v>1</v>
      </c>
      <c r="C751" t="s">
        <v>116</v>
      </c>
      <c r="D751" t="str">
        <f>VLOOKUP(Table1[[#This Row],[State Name]], Lookup!$A$2:$B$33, 2, FALSE)</f>
        <v>HP</v>
      </c>
      <c r="E751" t="s">
        <v>33</v>
      </c>
      <c r="F751">
        <v>2021</v>
      </c>
      <c r="G751" t="s">
        <v>192</v>
      </c>
      <c r="H751">
        <f t="shared" si="11"/>
        <v>3</v>
      </c>
      <c r="I751" s="3">
        <f>DATE(Table1[[#This Row],[Year]],Table1[[#This Row],[Month_Number]],1)</f>
        <v>44256</v>
      </c>
      <c r="J751" t="s">
        <v>101</v>
      </c>
      <c r="K751" t="s">
        <v>802</v>
      </c>
      <c r="L751" t="s">
        <v>59</v>
      </c>
      <c r="M751">
        <v>1</v>
      </c>
      <c r="N751" t="s">
        <v>60</v>
      </c>
      <c r="O751">
        <v>9</v>
      </c>
      <c r="P751">
        <v>3</v>
      </c>
      <c r="Q751" t="s">
        <v>87</v>
      </c>
      <c r="R751" t="s">
        <v>104</v>
      </c>
      <c r="S751" t="s">
        <v>120</v>
      </c>
      <c r="T751" t="s">
        <v>42</v>
      </c>
      <c r="U751" t="s">
        <v>106</v>
      </c>
      <c r="V751">
        <v>96</v>
      </c>
      <c r="W751">
        <v>28</v>
      </c>
      <c r="X751" t="str">
        <f>IF(Table1[[#This Row],[Driver Age]]&lt;25,"(&lt;25) Young",IF(Table1[[#This Row],[Driver Age]]&lt;=60,"(25–60) Adult","(&gt;60) Senior"))</f>
        <v>(25–60) Adult</v>
      </c>
      <c r="Y751" t="s">
        <v>44</v>
      </c>
      <c r="Z751" t="s">
        <v>90</v>
      </c>
      <c r="AA751" t="s">
        <v>45</v>
      </c>
      <c r="AB751" t="s">
        <v>64</v>
      </c>
      <c r="AC751">
        <v>20</v>
      </c>
      <c r="AD751" t="s">
        <v>114</v>
      </c>
      <c r="AE751" t="s">
        <v>48</v>
      </c>
      <c r="AF751" t="s">
        <v>49</v>
      </c>
      <c r="AG751" t="s">
        <v>50</v>
      </c>
      <c r="AH751">
        <v>0.33</v>
      </c>
      <c r="AI751" t="s">
        <v>80</v>
      </c>
      <c r="AJ751" t="s">
        <v>67</v>
      </c>
    </row>
    <row r="752" spans="1:36">
      <c r="A752" t="s">
        <v>1515</v>
      </c>
      <c r="B752">
        <f>1</f>
        <v>1</v>
      </c>
      <c r="C752" t="s">
        <v>220</v>
      </c>
      <c r="D752" t="str">
        <f>VLOOKUP(Table1[[#This Row],[State Name]], Lookup!$A$2:$B$33, 2, FALSE)</f>
        <v>NL</v>
      </c>
      <c r="E752" t="s">
        <v>33</v>
      </c>
      <c r="F752">
        <v>2023</v>
      </c>
      <c r="G752" t="s">
        <v>117</v>
      </c>
      <c r="H752">
        <f t="shared" si="11"/>
        <v>12</v>
      </c>
      <c r="I752" s="3">
        <f>DATE(Table1[[#This Row],[Year]],Table1[[#This Row],[Month_Number]],1)</f>
        <v>45261</v>
      </c>
      <c r="J752" t="s">
        <v>35</v>
      </c>
      <c r="K752" t="s">
        <v>1516</v>
      </c>
      <c r="L752" t="s">
        <v>50</v>
      </c>
      <c r="M752">
        <v>4</v>
      </c>
      <c r="N752" t="s">
        <v>113</v>
      </c>
      <c r="O752">
        <v>4</v>
      </c>
      <c r="P752">
        <v>4</v>
      </c>
      <c r="Q752" t="s">
        <v>87</v>
      </c>
      <c r="R752" t="s">
        <v>88</v>
      </c>
      <c r="S752" t="s">
        <v>41</v>
      </c>
      <c r="T752" t="s">
        <v>42</v>
      </c>
      <c r="U752" t="s">
        <v>89</v>
      </c>
      <c r="V752">
        <v>39</v>
      </c>
      <c r="W752">
        <v>27</v>
      </c>
      <c r="X752" t="str">
        <f>IF(Table1[[#This Row],[Driver Age]]&lt;25,"(&lt;25) Young",IF(Table1[[#This Row],[Driver Age]]&lt;=60,"(25–60) Adult","(&gt;60) Senior"))</f>
        <v>(25–60) Adult</v>
      </c>
      <c r="Y752" t="s">
        <v>44</v>
      </c>
      <c r="Z752" t="s">
        <v>107</v>
      </c>
      <c r="AA752" t="s">
        <v>45</v>
      </c>
      <c r="AB752" t="s">
        <v>46</v>
      </c>
      <c r="AC752">
        <v>11</v>
      </c>
      <c r="AD752" t="s">
        <v>78</v>
      </c>
      <c r="AE752" t="s">
        <v>79</v>
      </c>
      <c r="AF752" t="s">
        <v>49</v>
      </c>
      <c r="AG752" t="s">
        <v>50</v>
      </c>
      <c r="AH752">
        <v>1</v>
      </c>
      <c r="AI752" t="s">
        <v>80</v>
      </c>
      <c r="AJ752" t="s">
        <v>109</v>
      </c>
    </row>
    <row r="753" spans="1:36">
      <c r="A753" t="s">
        <v>1517</v>
      </c>
      <c r="B753">
        <f>1</f>
        <v>1</v>
      </c>
      <c r="C753" t="s">
        <v>211</v>
      </c>
      <c r="D753" t="str">
        <f>VLOOKUP(Table1[[#This Row],[State Name]], Lookup!$A$2:$B$33, 2, FALSE)</f>
        <v>WB</v>
      </c>
      <c r="E753" t="s">
        <v>265</v>
      </c>
      <c r="F753">
        <v>2018</v>
      </c>
      <c r="G753" t="s">
        <v>130</v>
      </c>
      <c r="H753">
        <f t="shared" si="11"/>
        <v>4</v>
      </c>
      <c r="I753" s="3">
        <f>DATE(Table1[[#This Row],[Year]],Table1[[#This Row],[Month_Number]],1)</f>
        <v>43191</v>
      </c>
      <c r="J753" t="s">
        <v>101</v>
      </c>
      <c r="K753" t="s">
        <v>1150</v>
      </c>
      <c r="L753" t="s">
        <v>59</v>
      </c>
      <c r="M753">
        <v>4</v>
      </c>
      <c r="N753" t="s">
        <v>71</v>
      </c>
      <c r="O753">
        <v>0</v>
      </c>
      <c r="P753">
        <v>5</v>
      </c>
      <c r="Q753" t="s">
        <v>72</v>
      </c>
      <c r="R753" t="s">
        <v>40</v>
      </c>
      <c r="S753" t="s">
        <v>120</v>
      </c>
      <c r="T753" t="s">
        <v>42</v>
      </c>
      <c r="U753" t="s">
        <v>33</v>
      </c>
      <c r="V753">
        <v>51</v>
      </c>
      <c r="W753">
        <v>54</v>
      </c>
      <c r="X753" t="str">
        <f>IF(Table1[[#This Row],[Driver Age]]&lt;25,"(&lt;25) Young",IF(Table1[[#This Row],[Driver Age]]&lt;=60,"(25–60) Adult","(&gt;60) Senior"))</f>
        <v>(25–60) Adult</v>
      </c>
      <c r="Y753" t="s">
        <v>75</v>
      </c>
      <c r="Z753" t="s">
        <v>90</v>
      </c>
      <c r="AA753" t="s">
        <v>45</v>
      </c>
      <c r="AB753" t="s">
        <v>77</v>
      </c>
      <c r="AC753">
        <v>4</v>
      </c>
      <c r="AD753" t="s">
        <v>47</v>
      </c>
      <c r="AE753" t="s">
        <v>65</v>
      </c>
      <c r="AF753" t="s">
        <v>49</v>
      </c>
      <c r="AG753" t="s">
        <v>50</v>
      </c>
      <c r="AH753">
        <v>0</v>
      </c>
      <c r="AI753" t="s">
        <v>66</v>
      </c>
      <c r="AJ753" t="s">
        <v>52</v>
      </c>
    </row>
    <row r="754" spans="1:36">
      <c r="A754" t="s">
        <v>1518</v>
      </c>
      <c r="B754">
        <f>1</f>
        <v>1</v>
      </c>
      <c r="C754" t="s">
        <v>234</v>
      </c>
      <c r="D754" t="str">
        <f>VLOOKUP(Table1[[#This Row],[State Name]], Lookup!$A$2:$B$33, 2, FALSE)</f>
        <v>TR</v>
      </c>
      <c r="E754" t="s">
        <v>33</v>
      </c>
      <c r="F754">
        <v>2020</v>
      </c>
      <c r="G754" t="s">
        <v>56</v>
      </c>
      <c r="H754">
        <f t="shared" si="11"/>
        <v>1</v>
      </c>
      <c r="I754" s="3">
        <f>DATE(Table1[[#This Row],[Year]],Table1[[#This Row],[Month_Number]],1)</f>
        <v>43831</v>
      </c>
      <c r="J754" t="s">
        <v>57</v>
      </c>
      <c r="K754" t="s">
        <v>1519</v>
      </c>
      <c r="L754" t="s">
        <v>37</v>
      </c>
      <c r="M754">
        <v>3</v>
      </c>
      <c r="N754" t="s">
        <v>86</v>
      </c>
      <c r="O754">
        <v>2</v>
      </c>
      <c r="P754">
        <v>5</v>
      </c>
      <c r="Q754" t="s">
        <v>87</v>
      </c>
      <c r="R754" t="s">
        <v>104</v>
      </c>
      <c r="S754" t="s">
        <v>62</v>
      </c>
      <c r="T754" t="s">
        <v>63</v>
      </c>
      <c r="U754" t="s">
        <v>89</v>
      </c>
      <c r="V754">
        <v>46</v>
      </c>
      <c r="W754">
        <v>43</v>
      </c>
      <c r="X754" t="str">
        <f>IF(Table1[[#This Row],[Driver Age]]&lt;25,"(&lt;25) Young",IF(Table1[[#This Row],[Driver Age]]&lt;=60,"(25–60) Adult","(&gt;60) Senior"))</f>
        <v>(25–60) Adult</v>
      </c>
      <c r="Y754" t="s">
        <v>44</v>
      </c>
      <c r="Z754" t="s">
        <v>107</v>
      </c>
      <c r="AA754" t="s">
        <v>76</v>
      </c>
      <c r="AB754" t="s">
        <v>64</v>
      </c>
      <c r="AC754">
        <v>11</v>
      </c>
      <c r="AD754" t="s">
        <v>78</v>
      </c>
      <c r="AE754" t="s">
        <v>48</v>
      </c>
      <c r="AF754" t="s">
        <v>49</v>
      </c>
      <c r="AG754" t="s">
        <v>50</v>
      </c>
      <c r="AH754">
        <v>2.5</v>
      </c>
      <c r="AI754" t="s">
        <v>108</v>
      </c>
      <c r="AJ754" t="s">
        <v>109</v>
      </c>
    </row>
    <row r="755" spans="1:36">
      <c r="A755" t="s">
        <v>1520</v>
      </c>
      <c r="B755">
        <f>1</f>
        <v>1</v>
      </c>
      <c r="C755" t="s">
        <v>294</v>
      </c>
      <c r="D755" t="str">
        <f>VLOOKUP(Table1[[#This Row],[State Name]], Lookup!$A$2:$B$33, 2, FALSE)</f>
        <v>MZ</v>
      </c>
      <c r="E755" t="s">
        <v>33</v>
      </c>
      <c r="F755">
        <v>2019</v>
      </c>
      <c r="G755" t="s">
        <v>111</v>
      </c>
      <c r="H755">
        <f t="shared" si="11"/>
        <v>10</v>
      </c>
      <c r="I755" s="3">
        <f>DATE(Table1[[#This Row],[Year]],Table1[[#This Row],[Month_Number]],1)</f>
        <v>43739</v>
      </c>
      <c r="J755" t="s">
        <v>101</v>
      </c>
      <c r="K755" t="s">
        <v>536</v>
      </c>
      <c r="L755" t="s">
        <v>50</v>
      </c>
      <c r="M755">
        <v>1</v>
      </c>
      <c r="N755" t="s">
        <v>60</v>
      </c>
      <c r="O755">
        <v>3</v>
      </c>
      <c r="P755">
        <v>0</v>
      </c>
      <c r="Q755" t="s">
        <v>119</v>
      </c>
      <c r="R755" t="s">
        <v>40</v>
      </c>
      <c r="S755" t="s">
        <v>62</v>
      </c>
      <c r="T755" t="s">
        <v>63</v>
      </c>
      <c r="U755" t="s">
        <v>43</v>
      </c>
      <c r="V755">
        <v>75</v>
      </c>
      <c r="W755">
        <v>56</v>
      </c>
      <c r="X755" t="str">
        <f>IF(Table1[[#This Row],[Driver Age]]&lt;25,"(&lt;25) Young",IF(Table1[[#This Row],[Driver Age]]&lt;=60,"(25–60) Adult","(&gt;60) Senior"))</f>
        <v>(25–60) Adult</v>
      </c>
      <c r="Y755" t="s">
        <v>44</v>
      </c>
      <c r="Z755" t="s">
        <v>90</v>
      </c>
      <c r="AA755" t="s">
        <v>76</v>
      </c>
      <c r="AB755" t="s">
        <v>97</v>
      </c>
      <c r="AC755">
        <v>0</v>
      </c>
      <c r="AD755" t="s">
        <v>47</v>
      </c>
      <c r="AE755" t="s">
        <v>65</v>
      </c>
      <c r="AF755" t="s">
        <v>49</v>
      </c>
      <c r="AG755" t="s">
        <v>143</v>
      </c>
      <c r="AH755">
        <v>0</v>
      </c>
      <c r="AI755" t="s">
        <v>66</v>
      </c>
      <c r="AJ755" t="s">
        <v>91</v>
      </c>
    </row>
    <row r="756" spans="1:36">
      <c r="A756" t="s">
        <v>1521</v>
      </c>
      <c r="B756">
        <f>1</f>
        <v>1</v>
      </c>
      <c r="C756" t="s">
        <v>99</v>
      </c>
      <c r="D756" t="str">
        <f>VLOOKUP(Table1[[#This Row],[State Name]], Lookup!$A$2:$B$33, 2, FALSE)</f>
        <v>ML</v>
      </c>
      <c r="E756" t="s">
        <v>33</v>
      </c>
      <c r="F756">
        <v>2020</v>
      </c>
      <c r="G756" t="s">
        <v>56</v>
      </c>
      <c r="H756">
        <f t="shared" si="11"/>
        <v>1</v>
      </c>
      <c r="I756" s="3">
        <f>DATE(Table1[[#This Row],[Year]],Table1[[#This Row],[Month_Number]],1)</f>
        <v>43831</v>
      </c>
      <c r="J756" t="s">
        <v>57</v>
      </c>
      <c r="K756" t="s">
        <v>713</v>
      </c>
      <c r="L756" t="s">
        <v>50</v>
      </c>
      <c r="M756">
        <v>4</v>
      </c>
      <c r="N756" t="s">
        <v>113</v>
      </c>
      <c r="O756">
        <v>8</v>
      </c>
      <c r="P756">
        <v>0</v>
      </c>
      <c r="Q756" t="s">
        <v>119</v>
      </c>
      <c r="R756" t="s">
        <v>61</v>
      </c>
      <c r="S756" t="s">
        <v>62</v>
      </c>
      <c r="T756" t="s">
        <v>63</v>
      </c>
      <c r="U756" t="s">
        <v>33</v>
      </c>
      <c r="V756">
        <v>68</v>
      </c>
      <c r="W756">
        <v>59</v>
      </c>
      <c r="X756" t="str">
        <f>IF(Table1[[#This Row],[Driver Age]]&lt;25,"(&lt;25) Young",IF(Table1[[#This Row],[Driver Age]]&lt;=60,"(25–60) Adult","(&gt;60) Senior"))</f>
        <v>(25–60) Adult</v>
      </c>
      <c r="Y756" t="s">
        <v>44</v>
      </c>
      <c r="Z756" t="s">
        <v>107</v>
      </c>
      <c r="AA756" t="s">
        <v>76</v>
      </c>
      <c r="AB756" t="s">
        <v>77</v>
      </c>
      <c r="AC756">
        <v>4</v>
      </c>
      <c r="AD756" t="s">
        <v>47</v>
      </c>
      <c r="AE756" t="s">
        <v>48</v>
      </c>
      <c r="AF756" t="s">
        <v>49</v>
      </c>
      <c r="AG756" t="s">
        <v>143</v>
      </c>
      <c r="AH756">
        <v>0</v>
      </c>
      <c r="AI756" t="s">
        <v>66</v>
      </c>
      <c r="AJ756" t="s">
        <v>52</v>
      </c>
    </row>
    <row r="757" spans="1:36">
      <c r="A757" t="s">
        <v>1522</v>
      </c>
      <c r="B757">
        <f>1</f>
        <v>1</v>
      </c>
      <c r="C757" t="s">
        <v>294</v>
      </c>
      <c r="D757" t="str">
        <f>VLOOKUP(Table1[[#This Row],[State Name]], Lookup!$A$2:$B$33, 2, FALSE)</f>
        <v>MZ</v>
      </c>
      <c r="E757" t="s">
        <v>33</v>
      </c>
      <c r="F757">
        <v>2018</v>
      </c>
      <c r="G757" t="s">
        <v>171</v>
      </c>
      <c r="H757">
        <f t="shared" si="11"/>
        <v>2</v>
      </c>
      <c r="I757" s="3">
        <f>DATE(Table1[[#This Row],[Year]],Table1[[#This Row],[Month_Number]],1)</f>
        <v>43132</v>
      </c>
      <c r="J757" t="s">
        <v>95</v>
      </c>
      <c r="K757" t="s">
        <v>1523</v>
      </c>
      <c r="L757" t="s">
        <v>59</v>
      </c>
      <c r="M757">
        <v>5</v>
      </c>
      <c r="N757" t="s">
        <v>128</v>
      </c>
      <c r="O757">
        <v>9</v>
      </c>
      <c r="P757">
        <v>5</v>
      </c>
      <c r="Q757" t="s">
        <v>87</v>
      </c>
      <c r="R757" t="s">
        <v>88</v>
      </c>
      <c r="S757" t="s">
        <v>120</v>
      </c>
      <c r="T757" t="s">
        <v>74</v>
      </c>
      <c r="U757" t="s">
        <v>43</v>
      </c>
      <c r="V757">
        <v>107</v>
      </c>
      <c r="W757">
        <v>48</v>
      </c>
      <c r="X757" t="str">
        <f>IF(Table1[[#This Row],[Driver Age]]&lt;25,"(&lt;25) Young",IF(Table1[[#This Row],[Driver Age]]&lt;=60,"(25–60) Adult","(&gt;60) Senior"))</f>
        <v>(25–60) Adult</v>
      </c>
      <c r="Y757" t="s">
        <v>44</v>
      </c>
      <c r="Z757" t="s">
        <v>33</v>
      </c>
      <c r="AA757" t="s">
        <v>76</v>
      </c>
      <c r="AB757" t="s">
        <v>64</v>
      </c>
      <c r="AC757">
        <v>1</v>
      </c>
      <c r="AD757" t="s">
        <v>47</v>
      </c>
      <c r="AE757" t="s">
        <v>65</v>
      </c>
      <c r="AF757" t="s">
        <v>49</v>
      </c>
      <c r="AG757" t="s">
        <v>50</v>
      </c>
      <c r="AH757">
        <v>0.56000000000000005</v>
      </c>
      <c r="AI757" t="s">
        <v>108</v>
      </c>
      <c r="AJ757" t="s">
        <v>67</v>
      </c>
    </row>
    <row r="758" spans="1:36">
      <c r="A758" t="s">
        <v>1524</v>
      </c>
      <c r="B758">
        <f>1</f>
        <v>1</v>
      </c>
      <c r="C758" t="s">
        <v>294</v>
      </c>
      <c r="D758" t="str">
        <f>VLOOKUP(Table1[[#This Row],[State Name]], Lookup!$A$2:$B$33, 2, FALSE)</f>
        <v>MZ</v>
      </c>
      <c r="E758" t="s">
        <v>33</v>
      </c>
      <c r="F758">
        <v>2022</v>
      </c>
      <c r="G758" t="s">
        <v>138</v>
      </c>
      <c r="H758">
        <f t="shared" si="11"/>
        <v>9</v>
      </c>
      <c r="I758" s="3">
        <f>DATE(Table1[[#This Row],[Year]],Table1[[#This Row],[Month_Number]],1)</f>
        <v>44805</v>
      </c>
      <c r="J758" t="s">
        <v>101</v>
      </c>
      <c r="K758" t="s">
        <v>1525</v>
      </c>
      <c r="L758" t="s">
        <v>37</v>
      </c>
      <c r="M758">
        <v>5</v>
      </c>
      <c r="N758" t="s">
        <v>113</v>
      </c>
      <c r="O758">
        <v>1</v>
      </c>
      <c r="P758">
        <v>0</v>
      </c>
      <c r="Q758" t="s">
        <v>103</v>
      </c>
      <c r="R758" t="s">
        <v>104</v>
      </c>
      <c r="S758" t="s">
        <v>73</v>
      </c>
      <c r="T758" t="s">
        <v>105</v>
      </c>
      <c r="U758" t="s">
        <v>43</v>
      </c>
      <c r="V758">
        <v>80</v>
      </c>
      <c r="W758">
        <v>57</v>
      </c>
      <c r="X758" t="str">
        <f>IF(Table1[[#This Row],[Driver Age]]&lt;25,"(&lt;25) Young",IF(Table1[[#This Row],[Driver Age]]&lt;=60,"(25–60) Adult","(&gt;60) Senior"))</f>
        <v>(25–60) Adult</v>
      </c>
      <c r="Y758" t="s">
        <v>44</v>
      </c>
      <c r="Z758" t="s">
        <v>90</v>
      </c>
      <c r="AA758" t="s">
        <v>45</v>
      </c>
      <c r="AB758" t="s">
        <v>46</v>
      </c>
      <c r="AC758">
        <v>1</v>
      </c>
      <c r="AD758" t="s">
        <v>47</v>
      </c>
      <c r="AE758" t="s">
        <v>79</v>
      </c>
      <c r="AF758" t="s">
        <v>49</v>
      </c>
      <c r="AG758" t="s">
        <v>143</v>
      </c>
      <c r="AH758">
        <v>0</v>
      </c>
      <c r="AI758" t="s">
        <v>66</v>
      </c>
      <c r="AJ758" t="s">
        <v>91</v>
      </c>
    </row>
    <row r="759" spans="1:36">
      <c r="A759" t="s">
        <v>1526</v>
      </c>
      <c r="B759">
        <f>1</f>
        <v>1</v>
      </c>
      <c r="C759" t="s">
        <v>93</v>
      </c>
      <c r="D759" t="str">
        <f>VLOOKUP(Table1[[#This Row],[State Name]], Lookup!$A$2:$B$33, 2, FALSE)</f>
        <v>SK</v>
      </c>
      <c r="E759" t="s">
        <v>33</v>
      </c>
      <c r="F759">
        <v>2022</v>
      </c>
      <c r="G759" t="s">
        <v>130</v>
      </c>
      <c r="H759">
        <f t="shared" si="11"/>
        <v>4</v>
      </c>
      <c r="I759" s="3">
        <f>DATE(Table1[[#This Row],[Year]],Table1[[#This Row],[Month_Number]],1)</f>
        <v>44652</v>
      </c>
      <c r="J759" t="s">
        <v>84</v>
      </c>
      <c r="K759" t="s">
        <v>1527</v>
      </c>
      <c r="L759" t="s">
        <v>59</v>
      </c>
      <c r="M759">
        <v>4</v>
      </c>
      <c r="N759" t="s">
        <v>86</v>
      </c>
      <c r="O759">
        <v>9</v>
      </c>
      <c r="P759">
        <v>4</v>
      </c>
      <c r="Q759" t="s">
        <v>72</v>
      </c>
      <c r="R759" t="s">
        <v>61</v>
      </c>
      <c r="S759" t="s">
        <v>73</v>
      </c>
      <c r="T759" t="s">
        <v>105</v>
      </c>
      <c r="U759" t="s">
        <v>33</v>
      </c>
      <c r="V759">
        <v>115</v>
      </c>
      <c r="W759">
        <v>22</v>
      </c>
      <c r="X759" t="str">
        <f>IF(Table1[[#This Row],[Driver Age]]&lt;25,"(&lt;25) Young",IF(Table1[[#This Row],[Driver Age]]&lt;=60,"(25–60) Adult","(&gt;60) Senior"))</f>
        <v>(&lt;25) Young</v>
      </c>
      <c r="Y759" t="s">
        <v>44</v>
      </c>
      <c r="Z759" t="s">
        <v>107</v>
      </c>
      <c r="AA759" t="s">
        <v>76</v>
      </c>
      <c r="AB759" t="s">
        <v>97</v>
      </c>
      <c r="AC759">
        <v>22</v>
      </c>
      <c r="AD759" t="s">
        <v>47</v>
      </c>
      <c r="AE759" t="s">
        <v>79</v>
      </c>
      <c r="AF759" t="s">
        <v>26</v>
      </c>
      <c r="AG759" t="s">
        <v>50</v>
      </c>
      <c r="AH759">
        <v>0.44</v>
      </c>
      <c r="AI759" t="s">
        <v>168</v>
      </c>
      <c r="AJ759" t="s">
        <v>81</v>
      </c>
    </row>
    <row r="760" spans="1:36">
      <c r="A760" t="s">
        <v>1528</v>
      </c>
      <c r="B760">
        <f>1</f>
        <v>1</v>
      </c>
      <c r="C760" t="s">
        <v>318</v>
      </c>
      <c r="D760" t="str">
        <f>VLOOKUP(Table1[[#This Row],[State Name]], Lookup!$A$2:$B$33, 2, FALSE)</f>
        <v>PB</v>
      </c>
      <c r="E760" t="s">
        <v>33</v>
      </c>
      <c r="F760">
        <v>2021</v>
      </c>
      <c r="G760" t="s">
        <v>192</v>
      </c>
      <c r="H760">
        <f t="shared" si="11"/>
        <v>3</v>
      </c>
      <c r="I760" s="3">
        <f>DATE(Table1[[#This Row],[Year]],Table1[[#This Row],[Month_Number]],1)</f>
        <v>44256</v>
      </c>
      <c r="J760" t="s">
        <v>154</v>
      </c>
      <c r="K760" t="s">
        <v>1529</v>
      </c>
      <c r="L760" t="s">
        <v>37</v>
      </c>
      <c r="M760">
        <v>2</v>
      </c>
      <c r="N760" t="s">
        <v>60</v>
      </c>
      <c r="O760">
        <v>2</v>
      </c>
      <c r="P760">
        <v>0</v>
      </c>
      <c r="Q760" t="s">
        <v>39</v>
      </c>
      <c r="R760" t="s">
        <v>88</v>
      </c>
      <c r="S760" t="s">
        <v>120</v>
      </c>
      <c r="T760" t="s">
        <v>63</v>
      </c>
      <c r="U760" t="s">
        <v>33</v>
      </c>
      <c r="V760">
        <v>44</v>
      </c>
      <c r="W760">
        <v>54</v>
      </c>
      <c r="X760" t="str">
        <f>IF(Table1[[#This Row],[Driver Age]]&lt;25,"(&lt;25) Young",IF(Table1[[#This Row],[Driver Age]]&lt;=60,"(25–60) Adult","(&gt;60) Senior"))</f>
        <v>(25–60) Adult</v>
      </c>
      <c r="Y760" t="s">
        <v>44</v>
      </c>
      <c r="Z760" t="s">
        <v>33</v>
      </c>
      <c r="AA760" t="s">
        <v>76</v>
      </c>
      <c r="AB760" t="s">
        <v>46</v>
      </c>
      <c r="AC760">
        <v>17</v>
      </c>
      <c r="AD760" t="s">
        <v>114</v>
      </c>
      <c r="AE760" t="s">
        <v>48</v>
      </c>
      <c r="AF760" t="s">
        <v>26</v>
      </c>
      <c r="AG760" t="s">
        <v>143</v>
      </c>
      <c r="AH760">
        <v>0</v>
      </c>
      <c r="AI760" t="s">
        <v>66</v>
      </c>
      <c r="AJ760" t="s">
        <v>109</v>
      </c>
    </row>
    <row r="761" spans="1:36">
      <c r="A761" t="s">
        <v>1530</v>
      </c>
      <c r="B761">
        <f>1</f>
        <v>1</v>
      </c>
      <c r="C761" t="s">
        <v>311</v>
      </c>
      <c r="D761" t="str">
        <f>VLOOKUP(Table1[[#This Row],[State Name]], Lookup!$A$2:$B$33, 2, FALSE)</f>
        <v>JH</v>
      </c>
      <c r="E761" t="s">
        <v>33</v>
      </c>
      <c r="F761">
        <v>2018</v>
      </c>
      <c r="G761" t="s">
        <v>171</v>
      </c>
      <c r="H761">
        <f t="shared" si="11"/>
        <v>2</v>
      </c>
      <c r="I761" s="3">
        <f>DATE(Table1[[#This Row],[Year]],Table1[[#This Row],[Month_Number]],1)</f>
        <v>43132</v>
      </c>
      <c r="J761" t="s">
        <v>84</v>
      </c>
      <c r="K761" t="s">
        <v>1531</v>
      </c>
      <c r="L761" t="s">
        <v>59</v>
      </c>
      <c r="M761">
        <v>1</v>
      </c>
      <c r="N761" t="s">
        <v>60</v>
      </c>
      <c r="O761">
        <v>5</v>
      </c>
      <c r="P761">
        <v>0</v>
      </c>
      <c r="Q761" t="s">
        <v>39</v>
      </c>
      <c r="R761" t="s">
        <v>40</v>
      </c>
      <c r="S761" t="s">
        <v>41</v>
      </c>
      <c r="T761" t="s">
        <v>63</v>
      </c>
      <c r="U761" t="s">
        <v>89</v>
      </c>
      <c r="V761">
        <v>67</v>
      </c>
      <c r="W761">
        <v>25</v>
      </c>
      <c r="X761" t="str">
        <f>IF(Table1[[#This Row],[Driver Age]]&lt;25,"(&lt;25) Young",IF(Table1[[#This Row],[Driver Age]]&lt;=60,"(25–60) Adult","(&gt;60) Senior"))</f>
        <v>(25–60) Adult</v>
      </c>
      <c r="Y761" t="s">
        <v>44</v>
      </c>
      <c r="Z761" t="s">
        <v>90</v>
      </c>
      <c r="AA761" t="s">
        <v>45</v>
      </c>
      <c r="AB761" t="s">
        <v>64</v>
      </c>
      <c r="AC761">
        <v>6</v>
      </c>
      <c r="AD761" t="s">
        <v>78</v>
      </c>
      <c r="AE761" t="s">
        <v>65</v>
      </c>
      <c r="AF761" t="s">
        <v>26</v>
      </c>
      <c r="AG761" t="s">
        <v>143</v>
      </c>
      <c r="AH761">
        <v>0</v>
      </c>
      <c r="AI761" t="s">
        <v>80</v>
      </c>
      <c r="AJ761" t="s">
        <v>52</v>
      </c>
    </row>
    <row r="762" spans="1:36">
      <c r="A762" t="s">
        <v>1532</v>
      </c>
      <c r="B762">
        <f>1</f>
        <v>1</v>
      </c>
      <c r="C762" t="s">
        <v>191</v>
      </c>
      <c r="D762" t="str">
        <f>VLOOKUP(Table1[[#This Row],[State Name]], Lookup!$A$2:$B$33, 2, FALSE)</f>
        <v>CH</v>
      </c>
      <c r="E762" t="s">
        <v>33</v>
      </c>
      <c r="F762">
        <v>2019</v>
      </c>
      <c r="G762" t="s">
        <v>34</v>
      </c>
      <c r="H762">
        <f t="shared" si="11"/>
        <v>5</v>
      </c>
      <c r="I762" s="3">
        <f>DATE(Table1[[#This Row],[Year]],Table1[[#This Row],[Month_Number]],1)</f>
        <v>43586</v>
      </c>
      <c r="J762" t="s">
        <v>101</v>
      </c>
      <c r="K762" t="s">
        <v>1533</v>
      </c>
      <c r="L762" t="s">
        <v>37</v>
      </c>
      <c r="M762">
        <v>1</v>
      </c>
      <c r="N762" t="s">
        <v>60</v>
      </c>
      <c r="O762">
        <v>5</v>
      </c>
      <c r="P762">
        <v>5</v>
      </c>
      <c r="Q762" t="s">
        <v>119</v>
      </c>
      <c r="R762" t="s">
        <v>104</v>
      </c>
      <c r="S762" t="s">
        <v>73</v>
      </c>
      <c r="T762" t="s">
        <v>105</v>
      </c>
      <c r="U762" t="s">
        <v>89</v>
      </c>
      <c r="V762">
        <v>97</v>
      </c>
      <c r="W762">
        <v>55</v>
      </c>
      <c r="X762" t="str">
        <f>IF(Table1[[#This Row],[Driver Age]]&lt;25,"(&lt;25) Young",IF(Table1[[#This Row],[Driver Age]]&lt;=60,"(25–60) Adult","(&gt;60) Senior"))</f>
        <v>(25–60) Adult</v>
      </c>
      <c r="Y762" t="s">
        <v>75</v>
      </c>
      <c r="Z762" t="s">
        <v>90</v>
      </c>
      <c r="AA762" t="s">
        <v>45</v>
      </c>
      <c r="AB762" t="s">
        <v>46</v>
      </c>
      <c r="AC762">
        <v>21</v>
      </c>
      <c r="AD762" t="s">
        <v>47</v>
      </c>
      <c r="AE762" t="s">
        <v>65</v>
      </c>
      <c r="AF762" t="s">
        <v>49</v>
      </c>
      <c r="AG762" t="s">
        <v>50</v>
      </c>
      <c r="AH762">
        <v>1</v>
      </c>
      <c r="AI762" t="s">
        <v>66</v>
      </c>
      <c r="AJ762" t="s">
        <v>67</v>
      </c>
    </row>
    <row r="763" spans="1:36">
      <c r="A763" t="s">
        <v>1534</v>
      </c>
      <c r="B763">
        <f>1</f>
        <v>1</v>
      </c>
      <c r="C763" t="s">
        <v>170</v>
      </c>
      <c r="D763" t="str">
        <f>VLOOKUP(Table1[[#This Row],[State Name]], Lookup!$A$2:$B$33, 2, FALSE)</f>
        <v>PY</v>
      </c>
      <c r="E763" t="s">
        <v>33</v>
      </c>
      <c r="F763">
        <v>2019</v>
      </c>
      <c r="G763" t="s">
        <v>117</v>
      </c>
      <c r="H763">
        <f t="shared" si="11"/>
        <v>12</v>
      </c>
      <c r="I763" s="3">
        <f>DATE(Table1[[#This Row],[Year]],Table1[[#This Row],[Month_Number]],1)</f>
        <v>43800</v>
      </c>
      <c r="J763" t="s">
        <v>154</v>
      </c>
      <c r="K763" t="s">
        <v>1535</v>
      </c>
      <c r="L763" t="s">
        <v>37</v>
      </c>
      <c r="M763">
        <v>5</v>
      </c>
      <c r="N763" t="s">
        <v>86</v>
      </c>
      <c r="O763">
        <v>6</v>
      </c>
      <c r="P763">
        <v>5</v>
      </c>
      <c r="Q763" t="s">
        <v>39</v>
      </c>
      <c r="R763" t="s">
        <v>61</v>
      </c>
      <c r="S763" t="s">
        <v>62</v>
      </c>
      <c r="T763" t="s">
        <v>74</v>
      </c>
      <c r="U763" t="s">
        <v>43</v>
      </c>
      <c r="V763">
        <v>79</v>
      </c>
      <c r="W763">
        <v>65</v>
      </c>
      <c r="X763" t="str">
        <f>IF(Table1[[#This Row],[Driver Age]]&lt;25,"(&lt;25) Young",IF(Table1[[#This Row],[Driver Age]]&lt;=60,"(25–60) Adult","(&gt;60) Senior"))</f>
        <v>(&gt;60) Senior</v>
      </c>
      <c r="Y763" t="s">
        <v>75</v>
      </c>
      <c r="Z763" t="s">
        <v>33</v>
      </c>
      <c r="AA763" t="s">
        <v>45</v>
      </c>
      <c r="AB763" t="s">
        <v>46</v>
      </c>
      <c r="AC763">
        <v>16</v>
      </c>
      <c r="AD763" t="s">
        <v>135</v>
      </c>
      <c r="AE763" t="s">
        <v>65</v>
      </c>
      <c r="AF763" t="s">
        <v>26</v>
      </c>
      <c r="AG763" t="s">
        <v>50</v>
      </c>
      <c r="AH763">
        <v>0.83</v>
      </c>
      <c r="AI763" t="s">
        <v>51</v>
      </c>
      <c r="AJ763" t="s">
        <v>91</v>
      </c>
    </row>
    <row r="764" spans="1:36">
      <c r="A764" t="s">
        <v>1536</v>
      </c>
      <c r="B764">
        <f>1</f>
        <v>1</v>
      </c>
      <c r="C764" t="s">
        <v>211</v>
      </c>
      <c r="D764" t="str">
        <f>VLOOKUP(Table1[[#This Row],[State Name]], Lookup!$A$2:$B$33, 2, FALSE)</f>
        <v>WB</v>
      </c>
      <c r="E764" t="s">
        <v>229</v>
      </c>
      <c r="F764">
        <v>2020</v>
      </c>
      <c r="G764" t="s">
        <v>111</v>
      </c>
      <c r="H764">
        <f t="shared" si="11"/>
        <v>10</v>
      </c>
      <c r="I764" s="3">
        <f>DATE(Table1[[#This Row],[Year]],Table1[[#This Row],[Month_Number]],1)</f>
        <v>44105</v>
      </c>
      <c r="J764" t="s">
        <v>95</v>
      </c>
      <c r="K764" t="s">
        <v>1537</v>
      </c>
      <c r="L764" t="s">
        <v>59</v>
      </c>
      <c r="M764">
        <v>3</v>
      </c>
      <c r="N764" t="s">
        <v>128</v>
      </c>
      <c r="O764">
        <v>10</v>
      </c>
      <c r="P764">
        <v>4</v>
      </c>
      <c r="Q764" t="s">
        <v>39</v>
      </c>
      <c r="R764" t="s">
        <v>88</v>
      </c>
      <c r="S764" t="s">
        <v>62</v>
      </c>
      <c r="T764" t="s">
        <v>42</v>
      </c>
      <c r="U764" t="s">
        <v>33</v>
      </c>
      <c r="V764">
        <v>63</v>
      </c>
      <c r="W764">
        <v>27</v>
      </c>
      <c r="X764" t="str">
        <f>IF(Table1[[#This Row],[Driver Age]]&lt;25,"(&lt;25) Young",IF(Table1[[#This Row],[Driver Age]]&lt;=60,"(25–60) Adult","(&gt;60) Senior"))</f>
        <v>(25–60) Adult</v>
      </c>
      <c r="Y764" t="s">
        <v>75</v>
      </c>
      <c r="Z764" t="s">
        <v>107</v>
      </c>
      <c r="AA764" t="s">
        <v>76</v>
      </c>
      <c r="AB764" t="s">
        <v>64</v>
      </c>
      <c r="AC764">
        <v>3</v>
      </c>
      <c r="AD764" t="s">
        <v>47</v>
      </c>
      <c r="AE764" t="s">
        <v>48</v>
      </c>
      <c r="AF764" t="s">
        <v>49</v>
      </c>
      <c r="AG764" t="s">
        <v>50</v>
      </c>
      <c r="AH764">
        <v>0.4</v>
      </c>
      <c r="AI764" t="s">
        <v>80</v>
      </c>
      <c r="AJ764" t="s">
        <v>52</v>
      </c>
    </row>
    <row r="765" spans="1:36">
      <c r="A765" t="s">
        <v>1538</v>
      </c>
      <c r="B765">
        <f>1</f>
        <v>1</v>
      </c>
      <c r="C765" t="s">
        <v>318</v>
      </c>
      <c r="D765" t="str">
        <f>VLOOKUP(Table1[[#This Row],[State Name]], Lookup!$A$2:$B$33, 2, FALSE)</f>
        <v>PB</v>
      </c>
      <c r="E765" t="s">
        <v>33</v>
      </c>
      <c r="F765">
        <v>2022</v>
      </c>
      <c r="G765" t="s">
        <v>56</v>
      </c>
      <c r="H765">
        <f t="shared" si="11"/>
        <v>1</v>
      </c>
      <c r="I765" s="3">
        <f>DATE(Table1[[#This Row],[Year]],Table1[[#This Row],[Month_Number]],1)</f>
        <v>44562</v>
      </c>
      <c r="J765" t="s">
        <v>101</v>
      </c>
      <c r="K765" t="s">
        <v>1539</v>
      </c>
      <c r="L765" t="s">
        <v>50</v>
      </c>
      <c r="M765">
        <v>5</v>
      </c>
      <c r="N765" t="s">
        <v>113</v>
      </c>
      <c r="O765">
        <v>9</v>
      </c>
      <c r="P765">
        <v>2</v>
      </c>
      <c r="Q765" t="s">
        <v>72</v>
      </c>
      <c r="R765" t="s">
        <v>61</v>
      </c>
      <c r="S765" t="s">
        <v>62</v>
      </c>
      <c r="T765" t="s">
        <v>42</v>
      </c>
      <c r="U765" t="s">
        <v>89</v>
      </c>
      <c r="V765">
        <v>84</v>
      </c>
      <c r="W765">
        <v>39</v>
      </c>
      <c r="X765" t="str">
        <f>IF(Table1[[#This Row],[Driver Age]]&lt;25,"(&lt;25) Young",IF(Table1[[#This Row],[Driver Age]]&lt;=60,"(25–60) Adult","(&gt;60) Senior"))</f>
        <v>(25–60) Adult</v>
      </c>
      <c r="Y765" t="s">
        <v>44</v>
      </c>
      <c r="Z765" t="s">
        <v>90</v>
      </c>
      <c r="AA765" t="s">
        <v>45</v>
      </c>
      <c r="AB765" t="s">
        <v>77</v>
      </c>
      <c r="AC765">
        <v>7</v>
      </c>
      <c r="AD765" t="s">
        <v>78</v>
      </c>
      <c r="AE765" t="s">
        <v>79</v>
      </c>
      <c r="AF765" t="s">
        <v>49</v>
      </c>
      <c r="AG765" t="s">
        <v>50</v>
      </c>
      <c r="AH765">
        <v>0.22</v>
      </c>
      <c r="AI765" t="s">
        <v>108</v>
      </c>
      <c r="AJ765" t="s">
        <v>91</v>
      </c>
    </row>
    <row r="766" spans="1:36">
      <c r="A766" t="s">
        <v>1540</v>
      </c>
      <c r="B766">
        <f>1</f>
        <v>1</v>
      </c>
      <c r="C766" t="s">
        <v>206</v>
      </c>
      <c r="D766" t="str">
        <f>VLOOKUP(Table1[[#This Row],[State Name]], Lookup!$A$2:$B$33, 2, FALSE)</f>
        <v>OD</v>
      </c>
      <c r="E766" t="s">
        <v>33</v>
      </c>
      <c r="F766">
        <v>2022</v>
      </c>
      <c r="G766" t="s">
        <v>130</v>
      </c>
      <c r="H766">
        <f t="shared" si="11"/>
        <v>4</v>
      </c>
      <c r="I766" s="3">
        <f>DATE(Table1[[#This Row],[Year]],Table1[[#This Row],[Month_Number]],1)</f>
        <v>44652</v>
      </c>
      <c r="J766" t="s">
        <v>95</v>
      </c>
      <c r="K766" t="s">
        <v>383</v>
      </c>
      <c r="L766" t="s">
        <v>37</v>
      </c>
      <c r="M766">
        <v>3</v>
      </c>
      <c r="N766" t="s">
        <v>86</v>
      </c>
      <c r="O766">
        <v>1</v>
      </c>
      <c r="P766">
        <v>3</v>
      </c>
      <c r="Q766" t="s">
        <v>72</v>
      </c>
      <c r="R766" t="s">
        <v>40</v>
      </c>
      <c r="S766" t="s">
        <v>62</v>
      </c>
      <c r="T766" t="s">
        <v>63</v>
      </c>
      <c r="U766" t="s">
        <v>43</v>
      </c>
      <c r="V766">
        <v>43</v>
      </c>
      <c r="W766">
        <v>65</v>
      </c>
      <c r="X766" t="str">
        <f>IF(Table1[[#This Row],[Driver Age]]&lt;25,"(&lt;25) Young",IF(Table1[[#This Row],[Driver Age]]&lt;=60,"(25–60) Adult","(&gt;60) Senior"))</f>
        <v>(&gt;60) Senior</v>
      </c>
      <c r="Y766" t="s">
        <v>44</v>
      </c>
      <c r="Z766" t="s">
        <v>90</v>
      </c>
      <c r="AA766" t="s">
        <v>76</v>
      </c>
      <c r="AB766" t="s">
        <v>97</v>
      </c>
      <c r="AC766">
        <v>3</v>
      </c>
      <c r="AD766" t="s">
        <v>47</v>
      </c>
      <c r="AE766" t="s">
        <v>79</v>
      </c>
      <c r="AF766" t="s">
        <v>49</v>
      </c>
      <c r="AG766" t="s">
        <v>50</v>
      </c>
      <c r="AH766">
        <v>3</v>
      </c>
      <c r="AI766" t="s">
        <v>51</v>
      </c>
      <c r="AJ766" t="s">
        <v>109</v>
      </c>
    </row>
    <row r="767" spans="1:36">
      <c r="A767" t="s">
        <v>1541</v>
      </c>
      <c r="B767">
        <f>1</f>
        <v>1</v>
      </c>
      <c r="C767" t="s">
        <v>145</v>
      </c>
      <c r="D767" t="str">
        <f>VLOOKUP(Table1[[#This Row],[State Name]], Lookup!$A$2:$B$33, 2, FALSE)</f>
        <v>TS</v>
      </c>
      <c r="E767" t="s">
        <v>33</v>
      </c>
      <c r="F767">
        <v>2023</v>
      </c>
      <c r="G767" t="s">
        <v>124</v>
      </c>
      <c r="H767">
        <f t="shared" si="11"/>
        <v>7</v>
      </c>
      <c r="I767" s="3">
        <f>DATE(Table1[[#This Row],[Year]],Table1[[#This Row],[Month_Number]],1)</f>
        <v>45108</v>
      </c>
      <c r="J767" t="s">
        <v>101</v>
      </c>
      <c r="K767" t="s">
        <v>305</v>
      </c>
      <c r="L767" t="s">
        <v>50</v>
      </c>
      <c r="M767">
        <v>2</v>
      </c>
      <c r="N767" t="s">
        <v>128</v>
      </c>
      <c r="O767">
        <v>9</v>
      </c>
      <c r="P767">
        <v>4</v>
      </c>
      <c r="Q767" t="s">
        <v>39</v>
      </c>
      <c r="R767" t="s">
        <v>88</v>
      </c>
      <c r="S767" t="s">
        <v>62</v>
      </c>
      <c r="T767" t="s">
        <v>63</v>
      </c>
      <c r="U767" t="s">
        <v>106</v>
      </c>
      <c r="V767">
        <v>39</v>
      </c>
      <c r="W767">
        <v>27</v>
      </c>
      <c r="X767" t="str">
        <f>IF(Table1[[#This Row],[Driver Age]]&lt;25,"(&lt;25) Young",IF(Table1[[#This Row],[Driver Age]]&lt;=60,"(25–60) Adult","(&gt;60) Senior"))</f>
        <v>(25–60) Adult</v>
      </c>
      <c r="Y767" t="s">
        <v>75</v>
      </c>
      <c r="Z767" t="s">
        <v>107</v>
      </c>
      <c r="AA767" t="s">
        <v>45</v>
      </c>
      <c r="AB767" t="s">
        <v>77</v>
      </c>
      <c r="AC767">
        <v>16</v>
      </c>
      <c r="AD767" t="s">
        <v>135</v>
      </c>
      <c r="AE767" t="s">
        <v>79</v>
      </c>
      <c r="AF767" t="s">
        <v>49</v>
      </c>
      <c r="AG767" t="s">
        <v>50</v>
      </c>
      <c r="AH767">
        <v>0.44</v>
      </c>
      <c r="AI767" t="s">
        <v>80</v>
      </c>
      <c r="AJ767" t="s">
        <v>109</v>
      </c>
    </row>
    <row r="768" spans="1:36">
      <c r="A768" t="s">
        <v>1542</v>
      </c>
      <c r="B768">
        <f>1</f>
        <v>1</v>
      </c>
      <c r="C768" t="s">
        <v>116</v>
      </c>
      <c r="D768" t="str">
        <f>VLOOKUP(Table1[[#This Row],[State Name]], Lookup!$A$2:$B$33, 2, FALSE)</f>
        <v>HP</v>
      </c>
      <c r="E768" t="s">
        <v>33</v>
      </c>
      <c r="F768">
        <v>2020</v>
      </c>
      <c r="G768" t="s">
        <v>56</v>
      </c>
      <c r="H768">
        <f t="shared" si="11"/>
        <v>1</v>
      </c>
      <c r="I768" s="3">
        <f>DATE(Table1[[#This Row],[Year]],Table1[[#This Row],[Month_Number]],1)</f>
        <v>43831</v>
      </c>
      <c r="J768" t="s">
        <v>57</v>
      </c>
      <c r="K768" t="s">
        <v>1543</v>
      </c>
      <c r="L768" t="s">
        <v>50</v>
      </c>
      <c r="M768">
        <v>3</v>
      </c>
      <c r="N768" t="s">
        <v>38</v>
      </c>
      <c r="O768">
        <v>4</v>
      </c>
      <c r="P768">
        <v>4</v>
      </c>
      <c r="Q768" t="s">
        <v>119</v>
      </c>
      <c r="R768" t="s">
        <v>104</v>
      </c>
      <c r="S768" t="s">
        <v>62</v>
      </c>
      <c r="T768" t="s">
        <v>42</v>
      </c>
      <c r="U768" t="s">
        <v>89</v>
      </c>
      <c r="V768">
        <v>35</v>
      </c>
      <c r="W768">
        <v>62</v>
      </c>
      <c r="X768" t="str">
        <f>IF(Table1[[#This Row],[Driver Age]]&lt;25,"(&lt;25) Young",IF(Table1[[#This Row],[Driver Age]]&lt;=60,"(25–60) Adult","(&gt;60) Senior"))</f>
        <v>(&gt;60) Senior</v>
      </c>
      <c r="Y768" t="s">
        <v>44</v>
      </c>
      <c r="Z768" t="s">
        <v>90</v>
      </c>
      <c r="AA768" t="s">
        <v>76</v>
      </c>
      <c r="AB768" t="s">
        <v>77</v>
      </c>
      <c r="AC768">
        <v>8</v>
      </c>
      <c r="AD768" t="s">
        <v>78</v>
      </c>
      <c r="AE768" t="s">
        <v>48</v>
      </c>
      <c r="AF768" t="s">
        <v>49</v>
      </c>
      <c r="AG768" t="s">
        <v>50</v>
      </c>
      <c r="AH768">
        <v>1</v>
      </c>
      <c r="AI768" t="s">
        <v>66</v>
      </c>
      <c r="AJ768" t="s">
        <v>109</v>
      </c>
    </row>
    <row r="769" spans="1:36">
      <c r="A769" t="s">
        <v>1544</v>
      </c>
      <c r="B769">
        <f>1</f>
        <v>1</v>
      </c>
      <c r="C769" t="s">
        <v>318</v>
      </c>
      <c r="D769" t="str">
        <f>VLOOKUP(Table1[[#This Row],[State Name]], Lookup!$A$2:$B$33, 2, FALSE)</f>
        <v>PB</v>
      </c>
      <c r="E769" t="s">
        <v>33</v>
      </c>
      <c r="F769">
        <v>2019</v>
      </c>
      <c r="G769" t="s">
        <v>111</v>
      </c>
      <c r="H769">
        <f t="shared" si="11"/>
        <v>10</v>
      </c>
      <c r="I769" s="3">
        <f>DATE(Table1[[#This Row],[Year]],Table1[[#This Row],[Month_Number]],1)</f>
        <v>43739</v>
      </c>
      <c r="J769" t="s">
        <v>35</v>
      </c>
      <c r="K769" t="s">
        <v>1082</v>
      </c>
      <c r="L769" t="s">
        <v>59</v>
      </c>
      <c r="M769">
        <v>4</v>
      </c>
      <c r="N769" t="s">
        <v>60</v>
      </c>
      <c r="O769">
        <v>2</v>
      </c>
      <c r="P769">
        <v>3</v>
      </c>
      <c r="Q769" t="s">
        <v>87</v>
      </c>
      <c r="R769" t="s">
        <v>88</v>
      </c>
      <c r="S769" t="s">
        <v>120</v>
      </c>
      <c r="T769" t="s">
        <v>105</v>
      </c>
      <c r="U769" t="s">
        <v>33</v>
      </c>
      <c r="V769">
        <v>32</v>
      </c>
      <c r="W769">
        <v>24</v>
      </c>
      <c r="X769" t="str">
        <f>IF(Table1[[#This Row],[Driver Age]]&lt;25,"(&lt;25) Young",IF(Table1[[#This Row],[Driver Age]]&lt;=60,"(25–60) Adult","(&gt;60) Senior"))</f>
        <v>(&lt;25) Young</v>
      </c>
      <c r="Y769" t="s">
        <v>75</v>
      </c>
      <c r="Z769" t="s">
        <v>107</v>
      </c>
      <c r="AA769" t="s">
        <v>45</v>
      </c>
      <c r="AB769" t="s">
        <v>46</v>
      </c>
      <c r="AC769">
        <v>22</v>
      </c>
      <c r="AD769" t="s">
        <v>47</v>
      </c>
      <c r="AE769" t="s">
        <v>65</v>
      </c>
      <c r="AF769" t="s">
        <v>49</v>
      </c>
      <c r="AG769" t="s">
        <v>50</v>
      </c>
      <c r="AH769">
        <v>1.5</v>
      </c>
      <c r="AI769" t="s">
        <v>168</v>
      </c>
      <c r="AJ769" t="s">
        <v>109</v>
      </c>
    </row>
    <row r="770" spans="1:36">
      <c r="A770" t="s">
        <v>1545</v>
      </c>
      <c r="B770">
        <f>1</f>
        <v>1</v>
      </c>
      <c r="C770" t="s">
        <v>149</v>
      </c>
      <c r="D770" t="str">
        <f>VLOOKUP(Table1[[#This Row],[State Name]], Lookup!$A$2:$B$33, 2, FALSE)</f>
        <v>AR</v>
      </c>
      <c r="E770" t="s">
        <v>33</v>
      </c>
      <c r="F770">
        <v>2018</v>
      </c>
      <c r="G770" t="s">
        <v>83</v>
      </c>
      <c r="H770">
        <f t="shared" ref="H770:H833" si="12">MONTH(DATEVALUE(G770 &amp; " 5"))</f>
        <v>6</v>
      </c>
      <c r="I770" s="3">
        <f>DATE(Table1[[#This Row],[Year]],Table1[[#This Row],[Month_Number]],1)</f>
        <v>43252</v>
      </c>
      <c r="J770" t="s">
        <v>84</v>
      </c>
      <c r="K770" t="s">
        <v>1013</v>
      </c>
      <c r="L770" t="s">
        <v>59</v>
      </c>
      <c r="M770">
        <v>4</v>
      </c>
      <c r="N770" t="s">
        <v>60</v>
      </c>
      <c r="O770">
        <v>9</v>
      </c>
      <c r="P770">
        <v>1</v>
      </c>
      <c r="Q770" t="s">
        <v>39</v>
      </c>
      <c r="R770" t="s">
        <v>104</v>
      </c>
      <c r="S770" t="s">
        <v>41</v>
      </c>
      <c r="T770" t="s">
        <v>63</v>
      </c>
      <c r="U770" t="s">
        <v>89</v>
      </c>
      <c r="V770">
        <v>95</v>
      </c>
      <c r="W770">
        <v>18</v>
      </c>
      <c r="X770" t="str">
        <f>IF(Table1[[#This Row],[Driver Age]]&lt;25,"(&lt;25) Young",IF(Table1[[#This Row],[Driver Age]]&lt;=60,"(25–60) Adult","(&gt;60) Senior"))</f>
        <v>(&lt;25) Young</v>
      </c>
      <c r="Y770" t="s">
        <v>75</v>
      </c>
      <c r="Z770" t="s">
        <v>107</v>
      </c>
      <c r="AA770" t="s">
        <v>76</v>
      </c>
      <c r="AB770" t="s">
        <v>97</v>
      </c>
      <c r="AC770">
        <v>9</v>
      </c>
      <c r="AD770" t="s">
        <v>78</v>
      </c>
      <c r="AE770" t="s">
        <v>65</v>
      </c>
      <c r="AF770" t="s">
        <v>26</v>
      </c>
      <c r="AG770" t="s">
        <v>50</v>
      </c>
      <c r="AH770">
        <v>0.11</v>
      </c>
      <c r="AI770" t="s">
        <v>168</v>
      </c>
      <c r="AJ770" t="s">
        <v>67</v>
      </c>
    </row>
    <row r="771" spans="1:36">
      <c r="A771" t="s">
        <v>1546</v>
      </c>
      <c r="B771">
        <f>1</f>
        <v>1</v>
      </c>
      <c r="C771" t="s">
        <v>294</v>
      </c>
      <c r="D771" t="str">
        <f>VLOOKUP(Table1[[#This Row],[State Name]], Lookup!$A$2:$B$33, 2, FALSE)</f>
        <v>MZ</v>
      </c>
      <c r="E771" t="s">
        <v>33</v>
      </c>
      <c r="F771">
        <v>2019</v>
      </c>
      <c r="G771" t="s">
        <v>138</v>
      </c>
      <c r="H771">
        <f t="shared" si="12"/>
        <v>9</v>
      </c>
      <c r="I771" s="3">
        <f>DATE(Table1[[#This Row],[Year]],Table1[[#This Row],[Month_Number]],1)</f>
        <v>43709</v>
      </c>
      <c r="J771" t="s">
        <v>95</v>
      </c>
      <c r="K771" t="s">
        <v>1547</v>
      </c>
      <c r="L771" t="s">
        <v>59</v>
      </c>
      <c r="M771">
        <v>3</v>
      </c>
      <c r="N771" t="s">
        <v>113</v>
      </c>
      <c r="O771">
        <v>4</v>
      </c>
      <c r="P771">
        <v>2</v>
      </c>
      <c r="Q771" t="s">
        <v>103</v>
      </c>
      <c r="R771" t="s">
        <v>40</v>
      </c>
      <c r="S771" t="s">
        <v>41</v>
      </c>
      <c r="T771" t="s">
        <v>42</v>
      </c>
      <c r="U771" t="s">
        <v>106</v>
      </c>
      <c r="V771">
        <v>82</v>
      </c>
      <c r="W771">
        <v>54</v>
      </c>
      <c r="X771" t="str">
        <f>IF(Table1[[#This Row],[Driver Age]]&lt;25,"(&lt;25) Young",IF(Table1[[#This Row],[Driver Age]]&lt;=60,"(25–60) Adult","(&gt;60) Senior"))</f>
        <v>(25–60) Adult</v>
      </c>
      <c r="Y771" t="s">
        <v>44</v>
      </c>
      <c r="Z771" t="s">
        <v>90</v>
      </c>
      <c r="AA771" t="s">
        <v>76</v>
      </c>
      <c r="AB771" t="s">
        <v>64</v>
      </c>
      <c r="AC771">
        <v>11</v>
      </c>
      <c r="AD771" t="s">
        <v>78</v>
      </c>
      <c r="AE771" t="s">
        <v>65</v>
      </c>
      <c r="AF771" t="s">
        <v>49</v>
      </c>
      <c r="AG771" t="s">
        <v>50</v>
      </c>
      <c r="AH771">
        <v>0.5</v>
      </c>
      <c r="AI771" t="s">
        <v>66</v>
      </c>
      <c r="AJ771" t="s">
        <v>91</v>
      </c>
    </row>
    <row r="772" spans="1:36">
      <c r="A772" t="s">
        <v>1548</v>
      </c>
      <c r="B772">
        <f>1</f>
        <v>1</v>
      </c>
      <c r="C772" t="s">
        <v>145</v>
      </c>
      <c r="D772" t="str">
        <f>VLOOKUP(Table1[[#This Row],[State Name]], Lookup!$A$2:$B$33, 2, FALSE)</f>
        <v>TS</v>
      </c>
      <c r="E772" t="s">
        <v>33</v>
      </c>
      <c r="F772">
        <v>2018</v>
      </c>
      <c r="G772" t="s">
        <v>56</v>
      </c>
      <c r="H772">
        <f t="shared" si="12"/>
        <v>1</v>
      </c>
      <c r="I772" s="3">
        <f>DATE(Table1[[#This Row],[Year]],Table1[[#This Row],[Month_Number]],1)</f>
        <v>43101</v>
      </c>
      <c r="J772" t="s">
        <v>101</v>
      </c>
      <c r="K772" t="s">
        <v>204</v>
      </c>
      <c r="L772" t="s">
        <v>59</v>
      </c>
      <c r="M772">
        <v>5</v>
      </c>
      <c r="N772" t="s">
        <v>38</v>
      </c>
      <c r="O772">
        <v>6</v>
      </c>
      <c r="P772">
        <v>5</v>
      </c>
      <c r="Q772" t="s">
        <v>103</v>
      </c>
      <c r="R772" t="s">
        <v>61</v>
      </c>
      <c r="S772" t="s">
        <v>41</v>
      </c>
      <c r="T772" t="s">
        <v>63</v>
      </c>
      <c r="U772" t="s">
        <v>43</v>
      </c>
      <c r="V772">
        <v>101</v>
      </c>
      <c r="W772">
        <v>25</v>
      </c>
      <c r="X772" t="str">
        <f>IF(Table1[[#This Row],[Driver Age]]&lt;25,"(&lt;25) Young",IF(Table1[[#This Row],[Driver Age]]&lt;=60,"(25–60) Adult","(&gt;60) Senior"))</f>
        <v>(25–60) Adult</v>
      </c>
      <c r="Y772" t="s">
        <v>44</v>
      </c>
      <c r="Z772" t="s">
        <v>33</v>
      </c>
      <c r="AA772" t="s">
        <v>45</v>
      </c>
      <c r="AB772" t="s">
        <v>77</v>
      </c>
      <c r="AC772">
        <v>23</v>
      </c>
      <c r="AD772" t="s">
        <v>47</v>
      </c>
      <c r="AE772" t="s">
        <v>65</v>
      </c>
      <c r="AF772" t="s">
        <v>49</v>
      </c>
      <c r="AG772" t="s">
        <v>50</v>
      </c>
      <c r="AH772">
        <v>0.83</v>
      </c>
      <c r="AI772" t="s">
        <v>80</v>
      </c>
      <c r="AJ772" t="s">
        <v>67</v>
      </c>
    </row>
    <row r="773" spans="1:36">
      <c r="A773" t="s">
        <v>1549</v>
      </c>
      <c r="B773">
        <f>1</f>
        <v>1</v>
      </c>
      <c r="C773" t="s">
        <v>32</v>
      </c>
      <c r="D773" t="str">
        <f>VLOOKUP(Table1[[#This Row],[State Name]], Lookup!$A$2:$B$33, 2, FALSE)</f>
        <v>JK</v>
      </c>
      <c r="E773" t="s">
        <v>33</v>
      </c>
      <c r="F773">
        <v>2023</v>
      </c>
      <c r="G773" t="s">
        <v>130</v>
      </c>
      <c r="H773">
        <f t="shared" si="12"/>
        <v>4</v>
      </c>
      <c r="I773" s="3">
        <f>DATE(Table1[[#This Row],[Year]],Table1[[#This Row],[Month_Number]],1)</f>
        <v>45017</v>
      </c>
      <c r="J773" t="s">
        <v>154</v>
      </c>
      <c r="K773" t="s">
        <v>1550</v>
      </c>
      <c r="L773" t="s">
        <v>37</v>
      </c>
      <c r="M773">
        <v>2</v>
      </c>
      <c r="N773" t="s">
        <v>71</v>
      </c>
      <c r="O773">
        <v>8</v>
      </c>
      <c r="P773">
        <v>5</v>
      </c>
      <c r="Q773" t="s">
        <v>72</v>
      </c>
      <c r="R773" t="s">
        <v>61</v>
      </c>
      <c r="S773" t="s">
        <v>62</v>
      </c>
      <c r="T773" t="s">
        <v>105</v>
      </c>
      <c r="U773" t="s">
        <v>106</v>
      </c>
      <c r="V773">
        <v>51</v>
      </c>
      <c r="W773">
        <v>40</v>
      </c>
      <c r="X773" t="str">
        <f>IF(Table1[[#This Row],[Driver Age]]&lt;25,"(&lt;25) Young",IF(Table1[[#This Row],[Driver Age]]&lt;=60,"(25–60) Adult","(&gt;60) Senior"))</f>
        <v>(25–60) Adult</v>
      </c>
      <c r="Y773" t="s">
        <v>75</v>
      </c>
      <c r="Z773" t="s">
        <v>33</v>
      </c>
      <c r="AA773" t="s">
        <v>76</v>
      </c>
      <c r="AB773" t="s">
        <v>97</v>
      </c>
      <c r="AC773">
        <v>23</v>
      </c>
      <c r="AD773" t="s">
        <v>47</v>
      </c>
      <c r="AE773" t="s">
        <v>79</v>
      </c>
      <c r="AF773" t="s">
        <v>26</v>
      </c>
      <c r="AG773" t="s">
        <v>50</v>
      </c>
      <c r="AH773">
        <v>0.62</v>
      </c>
      <c r="AI773" t="s">
        <v>108</v>
      </c>
      <c r="AJ773" t="s">
        <v>52</v>
      </c>
    </row>
    <row r="774" spans="1:36">
      <c r="A774" t="s">
        <v>1551</v>
      </c>
      <c r="B774">
        <f>1</f>
        <v>1</v>
      </c>
      <c r="C774" t="s">
        <v>137</v>
      </c>
      <c r="D774" t="str">
        <f>VLOOKUP(Table1[[#This Row],[State Name]], Lookup!$A$2:$B$33, 2, FALSE)</f>
        <v>AS</v>
      </c>
      <c r="E774" t="s">
        <v>33</v>
      </c>
      <c r="F774">
        <v>2021</v>
      </c>
      <c r="G774" t="s">
        <v>171</v>
      </c>
      <c r="H774">
        <f t="shared" si="12"/>
        <v>2</v>
      </c>
      <c r="I774" s="3">
        <f>DATE(Table1[[#This Row],[Year]],Table1[[#This Row],[Month_Number]],1)</f>
        <v>44228</v>
      </c>
      <c r="J774" t="s">
        <v>146</v>
      </c>
      <c r="K774" t="s">
        <v>948</v>
      </c>
      <c r="L774" t="s">
        <v>37</v>
      </c>
      <c r="M774">
        <v>1</v>
      </c>
      <c r="N774" t="s">
        <v>113</v>
      </c>
      <c r="O774">
        <v>0</v>
      </c>
      <c r="P774">
        <v>3</v>
      </c>
      <c r="Q774" t="s">
        <v>103</v>
      </c>
      <c r="R774" t="s">
        <v>40</v>
      </c>
      <c r="S774" t="s">
        <v>41</v>
      </c>
      <c r="T774" t="s">
        <v>63</v>
      </c>
      <c r="U774" t="s">
        <v>33</v>
      </c>
      <c r="V774">
        <v>88</v>
      </c>
      <c r="W774">
        <v>67</v>
      </c>
      <c r="X774" t="str">
        <f>IF(Table1[[#This Row],[Driver Age]]&lt;25,"(&lt;25) Young",IF(Table1[[#This Row],[Driver Age]]&lt;=60,"(25–60) Adult","(&gt;60) Senior"))</f>
        <v>(&gt;60) Senior</v>
      </c>
      <c r="Y774" t="s">
        <v>44</v>
      </c>
      <c r="Z774" t="s">
        <v>107</v>
      </c>
      <c r="AA774" t="s">
        <v>45</v>
      </c>
      <c r="AB774" t="s">
        <v>77</v>
      </c>
      <c r="AC774">
        <v>5</v>
      </c>
      <c r="AD774" t="s">
        <v>78</v>
      </c>
      <c r="AE774" t="s">
        <v>48</v>
      </c>
      <c r="AF774" t="s">
        <v>49</v>
      </c>
      <c r="AG774" t="s">
        <v>50</v>
      </c>
      <c r="AH774">
        <v>0</v>
      </c>
      <c r="AI774" t="s">
        <v>51</v>
      </c>
      <c r="AJ774" t="s">
        <v>91</v>
      </c>
    </row>
    <row r="775" spans="1:36">
      <c r="A775" t="s">
        <v>1552</v>
      </c>
      <c r="B775">
        <f>1</f>
        <v>1</v>
      </c>
      <c r="C775" t="s">
        <v>69</v>
      </c>
      <c r="D775" t="str">
        <f>VLOOKUP(Table1[[#This Row],[State Name]], Lookup!$A$2:$B$33, 2, FALSE)</f>
        <v>CG</v>
      </c>
      <c r="E775" t="s">
        <v>33</v>
      </c>
      <c r="F775">
        <v>2022</v>
      </c>
      <c r="G775" t="s">
        <v>171</v>
      </c>
      <c r="H775">
        <f t="shared" si="12"/>
        <v>2</v>
      </c>
      <c r="I775" s="3">
        <f>DATE(Table1[[#This Row],[Year]],Table1[[#This Row],[Month_Number]],1)</f>
        <v>44593</v>
      </c>
      <c r="J775" t="s">
        <v>35</v>
      </c>
      <c r="K775" t="s">
        <v>259</v>
      </c>
      <c r="L775" t="s">
        <v>37</v>
      </c>
      <c r="M775">
        <v>1</v>
      </c>
      <c r="N775" t="s">
        <v>113</v>
      </c>
      <c r="O775">
        <v>8</v>
      </c>
      <c r="P775">
        <v>0</v>
      </c>
      <c r="Q775" t="s">
        <v>103</v>
      </c>
      <c r="R775" t="s">
        <v>40</v>
      </c>
      <c r="S775" t="s">
        <v>41</v>
      </c>
      <c r="T775" t="s">
        <v>42</v>
      </c>
      <c r="U775" t="s">
        <v>106</v>
      </c>
      <c r="V775">
        <v>107</v>
      </c>
      <c r="W775">
        <v>67</v>
      </c>
      <c r="X775" t="str">
        <f>IF(Table1[[#This Row],[Driver Age]]&lt;25,"(&lt;25) Young",IF(Table1[[#This Row],[Driver Age]]&lt;=60,"(25–60) Adult","(&gt;60) Senior"))</f>
        <v>(&gt;60) Senior</v>
      </c>
      <c r="Y775" t="s">
        <v>75</v>
      </c>
      <c r="Z775" t="s">
        <v>33</v>
      </c>
      <c r="AA775" t="s">
        <v>45</v>
      </c>
      <c r="AB775" t="s">
        <v>64</v>
      </c>
      <c r="AC775">
        <v>20</v>
      </c>
      <c r="AD775" t="s">
        <v>114</v>
      </c>
      <c r="AE775" t="s">
        <v>79</v>
      </c>
      <c r="AF775" t="s">
        <v>49</v>
      </c>
      <c r="AG775" t="s">
        <v>143</v>
      </c>
      <c r="AH775">
        <v>0</v>
      </c>
      <c r="AI775" t="s">
        <v>51</v>
      </c>
      <c r="AJ775" t="s">
        <v>67</v>
      </c>
    </row>
    <row r="776" spans="1:36">
      <c r="A776" t="s">
        <v>1553</v>
      </c>
      <c r="B776">
        <f>1</f>
        <v>1</v>
      </c>
      <c r="C776" t="s">
        <v>197</v>
      </c>
      <c r="D776" t="str">
        <f>VLOOKUP(Table1[[#This Row],[State Name]], Lookup!$A$2:$B$33, 2, FALSE)</f>
        <v>GJ</v>
      </c>
      <c r="E776" t="s">
        <v>297</v>
      </c>
      <c r="F776">
        <v>2021</v>
      </c>
      <c r="G776" t="s">
        <v>130</v>
      </c>
      <c r="H776">
        <f t="shared" si="12"/>
        <v>4</v>
      </c>
      <c r="I776" s="3">
        <f>DATE(Table1[[#This Row],[Year]],Table1[[#This Row],[Month_Number]],1)</f>
        <v>44287</v>
      </c>
      <c r="J776" t="s">
        <v>57</v>
      </c>
      <c r="K776" t="s">
        <v>1554</v>
      </c>
      <c r="L776" t="s">
        <v>37</v>
      </c>
      <c r="M776">
        <v>5</v>
      </c>
      <c r="N776" t="s">
        <v>86</v>
      </c>
      <c r="O776">
        <v>7</v>
      </c>
      <c r="P776">
        <v>3</v>
      </c>
      <c r="Q776" t="s">
        <v>87</v>
      </c>
      <c r="R776" t="s">
        <v>104</v>
      </c>
      <c r="S776" t="s">
        <v>41</v>
      </c>
      <c r="T776" t="s">
        <v>42</v>
      </c>
      <c r="U776" t="s">
        <v>106</v>
      </c>
      <c r="V776">
        <v>33</v>
      </c>
      <c r="W776">
        <v>43</v>
      </c>
      <c r="X776" t="str">
        <f>IF(Table1[[#This Row],[Driver Age]]&lt;25,"(&lt;25) Young",IF(Table1[[#This Row],[Driver Age]]&lt;=60,"(25–60) Adult","(&gt;60) Senior"))</f>
        <v>(25–60) Adult</v>
      </c>
      <c r="Y776" t="s">
        <v>75</v>
      </c>
      <c r="Z776" t="s">
        <v>107</v>
      </c>
      <c r="AA776" t="s">
        <v>45</v>
      </c>
      <c r="AB776" t="s">
        <v>64</v>
      </c>
      <c r="AC776">
        <v>5</v>
      </c>
      <c r="AD776" t="s">
        <v>78</v>
      </c>
      <c r="AE776" t="s">
        <v>48</v>
      </c>
      <c r="AF776" t="s">
        <v>49</v>
      </c>
      <c r="AG776" t="s">
        <v>50</v>
      </c>
      <c r="AH776">
        <v>0.43</v>
      </c>
      <c r="AI776" t="s">
        <v>108</v>
      </c>
      <c r="AJ776" t="s">
        <v>109</v>
      </c>
    </row>
    <row r="777" spans="1:36">
      <c r="A777" t="s">
        <v>1555</v>
      </c>
      <c r="B777">
        <f>1</f>
        <v>1</v>
      </c>
      <c r="C777" t="s">
        <v>191</v>
      </c>
      <c r="D777" t="str">
        <f>VLOOKUP(Table1[[#This Row],[State Name]], Lookup!$A$2:$B$33, 2, FALSE)</f>
        <v>CH</v>
      </c>
      <c r="E777" t="s">
        <v>33</v>
      </c>
      <c r="F777">
        <v>2021</v>
      </c>
      <c r="G777" t="s">
        <v>56</v>
      </c>
      <c r="H777">
        <f t="shared" si="12"/>
        <v>1</v>
      </c>
      <c r="I777" s="3">
        <f>DATE(Table1[[#This Row],[Year]],Table1[[#This Row],[Month_Number]],1)</f>
        <v>44197</v>
      </c>
      <c r="J777" t="s">
        <v>35</v>
      </c>
      <c r="K777" t="s">
        <v>764</v>
      </c>
      <c r="L777" t="s">
        <v>59</v>
      </c>
      <c r="M777">
        <v>4</v>
      </c>
      <c r="N777" t="s">
        <v>113</v>
      </c>
      <c r="O777">
        <v>4</v>
      </c>
      <c r="P777">
        <v>2</v>
      </c>
      <c r="Q777" t="s">
        <v>103</v>
      </c>
      <c r="R777" t="s">
        <v>104</v>
      </c>
      <c r="S777" t="s">
        <v>73</v>
      </c>
      <c r="T777" t="s">
        <v>63</v>
      </c>
      <c r="U777" t="s">
        <v>89</v>
      </c>
      <c r="V777">
        <v>120</v>
      </c>
      <c r="W777">
        <v>33</v>
      </c>
      <c r="X777" t="str">
        <f>IF(Table1[[#This Row],[Driver Age]]&lt;25,"(&lt;25) Young",IF(Table1[[#This Row],[Driver Age]]&lt;=60,"(25–60) Adult","(&gt;60) Senior"))</f>
        <v>(25–60) Adult</v>
      </c>
      <c r="Y777" t="s">
        <v>75</v>
      </c>
      <c r="Z777" t="s">
        <v>33</v>
      </c>
      <c r="AA777" t="s">
        <v>76</v>
      </c>
      <c r="AB777" t="s">
        <v>46</v>
      </c>
      <c r="AC777">
        <v>8</v>
      </c>
      <c r="AD777" t="s">
        <v>78</v>
      </c>
      <c r="AE777" t="s">
        <v>48</v>
      </c>
      <c r="AF777" t="s">
        <v>49</v>
      </c>
      <c r="AG777" t="s">
        <v>50</v>
      </c>
      <c r="AH777">
        <v>0.5</v>
      </c>
      <c r="AI777" t="s">
        <v>80</v>
      </c>
      <c r="AJ777" t="s">
        <v>81</v>
      </c>
    </row>
    <row r="778" spans="1:36">
      <c r="A778" t="s">
        <v>1556</v>
      </c>
      <c r="B778">
        <f>1</f>
        <v>1</v>
      </c>
      <c r="C778" t="s">
        <v>157</v>
      </c>
      <c r="D778" t="str">
        <f>VLOOKUP(Table1[[#This Row],[State Name]], Lookup!$A$2:$B$33, 2, FALSE)</f>
        <v>KA</v>
      </c>
      <c r="E778" t="s">
        <v>302</v>
      </c>
      <c r="F778">
        <v>2021</v>
      </c>
      <c r="G778" t="s">
        <v>171</v>
      </c>
      <c r="H778">
        <f t="shared" si="12"/>
        <v>2</v>
      </c>
      <c r="I778" s="3">
        <f>DATE(Table1[[#This Row],[Year]],Table1[[#This Row],[Month_Number]],1)</f>
        <v>44228</v>
      </c>
      <c r="J778" t="s">
        <v>35</v>
      </c>
      <c r="K778" t="s">
        <v>1557</v>
      </c>
      <c r="L778" t="s">
        <v>59</v>
      </c>
      <c r="M778">
        <v>2</v>
      </c>
      <c r="N778" t="s">
        <v>128</v>
      </c>
      <c r="O778">
        <v>7</v>
      </c>
      <c r="P778">
        <v>0</v>
      </c>
      <c r="Q778" t="s">
        <v>103</v>
      </c>
      <c r="R778" t="s">
        <v>104</v>
      </c>
      <c r="S778" t="s">
        <v>41</v>
      </c>
      <c r="T778" t="s">
        <v>63</v>
      </c>
      <c r="U778" t="s">
        <v>89</v>
      </c>
      <c r="V778">
        <v>72</v>
      </c>
      <c r="W778">
        <v>22</v>
      </c>
      <c r="X778" t="str">
        <f>IF(Table1[[#This Row],[Driver Age]]&lt;25,"(&lt;25) Young",IF(Table1[[#This Row],[Driver Age]]&lt;=60,"(25–60) Adult","(&gt;60) Senior"))</f>
        <v>(&lt;25) Young</v>
      </c>
      <c r="Y778" t="s">
        <v>44</v>
      </c>
      <c r="Z778" t="s">
        <v>90</v>
      </c>
      <c r="AA778" t="s">
        <v>76</v>
      </c>
      <c r="AB778" t="s">
        <v>77</v>
      </c>
      <c r="AC778">
        <v>8</v>
      </c>
      <c r="AD778" t="s">
        <v>78</v>
      </c>
      <c r="AE778" t="s">
        <v>48</v>
      </c>
      <c r="AF778" t="s">
        <v>49</v>
      </c>
      <c r="AG778" t="s">
        <v>143</v>
      </c>
      <c r="AH778">
        <v>0</v>
      </c>
      <c r="AI778" t="s">
        <v>168</v>
      </c>
      <c r="AJ778" t="s">
        <v>91</v>
      </c>
    </row>
    <row r="779" spans="1:36">
      <c r="A779" t="s">
        <v>1558</v>
      </c>
      <c r="B779">
        <f>1</f>
        <v>1</v>
      </c>
      <c r="C779" t="s">
        <v>197</v>
      </c>
      <c r="D779" t="str">
        <f>VLOOKUP(Table1[[#This Row],[State Name]], Lookup!$A$2:$B$33, 2, FALSE)</f>
        <v>GJ</v>
      </c>
      <c r="E779" t="s">
        <v>297</v>
      </c>
      <c r="F779">
        <v>2018</v>
      </c>
      <c r="G779" t="s">
        <v>56</v>
      </c>
      <c r="H779">
        <f t="shared" si="12"/>
        <v>1</v>
      </c>
      <c r="I779" s="3">
        <f>DATE(Table1[[#This Row],[Year]],Table1[[#This Row],[Month_Number]],1)</f>
        <v>43101</v>
      </c>
      <c r="J779" t="s">
        <v>95</v>
      </c>
      <c r="K779" t="s">
        <v>1559</v>
      </c>
      <c r="L779" t="s">
        <v>50</v>
      </c>
      <c r="M779">
        <v>2</v>
      </c>
      <c r="N779" t="s">
        <v>86</v>
      </c>
      <c r="O779">
        <v>4</v>
      </c>
      <c r="P779">
        <v>3</v>
      </c>
      <c r="Q779" t="s">
        <v>39</v>
      </c>
      <c r="R779" t="s">
        <v>61</v>
      </c>
      <c r="S779" t="s">
        <v>120</v>
      </c>
      <c r="T779" t="s">
        <v>74</v>
      </c>
      <c r="U779" t="s">
        <v>89</v>
      </c>
      <c r="V779">
        <v>92</v>
      </c>
      <c r="W779">
        <v>63</v>
      </c>
      <c r="X779" t="str">
        <f>IF(Table1[[#This Row],[Driver Age]]&lt;25,"(&lt;25) Young",IF(Table1[[#This Row],[Driver Age]]&lt;=60,"(25–60) Adult","(&gt;60) Senior"))</f>
        <v>(&gt;60) Senior</v>
      </c>
      <c r="Y779" t="s">
        <v>44</v>
      </c>
      <c r="Z779" t="s">
        <v>90</v>
      </c>
      <c r="AA779" t="s">
        <v>76</v>
      </c>
      <c r="AB779" t="s">
        <v>97</v>
      </c>
      <c r="AC779">
        <v>23</v>
      </c>
      <c r="AD779" t="s">
        <v>47</v>
      </c>
      <c r="AE779" t="s">
        <v>65</v>
      </c>
      <c r="AF779" t="s">
        <v>49</v>
      </c>
      <c r="AG779" t="s">
        <v>50</v>
      </c>
      <c r="AH779">
        <v>0.75</v>
      </c>
      <c r="AI779" t="s">
        <v>66</v>
      </c>
      <c r="AJ779" t="s">
        <v>67</v>
      </c>
    </row>
    <row r="780" spans="1:36">
      <c r="A780" t="s">
        <v>1560</v>
      </c>
      <c r="B780">
        <f>1</f>
        <v>1</v>
      </c>
      <c r="C780" t="s">
        <v>270</v>
      </c>
      <c r="D780" t="str">
        <f>VLOOKUP(Table1[[#This Row],[State Name]], Lookup!$A$2:$B$33, 2, FALSE)</f>
        <v>HR</v>
      </c>
      <c r="E780" t="s">
        <v>33</v>
      </c>
      <c r="F780">
        <v>2020</v>
      </c>
      <c r="G780" t="s">
        <v>117</v>
      </c>
      <c r="H780">
        <f t="shared" si="12"/>
        <v>12</v>
      </c>
      <c r="I780" s="3">
        <f>DATE(Table1[[#This Row],[Year]],Table1[[#This Row],[Month_Number]],1)</f>
        <v>44166</v>
      </c>
      <c r="J780" t="s">
        <v>101</v>
      </c>
      <c r="K780" t="s">
        <v>1080</v>
      </c>
      <c r="L780" t="s">
        <v>37</v>
      </c>
      <c r="M780">
        <v>1</v>
      </c>
      <c r="N780" t="s">
        <v>162</v>
      </c>
      <c r="O780">
        <v>8</v>
      </c>
      <c r="P780">
        <v>4</v>
      </c>
      <c r="Q780" t="s">
        <v>103</v>
      </c>
      <c r="R780" t="s">
        <v>61</v>
      </c>
      <c r="S780" t="s">
        <v>41</v>
      </c>
      <c r="T780" t="s">
        <v>105</v>
      </c>
      <c r="U780" t="s">
        <v>33</v>
      </c>
      <c r="V780">
        <v>63</v>
      </c>
      <c r="W780">
        <v>31</v>
      </c>
      <c r="X780" t="str">
        <f>IF(Table1[[#This Row],[Driver Age]]&lt;25,"(&lt;25) Young",IF(Table1[[#This Row],[Driver Age]]&lt;=60,"(25–60) Adult","(&gt;60) Senior"))</f>
        <v>(25–60) Adult</v>
      </c>
      <c r="Y780" t="s">
        <v>44</v>
      </c>
      <c r="Z780" t="s">
        <v>33</v>
      </c>
      <c r="AA780" t="s">
        <v>76</v>
      </c>
      <c r="AB780" t="s">
        <v>64</v>
      </c>
      <c r="AC780">
        <v>8</v>
      </c>
      <c r="AD780" t="s">
        <v>78</v>
      </c>
      <c r="AE780" t="s">
        <v>48</v>
      </c>
      <c r="AF780" t="s">
        <v>49</v>
      </c>
      <c r="AG780" t="s">
        <v>50</v>
      </c>
      <c r="AH780">
        <v>0.5</v>
      </c>
      <c r="AI780" t="s">
        <v>80</v>
      </c>
      <c r="AJ780" t="s">
        <v>52</v>
      </c>
    </row>
    <row r="781" spans="1:36">
      <c r="A781" t="s">
        <v>1561</v>
      </c>
      <c r="B781">
        <f>1</f>
        <v>1</v>
      </c>
      <c r="C781" t="s">
        <v>307</v>
      </c>
      <c r="D781" t="str">
        <f>VLOOKUP(Table1[[#This Row],[State Name]], Lookup!$A$2:$B$33, 2, FALSE)</f>
        <v>DL</v>
      </c>
      <c r="E781" t="s">
        <v>308</v>
      </c>
      <c r="F781">
        <v>2021</v>
      </c>
      <c r="G781" t="s">
        <v>34</v>
      </c>
      <c r="H781">
        <f t="shared" si="12"/>
        <v>5</v>
      </c>
      <c r="I781" s="3">
        <f>DATE(Table1[[#This Row],[Year]],Table1[[#This Row],[Month_Number]],1)</f>
        <v>44317</v>
      </c>
      <c r="J781" t="s">
        <v>146</v>
      </c>
      <c r="K781" t="s">
        <v>112</v>
      </c>
      <c r="L781" t="s">
        <v>37</v>
      </c>
      <c r="M781">
        <v>3</v>
      </c>
      <c r="N781" t="s">
        <v>60</v>
      </c>
      <c r="O781">
        <v>8</v>
      </c>
      <c r="P781">
        <v>2</v>
      </c>
      <c r="Q781" t="s">
        <v>39</v>
      </c>
      <c r="R781" t="s">
        <v>104</v>
      </c>
      <c r="S781" t="s">
        <v>73</v>
      </c>
      <c r="T781" t="s">
        <v>63</v>
      </c>
      <c r="U781" t="s">
        <v>43</v>
      </c>
      <c r="V781">
        <v>66</v>
      </c>
      <c r="W781">
        <v>22</v>
      </c>
      <c r="X781" t="str">
        <f>IF(Table1[[#This Row],[Driver Age]]&lt;25,"(&lt;25) Young",IF(Table1[[#This Row],[Driver Age]]&lt;=60,"(25–60) Adult","(&gt;60) Senior"))</f>
        <v>(&lt;25) Young</v>
      </c>
      <c r="Y781" t="s">
        <v>75</v>
      </c>
      <c r="Z781" t="s">
        <v>90</v>
      </c>
      <c r="AA781" t="s">
        <v>76</v>
      </c>
      <c r="AB781" t="s">
        <v>97</v>
      </c>
      <c r="AC781">
        <v>18</v>
      </c>
      <c r="AD781" t="s">
        <v>114</v>
      </c>
      <c r="AE781" t="s">
        <v>48</v>
      </c>
      <c r="AF781" t="s">
        <v>49</v>
      </c>
      <c r="AG781" t="s">
        <v>50</v>
      </c>
      <c r="AH781">
        <v>0.25</v>
      </c>
      <c r="AI781" t="s">
        <v>168</v>
      </c>
      <c r="AJ781" t="s">
        <v>52</v>
      </c>
    </row>
    <row r="782" spans="1:36">
      <c r="A782" t="s">
        <v>1562</v>
      </c>
      <c r="B782">
        <f>1</f>
        <v>1</v>
      </c>
      <c r="C782" t="s">
        <v>166</v>
      </c>
      <c r="D782" t="str">
        <f>VLOOKUP(Table1[[#This Row],[State Name]], Lookup!$A$2:$B$33, 2, FALSE)</f>
        <v>MP</v>
      </c>
      <c r="E782" t="s">
        <v>33</v>
      </c>
      <c r="F782">
        <v>2021</v>
      </c>
      <c r="G782" t="s">
        <v>117</v>
      </c>
      <c r="H782">
        <f t="shared" si="12"/>
        <v>12</v>
      </c>
      <c r="I782" s="3">
        <f>DATE(Table1[[#This Row],[Year]],Table1[[#This Row],[Month_Number]],1)</f>
        <v>44531</v>
      </c>
      <c r="J782" t="s">
        <v>95</v>
      </c>
      <c r="K782" t="s">
        <v>199</v>
      </c>
      <c r="L782" t="s">
        <v>50</v>
      </c>
      <c r="M782">
        <v>1</v>
      </c>
      <c r="N782" t="s">
        <v>162</v>
      </c>
      <c r="O782">
        <v>9</v>
      </c>
      <c r="P782">
        <v>3</v>
      </c>
      <c r="Q782" t="s">
        <v>87</v>
      </c>
      <c r="R782" t="s">
        <v>61</v>
      </c>
      <c r="S782" t="s">
        <v>73</v>
      </c>
      <c r="T782" t="s">
        <v>63</v>
      </c>
      <c r="U782" t="s">
        <v>89</v>
      </c>
      <c r="V782">
        <v>69</v>
      </c>
      <c r="W782">
        <v>30</v>
      </c>
      <c r="X782" t="str">
        <f>IF(Table1[[#This Row],[Driver Age]]&lt;25,"(&lt;25) Young",IF(Table1[[#This Row],[Driver Age]]&lt;=60,"(25–60) Adult","(&gt;60) Senior"))</f>
        <v>(25–60) Adult</v>
      </c>
      <c r="Y782" t="s">
        <v>44</v>
      </c>
      <c r="Z782" t="s">
        <v>33</v>
      </c>
      <c r="AA782" t="s">
        <v>76</v>
      </c>
      <c r="AB782" t="s">
        <v>46</v>
      </c>
      <c r="AC782">
        <v>15</v>
      </c>
      <c r="AD782" t="s">
        <v>135</v>
      </c>
      <c r="AE782" t="s">
        <v>48</v>
      </c>
      <c r="AF782" t="s">
        <v>49</v>
      </c>
      <c r="AG782" t="s">
        <v>50</v>
      </c>
      <c r="AH782">
        <v>0.33</v>
      </c>
      <c r="AI782" t="s">
        <v>80</v>
      </c>
      <c r="AJ782" t="s">
        <v>52</v>
      </c>
    </row>
    <row r="783" spans="1:36">
      <c r="A783" t="s">
        <v>1563</v>
      </c>
      <c r="B783">
        <f>1</f>
        <v>1</v>
      </c>
      <c r="C783" t="s">
        <v>286</v>
      </c>
      <c r="D783" t="str">
        <f>VLOOKUP(Table1[[#This Row],[State Name]], Lookup!$A$2:$B$33, 2, FALSE)</f>
        <v>GA</v>
      </c>
      <c r="E783" t="s">
        <v>33</v>
      </c>
      <c r="F783">
        <v>2021</v>
      </c>
      <c r="G783" t="s">
        <v>117</v>
      </c>
      <c r="H783">
        <f t="shared" si="12"/>
        <v>12</v>
      </c>
      <c r="I783" s="3">
        <f>DATE(Table1[[#This Row],[Year]],Table1[[#This Row],[Month_Number]],1)</f>
        <v>44531</v>
      </c>
      <c r="J783" t="s">
        <v>95</v>
      </c>
      <c r="K783" t="s">
        <v>1564</v>
      </c>
      <c r="L783" t="s">
        <v>59</v>
      </c>
      <c r="M783">
        <v>4</v>
      </c>
      <c r="N783" t="s">
        <v>71</v>
      </c>
      <c r="O783">
        <v>5</v>
      </c>
      <c r="P783">
        <v>3</v>
      </c>
      <c r="Q783" t="s">
        <v>103</v>
      </c>
      <c r="R783" t="s">
        <v>104</v>
      </c>
      <c r="S783" t="s">
        <v>41</v>
      </c>
      <c r="T783" t="s">
        <v>42</v>
      </c>
      <c r="U783" t="s">
        <v>43</v>
      </c>
      <c r="V783">
        <v>59</v>
      </c>
      <c r="W783">
        <v>64</v>
      </c>
      <c r="X783" t="str">
        <f>IF(Table1[[#This Row],[Driver Age]]&lt;25,"(&lt;25) Young",IF(Table1[[#This Row],[Driver Age]]&lt;=60,"(25–60) Adult","(&gt;60) Senior"))</f>
        <v>(&gt;60) Senior</v>
      </c>
      <c r="Y783" t="s">
        <v>44</v>
      </c>
      <c r="Z783" t="s">
        <v>33</v>
      </c>
      <c r="AA783" t="s">
        <v>76</v>
      </c>
      <c r="AB783" t="s">
        <v>64</v>
      </c>
      <c r="AC783">
        <v>15</v>
      </c>
      <c r="AD783" t="s">
        <v>135</v>
      </c>
      <c r="AE783" t="s">
        <v>48</v>
      </c>
      <c r="AF783" t="s">
        <v>49</v>
      </c>
      <c r="AG783" t="s">
        <v>50</v>
      </c>
      <c r="AH783">
        <v>0.6</v>
      </c>
      <c r="AI783" t="s">
        <v>66</v>
      </c>
      <c r="AJ783" t="s">
        <v>52</v>
      </c>
    </row>
    <row r="784" spans="1:36">
      <c r="A784" t="s">
        <v>1565</v>
      </c>
      <c r="B784">
        <f>1</f>
        <v>1</v>
      </c>
      <c r="C784" t="s">
        <v>327</v>
      </c>
      <c r="D784" t="str">
        <f>VLOOKUP(Table1[[#This Row],[State Name]], Lookup!$A$2:$B$33, 2, FALSE)</f>
        <v>MN</v>
      </c>
      <c r="E784" t="s">
        <v>33</v>
      </c>
      <c r="F784">
        <v>2019</v>
      </c>
      <c r="G784" t="s">
        <v>56</v>
      </c>
      <c r="H784">
        <f t="shared" si="12"/>
        <v>1</v>
      </c>
      <c r="I784" s="3">
        <f>DATE(Table1[[#This Row],[Year]],Table1[[#This Row],[Month_Number]],1)</f>
        <v>43466</v>
      </c>
      <c r="J784" t="s">
        <v>95</v>
      </c>
      <c r="K784" t="s">
        <v>1566</v>
      </c>
      <c r="L784" t="s">
        <v>37</v>
      </c>
      <c r="M784">
        <v>5</v>
      </c>
      <c r="N784" t="s">
        <v>71</v>
      </c>
      <c r="O784">
        <v>6</v>
      </c>
      <c r="P784">
        <v>0</v>
      </c>
      <c r="Q784" t="s">
        <v>72</v>
      </c>
      <c r="R784" t="s">
        <v>104</v>
      </c>
      <c r="S784" t="s">
        <v>62</v>
      </c>
      <c r="T784" t="s">
        <v>105</v>
      </c>
      <c r="U784" t="s">
        <v>89</v>
      </c>
      <c r="V784">
        <v>30</v>
      </c>
      <c r="W784">
        <v>59</v>
      </c>
      <c r="X784" t="str">
        <f>IF(Table1[[#This Row],[Driver Age]]&lt;25,"(&lt;25) Young",IF(Table1[[#This Row],[Driver Age]]&lt;=60,"(25–60) Adult","(&gt;60) Senior"))</f>
        <v>(25–60) Adult</v>
      </c>
      <c r="Y784" t="s">
        <v>44</v>
      </c>
      <c r="Z784" t="s">
        <v>107</v>
      </c>
      <c r="AA784" t="s">
        <v>76</v>
      </c>
      <c r="AB784" t="s">
        <v>64</v>
      </c>
      <c r="AC784">
        <v>2</v>
      </c>
      <c r="AD784" t="s">
        <v>47</v>
      </c>
      <c r="AE784" t="s">
        <v>65</v>
      </c>
      <c r="AF784" t="s">
        <v>49</v>
      </c>
      <c r="AG784" t="s">
        <v>143</v>
      </c>
      <c r="AH784">
        <v>0</v>
      </c>
      <c r="AI784" t="s">
        <v>66</v>
      </c>
      <c r="AJ784" t="s">
        <v>109</v>
      </c>
    </row>
    <row r="785" spans="1:36">
      <c r="A785" t="s">
        <v>1567</v>
      </c>
      <c r="B785">
        <f>1</f>
        <v>1</v>
      </c>
      <c r="C785" t="s">
        <v>311</v>
      </c>
      <c r="D785" t="str">
        <f>VLOOKUP(Table1[[#This Row],[State Name]], Lookup!$A$2:$B$33, 2, FALSE)</f>
        <v>JH</v>
      </c>
      <c r="E785" t="s">
        <v>33</v>
      </c>
      <c r="F785">
        <v>2018</v>
      </c>
      <c r="G785" t="s">
        <v>83</v>
      </c>
      <c r="H785">
        <f t="shared" si="12"/>
        <v>6</v>
      </c>
      <c r="I785" s="3">
        <f>DATE(Table1[[#This Row],[Year]],Table1[[#This Row],[Month_Number]],1)</f>
        <v>43252</v>
      </c>
      <c r="J785" t="s">
        <v>57</v>
      </c>
      <c r="K785" t="s">
        <v>346</v>
      </c>
      <c r="L785" t="s">
        <v>59</v>
      </c>
      <c r="M785">
        <v>4</v>
      </c>
      <c r="N785" t="s">
        <v>162</v>
      </c>
      <c r="O785">
        <v>8</v>
      </c>
      <c r="P785">
        <v>1</v>
      </c>
      <c r="Q785" t="s">
        <v>119</v>
      </c>
      <c r="R785" t="s">
        <v>88</v>
      </c>
      <c r="S785" t="s">
        <v>120</v>
      </c>
      <c r="T785" t="s">
        <v>105</v>
      </c>
      <c r="U785" t="s">
        <v>33</v>
      </c>
      <c r="V785">
        <v>35</v>
      </c>
      <c r="W785">
        <v>42</v>
      </c>
      <c r="X785" t="str">
        <f>IF(Table1[[#This Row],[Driver Age]]&lt;25,"(&lt;25) Young",IF(Table1[[#This Row],[Driver Age]]&lt;=60,"(25–60) Adult","(&gt;60) Senior"))</f>
        <v>(25–60) Adult</v>
      </c>
      <c r="Y785" t="s">
        <v>75</v>
      </c>
      <c r="Z785" t="s">
        <v>90</v>
      </c>
      <c r="AA785" t="s">
        <v>76</v>
      </c>
      <c r="AB785" t="s">
        <v>77</v>
      </c>
      <c r="AC785">
        <v>14</v>
      </c>
      <c r="AD785" t="s">
        <v>135</v>
      </c>
      <c r="AE785" t="s">
        <v>65</v>
      </c>
      <c r="AF785" t="s">
        <v>49</v>
      </c>
      <c r="AG785" t="s">
        <v>50</v>
      </c>
      <c r="AH785">
        <v>0.12</v>
      </c>
      <c r="AI785" t="s">
        <v>108</v>
      </c>
      <c r="AJ785" t="s">
        <v>109</v>
      </c>
    </row>
    <row r="786" spans="1:36">
      <c r="A786" t="s">
        <v>1568</v>
      </c>
      <c r="B786">
        <f>1</f>
        <v>1</v>
      </c>
      <c r="C786" t="s">
        <v>99</v>
      </c>
      <c r="D786" t="str">
        <f>VLOOKUP(Table1[[#This Row],[State Name]], Lookup!$A$2:$B$33, 2, FALSE)</f>
        <v>ML</v>
      </c>
      <c r="E786" t="s">
        <v>33</v>
      </c>
      <c r="F786">
        <v>2018</v>
      </c>
      <c r="G786" t="s">
        <v>111</v>
      </c>
      <c r="H786">
        <f t="shared" si="12"/>
        <v>10</v>
      </c>
      <c r="I786" s="3">
        <f>DATE(Table1[[#This Row],[Year]],Table1[[#This Row],[Month_Number]],1)</f>
        <v>43374</v>
      </c>
      <c r="J786" t="s">
        <v>84</v>
      </c>
      <c r="K786" t="s">
        <v>1569</v>
      </c>
      <c r="L786" t="s">
        <v>59</v>
      </c>
      <c r="M786">
        <v>1</v>
      </c>
      <c r="N786" t="s">
        <v>71</v>
      </c>
      <c r="O786">
        <v>9</v>
      </c>
      <c r="P786">
        <v>1</v>
      </c>
      <c r="Q786" t="s">
        <v>87</v>
      </c>
      <c r="R786" t="s">
        <v>88</v>
      </c>
      <c r="S786" t="s">
        <v>62</v>
      </c>
      <c r="T786" t="s">
        <v>42</v>
      </c>
      <c r="U786" t="s">
        <v>106</v>
      </c>
      <c r="V786">
        <v>57</v>
      </c>
      <c r="W786">
        <v>29</v>
      </c>
      <c r="X786" t="str">
        <f>IF(Table1[[#This Row],[Driver Age]]&lt;25,"(&lt;25) Young",IF(Table1[[#This Row],[Driver Age]]&lt;=60,"(25–60) Adult","(&gt;60) Senior"))</f>
        <v>(25–60) Adult</v>
      </c>
      <c r="Y786" t="s">
        <v>75</v>
      </c>
      <c r="Z786" t="s">
        <v>33</v>
      </c>
      <c r="AA786" t="s">
        <v>76</v>
      </c>
      <c r="AB786" t="s">
        <v>97</v>
      </c>
      <c r="AC786">
        <v>14</v>
      </c>
      <c r="AD786" t="s">
        <v>135</v>
      </c>
      <c r="AE786" t="s">
        <v>65</v>
      </c>
      <c r="AF786" t="s">
        <v>26</v>
      </c>
      <c r="AG786" t="s">
        <v>50</v>
      </c>
      <c r="AH786">
        <v>0.11</v>
      </c>
      <c r="AI786" t="s">
        <v>80</v>
      </c>
      <c r="AJ786" t="s">
        <v>52</v>
      </c>
    </row>
    <row r="787" spans="1:36">
      <c r="A787" t="s">
        <v>1570</v>
      </c>
      <c r="B787">
        <f>1</f>
        <v>1</v>
      </c>
      <c r="C787" t="s">
        <v>93</v>
      </c>
      <c r="D787" t="str">
        <f>VLOOKUP(Table1[[#This Row],[State Name]], Lookup!$A$2:$B$33, 2, FALSE)</f>
        <v>SK</v>
      </c>
      <c r="E787" t="s">
        <v>33</v>
      </c>
      <c r="F787">
        <v>2022</v>
      </c>
      <c r="G787" t="s">
        <v>192</v>
      </c>
      <c r="H787">
        <f t="shared" si="12"/>
        <v>3</v>
      </c>
      <c r="I787" s="3">
        <f>DATE(Table1[[#This Row],[Year]],Table1[[#This Row],[Month_Number]],1)</f>
        <v>44621</v>
      </c>
      <c r="J787" t="s">
        <v>154</v>
      </c>
      <c r="K787" t="s">
        <v>1118</v>
      </c>
      <c r="L787" t="s">
        <v>59</v>
      </c>
      <c r="M787">
        <v>4</v>
      </c>
      <c r="N787" t="s">
        <v>128</v>
      </c>
      <c r="O787">
        <v>9</v>
      </c>
      <c r="P787">
        <v>1</v>
      </c>
      <c r="Q787" t="s">
        <v>87</v>
      </c>
      <c r="R787" t="s">
        <v>88</v>
      </c>
      <c r="S787" t="s">
        <v>41</v>
      </c>
      <c r="T787" t="s">
        <v>74</v>
      </c>
      <c r="U787" t="s">
        <v>106</v>
      </c>
      <c r="V787">
        <v>53</v>
      </c>
      <c r="W787">
        <v>61</v>
      </c>
      <c r="X787" t="str">
        <f>IF(Table1[[#This Row],[Driver Age]]&lt;25,"(&lt;25) Young",IF(Table1[[#This Row],[Driver Age]]&lt;=60,"(25–60) Adult","(&gt;60) Senior"))</f>
        <v>(&gt;60) Senior</v>
      </c>
      <c r="Y787" t="s">
        <v>75</v>
      </c>
      <c r="Z787" t="s">
        <v>90</v>
      </c>
      <c r="AA787" t="s">
        <v>76</v>
      </c>
      <c r="AB787" t="s">
        <v>97</v>
      </c>
      <c r="AC787">
        <v>13</v>
      </c>
      <c r="AD787" t="s">
        <v>135</v>
      </c>
      <c r="AE787" t="s">
        <v>79</v>
      </c>
      <c r="AF787" t="s">
        <v>26</v>
      </c>
      <c r="AG787" t="s">
        <v>50</v>
      </c>
      <c r="AH787">
        <v>0.11</v>
      </c>
      <c r="AI787" t="s">
        <v>66</v>
      </c>
      <c r="AJ787" t="s">
        <v>52</v>
      </c>
    </row>
    <row r="788" spans="1:36">
      <c r="A788" t="s">
        <v>1571</v>
      </c>
      <c r="B788">
        <f>1</f>
        <v>1</v>
      </c>
      <c r="C788" t="s">
        <v>307</v>
      </c>
      <c r="D788" t="str">
        <f>VLOOKUP(Table1[[#This Row],[State Name]], Lookup!$A$2:$B$33, 2, FALSE)</f>
        <v>DL</v>
      </c>
      <c r="E788" t="s">
        <v>472</v>
      </c>
      <c r="F788">
        <v>2020</v>
      </c>
      <c r="G788" t="s">
        <v>94</v>
      </c>
      <c r="H788">
        <f t="shared" si="12"/>
        <v>8</v>
      </c>
      <c r="I788" s="3">
        <f>DATE(Table1[[#This Row],[Year]],Table1[[#This Row],[Month_Number]],1)</f>
        <v>44044</v>
      </c>
      <c r="J788" t="s">
        <v>57</v>
      </c>
      <c r="K788" t="s">
        <v>1572</v>
      </c>
      <c r="L788" t="s">
        <v>50</v>
      </c>
      <c r="M788">
        <v>2</v>
      </c>
      <c r="N788" t="s">
        <v>38</v>
      </c>
      <c r="O788">
        <v>2</v>
      </c>
      <c r="P788">
        <v>2</v>
      </c>
      <c r="Q788" t="s">
        <v>72</v>
      </c>
      <c r="R788" t="s">
        <v>104</v>
      </c>
      <c r="S788" t="s">
        <v>73</v>
      </c>
      <c r="T788" t="s">
        <v>63</v>
      </c>
      <c r="U788" t="s">
        <v>89</v>
      </c>
      <c r="V788">
        <v>96</v>
      </c>
      <c r="W788">
        <v>26</v>
      </c>
      <c r="X788" t="str">
        <f>IF(Table1[[#This Row],[Driver Age]]&lt;25,"(&lt;25) Young",IF(Table1[[#This Row],[Driver Age]]&lt;=60,"(25–60) Adult","(&gt;60) Senior"))</f>
        <v>(25–60) Adult</v>
      </c>
      <c r="Y788" t="s">
        <v>44</v>
      </c>
      <c r="Z788" t="s">
        <v>90</v>
      </c>
      <c r="AA788" t="s">
        <v>45</v>
      </c>
      <c r="AB788" t="s">
        <v>97</v>
      </c>
      <c r="AC788">
        <v>1</v>
      </c>
      <c r="AD788" t="s">
        <v>47</v>
      </c>
      <c r="AE788" t="s">
        <v>48</v>
      </c>
      <c r="AF788" t="s">
        <v>49</v>
      </c>
      <c r="AG788" t="s">
        <v>50</v>
      </c>
      <c r="AH788">
        <v>1</v>
      </c>
      <c r="AI788" t="s">
        <v>80</v>
      </c>
      <c r="AJ788" t="s">
        <v>67</v>
      </c>
    </row>
    <row r="789" spans="1:36">
      <c r="A789" t="s">
        <v>1573</v>
      </c>
      <c r="B789">
        <f>1</f>
        <v>1</v>
      </c>
      <c r="C789" t="s">
        <v>211</v>
      </c>
      <c r="D789" t="str">
        <f>VLOOKUP(Table1[[#This Row],[State Name]], Lookup!$A$2:$B$33, 2, FALSE)</f>
        <v>WB</v>
      </c>
      <c r="E789" t="s">
        <v>229</v>
      </c>
      <c r="F789">
        <v>2021</v>
      </c>
      <c r="G789" t="s">
        <v>34</v>
      </c>
      <c r="H789">
        <f t="shared" si="12"/>
        <v>5</v>
      </c>
      <c r="I789" s="3">
        <f>DATE(Table1[[#This Row],[Year]],Table1[[#This Row],[Month_Number]],1)</f>
        <v>44317</v>
      </c>
      <c r="J789" t="s">
        <v>57</v>
      </c>
      <c r="K789" t="s">
        <v>389</v>
      </c>
      <c r="L789" t="s">
        <v>50</v>
      </c>
      <c r="M789">
        <v>2</v>
      </c>
      <c r="N789" t="s">
        <v>113</v>
      </c>
      <c r="O789">
        <v>1</v>
      </c>
      <c r="P789">
        <v>4</v>
      </c>
      <c r="Q789" t="s">
        <v>119</v>
      </c>
      <c r="R789" t="s">
        <v>88</v>
      </c>
      <c r="S789" t="s">
        <v>120</v>
      </c>
      <c r="T789" t="s">
        <v>74</v>
      </c>
      <c r="U789" t="s">
        <v>106</v>
      </c>
      <c r="V789">
        <v>38</v>
      </c>
      <c r="W789">
        <v>21</v>
      </c>
      <c r="X789" t="str">
        <f>IF(Table1[[#This Row],[Driver Age]]&lt;25,"(&lt;25) Young",IF(Table1[[#This Row],[Driver Age]]&lt;=60,"(25–60) Adult","(&gt;60) Senior"))</f>
        <v>(&lt;25) Young</v>
      </c>
      <c r="Y789" t="s">
        <v>44</v>
      </c>
      <c r="Z789" t="s">
        <v>90</v>
      </c>
      <c r="AA789" t="s">
        <v>45</v>
      </c>
      <c r="AB789" t="s">
        <v>46</v>
      </c>
      <c r="AC789">
        <v>18</v>
      </c>
      <c r="AD789" t="s">
        <v>114</v>
      </c>
      <c r="AE789" t="s">
        <v>48</v>
      </c>
      <c r="AF789" t="s">
        <v>49</v>
      </c>
      <c r="AG789" t="s">
        <v>50</v>
      </c>
      <c r="AH789">
        <v>4</v>
      </c>
      <c r="AI789" t="s">
        <v>168</v>
      </c>
      <c r="AJ789" t="s">
        <v>109</v>
      </c>
    </row>
    <row r="790" spans="1:36">
      <c r="A790" t="s">
        <v>1574</v>
      </c>
      <c r="B790">
        <f>1</f>
        <v>1</v>
      </c>
      <c r="C790" t="s">
        <v>93</v>
      </c>
      <c r="D790" t="str">
        <f>VLOOKUP(Table1[[#This Row],[State Name]], Lookup!$A$2:$B$33, 2, FALSE)</f>
        <v>SK</v>
      </c>
      <c r="E790" t="s">
        <v>33</v>
      </c>
      <c r="F790">
        <v>2021</v>
      </c>
      <c r="G790" t="s">
        <v>117</v>
      </c>
      <c r="H790">
        <f t="shared" si="12"/>
        <v>12</v>
      </c>
      <c r="I790" s="3">
        <f>DATE(Table1[[#This Row],[Year]],Table1[[#This Row],[Month_Number]],1)</f>
        <v>44531</v>
      </c>
      <c r="J790" t="s">
        <v>146</v>
      </c>
      <c r="K790" t="s">
        <v>1575</v>
      </c>
      <c r="L790" t="s">
        <v>59</v>
      </c>
      <c r="M790">
        <v>5</v>
      </c>
      <c r="N790" t="s">
        <v>60</v>
      </c>
      <c r="O790">
        <v>2</v>
      </c>
      <c r="P790">
        <v>4</v>
      </c>
      <c r="Q790" t="s">
        <v>87</v>
      </c>
      <c r="R790" t="s">
        <v>88</v>
      </c>
      <c r="S790" t="s">
        <v>62</v>
      </c>
      <c r="T790" t="s">
        <v>42</v>
      </c>
      <c r="U790" t="s">
        <v>106</v>
      </c>
      <c r="V790">
        <v>84</v>
      </c>
      <c r="W790">
        <v>45</v>
      </c>
      <c r="X790" t="str">
        <f>IF(Table1[[#This Row],[Driver Age]]&lt;25,"(&lt;25) Young",IF(Table1[[#This Row],[Driver Age]]&lt;=60,"(25–60) Adult","(&gt;60) Senior"))</f>
        <v>(25–60) Adult</v>
      </c>
      <c r="Y790" t="s">
        <v>44</v>
      </c>
      <c r="Z790" t="s">
        <v>107</v>
      </c>
      <c r="AA790" t="s">
        <v>45</v>
      </c>
      <c r="AB790" t="s">
        <v>64</v>
      </c>
      <c r="AC790">
        <v>17</v>
      </c>
      <c r="AD790" t="s">
        <v>114</v>
      </c>
      <c r="AE790" t="s">
        <v>48</v>
      </c>
      <c r="AF790" t="s">
        <v>49</v>
      </c>
      <c r="AG790" t="s">
        <v>50</v>
      </c>
      <c r="AH790">
        <v>2</v>
      </c>
      <c r="AI790" t="s">
        <v>108</v>
      </c>
      <c r="AJ790" t="s">
        <v>91</v>
      </c>
    </row>
    <row r="791" spans="1:36">
      <c r="A791" t="s">
        <v>1576</v>
      </c>
      <c r="B791">
        <f>1</f>
        <v>1</v>
      </c>
      <c r="C791" t="s">
        <v>211</v>
      </c>
      <c r="D791" t="str">
        <f>VLOOKUP(Table1[[#This Row],[State Name]], Lookup!$A$2:$B$33, 2, FALSE)</f>
        <v>WB</v>
      </c>
      <c r="E791" t="s">
        <v>212</v>
      </c>
      <c r="F791">
        <v>2022</v>
      </c>
      <c r="G791" t="s">
        <v>124</v>
      </c>
      <c r="H791">
        <f t="shared" si="12"/>
        <v>7</v>
      </c>
      <c r="I791" s="3">
        <f>DATE(Table1[[#This Row],[Year]],Table1[[#This Row],[Month_Number]],1)</f>
        <v>44743</v>
      </c>
      <c r="J791" t="s">
        <v>84</v>
      </c>
      <c r="K791" t="s">
        <v>1577</v>
      </c>
      <c r="L791" t="s">
        <v>59</v>
      </c>
      <c r="M791">
        <v>2</v>
      </c>
      <c r="N791" t="s">
        <v>86</v>
      </c>
      <c r="O791">
        <v>0</v>
      </c>
      <c r="P791">
        <v>4</v>
      </c>
      <c r="Q791" t="s">
        <v>39</v>
      </c>
      <c r="R791" t="s">
        <v>104</v>
      </c>
      <c r="S791" t="s">
        <v>62</v>
      </c>
      <c r="T791" t="s">
        <v>42</v>
      </c>
      <c r="U791" t="s">
        <v>106</v>
      </c>
      <c r="V791">
        <v>53</v>
      </c>
      <c r="W791">
        <v>65</v>
      </c>
      <c r="X791" t="str">
        <f>IF(Table1[[#This Row],[Driver Age]]&lt;25,"(&lt;25) Young",IF(Table1[[#This Row],[Driver Age]]&lt;=60,"(25–60) Adult","(&gt;60) Senior"))</f>
        <v>(&gt;60) Senior</v>
      </c>
      <c r="Y791" t="s">
        <v>44</v>
      </c>
      <c r="Z791" t="s">
        <v>107</v>
      </c>
      <c r="AA791" t="s">
        <v>45</v>
      </c>
      <c r="AB791" t="s">
        <v>46</v>
      </c>
      <c r="AC791">
        <v>20</v>
      </c>
      <c r="AD791" t="s">
        <v>114</v>
      </c>
      <c r="AE791" t="s">
        <v>79</v>
      </c>
      <c r="AF791" t="s">
        <v>26</v>
      </c>
      <c r="AG791" t="s">
        <v>50</v>
      </c>
      <c r="AH791">
        <v>0</v>
      </c>
      <c r="AI791" t="s">
        <v>51</v>
      </c>
      <c r="AJ791" t="s">
        <v>52</v>
      </c>
    </row>
    <row r="792" spans="1:36">
      <c r="A792" t="s">
        <v>1578</v>
      </c>
      <c r="B792">
        <f>1</f>
        <v>1</v>
      </c>
      <c r="C792" t="s">
        <v>69</v>
      </c>
      <c r="D792" t="str">
        <f>VLOOKUP(Table1[[#This Row],[State Name]], Lookup!$A$2:$B$33, 2, FALSE)</f>
        <v>CG</v>
      </c>
      <c r="E792" t="s">
        <v>33</v>
      </c>
      <c r="F792">
        <v>2021</v>
      </c>
      <c r="G792" t="s">
        <v>34</v>
      </c>
      <c r="H792">
        <f t="shared" si="12"/>
        <v>5</v>
      </c>
      <c r="I792" s="3">
        <f>DATE(Table1[[#This Row],[Year]],Table1[[#This Row],[Month_Number]],1)</f>
        <v>44317</v>
      </c>
      <c r="J792" t="s">
        <v>146</v>
      </c>
      <c r="K792" t="s">
        <v>1579</v>
      </c>
      <c r="L792" t="s">
        <v>37</v>
      </c>
      <c r="M792">
        <v>5</v>
      </c>
      <c r="N792" t="s">
        <v>38</v>
      </c>
      <c r="O792">
        <v>5</v>
      </c>
      <c r="P792">
        <v>1</v>
      </c>
      <c r="Q792" t="s">
        <v>72</v>
      </c>
      <c r="R792" t="s">
        <v>40</v>
      </c>
      <c r="S792" t="s">
        <v>62</v>
      </c>
      <c r="T792" t="s">
        <v>105</v>
      </c>
      <c r="U792" t="s">
        <v>89</v>
      </c>
      <c r="V792">
        <v>45</v>
      </c>
      <c r="W792">
        <v>49</v>
      </c>
      <c r="X792" t="str">
        <f>IF(Table1[[#This Row],[Driver Age]]&lt;25,"(&lt;25) Young",IF(Table1[[#This Row],[Driver Age]]&lt;=60,"(25–60) Adult","(&gt;60) Senior"))</f>
        <v>(25–60) Adult</v>
      </c>
      <c r="Y792" t="s">
        <v>75</v>
      </c>
      <c r="Z792" t="s">
        <v>107</v>
      </c>
      <c r="AA792" t="s">
        <v>76</v>
      </c>
      <c r="AB792" t="s">
        <v>46</v>
      </c>
      <c r="AC792">
        <v>16</v>
      </c>
      <c r="AD792" t="s">
        <v>135</v>
      </c>
      <c r="AE792" t="s">
        <v>48</v>
      </c>
      <c r="AF792" t="s">
        <v>49</v>
      </c>
      <c r="AG792" t="s">
        <v>50</v>
      </c>
      <c r="AH792">
        <v>0.2</v>
      </c>
      <c r="AI792" t="s">
        <v>108</v>
      </c>
      <c r="AJ792" t="s">
        <v>109</v>
      </c>
    </row>
    <row r="793" spans="1:36">
      <c r="A793" t="s">
        <v>1580</v>
      </c>
      <c r="B793">
        <f>1</f>
        <v>1</v>
      </c>
      <c r="C793" t="s">
        <v>116</v>
      </c>
      <c r="D793" t="str">
        <f>VLOOKUP(Table1[[#This Row],[State Name]], Lookup!$A$2:$B$33, 2, FALSE)</f>
        <v>HP</v>
      </c>
      <c r="E793" t="s">
        <v>33</v>
      </c>
      <c r="F793">
        <v>2023</v>
      </c>
      <c r="G793" t="s">
        <v>94</v>
      </c>
      <c r="H793">
        <f t="shared" si="12"/>
        <v>8</v>
      </c>
      <c r="I793" s="3">
        <f>DATE(Table1[[#This Row],[Year]],Table1[[#This Row],[Month_Number]],1)</f>
        <v>45139</v>
      </c>
      <c r="J793" t="s">
        <v>84</v>
      </c>
      <c r="K793" t="s">
        <v>1581</v>
      </c>
      <c r="L793" t="s">
        <v>59</v>
      </c>
      <c r="M793">
        <v>2</v>
      </c>
      <c r="N793" t="s">
        <v>113</v>
      </c>
      <c r="O793">
        <v>2</v>
      </c>
      <c r="P793">
        <v>3</v>
      </c>
      <c r="Q793" t="s">
        <v>72</v>
      </c>
      <c r="R793" t="s">
        <v>40</v>
      </c>
      <c r="S793" t="s">
        <v>62</v>
      </c>
      <c r="T793" t="s">
        <v>105</v>
      </c>
      <c r="U793" t="s">
        <v>43</v>
      </c>
      <c r="V793">
        <v>49</v>
      </c>
      <c r="W793">
        <v>64</v>
      </c>
      <c r="X793" t="str">
        <f>IF(Table1[[#This Row],[Driver Age]]&lt;25,"(&lt;25) Young",IF(Table1[[#This Row],[Driver Age]]&lt;=60,"(25–60) Adult","(&gt;60) Senior"))</f>
        <v>(&gt;60) Senior</v>
      </c>
      <c r="Y793" t="s">
        <v>75</v>
      </c>
      <c r="Z793" t="s">
        <v>90</v>
      </c>
      <c r="AA793" t="s">
        <v>76</v>
      </c>
      <c r="AB793" t="s">
        <v>77</v>
      </c>
      <c r="AC793">
        <v>6</v>
      </c>
      <c r="AD793" t="s">
        <v>78</v>
      </c>
      <c r="AE793" t="s">
        <v>79</v>
      </c>
      <c r="AF793" t="s">
        <v>26</v>
      </c>
      <c r="AG793" t="s">
        <v>50</v>
      </c>
      <c r="AH793">
        <v>1.5</v>
      </c>
      <c r="AI793" t="s">
        <v>66</v>
      </c>
      <c r="AJ793" t="s">
        <v>109</v>
      </c>
    </row>
    <row r="794" spans="1:36">
      <c r="A794" t="s">
        <v>1582</v>
      </c>
      <c r="B794">
        <f>1</f>
        <v>1</v>
      </c>
      <c r="C794" t="s">
        <v>253</v>
      </c>
      <c r="D794" t="str">
        <f>VLOOKUP(Table1[[#This Row],[State Name]], Lookup!$A$2:$B$33, 2, FALSE)</f>
        <v>UK</v>
      </c>
      <c r="E794" t="s">
        <v>33</v>
      </c>
      <c r="F794">
        <v>2021</v>
      </c>
      <c r="G794" t="s">
        <v>117</v>
      </c>
      <c r="H794">
        <f t="shared" si="12"/>
        <v>12</v>
      </c>
      <c r="I794" s="3">
        <f>DATE(Table1[[#This Row],[Year]],Table1[[#This Row],[Month_Number]],1)</f>
        <v>44531</v>
      </c>
      <c r="J794" t="s">
        <v>146</v>
      </c>
      <c r="K794" t="s">
        <v>1583</v>
      </c>
      <c r="L794" t="s">
        <v>50</v>
      </c>
      <c r="M794">
        <v>1</v>
      </c>
      <c r="N794" t="s">
        <v>71</v>
      </c>
      <c r="O794">
        <v>7</v>
      </c>
      <c r="P794">
        <v>1</v>
      </c>
      <c r="Q794" t="s">
        <v>39</v>
      </c>
      <c r="R794" t="s">
        <v>61</v>
      </c>
      <c r="S794" t="s">
        <v>62</v>
      </c>
      <c r="T794" t="s">
        <v>105</v>
      </c>
      <c r="U794" t="s">
        <v>33</v>
      </c>
      <c r="V794">
        <v>102</v>
      </c>
      <c r="W794">
        <v>61</v>
      </c>
      <c r="X794" t="str">
        <f>IF(Table1[[#This Row],[Driver Age]]&lt;25,"(&lt;25) Young",IF(Table1[[#This Row],[Driver Age]]&lt;=60,"(25–60) Adult","(&gt;60) Senior"))</f>
        <v>(&gt;60) Senior</v>
      </c>
      <c r="Y794" t="s">
        <v>75</v>
      </c>
      <c r="Z794" t="s">
        <v>107</v>
      </c>
      <c r="AA794" t="s">
        <v>45</v>
      </c>
      <c r="AB794" t="s">
        <v>46</v>
      </c>
      <c r="AC794">
        <v>16</v>
      </c>
      <c r="AD794" t="s">
        <v>135</v>
      </c>
      <c r="AE794" t="s">
        <v>48</v>
      </c>
      <c r="AF794" t="s">
        <v>49</v>
      </c>
      <c r="AG794" t="s">
        <v>50</v>
      </c>
      <c r="AH794">
        <v>0.14000000000000001</v>
      </c>
      <c r="AI794" t="s">
        <v>66</v>
      </c>
      <c r="AJ794" t="s">
        <v>67</v>
      </c>
    </row>
    <row r="795" spans="1:36">
      <c r="A795" t="s">
        <v>1584</v>
      </c>
      <c r="B795">
        <f>1</f>
        <v>1</v>
      </c>
      <c r="C795" t="s">
        <v>307</v>
      </c>
      <c r="D795" t="str">
        <f>VLOOKUP(Table1[[#This Row],[State Name]], Lookup!$A$2:$B$33, 2, FALSE)</f>
        <v>DL</v>
      </c>
      <c r="E795" t="s">
        <v>472</v>
      </c>
      <c r="F795">
        <v>2018</v>
      </c>
      <c r="G795" t="s">
        <v>111</v>
      </c>
      <c r="H795">
        <f t="shared" si="12"/>
        <v>10</v>
      </c>
      <c r="I795" s="3">
        <f>DATE(Table1[[#This Row],[Year]],Table1[[#This Row],[Month_Number]],1)</f>
        <v>43374</v>
      </c>
      <c r="J795" t="s">
        <v>57</v>
      </c>
      <c r="K795" t="s">
        <v>1585</v>
      </c>
      <c r="L795" t="s">
        <v>37</v>
      </c>
      <c r="M795">
        <v>3</v>
      </c>
      <c r="N795" t="s">
        <v>38</v>
      </c>
      <c r="O795">
        <v>4</v>
      </c>
      <c r="P795">
        <v>4</v>
      </c>
      <c r="Q795" t="s">
        <v>39</v>
      </c>
      <c r="R795" t="s">
        <v>88</v>
      </c>
      <c r="S795" t="s">
        <v>120</v>
      </c>
      <c r="T795" t="s">
        <v>63</v>
      </c>
      <c r="U795" t="s">
        <v>89</v>
      </c>
      <c r="V795">
        <v>111</v>
      </c>
      <c r="W795">
        <v>22</v>
      </c>
      <c r="X795" t="str">
        <f>IF(Table1[[#This Row],[Driver Age]]&lt;25,"(&lt;25) Young",IF(Table1[[#This Row],[Driver Age]]&lt;=60,"(25–60) Adult","(&gt;60) Senior"))</f>
        <v>(&lt;25) Young</v>
      </c>
      <c r="Y795" t="s">
        <v>44</v>
      </c>
      <c r="Z795" t="s">
        <v>33</v>
      </c>
      <c r="AA795" t="s">
        <v>45</v>
      </c>
      <c r="AB795" t="s">
        <v>77</v>
      </c>
      <c r="AC795">
        <v>1</v>
      </c>
      <c r="AD795" t="s">
        <v>47</v>
      </c>
      <c r="AE795" t="s">
        <v>65</v>
      </c>
      <c r="AF795" t="s">
        <v>49</v>
      </c>
      <c r="AG795" t="s">
        <v>50</v>
      </c>
      <c r="AH795">
        <v>1</v>
      </c>
      <c r="AI795" t="s">
        <v>168</v>
      </c>
      <c r="AJ795" t="s">
        <v>81</v>
      </c>
    </row>
    <row r="796" spans="1:36">
      <c r="A796" t="s">
        <v>1586</v>
      </c>
      <c r="B796">
        <f>1</f>
        <v>1</v>
      </c>
      <c r="C796" t="s">
        <v>183</v>
      </c>
      <c r="D796" t="str">
        <f>VLOOKUP(Table1[[#This Row],[State Name]], Lookup!$A$2:$B$33, 2, FALSE)</f>
        <v>TN</v>
      </c>
      <c r="E796" t="s">
        <v>184</v>
      </c>
      <c r="F796">
        <v>2020</v>
      </c>
      <c r="G796" t="s">
        <v>117</v>
      </c>
      <c r="H796">
        <f t="shared" si="12"/>
        <v>12</v>
      </c>
      <c r="I796" s="3">
        <f>DATE(Table1[[#This Row],[Year]],Table1[[#This Row],[Month_Number]],1)</f>
        <v>44166</v>
      </c>
      <c r="J796" t="s">
        <v>57</v>
      </c>
      <c r="K796" t="s">
        <v>1587</v>
      </c>
      <c r="L796" t="s">
        <v>37</v>
      </c>
      <c r="M796">
        <v>3</v>
      </c>
      <c r="N796" t="s">
        <v>113</v>
      </c>
      <c r="O796">
        <v>10</v>
      </c>
      <c r="P796">
        <v>2</v>
      </c>
      <c r="Q796" t="s">
        <v>103</v>
      </c>
      <c r="R796" t="s">
        <v>61</v>
      </c>
      <c r="S796" t="s">
        <v>120</v>
      </c>
      <c r="T796" t="s">
        <v>42</v>
      </c>
      <c r="U796" t="s">
        <v>89</v>
      </c>
      <c r="V796">
        <v>90</v>
      </c>
      <c r="W796">
        <v>54</v>
      </c>
      <c r="X796" t="str">
        <f>IF(Table1[[#This Row],[Driver Age]]&lt;25,"(&lt;25) Young",IF(Table1[[#This Row],[Driver Age]]&lt;=60,"(25–60) Adult","(&gt;60) Senior"))</f>
        <v>(25–60) Adult</v>
      </c>
      <c r="Y796" t="s">
        <v>44</v>
      </c>
      <c r="Z796" t="s">
        <v>90</v>
      </c>
      <c r="AA796" t="s">
        <v>76</v>
      </c>
      <c r="AB796" t="s">
        <v>46</v>
      </c>
      <c r="AC796">
        <v>10</v>
      </c>
      <c r="AD796" t="s">
        <v>78</v>
      </c>
      <c r="AE796" t="s">
        <v>48</v>
      </c>
      <c r="AF796" t="s">
        <v>49</v>
      </c>
      <c r="AG796" t="s">
        <v>50</v>
      </c>
      <c r="AH796">
        <v>0.2</v>
      </c>
      <c r="AI796" t="s">
        <v>66</v>
      </c>
      <c r="AJ796" t="s">
        <v>67</v>
      </c>
    </row>
    <row r="797" spans="1:36">
      <c r="A797" t="s">
        <v>1588</v>
      </c>
      <c r="B797">
        <f>1</f>
        <v>1</v>
      </c>
      <c r="C797" t="s">
        <v>93</v>
      </c>
      <c r="D797" t="str">
        <f>VLOOKUP(Table1[[#This Row],[State Name]], Lookup!$A$2:$B$33, 2, FALSE)</f>
        <v>SK</v>
      </c>
      <c r="E797" t="s">
        <v>33</v>
      </c>
      <c r="F797">
        <v>2022</v>
      </c>
      <c r="G797" t="s">
        <v>56</v>
      </c>
      <c r="H797">
        <f t="shared" si="12"/>
        <v>1</v>
      </c>
      <c r="I797" s="3">
        <f>DATE(Table1[[#This Row],[Year]],Table1[[#This Row],[Month_Number]],1)</f>
        <v>44562</v>
      </c>
      <c r="J797" t="s">
        <v>154</v>
      </c>
      <c r="K797" t="s">
        <v>1589</v>
      </c>
      <c r="L797" t="s">
        <v>37</v>
      </c>
      <c r="M797">
        <v>4</v>
      </c>
      <c r="N797" t="s">
        <v>71</v>
      </c>
      <c r="O797">
        <v>9</v>
      </c>
      <c r="P797">
        <v>5</v>
      </c>
      <c r="Q797" t="s">
        <v>39</v>
      </c>
      <c r="R797" t="s">
        <v>88</v>
      </c>
      <c r="S797" t="s">
        <v>41</v>
      </c>
      <c r="T797" t="s">
        <v>42</v>
      </c>
      <c r="U797" t="s">
        <v>33</v>
      </c>
      <c r="V797">
        <v>90</v>
      </c>
      <c r="W797">
        <v>42</v>
      </c>
      <c r="X797" t="str">
        <f>IF(Table1[[#This Row],[Driver Age]]&lt;25,"(&lt;25) Young",IF(Table1[[#This Row],[Driver Age]]&lt;=60,"(25–60) Adult","(&gt;60) Senior"))</f>
        <v>(25–60) Adult</v>
      </c>
      <c r="Y797" t="s">
        <v>75</v>
      </c>
      <c r="Z797" t="s">
        <v>33</v>
      </c>
      <c r="AA797" t="s">
        <v>76</v>
      </c>
      <c r="AB797" t="s">
        <v>64</v>
      </c>
      <c r="AC797">
        <v>17</v>
      </c>
      <c r="AD797" t="s">
        <v>114</v>
      </c>
      <c r="AE797" t="s">
        <v>79</v>
      </c>
      <c r="AF797" t="s">
        <v>26</v>
      </c>
      <c r="AG797" t="s">
        <v>50</v>
      </c>
      <c r="AH797">
        <v>0.56000000000000005</v>
      </c>
      <c r="AI797" t="s">
        <v>108</v>
      </c>
      <c r="AJ797" t="s">
        <v>67</v>
      </c>
    </row>
    <row r="798" spans="1:36">
      <c r="A798" t="s">
        <v>1590</v>
      </c>
      <c r="B798">
        <f>1</f>
        <v>1</v>
      </c>
      <c r="C798" t="s">
        <v>93</v>
      </c>
      <c r="D798" t="str">
        <f>VLOOKUP(Table1[[#This Row],[State Name]], Lookup!$A$2:$B$33, 2, FALSE)</f>
        <v>SK</v>
      </c>
      <c r="E798" t="s">
        <v>33</v>
      </c>
      <c r="F798">
        <v>2022</v>
      </c>
      <c r="G798" t="s">
        <v>124</v>
      </c>
      <c r="H798">
        <f t="shared" si="12"/>
        <v>7</v>
      </c>
      <c r="I798" s="3">
        <f>DATE(Table1[[#This Row],[Year]],Table1[[#This Row],[Month_Number]],1)</f>
        <v>44743</v>
      </c>
      <c r="J798" t="s">
        <v>57</v>
      </c>
      <c r="K798" t="s">
        <v>1591</v>
      </c>
      <c r="L798" t="s">
        <v>37</v>
      </c>
      <c r="M798">
        <v>2</v>
      </c>
      <c r="N798" t="s">
        <v>60</v>
      </c>
      <c r="O798">
        <v>8</v>
      </c>
      <c r="P798">
        <v>1</v>
      </c>
      <c r="Q798" t="s">
        <v>119</v>
      </c>
      <c r="R798" t="s">
        <v>61</v>
      </c>
      <c r="S798" t="s">
        <v>62</v>
      </c>
      <c r="T798" t="s">
        <v>42</v>
      </c>
      <c r="U798" t="s">
        <v>33</v>
      </c>
      <c r="V798">
        <v>78</v>
      </c>
      <c r="W798">
        <v>22</v>
      </c>
      <c r="X798" t="str">
        <f>IF(Table1[[#This Row],[Driver Age]]&lt;25,"(&lt;25) Young",IF(Table1[[#This Row],[Driver Age]]&lt;=60,"(25–60) Adult","(&gt;60) Senior"))</f>
        <v>(&lt;25) Young</v>
      </c>
      <c r="Y798" t="s">
        <v>44</v>
      </c>
      <c r="Z798" t="s">
        <v>90</v>
      </c>
      <c r="AA798" t="s">
        <v>76</v>
      </c>
      <c r="AB798" t="s">
        <v>46</v>
      </c>
      <c r="AC798">
        <v>18</v>
      </c>
      <c r="AD798" t="s">
        <v>114</v>
      </c>
      <c r="AE798" t="s">
        <v>79</v>
      </c>
      <c r="AF798" t="s">
        <v>49</v>
      </c>
      <c r="AG798" t="s">
        <v>50</v>
      </c>
      <c r="AH798">
        <v>0.12</v>
      </c>
      <c r="AI798" t="s">
        <v>168</v>
      </c>
      <c r="AJ798" t="s">
        <v>91</v>
      </c>
    </row>
    <row r="799" spans="1:36">
      <c r="A799" t="s">
        <v>1592</v>
      </c>
      <c r="B799">
        <f>1</f>
        <v>1</v>
      </c>
      <c r="C799" t="s">
        <v>177</v>
      </c>
      <c r="D799" t="str">
        <f>VLOOKUP(Table1[[#This Row],[State Name]], Lookup!$A$2:$B$33, 2, FALSE)</f>
        <v>MH</v>
      </c>
      <c r="E799" t="s">
        <v>577</v>
      </c>
      <c r="F799">
        <v>2021</v>
      </c>
      <c r="G799" t="s">
        <v>130</v>
      </c>
      <c r="H799">
        <f t="shared" si="12"/>
        <v>4</v>
      </c>
      <c r="I799" s="3">
        <f>DATE(Table1[[#This Row],[Year]],Table1[[#This Row],[Month_Number]],1)</f>
        <v>44287</v>
      </c>
      <c r="J799" t="s">
        <v>95</v>
      </c>
      <c r="K799" t="s">
        <v>1593</v>
      </c>
      <c r="L799" t="s">
        <v>50</v>
      </c>
      <c r="M799">
        <v>2</v>
      </c>
      <c r="N799" t="s">
        <v>38</v>
      </c>
      <c r="O799">
        <v>10</v>
      </c>
      <c r="P799">
        <v>1</v>
      </c>
      <c r="Q799" t="s">
        <v>39</v>
      </c>
      <c r="R799" t="s">
        <v>40</v>
      </c>
      <c r="S799" t="s">
        <v>120</v>
      </c>
      <c r="T799" t="s">
        <v>74</v>
      </c>
      <c r="U799" t="s">
        <v>33</v>
      </c>
      <c r="V799">
        <v>112</v>
      </c>
      <c r="W799">
        <v>55</v>
      </c>
      <c r="X799" t="str">
        <f>IF(Table1[[#This Row],[Driver Age]]&lt;25,"(&lt;25) Young",IF(Table1[[#This Row],[Driver Age]]&lt;=60,"(25–60) Adult","(&gt;60) Senior"))</f>
        <v>(25–60) Adult</v>
      </c>
      <c r="Y799" t="s">
        <v>75</v>
      </c>
      <c r="Z799" t="s">
        <v>33</v>
      </c>
      <c r="AA799" t="s">
        <v>45</v>
      </c>
      <c r="AB799" t="s">
        <v>64</v>
      </c>
      <c r="AC799">
        <v>1</v>
      </c>
      <c r="AD799" t="s">
        <v>47</v>
      </c>
      <c r="AE799" t="s">
        <v>48</v>
      </c>
      <c r="AF799" t="s">
        <v>49</v>
      </c>
      <c r="AG799" t="s">
        <v>50</v>
      </c>
      <c r="AH799">
        <v>0.1</v>
      </c>
      <c r="AI799" t="s">
        <v>66</v>
      </c>
      <c r="AJ799" t="s">
        <v>81</v>
      </c>
    </row>
    <row r="800" spans="1:36">
      <c r="A800" t="s">
        <v>1594</v>
      </c>
      <c r="B800">
        <f>1</f>
        <v>1</v>
      </c>
      <c r="C800" t="s">
        <v>286</v>
      </c>
      <c r="D800" t="str">
        <f>VLOOKUP(Table1[[#This Row],[State Name]], Lookup!$A$2:$B$33, 2, FALSE)</f>
        <v>GA</v>
      </c>
      <c r="E800" t="s">
        <v>33</v>
      </c>
      <c r="F800">
        <v>2018</v>
      </c>
      <c r="G800" t="s">
        <v>83</v>
      </c>
      <c r="H800">
        <f t="shared" si="12"/>
        <v>6</v>
      </c>
      <c r="I800" s="3">
        <f>DATE(Table1[[#This Row],[Year]],Table1[[#This Row],[Month_Number]],1)</f>
        <v>43252</v>
      </c>
      <c r="J800" t="s">
        <v>146</v>
      </c>
      <c r="K800" t="s">
        <v>1500</v>
      </c>
      <c r="L800" t="s">
        <v>59</v>
      </c>
      <c r="M800">
        <v>3</v>
      </c>
      <c r="N800" t="s">
        <v>71</v>
      </c>
      <c r="O800">
        <v>4</v>
      </c>
      <c r="P800">
        <v>2</v>
      </c>
      <c r="Q800" t="s">
        <v>103</v>
      </c>
      <c r="R800" t="s">
        <v>61</v>
      </c>
      <c r="S800" t="s">
        <v>73</v>
      </c>
      <c r="T800" t="s">
        <v>42</v>
      </c>
      <c r="U800" t="s">
        <v>89</v>
      </c>
      <c r="V800">
        <v>46</v>
      </c>
      <c r="W800">
        <v>36</v>
      </c>
      <c r="X800" t="str">
        <f>IF(Table1[[#This Row],[Driver Age]]&lt;25,"(&lt;25) Young",IF(Table1[[#This Row],[Driver Age]]&lt;=60,"(25–60) Adult","(&gt;60) Senior"))</f>
        <v>(25–60) Adult</v>
      </c>
      <c r="Y800" t="s">
        <v>44</v>
      </c>
      <c r="Z800" t="s">
        <v>33</v>
      </c>
      <c r="AA800" t="s">
        <v>76</v>
      </c>
      <c r="AB800" t="s">
        <v>97</v>
      </c>
      <c r="AC800">
        <v>11</v>
      </c>
      <c r="AD800" t="s">
        <v>78</v>
      </c>
      <c r="AE800" t="s">
        <v>65</v>
      </c>
      <c r="AF800" t="s">
        <v>49</v>
      </c>
      <c r="AG800" t="s">
        <v>50</v>
      </c>
      <c r="AH800">
        <v>0.5</v>
      </c>
      <c r="AI800" t="s">
        <v>108</v>
      </c>
      <c r="AJ800" t="s">
        <v>109</v>
      </c>
    </row>
    <row r="801" spans="1:36">
      <c r="A801" t="s">
        <v>1595</v>
      </c>
      <c r="B801">
        <f>1</f>
        <v>1</v>
      </c>
      <c r="C801" t="s">
        <v>152</v>
      </c>
      <c r="D801" t="str">
        <f>VLOOKUP(Table1[[#This Row],[State Name]], Lookup!$A$2:$B$33, 2, FALSE)</f>
        <v>AP</v>
      </c>
      <c r="E801" t="s">
        <v>153</v>
      </c>
      <c r="F801">
        <v>2023</v>
      </c>
      <c r="G801" t="s">
        <v>94</v>
      </c>
      <c r="H801">
        <f t="shared" si="12"/>
        <v>8</v>
      </c>
      <c r="I801" s="3">
        <f>DATE(Table1[[#This Row],[Year]],Table1[[#This Row],[Month_Number]],1)</f>
        <v>45139</v>
      </c>
      <c r="J801" t="s">
        <v>95</v>
      </c>
      <c r="K801" t="s">
        <v>1596</v>
      </c>
      <c r="L801" t="s">
        <v>37</v>
      </c>
      <c r="M801">
        <v>4</v>
      </c>
      <c r="N801" t="s">
        <v>86</v>
      </c>
      <c r="O801">
        <v>1</v>
      </c>
      <c r="P801">
        <v>1</v>
      </c>
      <c r="Q801" t="s">
        <v>103</v>
      </c>
      <c r="R801" t="s">
        <v>104</v>
      </c>
      <c r="S801" t="s">
        <v>62</v>
      </c>
      <c r="T801" t="s">
        <v>74</v>
      </c>
      <c r="U801" t="s">
        <v>43</v>
      </c>
      <c r="V801">
        <v>45</v>
      </c>
      <c r="W801">
        <v>53</v>
      </c>
      <c r="X801" t="str">
        <f>IF(Table1[[#This Row],[Driver Age]]&lt;25,"(&lt;25) Young",IF(Table1[[#This Row],[Driver Age]]&lt;=60,"(25–60) Adult","(&gt;60) Senior"))</f>
        <v>(25–60) Adult</v>
      </c>
      <c r="Y801" t="s">
        <v>75</v>
      </c>
      <c r="Z801" t="s">
        <v>107</v>
      </c>
      <c r="AA801" t="s">
        <v>76</v>
      </c>
      <c r="AB801" t="s">
        <v>77</v>
      </c>
      <c r="AC801">
        <v>18</v>
      </c>
      <c r="AD801" t="s">
        <v>114</v>
      </c>
      <c r="AE801" t="s">
        <v>79</v>
      </c>
      <c r="AF801" t="s">
        <v>49</v>
      </c>
      <c r="AG801" t="s">
        <v>50</v>
      </c>
      <c r="AH801">
        <v>1</v>
      </c>
      <c r="AI801" t="s">
        <v>66</v>
      </c>
      <c r="AJ801" t="s">
        <v>109</v>
      </c>
    </row>
    <row r="802" spans="1:36">
      <c r="A802" t="s">
        <v>1597</v>
      </c>
      <c r="B802">
        <f>1</f>
        <v>1</v>
      </c>
      <c r="C802" t="s">
        <v>170</v>
      </c>
      <c r="D802" t="str">
        <f>VLOOKUP(Table1[[#This Row],[State Name]], Lookup!$A$2:$B$33, 2, FALSE)</f>
        <v>PY</v>
      </c>
      <c r="E802" t="s">
        <v>33</v>
      </c>
      <c r="F802">
        <v>2022</v>
      </c>
      <c r="G802" t="s">
        <v>124</v>
      </c>
      <c r="H802">
        <f t="shared" si="12"/>
        <v>7</v>
      </c>
      <c r="I802" s="3">
        <f>DATE(Table1[[#This Row],[Year]],Table1[[#This Row],[Month_Number]],1)</f>
        <v>44743</v>
      </c>
      <c r="J802" t="s">
        <v>146</v>
      </c>
      <c r="K802" t="s">
        <v>1598</v>
      </c>
      <c r="L802" t="s">
        <v>59</v>
      </c>
      <c r="M802">
        <v>1</v>
      </c>
      <c r="N802" t="s">
        <v>60</v>
      </c>
      <c r="O802">
        <v>9</v>
      </c>
      <c r="P802">
        <v>0</v>
      </c>
      <c r="Q802" t="s">
        <v>72</v>
      </c>
      <c r="R802" t="s">
        <v>104</v>
      </c>
      <c r="S802" t="s">
        <v>62</v>
      </c>
      <c r="T802" t="s">
        <v>74</v>
      </c>
      <c r="U802" t="s">
        <v>89</v>
      </c>
      <c r="V802">
        <v>78</v>
      </c>
      <c r="W802">
        <v>40</v>
      </c>
      <c r="X802" t="str">
        <f>IF(Table1[[#This Row],[Driver Age]]&lt;25,"(&lt;25) Young",IF(Table1[[#This Row],[Driver Age]]&lt;=60,"(25–60) Adult","(&gt;60) Senior"))</f>
        <v>(25–60) Adult</v>
      </c>
      <c r="Y802" t="s">
        <v>44</v>
      </c>
      <c r="Z802" t="s">
        <v>107</v>
      </c>
      <c r="AA802" t="s">
        <v>45</v>
      </c>
      <c r="AB802" t="s">
        <v>97</v>
      </c>
      <c r="AC802">
        <v>19</v>
      </c>
      <c r="AD802" t="s">
        <v>114</v>
      </c>
      <c r="AE802" t="s">
        <v>79</v>
      </c>
      <c r="AF802" t="s">
        <v>49</v>
      </c>
      <c r="AG802" t="s">
        <v>143</v>
      </c>
      <c r="AH802">
        <v>0</v>
      </c>
      <c r="AI802" t="s">
        <v>108</v>
      </c>
      <c r="AJ802" t="s">
        <v>91</v>
      </c>
    </row>
    <row r="803" spans="1:36">
      <c r="A803" t="s">
        <v>1599</v>
      </c>
      <c r="B803">
        <f>1</f>
        <v>1</v>
      </c>
      <c r="C803" t="s">
        <v>99</v>
      </c>
      <c r="D803" t="str">
        <f>VLOOKUP(Table1[[#This Row],[State Name]], Lookup!$A$2:$B$33, 2, FALSE)</f>
        <v>ML</v>
      </c>
      <c r="E803" t="s">
        <v>33</v>
      </c>
      <c r="F803">
        <v>2020</v>
      </c>
      <c r="G803" t="s">
        <v>192</v>
      </c>
      <c r="H803">
        <f t="shared" si="12"/>
        <v>3</v>
      </c>
      <c r="I803" s="3">
        <f>DATE(Table1[[#This Row],[Year]],Table1[[#This Row],[Month_Number]],1)</f>
        <v>43891</v>
      </c>
      <c r="J803" t="s">
        <v>95</v>
      </c>
      <c r="K803" t="s">
        <v>1600</v>
      </c>
      <c r="L803" t="s">
        <v>37</v>
      </c>
      <c r="M803">
        <v>1</v>
      </c>
      <c r="N803" t="s">
        <v>113</v>
      </c>
      <c r="O803">
        <v>10</v>
      </c>
      <c r="P803">
        <v>2</v>
      </c>
      <c r="Q803" t="s">
        <v>72</v>
      </c>
      <c r="R803" t="s">
        <v>88</v>
      </c>
      <c r="S803" t="s">
        <v>73</v>
      </c>
      <c r="T803" t="s">
        <v>42</v>
      </c>
      <c r="U803" t="s">
        <v>33</v>
      </c>
      <c r="V803">
        <v>119</v>
      </c>
      <c r="W803">
        <v>27</v>
      </c>
      <c r="X803" t="str">
        <f>IF(Table1[[#This Row],[Driver Age]]&lt;25,"(&lt;25) Young",IF(Table1[[#This Row],[Driver Age]]&lt;=60,"(25–60) Adult","(&gt;60) Senior"))</f>
        <v>(25–60) Adult</v>
      </c>
      <c r="Y803" t="s">
        <v>75</v>
      </c>
      <c r="Z803" t="s">
        <v>107</v>
      </c>
      <c r="AA803" t="s">
        <v>45</v>
      </c>
      <c r="AB803" t="s">
        <v>46</v>
      </c>
      <c r="AC803">
        <v>19</v>
      </c>
      <c r="AD803" t="s">
        <v>114</v>
      </c>
      <c r="AE803" t="s">
        <v>48</v>
      </c>
      <c r="AF803" t="s">
        <v>49</v>
      </c>
      <c r="AG803" t="s">
        <v>50</v>
      </c>
      <c r="AH803">
        <v>0.2</v>
      </c>
      <c r="AI803" t="s">
        <v>80</v>
      </c>
      <c r="AJ803" t="s">
        <v>81</v>
      </c>
    </row>
    <row r="804" spans="1:36">
      <c r="A804" t="s">
        <v>1601</v>
      </c>
      <c r="B804">
        <f>1</f>
        <v>1</v>
      </c>
      <c r="C804" t="s">
        <v>145</v>
      </c>
      <c r="D804" t="str">
        <f>VLOOKUP(Table1[[#This Row],[State Name]], Lookup!$A$2:$B$33, 2, FALSE)</f>
        <v>TS</v>
      </c>
      <c r="E804" t="s">
        <v>33</v>
      </c>
      <c r="F804">
        <v>2023</v>
      </c>
      <c r="G804" t="s">
        <v>100</v>
      </c>
      <c r="H804">
        <f t="shared" si="12"/>
        <v>11</v>
      </c>
      <c r="I804" s="3">
        <f>DATE(Table1[[#This Row],[Year]],Table1[[#This Row],[Month_Number]],1)</f>
        <v>45231</v>
      </c>
      <c r="J804" t="s">
        <v>95</v>
      </c>
      <c r="K804" t="s">
        <v>642</v>
      </c>
      <c r="L804" t="s">
        <v>37</v>
      </c>
      <c r="M804">
        <v>5</v>
      </c>
      <c r="N804" t="s">
        <v>71</v>
      </c>
      <c r="O804">
        <v>6</v>
      </c>
      <c r="P804">
        <v>3</v>
      </c>
      <c r="Q804" t="s">
        <v>87</v>
      </c>
      <c r="R804" t="s">
        <v>61</v>
      </c>
      <c r="S804" t="s">
        <v>41</v>
      </c>
      <c r="T804" t="s">
        <v>63</v>
      </c>
      <c r="U804" t="s">
        <v>106</v>
      </c>
      <c r="V804">
        <v>37</v>
      </c>
      <c r="W804">
        <v>60</v>
      </c>
      <c r="X804" t="str">
        <f>IF(Table1[[#This Row],[Driver Age]]&lt;25,"(&lt;25) Young",IF(Table1[[#This Row],[Driver Age]]&lt;=60,"(25–60) Adult","(&gt;60) Senior"))</f>
        <v>(25–60) Adult</v>
      </c>
      <c r="Y804" t="s">
        <v>75</v>
      </c>
      <c r="Z804" t="s">
        <v>33</v>
      </c>
      <c r="AA804" t="s">
        <v>45</v>
      </c>
      <c r="AB804" t="s">
        <v>46</v>
      </c>
      <c r="AC804">
        <v>0</v>
      </c>
      <c r="AD804" t="s">
        <v>47</v>
      </c>
      <c r="AE804" t="s">
        <v>79</v>
      </c>
      <c r="AF804" t="s">
        <v>49</v>
      </c>
      <c r="AG804" t="s">
        <v>50</v>
      </c>
      <c r="AH804">
        <v>0.5</v>
      </c>
      <c r="AI804" t="s">
        <v>66</v>
      </c>
      <c r="AJ804" t="s">
        <v>109</v>
      </c>
    </row>
    <row r="805" spans="1:36">
      <c r="A805" t="s">
        <v>1602</v>
      </c>
      <c r="B805">
        <f>1</f>
        <v>1</v>
      </c>
      <c r="C805" t="s">
        <v>183</v>
      </c>
      <c r="D805" t="str">
        <f>VLOOKUP(Table1[[#This Row],[State Name]], Lookup!$A$2:$B$33, 2, FALSE)</f>
        <v>TN</v>
      </c>
      <c r="E805" t="s">
        <v>184</v>
      </c>
      <c r="F805">
        <v>2020</v>
      </c>
      <c r="G805" t="s">
        <v>83</v>
      </c>
      <c r="H805">
        <f t="shared" si="12"/>
        <v>6</v>
      </c>
      <c r="I805" s="3">
        <f>DATE(Table1[[#This Row],[Year]],Table1[[#This Row],[Month_Number]],1)</f>
        <v>43983</v>
      </c>
      <c r="J805" t="s">
        <v>84</v>
      </c>
      <c r="K805" t="s">
        <v>1122</v>
      </c>
      <c r="L805" t="s">
        <v>37</v>
      </c>
      <c r="M805">
        <v>1</v>
      </c>
      <c r="N805" t="s">
        <v>60</v>
      </c>
      <c r="O805">
        <v>3</v>
      </c>
      <c r="P805">
        <v>1</v>
      </c>
      <c r="Q805" t="s">
        <v>72</v>
      </c>
      <c r="R805" t="s">
        <v>61</v>
      </c>
      <c r="S805" t="s">
        <v>41</v>
      </c>
      <c r="T805" t="s">
        <v>105</v>
      </c>
      <c r="U805" t="s">
        <v>33</v>
      </c>
      <c r="V805">
        <v>58</v>
      </c>
      <c r="W805">
        <v>70</v>
      </c>
      <c r="X805" t="str">
        <f>IF(Table1[[#This Row],[Driver Age]]&lt;25,"(&lt;25) Young",IF(Table1[[#This Row],[Driver Age]]&lt;=60,"(25–60) Adult","(&gt;60) Senior"))</f>
        <v>(&gt;60) Senior</v>
      </c>
      <c r="Y805" t="s">
        <v>44</v>
      </c>
      <c r="Z805" t="s">
        <v>33</v>
      </c>
      <c r="AA805" t="s">
        <v>45</v>
      </c>
      <c r="AB805" t="s">
        <v>64</v>
      </c>
      <c r="AC805">
        <v>21</v>
      </c>
      <c r="AD805" t="s">
        <v>47</v>
      </c>
      <c r="AE805" t="s">
        <v>48</v>
      </c>
      <c r="AF805" t="s">
        <v>26</v>
      </c>
      <c r="AG805" t="s">
        <v>50</v>
      </c>
      <c r="AH805">
        <v>0.33</v>
      </c>
      <c r="AI805" t="s">
        <v>51</v>
      </c>
      <c r="AJ805" t="s">
        <v>52</v>
      </c>
    </row>
    <row r="806" spans="1:36">
      <c r="A806" t="s">
        <v>1603</v>
      </c>
      <c r="B806">
        <f>1</f>
        <v>1</v>
      </c>
      <c r="C806" t="s">
        <v>294</v>
      </c>
      <c r="D806" t="str">
        <f>VLOOKUP(Table1[[#This Row],[State Name]], Lookup!$A$2:$B$33, 2, FALSE)</f>
        <v>MZ</v>
      </c>
      <c r="E806" t="s">
        <v>33</v>
      </c>
      <c r="F806">
        <v>2020</v>
      </c>
      <c r="G806" t="s">
        <v>124</v>
      </c>
      <c r="H806">
        <f t="shared" si="12"/>
        <v>7</v>
      </c>
      <c r="I806" s="3">
        <f>DATE(Table1[[#This Row],[Year]],Table1[[#This Row],[Month_Number]],1)</f>
        <v>44013</v>
      </c>
      <c r="J806" t="s">
        <v>57</v>
      </c>
      <c r="K806" t="s">
        <v>1604</v>
      </c>
      <c r="L806" t="s">
        <v>37</v>
      </c>
      <c r="M806">
        <v>1</v>
      </c>
      <c r="N806" t="s">
        <v>38</v>
      </c>
      <c r="O806">
        <v>7</v>
      </c>
      <c r="P806">
        <v>4</v>
      </c>
      <c r="Q806" t="s">
        <v>87</v>
      </c>
      <c r="R806" t="s">
        <v>88</v>
      </c>
      <c r="S806" t="s">
        <v>41</v>
      </c>
      <c r="T806" t="s">
        <v>42</v>
      </c>
      <c r="U806" t="s">
        <v>89</v>
      </c>
      <c r="V806">
        <v>109</v>
      </c>
      <c r="W806">
        <v>60</v>
      </c>
      <c r="X806" t="str">
        <f>IF(Table1[[#This Row],[Driver Age]]&lt;25,"(&lt;25) Young",IF(Table1[[#This Row],[Driver Age]]&lt;=60,"(25–60) Adult","(&gt;60) Senior"))</f>
        <v>(25–60) Adult</v>
      </c>
      <c r="Y806" t="s">
        <v>44</v>
      </c>
      <c r="Z806" t="s">
        <v>90</v>
      </c>
      <c r="AA806" t="s">
        <v>76</v>
      </c>
      <c r="AB806" t="s">
        <v>46</v>
      </c>
      <c r="AC806">
        <v>23</v>
      </c>
      <c r="AD806" t="s">
        <v>47</v>
      </c>
      <c r="AE806" t="s">
        <v>48</v>
      </c>
      <c r="AF806" t="s">
        <v>49</v>
      </c>
      <c r="AG806" t="s">
        <v>50</v>
      </c>
      <c r="AH806">
        <v>0.56999999999999995</v>
      </c>
      <c r="AI806" t="s">
        <v>66</v>
      </c>
      <c r="AJ806" t="s">
        <v>67</v>
      </c>
    </row>
    <row r="807" spans="1:36">
      <c r="A807" t="s">
        <v>1605</v>
      </c>
      <c r="B807">
        <f>1</f>
        <v>1</v>
      </c>
      <c r="C807" t="s">
        <v>152</v>
      </c>
      <c r="D807" t="str">
        <f>VLOOKUP(Table1[[#This Row],[State Name]], Lookup!$A$2:$B$33, 2, FALSE)</f>
        <v>AP</v>
      </c>
      <c r="E807" t="s">
        <v>440</v>
      </c>
      <c r="F807">
        <v>2018</v>
      </c>
      <c r="G807" t="s">
        <v>117</v>
      </c>
      <c r="H807">
        <f t="shared" si="12"/>
        <v>12</v>
      </c>
      <c r="I807" s="3">
        <f>DATE(Table1[[#This Row],[Year]],Table1[[#This Row],[Month_Number]],1)</f>
        <v>43435</v>
      </c>
      <c r="J807" t="s">
        <v>146</v>
      </c>
      <c r="K807" t="s">
        <v>1606</v>
      </c>
      <c r="L807" t="s">
        <v>59</v>
      </c>
      <c r="M807">
        <v>4</v>
      </c>
      <c r="N807" t="s">
        <v>162</v>
      </c>
      <c r="O807">
        <v>1</v>
      </c>
      <c r="P807">
        <v>5</v>
      </c>
      <c r="Q807" t="s">
        <v>72</v>
      </c>
      <c r="R807" t="s">
        <v>104</v>
      </c>
      <c r="S807" t="s">
        <v>41</v>
      </c>
      <c r="T807" t="s">
        <v>42</v>
      </c>
      <c r="U807" t="s">
        <v>89</v>
      </c>
      <c r="V807">
        <v>86</v>
      </c>
      <c r="W807">
        <v>51</v>
      </c>
      <c r="X807" t="str">
        <f>IF(Table1[[#This Row],[Driver Age]]&lt;25,"(&lt;25) Young",IF(Table1[[#This Row],[Driver Age]]&lt;=60,"(25–60) Adult","(&gt;60) Senior"))</f>
        <v>(25–60) Adult</v>
      </c>
      <c r="Y807" t="s">
        <v>75</v>
      </c>
      <c r="Z807" t="s">
        <v>90</v>
      </c>
      <c r="AA807" t="s">
        <v>45</v>
      </c>
      <c r="AB807" t="s">
        <v>64</v>
      </c>
      <c r="AC807">
        <v>0</v>
      </c>
      <c r="AD807" t="s">
        <v>47</v>
      </c>
      <c r="AE807" t="s">
        <v>65</v>
      </c>
      <c r="AF807" t="s">
        <v>49</v>
      </c>
      <c r="AG807" t="s">
        <v>50</v>
      </c>
      <c r="AH807">
        <v>5</v>
      </c>
      <c r="AI807" t="s">
        <v>66</v>
      </c>
      <c r="AJ807" t="s">
        <v>91</v>
      </c>
    </row>
    <row r="808" spans="1:36">
      <c r="A808" t="s">
        <v>1607</v>
      </c>
      <c r="B808">
        <f>1</f>
        <v>1</v>
      </c>
      <c r="C808" t="s">
        <v>54</v>
      </c>
      <c r="D808" t="str">
        <f>VLOOKUP(Table1[[#This Row],[State Name]], Lookup!$A$2:$B$33, 2, FALSE)</f>
        <v>UP</v>
      </c>
      <c r="E808" t="s">
        <v>174</v>
      </c>
      <c r="F808">
        <v>2023</v>
      </c>
      <c r="G808" t="s">
        <v>124</v>
      </c>
      <c r="H808">
        <f t="shared" si="12"/>
        <v>7</v>
      </c>
      <c r="I808" s="3">
        <f>DATE(Table1[[#This Row],[Year]],Table1[[#This Row],[Month_Number]],1)</f>
        <v>45108</v>
      </c>
      <c r="J808" t="s">
        <v>84</v>
      </c>
      <c r="K808" t="s">
        <v>927</v>
      </c>
      <c r="L808" t="s">
        <v>59</v>
      </c>
      <c r="M808">
        <v>1</v>
      </c>
      <c r="N808" t="s">
        <v>71</v>
      </c>
      <c r="O808">
        <v>1</v>
      </c>
      <c r="P808">
        <v>3</v>
      </c>
      <c r="Q808" t="s">
        <v>72</v>
      </c>
      <c r="R808" t="s">
        <v>61</v>
      </c>
      <c r="S808" t="s">
        <v>41</v>
      </c>
      <c r="T808" t="s">
        <v>74</v>
      </c>
      <c r="U808" t="s">
        <v>33</v>
      </c>
      <c r="V808">
        <v>30</v>
      </c>
      <c r="W808">
        <v>59</v>
      </c>
      <c r="X808" t="str">
        <f>IF(Table1[[#This Row],[Driver Age]]&lt;25,"(&lt;25) Young",IF(Table1[[#This Row],[Driver Age]]&lt;=60,"(25–60) Adult","(&gt;60) Senior"))</f>
        <v>(25–60) Adult</v>
      </c>
      <c r="Y808" t="s">
        <v>44</v>
      </c>
      <c r="Z808" t="s">
        <v>90</v>
      </c>
      <c r="AA808" t="s">
        <v>45</v>
      </c>
      <c r="AB808" t="s">
        <v>77</v>
      </c>
      <c r="AC808">
        <v>8</v>
      </c>
      <c r="AD808" t="s">
        <v>78</v>
      </c>
      <c r="AE808" t="s">
        <v>79</v>
      </c>
      <c r="AF808" t="s">
        <v>26</v>
      </c>
      <c r="AG808" t="s">
        <v>50</v>
      </c>
      <c r="AH808">
        <v>3</v>
      </c>
      <c r="AI808" t="s">
        <v>66</v>
      </c>
      <c r="AJ808" t="s">
        <v>109</v>
      </c>
    </row>
    <row r="809" spans="1:36">
      <c r="A809" t="s">
        <v>1608</v>
      </c>
      <c r="B809">
        <f>1</f>
        <v>1</v>
      </c>
      <c r="C809" t="s">
        <v>191</v>
      </c>
      <c r="D809" t="str">
        <f>VLOOKUP(Table1[[#This Row],[State Name]], Lookup!$A$2:$B$33, 2, FALSE)</f>
        <v>CH</v>
      </c>
      <c r="E809" t="s">
        <v>33</v>
      </c>
      <c r="F809">
        <v>2018</v>
      </c>
      <c r="G809" t="s">
        <v>130</v>
      </c>
      <c r="H809">
        <f t="shared" si="12"/>
        <v>4</v>
      </c>
      <c r="I809" s="3">
        <f>DATE(Table1[[#This Row],[Year]],Table1[[#This Row],[Month_Number]],1)</f>
        <v>43191</v>
      </c>
      <c r="J809" t="s">
        <v>57</v>
      </c>
      <c r="K809" t="s">
        <v>1609</v>
      </c>
      <c r="L809" t="s">
        <v>59</v>
      </c>
      <c r="M809">
        <v>5</v>
      </c>
      <c r="N809" t="s">
        <v>71</v>
      </c>
      <c r="O809">
        <v>9</v>
      </c>
      <c r="P809">
        <v>2</v>
      </c>
      <c r="Q809" t="s">
        <v>72</v>
      </c>
      <c r="R809" t="s">
        <v>61</v>
      </c>
      <c r="S809" t="s">
        <v>120</v>
      </c>
      <c r="T809" t="s">
        <v>105</v>
      </c>
      <c r="U809" t="s">
        <v>33</v>
      </c>
      <c r="V809">
        <v>81</v>
      </c>
      <c r="W809">
        <v>54</v>
      </c>
      <c r="X809" t="str">
        <f>IF(Table1[[#This Row],[Driver Age]]&lt;25,"(&lt;25) Young",IF(Table1[[#This Row],[Driver Age]]&lt;=60,"(25–60) Adult","(&gt;60) Senior"))</f>
        <v>(25–60) Adult</v>
      </c>
      <c r="Y809" t="s">
        <v>44</v>
      </c>
      <c r="Z809" t="s">
        <v>33</v>
      </c>
      <c r="AA809" t="s">
        <v>76</v>
      </c>
      <c r="AB809" t="s">
        <v>64</v>
      </c>
      <c r="AC809">
        <v>9</v>
      </c>
      <c r="AD809" t="s">
        <v>78</v>
      </c>
      <c r="AE809" t="s">
        <v>65</v>
      </c>
      <c r="AF809" t="s">
        <v>49</v>
      </c>
      <c r="AG809" t="s">
        <v>50</v>
      </c>
      <c r="AH809">
        <v>0.22</v>
      </c>
      <c r="AI809" t="s">
        <v>66</v>
      </c>
      <c r="AJ809" t="s">
        <v>91</v>
      </c>
    </row>
    <row r="810" spans="1:36">
      <c r="A810" t="s">
        <v>1610</v>
      </c>
      <c r="B810">
        <f>1</f>
        <v>1</v>
      </c>
      <c r="C810" t="s">
        <v>294</v>
      </c>
      <c r="D810" t="str">
        <f>VLOOKUP(Table1[[#This Row],[State Name]], Lookup!$A$2:$B$33, 2, FALSE)</f>
        <v>MZ</v>
      </c>
      <c r="E810" t="s">
        <v>33</v>
      </c>
      <c r="F810">
        <v>2023</v>
      </c>
      <c r="G810" t="s">
        <v>171</v>
      </c>
      <c r="H810">
        <f t="shared" si="12"/>
        <v>2</v>
      </c>
      <c r="I810" s="3">
        <f>DATE(Table1[[#This Row],[Year]],Table1[[#This Row],[Month_Number]],1)</f>
        <v>44958</v>
      </c>
      <c r="J810" t="s">
        <v>154</v>
      </c>
      <c r="K810" t="s">
        <v>1611</v>
      </c>
      <c r="L810" t="s">
        <v>59</v>
      </c>
      <c r="M810">
        <v>2</v>
      </c>
      <c r="N810" t="s">
        <v>86</v>
      </c>
      <c r="O810">
        <v>2</v>
      </c>
      <c r="P810">
        <v>2</v>
      </c>
      <c r="Q810" t="s">
        <v>72</v>
      </c>
      <c r="R810" t="s">
        <v>61</v>
      </c>
      <c r="S810" t="s">
        <v>120</v>
      </c>
      <c r="T810" t="s">
        <v>63</v>
      </c>
      <c r="U810" t="s">
        <v>106</v>
      </c>
      <c r="V810">
        <v>56</v>
      </c>
      <c r="W810">
        <v>60</v>
      </c>
      <c r="X810" t="str">
        <f>IF(Table1[[#This Row],[Driver Age]]&lt;25,"(&lt;25) Young",IF(Table1[[#This Row],[Driver Age]]&lt;=60,"(25–60) Adult","(&gt;60) Senior"))</f>
        <v>(25–60) Adult</v>
      </c>
      <c r="Y810" t="s">
        <v>75</v>
      </c>
      <c r="Z810" t="s">
        <v>33</v>
      </c>
      <c r="AA810" t="s">
        <v>45</v>
      </c>
      <c r="AB810" t="s">
        <v>46</v>
      </c>
      <c r="AC810">
        <v>16</v>
      </c>
      <c r="AD810" t="s">
        <v>135</v>
      </c>
      <c r="AE810" t="s">
        <v>79</v>
      </c>
      <c r="AF810" t="s">
        <v>26</v>
      </c>
      <c r="AG810" t="s">
        <v>50</v>
      </c>
      <c r="AH810">
        <v>1</v>
      </c>
      <c r="AI810" t="s">
        <v>66</v>
      </c>
      <c r="AJ810" t="s">
        <v>52</v>
      </c>
    </row>
    <row r="811" spans="1:36">
      <c r="A811" t="s">
        <v>1612</v>
      </c>
      <c r="B811">
        <f>1</f>
        <v>1</v>
      </c>
      <c r="C811" t="s">
        <v>206</v>
      </c>
      <c r="D811" t="str">
        <f>VLOOKUP(Table1[[#This Row],[State Name]], Lookup!$A$2:$B$33, 2, FALSE)</f>
        <v>OD</v>
      </c>
      <c r="E811" t="s">
        <v>33</v>
      </c>
      <c r="F811">
        <v>2022</v>
      </c>
      <c r="G811" t="s">
        <v>138</v>
      </c>
      <c r="H811">
        <f t="shared" si="12"/>
        <v>9</v>
      </c>
      <c r="I811" s="3">
        <f>DATE(Table1[[#This Row],[Year]],Table1[[#This Row],[Month_Number]],1)</f>
        <v>44805</v>
      </c>
      <c r="J811" t="s">
        <v>101</v>
      </c>
      <c r="K811" t="s">
        <v>1613</v>
      </c>
      <c r="L811" t="s">
        <v>50</v>
      </c>
      <c r="M811">
        <v>4</v>
      </c>
      <c r="N811" t="s">
        <v>128</v>
      </c>
      <c r="O811">
        <v>6</v>
      </c>
      <c r="P811">
        <v>3</v>
      </c>
      <c r="Q811" t="s">
        <v>87</v>
      </c>
      <c r="R811" t="s">
        <v>61</v>
      </c>
      <c r="S811" t="s">
        <v>41</v>
      </c>
      <c r="T811" t="s">
        <v>105</v>
      </c>
      <c r="U811" t="s">
        <v>43</v>
      </c>
      <c r="V811">
        <v>53</v>
      </c>
      <c r="W811">
        <v>40</v>
      </c>
      <c r="X811" t="str">
        <f>IF(Table1[[#This Row],[Driver Age]]&lt;25,"(&lt;25) Young",IF(Table1[[#This Row],[Driver Age]]&lt;=60,"(25–60) Adult","(&gt;60) Senior"))</f>
        <v>(25–60) Adult</v>
      </c>
      <c r="Y811" t="s">
        <v>75</v>
      </c>
      <c r="Z811" t="s">
        <v>33</v>
      </c>
      <c r="AA811" t="s">
        <v>45</v>
      </c>
      <c r="AB811" t="s">
        <v>77</v>
      </c>
      <c r="AC811">
        <v>8</v>
      </c>
      <c r="AD811" t="s">
        <v>78</v>
      </c>
      <c r="AE811" t="s">
        <v>79</v>
      </c>
      <c r="AF811" t="s">
        <v>49</v>
      </c>
      <c r="AG811" t="s">
        <v>50</v>
      </c>
      <c r="AH811">
        <v>0.5</v>
      </c>
      <c r="AI811" t="s">
        <v>108</v>
      </c>
      <c r="AJ811" t="s">
        <v>52</v>
      </c>
    </row>
    <row r="812" spans="1:36">
      <c r="A812" t="s">
        <v>1614</v>
      </c>
      <c r="B812">
        <f>1</f>
        <v>1</v>
      </c>
      <c r="C812" t="s">
        <v>145</v>
      </c>
      <c r="D812" t="str">
        <f>VLOOKUP(Table1[[#This Row],[State Name]], Lookup!$A$2:$B$33, 2, FALSE)</f>
        <v>TS</v>
      </c>
      <c r="E812" t="s">
        <v>33</v>
      </c>
      <c r="F812">
        <v>2018</v>
      </c>
      <c r="G812" t="s">
        <v>117</v>
      </c>
      <c r="H812">
        <f t="shared" si="12"/>
        <v>12</v>
      </c>
      <c r="I812" s="3">
        <f>DATE(Table1[[#This Row],[Year]],Table1[[#This Row],[Month_Number]],1)</f>
        <v>43435</v>
      </c>
      <c r="J812" t="s">
        <v>154</v>
      </c>
      <c r="K812" t="s">
        <v>1615</v>
      </c>
      <c r="L812" t="s">
        <v>59</v>
      </c>
      <c r="M812">
        <v>3</v>
      </c>
      <c r="N812" t="s">
        <v>86</v>
      </c>
      <c r="O812">
        <v>8</v>
      </c>
      <c r="P812">
        <v>2</v>
      </c>
      <c r="Q812" t="s">
        <v>119</v>
      </c>
      <c r="R812" t="s">
        <v>88</v>
      </c>
      <c r="S812" t="s">
        <v>73</v>
      </c>
      <c r="T812" t="s">
        <v>105</v>
      </c>
      <c r="U812" t="s">
        <v>33</v>
      </c>
      <c r="V812">
        <v>114</v>
      </c>
      <c r="W812">
        <v>46</v>
      </c>
      <c r="X812" t="str">
        <f>IF(Table1[[#This Row],[Driver Age]]&lt;25,"(&lt;25) Young",IF(Table1[[#This Row],[Driver Age]]&lt;=60,"(25–60) Adult","(&gt;60) Senior"))</f>
        <v>(25–60) Adult</v>
      </c>
      <c r="Y812" t="s">
        <v>75</v>
      </c>
      <c r="Z812" t="s">
        <v>107</v>
      </c>
      <c r="AA812" t="s">
        <v>45</v>
      </c>
      <c r="AB812" t="s">
        <v>97</v>
      </c>
      <c r="AC812">
        <v>18</v>
      </c>
      <c r="AD812" t="s">
        <v>114</v>
      </c>
      <c r="AE812" t="s">
        <v>65</v>
      </c>
      <c r="AF812" t="s">
        <v>26</v>
      </c>
      <c r="AG812" t="s">
        <v>50</v>
      </c>
      <c r="AH812">
        <v>0.25</v>
      </c>
      <c r="AI812" t="s">
        <v>108</v>
      </c>
      <c r="AJ812" t="s">
        <v>81</v>
      </c>
    </row>
    <row r="813" spans="1:36">
      <c r="A813" t="s">
        <v>1616</v>
      </c>
      <c r="B813">
        <f>1</f>
        <v>1</v>
      </c>
      <c r="C813" t="s">
        <v>157</v>
      </c>
      <c r="D813" t="str">
        <f>VLOOKUP(Table1[[#This Row],[State Name]], Lookup!$A$2:$B$33, 2, FALSE)</f>
        <v>KA</v>
      </c>
      <c r="E813" t="s">
        <v>158</v>
      </c>
      <c r="F813">
        <v>2021</v>
      </c>
      <c r="G813" t="s">
        <v>111</v>
      </c>
      <c r="H813">
        <f t="shared" si="12"/>
        <v>10</v>
      </c>
      <c r="I813" s="3">
        <f>DATE(Table1[[#This Row],[Year]],Table1[[#This Row],[Month_Number]],1)</f>
        <v>44470</v>
      </c>
      <c r="J813" t="s">
        <v>146</v>
      </c>
      <c r="K813" t="s">
        <v>1617</v>
      </c>
      <c r="L813" t="s">
        <v>59</v>
      </c>
      <c r="M813">
        <v>1</v>
      </c>
      <c r="N813" t="s">
        <v>71</v>
      </c>
      <c r="O813">
        <v>2</v>
      </c>
      <c r="P813">
        <v>3</v>
      </c>
      <c r="Q813" t="s">
        <v>103</v>
      </c>
      <c r="R813" t="s">
        <v>61</v>
      </c>
      <c r="S813" t="s">
        <v>62</v>
      </c>
      <c r="T813" t="s">
        <v>74</v>
      </c>
      <c r="U813" t="s">
        <v>43</v>
      </c>
      <c r="V813">
        <v>97</v>
      </c>
      <c r="W813">
        <v>37</v>
      </c>
      <c r="X813" t="str">
        <f>IF(Table1[[#This Row],[Driver Age]]&lt;25,"(&lt;25) Young",IF(Table1[[#This Row],[Driver Age]]&lt;=60,"(25–60) Adult","(&gt;60) Senior"))</f>
        <v>(25–60) Adult</v>
      </c>
      <c r="Y813" t="s">
        <v>44</v>
      </c>
      <c r="Z813" t="s">
        <v>107</v>
      </c>
      <c r="AA813" t="s">
        <v>76</v>
      </c>
      <c r="AB813" t="s">
        <v>64</v>
      </c>
      <c r="AC813">
        <v>13</v>
      </c>
      <c r="AD813" t="s">
        <v>135</v>
      </c>
      <c r="AE813" t="s">
        <v>48</v>
      </c>
      <c r="AF813" t="s">
        <v>49</v>
      </c>
      <c r="AG813" t="s">
        <v>50</v>
      </c>
      <c r="AH813">
        <v>1.5</v>
      </c>
      <c r="AI813" t="s">
        <v>108</v>
      </c>
      <c r="AJ813" t="s">
        <v>67</v>
      </c>
    </row>
    <row r="814" spans="1:36">
      <c r="A814" t="s">
        <v>1618</v>
      </c>
      <c r="B814">
        <f>1</f>
        <v>1</v>
      </c>
      <c r="C814" t="s">
        <v>69</v>
      </c>
      <c r="D814" t="str">
        <f>VLOOKUP(Table1[[#This Row],[State Name]], Lookup!$A$2:$B$33, 2, FALSE)</f>
        <v>CG</v>
      </c>
      <c r="E814" t="s">
        <v>33</v>
      </c>
      <c r="F814">
        <v>2022</v>
      </c>
      <c r="G814" t="s">
        <v>56</v>
      </c>
      <c r="H814">
        <f t="shared" si="12"/>
        <v>1</v>
      </c>
      <c r="I814" s="3">
        <f>DATE(Table1[[#This Row],[Year]],Table1[[#This Row],[Month_Number]],1)</f>
        <v>44562</v>
      </c>
      <c r="J814" t="s">
        <v>84</v>
      </c>
      <c r="K814" t="s">
        <v>354</v>
      </c>
      <c r="L814" t="s">
        <v>37</v>
      </c>
      <c r="M814">
        <v>1</v>
      </c>
      <c r="N814" t="s">
        <v>128</v>
      </c>
      <c r="O814">
        <v>8</v>
      </c>
      <c r="P814">
        <v>2</v>
      </c>
      <c r="Q814" t="s">
        <v>39</v>
      </c>
      <c r="R814" t="s">
        <v>104</v>
      </c>
      <c r="S814" t="s">
        <v>41</v>
      </c>
      <c r="T814" t="s">
        <v>74</v>
      </c>
      <c r="U814" t="s">
        <v>33</v>
      </c>
      <c r="V814">
        <v>109</v>
      </c>
      <c r="W814">
        <v>51</v>
      </c>
      <c r="X814" t="str">
        <f>IF(Table1[[#This Row],[Driver Age]]&lt;25,"(&lt;25) Young",IF(Table1[[#This Row],[Driver Age]]&lt;=60,"(25–60) Adult","(&gt;60) Senior"))</f>
        <v>(25–60) Adult</v>
      </c>
      <c r="Y814" t="s">
        <v>75</v>
      </c>
      <c r="Z814" t="s">
        <v>107</v>
      </c>
      <c r="AA814" t="s">
        <v>76</v>
      </c>
      <c r="AB814" t="s">
        <v>97</v>
      </c>
      <c r="AC814">
        <v>16</v>
      </c>
      <c r="AD814" t="s">
        <v>135</v>
      </c>
      <c r="AE814" t="s">
        <v>79</v>
      </c>
      <c r="AF814" t="s">
        <v>26</v>
      </c>
      <c r="AG814" t="s">
        <v>50</v>
      </c>
      <c r="AH814">
        <v>0.25</v>
      </c>
      <c r="AI814" t="s">
        <v>66</v>
      </c>
      <c r="AJ814" t="s">
        <v>67</v>
      </c>
    </row>
    <row r="815" spans="1:36">
      <c r="A815" t="s">
        <v>1619</v>
      </c>
      <c r="B815">
        <f>1</f>
        <v>1</v>
      </c>
      <c r="C815" t="s">
        <v>215</v>
      </c>
      <c r="D815" t="str">
        <f>VLOOKUP(Table1[[#This Row],[State Name]], Lookup!$A$2:$B$33, 2, FALSE)</f>
        <v>KL</v>
      </c>
      <c r="E815" t="s">
        <v>33</v>
      </c>
      <c r="F815">
        <v>2023</v>
      </c>
      <c r="G815" t="s">
        <v>124</v>
      </c>
      <c r="H815">
        <f t="shared" si="12"/>
        <v>7</v>
      </c>
      <c r="I815" s="3">
        <f>DATE(Table1[[#This Row],[Year]],Table1[[#This Row],[Month_Number]],1)</f>
        <v>45108</v>
      </c>
      <c r="J815" t="s">
        <v>84</v>
      </c>
      <c r="K815" t="s">
        <v>1620</v>
      </c>
      <c r="L815" t="s">
        <v>37</v>
      </c>
      <c r="M815">
        <v>4</v>
      </c>
      <c r="N815" t="s">
        <v>38</v>
      </c>
      <c r="O815">
        <v>2</v>
      </c>
      <c r="P815">
        <v>0</v>
      </c>
      <c r="Q815" t="s">
        <v>87</v>
      </c>
      <c r="R815" t="s">
        <v>40</v>
      </c>
      <c r="S815" t="s">
        <v>62</v>
      </c>
      <c r="T815" t="s">
        <v>74</v>
      </c>
      <c r="U815" t="s">
        <v>33</v>
      </c>
      <c r="V815">
        <v>96</v>
      </c>
      <c r="W815">
        <v>66</v>
      </c>
      <c r="X815" t="str">
        <f>IF(Table1[[#This Row],[Driver Age]]&lt;25,"(&lt;25) Young",IF(Table1[[#This Row],[Driver Age]]&lt;=60,"(25–60) Adult","(&gt;60) Senior"))</f>
        <v>(&gt;60) Senior</v>
      </c>
      <c r="Y815" t="s">
        <v>44</v>
      </c>
      <c r="Z815" t="s">
        <v>33</v>
      </c>
      <c r="AA815" t="s">
        <v>45</v>
      </c>
      <c r="AB815" t="s">
        <v>46</v>
      </c>
      <c r="AC815">
        <v>7</v>
      </c>
      <c r="AD815" t="s">
        <v>78</v>
      </c>
      <c r="AE815" t="s">
        <v>79</v>
      </c>
      <c r="AF815" t="s">
        <v>26</v>
      </c>
      <c r="AG815" t="s">
        <v>143</v>
      </c>
      <c r="AH815">
        <v>0</v>
      </c>
      <c r="AI815" t="s">
        <v>51</v>
      </c>
      <c r="AJ815" t="s">
        <v>67</v>
      </c>
    </row>
    <row r="816" spans="1:36">
      <c r="A816" t="s">
        <v>1621</v>
      </c>
      <c r="B816">
        <f>1</f>
        <v>1</v>
      </c>
      <c r="C816" t="s">
        <v>166</v>
      </c>
      <c r="D816" t="str">
        <f>VLOOKUP(Table1[[#This Row],[State Name]], Lookup!$A$2:$B$33, 2, FALSE)</f>
        <v>MP</v>
      </c>
      <c r="E816" t="s">
        <v>33</v>
      </c>
      <c r="F816">
        <v>2018</v>
      </c>
      <c r="G816" t="s">
        <v>94</v>
      </c>
      <c r="H816">
        <f t="shared" si="12"/>
        <v>8</v>
      </c>
      <c r="I816" s="3">
        <f>DATE(Table1[[#This Row],[Year]],Table1[[#This Row],[Month_Number]],1)</f>
        <v>43313</v>
      </c>
      <c r="J816" t="s">
        <v>95</v>
      </c>
      <c r="K816" t="s">
        <v>1622</v>
      </c>
      <c r="L816" t="s">
        <v>59</v>
      </c>
      <c r="M816">
        <v>4</v>
      </c>
      <c r="N816" t="s">
        <v>38</v>
      </c>
      <c r="O816">
        <v>0</v>
      </c>
      <c r="P816">
        <v>4</v>
      </c>
      <c r="Q816" t="s">
        <v>39</v>
      </c>
      <c r="R816" t="s">
        <v>61</v>
      </c>
      <c r="S816" t="s">
        <v>62</v>
      </c>
      <c r="T816" t="s">
        <v>105</v>
      </c>
      <c r="U816" t="s">
        <v>89</v>
      </c>
      <c r="V816">
        <v>46</v>
      </c>
      <c r="W816">
        <v>63</v>
      </c>
      <c r="X816" t="str">
        <f>IF(Table1[[#This Row],[Driver Age]]&lt;25,"(&lt;25) Young",IF(Table1[[#This Row],[Driver Age]]&lt;=60,"(25–60) Adult","(&gt;60) Senior"))</f>
        <v>(&gt;60) Senior</v>
      </c>
      <c r="Y816" t="s">
        <v>75</v>
      </c>
      <c r="Z816" t="s">
        <v>90</v>
      </c>
      <c r="AA816" t="s">
        <v>45</v>
      </c>
      <c r="AB816" t="s">
        <v>77</v>
      </c>
      <c r="AC816">
        <v>11</v>
      </c>
      <c r="AD816" t="s">
        <v>78</v>
      </c>
      <c r="AE816" t="s">
        <v>65</v>
      </c>
      <c r="AF816" t="s">
        <v>49</v>
      </c>
      <c r="AG816" t="s">
        <v>50</v>
      </c>
      <c r="AH816">
        <v>0</v>
      </c>
      <c r="AI816" t="s">
        <v>66</v>
      </c>
      <c r="AJ816" t="s">
        <v>109</v>
      </c>
    </row>
    <row r="817" spans="1:36">
      <c r="A817" t="s">
        <v>1623</v>
      </c>
      <c r="B817">
        <f>1</f>
        <v>1</v>
      </c>
      <c r="C817" t="s">
        <v>307</v>
      </c>
      <c r="D817" t="str">
        <f>VLOOKUP(Table1[[#This Row],[State Name]], Lookup!$A$2:$B$33, 2, FALSE)</f>
        <v>DL</v>
      </c>
      <c r="E817" t="s">
        <v>406</v>
      </c>
      <c r="F817">
        <v>2018</v>
      </c>
      <c r="G817" t="s">
        <v>34</v>
      </c>
      <c r="H817">
        <f t="shared" si="12"/>
        <v>5</v>
      </c>
      <c r="I817" s="3">
        <f>DATE(Table1[[#This Row],[Year]],Table1[[#This Row],[Month_Number]],1)</f>
        <v>43221</v>
      </c>
      <c r="J817" t="s">
        <v>84</v>
      </c>
      <c r="K817" t="s">
        <v>1624</v>
      </c>
      <c r="L817" t="s">
        <v>37</v>
      </c>
      <c r="M817">
        <v>4</v>
      </c>
      <c r="N817" t="s">
        <v>86</v>
      </c>
      <c r="O817">
        <v>0</v>
      </c>
      <c r="P817">
        <v>1</v>
      </c>
      <c r="Q817" t="s">
        <v>87</v>
      </c>
      <c r="R817" t="s">
        <v>88</v>
      </c>
      <c r="S817" t="s">
        <v>41</v>
      </c>
      <c r="T817" t="s">
        <v>105</v>
      </c>
      <c r="U817" t="s">
        <v>43</v>
      </c>
      <c r="V817">
        <v>30</v>
      </c>
      <c r="W817">
        <v>52</v>
      </c>
      <c r="X817" t="str">
        <f>IF(Table1[[#This Row],[Driver Age]]&lt;25,"(&lt;25) Young",IF(Table1[[#This Row],[Driver Age]]&lt;=60,"(25–60) Adult","(&gt;60) Senior"))</f>
        <v>(25–60) Adult</v>
      </c>
      <c r="Y817" t="s">
        <v>75</v>
      </c>
      <c r="Z817" t="s">
        <v>33</v>
      </c>
      <c r="AA817" t="s">
        <v>45</v>
      </c>
      <c r="AB817" t="s">
        <v>77</v>
      </c>
      <c r="AC817">
        <v>19</v>
      </c>
      <c r="AD817" t="s">
        <v>114</v>
      </c>
      <c r="AE817" t="s">
        <v>65</v>
      </c>
      <c r="AF817" t="s">
        <v>26</v>
      </c>
      <c r="AG817" t="s">
        <v>50</v>
      </c>
      <c r="AH817">
        <v>0</v>
      </c>
      <c r="AI817" t="s">
        <v>66</v>
      </c>
      <c r="AJ817" t="s">
        <v>109</v>
      </c>
    </row>
    <row r="818" spans="1:36">
      <c r="A818" t="s">
        <v>1625</v>
      </c>
      <c r="B818">
        <f>1</f>
        <v>1</v>
      </c>
      <c r="C818" t="s">
        <v>170</v>
      </c>
      <c r="D818" t="str">
        <f>VLOOKUP(Table1[[#This Row],[State Name]], Lookup!$A$2:$B$33, 2, FALSE)</f>
        <v>PY</v>
      </c>
      <c r="E818" t="s">
        <v>33</v>
      </c>
      <c r="F818">
        <v>2023</v>
      </c>
      <c r="G818" t="s">
        <v>171</v>
      </c>
      <c r="H818">
        <f t="shared" si="12"/>
        <v>2</v>
      </c>
      <c r="I818" s="3">
        <f>DATE(Table1[[#This Row],[Year]],Table1[[#This Row],[Month_Number]],1)</f>
        <v>44958</v>
      </c>
      <c r="J818" t="s">
        <v>84</v>
      </c>
      <c r="K818" t="s">
        <v>452</v>
      </c>
      <c r="L818" t="s">
        <v>59</v>
      </c>
      <c r="M818">
        <v>3</v>
      </c>
      <c r="N818" t="s">
        <v>113</v>
      </c>
      <c r="O818">
        <v>6</v>
      </c>
      <c r="P818">
        <v>5</v>
      </c>
      <c r="Q818" t="s">
        <v>103</v>
      </c>
      <c r="R818" t="s">
        <v>104</v>
      </c>
      <c r="S818" t="s">
        <v>73</v>
      </c>
      <c r="T818" t="s">
        <v>63</v>
      </c>
      <c r="U818" t="s">
        <v>106</v>
      </c>
      <c r="V818">
        <v>55</v>
      </c>
      <c r="W818">
        <v>68</v>
      </c>
      <c r="X818" t="str">
        <f>IF(Table1[[#This Row],[Driver Age]]&lt;25,"(&lt;25) Young",IF(Table1[[#This Row],[Driver Age]]&lt;=60,"(25–60) Adult","(&gt;60) Senior"))</f>
        <v>(&gt;60) Senior</v>
      </c>
      <c r="Y818" t="s">
        <v>75</v>
      </c>
      <c r="Z818" t="s">
        <v>90</v>
      </c>
      <c r="AA818" t="s">
        <v>76</v>
      </c>
      <c r="AB818" t="s">
        <v>77</v>
      </c>
      <c r="AC818">
        <v>23</v>
      </c>
      <c r="AD818" t="s">
        <v>47</v>
      </c>
      <c r="AE818" t="s">
        <v>79</v>
      </c>
      <c r="AF818" t="s">
        <v>26</v>
      </c>
      <c r="AG818" t="s">
        <v>50</v>
      </c>
      <c r="AH818">
        <v>0.83</v>
      </c>
      <c r="AI818" t="s">
        <v>51</v>
      </c>
      <c r="AJ818" t="s">
        <v>52</v>
      </c>
    </row>
    <row r="819" spans="1:36">
      <c r="A819" t="s">
        <v>1626</v>
      </c>
      <c r="B819">
        <f>1</f>
        <v>1</v>
      </c>
      <c r="C819" t="s">
        <v>197</v>
      </c>
      <c r="D819" t="str">
        <f>VLOOKUP(Table1[[#This Row],[State Name]], Lookup!$A$2:$B$33, 2, FALSE)</f>
        <v>GJ</v>
      </c>
      <c r="E819" t="s">
        <v>297</v>
      </c>
      <c r="F819">
        <v>2021</v>
      </c>
      <c r="G819" t="s">
        <v>130</v>
      </c>
      <c r="H819">
        <f t="shared" si="12"/>
        <v>4</v>
      </c>
      <c r="I819" s="3">
        <f>DATE(Table1[[#This Row],[Year]],Table1[[#This Row],[Month_Number]],1)</f>
        <v>44287</v>
      </c>
      <c r="J819" t="s">
        <v>154</v>
      </c>
      <c r="K819" t="s">
        <v>622</v>
      </c>
      <c r="L819" t="s">
        <v>50</v>
      </c>
      <c r="M819">
        <v>3</v>
      </c>
      <c r="N819" t="s">
        <v>38</v>
      </c>
      <c r="O819">
        <v>3</v>
      </c>
      <c r="P819">
        <v>1</v>
      </c>
      <c r="Q819" t="s">
        <v>103</v>
      </c>
      <c r="R819" t="s">
        <v>61</v>
      </c>
      <c r="S819" t="s">
        <v>62</v>
      </c>
      <c r="T819" t="s">
        <v>105</v>
      </c>
      <c r="U819" t="s">
        <v>106</v>
      </c>
      <c r="V819">
        <v>47</v>
      </c>
      <c r="W819">
        <v>49</v>
      </c>
      <c r="X819" t="str">
        <f>IF(Table1[[#This Row],[Driver Age]]&lt;25,"(&lt;25) Young",IF(Table1[[#This Row],[Driver Age]]&lt;=60,"(25–60) Adult","(&gt;60) Senior"))</f>
        <v>(25–60) Adult</v>
      </c>
      <c r="Y819" t="s">
        <v>75</v>
      </c>
      <c r="Z819" t="s">
        <v>33</v>
      </c>
      <c r="AA819" t="s">
        <v>45</v>
      </c>
      <c r="AB819" t="s">
        <v>64</v>
      </c>
      <c r="AC819">
        <v>21</v>
      </c>
      <c r="AD819" t="s">
        <v>47</v>
      </c>
      <c r="AE819" t="s">
        <v>48</v>
      </c>
      <c r="AF819" t="s">
        <v>26</v>
      </c>
      <c r="AG819" t="s">
        <v>50</v>
      </c>
      <c r="AH819">
        <v>0.33</v>
      </c>
      <c r="AI819" t="s">
        <v>108</v>
      </c>
      <c r="AJ819" t="s">
        <v>109</v>
      </c>
    </row>
    <row r="820" spans="1:36">
      <c r="A820" t="s">
        <v>1627</v>
      </c>
      <c r="B820">
        <f>1</f>
        <v>1</v>
      </c>
      <c r="C820" t="s">
        <v>307</v>
      </c>
      <c r="D820" t="str">
        <f>VLOOKUP(Table1[[#This Row],[State Name]], Lookup!$A$2:$B$33, 2, FALSE)</f>
        <v>DL</v>
      </c>
      <c r="E820" t="s">
        <v>308</v>
      </c>
      <c r="F820">
        <v>2021</v>
      </c>
      <c r="G820" t="s">
        <v>111</v>
      </c>
      <c r="H820">
        <f t="shared" si="12"/>
        <v>10</v>
      </c>
      <c r="I820" s="3">
        <f>DATE(Table1[[#This Row],[Year]],Table1[[#This Row],[Month_Number]],1)</f>
        <v>44470</v>
      </c>
      <c r="J820" t="s">
        <v>57</v>
      </c>
      <c r="K820" t="s">
        <v>1628</v>
      </c>
      <c r="L820" t="s">
        <v>37</v>
      </c>
      <c r="M820">
        <v>5</v>
      </c>
      <c r="N820" t="s">
        <v>113</v>
      </c>
      <c r="O820">
        <v>8</v>
      </c>
      <c r="P820">
        <v>4</v>
      </c>
      <c r="Q820" t="s">
        <v>72</v>
      </c>
      <c r="R820" t="s">
        <v>104</v>
      </c>
      <c r="S820" t="s">
        <v>120</v>
      </c>
      <c r="T820" t="s">
        <v>105</v>
      </c>
      <c r="U820" t="s">
        <v>33</v>
      </c>
      <c r="V820">
        <v>72</v>
      </c>
      <c r="W820">
        <v>19</v>
      </c>
      <c r="X820" t="str">
        <f>IF(Table1[[#This Row],[Driver Age]]&lt;25,"(&lt;25) Young",IF(Table1[[#This Row],[Driver Age]]&lt;=60,"(25–60) Adult","(&gt;60) Senior"))</f>
        <v>(&lt;25) Young</v>
      </c>
      <c r="Y820" t="s">
        <v>75</v>
      </c>
      <c r="Z820" t="s">
        <v>107</v>
      </c>
      <c r="AA820" t="s">
        <v>76</v>
      </c>
      <c r="AB820" t="s">
        <v>97</v>
      </c>
      <c r="AC820">
        <v>5</v>
      </c>
      <c r="AD820" t="s">
        <v>78</v>
      </c>
      <c r="AE820" t="s">
        <v>48</v>
      </c>
      <c r="AF820" t="s">
        <v>49</v>
      </c>
      <c r="AG820" t="s">
        <v>50</v>
      </c>
      <c r="AH820">
        <v>0.5</v>
      </c>
      <c r="AI820" t="s">
        <v>168</v>
      </c>
      <c r="AJ820" t="s">
        <v>91</v>
      </c>
    </row>
    <row r="821" spans="1:36">
      <c r="A821" t="s">
        <v>1629</v>
      </c>
      <c r="B821">
        <f>1</f>
        <v>1</v>
      </c>
      <c r="C821" t="s">
        <v>211</v>
      </c>
      <c r="D821" t="str">
        <f>VLOOKUP(Table1[[#This Row],[State Name]], Lookup!$A$2:$B$33, 2, FALSE)</f>
        <v>WB</v>
      </c>
      <c r="E821" t="s">
        <v>265</v>
      </c>
      <c r="F821">
        <v>2022</v>
      </c>
      <c r="G821" t="s">
        <v>192</v>
      </c>
      <c r="H821">
        <f t="shared" si="12"/>
        <v>3</v>
      </c>
      <c r="I821" s="3">
        <f>DATE(Table1[[#This Row],[Year]],Table1[[#This Row],[Month_Number]],1)</f>
        <v>44621</v>
      </c>
      <c r="J821" t="s">
        <v>154</v>
      </c>
      <c r="K821" t="s">
        <v>1630</v>
      </c>
      <c r="L821" t="s">
        <v>59</v>
      </c>
      <c r="M821">
        <v>5</v>
      </c>
      <c r="N821" t="s">
        <v>71</v>
      </c>
      <c r="O821">
        <v>6</v>
      </c>
      <c r="P821">
        <v>0</v>
      </c>
      <c r="Q821" t="s">
        <v>87</v>
      </c>
      <c r="R821" t="s">
        <v>104</v>
      </c>
      <c r="S821" t="s">
        <v>73</v>
      </c>
      <c r="T821" t="s">
        <v>42</v>
      </c>
      <c r="U821" t="s">
        <v>89</v>
      </c>
      <c r="V821">
        <v>41</v>
      </c>
      <c r="W821">
        <v>43</v>
      </c>
      <c r="X821" t="str">
        <f>IF(Table1[[#This Row],[Driver Age]]&lt;25,"(&lt;25) Young",IF(Table1[[#This Row],[Driver Age]]&lt;=60,"(25–60) Adult","(&gt;60) Senior"))</f>
        <v>(25–60) Adult</v>
      </c>
      <c r="Y821" t="s">
        <v>44</v>
      </c>
      <c r="Z821" t="s">
        <v>107</v>
      </c>
      <c r="AA821" t="s">
        <v>45</v>
      </c>
      <c r="AB821" t="s">
        <v>46</v>
      </c>
      <c r="AC821">
        <v>7</v>
      </c>
      <c r="AD821" t="s">
        <v>78</v>
      </c>
      <c r="AE821" t="s">
        <v>79</v>
      </c>
      <c r="AF821" t="s">
        <v>26</v>
      </c>
      <c r="AG821" t="s">
        <v>143</v>
      </c>
      <c r="AH821">
        <v>0</v>
      </c>
      <c r="AI821" t="s">
        <v>108</v>
      </c>
      <c r="AJ821" t="s">
        <v>109</v>
      </c>
    </row>
    <row r="822" spans="1:36">
      <c r="A822" t="s">
        <v>1631</v>
      </c>
      <c r="B822">
        <f>1</f>
        <v>1</v>
      </c>
      <c r="C822" t="s">
        <v>211</v>
      </c>
      <c r="D822" t="str">
        <f>VLOOKUP(Table1[[#This Row],[State Name]], Lookup!$A$2:$B$33, 2, FALSE)</f>
        <v>WB</v>
      </c>
      <c r="E822" t="s">
        <v>229</v>
      </c>
      <c r="F822">
        <v>2020</v>
      </c>
      <c r="G822" t="s">
        <v>130</v>
      </c>
      <c r="H822">
        <f t="shared" si="12"/>
        <v>4</v>
      </c>
      <c r="I822" s="3">
        <f>DATE(Table1[[#This Row],[Year]],Table1[[#This Row],[Month_Number]],1)</f>
        <v>43922</v>
      </c>
      <c r="J822" t="s">
        <v>95</v>
      </c>
      <c r="K822" t="s">
        <v>1468</v>
      </c>
      <c r="L822" t="s">
        <v>59</v>
      </c>
      <c r="M822">
        <v>3</v>
      </c>
      <c r="N822" t="s">
        <v>113</v>
      </c>
      <c r="O822">
        <v>8</v>
      </c>
      <c r="P822">
        <v>0</v>
      </c>
      <c r="Q822" t="s">
        <v>39</v>
      </c>
      <c r="R822" t="s">
        <v>40</v>
      </c>
      <c r="S822" t="s">
        <v>120</v>
      </c>
      <c r="T822" t="s">
        <v>42</v>
      </c>
      <c r="U822" t="s">
        <v>106</v>
      </c>
      <c r="V822">
        <v>77</v>
      </c>
      <c r="W822">
        <v>39</v>
      </c>
      <c r="X822" t="str">
        <f>IF(Table1[[#This Row],[Driver Age]]&lt;25,"(&lt;25) Young",IF(Table1[[#This Row],[Driver Age]]&lt;=60,"(25–60) Adult","(&gt;60) Senior"))</f>
        <v>(25–60) Adult</v>
      </c>
      <c r="Y822" t="s">
        <v>75</v>
      </c>
      <c r="Z822" t="s">
        <v>90</v>
      </c>
      <c r="AA822" t="s">
        <v>76</v>
      </c>
      <c r="AB822" t="s">
        <v>77</v>
      </c>
      <c r="AC822">
        <v>7</v>
      </c>
      <c r="AD822" t="s">
        <v>78</v>
      </c>
      <c r="AE822" t="s">
        <v>48</v>
      </c>
      <c r="AF822" t="s">
        <v>49</v>
      </c>
      <c r="AG822" t="s">
        <v>143</v>
      </c>
      <c r="AH822">
        <v>0</v>
      </c>
      <c r="AI822" t="s">
        <v>108</v>
      </c>
      <c r="AJ822" t="s">
        <v>91</v>
      </c>
    </row>
    <row r="823" spans="1:36">
      <c r="A823" t="s">
        <v>1632</v>
      </c>
      <c r="B823">
        <f>1</f>
        <v>1</v>
      </c>
      <c r="C823" t="s">
        <v>141</v>
      </c>
      <c r="D823" t="str">
        <f>VLOOKUP(Table1[[#This Row],[State Name]], Lookup!$A$2:$B$33, 2, FALSE)</f>
        <v>BR</v>
      </c>
      <c r="E823" t="s">
        <v>33</v>
      </c>
      <c r="F823">
        <v>2023</v>
      </c>
      <c r="G823" t="s">
        <v>117</v>
      </c>
      <c r="H823">
        <f t="shared" si="12"/>
        <v>12</v>
      </c>
      <c r="I823" s="3">
        <f>DATE(Table1[[#This Row],[Year]],Table1[[#This Row],[Month_Number]],1)</f>
        <v>45261</v>
      </c>
      <c r="J823" t="s">
        <v>35</v>
      </c>
      <c r="K823" t="s">
        <v>1572</v>
      </c>
      <c r="L823" t="s">
        <v>37</v>
      </c>
      <c r="M823">
        <v>2</v>
      </c>
      <c r="N823" t="s">
        <v>86</v>
      </c>
      <c r="O823">
        <v>10</v>
      </c>
      <c r="P823">
        <v>1</v>
      </c>
      <c r="Q823" t="s">
        <v>39</v>
      </c>
      <c r="R823" t="s">
        <v>88</v>
      </c>
      <c r="S823" t="s">
        <v>41</v>
      </c>
      <c r="T823" t="s">
        <v>63</v>
      </c>
      <c r="U823" t="s">
        <v>43</v>
      </c>
      <c r="V823">
        <v>116</v>
      </c>
      <c r="W823">
        <v>55</v>
      </c>
      <c r="X823" t="str">
        <f>IF(Table1[[#This Row],[Driver Age]]&lt;25,"(&lt;25) Young",IF(Table1[[#This Row],[Driver Age]]&lt;=60,"(25–60) Adult","(&gt;60) Senior"))</f>
        <v>(25–60) Adult</v>
      </c>
      <c r="Y823" t="s">
        <v>44</v>
      </c>
      <c r="Z823" t="s">
        <v>33</v>
      </c>
      <c r="AA823" t="s">
        <v>76</v>
      </c>
      <c r="AB823" t="s">
        <v>97</v>
      </c>
      <c r="AC823">
        <v>1</v>
      </c>
      <c r="AD823" t="s">
        <v>47</v>
      </c>
      <c r="AE823" t="s">
        <v>79</v>
      </c>
      <c r="AF823" t="s">
        <v>49</v>
      </c>
      <c r="AG823" t="s">
        <v>50</v>
      </c>
      <c r="AH823">
        <v>0.1</v>
      </c>
      <c r="AI823" t="s">
        <v>66</v>
      </c>
      <c r="AJ823" t="s">
        <v>81</v>
      </c>
    </row>
    <row r="824" spans="1:36">
      <c r="A824" t="s">
        <v>1633</v>
      </c>
      <c r="B824">
        <f>1</f>
        <v>1</v>
      </c>
      <c r="C824" t="s">
        <v>177</v>
      </c>
      <c r="D824" t="str">
        <f>VLOOKUP(Table1[[#This Row],[State Name]], Lookup!$A$2:$B$33, 2, FALSE)</f>
        <v>MH</v>
      </c>
      <c r="E824" t="s">
        <v>577</v>
      </c>
      <c r="F824">
        <v>2022</v>
      </c>
      <c r="G824" t="s">
        <v>130</v>
      </c>
      <c r="H824">
        <f t="shared" si="12"/>
        <v>4</v>
      </c>
      <c r="I824" s="3">
        <f>DATE(Table1[[#This Row],[Year]],Table1[[#This Row],[Month_Number]],1)</f>
        <v>44652</v>
      </c>
      <c r="J824" t="s">
        <v>35</v>
      </c>
      <c r="K824" t="s">
        <v>869</v>
      </c>
      <c r="L824" t="s">
        <v>59</v>
      </c>
      <c r="M824">
        <v>3</v>
      </c>
      <c r="N824" t="s">
        <v>71</v>
      </c>
      <c r="O824">
        <v>7</v>
      </c>
      <c r="P824">
        <v>1</v>
      </c>
      <c r="Q824" t="s">
        <v>87</v>
      </c>
      <c r="R824" t="s">
        <v>88</v>
      </c>
      <c r="S824" t="s">
        <v>41</v>
      </c>
      <c r="T824" t="s">
        <v>42</v>
      </c>
      <c r="U824" t="s">
        <v>106</v>
      </c>
      <c r="V824">
        <v>78</v>
      </c>
      <c r="W824">
        <v>42</v>
      </c>
      <c r="X824" t="str">
        <f>IF(Table1[[#This Row],[Driver Age]]&lt;25,"(&lt;25) Young",IF(Table1[[#This Row],[Driver Age]]&lt;=60,"(25–60) Adult","(&gt;60) Senior"))</f>
        <v>(25–60) Adult</v>
      </c>
      <c r="Y824" t="s">
        <v>44</v>
      </c>
      <c r="Z824" t="s">
        <v>90</v>
      </c>
      <c r="AA824" t="s">
        <v>45</v>
      </c>
      <c r="AB824" t="s">
        <v>97</v>
      </c>
      <c r="AC824">
        <v>17</v>
      </c>
      <c r="AD824" t="s">
        <v>114</v>
      </c>
      <c r="AE824" t="s">
        <v>79</v>
      </c>
      <c r="AF824" t="s">
        <v>49</v>
      </c>
      <c r="AG824" t="s">
        <v>50</v>
      </c>
      <c r="AH824">
        <v>0.14000000000000001</v>
      </c>
      <c r="AI824" t="s">
        <v>108</v>
      </c>
      <c r="AJ824" t="s">
        <v>91</v>
      </c>
    </row>
    <row r="825" spans="1:36">
      <c r="A825" t="s">
        <v>1634</v>
      </c>
      <c r="B825">
        <f>1</f>
        <v>1</v>
      </c>
      <c r="C825" t="s">
        <v>294</v>
      </c>
      <c r="D825" t="str">
        <f>VLOOKUP(Table1[[#This Row],[State Name]], Lookup!$A$2:$B$33, 2, FALSE)</f>
        <v>MZ</v>
      </c>
      <c r="E825" t="s">
        <v>33</v>
      </c>
      <c r="F825">
        <v>2023</v>
      </c>
      <c r="G825" t="s">
        <v>130</v>
      </c>
      <c r="H825">
        <f t="shared" si="12"/>
        <v>4</v>
      </c>
      <c r="I825" s="3">
        <f>DATE(Table1[[#This Row],[Year]],Table1[[#This Row],[Month_Number]],1)</f>
        <v>45017</v>
      </c>
      <c r="J825" t="s">
        <v>154</v>
      </c>
      <c r="K825" t="s">
        <v>1635</v>
      </c>
      <c r="L825" t="s">
        <v>50</v>
      </c>
      <c r="M825">
        <v>1</v>
      </c>
      <c r="N825" t="s">
        <v>113</v>
      </c>
      <c r="O825">
        <v>4</v>
      </c>
      <c r="P825">
        <v>5</v>
      </c>
      <c r="Q825" t="s">
        <v>103</v>
      </c>
      <c r="R825" t="s">
        <v>40</v>
      </c>
      <c r="S825" t="s">
        <v>62</v>
      </c>
      <c r="T825" t="s">
        <v>74</v>
      </c>
      <c r="U825" t="s">
        <v>106</v>
      </c>
      <c r="V825">
        <v>46</v>
      </c>
      <c r="W825">
        <v>66</v>
      </c>
      <c r="X825" t="str">
        <f>IF(Table1[[#This Row],[Driver Age]]&lt;25,"(&lt;25) Young",IF(Table1[[#This Row],[Driver Age]]&lt;=60,"(25–60) Adult","(&gt;60) Senior"))</f>
        <v>(&gt;60) Senior</v>
      </c>
      <c r="Y825" t="s">
        <v>75</v>
      </c>
      <c r="Z825" t="s">
        <v>90</v>
      </c>
      <c r="AA825" t="s">
        <v>45</v>
      </c>
      <c r="AB825" t="s">
        <v>77</v>
      </c>
      <c r="AC825">
        <v>23</v>
      </c>
      <c r="AD825" t="s">
        <v>47</v>
      </c>
      <c r="AE825" t="s">
        <v>79</v>
      </c>
      <c r="AF825" t="s">
        <v>26</v>
      </c>
      <c r="AG825" t="s">
        <v>50</v>
      </c>
      <c r="AH825">
        <v>1.25</v>
      </c>
      <c r="AI825" t="s">
        <v>51</v>
      </c>
      <c r="AJ825" t="s">
        <v>109</v>
      </c>
    </row>
    <row r="826" spans="1:36">
      <c r="A826" t="s">
        <v>1636</v>
      </c>
      <c r="B826">
        <f>1</f>
        <v>1</v>
      </c>
      <c r="C826" t="s">
        <v>311</v>
      </c>
      <c r="D826" t="str">
        <f>VLOOKUP(Table1[[#This Row],[State Name]], Lookup!$A$2:$B$33, 2, FALSE)</f>
        <v>JH</v>
      </c>
      <c r="E826" t="s">
        <v>33</v>
      </c>
      <c r="F826">
        <v>2020</v>
      </c>
      <c r="G826" t="s">
        <v>94</v>
      </c>
      <c r="H826">
        <f t="shared" si="12"/>
        <v>8</v>
      </c>
      <c r="I826" s="3">
        <f>DATE(Table1[[#This Row],[Year]],Table1[[#This Row],[Month_Number]],1)</f>
        <v>44044</v>
      </c>
      <c r="J826" t="s">
        <v>95</v>
      </c>
      <c r="K826" t="s">
        <v>753</v>
      </c>
      <c r="L826" t="s">
        <v>59</v>
      </c>
      <c r="M826">
        <v>1</v>
      </c>
      <c r="N826" t="s">
        <v>86</v>
      </c>
      <c r="O826">
        <v>1</v>
      </c>
      <c r="P826">
        <v>0</v>
      </c>
      <c r="Q826" t="s">
        <v>103</v>
      </c>
      <c r="R826" t="s">
        <v>61</v>
      </c>
      <c r="S826" t="s">
        <v>73</v>
      </c>
      <c r="T826" t="s">
        <v>105</v>
      </c>
      <c r="U826" t="s">
        <v>33</v>
      </c>
      <c r="V826">
        <v>86</v>
      </c>
      <c r="W826">
        <v>53</v>
      </c>
      <c r="X826" t="str">
        <f>IF(Table1[[#This Row],[Driver Age]]&lt;25,"(&lt;25) Young",IF(Table1[[#This Row],[Driver Age]]&lt;=60,"(25–60) Adult","(&gt;60) Senior"))</f>
        <v>(25–60) Adult</v>
      </c>
      <c r="Y826" t="s">
        <v>75</v>
      </c>
      <c r="Z826" t="s">
        <v>107</v>
      </c>
      <c r="AA826" t="s">
        <v>45</v>
      </c>
      <c r="AB826" t="s">
        <v>77</v>
      </c>
      <c r="AC826">
        <v>0</v>
      </c>
      <c r="AD826" t="s">
        <v>47</v>
      </c>
      <c r="AE826" t="s">
        <v>48</v>
      </c>
      <c r="AF826" t="s">
        <v>49</v>
      </c>
      <c r="AG826" t="s">
        <v>143</v>
      </c>
      <c r="AH826">
        <v>0</v>
      </c>
      <c r="AI826" t="s">
        <v>66</v>
      </c>
      <c r="AJ826" t="s">
        <v>91</v>
      </c>
    </row>
    <row r="827" spans="1:36">
      <c r="A827" t="s">
        <v>1637</v>
      </c>
      <c r="B827">
        <f>1</f>
        <v>1</v>
      </c>
      <c r="C827" t="s">
        <v>32</v>
      </c>
      <c r="D827" t="str">
        <f>VLOOKUP(Table1[[#This Row],[State Name]], Lookup!$A$2:$B$33, 2, FALSE)</f>
        <v>JK</v>
      </c>
      <c r="E827" t="s">
        <v>33</v>
      </c>
      <c r="F827">
        <v>2020</v>
      </c>
      <c r="G827" t="s">
        <v>192</v>
      </c>
      <c r="H827">
        <f t="shared" si="12"/>
        <v>3</v>
      </c>
      <c r="I827" s="3">
        <f>DATE(Table1[[#This Row],[Year]],Table1[[#This Row],[Month_Number]],1)</f>
        <v>43891</v>
      </c>
      <c r="J827" t="s">
        <v>35</v>
      </c>
      <c r="K827" t="s">
        <v>428</v>
      </c>
      <c r="L827" t="s">
        <v>59</v>
      </c>
      <c r="M827">
        <v>3</v>
      </c>
      <c r="N827" t="s">
        <v>86</v>
      </c>
      <c r="O827">
        <v>2</v>
      </c>
      <c r="P827">
        <v>1</v>
      </c>
      <c r="Q827" t="s">
        <v>39</v>
      </c>
      <c r="R827" t="s">
        <v>40</v>
      </c>
      <c r="S827" t="s">
        <v>62</v>
      </c>
      <c r="T827" t="s">
        <v>105</v>
      </c>
      <c r="U827" t="s">
        <v>89</v>
      </c>
      <c r="V827">
        <v>87</v>
      </c>
      <c r="W827">
        <v>61</v>
      </c>
      <c r="X827" t="str">
        <f>IF(Table1[[#This Row],[Driver Age]]&lt;25,"(&lt;25) Young",IF(Table1[[#This Row],[Driver Age]]&lt;=60,"(25–60) Adult","(&gt;60) Senior"))</f>
        <v>(&gt;60) Senior</v>
      </c>
      <c r="Y827" t="s">
        <v>75</v>
      </c>
      <c r="Z827" t="s">
        <v>33</v>
      </c>
      <c r="AA827" t="s">
        <v>45</v>
      </c>
      <c r="AB827" t="s">
        <v>97</v>
      </c>
      <c r="AC827">
        <v>6</v>
      </c>
      <c r="AD827" t="s">
        <v>78</v>
      </c>
      <c r="AE827" t="s">
        <v>48</v>
      </c>
      <c r="AF827" t="s">
        <v>49</v>
      </c>
      <c r="AG827" t="s">
        <v>50</v>
      </c>
      <c r="AH827">
        <v>0.5</v>
      </c>
      <c r="AI827" t="s">
        <v>66</v>
      </c>
      <c r="AJ827" t="s">
        <v>91</v>
      </c>
    </row>
    <row r="828" spans="1:36">
      <c r="A828" t="s">
        <v>1638</v>
      </c>
      <c r="B828">
        <f>1</f>
        <v>1</v>
      </c>
      <c r="C828" t="s">
        <v>149</v>
      </c>
      <c r="D828" t="str">
        <f>VLOOKUP(Table1[[#This Row],[State Name]], Lookup!$A$2:$B$33, 2, FALSE)</f>
        <v>AR</v>
      </c>
      <c r="E828" t="s">
        <v>33</v>
      </c>
      <c r="F828">
        <v>2020</v>
      </c>
      <c r="G828" t="s">
        <v>124</v>
      </c>
      <c r="H828">
        <f t="shared" si="12"/>
        <v>7</v>
      </c>
      <c r="I828" s="3">
        <f>DATE(Table1[[#This Row],[Year]],Table1[[#This Row],[Month_Number]],1)</f>
        <v>44013</v>
      </c>
      <c r="J828" t="s">
        <v>146</v>
      </c>
      <c r="K828" t="s">
        <v>707</v>
      </c>
      <c r="L828" t="s">
        <v>59</v>
      </c>
      <c r="M828">
        <v>4</v>
      </c>
      <c r="N828" t="s">
        <v>128</v>
      </c>
      <c r="O828">
        <v>8</v>
      </c>
      <c r="P828">
        <v>2</v>
      </c>
      <c r="Q828" t="s">
        <v>119</v>
      </c>
      <c r="R828" t="s">
        <v>61</v>
      </c>
      <c r="S828" t="s">
        <v>120</v>
      </c>
      <c r="T828" t="s">
        <v>74</v>
      </c>
      <c r="U828" t="s">
        <v>89</v>
      </c>
      <c r="V828">
        <v>110</v>
      </c>
      <c r="W828">
        <v>70</v>
      </c>
      <c r="X828" t="str">
        <f>IF(Table1[[#This Row],[Driver Age]]&lt;25,"(&lt;25) Young",IF(Table1[[#This Row],[Driver Age]]&lt;=60,"(25–60) Adult","(&gt;60) Senior"))</f>
        <v>(&gt;60) Senior</v>
      </c>
      <c r="Y828" t="s">
        <v>44</v>
      </c>
      <c r="Z828" t="s">
        <v>90</v>
      </c>
      <c r="AA828" t="s">
        <v>76</v>
      </c>
      <c r="AB828" t="s">
        <v>97</v>
      </c>
      <c r="AC828">
        <v>13</v>
      </c>
      <c r="AD828" t="s">
        <v>135</v>
      </c>
      <c r="AE828" t="s">
        <v>48</v>
      </c>
      <c r="AF828" t="s">
        <v>49</v>
      </c>
      <c r="AG828" t="s">
        <v>50</v>
      </c>
      <c r="AH828">
        <v>0.25</v>
      </c>
      <c r="AI828" t="s">
        <v>51</v>
      </c>
      <c r="AJ828" t="s">
        <v>81</v>
      </c>
    </row>
    <row r="829" spans="1:36">
      <c r="A829" t="s">
        <v>1639</v>
      </c>
      <c r="B829">
        <f>1</f>
        <v>1</v>
      </c>
      <c r="C829" t="s">
        <v>141</v>
      </c>
      <c r="D829" t="str">
        <f>VLOOKUP(Table1[[#This Row],[State Name]], Lookup!$A$2:$B$33, 2, FALSE)</f>
        <v>BR</v>
      </c>
      <c r="E829" t="s">
        <v>33</v>
      </c>
      <c r="F829">
        <v>2020</v>
      </c>
      <c r="G829" t="s">
        <v>117</v>
      </c>
      <c r="H829">
        <f t="shared" si="12"/>
        <v>12</v>
      </c>
      <c r="I829" s="3">
        <f>DATE(Table1[[#This Row],[Year]],Table1[[#This Row],[Month_Number]],1)</f>
        <v>44166</v>
      </c>
      <c r="J829" t="s">
        <v>35</v>
      </c>
      <c r="K829" t="s">
        <v>1640</v>
      </c>
      <c r="L829" t="s">
        <v>37</v>
      </c>
      <c r="M829">
        <v>5</v>
      </c>
      <c r="N829" t="s">
        <v>38</v>
      </c>
      <c r="O829">
        <v>4</v>
      </c>
      <c r="P829">
        <v>2</v>
      </c>
      <c r="Q829" t="s">
        <v>39</v>
      </c>
      <c r="R829" t="s">
        <v>61</v>
      </c>
      <c r="S829" t="s">
        <v>41</v>
      </c>
      <c r="T829" t="s">
        <v>105</v>
      </c>
      <c r="U829" t="s">
        <v>106</v>
      </c>
      <c r="V829">
        <v>43</v>
      </c>
      <c r="W829">
        <v>40</v>
      </c>
      <c r="X829" t="str">
        <f>IF(Table1[[#This Row],[Driver Age]]&lt;25,"(&lt;25) Young",IF(Table1[[#This Row],[Driver Age]]&lt;=60,"(25–60) Adult","(&gt;60) Senior"))</f>
        <v>(25–60) Adult</v>
      </c>
      <c r="Y829" t="s">
        <v>75</v>
      </c>
      <c r="Z829" t="s">
        <v>107</v>
      </c>
      <c r="AA829" t="s">
        <v>76</v>
      </c>
      <c r="AB829" t="s">
        <v>46</v>
      </c>
      <c r="AC829">
        <v>5</v>
      </c>
      <c r="AD829" t="s">
        <v>78</v>
      </c>
      <c r="AE829" t="s">
        <v>48</v>
      </c>
      <c r="AF829" t="s">
        <v>49</v>
      </c>
      <c r="AG829" t="s">
        <v>50</v>
      </c>
      <c r="AH829">
        <v>0.5</v>
      </c>
      <c r="AI829" t="s">
        <v>108</v>
      </c>
      <c r="AJ829" t="s">
        <v>109</v>
      </c>
    </row>
    <row r="830" spans="1:36">
      <c r="A830" t="s">
        <v>1641</v>
      </c>
      <c r="B830">
        <f>1</f>
        <v>1</v>
      </c>
      <c r="C830" t="s">
        <v>122</v>
      </c>
      <c r="D830" t="str">
        <f>VLOOKUP(Table1[[#This Row],[State Name]], Lookup!$A$2:$B$33, 2, FALSE)</f>
        <v>RJ</v>
      </c>
      <c r="E830" t="s">
        <v>483</v>
      </c>
      <c r="F830">
        <v>2023</v>
      </c>
      <c r="G830" t="s">
        <v>83</v>
      </c>
      <c r="H830">
        <f t="shared" si="12"/>
        <v>6</v>
      </c>
      <c r="I830" s="3">
        <f>DATE(Table1[[#This Row],[Year]],Table1[[#This Row],[Month_Number]],1)</f>
        <v>45078</v>
      </c>
      <c r="J830" t="s">
        <v>101</v>
      </c>
      <c r="K830" t="s">
        <v>1642</v>
      </c>
      <c r="L830" t="s">
        <v>50</v>
      </c>
      <c r="M830">
        <v>4</v>
      </c>
      <c r="N830" t="s">
        <v>38</v>
      </c>
      <c r="O830">
        <v>5</v>
      </c>
      <c r="P830">
        <v>2</v>
      </c>
      <c r="Q830" t="s">
        <v>72</v>
      </c>
      <c r="R830" t="s">
        <v>61</v>
      </c>
      <c r="S830" t="s">
        <v>62</v>
      </c>
      <c r="T830" t="s">
        <v>74</v>
      </c>
      <c r="U830" t="s">
        <v>33</v>
      </c>
      <c r="V830">
        <v>64</v>
      </c>
      <c r="W830">
        <v>67</v>
      </c>
      <c r="X830" t="str">
        <f>IF(Table1[[#This Row],[Driver Age]]&lt;25,"(&lt;25) Young",IF(Table1[[#This Row],[Driver Age]]&lt;=60,"(25–60) Adult","(&gt;60) Senior"))</f>
        <v>(&gt;60) Senior</v>
      </c>
      <c r="Y830" t="s">
        <v>44</v>
      </c>
      <c r="Z830" t="s">
        <v>90</v>
      </c>
      <c r="AA830" t="s">
        <v>76</v>
      </c>
      <c r="AB830" t="s">
        <v>77</v>
      </c>
      <c r="AC830">
        <v>7</v>
      </c>
      <c r="AD830" t="s">
        <v>78</v>
      </c>
      <c r="AE830" t="s">
        <v>79</v>
      </c>
      <c r="AF830" t="s">
        <v>49</v>
      </c>
      <c r="AG830" t="s">
        <v>50</v>
      </c>
      <c r="AH830">
        <v>0.4</v>
      </c>
      <c r="AI830" t="s">
        <v>51</v>
      </c>
      <c r="AJ830" t="s">
        <v>52</v>
      </c>
    </row>
    <row r="831" spans="1:36">
      <c r="A831" t="s">
        <v>1643</v>
      </c>
      <c r="B831">
        <f>1</f>
        <v>1</v>
      </c>
      <c r="C831" t="s">
        <v>197</v>
      </c>
      <c r="D831" t="str">
        <f>VLOOKUP(Table1[[#This Row],[State Name]], Lookup!$A$2:$B$33, 2, FALSE)</f>
        <v>GJ</v>
      </c>
      <c r="E831" t="s">
        <v>245</v>
      </c>
      <c r="F831">
        <v>2022</v>
      </c>
      <c r="G831" t="s">
        <v>117</v>
      </c>
      <c r="H831">
        <f t="shared" si="12"/>
        <v>12</v>
      </c>
      <c r="I831" s="3">
        <f>DATE(Table1[[#This Row],[Year]],Table1[[#This Row],[Month_Number]],1)</f>
        <v>44896</v>
      </c>
      <c r="J831" t="s">
        <v>146</v>
      </c>
      <c r="K831" t="s">
        <v>1099</v>
      </c>
      <c r="L831" t="s">
        <v>50</v>
      </c>
      <c r="M831">
        <v>3</v>
      </c>
      <c r="N831" t="s">
        <v>162</v>
      </c>
      <c r="O831">
        <v>3</v>
      </c>
      <c r="P831">
        <v>2</v>
      </c>
      <c r="Q831" t="s">
        <v>72</v>
      </c>
      <c r="R831" t="s">
        <v>61</v>
      </c>
      <c r="S831" t="s">
        <v>120</v>
      </c>
      <c r="T831" t="s">
        <v>42</v>
      </c>
      <c r="U831" t="s">
        <v>89</v>
      </c>
      <c r="V831">
        <v>117</v>
      </c>
      <c r="W831">
        <v>57</v>
      </c>
      <c r="X831" t="str">
        <f>IF(Table1[[#This Row],[Driver Age]]&lt;25,"(&lt;25) Young",IF(Table1[[#This Row],[Driver Age]]&lt;=60,"(25–60) Adult","(&gt;60) Senior"))</f>
        <v>(25–60) Adult</v>
      </c>
      <c r="Y831" t="s">
        <v>75</v>
      </c>
      <c r="Z831" t="s">
        <v>107</v>
      </c>
      <c r="AA831" t="s">
        <v>45</v>
      </c>
      <c r="AB831" t="s">
        <v>46</v>
      </c>
      <c r="AC831">
        <v>11</v>
      </c>
      <c r="AD831" t="s">
        <v>78</v>
      </c>
      <c r="AE831" t="s">
        <v>79</v>
      </c>
      <c r="AF831" t="s">
        <v>49</v>
      </c>
      <c r="AG831" t="s">
        <v>50</v>
      </c>
      <c r="AH831">
        <v>0.67</v>
      </c>
      <c r="AI831" t="s">
        <v>66</v>
      </c>
      <c r="AJ831" t="s">
        <v>81</v>
      </c>
    </row>
    <row r="832" spans="1:36">
      <c r="A832" t="s">
        <v>1644</v>
      </c>
      <c r="B832">
        <f>1</f>
        <v>1</v>
      </c>
      <c r="C832" t="s">
        <v>177</v>
      </c>
      <c r="D832" t="str">
        <f>VLOOKUP(Table1[[#This Row],[State Name]], Lookup!$A$2:$B$33, 2, FALSE)</f>
        <v>MH</v>
      </c>
      <c r="E832" t="s">
        <v>577</v>
      </c>
      <c r="F832">
        <v>2019</v>
      </c>
      <c r="G832" t="s">
        <v>171</v>
      </c>
      <c r="H832">
        <f t="shared" si="12"/>
        <v>2</v>
      </c>
      <c r="I832" s="3">
        <f>DATE(Table1[[#This Row],[Year]],Table1[[#This Row],[Month_Number]],1)</f>
        <v>43497</v>
      </c>
      <c r="J832" t="s">
        <v>84</v>
      </c>
      <c r="K832" t="s">
        <v>843</v>
      </c>
      <c r="L832" t="s">
        <v>59</v>
      </c>
      <c r="M832">
        <v>5</v>
      </c>
      <c r="N832" t="s">
        <v>128</v>
      </c>
      <c r="O832">
        <v>10</v>
      </c>
      <c r="P832">
        <v>2</v>
      </c>
      <c r="Q832" t="s">
        <v>87</v>
      </c>
      <c r="R832" t="s">
        <v>40</v>
      </c>
      <c r="S832" t="s">
        <v>73</v>
      </c>
      <c r="T832" t="s">
        <v>105</v>
      </c>
      <c r="U832" t="s">
        <v>33</v>
      </c>
      <c r="V832">
        <v>60</v>
      </c>
      <c r="W832">
        <v>38</v>
      </c>
      <c r="X832" t="str">
        <f>IF(Table1[[#This Row],[Driver Age]]&lt;25,"(&lt;25) Young",IF(Table1[[#This Row],[Driver Age]]&lt;=60,"(25–60) Adult","(&gt;60) Senior"))</f>
        <v>(25–60) Adult</v>
      </c>
      <c r="Y832" t="s">
        <v>75</v>
      </c>
      <c r="Z832" t="s">
        <v>107</v>
      </c>
      <c r="AA832" t="s">
        <v>76</v>
      </c>
      <c r="AB832" t="s">
        <v>97</v>
      </c>
      <c r="AC832">
        <v>17</v>
      </c>
      <c r="AD832" t="s">
        <v>114</v>
      </c>
      <c r="AE832" t="s">
        <v>65</v>
      </c>
      <c r="AF832" t="s">
        <v>26</v>
      </c>
      <c r="AG832" t="s">
        <v>50</v>
      </c>
      <c r="AH832">
        <v>0.2</v>
      </c>
      <c r="AI832" t="s">
        <v>108</v>
      </c>
      <c r="AJ832" t="s">
        <v>52</v>
      </c>
    </row>
    <row r="833" spans="1:36">
      <c r="A833" t="s">
        <v>1645</v>
      </c>
      <c r="B833">
        <f>1</f>
        <v>1</v>
      </c>
      <c r="C833" t="s">
        <v>197</v>
      </c>
      <c r="D833" t="str">
        <f>VLOOKUP(Table1[[#This Row],[State Name]], Lookup!$A$2:$B$33, 2, FALSE)</f>
        <v>GJ</v>
      </c>
      <c r="E833" t="s">
        <v>198</v>
      </c>
      <c r="F833">
        <v>2021</v>
      </c>
      <c r="G833" t="s">
        <v>83</v>
      </c>
      <c r="H833">
        <f t="shared" si="12"/>
        <v>6</v>
      </c>
      <c r="I833" s="3">
        <f>DATE(Table1[[#This Row],[Year]],Table1[[#This Row],[Month_Number]],1)</f>
        <v>44348</v>
      </c>
      <c r="J833" t="s">
        <v>84</v>
      </c>
      <c r="K833" t="s">
        <v>1646</v>
      </c>
      <c r="L833" t="s">
        <v>50</v>
      </c>
      <c r="M833">
        <v>3</v>
      </c>
      <c r="N833" t="s">
        <v>113</v>
      </c>
      <c r="O833">
        <v>9</v>
      </c>
      <c r="P833">
        <v>0</v>
      </c>
      <c r="Q833" t="s">
        <v>119</v>
      </c>
      <c r="R833" t="s">
        <v>61</v>
      </c>
      <c r="S833" t="s">
        <v>41</v>
      </c>
      <c r="T833" t="s">
        <v>74</v>
      </c>
      <c r="U833" t="s">
        <v>33</v>
      </c>
      <c r="V833">
        <v>37</v>
      </c>
      <c r="W833">
        <v>63</v>
      </c>
      <c r="X833" t="str">
        <f>IF(Table1[[#This Row],[Driver Age]]&lt;25,"(&lt;25) Young",IF(Table1[[#This Row],[Driver Age]]&lt;=60,"(25–60) Adult","(&gt;60) Senior"))</f>
        <v>(&gt;60) Senior</v>
      </c>
      <c r="Y833" t="s">
        <v>75</v>
      </c>
      <c r="Z833" t="s">
        <v>107</v>
      </c>
      <c r="AA833" t="s">
        <v>76</v>
      </c>
      <c r="AB833" t="s">
        <v>77</v>
      </c>
      <c r="AC833">
        <v>1</v>
      </c>
      <c r="AD833" t="s">
        <v>47</v>
      </c>
      <c r="AE833" t="s">
        <v>48</v>
      </c>
      <c r="AF833" t="s">
        <v>26</v>
      </c>
      <c r="AG833" t="s">
        <v>143</v>
      </c>
      <c r="AH833">
        <v>0</v>
      </c>
      <c r="AI833" t="s">
        <v>66</v>
      </c>
      <c r="AJ833" t="s">
        <v>109</v>
      </c>
    </row>
    <row r="834" spans="1:36">
      <c r="A834" t="s">
        <v>1647</v>
      </c>
      <c r="B834">
        <f>1</f>
        <v>1</v>
      </c>
      <c r="C834" t="s">
        <v>211</v>
      </c>
      <c r="D834" t="str">
        <f>VLOOKUP(Table1[[#This Row],[State Name]], Lookup!$A$2:$B$33, 2, FALSE)</f>
        <v>WB</v>
      </c>
      <c r="E834" t="s">
        <v>229</v>
      </c>
      <c r="F834">
        <v>2021</v>
      </c>
      <c r="G834" t="s">
        <v>117</v>
      </c>
      <c r="H834">
        <f t="shared" ref="H834:H897" si="13">MONTH(DATEVALUE(G834 &amp; " 5"))</f>
        <v>12</v>
      </c>
      <c r="I834" s="3">
        <f>DATE(Table1[[#This Row],[Year]],Table1[[#This Row],[Month_Number]],1)</f>
        <v>44531</v>
      </c>
      <c r="J834" t="s">
        <v>95</v>
      </c>
      <c r="K834" t="s">
        <v>1648</v>
      </c>
      <c r="L834" t="s">
        <v>37</v>
      </c>
      <c r="M834">
        <v>4</v>
      </c>
      <c r="N834" t="s">
        <v>60</v>
      </c>
      <c r="O834">
        <v>5</v>
      </c>
      <c r="P834">
        <v>1</v>
      </c>
      <c r="Q834" t="s">
        <v>103</v>
      </c>
      <c r="R834" t="s">
        <v>104</v>
      </c>
      <c r="S834" t="s">
        <v>62</v>
      </c>
      <c r="T834" t="s">
        <v>74</v>
      </c>
      <c r="U834" t="s">
        <v>106</v>
      </c>
      <c r="V834">
        <v>100</v>
      </c>
      <c r="W834">
        <v>61</v>
      </c>
      <c r="X834" t="str">
        <f>IF(Table1[[#This Row],[Driver Age]]&lt;25,"(&lt;25) Young",IF(Table1[[#This Row],[Driver Age]]&lt;=60,"(25–60) Adult","(&gt;60) Senior"))</f>
        <v>(&gt;60) Senior</v>
      </c>
      <c r="Y834" t="s">
        <v>44</v>
      </c>
      <c r="Z834" t="s">
        <v>107</v>
      </c>
      <c r="AA834" t="s">
        <v>76</v>
      </c>
      <c r="AB834" t="s">
        <v>46</v>
      </c>
      <c r="AC834">
        <v>8</v>
      </c>
      <c r="AD834" t="s">
        <v>78</v>
      </c>
      <c r="AE834" t="s">
        <v>48</v>
      </c>
      <c r="AF834" t="s">
        <v>49</v>
      </c>
      <c r="AG834" t="s">
        <v>50</v>
      </c>
      <c r="AH834">
        <v>0.2</v>
      </c>
      <c r="AI834" t="s">
        <v>66</v>
      </c>
      <c r="AJ834" t="s">
        <v>67</v>
      </c>
    </row>
    <row r="835" spans="1:36">
      <c r="A835" t="s">
        <v>1649</v>
      </c>
      <c r="B835">
        <f>1</f>
        <v>1</v>
      </c>
      <c r="C835" t="s">
        <v>177</v>
      </c>
      <c r="D835" t="str">
        <f>VLOOKUP(Table1[[#This Row],[State Name]], Lookup!$A$2:$B$33, 2, FALSE)</f>
        <v>MH</v>
      </c>
      <c r="E835" t="s">
        <v>577</v>
      </c>
      <c r="F835">
        <v>2022</v>
      </c>
      <c r="G835" t="s">
        <v>171</v>
      </c>
      <c r="H835">
        <f t="shared" si="13"/>
        <v>2</v>
      </c>
      <c r="I835" s="3">
        <f>DATE(Table1[[#This Row],[Year]],Table1[[#This Row],[Month_Number]],1)</f>
        <v>44593</v>
      </c>
      <c r="J835" t="s">
        <v>57</v>
      </c>
      <c r="K835" t="s">
        <v>1650</v>
      </c>
      <c r="L835" t="s">
        <v>50</v>
      </c>
      <c r="M835">
        <v>5</v>
      </c>
      <c r="N835" t="s">
        <v>128</v>
      </c>
      <c r="O835">
        <v>6</v>
      </c>
      <c r="P835">
        <v>2</v>
      </c>
      <c r="Q835" t="s">
        <v>103</v>
      </c>
      <c r="R835" t="s">
        <v>88</v>
      </c>
      <c r="S835" t="s">
        <v>41</v>
      </c>
      <c r="T835" t="s">
        <v>74</v>
      </c>
      <c r="U835" t="s">
        <v>33</v>
      </c>
      <c r="V835">
        <v>44</v>
      </c>
      <c r="W835">
        <v>36</v>
      </c>
      <c r="X835" t="str">
        <f>IF(Table1[[#This Row],[Driver Age]]&lt;25,"(&lt;25) Young",IF(Table1[[#This Row],[Driver Age]]&lt;=60,"(25–60) Adult","(&gt;60) Senior"))</f>
        <v>(25–60) Adult</v>
      </c>
      <c r="Y835" t="s">
        <v>75</v>
      </c>
      <c r="Z835" t="s">
        <v>107</v>
      </c>
      <c r="AA835" t="s">
        <v>45</v>
      </c>
      <c r="AB835" t="s">
        <v>97</v>
      </c>
      <c r="AC835">
        <v>11</v>
      </c>
      <c r="AD835" t="s">
        <v>78</v>
      </c>
      <c r="AE835" t="s">
        <v>79</v>
      </c>
      <c r="AF835" t="s">
        <v>49</v>
      </c>
      <c r="AG835" t="s">
        <v>50</v>
      </c>
      <c r="AH835">
        <v>0.33</v>
      </c>
      <c r="AI835" t="s">
        <v>108</v>
      </c>
      <c r="AJ835" t="s">
        <v>109</v>
      </c>
    </row>
    <row r="836" spans="1:36">
      <c r="A836" t="s">
        <v>1651</v>
      </c>
      <c r="B836">
        <f>1</f>
        <v>1</v>
      </c>
      <c r="C836" t="s">
        <v>99</v>
      </c>
      <c r="D836" t="str">
        <f>VLOOKUP(Table1[[#This Row],[State Name]], Lookup!$A$2:$B$33, 2, FALSE)</f>
        <v>ML</v>
      </c>
      <c r="E836" t="s">
        <v>33</v>
      </c>
      <c r="F836">
        <v>2021</v>
      </c>
      <c r="G836" t="s">
        <v>100</v>
      </c>
      <c r="H836">
        <f t="shared" si="13"/>
        <v>11</v>
      </c>
      <c r="I836" s="3">
        <f>DATE(Table1[[#This Row],[Year]],Table1[[#This Row],[Month_Number]],1)</f>
        <v>44501</v>
      </c>
      <c r="J836" t="s">
        <v>57</v>
      </c>
      <c r="K836" t="s">
        <v>1652</v>
      </c>
      <c r="L836" t="s">
        <v>50</v>
      </c>
      <c r="M836">
        <v>3</v>
      </c>
      <c r="N836" t="s">
        <v>60</v>
      </c>
      <c r="O836">
        <v>0</v>
      </c>
      <c r="P836">
        <v>3</v>
      </c>
      <c r="Q836" t="s">
        <v>87</v>
      </c>
      <c r="R836" t="s">
        <v>88</v>
      </c>
      <c r="S836" t="s">
        <v>62</v>
      </c>
      <c r="T836" t="s">
        <v>42</v>
      </c>
      <c r="U836" t="s">
        <v>89</v>
      </c>
      <c r="V836">
        <v>98</v>
      </c>
      <c r="W836">
        <v>24</v>
      </c>
      <c r="X836" t="str">
        <f>IF(Table1[[#This Row],[Driver Age]]&lt;25,"(&lt;25) Young",IF(Table1[[#This Row],[Driver Age]]&lt;=60,"(25–60) Adult","(&gt;60) Senior"))</f>
        <v>(&lt;25) Young</v>
      </c>
      <c r="Y836" t="s">
        <v>75</v>
      </c>
      <c r="Z836" t="s">
        <v>33</v>
      </c>
      <c r="AA836" t="s">
        <v>76</v>
      </c>
      <c r="AB836" t="s">
        <v>64</v>
      </c>
      <c r="AC836">
        <v>19</v>
      </c>
      <c r="AD836" t="s">
        <v>114</v>
      </c>
      <c r="AE836" t="s">
        <v>48</v>
      </c>
      <c r="AF836" t="s">
        <v>49</v>
      </c>
      <c r="AG836" t="s">
        <v>50</v>
      </c>
      <c r="AH836">
        <v>0</v>
      </c>
      <c r="AI836" t="s">
        <v>168</v>
      </c>
      <c r="AJ836" t="s">
        <v>67</v>
      </c>
    </row>
    <row r="837" spans="1:36">
      <c r="A837" t="s">
        <v>1653</v>
      </c>
      <c r="B837">
        <f>1</f>
        <v>1</v>
      </c>
      <c r="C837" t="s">
        <v>183</v>
      </c>
      <c r="D837" t="str">
        <f>VLOOKUP(Table1[[#This Row],[State Name]], Lookup!$A$2:$B$33, 2, FALSE)</f>
        <v>TN</v>
      </c>
      <c r="E837" t="s">
        <v>184</v>
      </c>
      <c r="F837">
        <v>2020</v>
      </c>
      <c r="G837" t="s">
        <v>56</v>
      </c>
      <c r="H837">
        <f t="shared" si="13"/>
        <v>1</v>
      </c>
      <c r="I837" s="3">
        <f>DATE(Table1[[#This Row],[Year]],Table1[[#This Row],[Month_Number]],1)</f>
        <v>43831</v>
      </c>
      <c r="J837" t="s">
        <v>95</v>
      </c>
      <c r="K837" t="s">
        <v>1654</v>
      </c>
      <c r="L837" t="s">
        <v>59</v>
      </c>
      <c r="M837">
        <v>1</v>
      </c>
      <c r="N837" t="s">
        <v>71</v>
      </c>
      <c r="O837">
        <v>2</v>
      </c>
      <c r="P837">
        <v>2</v>
      </c>
      <c r="Q837" t="s">
        <v>39</v>
      </c>
      <c r="R837" t="s">
        <v>104</v>
      </c>
      <c r="S837" t="s">
        <v>62</v>
      </c>
      <c r="T837" t="s">
        <v>42</v>
      </c>
      <c r="U837" t="s">
        <v>33</v>
      </c>
      <c r="V837">
        <v>114</v>
      </c>
      <c r="W837">
        <v>64</v>
      </c>
      <c r="X837" t="str">
        <f>IF(Table1[[#This Row],[Driver Age]]&lt;25,"(&lt;25) Young",IF(Table1[[#This Row],[Driver Age]]&lt;=60,"(25–60) Adult","(&gt;60) Senior"))</f>
        <v>(&gt;60) Senior</v>
      </c>
      <c r="Y837" t="s">
        <v>75</v>
      </c>
      <c r="Z837" t="s">
        <v>33</v>
      </c>
      <c r="AA837" t="s">
        <v>45</v>
      </c>
      <c r="AB837" t="s">
        <v>64</v>
      </c>
      <c r="AC837">
        <v>19</v>
      </c>
      <c r="AD837" t="s">
        <v>114</v>
      </c>
      <c r="AE837" t="s">
        <v>48</v>
      </c>
      <c r="AF837" t="s">
        <v>49</v>
      </c>
      <c r="AG837" t="s">
        <v>50</v>
      </c>
      <c r="AH837">
        <v>1</v>
      </c>
      <c r="AI837" t="s">
        <v>66</v>
      </c>
      <c r="AJ837" t="s">
        <v>81</v>
      </c>
    </row>
    <row r="838" spans="1:36">
      <c r="A838" t="s">
        <v>1655</v>
      </c>
      <c r="B838">
        <f>1</f>
        <v>1</v>
      </c>
      <c r="C838" t="s">
        <v>152</v>
      </c>
      <c r="D838" t="str">
        <f>VLOOKUP(Table1[[#This Row],[State Name]], Lookup!$A$2:$B$33, 2, FALSE)</f>
        <v>AP</v>
      </c>
      <c r="E838" t="s">
        <v>440</v>
      </c>
      <c r="F838">
        <v>2020</v>
      </c>
      <c r="G838" t="s">
        <v>117</v>
      </c>
      <c r="H838">
        <f t="shared" si="13"/>
        <v>12</v>
      </c>
      <c r="I838" s="3">
        <f>DATE(Table1[[#This Row],[Year]],Table1[[#This Row],[Month_Number]],1)</f>
        <v>44166</v>
      </c>
      <c r="J838" t="s">
        <v>95</v>
      </c>
      <c r="K838" t="s">
        <v>1031</v>
      </c>
      <c r="L838" t="s">
        <v>59</v>
      </c>
      <c r="M838">
        <v>4</v>
      </c>
      <c r="N838" t="s">
        <v>162</v>
      </c>
      <c r="O838">
        <v>10</v>
      </c>
      <c r="P838">
        <v>1</v>
      </c>
      <c r="Q838" t="s">
        <v>103</v>
      </c>
      <c r="R838" t="s">
        <v>88</v>
      </c>
      <c r="S838" t="s">
        <v>41</v>
      </c>
      <c r="T838" t="s">
        <v>105</v>
      </c>
      <c r="U838" t="s">
        <v>33</v>
      </c>
      <c r="V838">
        <v>80</v>
      </c>
      <c r="W838">
        <v>40</v>
      </c>
      <c r="X838" t="str">
        <f>IF(Table1[[#This Row],[Driver Age]]&lt;25,"(&lt;25) Young",IF(Table1[[#This Row],[Driver Age]]&lt;=60,"(25–60) Adult","(&gt;60) Senior"))</f>
        <v>(25–60) Adult</v>
      </c>
      <c r="Y838" t="s">
        <v>44</v>
      </c>
      <c r="Z838" t="s">
        <v>33</v>
      </c>
      <c r="AA838" t="s">
        <v>45</v>
      </c>
      <c r="AB838" t="s">
        <v>77</v>
      </c>
      <c r="AC838">
        <v>9</v>
      </c>
      <c r="AD838" t="s">
        <v>78</v>
      </c>
      <c r="AE838" t="s">
        <v>48</v>
      </c>
      <c r="AF838" t="s">
        <v>49</v>
      </c>
      <c r="AG838" t="s">
        <v>50</v>
      </c>
      <c r="AH838">
        <v>0.1</v>
      </c>
      <c r="AI838" t="s">
        <v>108</v>
      </c>
      <c r="AJ838" t="s">
        <v>91</v>
      </c>
    </row>
    <row r="839" spans="1:36">
      <c r="A839" t="s">
        <v>1656</v>
      </c>
      <c r="B839">
        <f>1</f>
        <v>1</v>
      </c>
      <c r="C839" t="s">
        <v>286</v>
      </c>
      <c r="D839" t="str">
        <f>VLOOKUP(Table1[[#This Row],[State Name]], Lookup!$A$2:$B$33, 2, FALSE)</f>
        <v>GA</v>
      </c>
      <c r="E839" t="s">
        <v>33</v>
      </c>
      <c r="F839">
        <v>2019</v>
      </c>
      <c r="G839" t="s">
        <v>100</v>
      </c>
      <c r="H839">
        <f t="shared" si="13"/>
        <v>11</v>
      </c>
      <c r="I839" s="3">
        <f>DATE(Table1[[#This Row],[Year]],Table1[[#This Row],[Month_Number]],1)</f>
        <v>43770</v>
      </c>
      <c r="J839" t="s">
        <v>57</v>
      </c>
      <c r="K839" t="s">
        <v>58</v>
      </c>
      <c r="L839" t="s">
        <v>37</v>
      </c>
      <c r="M839">
        <v>3</v>
      </c>
      <c r="N839" t="s">
        <v>128</v>
      </c>
      <c r="O839">
        <v>8</v>
      </c>
      <c r="P839">
        <v>2</v>
      </c>
      <c r="Q839" t="s">
        <v>103</v>
      </c>
      <c r="R839" t="s">
        <v>88</v>
      </c>
      <c r="S839" t="s">
        <v>41</v>
      </c>
      <c r="T839" t="s">
        <v>105</v>
      </c>
      <c r="U839" t="s">
        <v>33</v>
      </c>
      <c r="V839">
        <v>114</v>
      </c>
      <c r="W839">
        <v>33</v>
      </c>
      <c r="X839" t="str">
        <f>IF(Table1[[#This Row],[Driver Age]]&lt;25,"(&lt;25) Young",IF(Table1[[#This Row],[Driver Age]]&lt;=60,"(25–60) Adult","(&gt;60) Senior"))</f>
        <v>(25–60) Adult</v>
      </c>
      <c r="Y839" t="s">
        <v>75</v>
      </c>
      <c r="Z839" t="s">
        <v>90</v>
      </c>
      <c r="AA839" t="s">
        <v>76</v>
      </c>
      <c r="AB839" t="s">
        <v>77</v>
      </c>
      <c r="AC839">
        <v>21</v>
      </c>
      <c r="AD839" t="s">
        <v>47</v>
      </c>
      <c r="AE839" t="s">
        <v>65</v>
      </c>
      <c r="AF839" t="s">
        <v>49</v>
      </c>
      <c r="AG839" t="s">
        <v>50</v>
      </c>
      <c r="AH839">
        <v>0.25</v>
      </c>
      <c r="AI839" t="s">
        <v>80</v>
      </c>
      <c r="AJ839" t="s">
        <v>81</v>
      </c>
    </row>
    <row r="840" spans="1:36">
      <c r="A840" t="s">
        <v>1657</v>
      </c>
      <c r="B840">
        <f>1</f>
        <v>1</v>
      </c>
      <c r="C840" t="s">
        <v>170</v>
      </c>
      <c r="D840" t="str">
        <f>VLOOKUP(Table1[[#This Row],[State Name]], Lookup!$A$2:$B$33, 2, FALSE)</f>
        <v>PY</v>
      </c>
      <c r="E840" t="s">
        <v>33</v>
      </c>
      <c r="F840">
        <v>2021</v>
      </c>
      <c r="G840" t="s">
        <v>192</v>
      </c>
      <c r="H840">
        <f t="shared" si="13"/>
        <v>3</v>
      </c>
      <c r="I840" s="3">
        <f>DATE(Table1[[#This Row],[Year]],Table1[[#This Row],[Month_Number]],1)</f>
        <v>44256</v>
      </c>
      <c r="J840" t="s">
        <v>95</v>
      </c>
      <c r="K840" t="s">
        <v>569</v>
      </c>
      <c r="L840" t="s">
        <v>59</v>
      </c>
      <c r="M840">
        <v>5</v>
      </c>
      <c r="N840" t="s">
        <v>113</v>
      </c>
      <c r="O840">
        <v>2</v>
      </c>
      <c r="P840">
        <v>5</v>
      </c>
      <c r="Q840" t="s">
        <v>39</v>
      </c>
      <c r="R840" t="s">
        <v>88</v>
      </c>
      <c r="S840" t="s">
        <v>120</v>
      </c>
      <c r="T840" t="s">
        <v>63</v>
      </c>
      <c r="U840" t="s">
        <v>43</v>
      </c>
      <c r="V840">
        <v>30</v>
      </c>
      <c r="W840">
        <v>27</v>
      </c>
      <c r="X840" t="str">
        <f>IF(Table1[[#This Row],[Driver Age]]&lt;25,"(&lt;25) Young",IF(Table1[[#This Row],[Driver Age]]&lt;=60,"(25–60) Adult","(&gt;60) Senior"))</f>
        <v>(25–60) Adult</v>
      </c>
      <c r="Y840" t="s">
        <v>75</v>
      </c>
      <c r="Z840" t="s">
        <v>90</v>
      </c>
      <c r="AA840" t="s">
        <v>45</v>
      </c>
      <c r="AB840" t="s">
        <v>46</v>
      </c>
      <c r="AC840">
        <v>11</v>
      </c>
      <c r="AD840" t="s">
        <v>78</v>
      </c>
      <c r="AE840" t="s">
        <v>48</v>
      </c>
      <c r="AF840" t="s">
        <v>49</v>
      </c>
      <c r="AG840" t="s">
        <v>50</v>
      </c>
      <c r="AH840">
        <v>2.5</v>
      </c>
      <c r="AI840" t="s">
        <v>80</v>
      </c>
      <c r="AJ840" t="s">
        <v>109</v>
      </c>
    </row>
    <row r="841" spans="1:36">
      <c r="A841" t="s">
        <v>1658</v>
      </c>
      <c r="B841">
        <f>1</f>
        <v>1</v>
      </c>
      <c r="C841" t="s">
        <v>318</v>
      </c>
      <c r="D841" t="str">
        <f>VLOOKUP(Table1[[#This Row],[State Name]], Lookup!$A$2:$B$33, 2, FALSE)</f>
        <v>PB</v>
      </c>
      <c r="E841" t="s">
        <v>33</v>
      </c>
      <c r="F841">
        <v>2022</v>
      </c>
      <c r="G841" t="s">
        <v>100</v>
      </c>
      <c r="H841">
        <f t="shared" si="13"/>
        <v>11</v>
      </c>
      <c r="I841" s="3">
        <f>DATE(Table1[[#This Row],[Year]],Table1[[#This Row],[Month_Number]],1)</f>
        <v>44866</v>
      </c>
      <c r="J841" t="s">
        <v>101</v>
      </c>
      <c r="K841" t="s">
        <v>1013</v>
      </c>
      <c r="L841" t="s">
        <v>50</v>
      </c>
      <c r="M841">
        <v>2</v>
      </c>
      <c r="N841" t="s">
        <v>113</v>
      </c>
      <c r="O841">
        <v>7</v>
      </c>
      <c r="P841">
        <v>0</v>
      </c>
      <c r="Q841" t="s">
        <v>72</v>
      </c>
      <c r="R841" t="s">
        <v>88</v>
      </c>
      <c r="S841" t="s">
        <v>120</v>
      </c>
      <c r="T841" t="s">
        <v>74</v>
      </c>
      <c r="U841" t="s">
        <v>33</v>
      </c>
      <c r="V841">
        <v>94</v>
      </c>
      <c r="W841">
        <v>22</v>
      </c>
      <c r="X841" t="str">
        <f>IF(Table1[[#This Row],[Driver Age]]&lt;25,"(&lt;25) Young",IF(Table1[[#This Row],[Driver Age]]&lt;=60,"(25–60) Adult","(&gt;60) Senior"))</f>
        <v>(&lt;25) Young</v>
      </c>
      <c r="Y841" t="s">
        <v>44</v>
      </c>
      <c r="Z841" t="s">
        <v>107</v>
      </c>
      <c r="AA841" t="s">
        <v>45</v>
      </c>
      <c r="AB841" t="s">
        <v>77</v>
      </c>
      <c r="AC841">
        <v>9</v>
      </c>
      <c r="AD841" t="s">
        <v>78</v>
      </c>
      <c r="AE841" t="s">
        <v>79</v>
      </c>
      <c r="AF841" t="s">
        <v>49</v>
      </c>
      <c r="AG841" t="s">
        <v>143</v>
      </c>
      <c r="AH841">
        <v>0</v>
      </c>
      <c r="AI841" t="s">
        <v>168</v>
      </c>
      <c r="AJ841" t="s">
        <v>67</v>
      </c>
    </row>
    <row r="842" spans="1:36">
      <c r="A842" t="s">
        <v>1659</v>
      </c>
      <c r="B842">
        <f>1</f>
        <v>1</v>
      </c>
      <c r="C842" t="s">
        <v>311</v>
      </c>
      <c r="D842" t="str">
        <f>VLOOKUP(Table1[[#This Row],[State Name]], Lookup!$A$2:$B$33, 2, FALSE)</f>
        <v>JH</v>
      </c>
      <c r="E842" t="s">
        <v>33</v>
      </c>
      <c r="F842">
        <v>2020</v>
      </c>
      <c r="G842" t="s">
        <v>83</v>
      </c>
      <c r="H842">
        <f t="shared" si="13"/>
        <v>6</v>
      </c>
      <c r="I842" s="3">
        <f>DATE(Table1[[#This Row],[Year]],Table1[[#This Row],[Month_Number]],1)</f>
        <v>43983</v>
      </c>
      <c r="J842" t="s">
        <v>95</v>
      </c>
      <c r="K842" t="s">
        <v>1527</v>
      </c>
      <c r="L842" t="s">
        <v>37</v>
      </c>
      <c r="M842">
        <v>1</v>
      </c>
      <c r="N842" t="s">
        <v>86</v>
      </c>
      <c r="O842">
        <v>8</v>
      </c>
      <c r="P842">
        <v>2</v>
      </c>
      <c r="Q842" t="s">
        <v>72</v>
      </c>
      <c r="R842" t="s">
        <v>104</v>
      </c>
      <c r="S842" t="s">
        <v>62</v>
      </c>
      <c r="T842" t="s">
        <v>42</v>
      </c>
      <c r="U842" t="s">
        <v>33</v>
      </c>
      <c r="V842">
        <v>120</v>
      </c>
      <c r="W842">
        <v>56</v>
      </c>
      <c r="X842" t="str">
        <f>IF(Table1[[#This Row],[Driver Age]]&lt;25,"(&lt;25) Young",IF(Table1[[#This Row],[Driver Age]]&lt;=60,"(25–60) Adult","(&gt;60) Senior"))</f>
        <v>(25–60) Adult</v>
      </c>
      <c r="Y842" t="s">
        <v>44</v>
      </c>
      <c r="Z842" t="s">
        <v>90</v>
      </c>
      <c r="AA842" t="s">
        <v>76</v>
      </c>
      <c r="AB842" t="s">
        <v>64</v>
      </c>
      <c r="AC842">
        <v>22</v>
      </c>
      <c r="AD842" t="s">
        <v>47</v>
      </c>
      <c r="AE842" t="s">
        <v>48</v>
      </c>
      <c r="AF842" t="s">
        <v>49</v>
      </c>
      <c r="AG842" t="s">
        <v>50</v>
      </c>
      <c r="AH842">
        <v>0.25</v>
      </c>
      <c r="AI842" t="s">
        <v>66</v>
      </c>
      <c r="AJ842" t="s">
        <v>81</v>
      </c>
    </row>
    <row r="843" spans="1:36">
      <c r="A843" t="s">
        <v>1660</v>
      </c>
      <c r="B843">
        <f>1</f>
        <v>1</v>
      </c>
      <c r="C843" t="s">
        <v>206</v>
      </c>
      <c r="D843" t="str">
        <f>VLOOKUP(Table1[[#This Row],[State Name]], Lookup!$A$2:$B$33, 2, FALSE)</f>
        <v>OD</v>
      </c>
      <c r="E843" t="s">
        <v>33</v>
      </c>
      <c r="F843">
        <v>2019</v>
      </c>
      <c r="G843" t="s">
        <v>138</v>
      </c>
      <c r="H843">
        <f t="shared" si="13"/>
        <v>9</v>
      </c>
      <c r="I843" s="3">
        <f>DATE(Table1[[#This Row],[Year]],Table1[[#This Row],[Month_Number]],1)</f>
        <v>43709</v>
      </c>
      <c r="J843" t="s">
        <v>35</v>
      </c>
      <c r="K843" t="s">
        <v>1661</v>
      </c>
      <c r="L843" t="s">
        <v>37</v>
      </c>
      <c r="M843">
        <v>4</v>
      </c>
      <c r="N843" t="s">
        <v>86</v>
      </c>
      <c r="O843">
        <v>6</v>
      </c>
      <c r="P843">
        <v>5</v>
      </c>
      <c r="Q843" t="s">
        <v>39</v>
      </c>
      <c r="R843" t="s">
        <v>61</v>
      </c>
      <c r="S843" t="s">
        <v>73</v>
      </c>
      <c r="T843" t="s">
        <v>105</v>
      </c>
      <c r="U843" t="s">
        <v>43</v>
      </c>
      <c r="V843">
        <v>44</v>
      </c>
      <c r="W843">
        <v>68</v>
      </c>
      <c r="X843" t="str">
        <f>IF(Table1[[#This Row],[Driver Age]]&lt;25,"(&lt;25) Young",IF(Table1[[#This Row],[Driver Age]]&lt;=60,"(25–60) Adult","(&gt;60) Senior"))</f>
        <v>(&gt;60) Senior</v>
      </c>
      <c r="Y843" t="s">
        <v>75</v>
      </c>
      <c r="Z843" t="s">
        <v>107</v>
      </c>
      <c r="AA843" t="s">
        <v>45</v>
      </c>
      <c r="AB843" t="s">
        <v>64</v>
      </c>
      <c r="AC843">
        <v>16</v>
      </c>
      <c r="AD843" t="s">
        <v>135</v>
      </c>
      <c r="AE843" t="s">
        <v>65</v>
      </c>
      <c r="AF843" t="s">
        <v>49</v>
      </c>
      <c r="AG843" t="s">
        <v>50</v>
      </c>
      <c r="AH843">
        <v>0.83</v>
      </c>
      <c r="AI843" t="s">
        <v>51</v>
      </c>
      <c r="AJ843" t="s">
        <v>109</v>
      </c>
    </row>
    <row r="844" spans="1:36">
      <c r="A844" t="s">
        <v>1662</v>
      </c>
      <c r="B844">
        <f>1</f>
        <v>1</v>
      </c>
      <c r="C844" t="s">
        <v>145</v>
      </c>
      <c r="D844" t="str">
        <f>VLOOKUP(Table1[[#This Row],[State Name]], Lookup!$A$2:$B$33, 2, FALSE)</f>
        <v>TS</v>
      </c>
      <c r="E844" t="s">
        <v>33</v>
      </c>
      <c r="F844">
        <v>2022</v>
      </c>
      <c r="G844" t="s">
        <v>192</v>
      </c>
      <c r="H844">
        <f t="shared" si="13"/>
        <v>3</v>
      </c>
      <c r="I844" s="3">
        <f>DATE(Table1[[#This Row],[Year]],Table1[[#This Row],[Month_Number]],1)</f>
        <v>44621</v>
      </c>
      <c r="J844" t="s">
        <v>154</v>
      </c>
      <c r="K844" t="s">
        <v>1011</v>
      </c>
      <c r="L844" t="s">
        <v>37</v>
      </c>
      <c r="M844">
        <v>3</v>
      </c>
      <c r="N844" t="s">
        <v>162</v>
      </c>
      <c r="O844">
        <v>10</v>
      </c>
      <c r="P844">
        <v>2</v>
      </c>
      <c r="Q844" t="s">
        <v>103</v>
      </c>
      <c r="R844" t="s">
        <v>104</v>
      </c>
      <c r="S844" t="s">
        <v>62</v>
      </c>
      <c r="T844" t="s">
        <v>74</v>
      </c>
      <c r="U844" t="s">
        <v>43</v>
      </c>
      <c r="V844">
        <v>82</v>
      </c>
      <c r="W844">
        <v>60</v>
      </c>
      <c r="X844" t="str">
        <f>IF(Table1[[#This Row],[Driver Age]]&lt;25,"(&lt;25) Young",IF(Table1[[#This Row],[Driver Age]]&lt;=60,"(25–60) Adult","(&gt;60) Senior"))</f>
        <v>(25–60) Adult</v>
      </c>
      <c r="Y844" t="s">
        <v>44</v>
      </c>
      <c r="Z844" t="s">
        <v>33</v>
      </c>
      <c r="AA844" t="s">
        <v>76</v>
      </c>
      <c r="AB844" t="s">
        <v>77</v>
      </c>
      <c r="AC844">
        <v>9</v>
      </c>
      <c r="AD844" t="s">
        <v>78</v>
      </c>
      <c r="AE844" t="s">
        <v>79</v>
      </c>
      <c r="AF844" t="s">
        <v>26</v>
      </c>
      <c r="AG844" t="s">
        <v>50</v>
      </c>
      <c r="AH844">
        <v>0.2</v>
      </c>
      <c r="AI844" t="s">
        <v>66</v>
      </c>
      <c r="AJ844" t="s">
        <v>91</v>
      </c>
    </row>
    <row r="845" spans="1:36">
      <c r="A845" t="s">
        <v>1663</v>
      </c>
      <c r="B845">
        <f>1</f>
        <v>1</v>
      </c>
      <c r="C845" t="s">
        <v>286</v>
      </c>
      <c r="D845" t="str">
        <f>VLOOKUP(Table1[[#This Row],[State Name]], Lookup!$A$2:$B$33, 2, FALSE)</f>
        <v>GA</v>
      </c>
      <c r="E845" t="s">
        <v>33</v>
      </c>
      <c r="F845">
        <v>2019</v>
      </c>
      <c r="G845" t="s">
        <v>130</v>
      </c>
      <c r="H845">
        <f t="shared" si="13"/>
        <v>4</v>
      </c>
      <c r="I845" s="3">
        <f>DATE(Table1[[#This Row],[Year]],Table1[[#This Row],[Month_Number]],1)</f>
        <v>43556</v>
      </c>
      <c r="J845" t="s">
        <v>95</v>
      </c>
      <c r="K845" t="s">
        <v>497</v>
      </c>
      <c r="L845" t="s">
        <v>50</v>
      </c>
      <c r="M845">
        <v>1</v>
      </c>
      <c r="N845" t="s">
        <v>71</v>
      </c>
      <c r="O845">
        <v>0</v>
      </c>
      <c r="P845">
        <v>1</v>
      </c>
      <c r="Q845" t="s">
        <v>39</v>
      </c>
      <c r="R845" t="s">
        <v>40</v>
      </c>
      <c r="S845" t="s">
        <v>41</v>
      </c>
      <c r="T845" t="s">
        <v>63</v>
      </c>
      <c r="U845" t="s">
        <v>89</v>
      </c>
      <c r="V845">
        <v>106</v>
      </c>
      <c r="W845">
        <v>36</v>
      </c>
      <c r="X845" t="str">
        <f>IF(Table1[[#This Row],[Driver Age]]&lt;25,"(&lt;25) Young",IF(Table1[[#This Row],[Driver Age]]&lt;=60,"(25–60) Adult","(&gt;60) Senior"))</f>
        <v>(25–60) Adult</v>
      </c>
      <c r="Y845" t="s">
        <v>75</v>
      </c>
      <c r="Z845" t="s">
        <v>90</v>
      </c>
      <c r="AA845" t="s">
        <v>45</v>
      </c>
      <c r="AB845" t="s">
        <v>77</v>
      </c>
      <c r="AC845">
        <v>5</v>
      </c>
      <c r="AD845" t="s">
        <v>78</v>
      </c>
      <c r="AE845" t="s">
        <v>65</v>
      </c>
      <c r="AF845" t="s">
        <v>49</v>
      </c>
      <c r="AG845" t="s">
        <v>50</v>
      </c>
      <c r="AH845">
        <v>0</v>
      </c>
      <c r="AI845" t="s">
        <v>108</v>
      </c>
      <c r="AJ845" t="s">
        <v>67</v>
      </c>
    </row>
    <row r="846" spans="1:36">
      <c r="A846" t="s">
        <v>1664</v>
      </c>
      <c r="B846">
        <f>1</f>
        <v>1</v>
      </c>
      <c r="C846" t="s">
        <v>215</v>
      </c>
      <c r="D846" t="str">
        <f>VLOOKUP(Table1[[#This Row],[State Name]], Lookup!$A$2:$B$33, 2, FALSE)</f>
        <v>KL</v>
      </c>
      <c r="E846" t="s">
        <v>33</v>
      </c>
      <c r="F846">
        <v>2019</v>
      </c>
      <c r="G846" t="s">
        <v>192</v>
      </c>
      <c r="H846">
        <f t="shared" si="13"/>
        <v>3</v>
      </c>
      <c r="I846" s="3">
        <f>DATE(Table1[[#This Row],[Year]],Table1[[#This Row],[Month_Number]],1)</f>
        <v>43525</v>
      </c>
      <c r="J846" t="s">
        <v>146</v>
      </c>
      <c r="K846" t="s">
        <v>1665</v>
      </c>
      <c r="L846" t="s">
        <v>59</v>
      </c>
      <c r="M846">
        <v>2</v>
      </c>
      <c r="N846" t="s">
        <v>71</v>
      </c>
      <c r="O846">
        <v>7</v>
      </c>
      <c r="P846">
        <v>5</v>
      </c>
      <c r="Q846" t="s">
        <v>87</v>
      </c>
      <c r="R846" t="s">
        <v>40</v>
      </c>
      <c r="S846" t="s">
        <v>62</v>
      </c>
      <c r="T846" t="s">
        <v>63</v>
      </c>
      <c r="U846" t="s">
        <v>33</v>
      </c>
      <c r="V846">
        <v>38</v>
      </c>
      <c r="W846">
        <v>46</v>
      </c>
      <c r="X846" t="str">
        <f>IF(Table1[[#This Row],[Driver Age]]&lt;25,"(&lt;25) Young",IF(Table1[[#This Row],[Driver Age]]&lt;=60,"(25–60) Adult","(&gt;60) Senior"))</f>
        <v>(25–60) Adult</v>
      </c>
      <c r="Y846" t="s">
        <v>75</v>
      </c>
      <c r="Z846" t="s">
        <v>33</v>
      </c>
      <c r="AA846" t="s">
        <v>45</v>
      </c>
      <c r="AB846" t="s">
        <v>77</v>
      </c>
      <c r="AC846">
        <v>15</v>
      </c>
      <c r="AD846" t="s">
        <v>135</v>
      </c>
      <c r="AE846" t="s">
        <v>65</v>
      </c>
      <c r="AF846" t="s">
        <v>49</v>
      </c>
      <c r="AG846" t="s">
        <v>50</v>
      </c>
      <c r="AH846">
        <v>0.71</v>
      </c>
      <c r="AI846" t="s">
        <v>108</v>
      </c>
      <c r="AJ846" t="s">
        <v>109</v>
      </c>
    </row>
    <row r="847" spans="1:36">
      <c r="A847" t="s">
        <v>1666</v>
      </c>
      <c r="B847">
        <f>1</f>
        <v>1</v>
      </c>
      <c r="C847" t="s">
        <v>206</v>
      </c>
      <c r="D847" t="str">
        <f>VLOOKUP(Table1[[#This Row],[State Name]], Lookup!$A$2:$B$33, 2, FALSE)</f>
        <v>OD</v>
      </c>
      <c r="E847" t="s">
        <v>33</v>
      </c>
      <c r="F847">
        <v>2018</v>
      </c>
      <c r="G847" t="s">
        <v>192</v>
      </c>
      <c r="H847">
        <f t="shared" si="13"/>
        <v>3</v>
      </c>
      <c r="I847" s="3">
        <f>DATE(Table1[[#This Row],[Year]],Table1[[#This Row],[Month_Number]],1)</f>
        <v>43160</v>
      </c>
      <c r="J847" t="s">
        <v>35</v>
      </c>
      <c r="K847" t="s">
        <v>1667</v>
      </c>
      <c r="L847" t="s">
        <v>59</v>
      </c>
      <c r="M847">
        <v>3</v>
      </c>
      <c r="N847" t="s">
        <v>128</v>
      </c>
      <c r="O847">
        <v>1</v>
      </c>
      <c r="P847">
        <v>1</v>
      </c>
      <c r="Q847" t="s">
        <v>119</v>
      </c>
      <c r="R847" t="s">
        <v>61</v>
      </c>
      <c r="S847" t="s">
        <v>73</v>
      </c>
      <c r="T847" t="s">
        <v>105</v>
      </c>
      <c r="U847" t="s">
        <v>89</v>
      </c>
      <c r="V847">
        <v>33</v>
      </c>
      <c r="W847">
        <v>62</v>
      </c>
      <c r="X847" t="str">
        <f>IF(Table1[[#This Row],[Driver Age]]&lt;25,"(&lt;25) Young",IF(Table1[[#This Row],[Driver Age]]&lt;=60,"(25–60) Adult","(&gt;60) Senior"))</f>
        <v>(&gt;60) Senior</v>
      </c>
      <c r="Y847" t="s">
        <v>44</v>
      </c>
      <c r="Z847" t="s">
        <v>90</v>
      </c>
      <c r="AA847" t="s">
        <v>76</v>
      </c>
      <c r="AB847" t="s">
        <v>77</v>
      </c>
      <c r="AC847">
        <v>5</v>
      </c>
      <c r="AD847" t="s">
        <v>78</v>
      </c>
      <c r="AE847" t="s">
        <v>65</v>
      </c>
      <c r="AF847" t="s">
        <v>49</v>
      </c>
      <c r="AG847" t="s">
        <v>50</v>
      </c>
      <c r="AH847">
        <v>1</v>
      </c>
      <c r="AI847" t="s">
        <v>66</v>
      </c>
      <c r="AJ847" t="s">
        <v>109</v>
      </c>
    </row>
    <row r="848" spans="1:36">
      <c r="A848" t="s">
        <v>1668</v>
      </c>
      <c r="B848">
        <f>1</f>
        <v>1</v>
      </c>
      <c r="C848" t="s">
        <v>183</v>
      </c>
      <c r="D848" t="str">
        <f>VLOOKUP(Table1[[#This Row],[State Name]], Lookup!$A$2:$B$33, 2, FALSE)</f>
        <v>TN</v>
      </c>
      <c r="E848" t="s">
        <v>503</v>
      </c>
      <c r="F848">
        <v>2020</v>
      </c>
      <c r="G848" t="s">
        <v>117</v>
      </c>
      <c r="H848">
        <f t="shared" si="13"/>
        <v>12</v>
      </c>
      <c r="I848" s="3">
        <f>DATE(Table1[[#This Row],[Year]],Table1[[#This Row],[Month_Number]],1)</f>
        <v>44166</v>
      </c>
      <c r="J848" t="s">
        <v>84</v>
      </c>
      <c r="K848" t="s">
        <v>1669</v>
      </c>
      <c r="L848" t="s">
        <v>50</v>
      </c>
      <c r="M848">
        <v>3</v>
      </c>
      <c r="N848" t="s">
        <v>86</v>
      </c>
      <c r="O848">
        <v>8</v>
      </c>
      <c r="P848">
        <v>4</v>
      </c>
      <c r="Q848" t="s">
        <v>39</v>
      </c>
      <c r="R848" t="s">
        <v>104</v>
      </c>
      <c r="S848" t="s">
        <v>120</v>
      </c>
      <c r="T848" t="s">
        <v>63</v>
      </c>
      <c r="U848" t="s">
        <v>33</v>
      </c>
      <c r="V848">
        <v>80</v>
      </c>
      <c r="W848">
        <v>68</v>
      </c>
      <c r="X848" t="str">
        <f>IF(Table1[[#This Row],[Driver Age]]&lt;25,"(&lt;25) Young",IF(Table1[[#This Row],[Driver Age]]&lt;=60,"(25–60) Adult","(&gt;60) Senior"))</f>
        <v>(&gt;60) Senior</v>
      </c>
      <c r="Y848" t="s">
        <v>44</v>
      </c>
      <c r="Z848" t="s">
        <v>90</v>
      </c>
      <c r="AA848" t="s">
        <v>45</v>
      </c>
      <c r="AB848" t="s">
        <v>46</v>
      </c>
      <c r="AC848">
        <v>13</v>
      </c>
      <c r="AD848" t="s">
        <v>135</v>
      </c>
      <c r="AE848" t="s">
        <v>48</v>
      </c>
      <c r="AF848" t="s">
        <v>26</v>
      </c>
      <c r="AG848" t="s">
        <v>50</v>
      </c>
      <c r="AH848">
        <v>0.5</v>
      </c>
      <c r="AI848" t="s">
        <v>51</v>
      </c>
      <c r="AJ848" t="s">
        <v>91</v>
      </c>
    </row>
    <row r="849" spans="1:36">
      <c r="A849" t="s">
        <v>1670</v>
      </c>
      <c r="B849">
        <f>1</f>
        <v>1</v>
      </c>
      <c r="C849" t="s">
        <v>152</v>
      </c>
      <c r="D849" t="str">
        <f>VLOOKUP(Table1[[#This Row],[State Name]], Lookup!$A$2:$B$33, 2, FALSE)</f>
        <v>AP</v>
      </c>
      <c r="E849" t="s">
        <v>440</v>
      </c>
      <c r="F849">
        <v>2022</v>
      </c>
      <c r="G849" t="s">
        <v>100</v>
      </c>
      <c r="H849">
        <f t="shared" si="13"/>
        <v>11</v>
      </c>
      <c r="I849" s="3">
        <f>DATE(Table1[[#This Row],[Year]],Table1[[#This Row],[Month_Number]],1)</f>
        <v>44866</v>
      </c>
      <c r="J849" t="s">
        <v>101</v>
      </c>
      <c r="K849" t="s">
        <v>835</v>
      </c>
      <c r="L849" t="s">
        <v>50</v>
      </c>
      <c r="M849">
        <v>5</v>
      </c>
      <c r="N849" t="s">
        <v>162</v>
      </c>
      <c r="O849">
        <v>10</v>
      </c>
      <c r="P849">
        <v>5</v>
      </c>
      <c r="Q849" t="s">
        <v>103</v>
      </c>
      <c r="R849" t="s">
        <v>88</v>
      </c>
      <c r="S849" t="s">
        <v>73</v>
      </c>
      <c r="T849" t="s">
        <v>42</v>
      </c>
      <c r="U849" t="s">
        <v>43</v>
      </c>
      <c r="V849">
        <v>105</v>
      </c>
      <c r="W849">
        <v>35</v>
      </c>
      <c r="X849" t="str">
        <f>IF(Table1[[#This Row],[Driver Age]]&lt;25,"(&lt;25) Young",IF(Table1[[#This Row],[Driver Age]]&lt;=60,"(25–60) Adult","(&gt;60) Senior"))</f>
        <v>(25–60) Adult</v>
      </c>
      <c r="Y849" t="s">
        <v>75</v>
      </c>
      <c r="Z849" t="s">
        <v>90</v>
      </c>
      <c r="AA849" t="s">
        <v>76</v>
      </c>
      <c r="AB849" t="s">
        <v>97</v>
      </c>
      <c r="AC849">
        <v>13</v>
      </c>
      <c r="AD849" t="s">
        <v>135</v>
      </c>
      <c r="AE849" t="s">
        <v>79</v>
      </c>
      <c r="AF849" t="s">
        <v>49</v>
      </c>
      <c r="AG849" t="s">
        <v>50</v>
      </c>
      <c r="AH849">
        <v>0.5</v>
      </c>
      <c r="AI849" t="s">
        <v>108</v>
      </c>
      <c r="AJ849" t="s">
        <v>67</v>
      </c>
    </row>
    <row r="850" spans="1:36">
      <c r="A850" t="s">
        <v>1671</v>
      </c>
      <c r="B850">
        <f>1</f>
        <v>1</v>
      </c>
      <c r="C850" t="s">
        <v>215</v>
      </c>
      <c r="D850" t="str">
        <f>VLOOKUP(Table1[[#This Row],[State Name]], Lookup!$A$2:$B$33, 2, FALSE)</f>
        <v>KL</v>
      </c>
      <c r="E850" t="s">
        <v>33</v>
      </c>
      <c r="F850">
        <v>2018</v>
      </c>
      <c r="G850" t="s">
        <v>111</v>
      </c>
      <c r="H850">
        <f t="shared" si="13"/>
        <v>10</v>
      </c>
      <c r="I850" s="3">
        <f>DATE(Table1[[#This Row],[Year]],Table1[[#This Row],[Month_Number]],1)</f>
        <v>43374</v>
      </c>
      <c r="J850" t="s">
        <v>57</v>
      </c>
      <c r="K850" t="s">
        <v>1368</v>
      </c>
      <c r="L850" t="s">
        <v>37</v>
      </c>
      <c r="M850">
        <v>2</v>
      </c>
      <c r="N850" t="s">
        <v>60</v>
      </c>
      <c r="O850">
        <v>8</v>
      </c>
      <c r="P850">
        <v>2</v>
      </c>
      <c r="Q850" t="s">
        <v>72</v>
      </c>
      <c r="R850" t="s">
        <v>104</v>
      </c>
      <c r="S850" t="s">
        <v>62</v>
      </c>
      <c r="T850" t="s">
        <v>63</v>
      </c>
      <c r="U850" t="s">
        <v>33</v>
      </c>
      <c r="V850">
        <v>101</v>
      </c>
      <c r="W850">
        <v>62</v>
      </c>
      <c r="X850" t="str">
        <f>IF(Table1[[#This Row],[Driver Age]]&lt;25,"(&lt;25) Young",IF(Table1[[#This Row],[Driver Age]]&lt;=60,"(25–60) Adult","(&gt;60) Senior"))</f>
        <v>(&gt;60) Senior</v>
      </c>
      <c r="Y850" t="s">
        <v>44</v>
      </c>
      <c r="Z850" t="s">
        <v>33</v>
      </c>
      <c r="AA850" t="s">
        <v>45</v>
      </c>
      <c r="AB850" t="s">
        <v>46</v>
      </c>
      <c r="AC850">
        <v>14</v>
      </c>
      <c r="AD850" t="s">
        <v>135</v>
      </c>
      <c r="AE850" t="s">
        <v>65</v>
      </c>
      <c r="AF850" t="s">
        <v>49</v>
      </c>
      <c r="AG850" t="s">
        <v>50</v>
      </c>
      <c r="AH850">
        <v>0.25</v>
      </c>
      <c r="AI850" t="s">
        <v>66</v>
      </c>
      <c r="AJ850" t="s">
        <v>67</v>
      </c>
    </row>
    <row r="851" spans="1:36">
      <c r="A851" t="s">
        <v>1672</v>
      </c>
      <c r="B851">
        <f>1</f>
        <v>1</v>
      </c>
      <c r="C851" t="s">
        <v>152</v>
      </c>
      <c r="D851" t="str">
        <f>VLOOKUP(Table1[[#This Row],[State Name]], Lookup!$A$2:$B$33, 2, FALSE)</f>
        <v>AP</v>
      </c>
      <c r="E851" t="s">
        <v>153</v>
      </c>
      <c r="F851">
        <v>2021</v>
      </c>
      <c r="G851" t="s">
        <v>130</v>
      </c>
      <c r="H851">
        <f t="shared" si="13"/>
        <v>4</v>
      </c>
      <c r="I851" s="3">
        <f>DATE(Table1[[#This Row],[Year]],Table1[[#This Row],[Month_Number]],1)</f>
        <v>44287</v>
      </c>
      <c r="J851" t="s">
        <v>35</v>
      </c>
      <c r="K851" t="s">
        <v>1673</v>
      </c>
      <c r="L851" t="s">
        <v>59</v>
      </c>
      <c r="M851">
        <v>5</v>
      </c>
      <c r="N851" t="s">
        <v>71</v>
      </c>
      <c r="O851">
        <v>4</v>
      </c>
      <c r="P851">
        <v>4</v>
      </c>
      <c r="Q851" t="s">
        <v>103</v>
      </c>
      <c r="R851" t="s">
        <v>104</v>
      </c>
      <c r="S851" t="s">
        <v>73</v>
      </c>
      <c r="T851" t="s">
        <v>105</v>
      </c>
      <c r="U851" t="s">
        <v>43</v>
      </c>
      <c r="V851">
        <v>106</v>
      </c>
      <c r="W851">
        <v>36</v>
      </c>
      <c r="X851" t="str">
        <f>IF(Table1[[#This Row],[Driver Age]]&lt;25,"(&lt;25) Young",IF(Table1[[#This Row],[Driver Age]]&lt;=60,"(25–60) Adult","(&gt;60) Senior"))</f>
        <v>(25–60) Adult</v>
      </c>
      <c r="Y851" t="s">
        <v>75</v>
      </c>
      <c r="Z851" t="s">
        <v>107</v>
      </c>
      <c r="AA851" t="s">
        <v>76</v>
      </c>
      <c r="AB851" t="s">
        <v>97</v>
      </c>
      <c r="AC851">
        <v>6</v>
      </c>
      <c r="AD851" t="s">
        <v>78</v>
      </c>
      <c r="AE851" t="s">
        <v>48</v>
      </c>
      <c r="AF851" t="s">
        <v>49</v>
      </c>
      <c r="AG851" t="s">
        <v>50</v>
      </c>
      <c r="AH851">
        <v>1</v>
      </c>
      <c r="AI851" t="s">
        <v>108</v>
      </c>
      <c r="AJ851" t="s">
        <v>67</v>
      </c>
    </row>
    <row r="852" spans="1:36">
      <c r="A852" t="s">
        <v>1674</v>
      </c>
      <c r="B852">
        <f>1</f>
        <v>1</v>
      </c>
      <c r="C852" t="s">
        <v>220</v>
      </c>
      <c r="D852" t="str">
        <f>VLOOKUP(Table1[[#This Row],[State Name]], Lookup!$A$2:$B$33, 2, FALSE)</f>
        <v>NL</v>
      </c>
      <c r="E852" t="s">
        <v>33</v>
      </c>
      <c r="F852">
        <v>2021</v>
      </c>
      <c r="G852" t="s">
        <v>94</v>
      </c>
      <c r="H852">
        <f t="shared" si="13"/>
        <v>8</v>
      </c>
      <c r="I852" s="3">
        <f>DATE(Table1[[#This Row],[Year]],Table1[[#This Row],[Month_Number]],1)</f>
        <v>44409</v>
      </c>
      <c r="J852" t="s">
        <v>154</v>
      </c>
      <c r="K852" t="s">
        <v>958</v>
      </c>
      <c r="L852" t="s">
        <v>59</v>
      </c>
      <c r="M852">
        <v>5</v>
      </c>
      <c r="N852" t="s">
        <v>86</v>
      </c>
      <c r="O852">
        <v>1</v>
      </c>
      <c r="P852">
        <v>2</v>
      </c>
      <c r="Q852" t="s">
        <v>39</v>
      </c>
      <c r="R852" t="s">
        <v>88</v>
      </c>
      <c r="S852" t="s">
        <v>120</v>
      </c>
      <c r="T852" t="s">
        <v>42</v>
      </c>
      <c r="U852" t="s">
        <v>43</v>
      </c>
      <c r="V852">
        <v>55</v>
      </c>
      <c r="W852">
        <v>24</v>
      </c>
      <c r="X852" t="str">
        <f>IF(Table1[[#This Row],[Driver Age]]&lt;25,"(&lt;25) Young",IF(Table1[[#This Row],[Driver Age]]&lt;=60,"(25–60) Adult","(&gt;60) Senior"))</f>
        <v>(&lt;25) Young</v>
      </c>
      <c r="Y852" t="s">
        <v>44</v>
      </c>
      <c r="Z852" t="s">
        <v>33</v>
      </c>
      <c r="AA852" t="s">
        <v>76</v>
      </c>
      <c r="AB852" t="s">
        <v>64</v>
      </c>
      <c r="AC852">
        <v>16</v>
      </c>
      <c r="AD852" t="s">
        <v>135</v>
      </c>
      <c r="AE852" t="s">
        <v>48</v>
      </c>
      <c r="AF852" t="s">
        <v>26</v>
      </c>
      <c r="AG852" t="s">
        <v>50</v>
      </c>
      <c r="AH852">
        <v>2</v>
      </c>
      <c r="AI852" t="s">
        <v>168</v>
      </c>
      <c r="AJ852" t="s">
        <v>52</v>
      </c>
    </row>
    <row r="853" spans="1:36">
      <c r="A853" t="s">
        <v>1675</v>
      </c>
      <c r="B853">
        <f>1</f>
        <v>1</v>
      </c>
      <c r="C853" t="s">
        <v>286</v>
      </c>
      <c r="D853" t="str">
        <f>VLOOKUP(Table1[[#This Row],[State Name]], Lookup!$A$2:$B$33, 2, FALSE)</f>
        <v>GA</v>
      </c>
      <c r="E853" t="s">
        <v>33</v>
      </c>
      <c r="F853">
        <v>2021</v>
      </c>
      <c r="G853" t="s">
        <v>138</v>
      </c>
      <c r="H853">
        <f t="shared" si="13"/>
        <v>9</v>
      </c>
      <c r="I853" s="3">
        <f>DATE(Table1[[#This Row],[Year]],Table1[[#This Row],[Month_Number]],1)</f>
        <v>44440</v>
      </c>
      <c r="J853" t="s">
        <v>154</v>
      </c>
      <c r="K853" t="s">
        <v>638</v>
      </c>
      <c r="L853" t="s">
        <v>59</v>
      </c>
      <c r="M853">
        <v>5</v>
      </c>
      <c r="N853" t="s">
        <v>162</v>
      </c>
      <c r="O853">
        <v>8</v>
      </c>
      <c r="P853">
        <v>5</v>
      </c>
      <c r="Q853" t="s">
        <v>119</v>
      </c>
      <c r="R853" t="s">
        <v>88</v>
      </c>
      <c r="S853" t="s">
        <v>41</v>
      </c>
      <c r="T853" t="s">
        <v>42</v>
      </c>
      <c r="U853" t="s">
        <v>89</v>
      </c>
      <c r="V853">
        <v>36</v>
      </c>
      <c r="W853">
        <v>33</v>
      </c>
      <c r="X853" t="str">
        <f>IF(Table1[[#This Row],[Driver Age]]&lt;25,"(&lt;25) Young",IF(Table1[[#This Row],[Driver Age]]&lt;=60,"(25–60) Adult","(&gt;60) Senior"))</f>
        <v>(25–60) Adult</v>
      </c>
      <c r="Y853" t="s">
        <v>44</v>
      </c>
      <c r="Z853" t="s">
        <v>33</v>
      </c>
      <c r="AA853" t="s">
        <v>76</v>
      </c>
      <c r="AB853" t="s">
        <v>46</v>
      </c>
      <c r="AC853">
        <v>7</v>
      </c>
      <c r="AD853" t="s">
        <v>78</v>
      </c>
      <c r="AE853" t="s">
        <v>48</v>
      </c>
      <c r="AF853" t="s">
        <v>26</v>
      </c>
      <c r="AG853" t="s">
        <v>50</v>
      </c>
      <c r="AH853">
        <v>0.62</v>
      </c>
      <c r="AI853" t="s">
        <v>80</v>
      </c>
      <c r="AJ853" t="s">
        <v>109</v>
      </c>
    </row>
    <row r="854" spans="1:36">
      <c r="A854" t="s">
        <v>1676</v>
      </c>
      <c r="B854">
        <f>1</f>
        <v>1</v>
      </c>
      <c r="C854" t="s">
        <v>183</v>
      </c>
      <c r="D854" t="str">
        <f>VLOOKUP(Table1[[#This Row],[State Name]], Lookup!$A$2:$B$33, 2, FALSE)</f>
        <v>TN</v>
      </c>
      <c r="E854" t="s">
        <v>503</v>
      </c>
      <c r="F854">
        <v>2021</v>
      </c>
      <c r="G854" t="s">
        <v>130</v>
      </c>
      <c r="H854">
        <f t="shared" si="13"/>
        <v>4</v>
      </c>
      <c r="I854" s="3">
        <f>DATE(Table1[[#This Row],[Year]],Table1[[#This Row],[Month_Number]],1)</f>
        <v>44287</v>
      </c>
      <c r="J854" t="s">
        <v>35</v>
      </c>
      <c r="K854" t="s">
        <v>1677</v>
      </c>
      <c r="L854" t="s">
        <v>59</v>
      </c>
      <c r="M854">
        <v>2</v>
      </c>
      <c r="N854" t="s">
        <v>60</v>
      </c>
      <c r="O854">
        <v>7</v>
      </c>
      <c r="P854">
        <v>0</v>
      </c>
      <c r="Q854" t="s">
        <v>103</v>
      </c>
      <c r="R854" t="s">
        <v>61</v>
      </c>
      <c r="S854" t="s">
        <v>41</v>
      </c>
      <c r="T854" t="s">
        <v>63</v>
      </c>
      <c r="U854" t="s">
        <v>33</v>
      </c>
      <c r="V854">
        <v>30</v>
      </c>
      <c r="W854">
        <v>39</v>
      </c>
      <c r="X854" t="str">
        <f>IF(Table1[[#This Row],[Driver Age]]&lt;25,"(&lt;25) Young",IF(Table1[[#This Row],[Driver Age]]&lt;=60,"(25–60) Adult","(&gt;60) Senior"))</f>
        <v>(25–60) Adult</v>
      </c>
      <c r="Y854" t="s">
        <v>75</v>
      </c>
      <c r="Z854" t="s">
        <v>90</v>
      </c>
      <c r="AA854" t="s">
        <v>76</v>
      </c>
      <c r="AB854" t="s">
        <v>64</v>
      </c>
      <c r="AC854">
        <v>11</v>
      </c>
      <c r="AD854" t="s">
        <v>78</v>
      </c>
      <c r="AE854" t="s">
        <v>48</v>
      </c>
      <c r="AF854" t="s">
        <v>49</v>
      </c>
      <c r="AG854" t="s">
        <v>143</v>
      </c>
      <c r="AH854">
        <v>0</v>
      </c>
      <c r="AI854" t="s">
        <v>108</v>
      </c>
      <c r="AJ854" t="s">
        <v>109</v>
      </c>
    </row>
    <row r="855" spans="1:36">
      <c r="A855" t="s">
        <v>1678</v>
      </c>
      <c r="B855">
        <f>1</f>
        <v>1</v>
      </c>
      <c r="C855" t="s">
        <v>69</v>
      </c>
      <c r="D855" t="str">
        <f>VLOOKUP(Table1[[#This Row],[State Name]], Lookup!$A$2:$B$33, 2, FALSE)</f>
        <v>CG</v>
      </c>
      <c r="E855" t="s">
        <v>33</v>
      </c>
      <c r="F855">
        <v>2020</v>
      </c>
      <c r="G855" t="s">
        <v>130</v>
      </c>
      <c r="H855">
        <f t="shared" si="13"/>
        <v>4</v>
      </c>
      <c r="I855" s="3">
        <f>DATE(Table1[[#This Row],[Year]],Table1[[#This Row],[Month_Number]],1)</f>
        <v>43922</v>
      </c>
      <c r="J855" t="s">
        <v>101</v>
      </c>
      <c r="K855" t="s">
        <v>655</v>
      </c>
      <c r="L855" t="s">
        <v>59</v>
      </c>
      <c r="M855">
        <v>3</v>
      </c>
      <c r="N855" t="s">
        <v>128</v>
      </c>
      <c r="O855">
        <v>5</v>
      </c>
      <c r="P855">
        <v>4</v>
      </c>
      <c r="Q855" t="s">
        <v>87</v>
      </c>
      <c r="R855" t="s">
        <v>88</v>
      </c>
      <c r="S855" t="s">
        <v>41</v>
      </c>
      <c r="T855" t="s">
        <v>105</v>
      </c>
      <c r="U855" t="s">
        <v>43</v>
      </c>
      <c r="V855">
        <v>49</v>
      </c>
      <c r="W855">
        <v>50</v>
      </c>
      <c r="X855" t="str">
        <f>IF(Table1[[#This Row],[Driver Age]]&lt;25,"(&lt;25) Young",IF(Table1[[#This Row],[Driver Age]]&lt;=60,"(25–60) Adult","(&gt;60) Senior"))</f>
        <v>(25–60) Adult</v>
      </c>
      <c r="Y855" t="s">
        <v>75</v>
      </c>
      <c r="Z855" t="s">
        <v>107</v>
      </c>
      <c r="AA855" t="s">
        <v>45</v>
      </c>
      <c r="AB855" t="s">
        <v>97</v>
      </c>
      <c r="AC855">
        <v>2</v>
      </c>
      <c r="AD855" t="s">
        <v>47</v>
      </c>
      <c r="AE855" t="s">
        <v>48</v>
      </c>
      <c r="AF855" t="s">
        <v>49</v>
      </c>
      <c r="AG855" t="s">
        <v>50</v>
      </c>
      <c r="AH855">
        <v>0.8</v>
      </c>
      <c r="AI855" t="s">
        <v>66</v>
      </c>
      <c r="AJ855" t="s">
        <v>109</v>
      </c>
    </row>
    <row r="856" spans="1:36">
      <c r="A856" t="s">
        <v>1679</v>
      </c>
      <c r="B856">
        <f>1</f>
        <v>1</v>
      </c>
      <c r="C856" t="s">
        <v>149</v>
      </c>
      <c r="D856" t="str">
        <f>VLOOKUP(Table1[[#This Row],[State Name]], Lookup!$A$2:$B$33, 2, FALSE)</f>
        <v>AR</v>
      </c>
      <c r="E856" t="s">
        <v>33</v>
      </c>
      <c r="F856">
        <v>2023</v>
      </c>
      <c r="G856" t="s">
        <v>34</v>
      </c>
      <c r="H856">
        <f t="shared" si="13"/>
        <v>5</v>
      </c>
      <c r="I856" s="3">
        <f>DATE(Table1[[#This Row],[Year]],Table1[[#This Row],[Month_Number]],1)</f>
        <v>45047</v>
      </c>
      <c r="J856" t="s">
        <v>146</v>
      </c>
      <c r="K856" t="s">
        <v>764</v>
      </c>
      <c r="L856" t="s">
        <v>59</v>
      </c>
      <c r="M856">
        <v>1</v>
      </c>
      <c r="N856" t="s">
        <v>71</v>
      </c>
      <c r="O856">
        <v>2</v>
      </c>
      <c r="P856">
        <v>4</v>
      </c>
      <c r="Q856" t="s">
        <v>87</v>
      </c>
      <c r="R856" t="s">
        <v>88</v>
      </c>
      <c r="S856" t="s">
        <v>73</v>
      </c>
      <c r="T856" t="s">
        <v>63</v>
      </c>
      <c r="U856" t="s">
        <v>106</v>
      </c>
      <c r="V856">
        <v>77</v>
      </c>
      <c r="W856">
        <v>66</v>
      </c>
      <c r="X856" t="str">
        <f>IF(Table1[[#This Row],[Driver Age]]&lt;25,"(&lt;25) Young",IF(Table1[[#This Row],[Driver Age]]&lt;=60,"(25–60) Adult","(&gt;60) Senior"))</f>
        <v>(&gt;60) Senior</v>
      </c>
      <c r="Y856" t="s">
        <v>44</v>
      </c>
      <c r="Z856" t="s">
        <v>33</v>
      </c>
      <c r="AA856" t="s">
        <v>45</v>
      </c>
      <c r="AB856" t="s">
        <v>64</v>
      </c>
      <c r="AC856">
        <v>8</v>
      </c>
      <c r="AD856" t="s">
        <v>78</v>
      </c>
      <c r="AE856" t="s">
        <v>79</v>
      </c>
      <c r="AF856" t="s">
        <v>49</v>
      </c>
      <c r="AG856" t="s">
        <v>50</v>
      </c>
      <c r="AH856">
        <v>2</v>
      </c>
      <c r="AI856" t="s">
        <v>51</v>
      </c>
      <c r="AJ856" t="s">
        <v>91</v>
      </c>
    </row>
    <row r="857" spans="1:36">
      <c r="A857" t="s">
        <v>1680</v>
      </c>
      <c r="B857">
        <f>1</f>
        <v>1</v>
      </c>
      <c r="C857" t="s">
        <v>93</v>
      </c>
      <c r="D857" t="str">
        <f>VLOOKUP(Table1[[#This Row],[State Name]], Lookup!$A$2:$B$33, 2, FALSE)</f>
        <v>SK</v>
      </c>
      <c r="E857" t="s">
        <v>33</v>
      </c>
      <c r="F857">
        <v>2018</v>
      </c>
      <c r="G857" t="s">
        <v>111</v>
      </c>
      <c r="H857">
        <f t="shared" si="13"/>
        <v>10</v>
      </c>
      <c r="I857" s="3">
        <f>DATE(Table1[[#This Row],[Year]],Table1[[#This Row],[Month_Number]],1)</f>
        <v>43374</v>
      </c>
      <c r="J857" t="s">
        <v>84</v>
      </c>
      <c r="K857" t="s">
        <v>514</v>
      </c>
      <c r="L857" t="s">
        <v>50</v>
      </c>
      <c r="M857">
        <v>2</v>
      </c>
      <c r="N857" t="s">
        <v>38</v>
      </c>
      <c r="O857">
        <v>5</v>
      </c>
      <c r="P857">
        <v>1</v>
      </c>
      <c r="Q857" t="s">
        <v>39</v>
      </c>
      <c r="R857" t="s">
        <v>88</v>
      </c>
      <c r="S857" t="s">
        <v>62</v>
      </c>
      <c r="T857" t="s">
        <v>63</v>
      </c>
      <c r="U857" t="s">
        <v>106</v>
      </c>
      <c r="V857">
        <v>81</v>
      </c>
      <c r="W857">
        <v>68</v>
      </c>
      <c r="X857" t="str">
        <f>IF(Table1[[#This Row],[Driver Age]]&lt;25,"(&lt;25) Young",IF(Table1[[#This Row],[Driver Age]]&lt;=60,"(25–60) Adult","(&gt;60) Senior"))</f>
        <v>(&gt;60) Senior</v>
      </c>
      <c r="Y857" t="s">
        <v>75</v>
      </c>
      <c r="Z857" t="s">
        <v>33</v>
      </c>
      <c r="AA857" t="s">
        <v>45</v>
      </c>
      <c r="AB857" t="s">
        <v>77</v>
      </c>
      <c r="AC857">
        <v>13</v>
      </c>
      <c r="AD857" t="s">
        <v>135</v>
      </c>
      <c r="AE857" t="s">
        <v>65</v>
      </c>
      <c r="AF857" t="s">
        <v>26</v>
      </c>
      <c r="AG857" t="s">
        <v>50</v>
      </c>
      <c r="AH857">
        <v>0.2</v>
      </c>
      <c r="AI857" t="s">
        <v>51</v>
      </c>
      <c r="AJ857" t="s">
        <v>91</v>
      </c>
    </row>
    <row r="858" spans="1:36">
      <c r="A858" t="s">
        <v>1681</v>
      </c>
      <c r="B858">
        <f>1</f>
        <v>1</v>
      </c>
      <c r="C858" t="s">
        <v>294</v>
      </c>
      <c r="D858" t="str">
        <f>VLOOKUP(Table1[[#This Row],[State Name]], Lookup!$A$2:$B$33, 2, FALSE)</f>
        <v>MZ</v>
      </c>
      <c r="E858" t="s">
        <v>33</v>
      </c>
      <c r="F858">
        <v>2020</v>
      </c>
      <c r="G858" t="s">
        <v>171</v>
      </c>
      <c r="H858">
        <f t="shared" si="13"/>
        <v>2</v>
      </c>
      <c r="I858" s="3">
        <f>DATE(Table1[[#This Row],[Year]],Table1[[#This Row],[Month_Number]],1)</f>
        <v>43862</v>
      </c>
      <c r="J858" t="s">
        <v>95</v>
      </c>
      <c r="K858" t="s">
        <v>1350</v>
      </c>
      <c r="L858" t="s">
        <v>59</v>
      </c>
      <c r="M858">
        <v>4</v>
      </c>
      <c r="N858" t="s">
        <v>38</v>
      </c>
      <c r="O858">
        <v>3</v>
      </c>
      <c r="P858">
        <v>2</v>
      </c>
      <c r="Q858" t="s">
        <v>87</v>
      </c>
      <c r="R858" t="s">
        <v>88</v>
      </c>
      <c r="S858" t="s">
        <v>73</v>
      </c>
      <c r="T858" t="s">
        <v>105</v>
      </c>
      <c r="U858" t="s">
        <v>43</v>
      </c>
      <c r="V858">
        <v>83</v>
      </c>
      <c r="W858">
        <v>48</v>
      </c>
      <c r="X858" t="str">
        <f>IF(Table1[[#This Row],[Driver Age]]&lt;25,"(&lt;25) Young",IF(Table1[[#This Row],[Driver Age]]&lt;=60,"(25–60) Adult","(&gt;60) Senior"))</f>
        <v>(25–60) Adult</v>
      </c>
      <c r="Y858" t="s">
        <v>75</v>
      </c>
      <c r="Z858" t="s">
        <v>90</v>
      </c>
      <c r="AA858" t="s">
        <v>76</v>
      </c>
      <c r="AB858" t="s">
        <v>97</v>
      </c>
      <c r="AC858">
        <v>20</v>
      </c>
      <c r="AD858" t="s">
        <v>114</v>
      </c>
      <c r="AE858" t="s">
        <v>48</v>
      </c>
      <c r="AF858" t="s">
        <v>49</v>
      </c>
      <c r="AG858" t="s">
        <v>50</v>
      </c>
      <c r="AH858">
        <v>0.67</v>
      </c>
      <c r="AI858" t="s">
        <v>108</v>
      </c>
      <c r="AJ858" t="s">
        <v>91</v>
      </c>
    </row>
    <row r="859" spans="1:36">
      <c r="A859" t="s">
        <v>1682</v>
      </c>
      <c r="B859">
        <f>1</f>
        <v>1</v>
      </c>
      <c r="C859" t="s">
        <v>307</v>
      </c>
      <c r="D859" t="str">
        <f>VLOOKUP(Table1[[#This Row],[State Name]], Lookup!$A$2:$B$33, 2, FALSE)</f>
        <v>DL</v>
      </c>
      <c r="E859" t="s">
        <v>406</v>
      </c>
      <c r="F859">
        <v>2020</v>
      </c>
      <c r="G859" t="s">
        <v>192</v>
      </c>
      <c r="H859">
        <f t="shared" si="13"/>
        <v>3</v>
      </c>
      <c r="I859" s="3">
        <f>DATE(Table1[[#This Row],[Year]],Table1[[#This Row],[Month_Number]],1)</f>
        <v>43891</v>
      </c>
      <c r="J859" t="s">
        <v>84</v>
      </c>
      <c r="K859" t="s">
        <v>1683</v>
      </c>
      <c r="L859" t="s">
        <v>37</v>
      </c>
      <c r="M859">
        <v>3</v>
      </c>
      <c r="N859" t="s">
        <v>162</v>
      </c>
      <c r="O859">
        <v>1</v>
      </c>
      <c r="P859">
        <v>5</v>
      </c>
      <c r="Q859" t="s">
        <v>119</v>
      </c>
      <c r="R859" t="s">
        <v>88</v>
      </c>
      <c r="S859" t="s">
        <v>62</v>
      </c>
      <c r="T859" t="s">
        <v>74</v>
      </c>
      <c r="U859" t="s">
        <v>89</v>
      </c>
      <c r="V859">
        <v>97</v>
      </c>
      <c r="W859">
        <v>46</v>
      </c>
      <c r="X859" t="str">
        <f>IF(Table1[[#This Row],[Driver Age]]&lt;25,"(&lt;25) Young",IF(Table1[[#This Row],[Driver Age]]&lt;=60,"(25–60) Adult","(&gt;60) Senior"))</f>
        <v>(25–60) Adult</v>
      </c>
      <c r="Y859" t="s">
        <v>75</v>
      </c>
      <c r="Z859" t="s">
        <v>33</v>
      </c>
      <c r="AA859" t="s">
        <v>76</v>
      </c>
      <c r="AB859" t="s">
        <v>64</v>
      </c>
      <c r="AC859">
        <v>15</v>
      </c>
      <c r="AD859" t="s">
        <v>135</v>
      </c>
      <c r="AE859" t="s">
        <v>48</v>
      </c>
      <c r="AF859" t="s">
        <v>26</v>
      </c>
      <c r="AG859" t="s">
        <v>50</v>
      </c>
      <c r="AH859">
        <v>5</v>
      </c>
      <c r="AI859" t="s">
        <v>108</v>
      </c>
      <c r="AJ859" t="s">
        <v>67</v>
      </c>
    </row>
    <row r="860" spans="1:36">
      <c r="A860" t="s">
        <v>1684</v>
      </c>
      <c r="B860">
        <f>1</f>
        <v>1</v>
      </c>
      <c r="C860" t="s">
        <v>145</v>
      </c>
      <c r="D860" t="str">
        <f>VLOOKUP(Table1[[#This Row],[State Name]], Lookup!$A$2:$B$33, 2, FALSE)</f>
        <v>TS</v>
      </c>
      <c r="E860" t="s">
        <v>33</v>
      </c>
      <c r="F860">
        <v>2022</v>
      </c>
      <c r="G860" t="s">
        <v>192</v>
      </c>
      <c r="H860">
        <f t="shared" si="13"/>
        <v>3</v>
      </c>
      <c r="I860" s="3">
        <f>DATE(Table1[[#This Row],[Year]],Table1[[#This Row],[Month_Number]],1)</f>
        <v>44621</v>
      </c>
      <c r="J860" t="s">
        <v>154</v>
      </c>
      <c r="K860" t="s">
        <v>1685</v>
      </c>
      <c r="L860" t="s">
        <v>59</v>
      </c>
      <c r="M860">
        <v>1</v>
      </c>
      <c r="N860" t="s">
        <v>71</v>
      </c>
      <c r="O860">
        <v>6</v>
      </c>
      <c r="P860">
        <v>2</v>
      </c>
      <c r="Q860" t="s">
        <v>39</v>
      </c>
      <c r="R860" t="s">
        <v>61</v>
      </c>
      <c r="S860" t="s">
        <v>62</v>
      </c>
      <c r="T860" t="s">
        <v>63</v>
      </c>
      <c r="U860" t="s">
        <v>43</v>
      </c>
      <c r="V860">
        <v>76</v>
      </c>
      <c r="W860">
        <v>18</v>
      </c>
      <c r="X860" t="str">
        <f>IF(Table1[[#This Row],[Driver Age]]&lt;25,"(&lt;25) Young",IF(Table1[[#This Row],[Driver Age]]&lt;=60,"(25–60) Adult","(&gt;60) Senior"))</f>
        <v>(&lt;25) Young</v>
      </c>
      <c r="Y860" t="s">
        <v>75</v>
      </c>
      <c r="Z860" t="s">
        <v>107</v>
      </c>
      <c r="AA860" t="s">
        <v>76</v>
      </c>
      <c r="AB860" t="s">
        <v>64</v>
      </c>
      <c r="AC860">
        <v>16</v>
      </c>
      <c r="AD860" t="s">
        <v>135</v>
      </c>
      <c r="AE860" t="s">
        <v>79</v>
      </c>
      <c r="AF860" t="s">
        <v>26</v>
      </c>
      <c r="AG860" t="s">
        <v>50</v>
      </c>
      <c r="AH860">
        <v>0.33</v>
      </c>
      <c r="AI860" t="s">
        <v>168</v>
      </c>
      <c r="AJ860" t="s">
        <v>91</v>
      </c>
    </row>
    <row r="861" spans="1:36">
      <c r="A861" t="s">
        <v>1686</v>
      </c>
      <c r="B861">
        <f>1</f>
        <v>1</v>
      </c>
      <c r="C861" t="s">
        <v>149</v>
      </c>
      <c r="D861" t="str">
        <f>VLOOKUP(Table1[[#This Row],[State Name]], Lookup!$A$2:$B$33, 2, FALSE)</f>
        <v>AR</v>
      </c>
      <c r="E861" t="s">
        <v>33</v>
      </c>
      <c r="F861">
        <v>2019</v>
      </c>
      <c r="G861" t="s">
        <v>100</v>
      </c>
      <c r="H861">
        <f t="shared" si="13"/>
        <v>11</v>
      </c>
      <c r="I861" s="3">
        <f>DATE(Table1[[#This Row],[Year]],Table1[[#This Row],[Month_Number]],1)</f>
        <v>43770</v>
      </c>
      <c r="J861" t="s">
        <v>154</v>
      </c>
      <c r="K861" t="s">
        <v>1022</v>
      </c>
      <c r="L861" t="s">
        <v>37</v>
      </c>
      <c r="M861">
        <v>2</v>
      </c>
      <c r="N861" t="s">
        <v>71</v>
      </c>
      <c r="O861">
        <v>3</v>
      </c>
      <c r="P861">
        <v>2</v>
      </c>
      <c r="Q861" t="s">
        <v>119</v>
      </c>
      <c r="R861" t="s">
        <v>40</v>
      </c>
      <c r="S861" t="s">
        <v>41</v>
      </c>
      <c r="T861" t="s">
        <v>105</v>
      </c>
      <c r="U861" t="s">
        <v>89</v>
      </c>
      <c r="V861">
        <v>50</v>
      </c>
      <c r="W861">
        <v>54</v>
      </c>
      <c r="X861" t="str">
        <f>IF(Table1[[#This Row],[Driver Age]]&lt;25,"(&lt;25) Young",IF(Table1[[#This Row],[Driver Age]]&lt;=60,"(25–60) Adult","(&gt;60) Senior"))</f>
        <v>(25–60) Adult</v>
      </c>
      <c r="Y861" t="s">
        <v>44</v>
      </c>
      <c r="Z861" t="s">
        <v>107</v>
      </c>
      <c r="AA861" t="s">
        <v>45</v>
      </c>
      <c r="AB861" t="s">
        <v>77</v>
      </c>
      <c r="AC861">
        <v>20</v>
      </c>
      <c r="AD861" t="s">
        <v>114</v>
      </c>
      <c r="AE861" t="s">
        <v>65</v>
      </c>
      <c r="AF861" t="s">
        <v>26</v>
      </c>
      <c r="AG861" t="s">
        <v>50</v>
      </c>
      <c r="AH861">
        <v>0.67</v>
      </c>
      <c r="AI861" t="s">
        <v>66</v>
      </c>
      <c r="AJ861" t="s">
        <v>52</v>
      </c>
    </row>
    <row r="862" spans="1:36">
      <c r="A862" t="s">
        <v>1687</v>
      </c>
      <c r="B862">
        <f>1</f>
        <v>1</v>
      </c>
      <c r="C862" t="s">
        <v>54</v>
      </c>
      <c r="D862" t="str">
        <f>VLOOKUP(Table1[[#This Row],[State Name]], Lookup!$A$2:$B$33, 2, FALSE)</f>
        <v>UP</v>
      </c>
      <c r="E862" t="s">
        <v>55</v>
      </c>
      <c r="F862">
        <v>2020</v>
      </c>
      <c r="G862" t="s">
        <v>100</v>
      </c>
      <c r="H862">
        <f t="shared" si="13"/>
        <v>11</v>
      </c>
      <c r="I862" s="3">
        <f>DATE(Table1[[#This Row],[Year]],Table1[[#This Row],[Month_Number]],1)</f>
        <v>44136</v>
      </c>
      <c r="J862" t="s">
        <v>101</v>
      </c>
      <c r="K862" t="s">
        <v>1312</v>
      </c>
      <c r="L862" t="s">
        <v>59</v>
      </c>
      <c r="M862">
        <v>1</v>
      </c>
      <c r="N862" t="s">
        <v>71</v>
      </c>
      <c r="O862">
        <v>9</v>
      </c>
      <c r="P862">
        <v>4</v>
      </c>
      <c r="Q862" t="s">
        <v>119</v>
      </c>
      <c r="R862" t="s">
        <v>104</v>
      </c>
      <c r="S862" t="s">
        <v>62</v>
      </c>
      <c r="T862" t="s">
        <v>105</v>
      </c>
      <c r="U862" t="s">
        <v>43</v>
      </c>
      <c r="V862">
        <v>75</v>
      </c>
      <c r="W862">
        <v>61</v>
      </c>
      <c r="X862" t="str">
        <f>IF(Table1[[#This Row],[Driver Age]]&lt;25,"(&lt;25) Young",IF(Table1[[#This Row],[Driver Age]]&lt;=60,"(25–60) Adult","(&gt;60) Senior"))</f>
        <v>(&gt;60) Senior</v>
      </c>
      <c r="Y862" t="s">
        <v>44</v>
      </c>
      <c r="Z862" t="s">
        <v>90</v>
      </c>
      <c r="AA862" t="s">
        <v>76</v>
      </c>
      <c r="AB862" t="s">
        <v>46</v>
      </c>
      <c r="AC862">
        <v>8</v>
      </c>
      <c r="AD862" t="s">
        <v>78</v>
      </c>
      <c r="AE862" t="s">
        <v>48</v>
      </c>
      <c r="AF862" t="s">
        <v>49</v>
      </c>
      <c r="AG862" t="s">
        <v>50</v>
      </c>
      <c r="AH862">
        <v>0.44</v>
      </c>
      <c r="AI862" t="s">
        <v>66</v>
      </c>
      <c r="AJ862" t="s">
        <v>91</v>
      </c>
    </row>
    <row r="863" spans="1:36">
      <c r="A863" t="s">
        <v>1688</v>
      </c>
      <c r="B863">
        <f>1</f>
        <v>1</v>
      </c>
      <c r="C863" t="s">
        <v>311</v>
      </c>
      <c r="D863" t="str">
        <f>VLOOKUP(Table1[[#This Row],[State Name]], Lookup!$A$2:$B$33, 2, FALSE)</f>
        <v>JH</v>
      </c>
      <c r="E863" t="s">
        <v>33</v>
      </c>
      <c r="F863">
        <v>2021</v>
      </c>
      <c r="G863" t="s">
        <v>34</v>
      </c>
      <c r="H863">
        <f t="shared" si="13"/>
        <v>5</v>
      </c>
      <c r="I863" s="3">
        <f>DATE(Table1[[#This Row],[Year]],Table1[[#This Row],[Month_Number]],1)</f>
        <v>44317</v>
      </c>
      <c r="J863" t="s">
        <v>35</v>
      </c>
      <c r="K863" t="s">
        <v>1333</v>
      </c>
      <c r="L863" t="s">
        <v>37</v>
      </c>
      <c r="M863">
        <v>3</v>
      </c>
      <c r="N863" t="s">
        <v>60</v>
      </c>
      <c r="O863">
        <v>3</v>
      </c>
      <c r="P863">
        <v>4</v>
      </c>
      <c r="Q863" t="s">
        <v>103</v>
      </c>
      <c r="R863" t="s">
        <v>61</v>
      </c>
      <c r="S863" t="s">
        <v>41</v>
      </c>
      <c r="T863" t="s">
        <v>74</v>
      </c>
      <c r="U863" t="s">
        <v>43</v>
      </c>
      <c r="V863">
        <v>75</v>
      </c>
      <c r="W863">
        <v>68</v>
      </c>
      <c r="X863" t="str">
        <f>IF(Table1[[#This Row],[Driver Age]]&lt;25,"(&lt;25) Young",IF(Table1[[#This Row],[Driver Age]]&lt;=60,"(25–60) Adult","(&gt;60) Senior"))</f>
        <v>(&gt;60) Senior</v>
      </c>
      <c r="Y863" t="s">
        <v>75</v>
      </c>
      <c r="Z863" t="s">
        <v>33</v>
      </c>
      <c r="AA863" t="s">
        <v>76</v>
      </c>
      <c r="AB863" t="s">
        <v>64</v>
      </c>
      <c r="AC863">
        <v>2</v>
      </c>
      <c r="AD863" t="s">
        <v>47</v>
      </c>
      <c r="AE863" t="s">
        <v>48</v>
      </c>
      <c r="AF863" t="s">
        <v>49</v>
      </c>
      <c r="AG863" t="s">
        <v>50</v>
      </c>
      <c r="AH863">
        <v>1.33</v>
      </c>
      <c r="AI863" t="s">
        <v>51</v>
      </c>
      <c r="AJ863" t="s">
        <v>91</v>
      </c>
    </row>
    <row r="864" spans="1:36">
      <c r="A864" t="s">
        <v>1689</v>
      </c>
      <c r="B864">
        <f>1</f>
        <v>1</v>
      </c>
      <c r="C864" t="s">
        <v>93</v>
      </c>
      <c r="D864" t="str">
        <f>VLOOKUP(Table1[[#This Row],[State Name]], Lookup!$A$2:$B$33, 2, FALSE)</f>
        <v>SK</v>
      </c>
      <c r="E864" t="s">
        <v>33</v>
      </c>
      <c r="F864">
        <v>2023</v>
      </c>
      <c r="G864" t="s">
        <v>111</v>
      </c>
      <c r="H864">
        <f t="shared" si="13"/>
        <v>10</v>
      </c>
      <c r="I864" s="3">
        <f>DATE(Table1[[#This Row],[Year]],Table1[[#This Row],[Month_Number]],1)</f>
        <v>45200</v>
      </c>
      <c r="J864" t="s">
        <v>154</v>
      </c>
      <c r="K864" t="s">
        <v>164</v>
      </c>
      <c r="L864" t="s">
        <v>59</v>
      </c>
      <c r="M864">
        <v>3</v>
      </c>
      <c r="N864" t="s">
        <v>162</v>
      </c>
      <c r="O864">
        <v>1</v>
      </c>
      <c r="P864">
        <v>2</v>
      </c>
      <c r="Q864" t="s">
        <v>87</v>
      </c>
      <c r="R864" t="s">
        <v>88</v>
      </c>
      <c r="S864" t="s">
        <v>62</v>
      </c>
      <c r="T864" t="s">
        <v>42</v>
      </c>
      <c r="U864" t="s">
        <v>106</v>
      </c>
      <c r="V864">
        <v>58</v>
      </c>
      <c r="W864">
        <v>67</v>
      </c>
      <c r="X864" t="str">
        <f>IF(Table1[[#This Row],[Driver Age]]&lt;25,"(&lt;25) Young",IF(Table1[[#This Row],[Driver Age]]&lt;=60,"(25–60) Adult","(&gt;60) Senior"))</f>
        <v>(&gt;60) Senior</v>
      </c>
      <c r="Y864" t="s">
        <v>44</v>
      </c>
      <c r="Z864" t="s">
        <v>33</v>
      </c>
      <c r="AA864" t="s">
        <v>76</v>
      </c>
      <c r="AB864" t="s">
        <v>77</v>
      </c>
      <c r="AC864">
        <v>6</v>
      </c>
      <c r="AD864" t="s">
        <v>78</v>
      </c>
      <c r="AE864" t="s">
        <v>79</v>
      </c>
      <c r="AF864" t="s">
        <v>26</v>
      </c>
      <c r="AG864" t="s">
        <v>50</v>
      </c>
      <c r="AH864">
        <v>2</v>
      </c>
      <c r="AI864" t="s">
        <v>51</v>
      </c>
      <c r="AJ864" t="s">
        <v>52</v>
      </c>
    </row>
    <row r="865" spans="1:36">
      <c r="A865" t="s">
        <v>1690</v>
      </c>
      <c r="B865">
        <f>1</f>
        <v>1</v>
      </c>
      <c r="C865" t="s">
        <v>137</v>
      </c>
      <c r="D865" t="str">
        <f>VLOOKUP(Table1[[#This Row],[State Name]], Lookup!$A$2:$B$33, 2, FALSE)</f>
        <v>AS</v>
      </c>
      <c r="E865" t="s">
        <v>33</v>
      </c>
      <c r="F865">
        <v>2020</v>
      </c>
      <c r="G865" t="s">
        <v>192</v>
      </c>
      <c r="H865">
        <f t="shared" si="13"/>
        <v>3</v>
      </c>
      <c r="I865" s="3">
        <f>DATE(Table1[[#This Row],[Year]],Table1[[#This Row],[Month_Number]],1)</f>
        <v>43891</v>
      </c>
      <c r="J865" t="s">
        <v>101</v>
      </c>
      <c r="K865" t="s">
        <v>1399</v>
      </c>
      <c r="L865" t="s">
        <v>59</v>
      </c>
      <c r="M865">
        <v>5</v>
      </c>
      <c r="N865" t="s">
        <v>71</v>
      </c>
      <c r="O865">
        <v>2</v>
      </c>
      <c r="P865">
        <v>2</v>
      </c>
      <c r="Q865" t="s">
        <v>103</v>
      </c>
      <c r="R865" t="s">
        <v>40</v>
      </c>
      <c r="S865" t="s">
        <v>120</v>
      </c>
      <c r="T865" t="s">
        <v>74</v>
      </c>
      <c r="U865" t="s">
        <v>106</v>
      </c>
      <c r="V865">
        <v>45</v>
      </c>
      <c r="W865">
        <v>30</v>
      </c>
      <c r="X865" t="str">
        <f>IF(Table1[[#This Row],[Driver Age]]&lt;25,"(&lt;25) Young",IF(Table1[[#This Row],[Driver Age]]&lt;=60,"(25–60) Adult","(&gt;60) Senior"))</f>
        <v>(25–60) Adult</v>
      </c>
      <c r="Y865" t="s">
        <v>75</v>
      </c>
      <c r="Z865" t="s">
        <v>33</v>
      </c>
      <c r="AA865" t="s">
        <v>45</v>
      </c>
      <c r="AB865" t="s">
        <v>64</v>
      </c>
      <c r="AC865">
        <v>3</v>
      </c>
      <c r="AD865" t="s">
        <v>47</v>
      </c>
      <c r="AE865" t="s">
        <v>48</v>
      </c>
      <c r="AF865" t="s">
        <v>49</v>
      </c>
      <c r="AG865" t="s">
        <v>50</v>
      </c>
      <c r="AH865">
        <v>1</v>
      </c>
      <c r="AI865" t="s">
        <v>80</v>
      </c>
      <c r="AJ865" t="s">
        <v>109</v>
      </c>
    </row>
    <row r="866" spans="1:36">
      <c r="A866" t="s">
        <v>1691</v>
      </c>
      <c r="B866">
        <f>1</f>
        <v>1</v>
      </c>
      <c r="C866" t="s">
        <v>215</v>
      </c>
      <c r="D866" t="str">
        <f>VLOOKUP(Table1[[#This Row],[State Name]], Lookup!$A$2:$B$33, 2, FALSE)</f>
        <v>KL</v>
      </c>
      <c r="E866" t="s">
        <v>33</v>
      </c>
      <c r="F866">
        <v>2023</v>
      </c>
      <c r="G866" t="s">
        <v>171</v>
      </c>
      <c r="H866">
        <f t="shared" si="13"/>
        <v>2</v>
      </c>
      <c r="I866" s="3">
        <f>DATE(Table1[[#This Row],[Year]],Table1[[#This Row],[Month_Number]],1)</f>
        <v>44958</v>
      </c>
      <c r="J866" t="s">
        <v>154</v>
      </c>
      <c r="K866" t="s">
        <v>1692</v>
      </c>
      <c r="L866" t="s">
        <v>50</v>
      </c>
      <c r="M866">
        <v>3</v>
      </c>
      <c r="N866" t="s">
        <v>113</v>
      </c>
      <c r="O866">
        <v>0</v>
      </c>
      <c r="P866">
        <v>1</v>
      </c>
      <c r="Q866" t="s">
        <v>39</v>
      </c>
      <c r="R866" t="s">
        <v>104</v>
      </c>
      <c r="S866" t="s">
        <v>41</v>
      </c>
      <c r="T866" t="s">
        <v>42</v>
      </c>
      <c r="U866" t="s">
        <v>33</v>
      </c>
      <c r="V866">
        <v>75</v>
      </c>
      <c r="W866">
        <v>63</v>
      </c>
      <c r="X866" t="str">
        <f>IF(Table1[[#This Row],[Driver Age]]&lt;25,"(&lt;25) Young",IF(Table1[[#This Row],[Driver Age]]&lt;=60,"(25–60) Adult","(&gt;60) Senior"))</f>
        <v>(&gt;60) Senior</v>
      </c>
      <c r="Y866" t="s">
        <v>44</v>
      </c>
      <c r="Z866" t="s">
        <v>107</v>
      </c>
      <c r="AA866" t="s">
        <v>45</v>
      </c>
      <c r="AB866" t="s">
        <v>46</v>
      </c>
      <c r="AC866">
        <v>19</v>
      </c>
      <c r="AD866" t="s">
        <v>114</v>
      </c>
      <c r="AE866" t="s">
        <v>79</v>
      </c>
      <c r="AF866" t="s">
        <v>26</v>
      </c>
      <c r="AG866" t="s">
        <v>50</v>
      </c>
      <c r="AH866">
        <v>0</v>
      </c>
      <c r="AI866" t="s">
        <v>66</v>
      </c>
      <c r="AJ866" t="s">
        <v>91</v>
      </c>
    </row>
    <row r="867" spans="1:36">
      <c r="A867" t="s">
        <v>1693</v>
      </c>
      <c r="B867">
        <f>1</f>
        <v>1</v>
      </c>
      <c r="C867" t="s">
        <v>54</v>
      </c>
      <c r="D867" t="str">
        <f>VLOOKUP(Table1[[#This Row],[State Name]], Lookup!$A$2:$B$33, 2, FALSE)</f>
        <v>UP</v>
      </c>
      <c r="E867" t="s">
        <v>174</v>
      </c>
      <c r="F867">
        <v>2022</v>
      </c>
      <c r="G867" t="s">
        <v>138</v>
      </c>
      <c r="H867">
        <f t="shared" si="13"/>
        <v>9</v>
      </c>
      <c r="I867" s="3">
        <f>DATE(Table1[[#This Row],[Year]],Table1[[#This Row],[Month_Number]],1)</f>
        <v>44805</v>
      </c>
      <c r="J867" t="s">
        <v>84</v>
      </c>
      <c r="K867" t="s">
        <v>1507</v>
      </c>
      <c r="L867" t="s">
        <v>37</v>
      </c>
      <c r="M867">
        <v>2</v>
      </c>
      <c r="N867" t="s">
        <v>38</v>
      </c>
      <c r="O867">
        <v>0</v>
      </c>
      <c r="P867">
        <v>0</v>
      </c>
      <c r="Q867" t="s">
        <v>119</v>
      </c>
      <c r="R867" t="s">
        <v>40</v>
      </c>
      <c r="S867" t="s">
        <v>62</v>
      </c>
      <c r="T867" t="s">
        <v>42</v>
      </c>
      <c r="U867" t="s">
        <v>33</v>
      </c>
      <c r="V867">
        <v>92</v>
      </c>
      <c r="W867">
        <v>40</v>
      </c>
      <c r="X867" t="str">
        <f>IF(Table1[[#This Row],[Driver Age]]&lt;25,"(&lt;25) Young",IF(Table1[[#This Row],[Driver Age]]&lt;=60,"(25–60) Adult","(&gt;60) Senior"))</f>
        <v>(25–60) Adult</v>
      </c>
      <c r="Y867" t="s">
        <v>75</v>
      </c>
      <c r="Z867" t="s">
        <v>90</v>
      </c>
      <c r="AA867" t="s">
        <v>45</v>
      </c>
      <c r="AB867" t="s">
        <v>46</v>
      </c>
      <c r="AC867">
        <v>15</v>
      </c>
      <c r="AD867" t="s">
        <v>135</v>
      </c>
      <c r="AE867" t="s">
        <v>79</v>
      </c>
      <c r="AF867" t="s">
        <v>26</v>
      </c>
      <c r="AG867" t="s">
        <v>143</v>
      </c>
      <c r="AH867">
        <v>0</v>
      </c>
      <c r="AI867" t="s">
        <v>108</v>
      </c>
      <c r="AJ867" t="s">
        <v>67</v>
      </c>
    </row>
    <row r="868" spans="1:36">
      <c r="A868" t="s">
        <v>1694</v>
      </c>
      <c r="B868">
        <f>1</f>
        <v>1</v>
      </c>
      <c r="C868" t="s">
        <v>157</v>
      </c>
      <c r="D868" t="str">
        <f>VLOOKUP(Table1[[#This Row],[State Name]], Lookup!$A$2:$B$33, 2, FALSE)</f>
        <v>KA</v>
      </c>
      <c r="E868" t="s">
        <v>158</v>
      </c>
      <c r="F868">
        <v>2022</v>
      </c>
      <c r="G868" t="s">
        <v>117</v>
      </c>
      <c r="H868">
        <f t="shared" si="13"/>
        <v>12</v>
      </c>
      <c r="I868" s="3">
        <f>DATE(Table1[[#This Row],[Year]],Table1[[#This Row],[Month_Number]],1)</f>
        <v>44896</v>
      </c>
      <c r="J868" t="s">
        <v>95</v>
      </c>
      <c r="K868" t="s">
        <v>1695</v>
      </c>
      <c r="L868" t="s">
        <v>59</v>
      </c>
      <c r="M868">
        <v>1</v>
      </c>
      <c r="N868" t="s">
        <v>113</v>
      </c>
      <c r="O868">
        <v>5</v>
      </c>
      <c r="P868">
        <v>3</v>
      </c>
      <c r="Q868" t="s">
        <v>103</v>
      </c>
      <c r="R868" t="s">
        <v>104</v>
      </c>
      <c r="S868" t="s">
        <v>41</v>
      </c>
      <c r="T868" t="s">
        <v>63</v>
      </c>
      <c r="U868" t="s">
        <v>33</v>
      </c>
      <c r="V868">
        <v>76</v>
      </c>
      <c r="W868">
        <v>42</v>
      </c>
      <c r="X868" t="str">
        <f>IF(Table1[[#This Row],[Driver Age]]&lt;25,"(&lt;25) Young",IF(Table1[[#This Row],[Driver Age]]&lt;=60,"(25–60) Adult","(&gt;60) Senior"))</f>
        <v>(25–60) Adult</v>
      </c>
      <c r="Y868" t="s">
        <v>44</v>
      </c>
      <c r="Z868" t="s">
        <v>33</v>
      </c>
      <c r="AA868" t="s">
        <v>76</v>
      </c>
      <c r="AB868" t="s">
        <v>77</v>
      </c>
      <c r="AC868">
        <v>20</v>
      </c>
      <c r="AD868" t="s">
        <v>114</v>
      </c>
      <c r="AE868" t="s">
        <v>79</v>
      </c>
      <c r="AF868" t="s">
        <v>49</v>
      </c>
      <c r="AG868" t="s">
        <v>50</v>
      </c>
      <c r="AH868">
        <v>0.6</v>
      </c>
      <c r="AI868" t="s">
        <v>108</v>
      </c>
      <c r="AJ868" t="s">
        <v>91</v>
      </c>
    </row>
    <row r="869" spans="1:36">
      <c r="A869" t="s">
        <v>1696</v>
      </c>
      <c r="B869">
        <f>1</f>
        <v>1</v>
      </c>
      <c r="C869" t="s">
        <v>170</v>
      </c>
      <c r="D869" t="str">
        <f>VLOOKUP(Table1[[#This Row],[State Name]], Lookup!$A$2:$B$33, 2, FALSE)</f>
        <v>PY</v>
      </c>
      <c r="E869" t="s">
        <v>33</v>
      </c>
      <c r="F869">
        <v>2021</v>
      </c>
      <c r="G869" t="s">
        <v>94</v>
      </c>
      <c r="H869">
        <f t="shared" si="13"/>
        <v>8</v>
      </c>
      <c r="I869" s="3">
        <f>DATE(Table1[[#This Row],[Year]],Table1[[#This Row],[Month_Number]],1)</f>
        <v>44409</v>
      </c>
      <c r="J869" t="s">
        <v>84</v>
      </c>
      <c r="K869" t="s">
        <v>569</v>
      </c>
      <c r="L869" t="s">
        <v>59</v>
      </c>
      <c r="M869">
        <v>5</v>
      </c>
      <c r="N869" t="s">
        <v>71</v>
      </c>
      <c r="O869">
        <v>4</v>
      </c>
      <c r="P869">
        <v>4</v>
      </c>
      <c r="Q869" t="s">
        <v>103</v>
      </c>
      <c r="R869" t="s">
        <v>104</v>
      </c>
      <c r="S869" t="s">
        <v>41</v>
      </c>
      <c r="T869" t="s">
        <v>74</v>
      </c>
      <c r="U869" t="s">
        <v>43</v>
      </c>
      <c r="V869">
        <v>100</v>
      </c>
      <c r="W869">
        <v>40</v>
      </c>
      <c r="X869" t="str">
        <f>IF(Table1[[#This Row],[Driver Age]]&lt;25,"(&lt;25) Young",IF(Table1[[#This Row],[Driver Age]]&lt;=60,"(25–60) Adult","(&gt;60) Senior"))</f>
        <v>(25–60) Adult</v>
      </c>
      <c r="Y869" t="s">
        <v>75</v>
      </c>
      <c r="Z869" t="s">
        <v>107</v>
      </c>
      <c r="AA869" t="s">
        <v>45</v>
      </c>
      <c r="AB869" t="s">
        <v>77</v>
      </c>
      <c r="AC869">
        <v>11</v>
      </c>
      <c r="AD869" t="s">
        <v>78</v>
      </c>
      <c r="AE869" t="s">
        <v>48</v>
      </c>
      <c r="AF869" t="s">
        <v>26</v>
      </c>
      <c r="AG869" t="s">
        <v>50</v>
      </c>
      <c r="AH869">
        <v>1</v>
      </c>
      <c r="AI869" t="s">
        <v>108</v>
      </c>
      <c r="AJ869" t="s">
        <v>67</v>
      </c>
    </row>
    <row r="870" spans="1:36">
      <c r="A870" t="s">
        <v>1697</v>
      </c>
      <c r="B870">
        <f>1</f>
        <v>1</v>
      </c>
      <c r="C870" t="s">
        <v>145</v>
      </c>
      <c r="D870" t="str">
        <f>VLOOKUP(Table1[[#This Row],[State Name]], Lookup!$A$2:$B$33, 2, FALSE)</f>
        <v>TS</v>
      </c>
      <c r="E870" t="s">
        <v>33</v>
      </c>
      <c r="F870">
        <v>2023</v>
      </c>
      <c r="G870" t="s">
        <v>34</v>
      </c>
      <c r="H870">
        <f t="shared" si="13"/>
        <v>5</v>
      </c>
      <c r="I870" s="3">
        <f>DATE(Table1[[#This Row],[Year]],Table1[[#This Row],[Month_Number]],1)</f>
        <v>45047</v>
      </c>
      <c r="J870" t="s">
        <v>35</v>
      </c>
      <c r="K870" t="s">
        <v>1161</v>
      </c>
      <c r="L870" t="s">
        <v>37</v>
      </c>
      <c r="M870">
        <v>1</v>
      </c>
      <c r="N870" t="s">
        <v>162</v>
      </c>
      <c r="O870">
        <v>3</v>
      </c>
      <c r="P870">
        <v>5</v>
      </c>
      <c r="Q870" t="s">
        <v>87</v>
      </c>
      <c r="R870" t="s">
        <v>104</v>
      </c>
      <c r="S870" t="s">
        <v>120</v>
      </c>
      <c r="T870" t="s">
        <v>42</v>
      </c>
      <c r="U870" t="s">
        <v>106</v>
      </c>
      <c r="V870">
        <v>55</v>
      </c>
      <c r="W870">
        <v>45</v>
      </c>
      <c r="X870" t="str">
        <f>IF(Table1[[#This Row],[Driver Age]]&lt;25,"(&lt;25) Young",IF(Table1[[#This Row],[Driver Age]]&lt;=60,"(25–60) Adult","(&gt;60) Senior"))</f>
        <v>(25–60) Adult</v>
      </c>
      <c r="Y870" t="s">
        <v>75</v>
      </c>
      <c r="Z870" t="s">
        <v>107</v>
      </c>
      <c r="AA870" t="s">
        <v>45</v>
      </c>
      <c r="AB870" t="s">
        <v>77</v>
      </c>
      <c r="AC870">
        <v>13</v>
      </c>
      <c r="AD870" t="s">
        <v>135</v>
      </c>
      <c r="AE870" t="s">
        <v>79</v>
      </c>
      <c r="AF870" t="s">
        <v>49</v>
      </c>
      <c r="AG870" t="s">
        <v>50</v>
      </c>
      <c r="AH870">
        <v>1.67</v>
      </c>
      <c r="AI870" t="s">
        <v>108</v>
      </c>
      <c r="AJ870" t="s">
        <v>52</v>
      </c>
    </row>
    <row r="871" spans="1:36">
      <c r="A871" t="s">
        <v>1698</v>
      </c>
      <c r="B871">
        <f>1</f>
        <v>1</v>
      </c>
      <c r="C871" t="s">
        <v>215</v>
      </c>
      <c r="D871" t="str">
        <f>VLOOKUP(Table1[[#This Row],[State Name]], Lookup!$A$2:$B$33, 2, FALSE)</f>
        <v>KL</v>
      </c>
      <c r="E871" t="s">
        <v>33</v>
      </c>
      <c r="F871">
        <v>2020</v>
      </c>
      <c r="G871" t="s">
        <v>171</v>
      </c>
      <c r="H871">
        <f t="shared" si="13"/>
        <v>2</v>
      </c>
      <c r="I871" s="3">
        <f>DATE(Table1[[#This Row],[Year]],Table1[[#This Row],[Month_Number]],1)</f>
        <v>43862</v>
      </c>
      <c r="J871" t="s">
        <v>35</v>
      </c>
      <c r="K871" t="s">
        <v>1024</v>
      </c>
      <c r="L871" t="s">
        <v>50</v>
      </c>
      <c r="M871">
        <v>2</v>
      </c>
      <c r="N871" t="s">
        <v>86</v>
      </c>
      <c r="O871">
        <v>2</v>
      </c>
      <c r="P871">
        <v>2</v>
      </c>
      <c r="Q871" t="s">
        <v>103</v>
      </c>
      <c r="R871" t="s">
        <v>40</v>
      </c>
      <c r="S871" t="s">
        <v>73</v>
      </c>
      <c r="T871" t="s">
        <v>74</v>
      </c>
      <c r="U871" t="s">
        <v>33</v>
      </c>
      <c r="V871">
        <v>105</v>
      </c>
      <c r="W871">
        <v>32</v>
      </c>
      <c r="X871" t="str">
        <f>IF(Table1[[#This Row],[Driver Age]]&lt;25,"(&lt;25) Young",IF(Table1[[#This Row],[Driver Age]]&lt;=60,"(25–60) Adult","(&gt;60) Senior"))</f>
        <v>(25–60) Adult</v>
      </c>
      <c r="Y871" t="s">
        <v>75</v>
      </c>
      <c r="Z871" t="s">
        <v>90</v>
      </c>
      <c r="AA871" t="s">
        <v>76</v>
      </c>
      <c r="AB871" t="s">
        <v>97</v>
      </c>
      <c r="AC871">
        <v>8</v>
      </c>
      <c r="AD871" t="s">
        <v>78</v>
      </c>
      <c r="AE871" t="s">
        <v>48</v>
      </c>
      <c r="AF871" t="s">
        <v>49</v>
      </c>
      <c r="AG871" t="s">
        <v>50</v>
      </c>
      <c r="AH871">
        <v>1</v>
      </c>
      <c r="AI871" t="s">
        <v>80</v>
      </c>
      <c r="AJ871" t="s">
        <v>67</v>
      </c>
    </row>
    <row r="872" spans="1:36">
      <c r="A872" t="s">
        <v>1699</v>
      </c>
      <c r="B872">
        <f>1</f>
        <v>1</v>
      </c>
      <c r="C872" t="s">
        <v>197</v>
      </c>
      <c r="D872" t="str">
        <f>VLOOKUP(Table1[[#This Row],[State Name]], Lookup!$A$2:$B$33, 2, FALSE)</f>
        <v>GJ</v>
      </c>
      <c r="E872" t="s">
        <v>198</v>
      </c>
      <c r="F872">
        <v>2022</v>
      </c>
      <c r="G872" t="s">
        <v>192</v>
      </c>
      <c r="H872">
        <f t="shared" si="13"/>
        <v>3</v>
      </c>
      <c r="I872" s="3">
        <f>DATE(Table1[[#This Row],[Year]],Table1[[#This Row],[Month_Number]],1)</f>
        <v>44621</v>
      </c>
      <c r="J872" t="s">
        <v>35</v>
      </c>
      <c r="K872" t="s">
        <v>630</v>
      </c>
      <c r="L872" t="s">
        <v>59</v>
      </c>
      <c r="M872">
        <v>5</v>
      </c>
      <c r="N872" t="s">
        <v>113</v>
      </c>
      <c r="O872">
        <v>6</v>
      </c>
      <c r="P872">
        <v>2</v>
      </c>
      <c r="Q872" t="s">
        <v>39</v>
      </c>
      <c r="R872" t="s">
        <v>40</v>
      </c>
      <c r="S872" t="s">
        <v>41</v>
      </c>
      <c r="T872" t="s">
        <v>42</v>
      </c>
      <c r="U872" t="s">
        <v>89</v>
      </c>
      <c r="V872">
        <v>100</v>
      </c>
      <c r="W872">
        <v>26</v>
      </c>
      <c r="X872" t="str">
        <f>IF(Table1[[#This Row],[Driver Age]]&lt;25,"(&lt;25) Young",IF(Table1[[#This Row],[Driver Age]]&lt;=60,"(25–60) Adult","(&gt;60) Senior"))</f>
        <v>(25–60) Adult</v>
      </c>
      <c r="Y872" t="s">
        <v>75</v>
      </c>
      <c r="Z872" t="s">
        <v>107</v>
      </c>
      <c r="AA872" t="s">
        <v>76</v>
      </c>
      <c r="AB872" t="s">
        <v>64</v>
      </c>
      <c r="AC872">
        <v>16</v>
      </c>
      <c r="AD872" t="s">
        <v>135</v>
      </c>
      <c r="AE872" t="s">
        <v>79</v>
      </c>
      <c r="AF872" t="s">
        <v>49</v>
      </c>
      <c r="AG872" t="s">
        <v>50</v>
      </c>
      <c r="AH872">
        <v>0.33</v>
      </c>
      <c r="AI872" t="s">
        <v>80</v>
      </c>
      <c r="AJ872" t="s">
        <v>67</v>
      </c>
    </row>
    <row r="873" spans="1:36">
      <c r="A873" t="s">
        <v>1700</v>
      </c>
      <c r="B873">
        <f>1</f>
        <v>1</v>
      </c>
      <c r="C873" t="s">
        <v>206</v>
      </c>
      <c r="D873" t="str">
        <f>VLOOKUP(Table1[[#This Row],[State Name]], Lookup!$A$2:$B$33, 2, FALSE)</f>
        <v>OD</v>
      </c>
      <c r="E873" t="s">
        <v>33</v>
      </c>
      <c r="F873">
        <v>2021</v>
      </c>
      <c r="G873" t="s">
        <v>83</v>
      </c>
      <c r="H873">
        <f t="shared" si="13"/>
        <v>6</v>
      </c>
      <c r="I873" s="3">
        <f>DATE(Table1[[#This Row],[Year]],Table1[[#This Row],[Month_Number]],1)</f>
        <v>44348</v>
      </c>
      <c r="J873" t="s">
        <v>95</v>
      </c>
      <c r="K873" t="s">
        <v>1701</v>
      </c>
      <c r="L873" t="s">
        <v>37</v>
      </c>
      <c r="M873">
        <v>5</v>
      </c>
      <c r="N873" t="s">
        <v>86</v>
      </c>
      <c r="O873">
        <v>5</v>
      </c>
      <c r="P873">
        <v>2</v>
      </c>
      <c r="Q873" t="s">
        <v>87</v>
      </c>
      <c r="R873" t="s">
        <v>61</v>
      </c>
      <c r="S873" t="s">
        <v>73</v>
      </c>
      <c r="T873" t="s">
        <v>105</v>
      </c>
      <c r="U873" t="s">
        <v>33</v>
      </c>
      <c r="V873">
        <v>82</v>
      </c>
      <c r="W873">
        <v>70</v>
      </c>
      <c r="X873" t="str">
        <f>IF(Table1[[#This Row],[Driver Age]]&lt;25,"(&lt;25) Young",IF(Table1[[#This Row],[Driver Age]]&lt;=60,"(25–60) Adult","(&gt;60) Senior"))</f>
        <v>(&gt;60) Senior</v>
      </c>
      <c r="Y873" t="s">
        <v>75</v>
      </c>
      <c r="Z873" t="s">
        <v>107</v>
      </c>
      <c r="AA873" t="s">
        <v>45</v>
      </c>
      <c r="AB873" t="s">
        <v>46</v>
      </c>
      <c r="AC873">
        <v>16</v>
      </c>
      <c r="AD873" t="s">
        <v>135</v>
      </c>
      <c r="AE873" t="s">
        <v>48</v>
      </c>
      <c r="AF873" t="s">
        <v>49</v>
      </c>
      <c r="AG873" t="s">
        <v>50</v>
      </c>
      <c r="AH873">
        <v>0.4</v>
      </c>
      <c r="AI873" t="s">
        <v>51</v>
      </c>
      <c r="AJ873" t="s">
        <v>91</v>
      </c>
    </row>
    <row r="874" spans="1:36">
      <c r="A874" t="s">
        <v>1702</v>
      </c>
      <c r="B874">
        <f>1</f>
        <v>1</v>
      </c>
      <c r="C874" t="s">
        <v>307</v>
      </c>
      <c r="D874" t="str">
        <f>VLOOKUP(Table1[[#This Row],[State Name]], Lookup!$A$2:$B$33, 2, FALSE)</f>
        <v>DL</v>
      </c>
      <c r="E874" t="s">
        <v>308</v>
      </c>
      <c r="F874">
        <v>2023</v>
      </c>
      <c r="G874" t="s">
        <v>111</v>
      </c>
      <c r="H874">
        <f t="shared" si="13"/>
        <v>10</v>
      </c>
      <c r="I874" s="3">
        <f>DATE(Table1[[#This Row],[Year]],Table1[[#This Row],[Month_Number]],1)</f>
        <v>45200</v>
      </c>
      <c r="J874" t="s">
        <v>101</v>
      </c>
      <c r="K874" t="s">
        <v>1703</v>
      </c>
      <c r="L874" t="s">
        <v>37</v>
      </c>
      <c r="M874">
        <v>1</v>
      </c>
      <c r="N874" t="s">
        <v>128</v>
      </c>
      <c r="O874">
        <v>10</v>
      </c>
      <c r="P874">
        <v>5</v>
      </c>
      <c r="Q874" t="s">
        <v>39</v>
      </c>
      <c r="R874" t="s">
        <v>104</v>
      </c>
      <c r="S874" t="s">
        <v>120</v>
      </c>
      <c r="T874" t="s">
        <v>105</v>
      </c>
      <c r="U874" t="s">
        <v>106</v>
      </c>
      <c r="V874">
        <v>115</v>
      </c>
      <c r="W874">
        <v>56</v>
      </c>
      <c r="X874" t="str">
        <f>IF(Table1[[#This Row],[Driver Age]]&lt;25,"(&lt;25) Young",IF(Table1[[#This Row],[Driver Age]]&lt;=60,"(25–60) Adult","(&gt;60) Senior"))</f>
        <v>(25–60) Adult</v>
      </c>
      <c r="Y874" t="s">
        <v>75</v>
      </c>
      <c r="Z874" t="s">
        <v>33</v>
      </c>
      <c r="AA874" t="s">
        <v>45</v>
      </c>
      <c r="AB874" t="s">
        <v>97</v>
      </c>
      <c r="AC874">
        <v>0</v>
      </c>
      <c r="AD874" t="s">
        <v>47</v>
      </c>
      <c r="AE874" t="s">
        <v>79</v>
      </c>
      <c r="AF874" t="s">
        <v>49</v>
      </c>
      <c r="AG874" t="s">
        <v>50</v>
      </c>
      <c r="AH874">
        <v>0.5</v>
      </c>
      <c r="AI874" t="s">
        <v>66</v>
      </c>
      <c r="AJ874" t="s">
        <v>81</v>
      </c>
    </row>
    <row r="875" spans="1:36">
      <c r="A875" t="s">
        <v>1704</v>
      </c>
      <c r="B875">
        <f>1</f>
        <v>1</v>
      </c>
      <c r="C875" t="s">
        <v>286</v>
      </c>
      <c r="D875" t="str">
        <f>VLOOKUP(Table1[[#This Row],[State Name]], Lookup!$A$2:$B$33, 2, FALSE)</f>
        <v>GA</v>
      </c>
      <c r="E875" t="s">
        <v>33</v>
      </c>
      <c r="F875">
        <v>2020</v>
      </c>
      <c r="G875" t="s">
        <v>171</v>
      </c>
      <c r="H875">
        <f t="shared" si="13"/>
        <v>2</v>
      </c>
      <c r="I875" s="3">
        <f>DATE(Table1[[#This Row],[Year]],Table1[[#This Row],[Month_Number]],1)</f>
        <v>43862</v>
      </c>
      <c r="J875" t="s">
        <v>84</v>
      </c>
      <c r="K875" t="s">
        <v>1705</v>
      </c>
      <c r="L875" t="s">
        <v>50</v>
      </c>
      <c r="M875">
        <v>5</v>
      </c>
      <c r="N875" t="s">
        <v>162</v>
      </c>
      <c r="O875">
        <v>9</v>
      </c>
      <c r="P875">
        <v>3</v>
      </c>
      <c r="Q875" t="s">
        <v>87</v>
      </c>
      <c r="R875" t="s">
        <v>61</v>
      </c>
      <c r="S875" t="s">
        <v>62</v>
      </c>
      <c r="T875" t="s">
        <v>74</v>
      </c>
      <c r="U875" t="s">
        <v>43</v>
      </c>
      <c r="V875">
        <v>114</v>
      </c>
      <c r="W875">
        <v>57</v>
      </c>
      <c r="X875" t="str">
        <f>IF(Table1[[#This Row],[Driver Age]]&lt;25,"(&lt;25) Young",IF(Table1[[#This Row],[Driver Age]]&lt;=60,"(25–60) Adult","(&gt;60) Senior"))</f>
        <v>(25–60) Adult</v>
      </c>
      <c r="Y875" t="s">
        <v>75</v>
      </c>
      <c r="Z875" t="s">
        <v>90</v>
      </c>
      <c r="AA875" t="s">
        <v>76</v>
      </c>
      <c r="AB875" t="s">
        <v>64</v>
      </c>
      <c r="AC875">
        <v>8</v>
      </c>
      <c r="AD875" t="s">
        <v>78</v>
      </c>
      <c r="AE875" t="s">
        <v>48</v>
      </c>
      <c r="AF875" t="s">
        <v>26</v>
      </c>
      <c r="AG875" t="s">
        <v>50</v>
      </c>
      <c r="AH875">
        <v>0.33</v>
      </c>
      <c r="AI875" t="s">
        <v>66</v>
      </c>
      <c r="AJ875" t="s">
        <v>81</v>
      </c>
    </row>
    <row r="876" spans="1:36">
      <c r="A876" t="s">
        <v>1706</v>
      </c>
      <c r="B876">
        <f>1</f>
        <v>1</v>
      </c>
      <c r="C876" t="s">
        <v>197</v>
      </c>
      <c r="D876" t="str">
        <f>VLOOKUP(Table1[[#This Row],[State Name]], Lookup!$A$2:$B$33, 2, FALSE)</f>
        <v>GJ</v>
      </c>
      <c r="E876" t="s">
        <v>198</v>
      </c>
      <c r="F876">
        <v>2018</v>
      </c>
      <c r="G876" t="s">
        <v>130</v>
      </c>
      <c r="H876">
        <f t="shared" si="13"/>
        <v>4</v>
      </c>
      <c r="I876" s="3">
        <f>DATE(Table1[[#This Row],[Year]],Table1[[#This Row],[Month_Number]],1)</f>
        <v>43191</v>
      </c>
      <c r="J876" t="s">
        <v>84</v>
      </c>
      <c r="K876" t="s">
        <v>1707</v>
      </c>
      <c r="L876" t="s">
        <v>59</v>
      </c>
      <c r="M876">
        <v>3</v>
      </c>
      <c r="N876" t="s">
        <v>86</v>
      </c>
      <c r="O876">
        <v>1</v>
      </c>
      <c r="P876">
        <v>5</v>
      </c>
      <c r="Q876" t="s">
        <v>103</v>
      </c>
      <c r="R876" t="s">
        <v>88</v>
      </c>
      <c r="S876" t="s">
        <v>73</v>
      </c>
      <c r="T876" t="s">
        <v>42</v>
      </c>
      <c r="U876" t="s">
        <v>43</v>
      </c>
      <c r="V876">
        <v>31</v>
      </c>
      <c r="W876">
        <v>40</v>
      </c>
      <c r="X876" t="str">
        <f>IF(Table1[[#This Row],[Driver Age]]&lt;25,"(&lt;25) Young",IF(Table1[[#This Row],[Driver Age]]&lt;=60,"(25–60) Adult","(&gt;60) Senior"))</f>
        <v>(25–60) Adult</v>
      </c>
      <c r="Y876" t="s">
        <v>44</v>
      </c>
      <c r="Z876" t="s">
        <v>90</v>
      </c>
      <c r="AA876" t="s">
        <v>45</v>
      </c>
      <c r="AB876" t="s">
        <v>46</v>
      </c>
      <c r="AC876">
        <v>6</v>
      </c>
      <c r="AD876" t="s">
        <v>78</v>
      </c>
      <c r="AE876" t="s">
        <v>65</v>
      </c>
      <c r="AF876" t="s">
        <v>26</v>
      </c>
      <c r="AG876" t="s">
        <v>50</v>
      </c>
      <c r="AH876">
        <v>5</v>
      </c>
      <c r="AI876" t="s">
        <v>108</v>
      </c>
      <c r="AJ876" t="s">
        <v>109</v>
      </c>
    </row>
    <row r="877" spans="1:36">
      <c r="A877" t="s">
        <v>1708</v>
      </c>
      <c r="B877">
        <f>1</f>
        <v>1</v>
      </c>
      <c r="C877" t="s">
        <v>220</v>
      </c>
      <c r="D877" t="str">
        <f>VLOOKUP(Table1[[#This Row],[State Name]], Lookup!$A$2:$B$33, 2, FALSE)</f>
        <v>NL</v>
      </c>
      <c r="E877" t="s">
        <v>33</v>
      </c>
      <c r="F877">
        <v>2019</v>
      </c>
      <c r="G877" t="s">
        <v>192</v>
      </c>
      <c r="H877">
        <f t="shared" si="13"/>
        <v>3</v>
      </c>
      <c r="I877" s="3">
        <f>DATE(Table1[[#This Row],[Year]],Table1[[#This Row],[Month_Number]],1)</f>
        <v>43525</v>
      </c>
      <c r="J877" t="s">
        <v>84</v>
      </c>
      <c r="K877" t="s">
        <v>1094</v>
      </c>
      <c r="L877" t="s">
        <v>50</v>
      </c>
      <c r="M877">
        <v>3</v>
      </c>
      <c r="N877" t="s">
        <v>38</v>
      </c>
      <c r="O877">
        <v>8</v>
      </c>
      <c r="P877">
        <v>0</v>
      </c>
      <c r="Q877" t="s">
        <v>103</v>
      </c>
      <c r="R877" t="s">
        <v>104</v>
      </c>
      <c r="S877" t="s">
        <v>41</v>
      </c>
      <c r="T877" t="s">
        <v>42</v>
      </c>
      <c r="U877" t="s">
        <v>106</v>
      </c>
      <c r="V877">
        <v>46</v>
      </c>
      <c r="W877">
        <v>62</v>
      </c>
      <c r="X877" t="str">
        <f>IF(Table1[[#This Row],[Driver Age]]&lt;25,"(&lt;25) Young",IF(Table1[[#This Row],[Driver Age]]&lt;=60,"(25–60) Adult","(&gt;60) Senior"))</f>
        <v>(&gt;60) Senior</v>
      </c>
      <c r="Y877" t="s">
        <v>44</v>
      </c>
      <c r="Z877" t="s">
        <v>107</v>
      </c>
      <c r="AA877" t="s">
        <v>76</v>
      </c>
      <c r="AB877" t="s">
        <v>46</v>
      </c>
      <c r="AC877">
        <v>2</v>
      </c>
      <c r="AD877" t="s">
        <v>47</v>
      </c>
      <c r="AE877" t="s">
        <v>65</v>
      </c>
      <c r="AF877" t="s">
        <v>26</v>
      </c>
      <c r="AG877" t="s">
        <v>143</v>
      </c>
      <c r="AH877">
        <v>0</v>
      </c>
      <c r="AI877" t="s">
        <v>66</v>
      </c>
      <c r="AJ877" t="s">
        <v>109</v>
      </c>
    </row>
    <row r="878" spans="1:36">
      <c r="A878" t="s">
        <v>1709</v>
      </c>
      <c r="B878">
        <f>1</f>
        <v>1</v>
      </c>
      <c r="C878" t="s">
        <v>197</v>
      </c>
      <c r="D878" t="str">
        <f>VLOOKUP(Table1[[#This Row],[State Name]], Lookup!$A$2:$B$33, 2, FALSE)</f>
        <v>GJ</v>
      </c>
      <c r="E878" t="s">
        <v>198</v>
      </c>
      <c r="F878">
        <v>2022</v>
      </c>
      <c r="G878" t="s">
        <v>56</v>
      </c>
      <c r="H878">
        <f t="shared" si="13"/>
        <v>1</v>
      </c>
      <c r="I878" s="3">
        <f>DATE(Table1[[#This Row],[Year]],Table1[[#This Row],[Month_Number]],1)</f>
        <v>44562</v>
      </c>
      <c r="J878" t="s">
        <v>57</v>
      </c>
      <c r="K878" t="s">
        <v>1710</v>
      </c>
      <c r="L878" t="s">
        <v>37</v>
      </c>
      <c r="M878">
        <v>4</v>
      </c>
      <c r="N878" t="s">
        <v>60</v>
      </c>
      <c r="O878">
        <v>6</v>
      </c>
      <c r="P878">
        <v>1</v>
      </c>
      <c r="Q878" t="s">
        <v>87</v>
      </c>
      <c r="R878" t="s">
        <v>88</v>
      </c>
      <c r="S878" t="s">
        <v>62</v>
      </c>
      <c r="T878" t="s">
        <v>74</v>
      </c>
      <c r="U878" t="s">
        <v>43</v>
      </c>
      <c r="V878">
        <v>110</v>
      </c>
      <c r="W878">
        <v>52</v>
      </c>
      <c r="X878" t="str">
        <f>IF(Table1[[#This Row],[Driver Age]]&lt;25,"(&lt;25) Young",IF(Table1[[#This Row],[Driver Age]]&lt;=60,"(25–60) Adult","(&gt;60) Senior"))</f>
        <v>(25–60) Adult</v>
      </c>
      <c r="Y878" t="s">
        <v>44</v>
      </c>
      <c r="Z878" t="s">
        <v>107</v>
      </c>
      <c r="AA878" t="s">
        <v>45</v>
      </c>
      <c r="AB878" t="s">
        <v>46</v>
      </c>
      <c r="AC878">
        <v>21</v>
      </c>
      <c r="AD878" t="s">
        <v>47</v>
      </c>
      <c r="AE878" t="s">
        <v>79</v>
      </c>
      <c r="AF878" t="s">
        <v>49</v>
      </c>
      <c r="AG878" t="s">
        <v>50</v>
      </c>
      <c r="AH878">
        <v>0.17</v>
      </c>
      <c r="AI878" t="s">
        <v>66</v>
      </c>
      <c r="AJ878" t="s">
        <v>81</v>
      </c>
    </row>
    <row r="879" spans="1:36">
      <c r="A879" t="s">
        <v>1711</v>
      </c>
      <c r="B879">
        <f>1</f>
        <v>1</v>
      </c>
      <c r="C879" t="s">
        <v>286</v>
      </c>
      <c r="D879" t="str">
        <f>VLOOKUP(Table1[[#This Row],[State Name]], Lookup!$A$2:$B$33, 2, FALSE)</f>
        <v>GA</v>
      </c>
      <c r="E879" t="s">
        <v>33</v>
      </c>
      <c r="F879">
        <v>2018</v>
      </c>
      <c r="G879" t="s">
        <v>83</v>
      </c>
      <c r="H879">
        <f t="shared" si="13"/>
        <v>6</v>
      </c>
      <c r="I879" s="3">
        <f>DATE(Table1[[#This Row],[Year]],Table1[[#This Row],[Month_Number]],1)</f>
        <v>43252</v>
      </c>
      <c r="J879" t="s">
        <v>154</v>
      </c>
      <c r="K879" t="s">
        <v>1513</v>
      </c>
      <c r="L879" t="s">
        <v>50</v>
      </c>
      <c r="M879">
        <v>1</v>
      </c>
      <c r="N879" t="s">
        <v>60</v>
      </c>
      <c r="O879">
        <v>3</v>
      </c>
      <c r="P879">
        <v>1</v>
      </c>
      <c r="Q879" t="s">
        <v>103</v>
      </c>
      <c r="R879" t="s">
        <v>104</v>
      </c>
      <c r="S879" t="s">
        <v>73</v>
      </c>
      <c r="T879" t="s">
        <v>74</v>
      </c>
      <c r="U879" t="s">
        <v>43</v>
      </c>
      <c r="V879">
        <v>94</v>
      </c>
      <c r="W879">
        <v>39</v>
      </c>
      <c r="X879" t="str">
        <f>IF(Table1[[#This Row],[Driver Age]]&lt;25,"(&lt;25) Young",IF(Table1[[#This Row],[Driver Age]]&lt;=60,"(25–60) Adult","(&gt;60) Senior"))</f>
        <v>(25–60) Adult</v>
      </c>
      <c r="Y879" t="s">
        <v>75</v>
      </c>
      <c r="Z879" t="s">
        <v>33</v>
      </c>
      <c r="AA879" t="s">
        <v>45</v>
      </c>
      <c r="AB879" t="s">
        <v>64</v>
      </c>
      <c r="AC879">
        <v>16</v>
      </c>
      <c r="AD879" t="s">
        <v>135</v>
      </c>
      <c r="AE879" t="s">
        <v>65</v>
      </c>
      <c r="AF879" t="s">
        <v>26</v>
      </c>
      <c r="AG879" t="s">
        <v>50</v>
      </c>
      <c r="AH879">
        <v>0.33</v>
      </c>
      <c r="AI879" t="s">
        <v>108</v>
      </c>
      <c r="AJ879" t="s">
        <v>67</v>
      </c>
    </row>
    <row r="880" spans="1:36">
      <c r="A880" t="s">
        <v>1712</v>
      </c>
      <c r="B880">
        <f>1</f>
        <v>1</v>
      </c>
      <c r="C880" t="s">
        <v>294</v>
      </c>
      <c r="D880" t="str">
        <f>VLOOKUP(Table1[[#This Row],[State Name]], Lookup!$A$2:$B$33, 2, FALSE)</f>
        <v>MZ</v>
      </c>
      <c r="E880" t="s">
        <v>33</v>
      </c>
      <c r="F880">
        <v>2023</v>
      </c>
      <c r="G880" t="s">
        <v>94</v>
      </c>
      <c r="H880">
        <f t="shared" si="13"/>
        <v>8</v>
      </c>
      <c r="I880" s="3">
        <f>DATE(Table1[[#This Row],[Year]],Table1[[#This Row],[Month_Number]],1)</f>
        <v>45139</v>
      </c>
      <c r="J880" t="s">
        <v>35</v>
      </c>
      <c r="K880" t="s">
        <v>1713</v>
      </c>
      <c r="L880" t="s">
        <v>50</v>
      </c>
      <c r="M880">
        <v>1</v>
      </c>
      <c r="N880" t="s">
        <v>38</v>
      </c>
      <c r="O880">
        <v>9</v>
      </c>
      <c r="P880">
        <v>1</v>
      </c>
      <c r="Q880" t="s">
        <v>119</v>
      </c>
      <c r="R880" t="s">
        <v>61</v>
      </c>
      <c r="S880" t="s">
        <v>41</v>
      </c>
      <c r="T880" t="s">
        <v>42</v>
      </c>
      <c r="U880" t="s">
        <v>43</v>
      </c>
      <c r="V880">
        <v>100</v>
      </c>
      <c r="W880">
        <v>28</v>
      </c>
      <c r="X880" t="str">
        <f>IF(Table1[[#This Row],[Driver Age]]&lt;25,"(&lt;25) Young",IF(Table1[[#This Row],[Driver Age]]&lt;=60,"(25–60) Adult","(&gt;60) Senior"))</f>
        <v>(25–60) Adult</v>
      </c>
      <c r="Y880" t="s">
        <v>75</v>
      </c>
      <c r="Z880" t="s">
        <v>90</v>
      </c>
      <c r="AA880" t="s">
        <v>45</v>
      </c>
      <c r="AB880" t="s">
        <v>46</v>
      </c>
      <c r="AC880">
        <v>11</v>
      </c>
      <c r="AD880" t="s">
        <v>78</v>
      </c>
      <c r="AE880" t="s">
        <v>79</v>
      </c>
      <c r="AF880" t="s">
        <v>49</v>
      </c>
      <c r="AG880" t="s">
        <v>50</v>
      </c>
      <c r="AH880">
        <v>0.11</v>
      </c>
      <c r="AI880" t="s">
        <v>80</v>
      </c>
      <c r="AJ880" t="s">
        <v>67</v>
      </c>
    </row>
    <row r="881" spans="1:36">
      <c r="A881" t="s">
        <v>1714</v>
      </c>
      <c r="B881">
        <f>1</f>
        <v>1</v>
      </c>
      <c r="C881" t="s">
        <v>253</v>
      </c>
      <c r="D881" t="str">
        <f>VLOOKUP(Table1[[#This Row],[State Name]], Lookup!$A$2:$B$33, 2, FALSE)</f>
        <v>UK</v>
      </c>
      <c r="E881" t="s">
        <v>33</v>
      </c>
      <c r="F881">
        <v>2018</v>
      </c>
      <c r="G881" t="s">
        <v>83</v>
      </c>
      <c r="H881">
        <f t="shared" si="13"/>
        <v>6</v>
      </c>
      <c r="I881" s="3">
        <f>DATE(Table1[[#This Row],[Year]],Table1[[#This Row],[Month_Number]],1)</f>
        <v>43252</v>
      </c>
      <c r="J881" t="s">
        <v>95</v>
      </c>
      <c r="K881" t="s">
        <v>381</v>
      </c>
      <c r="L881" t="s">
        <v>37</v>
      </c>
      <c r="M881">
        <v>4</v>
      </c>
      <c r="N881" t="s">
        <v>162</v>
      </c>
      <c r="O881">
        <v>9</v>
      </c>
      <c r="P881">
        <v>0</v>
      </c>
      <c r="Q881" t="s">
        <v>87</v>
      </c>
      <c r="R881" t="s">
        <v>104</v>
      </c>
      <c r="S881" t="s">
        <v>62</v>
      </c>
      <c r="T881" t="s">
        <v>42</v>
      </c>
      <c r="U881" t="s">
        <v>106</v>
      </c>
      <c r="V881">
        <v>102</v>
      </c>
      <c r="W881">
        <v>50</v>
      </c>
      <c r="X881" t="str">
        <f>IF(Table1[[#This Row],[Driver Age]]&lt;25,"(&lt;25) Young",IF(Table1[[#This Row],[Driver Age]]&lt;=60,"(25–60) Adult","(&gt;60) Senior"))</f>
        <v>(25–60) Adult</v>
      </c>
      <c r="Y881" t="s">
        <v>75</v>
      </c>
      <c r="Z881" t="s">
        <v>107</v>
      </c>
      <c r="AA881" t="s">
        <v>45</v>
      </c>
      <c r="AB881" t="s">
        <v>64</v>
      </c>
      <c r="AC881">
        <v>22</v>
      </c>
      <c r="AD881" t="s">
        <v>47</v>
      </c>
      <c r="AE881" t="s">
        <v>65</v>
      </c>
      <c r="AF881" t="s">
        <v>49</v>
      </c>
      <c r="AG881" t="s">
        <v>143</v>
      </c>
      <c r="AH881">
        <v>0</v>
      </c>
      <c r="AI881" t="s">
        <v>66</v>
      </c>
      <c r="AJ881" t="s">
        <v>67</v>
      </c>
    </row>
    <row r="882" spans="1:36">
      <c r="A882" t="s">
        <v>1715</v>
      </c>
      <c r="B882">
        <f>1</f>
        <v>1</v>
      </c>
      <c r="C882" t="s">
        <v>166</v>
      </c>
      <c r="D882" t="str">
        <f>VLOOKUP(Table1[[#This Row],[State Name]], Lookup!$A$2:$B$33, 2, FALSE)</f>
        <v>MP</v>
      </c>
      <c r="E882" t="s">
        <v>33</v>
      </c>
      <c r="F882">
        <v>2020</v>
      </c>
      <c r="G882" t="s">
        <v>83</v>
      </c>
      <c r="H882">
        <f t="shared" si="13"/>
        <v>6</v>
      </c>
      <c r="I882" s="3">
        <f>DATE(Table1[[#This Row],[Year]],Table1[[#This Row],[Month_Number]],1)</f>
        <v>43983</v>
      </c>
      <c r="J882" t="s">
        <v>101</v>
      </c>
      <c r="K882" t="s">
        <v>150</v>
      </c>
      <c r="L882" t="s">
        <v>37</v>
      </c>
      <c r="M882">
        <v>4</v>
      </c>
      <c r="N882" t="s">
        <v>38</v>
      </c>
      <c r="O882">
        <v>10</v>
      </c>
      <c r="P882">
        <v>2</v>
      </c>
      <c r="Q882" t="s">
        <v>72</v>
      </c>
      <c r="R882" t="s">
        <v>88</v>
      </c>
      <c r="S882" t="s">
        <v>41</v>
      </c>
      <c r="T882" t="s">
        <v>42</v>
      </c>
      <c r="U882" t="s">
        <v>106</v>
      </c>
      <c r="V882">
        <v>97</v>
      </c>
      <c r="W882">
        <v>42</v>
      </c>
      <c r="X882" t="str">
        <f>IF(Table1[[#This Row],[Driver Age]]&lt;25,"(&lt;25) Young",IF(Table1[[#This Row],[Driver Age]]&lt;=60,"(25–60) Adult","(&gt;60) Senior"))</f>
        <v>(25–60) Adult</v>
      </c>
      <c r="Y882" t="s">
        <v>44</v>
      </c>
      <c r="Z882" t="s">
        <v>90</v>
      </c>
      <c r="AA882" t="s">
        <v>45</v>
      </c>
      <c r="AB882" t="s">
        <v>46</v>
      </c>
      <c r="AC882">
        <v>12</v>
      </c>
      <c r="AD882" t="s">
        <v>135</v>
      </c>
      <c r="AE882" t="s">
        <v>48</v>
      </c>
      <c r="AF882" t="s">
        <v>49</v>
      </c>
      <c r="AG882" t="s">
        <v>50</v>
      </c>
      <c r="AH882">
        <v>0.2</v>
      </c>
      <c r="AI882" t="s">
        <v>108</v>
      </c>
      <c r="AJ882" t="s">
        <v>67</v>
      </c>
    </row>
    <row r="883" spans="1:36">
      <c r="A883" t="s">
        <v>1716</v>
      </c>
      <c r="B883">
        <f>1</f>
        <v>1</v>
      </c>
      <c r="C883" t="s">
        <v>99</v>
      </c>
      <c r="D883" t="str">
        <f>VLOOKUP(Table1[[#This Row],[State Name]], Lookup!$A$2:$B$33, 2, FALSE)</f>
        <v>ML</v>
      </c>
      <c r="E883" t="s">
        <v>33</v>
      </c>
      <c r="F883">
        <v>2022</v>
      </c>
      <c r="G883" t="s">
        <v>111</v>
      </c>
      <c r="H883">
        <f t="shared" si="13"/>
        <v>10</v>
      </c>
      <c r="I883" s="3">
        <f>DATE(Table1[[#This Row],[Year]],Table1[[#This Row],[Month_Number]],1)</f>
        <v>44835</v>
      </c>
      <c r="J883" t="s">
        <v>35</v>
      </c>
      <c r="K883" t="s">
        <v>1717</v>
      </c>
      <c r="L883" t="s">
        <v>59</v>
      </c>
      <c r="M883">
        <v>5</v>
      </c>
      <c r="N883" t="s">
        <v>113</v>
      </c>
      <c r="O883">
        <v>2</v>
      </c>
      <c r="P883">
        <v>0</v>
      </c>
      <c r="Q883" t="s">
        <v>103</v>
      </c>
      <c r="R883" t="s">
        <v>61</v>
      </c>
      <c r="S883" t="s">
        <v>73</v>
      </c>
      <c r="T883" t="s">
        <v>105</v>
      </c>
      <c r="U883" t="s">
        <v>106</v>
      </c>
      <c r="V883">
        <v>76</v>
      </c>
      <c r="W883">
        <v>31</v>
      </c>
      <c r="X883" t="str">
        <f>IF(Table1[[#This Row],[Driver Age]]&lt;25,"(&lt;25) Young",IF(Table1[[#This Row],[Driver Age]]&lt;=60,"(25–60) Adult","(&gt;60) Senior"))</f>
        <v>(25–60) Adult</v>
      </c>
      <c r="Y883" t="s">
        <v>75</v>
      </c>
      <c r="Z883" t="s">
        <v>90</v>
      </c>
      <c r="AA883" t="s">
        <v>45</v>
      </c>
      <c r="AB883" t="s">
        <v>46</v>
      </c>
      <c r="AC883">
        <v>11</v>
      </c>
      <c r="AD883" t="s">
        <v>78</v>
      </c>
      <c r="AE883" t="s">
        <v>79</v>
      </c>
      <c r="AF883" t="s">
        <v>49</v>
      </c>
      <c r="AG883" t="s">
        <v>143</v>
      </c>
      <c r="AH883">
        <v>0</v>
      </c>
      <c r="AI883" t="s">
        <v>80</v>
      </c>
      <c r="AJ883" t="s">
        <v>91</v>
      </c>
    </row>
    <row r="884" spans="1:36">
      <c r="A884" t="s">
        <v>1718</v>
      </c>
      <c r="B884">
        <f>1</f>
        <v>1</v>
      </c>
      <c r="C884" t="s">
        <v>220</v>
      </c>
      <c r="D884" t="str">
        <f>VLOOKUP(Table1[[#This Row],[State Name]], Lookup!$A$2:$B$33, 2, FALSE)</f>
        <v>NL</v>
      </c>
      <c r="E884" t="s">
        <v>33</v>
      </c>
      <c r="F884">
        <v>2020</v>
      </c>
      <c r="G884" t="s">
        <v>124</v>
      </c>
      <c r="H884">
        <f t="shared" si="13"/>
        <v>7</v>
      </c>
      <c r="I884" s="3">
        <f>DATE(Table1[[#This Row],[Year]],Table1[[#This Row],[Month_Number]],1)</f>
        <v>44013</v>
      </c>
      <c r="J884" t="s">
        <v>35</v>
      </c>
      <c r="K884" t="s">
        <v>1719</v>
      </c>
      <c r="L884" t="s">
        <v>50</v>
      </c>
      <c r="M884">
        <v>5</v>
      </c>
      <c r="N884" t="s">
        <v>162</v>
      </c>
      <c r="O884">
        <v>5</v>
      </c>
      <c r="P884">
        <v>0</v>
      </c>
      <c r="Q884" t="s">
        <v>87</v>
      </c>
      <c r="R884" t="s">
        <v>61</v>
      </c>
      <c r="S884" t="s">
        <v>73</v>
      </c>
      <c r="T884" t="s">
        <v>63</v>
      </c>
      <c r="U884" t="s">
        <v>33</v>
      </c>
      <c r="V884">
        <v>75</v>
      </c>
      <c r="W884">
        <v>31</v>
      </c>
      <c r="X884" t="str">
        <f>IF(Table1[[#This Row],[Driver Age]]&lt;25,"(&lt;25) Young",IF(Table1[[#This Row],[Driver Age]]&lt;=60,"(25–60) Adult","(&gt;60) Senior"))</f>
        <v>(25–60) Adult</v>
      </c>
      <c r="Y884" t="s">
        <v>75</v>
      </c>
      <c r="Z884" t="s">
        <v>107</v>
      </c>
      <c r="AA884" t="s">
        <v>45</v>
      </c>
      <c r="AB884" t="s">
        <v>77</v>
      </c>
      <c r="AC884">
        <v>6</v>
      </c>
      <c r="AD884" t="s">
        <v>78</v>
      </c>
      <c r="AE884" t="s">
        <v>48</v>
      </c>
      <c r="AF884" t="s">
        <v>49</v>
      </c>
      <c r="AG884" t="s">
        <v>143</v>
      </c>
      <c r="AH884">
        <v>0</v>
      </c>
      <c r="AI884" t="s">
        <v>80</v>
      </c>
      <c r="AJ884" t="s">
        <v>91</v>
      </c>
    </row>
    <row r="885" spans="1:36">
      <c r="A885" t="s">
        <v>1720</v>
      </c>
      <c r="B885">
        <f>1</f>
        <v>1</v>
      </c>
      <c r="C885" t="s">
        <v>307</v>
      </c>
      <c r="D885" t="str">
        <f>VLOOKUP(Table1[[#This Row],[State Name]], Lookup!$A$2:$B$33, 2, FALSE)</f>
        <v>DL</v>
      </c>
      <c r="E885" t="s">
        <v>308</v>
      </c>
      <c r="F885">
        <v>2021</v>
      </c>
      <c r="G885" t="s">
        <v>56</v>
      </c>
      <c r="H885">
        <f t="shared" si="13"/>
        <v>1</v>
      </c>
      <c r="I885" s="3">
        <f>DATE(Table1[[#This Row],[Year]],Table1[[#This Row],[Month_Number]],1)</f>
        <v>44197</v>
      </c>
      <c r="J885" t="s">
        <v>146</v>
      </c>
      <c r="K885" t="s">
        <v>243</v>
      </c>
      <c r="L885" t="s">
        <v>59</v>
      </c>
      <c r="M885">
        <v>3</v>
      </c>
      <c r="N885" t="s">
        <v>71</v>
      </c>
      <c r="O885">
        <v>8</v>
      </c>
      <c r="P885">
        <v>5</v>
      </c>
      <c r="Q885" t="s">
        <v>103</v>
      </c>
      <c r="R885" t="s">
        <v>104</v>
      </c>
      <c r="S885" t="s">
        <v>62</v>
      </c>
      <c r="T885" t="s">
        <v>42</v>
      </c>
      <c r="U885" t="s">
        <v>43</v>
      </c>
      <c r="V885">
        <v>49</v>
      </c>
      <c r="W885">
        <v>64</v>
      </c>
      <c r="X885" t="str">
        <f>IF(Table1[[#This Row],[Driver Age]]&lt;25,"(&lt;25) Young",IF(Table1[[#This Row],[Driver Age]]&lt;=60,"(25–60) Adult","(&gt;60) Senior"))</f>
        <v>(&gt;60) Senior</v>
      </c>
      <c r="Y885" t="s">
        <v>44</v>
      </c>
      <c r="Z885" t="s">
        <v>90</v>
      </c>
      <c r="AA885" t="s">
        <v>45</v>
      </c>
      <c r="AB885" t="s">
        <v>64</v>
      </c>
      <c r="AC885">
        <v>5</v>
      </c>
      <c r="AD885" t="s">
        <v>78</v>
      </c>
      <c r="AE885" t="s">
        <v>48</v>
      </c>
      <c r="AF885" t="s">
        <v>49</v>
      </c>
      <c r="AG885" t="s">
        <v>50</v>
      </c>
      <c r="AH885">
        <v>0.62</v>
      </c>
      <c r="AI885" t="s">
        <v>66</v>
      </c>
      <c r="AJ885" t="s">
        <v>109</v>
      </c>
    </row>
    <row r="886" spans="1:36">
      <c r="A886" t="s">
        <v>1721</v>
      </c>
      <c r="B886">
        <f>1</f>
        <v>1</v>
      </c>
      <c r="C886" t="s">
        <v>307</v>
      </c>
      <c r="D886" t="str">
        <f>VLOOKUP(Table1[[#This Row],[State Name]], Lookup!$A$2:$B$33, 2, FALSE)</f>
        <v>DL</v>
      </c>
      <c r="E886" t="s">
        <v>308</v>
      </c>
      <c r="F886">
        <v>2023</v>
      </c>
      <c r="G886" t="s">
        <v>138</v>
      </c>
      <c r="H886">
        <f t="shared" si="13"/>
        <v>9</v>
      </c>
      <c r="I886" s="3">
        <f>DATE(Table1[[#This Row],[Year]],Table1[[#This Row],[Month_Number]],1)</f>
        <v>45170</v>
      </c>
      <c r="J886" t="s">
        <v>84</v>
      </c>
      <c r="K886" t="s">
        <v>657</v>
      </c>
      <c r="L886" t="s">
        <v>59</v>
      </c>
      <c r="M886">
        <v>3</v>
      </c>
      <c r="N886" t="s">
        <v>60</v>
      </c>
      <c r="O886">
        <v>10</v>
      </c>
      <c r="P886">
        <v>0</v>
      </c>
      <c r="Q886" t="s">
        <v>87</v>
      </c>
      <c r="R886" t="s">
        <v>61</v>
      </c>
      <c r="S886" t="s">
        <v>62</v>
      </c>
      <c r="T886" t="s">
        <v>74</v>
      </c>
      <c r="U886" t="s">
        <v>89</v>
      </c>
      <c r="V886">
        <v>113</v>
      </c>
      <c r="W886">
        <v>65</v>
      </c>
      <c r="X886" t="str">
        <f>IF(Table1[[#This Row],[Driver Age]]&lt;25,"(&lt;25) Young",IF(Table1[[#This Row],[Driver Age]]&lt;=60,"(25–60) Adult","(&gt;60) Senior"))</f>
        <v>(&gt;60) Senior</v>
      </c>
      <c r="Y886" t="s">
        <v>75</v>
      </c>
      <c r="Z886" t="s">
        <v>107</v>
      </c>
      <c r="AA886" t="s">
        <v>76</v>
      </c>
      <c r="AB886" t="s">
        <v>64</v>
      </c>
      <c r="AC886">
        <v>14</v>
      </c>
      <c r="AD886" t="s">
        <v>135</v>
      </c>
      <c r="AE886" t="s">
        <v>79</v>
      </c>
      <c r="AF886" t="s">
        <v>26</v>
      </c>
      <c r="AG886" t="s">
        <v>143</v>
      </c>
      <c r="AH886">
        <v>0</v>
      </c>
      <c r="AI886" t="s">
        <v>51</v>
      </c>
      <c r="AJ886" t="s">
        <v>81</v>
      </c>
    </row>
    <row r="887" spans="1:36">
      <c r="A887" t="s">
        <v>1722</v>
      </c>
      <c r="B887">
        <f>1</f>
        <v>1</v>
      </c>
      <c r="C887" t="s">
        <v>318</v>
      </c>
      <c r="D887" t="str">
        <f>VLOOKUP(Table1[[#This Row],[State Name]], Lookup!$A$2:$B$33, 2, FALSE)</f>
        <v>PB</v>
      </c>
      <c r="E887" t="s">
        <v>33</v>
      </c>
      <c r="F887">
        <v>2020</v>
      </c>
      <c r="G887" t="s">
        <v>34</v>
      </c>
      <c r="H887">
        <f t="shared" si="13"/>
        <v>5</v>
      </c>
      <c r="I887" s="3">
        <f>DATE(Table1[[#This Row],[Year]],Table1[[#This Row],[Month_Number]],1)</f>
        <v>43952</v>
      </c>
      <c r="J887" t="s">
        <v>146</v>
      </c>
      <c r="K887" t="s">
        <v>1111</v>
      </c>
      <c r="L887" t="s">
        <v>59</v>
      </c>
      <c r="M887">
        <v>2</v>
      </c>
      <c r="N887" t="s">
        <v>71</v>
      </c>
      <c r="O887">
        <v>10</v>
      </c>
      <c r="P887">
        <v>0</v>
      </c>
      <c r="Q887" t="s">
        <v>39</v>
      </c>
      <c r="R887" t="s">
        <v>88</v>
      </c>
      <c r="S887" t="s">
        <v>41</v>
      </c>
      <c r="T887" t="s">
        <v>63</v>
      </c>
      <c r="U887" t="s">
        <v>43</v>
      </c>
      <c r="V887">
        <v>61</v>
      </c>
      <c r="W887">
        <v>61</v>
      </c>
      <c r="X887" t="str">
        <f>IF(Table1[[#This Row],[Driver Age]]&lt;25,"(&lt;25) Young",IF(Table1[[#This Row],[Driver Age]]&lt;=60,"(25–60) Adult","(&gt;60) Senior"))</f>
        <v>(&gt;60) Senior</v>
      </c>
      <c r="Y887" t="s">
        <v>44</v>
      </c>
      <c r="Z887" t="s">
        <v>33</v>
      </c>
      <c r="AA887" t="s">
        <v>45</v>
      </c>
      <c r="AB887" t="s">
        <v>64</v>
      </c>
      <c r="AC887">
        <v>23</v>
      </c>
      <c r="AD887" t="s">
        <v>47</v>
      </c>
      <c r="AE887" t="s">
        <v>48</v>
      </c>
      <c r="AF887" t="s">
        <v>49</v>
      </c>
      <c r="AG887" t="s">
        <v>143</v>
      </c>
      <c r="AH887">
        <v>0</v>
      </c>
      <c r="AI887" t="s">
        <v>66</v>
      </c>
      <c r="AJ887" t="s">
        <v>52</v>
      </c>
    </row>
    <row r="888" spans="1:36">
      <c r="A888" t="s">
        <v>1723</v>
      </c>
      <c r="B888">
        <f>1</f>
        <v>1</v>
      </c>
      <c r="C888" t="s">
        <v>54</v>
      </c>
      <c r="D888" t="str">
        <f>VLOOKUP(Table1[[#This Row],[State Name]], Lookup!$A$2:$B$33, 2, FALSE)</f>
        <v>UP</v>
      </c>
      <c r="E888" t="s">
        <v>133</v>
      </c>
      <c r="F888">
        <v>2023</v>
      </c>
      <c r="G888" t="s">
        <v>100</v>
      </c>
      <c r="H888">
        <f t="shared" si="13"/>
        <v>11</v>
      </c>
      <c r="I888" s="3">
        <f>DATE(Table1[[#This Row],[Year]],Table1[[#This Row],[Month_Number]],1)</f>
        <v>45231</v>
      </c>
      <c r="J888" t="s">
        <v>57</v>
      </c>
      <c r="K888" t="s">
        <v>1724</v>
      </c>
      <c r="L888" t="s">
        <v>59</v>
      </c>
      <c r="M888">
        <v>5</v>
      </c>
      <c r="N888" t="s">
        <v>60</v>
      </c>
      <c r="O888">
        <v>8</v>
      </c>
      <c r="P888">
        <v>0</v>
      </c>
      <c r="Q888" t="s">
        <v>87</v>
      </c>
      <c r="R888" t="s">
        <v>104</v>
      </c>
      <c r="S888" t="s">
        <v>41</v>
      </c>
      <c r="T888" t="s">
        <v>74</v>
      </c>
      <c r="U888" t="s">
        <v>33</v>
      </c>
      <c r="V888">
        <v>43</v>
      </c>
      <c r="W888">
        <v>56</v>
      </c>
      <c r="X888" t="str">
        <f>IF(Table1[[#This Row],[Driver Age]]&lt;25,"(&lt;25) Young",IF(Table1[[#This Row],[Driver Age]]&lt;=60,"(25–60) Adult","(&gt;60) Senior"))</f>
        <v>(25–60) Adult</v>
      </c>
      <c r="Y888" t="s">
        <v>44</v>
      </c>
      <c r="Z888" t="s">
        <v>33</v>
      </c>
      <c r="AA888" t="s">
        <v>45</v>
      </c>
      <c r="AB888" t="s">
        <v>64</v>
      </c>
      <c r="AC888">
        <v>19</v>
      </c>
      <c r="AD888" t="s">
        <v>114</v>
      </c>
      <c r="AE888" t="s">
        <v>79</v>
      </c>
      <c r="AF888" t="s">
        <v>49</v>
      </c>
      <c r="AG888" t="s">
        <v>143</v>
      </c>
      <c r="AH888">
        <v>0</v>
      </c>
      <c r="AI888" t="s">
        <v>66</v>
      </c>
      <c r="AJ888" t="s">
        <v>109</v>
      </c>
    </row>
    <row r="889" spans="1:36">
      <c r="A889" t="s">
        <v>1725</v>
      </c>
      <c r="B889">
        <f>1</f>
        <v>1</v>
      </c>
      <c r="C889" t="s">
        <v>307</v>
      </c>
      <c r="D889" t="str">
        <f>VLOOKUP(Table1[[#This Row],[State Name]], Lookup!$A$2:$B$33, 2, FALSE)</f>
        <v>DL</v>
      </c>
      <c r="E889" t="s">
        <v>472</v>
      </c>
      <c r="F889">
        <v>2020</v>
      </c>
      <c r="G889" t="s">
        <v>124</v>
      </c>
      <c r="H889">
        <f t="shared" si="13"/>
        <v>7</v>
      </c>
      <c r="I889" s="3">
        <f>DATE(Table1[[#This Row],[Year]],Table1[[#This Row],[Month_Number]],1)</f>
        <v>44013</v>
      </c>
      <c r="J889" t="s">
        <v>146</v>
      </c>
      <c r="K889" t="s">
        <v>1726</v>
      </c>
      <c r="L889" t="s">
        <v>37</v>
      </c>
      <c r="M889">
        <v>1</v>
      </c>
      <c r="N889" t="s">
        <v>128</v>
      </c>
      <c r="O889">
        <v>8</v>
      </c>
      <c r="P889">
        <v>0</v>
      </c>
      <c r="Q889" t="s">
        <v>119</v>
      </c>
      <c r="R889" t="s">
        <v>61</v>
      </c>
      <c r="S889" t="s">
        <v>73</v>
      </c>
      <c r="T889" t="s">
        <v>63</v>
      </c>
      <c r="U889" t="s">
        <v>106</v>
      </c>
      <c r="V889">
        <v>81</v>
      </c>
      <c r="W889">
        <v>68</v>
      </c>
      <c r="X889" t="str">
        <f>IF(Table1[[#This Row],[Driver Age]]&lt;25,"(&lt;25) Young",IF(Table1[[#This Row],[Driver Age]]&lt;=60,"(25–60) Adult","(&gt;60) Senior"))</f>
        <v>(&gt;60) Senior</v>
      </c>
      <c r="Y889" t="s">
        <v>44</v>
      </c>
      <c r="Z889" t="s">
        <v>107</v>
      </c>
      <c r="AA889" t="s">
        <v>45</v>
      </c>
      <c r="AB889" t="s">
        <v>64</v>
      </c>
      <c r="AC889">
        <v>21</v>
      </c>
      <c r="AD889" t="s">
        <v>47</v>
      </c>
      <c r="AE889" t="s">
        <v>48</v>
      </c>
      <c r="AF889" t="s">
        <v>49</v>
      </c>
      <c r="AG889" t="s">
        <v>143</v>
      </c>
      <c r="AH889">
        <v>0</v>
      </c>
      <c r="AI889" t="s">
        <v>51</v>
      </c>
      <c r="AJ889" t="s">
        <v>91</v>
      </c>
    </row>
    <row r="890" spans="1:36">
      <c r="A890" t="s">
        <v>1727</v>
      </c>
      <c r="B890">
        <f>1</f>
        <v>1</v>
      </c>
      <c r="C890" t="s">
        <v>166</v>
      </c>
      <c r="D890" t="str">
        <f>VLOOKUP(Table1[[#This Row],[State Name]], Lookup!$A$2:$B$33, 2, FALSE)</f>
        <v>MP</v>
      </c>
      <c r="E890" t="s">
        <v>33</v>
      </c>
      <c r="F890">
        <v>2018</v>
      </c>
      <c r="G890" t="s">
        <v>100</v>
      </c>
      <c r="H890">
        <f t="shared" si="13"/>
        <v>11</v>
      </c>
      <c r="I890" s="3">
        <f>DATE(Table1[[#This Row],[Year]],Table1[[#This Row],[Month_Number]],1)</f>
        <v>43405</v>
      </c>
      <c r="J890" t="s">
        <v>146</v>
      </c>
      <c r="K890" t="s">
        <v>1728</v>
      </c>
      <c r="L890" t="s">
        <v>50</v>
      </c>
      <c r="M890">
        <v>2</v>
      </c>
      <c r="N890" t="s">
        <v>113</v>
      </c>
      <c r="O890">
        <v>1</v>
      </c>
      <c r="P890">
        <v>2</v>
      </c>
      <c r="Q890" t="s">
        <v>39</v>
      </c>
      <c r="R890" t="s">
        <v>88</v>
      </c>
      <c r="S890" t="s">
        <v>41</v>
      </c>
      <c r="T890" t="s">
        <v>74</v>
      </c>
      <c r="U890" t="s">
        <v>43</v>
      </c>
      <c r="V890">
        <v>41</v>
      </c>
      <c r="W890">
        <v>38</v>
      </c>
      <c r="X890" t="str">
        <f>IF(Table1[[#This Row],[Driver Age]]&lt;25,"(&lt;25) Young",IF(Table1[[#This Row],[Driver Age]]&lt;=60,"(25–60) Adult","(&gt;60) Senior"))</f>
        <v>(25–60) Adult</v>
      </c>
      <c r="Y890" t="s">
        <v>44</v>
      </c>
      <c r="Z890" t="s">
        <v>90</v>
      </c>
      <c r="AA890" t="s">
        <v>76</v>
      </c>
      <c r="AB890" t="s">
        <v>97</v>
      </c>
      <c r="AC890">
        <v>21</v>
      </c>
      <c r="AD890" t="s">
        <v>47</v>
      </c>
      <c r="AE890" t="s">
        <v>65</v>
      </c>
      <c r="AF890" t="s">
        <v>49</v>
      </c>
      <c r="AG890" t="s">
        <v>50</v>
      </c>
      <c r="AH890">
        <v>2</v>
      </c>
      <c r="AI890" t="s">
        <v>108</v>
      </c>
      <c r="AJ890" t="s">
        <v>109</v>
      </c>
    </row>
    <row r="891" spans="1:36">
      <c r="A891" t="s">
        <v>1729</v>
      </c>
      <c r="B891">
        <f>1</f>
        <v>1</v>
      </c>
      <c r="C891" t="s">
        <v>177</v>
      </c>
      <c r="D891" t="str">
        <f>VLOOKUP(Table1[[#This Row],[State Name]], Lookup!$A$2:$B$33, 2, FALSE)</f>
        <v>MH</v>
      </c>
      <c r="E891" t="s">
        <v>178</v>
      </c>
      <c r="F891">
        <v>2022</v>
      </c>
      <c r="G891" t="s">
        <v>192</v>
      </c>
      <c r="H891">
        <f t="shared" si="13"/>
        <v>3</v>
      </c>
      <c r="I891" s="3">
        <f>DATE(Table1[[#This Row],[Year]],Table1[[#This Row],[Month_Number]],1)</f>
        <v>44621</v>
      </c>
      <c r="J891" t="s">
        <v>154</v>
      </c>
      <c r="K891" t="s">
        <v>1730</v>
      </c>
      <c r="L891" t="s">
        <v>37</v>
      </c>
      <c r="M891">
        <v>2</v>
      </c>
      <c r="N891" t="s">
        <v>60</v>
      </c>
      <c r="O891">
        <v>10</v>
      </c>
      <c r="P891">
        <v>3</v>
      </c>
      <c r="Q891" t="s">
        <v>119</v>
      </c>
      <c r="R891" t="s">
        <v>40</v>
      </c>
      <c r="S891" t="s">
        <v>120</v>
      </c>
      <c r="T891" t="s">
        <v>63</v>
      </c>
      <c r="U891" t="s">
        <v>106</v>
      </c>
      <c r="V891">
        <v>86</v>
      </c>
      <c r="W891">
        <v>58</v>
      </c>
      <c r="X891" t="str">
        <f>IF(Table1[[#This Row],[Driver Age]]&lt;25,"(&lt;25) Young",IF(Table1[[#This Row],[Driver Age]]&lt;=60,"(25–60) Adult","(&gt;60) Senior"))</f>
        <v>(25–60) Adult</v>
      </c>
      <c r="Y891" t="s">
        <v>44</v>
      </c>
      <c r="Z891" t="s">
        <v>90</v>
      </c>
      <c r="AA891" t="s">
        <v>76</v>
      </c>
      <c r="AB891" t="s">
        <v>46</v>
      </c>
      <c r="AC891">
        <v>6</v>
      </c>
      <c r="AD891" t="s">
        <v>78</v>
      </c>
      <c r="AE891" t="s">
        <v>79</v>
      </c>
      <c r="AF891" t="s">
        <v>26</v>
      </c>
      <c r="AG891" t="s">
        <v>50</v>
      </c>
      <c r="AH891">
        <v>0.3</v>
      </c>
      <c r="AI891" t="s">
        <v>66</v>
      </c>
      <c r="AJ891" t="s">
        <v>91</v>
      </c>
    </row>
    <row r="892" spans="1:36">
      <c r="A892" t="s">
        <v>1731</v>
      </c>
      <c r="B892">
        <f>1</f>
        <v>1</v>
      </c>
      <c r="C892" t="s">
        <v>137</v>
      </c>
      <c r="D892" t="str">
        <f>VLOOKUP(Table1[[#This Row],[State Name]], Lookup!$A$2:$B$33, 2, FALSE)</f>
        <v>AS</v>
      </c>
      <c r="E892" t="s">
        <v>33</v>
      </c>
      <c r="F892">
        <v>2019</v>
      </c>
      <c r="G892" t="s">
        <v>138</v>
      </c>
      <c r="H892">
        <f t="shared" si="13"/>
        <v>9</v>
      </c>
      <c r="I892" s="3">
        <f>DATE(Table1[[#This Row],[Year]],Table1[[#This Row],[Month_Number]],1)</f>
        <v>43709</v>
      </c>
      <c r="J892" t="s">
        <v>101</v>
      </c>
      <c r="K892" t="s">
        <v>1257</v>
      </c>
      <c r="L892" t="s">
        <v>37</v>
      </c>
      <c r="M892">
        <v>3</v>
      </c>
      <c r="N892" t="s">
        <v>86</v>
      </c>
      <c r="O892">
        <v>6</v>
      </c>
      <c r="P892">
        <v>5</v>
      </c>
      <c r="Q892" t="s">
        <v>87</v>
      </c>
      <c r="R892" t="s">
        <v>88</v>
      </c>
      <c r="S892" t="s">
        <v>62</v>
      </c>
      <c r="T892" t="s">
        <v>105</v>
      </c>
      <c r="U892" t="s">
        <v>106</v>
      </c>
      <c r="V892">
        <v>42</v>
      </c>
      <c r="W892">
        <v>69</v>
      </c>
      <c r="X892" t="str">
        <f>IF(Table1[[#This Row],[Driver Age]]&lt;25,"(&lt;25) Young",IF(Table1[[#This Row],[Driver Age]]&lt;=60,"(25–60) Adult","(&gt;60) Senior"))</f>
        <v>(&gt;60) Senior</v>
      </c>
      <c r="Y892" t="s">
        <v>44</v>
      </c>
      <c r="Z892" t="s">
        <v>33</v>
      </c>
      <c r="AA892" t="s">
        <v>45</v>
      </c>
      <c r="AB892" t="s">
        <v>97</v>
      </c>
      <c r="AC892">
        <v>22</v>
      </c>
      <c r="AD892" t="s">
        <v>47</v>
      </c>
      <c r="AE892" t="s">
        <v>65</v>
      </c>
      <c r="AF892" t="s">
        <v>49</v>
      </c>
      <c r="AG892" t="s">
        <v>50</v>
      </c>
      <c r="AH892">
        <v>0.83</v>
      </c>
      <c r="AI892" t="s">
        <v>51</v>
      </c>
      <c r="AJ892" t="s">
        <v>109</v>
      </c>
    </row>
    <row r="893" spans="1:36">
      <c r="A893" t="s">
        <v>1732</v>
      </c>
      <c r="B893">
        <f>1</f>
        <v>1</v>
      </c>
      <c r="C893" t="s">
        <v>311</v>
      </c>
      <c r="D893" t="str">
        <f>VLOOKUP(Table1[[#This Row],[State Name]], Lookup!$A$2:$B$33, 2, FALSE)</f>
        <v>JH</v>
      </c>
      <c r="E893" t="s">
        <v>33</v>
      </c>
      <c r="F893">
        <v>2022</v>
      </c>
      <c r="G893" t="s">
        <v>56</v>
      </c>
      <c r="H893">
        <f t="shared" si="13"/>
        <v>1</v>
      </c>
      <c r="I893" s="3">
        <f>DATE(Table1[[#This Row],[Year]],Table1[[#This Row],[Month_Number]],1)</f>
        <v>44562</v>
      </c>
      <c r="J893" t="s">
        <v>146</v>
      </c>
      <c r="K893" t="s">
        <v>175</v>
      </c>
      <c r="L893" t="s">
        <v>59</v>
      </c>
      <c r="M893">
        <v>5</v>
      </c>
      <c r="N893" t="s">
        <v>71</v>
      </c>
      <c r="O893">
        <v>10</v>
      </c>
      <c r="P893">
        <v>4</v>
      </c>
      <c r="Q893" t="s">
        <v>103</v>
      </c>
      <c r="R893" t="s">
        <v>104</v>
      </c>
      <c r="S893" t="s">
        <v>120</v>
      </c>
      <c r="T893" t="s">
        <v>74</v>
      </c>
      <c r="U893" t="s">
        <v>33</v>
      </c>
      <c r="V893">
        <v>86</v>
      </c>
      <c r="W893">
        <v>19</v>
      </c>
      <c r="X893" t="str">
        <f>IF(Table1[[#This Row],[Driver Age]]&lt;25,"(&lt;25) Young",IF(Table1[[#This Row],[Driver Age]]&lt;=60,"(25–60) Adult","(&gt;60) Senior"))</f>
        <v>(&lt;25) Young</v>
      </c>
      <c r="Y893" t="s">
        <v>44</v>
      </c>
      <c r="Z893" t="s">
        <v>33</v>
      </c>
      <c r="AA893" t="s">
        <v>76</v>
      </c>
      <c r="AB893" t="s">
        <v>77</v>
      </c>
      <c r="AC893">
        <v>18</v>
      </c>
      <c r="AD893" t="s">
        <v>114</v>
      </c>
      <c r="AE893" t="s">
        <v>79</v>
      </c>
      <c r="AF893" t="s">
        <v>49</v>
      </c>
      <c r="AG893" t="s">
        <v>50</v>
      </c>
      <c r="AH893">
        <v>0.4</v>
      </c>
      <c r="AI893" t="s">
        <v>168</v>
      </c>
      <c r="AJ893" t="s">
        <v>91</v>
      </c>
    </row>
    <row r="894" spans="1:36">
      <c r="A894" t="s">
        <v>1733</v>
      </c>
      <c r="B894">
        <f>1</f>
        <v>1</v>
      </c>
      <c r="C894" t="s">
        <v>183</v>
      </c>
      <c r="D894" t="str">
        <f>VLOOKUP(Table1[[#This Row],[State Name]], Lookup!$A$2:$B$33, 2, FALSE)</f>
        <v>TN</v>
      </c>
      <c r="E894" t="s">
        <v>184</v>
      </c>
      <c r="F894">
        <v>2023</v>
      </c>
      <c r="G894" t="s">
        <v>111</v>
      </c>
      <c r="H894">
        <f t="shared" si="13"/>
        <v>10</v>
      </c>
      <c r="I894" s="3">
        <f>DATE(Table1[[#This Row],[Year]],Table1[[#This Row],[Month_Number]],1)</f>
        <v>45200</v>
      </c>
      <c r="J894" t="s">
        <v>35</v>
      </c>
      <c r="K894" t="s">
        <v>336</v>
      </c>
      <c r="L894" t="s">
        <v>50</v>
      </c>
      <c r="M894">
        <v>5</v>
      </c>
      <c r="N894" t="s">
        <v>71</v>
      </c>
      <c r="O894">
        <v>5</v>
      </c>
      <c r="P894">
        <v>5</v>
      </c>
      <c r="Q894" t="s">
        <v>72</v>
      </c>
      <c r="R894" t="s">
        <v>104</v>
      </c>
      <c r="S894" t="s">
        <v>41</v>
      </c>
      <c r="T894" t="s">
        <v>63</v>
      </c>
      <c r="U894" t="s">
        <v>43</v>
      </c>
      <c r="V894">
        <v>99</v>
      </c>
      <c r="W894">
        <v>20</v>
      </c>
      <c r="X894" t="str">
        <f>IF(Table1[[#This Row],[Driver Age]]&lt;25,"(&lt;25) Young",IF(Table1[[#This Row],[Driver Age]]&lt;=60,"(25–60) Adult","(&gt;60) Senior"))</f>
        <v>(&lt;25) Young</v>
      </c>
      <c r="Y894" t="s">
        <v>44</v>
      </c>
      <c r="Z894" t="s">
        <v>90</v>
      </c>
      <c r="AA894" t="s">
        <v>76</v>
      </c>
      <c r="AB894" t="s">
        <v>97</v>
      </c>
      <c r="AC894">
        <v>3</v>
      </c>
      <c r="AD894" t="s">
        <v>47</v>
      </c>
      <c r="AE894" t="s">
        <v>79</v>
      </c>
      <c r="AF894" t="s">
        <v>49</v>
      </c>
      <c r="AG894" t="s">
        <v>50</v>
      </c>
      <c r="AH894">
        <v>1</v>
      </c>
      <c r="AI894" t="s">
        <v>168</v>
      </c>
      <c r="AJ894" t="s">
        <v>67</v>
      </c>
    </row>
    <row r="895" spans="1:36">
      <c r="A895" t="s">
        <v>1734</v>
      </c>
      <c r="B895">
        <f>1</f>
        <v>1</v>
      </c>
      <c r="C895" t="s">
        <v>318</v>
      </c>
      <c r="D895" t="str">
        <f>VLOOKUP(Table1[[#This Row],[State Name]], Lookup!$A$2:$B$33, 2, FALSE)</f>
        <v>PB</v>
      </c>
      <c r="E895" t="s">
        <v>33</v>
      </c>
      <c r="F895">
        <v>2020</v>
      </c>
      <c r="G895" t="s">
        <v>56</v>
      </c>
      <c r="H895">
        <f t="shared" si="13"/>
        <v>1</v>
      </c>
      <c r="I895" s="3">
        <f>DATE(Table1[[#This Row],[Year]],Table1[[#This Row],[Month_Number]],1)</f>
        <v>43831</v>
      </c>
      <c r="J895" t="s">
        <v>101</v>
      </c>
      <c r="K895" t="s">
        <v>1735</v>
      </c>
      <c r="L895" t="s">
        <v>59</v>
      </c>
      <c r="M895">
        <v>4</v>
      </c>
      <c r="N895" t="s">
        <v>60</v>
      </c>
      <c r="O895">
        <v>10</v>
      </c>
      <c r="P895">
        <v>2</v>
      </c>
      <c r="Q895" t="s">
        <v>119</v>
      </c>
      <c r="R895" t="s">
        <v>104</v>
      </c>
      <c r="S895" t="s">
        <v>73</v>
      </c>
      <c r="T895" t="s">
        <v>63</v>
      </c>
      <c r="U895" t="s">
        <v>106</v>
      </c>
      <c r="V895">
        <v>89</v>
      </c>
      <c r="W895">
        <v>58</v>
      </c>
      <c r="X895" t="str">
        <f>IF(Table1[[#This Row],[Driver Age]]&lt;25,"(&lt;25) Young",IF(Table1[[#This Row],[Driver Age]]&lt;=60,"(25–60) Adult","(&gt;60) Senior"))</f>
        <v>(25–60) Adult</v>
      </c>
      <c r="Y895" t="s">
        <v>75</v>
      </c>
      <c r="Z895" t="s">
        <v>107</v>
      </c>
      <c r="AA895" t="s">
        <v>76</v>
      </c>
      <c r="AB895" t="s">
        <v>64</v>
      </c>
      <c r="AC895">
        <v>1</v>
      </c>
      <c r="AD895" t="s">
        <v>47</v>
      </c>
      <c r="AE895" t="s">
        <v>48</v>
      </c>
      <c r="AF895" t="s">
        <v>49</v>
      </c>
      <c r="AG895" t="s">
        <v>50</v>
      </c>
      <c r="AH895">
        <v>0.2</v>
      </c>
      <c r="AI895" t="s">
        <v>66</v>
      </c>
      <c r="AJ895" t="s">
        <v>91</v>
      </c>
    </row>
    <row r="896" spans="1:36">
      <c r="A896" t="s">
        <v>1736</v>
      </c>
      <c r="B896">
        <f>1</f>
        <v>1</v>
      </c>
      <c r="C896" t="s">
        <v>93</v>
      </c>
      <c r="D896" t="str">
        <f>VLOOKUP(Table1[[#This Row],[State Name]], Lookup!$A$2:$B$33, 2, FALSE)</f>
        <v>SK</v>
      </c>
      <c r="E896" t="s">
        <v>33</v>
      </c>
      <c r="F896">
        <v>2020</v>
      </c>
      <c r="G896" t="s">
        <v>56</v>
      </c>
      <c r="H896">
        <f t="shared" si="13"/>
        <v>1</v>
      </c>
      <c r="I896" s="3">
        <f>DATE(Table1[[#This Row],[Year]],Table1[[#This Row],[Month_Number]],1)</f>
        <v>43831</v>
      </c>
      <c r="J896" t="s">
        <v>57</v>
      </c>
      <c r="K896" t="s">
        <v>869</v>
      </c>
      <c r="L896" t="s">
        <v>59</v>
      </c>
      <c r="M896">
        <v>1</v>
      </c>
      <c r="N896" t="s">
        <v>38</v>
      </c>
      <c r="O896">
        <v>2</v>
      </c>
      <c r="P896">
        <v>1</v>
      </c>
      <c r="Q896" t="s">
        <v>103</v>
      </c>
      <c r="R896" t="s">
        <v>88</v>
      </c>
      <c r="S896" t="s">
        <v>73</v>
      </c>
      <c r="T896" t="s">
        <v>105</v>
      </c>
      <c r="U896" t="s">
        <v>43</v>
      </c>
      <c r="V896">
        <v>89</v>
      </c>
      <c r="W896">
        <v>54</v>
      </c>
      <c r="X896" t="str">
        <f>IF(Table1[[#This Row],[Driver Age]]&lt;25,"(&lt;25) Young",IF(Table1[[#This Row],[Driver Age]]&lt;=60,"(25–60) Adult","(&gt;60) Senior"))</f>
        <v>(25–60) Adult</v>
      </c>
      <c r="Y896" t="s">
        <v>44</v>
      </c>
      <c r="Z896" t="s">
        <v>107</v>
      </c>
      <c r="AA896" t="s">
        <v>76</v>
      </c>
      <c r="AB896" t="s">
        <v>64</v>
      </c>
      <c r="AC896">
        <v>17</v>
      </c>
      <c r="AD896" t="s">
        <v>114</v>
      </c>
      <c r="AE896" t="s">
        <v>48</v>
      </c>
      <c r="AF896" t="s">
        <v>49</v>
      </c>
      <c r="AG896" t="s">
        <v>50</v>
      </c>
      <c r="AH896">
        <v>0.5</v>
      </c>
      <c r="AI896" t="s">
        <v>66</v>
      </c>
      <c r="AJ896" t="s">
        <v>91</v>
      </c>
    </row>
    <row r="897" spans="1:36">
      <c r="A897" t="s">
        <v>1737</v>
      </c>
      <c r="B897">
        <f>1</f>
        <v>1</v>
      </c>
      <c r="C897" t="s">
        <v>183</v>
      </c>
      <c r="D897" t="str">
        <f>VLOOKUP(Table1[[#This Row],[State Name]], Lookup!$A$2:$B$33, 2, FALSE)</f>
        <v>TN</v>
      </c>
      <c r="E897" t="s">
        <v>184</v>
      </c>
      <c r="F897">
        <v>2023</v>
      </c>
      <c r="G897" t="s">
        <v>100</v>
      </c>
      <c r="H897">
        <f t="shared" si="13"/>
        <v>11</v>
      </c>
      <c r="I897" s="3">
        <f>DATE(Table1[[#This Row],[Year]],Table1[[#This Row],[Month_Number]],1)</f>
        <v>45231</v>
      </c>
      <c r="J897" t="s">
        <v>84</v>
      </c>
      <c r="K897" t="s">
        <v>1738</v>
      </c>
      <c r="L897" t="s">
        <v>59</v>
      </c>
      <c r="M897">
        <v>1</v>
      </c>
      <c r="N897" t="s">
        <v>162</v>
      </c>
      <c r="O897">
        <v>10</v>
      </c>
      <c r="P897">
        <v>1</v>
      </c>
      <c r="Q897" t="s">
        <v>119</v>
      </c>
      <c r="R897" t="s">
        <v>88</v>
      </c>
      <c r="S897" t="s">
        <v>120</v>
      </c>
      <c r="T897" t="s">
        <v>105</v>
      </c>
      <c r="U897" t="s">
        <v>89</v>
      </c>
      <c r="V897">
        <v>31</v>
      </c>
      <c r="W897">
        <v>64</v>
      </c>
      <c r="X897" t="str">
        <f>IF(Table1[[#This Row],[Driver Age]]&lt;25,"(&lt;25) Young",IF(Table1[[#This Row],[Driver Age]]&lt;=60,"(25–60) Adult","(&gt;60) Senior"))</f>
        <v>(&gt;60) Senior</v>
      </c>
      <c r="Y897" t="s">
        <v>44</v>
      </c>
      <c r="Z897" t="s">
        <v>90</v>
      </c>
      <c r="AA897" t="s">
        <v>45</v>
      </c>
      <c r="AB897" t="s">
        <v>77</v>
      </c>
      <c r="AC897">
        <v>5</v>
      </c>
      <c r="AD897" t="s">
        <v>78</v>
      </c>
      <c r="AE897" t="s">
        <v>79</v>
      </c>
      <c r="AF897" t="s">
        <v>26</v>
      </c>
      <c r="AG897" t="s">
        <v>50</v>
      </c>
      <c r="AH897">
        <v>0.1</v>
      </c>
      <c r="AI897" t="s">
        <v>66</v>
      </c>
      <c r="AJ897" t="s">
        <v>109</v>
      </c>
    </row>
    <row r="898" spans="1:36">
      <c r="A898" t="s">
        <v>1739</v>
      </c>
      <c r="B898">
        <f>1</f>
        <v>1</v>
      </c>
      <c r="C898" t="s">
        <v>307</v>
      </c>
      <c r="D898" t="str">
        <f>VLOOKUP(Table1[[#This Row],[State Name]], Lookup!$A$2:$B$33, 2, FALSE)</f>
        <v>DL</v>
      </c>
      <c r="E898" t="s">
        <v>472</v>
      </c>
      <c r="F898">
        <v>2020</v>
      </c>
      <c r="G898" t="s">
        <v>56</v>
      </c>
      <c r="H898">
        <f t="shared" ref="H898:H961" si="14">MONTH(DATEVALUE(G898 &amp; " 5"))</f>
        <v>1</v>
      </c>
      <c r="I898" s="3">
        <f>DATE(Table1[[#This Row],[Year]],Table1[[#This Row],[Month_Number]],1)</f>
        <v>43831</v>
      </c>
      <c r="J898" t="s">
        <v>57</v>
      </c>
      <c r="K898" t="s">
        <v>1740</v>
      </c>
      <c r="L898" t="s">
        <v>50</v>
      </c>
      <c r="M898">
        <v>4</v>
      </c>
      <c r="N898" t="s">
        <v>128</v>
      </c>
      <c r="O898">
        <v>1</v>
      </c>
      <c r="P898">
        <v>1</v>
      </c>
      <c r="Q898" t="s">
        <v>87</v>
      </c>
      <c r="R898" t="s">
        <v>104</v>
      </c>
      <c r="S898" t="s">
        <v>41</v>
      </c>
      <c r="T898" t="s">
        <v>63</v>
      </c>
      <c r="U898" t="s">
        <v>33</v>
      </c>
      <c r="V898">
        <v>75</v>
      </c>
      <c r="W898">
        <v>69</v>
      </c>
      <c r="X898" t="str">
        <f>IF(Table1[[#This Row],[Driver Age]]&lt;25,"(&lt;25) Young",IF(Table1[[#This Row],[Driver Age]]&lt;=60,"(25–60) Adult","(&gt;60) Senior"))</f>
        <v>(&gt;60) Senior</v>
      </c>
      <c r="Y898" t="s">
        <v>75</v>
      </c>
      <c r="Z898" t="s">
        <v>90</v>
      </c>
      <c r="AA898" t="s">
        <v>76</v>
      </c>
      <c r="AB898" t="s">
        <v>97</v>
      </c>
      <c r="AC898">
        <v>10</v>
      </c>
      <c r="AD898" t="s">
        <v>78</v>
      </c>
      <c r="AE898" t="s">
        <v>48</v>
      </c>
      <c r="AF898" t="s">
        <v>49</v>
      </c>
      <c r="AG898" t="s">
        <v>50</v>
      </c>
      <c r="AH898">
        <v>1</v>
      </c>
      <c r="AI898" t="s">
        <v>51</v>
      </c>
      <c r="AJ898" t="s">
        <v>91</v>
      </c>
    </row>
    <row r="899" spans="1:36">
      <c r="A899" t="s">
        <v>1741</v>
      </c>
      <c r="B899">
        <f>1</f>
        <v>1</v>
      </c>
      <c r="C899" t="s">
        <v>99</v>
      </c>
      <c r="D899" t="str">
        <f>VLOOKUP(Table1[[#This Row],[State Name]], Lookup!$A$2:$B$33, 2, FALSE)</f>
        <v>ML</v>
      </c>
      <c r="E899" t="s">
        <v>33</v>
      </c>
      <c r="F899">
        <v>2019</v>
      </c>
      <c r="G899" t="s">
        <v>111</v>
      </c>
      <c r="H899">
        <f t="shared" si="14"/>
        <v>10</v>
      </c>
      <c r="I899" s="3">
        <f>DATE(Table1[[#This Row],[Year]],Table1[[#This Row],[Month_Number]],1)</f>
        <v>43739</v>
      </c>
      <c r="J899" t="s">
        <v>35</v>
      </c>
      <c r="K899" t="s">
        <v>1742</v>
      </c>
      <c r="L899" t="s">
        <v>59</v>
      </c>
      <c r="M899">
        <v>3</v>
      </c>
      <c r="N899" t="s">
        <v>60</v>
      </c>
      <c r="O899">
        <v>10</v>
      </c>
      <c r="P899">
        <v>0</v>
      </c>
      <c r="Q899" t="s">
        <v>39</v>
      </c>
      <c r="R899" t="s">
        <v>88</v>
      </c>
      <c r="S899" t="s">
        <v>73</v>
      </c>
      <c r="T899" t="s">
        <v>74</v>
      </c>
      <c r="U899" t="s">
        <v>43</v>
      </c>
      <c r="V899">
        <v>103</v>
      </c>
      <c r="W899">
        <v>29</v>
      </c>
      <c r="X899" t="str">
        <f>IF(Table1[[#This Row],[Driver Age]]&lt;25,"(&lt;25) Young",IF(Table1[[#This Row],[Driver Age]]&lt;=60,"(25–60) Adult","(&gt;60) Senior"))</f>
        <v>(25–60) Adult</v>
      </c>
      <c r="Y899" t="s">
        <v>75</v>
      </c>
      <c r="Z899" t="s">
        <v>107</v>
      </c>
      <c r="AA899" t="s">
        <v>76</v>
      </c>
      <c r="AB899" t="s">
        <v>77</v>
      </c>
      <c r="AC899">
        <v>19</v>
      </c>
      <c r="AD899" t="s">
        <v>114</v>
      </c>
      <c r="AE899" t="s">
        <v>65</v>
      </c>
      <c r="AF899" t="s">
        <v>49</v>
      </c>
      <c r="AG899" t="s">
        <v>143</v>
      </c>
      <c r="AH899">
        <v>0</v>
      </c>
      <c r="AI899" t="s">
        <v>80</v>
      </c>
      <c r="AJ899" t="s">
        <v>67</v>
      </c>
    </row>
    <row r="900" spans="1:36">
      <c r="A900" t="s">
        <v>1743</v>
      </c>
      <c r="B900">
        <f>1</f>
        <v>1</v>
      </c>
      <c r="C900" t="s">
        <v>286</v>
      </c>
      <c r="D900" t="str">
        <f>VLOOKUP(Table1[[#This Row],[State Name]], Lookup!$A$2:$B$33, 2, FALSE)</f>
        <v>GA</v>
      </c>
      <c r="E900" t="s">
        <v>33</v>
      </c>
      <c r="F900">
        <v>2023</v>
      </c>
      <c r="G900" t="s">
        <v>138</v>
      </c>
      <c r="H900">
        <f t="shared" si="14"/>
        <v>9</v>
      </c>
      <c r="I900" s="3">
        <f>DATE(Table1[[#This Row],[Year]],Table1[[#This Row],[Month_Number]],1)</f>
        <v>45170</v>
      </c>
      <c r="J900" t="s">
        <v>57</v>
      </c>
      <c r="K900" t="s">
        <v>1744</v>
      </c>
      <c r="L900" t="s">
        <v>37</v>
      </c>
      <c r="M900">
        <v>4</v>
      </c>
      <c r="N900" t="s">
        <v>128</v>
      </c>
      <c r="O900">
        <v>6</v>
      </c>
      <c r="P900">
        <v>3</v>
      </c>
      <c r="Q900" t="s">
        <v>87</v>
      </c>
      <c r="R900" t="s">
        <v>40</v>
      </c>
      <c r="S900" t="s">
        <v>120</v>
      </c>
      <c r="T900" t="s">
        <v>63</v>
      </c>
      <c r="U900" t="s">
        <v>33</v>
      </c>
      <c r="V900">
        <v>113</v>
      </c>
      <c r="W900">
        <v>64</v>
      </c>
      <c r="X900" t="str">
        <f>IF(Table1[[#This Row],[Driver Age]]&lt;25,"(&lt;25) Young",IF(Table1[[#This Row],[Driver Age]]&lt;=60,"(25–60) Adult","(&gt;60) Senior"))</f>
        <v>(&gt;60) Senior</v>
      </c>
      <c r="Y900" t="s">
        <v>44</v>
      </c>
      <c r="Z900" t="s">
        <v>90</v>
      </c>
      <c r="AA900" t="s">
        <v>45</v>
      </c>
      <c r="AB900" t="s">
        <v>97</v>
      </c>
      <c r="AC900">
        <v>15</v>
      </c>
      <c r="AD900" t="s">
        <v>135</v>
      </c>
      <c r="AE900" t="s">
        <v>79</v>
      </c>
      <c r="AF900" t="s">
        <v>49</v>
      </c>
      <c r="AG900" t="s">
        <v>50</v>
      </c>
      <c r="AH900">
        <v>0.5</v>
      </c>
      <c r="AI900" t="s">
        <v>66</v>
      </c>
      <c r="AJ900" t="s">
        <v>81</v>
      </c>
    </row>
    <row r="901" spans="1:36">
      <c r="A901" t="s">
        <v>1745</v>
      </c>
      <c r="B901">
        <f>1</f>
        <v>1</v>
      </c>
      <c r="C901" t="s">
        <v>318</v>
      </c>
      <c r="D901" t="str">
        <f>VLOOKUP(Table1[[#This Row],[State Name]], Lookup!$A$2:$B$33, 2, FALSE)</f>
        <v>PB</v>
      </c>
      <c r="E901" t="s">
        <v>33</v>
      </c>
      <c r="F901">
        <v>2021</v>
      </c>
      <c r="G901" t="s">
        <v>171</v>
      </c>
      <c r="H901">
        <f t="shared" si="14"/>
        <v>2</v>
      </c>
      <c r="I901" s="3">
        <f>DATE(Table1[[#This Row],[Year]],Table1[[#This Row],[Month_Number]],1)</f>
        <v>44228</v>
      </c>
      <c r="J901" t="s">
        <v>84</v>
      </c>
      <c r="K901" t="s">
        <v>1746</v>
      </c>
      <c r="L901" t="s">
        <v>50</v>
      </c>
      <c r="M901">
        <v>4</v>
      </c>
      <c r="N901" t="s">
        <v>38</v>
      </c>
      <c r="O901">
        <v>8</v>
      </c>
      <c r="P901">
        <v>4</v>
      </c>
      <c r="Q901" t="s">
        <v>39</v>
      </c>
      <c r="R901" t="s">
        <v>61</v>
      </c>
      <c r="S901" t="s">
        <v>73</v>
      </c>
      <c r="T901" t="s">
        <v>63</v>
      </c>
      <c r="U901" t="s">
        <v>43</v>
      </c>
      <c r="V901">
        <v>71</v>
      </c>
      <c r="W901">
        <v>56</v>
      </c>
      <c r="X901" t="str">
        <f>IF(Table1[[#This Row],[Driver Age]]&lt;25,"(&lt;25) Young",IF(Table1[[#This Row],[Driver Age]]&lt;=60,"(25–60) Adult","(&gt;60) Senior"))</f>
        <v>(25–60) Adult</v>
      </c>
      <c r="Y901" t="s">
        <v>44</v>
      </c>
      <c r="Z901" t="s">
        <v>90</v>
      </c>
      <c r="AA901" t="s">
        <v>76</v>
      </c>
      <c r="AB901" t="s">
        <v>77</v>
      </c>
      <c r="AC901">
        <v>0</v>
      </c>
      <c r="AD901" t="s">
        <v>47</v>
      </c>
      <c r="AE901" t="s">
        <v>48</v>
      </c>
      <c r="AF901" t="s">
        <v>26</v>
      </c>
      <c r="AG901" t="s">
        <v>50</v>
      </c>
      <c r="AH901">
        <v>0.5</v>
      </c>
      <c r="AI901" t="s">
        <v>66</v>
      </c>
      <c r="AJ901" t="s">
        <v>91</v>
      </c>
    </row>
    <row r="902" spans="1:36">
      <c r="A902" t="s">
        <v>1747</v>
      </c>
      <c r="B902">
        <f>1</f>
        <v>1</v>
      </c>
      <c r="C902" t="s">
        <v>149</v>
      </c>
      <c r="D902" t="str">
        <f>VLOOKUP(Table1[[#This Row],[State Name]], Lookup!$A$2:$B$33, 2, FALSE)</f>
        <v>AR</v>
      </c>
      <c r="E902" t="s">
        <v>33</v>
      </c>
      <c r="F902">
        <v>2018</v>
      </c>
      <c r="G902" t="s">
        <v>117</v>
      </c>
      <c r="H902">
        <f t="shared" si="14"/>
        <v>12</v>
      </c>
      <c r="I902" s="3">
        <f>DATE(Table1[[#This Row],[Year]],Table1[[#This Row],[Month_Number]],1)</f>
        <v>43435</v>
      </c>
      <c r="J902" t="s">
        <v>101</v>
      </c>
      <c r="K902" t="s">
        <v>1748</v>
      </c>
      <c r="L902" t="s">
        <v>59</v>
      </c>
      <c r="M902">
        <v>2</v>
      </c>
      <c r="N902" t="s">
        <v>38</v>
      </c>
      <c r="O902">
        <v>7</v>
      </c>
      <c r="P902">
        <v>1</v>
      </c>
      <c r="Q902" t="s">
        <v>87</v>
      </c>
      <c r="R902" t="s">
        <v>61</v>
      </c>
      <c r="S902" t="s">
        <v>73</v>
      </c>
      <c r="T902" t="s">
        <v>63</v>
      </c>
      <c r="U902" t="s">
        <v>43</v>
      </c>
      <c r="V902">
        <v>35</v>
      </c>
      <c r="W902">
        <v>35</v>
      </c>
      <c r="X902" t="str">
        <f>IF(Table1[[#This Row],[Driver Age]]&lt;25,"(&lt;25) Young",IF(Table1[[#This Row],[Driver Age]]&lt;=60,"(25–60) Adult","(&gt;60) Senior"))</f>
        <v>(25–60) Adult</v>
      </c>
      <c r="Y902" t="s">
        <v>75</v>
      </c>
      <c r="Z902" t="s">
        <v>90</v>
      </c>
      <c r="AA902" t="s">
        <v>45</v>
      </c>
      <c r="AB902" t="s">
        <v>64</v>
      </c>
      <c r="AC902">
        <v>11</v>
      </c>
      <c r="AD902" t="s">
        <v>78</v>
      </c>
      <c r="AE902" t="s">
        <v>65</v>
      </c>
      <c r="AF902" t="s">
        <v>49</v>
      </c>
      <c r="AG902" t="s">
        <v>50</v>
      </c>
      <c r="AH902">
        <v>0.14000000000000001</v>
      </c>
      <c r="AI902" t="s">
        <v>108</v>
      </c>
      <c r="AJ902" t="s">
        <v>109</v>
      </c>
    </row>
    <row r="903" spans="1:36">
      <c r="A903" t="s">
        <v>1749</v>
      </c>
      <c r="B903">
        <f>1</f>
        <v>1</v>
      </c>
      <c r="C903" t="s">
        <v>253</v>
      </c>
      <c r="D903" t="str">
        <f>VLOOKUP(Table1[[#This Row],[State Name]], Lookup!$A$2:$B$33, 2, FALSE)</f>
        <v>UK</v>
      </c>
      <c r="E903" t="s">
        <v>33</v>
      </c>
      <c r="F903">
        <v>2023</v>
      </c>
      <c r="G903" t="s">
        <v>94</v>
      </c>
      <c r="H903">
        <f t="shared" si="14"/>
        <v>8</v>
      </c>
      <c r="I903" s="3">
        <f>DATE(Table1[[#This Row],[Year]],Table1[[#This Row],[Month_Number]],1)</f>
        <v>45139</v>
      </c>
      <c r="J903" t="s">
        <v>95</v>
      </c>
      <c r="K903" t="s">
        <v>1750</v>
      </c>
      <c r="L903" t="s">
        <v>59</v>
      </c>
      <c r="M903">
        <v>5</v>
      </c>
      <c r="N903" t="s">
        <v>71</v>
      </c>
      <c r="O903">
        <v>0</v>
      </c>
      <c r="P903">
        <v>5</v>
      </c>
      <c r="Q903" t="s">
        <v>119</v>
      </c>
      <c r="R903" t="s">
        <v>88</v>
      </c>
      <c r="S903" t="s">
        <v>73</v>
      </c>
      <c r="T903" t="s">
        <v>42</v>
      </c>
      <c r="U903" t="s">
        <v>43</v>
      </c>
      <c r="V903">
        <v>79</v>
      </c>
      <c r="W903">
        <v>43</v>
      </c>
      <c r="X903" t="str">
        <f>IF(Table1[[#This Row],[Driver Age]]&lt;25,"(&lt;25) Young",IF(Table1[[#This Row],[Driver Age]]&lt;=60,"(25–60) Adult","(&gt;60) Senior"))</f>
        <v>(25–60) Adult</v>
      </c>
      <c r="Y903" t="s">
        <v>44</v>
      </c>
      <c r="Z903" t="s">
        <v>33</v>
      </c>
      <c r="AA903" t="s">
        <v>76</v>
      </c>
      <c r="AB903" t="s">
        <v>64</v>
      </c>
      <c r="AC903">
        <v>12</v>
      </c>
      <c r="AD903" t="s">
        <v>135</v>
      </c>
      <c r="AE903" t="s">
        <v>79</v>
      </c>
      <c r="AF903" t="s">
        <v>49</v>
      </c>
      <c r="AG903" t="s">
        <v>50</v>
      </c>
      <c r="AH903">
        <v>0</v>
      </c>
      <c r="AI903" t="s">
        <v>108</v>
      </c>
      <c r="AJ903" t="s">
        <v>91</v>
      </c>
    </row>
    <row r="904" spans="1:36">
      <c r="A904" t="s">
        <v>1751</v>
      </c>
      <c r="B904">
        <f>1</f>
        <v>1</v>
      </c>
      <c r="C904" t="s">
        <v>294</v>
      </c>
      <c r="D904" t="str">
        <f>VLOOKUP(Table1[[#This Row],[State Name]], Lookup!$A$2:$B$33, 2, FALSE)</f>
        <v>MZ</v>
      </c>
      <c r="E904" t="s">
        <v>33</v>
      </c>
      <c r="F904">
        <v>2020</v>
      </c>
      <c r="G904" t="s">
        <v>117</v>
      </c>
      <c r="H904">
        <f t="shared" si="14"/>
        <v>12</v>
      </c>
      <c r="I904" s="3">
        <f>DATE(Table1[[#This Row],[Year]],Table1[[#This Row],[Month_Number]],1)</f>
        <v>44166</v>
      </c>
      <c r="J904" t="s">
        <v>101</v>
      </c>
      <c r="K904" t="s">
        <v>711</v>
      </c>
      <c r="L904" t="s">
        <v>50</v>
      </c>
      <c r="M904">
        <v>3</v>
      </c>
      <c r="N904" t="s">
        <v>162</v>
      </c>
      <c r="O904">
        <v>7</v>
      </c>
      <c r="P904">
        <v>1</v>
      </c>
      <c r="Q904" t="s">
        <v>39</v>
      </c>
      <c r="R904" t="s">
        <v>88</v>
      </c>
      <c r="S904" t="s">
        <v>120</v>
      </c>
      <c r="T904" t="s">
        <v>105</v>
      </c>
      <c r="U904" t="s">
        <v>106</v>
      </c>
      <c r="V904">
        <v>54</v>
      </c>
      <c r="W904">
        <v>50</v>
      </c>
      <c r="X904" t="str">
        <f>IF(Table1[[#This Row],[Driver Age]]&lt;25,"(&lt;25) Young",IF(Table1[[#This Row],[Driver Age]]&lt;=60,"(25–60) Adult","(&gt;60) Senior"))</f>
        <v>(25–60) Adult</v>
      </c>
      <c r="Y904" t="s">
        <v>75</v>
      </c>
      <c r="Z904" t="s">
        <v>107</v>
      </c>
      <c r="AA904" t="s">
        <v>45</v>
      </c>
      <c r="AB904" t="s">
        <v>77</v>
      </c>
      <c r="AC904">
        <v>4</v>
      </c>
      <c r="AD904" t="s">
        <v>47</v>
      </c>
      <c r="AE904" t="s">
        <v>48</v>
      </c>
      <c r="AF904" t="s">
        <v>49</v>
      </c>
      <c r="AG904" t="s">
        <v>50</v>
      </c>
      <c r="AH904">
        <v>0.14000000000000001</v>
      </c>
      <c r="AI904" t="s">
        <v>66</v>
      </c>
      <c r="AJ904" t="s">
        <v>52</v>
      </c>
    </row>
    <row r="905" spans="1:36">
      <c r="A905" t="s">
        <v>1752</v>
      </c>
      <c r="B905">
        <f>1</f>
        <v>1</v>
      </c>
      <c r="C905" t="s">
        <v>116</v>
      </c>
      <c r="D905" t="str">
        <f>VLOOKUP(Table1[[#This Row],[State Name]], Lookup!$A$2:$B$33, 2, FALSE)</f>
        <v>HP</v>
      </c>
      <c r="E905" t="s">
        <v>33</v>
      </c>
      <c r="F905">
        <v>2023</v>
      </c>
      <c r="G905" t="s">
        <v>117</v>
      </c>
      <c r="H905">
        <f t="shared" si="14"/>
        <v>12</v>
      </c>
      <c r="I905" s="3">
        <f>DATE(Table1[[#This Row],[Year]],Table1[[#This Row],[Month_Number]],1)</f>
        <v>45261</v>
      </c>
      <c r="J905" t="s">
        <v>84</v>
      </c>
      <c r="K905" t="s">
        <v>300</v>
      </c>
      <c r="L905" t="s">
        <v>50</v>
      </c>
      <c r="M905">
        <v>2</v>
      </c>
      <c r="N905" t="s">
        <v>162</v>
      </c>
      <c r="O905">
        <v>2</v>
      </c>
      <c r="P905">
        <v>1</v>
      </c>
      <c r="Q905" t="s">
        <v>119</v>
      </c>
      <c r="R905" t="s">
        <v>40</v>
      </c>
      <c r="S905" t="s">
        <v>73</v>
      </c>
      <c r="T905" t="s">
        <v>105</v>
      </c>
      <c r="U905" t="s">
        <v>33</v>
      </c>
      <c r="V905">
        <v>86</v>
      </c>
      <c r="W905">
        <v>24</v>
      </c>
      <c r="X905" t="str">
        <f>IF(Table1[[#This Row],[Driver Age]]&lt;25,"(&lt;25) Young",IF(Table1[[#This Row],[Driver Age]]&lt;=60,"(25–60) Adult","(&gt;60) Senior"))</f>
        <v>(&lt;25) Young</v>
      </c>
      <c r="Y905" t="s">
        <v>75</v>
      </c>
      <c r="Z905" t="s">
        <v>107</v>
      </c>
      <c r="AA905" t="s">
        <v>45</v>
      </c>
      <c r="AB905" t="s">
        <v>97</v>
      </c>
      <c r="AC905">
        <v>2</v>
      </c>
      <c r="AD905" t="s">
        <v>47</v>
      </c>
      <c r="AE905" t="s">
        <v>79</v>
      </c>
      <c r="AF905" t="s">
        <v>26</v>
      </c>
      <c r="AG905" t="s">
        <v>50</v>
      </c>
      <c r="AH905">
        <v>0.5</v>
      </c>
      <c r="AI905" t="s">
        <v>168</v>
      </c>
      <c r="AJ905" t="s">
        <v>91</v>
      </c>
    </row>
    <row r="906" spans="1:36">
      <c r="A906" t="s">
        <v>1753</v>
      </c>
      <c r="B906">
        <f>1</f>
        <v>1</v>
      </c>
      <c r="C906" t="s">
        <v>211</v>
      </c>
      <c r="D906" t="str">
        <f>VLOOKUP(Table1[[#This Row],[State Name]], Lookup!$A$2:$B$33, 2, FALSE)</f>
        <v>WB</v>
      </c>
      <c r="E906" t="s">
        <v>229</v>
      </c>
      <c r="F906">
        <v>2021</v>
      </c>
      <c r="G906" t="s">
        <v>192</v>
      </c>
      <c r="H906">
        <f t="shared" si="14"/>
        <v>3</v>
      </c>
      <c r="I906" s="3">
        <f>DATE(Table1[[#This Row],[Year]],Table1[[#This Row],[Month_Number]],1)</f>
        <v>44256</v>
      </c>
      <c r="J906" t="s">
        <v>84</v>
      </c>
      <c r="K906" t="s">
        <v>1074</v>
      </c>
      <c r="L906" t="s">
        <v>59</v>
      </c>
      <c r="M906">
        <v>4</v>
      </c>
      <c r="N906" t="s">
        <v>38</v>
      </c>
      <c r="O906">
        <v>10</v>
      </c>
      <c r="P906">
        <v>2</v>
      </c>
      <c r="Q906" t="s">
        <v>39</v>
      </c>
      <c r="R906" t="s">
        <v>104</v>
      </c>
      <c r="S906" t="s">
        <v>62</v>
      </c>
      <c r="T906" t="s">
        <v>105</v>
      </c>
      <c r="U906" t="s">
        <v>33</v>
      </c>
      <c r="V906">
        <v>32</v>
      </c>
      <c r="W906">
        <v>68</v>
      </c>
      <c r="X906" t="str">
        <f>IF(Table1[[#This Row],[Driver Age]]&lt;25,"(&lt;25) Young",IF(Table1[[#This Row],[Driver Age]]&lt;=60,"(25–60) Adult","(&gt;60) Senior"))</f>
        <v>(&gt;60) Senior</v>
      </c>
      <c r="Y906" t="s">
        <v>44</v>
      </c>
      <c r="Z906" t="s">
        <v>107</v>
      </c>
      <c r="AA906" t="s">
        <v>45</v>
      </c>
      <c r="AB906" t="s">
        <v>46</v>
      </c>
      <c r="AC906">
        <v>4</v>
      </c>
      <c r="AD906" t="s">
        <v>47</v>
      </c>
      <c r="AE906" t="s">
        <v>48</v>
      </c>
      <c r="AF906" t="s">
        <v>26</v>
      </c>
      <c r="AG906" t="s">
        <v>50</v>
      </c>
      <c r="AH906">
        <v>0.2</v>
      </c>
      <c r="AI906" t="s">
        <v>51</v>
      </c>
      <c r="AJ906" t="s">
        <v>109</v>
      </c>
    </row>
    <row r="907" spans="1:36">
      <c r="A907" t="s">
        <v>1754</v>
      </c>
      <c r="B907">
        <f>1</f>
        <v>1</v>
      </c>
      <c r="C907" t="s">
        <v>220</v>
      </c>
      <c r="D907" t="str">
        <f>VLOOKUP(Table1[[#This Row],[State Name]], Lookup!$A$2:$B$33, 2, FALSE)</f>
        <v>NL</v>
      </c>
      <c r="E907" t="s">
        <v>33</v>
      </c>
      <c r="F907">
        <v>2022</v>
      </c>
      <c r="G907" t="s">
        <v>171</v>
      </c>
      <c r="H907">
        <f t="shared" si="14"/>
        <v>2</v>
      </c>
      <c r="I907" s="3">
        <f>DATE(Table1[[#This Row],[Year]],Table1[[#This Row],[Month_Number]],1)</f>
        <v>44593</v>
      </c>
      <c r="J907" t="s">
        <v>35</v>
      </c>
      <c r="K907" t="s">
        <v>1755</v>
      </c>
      <c r="L907" t="s">
        <v>59</v>
      </c>
      <c r="M907">
        <v>1</v>
      </c>
      <c r="N907" t="s">
        <v>38</v>
      </c>
      <c r="O907">
        <v>8</v>
      </c>
      <c r="P907">
        <v>0</v>
      </c>
      <c r="Q907" t="s">
        <v>103</v>
      </c>
      <c r="R907" t="s">
        <v>61</v>
      </c>
      <c r="S907" t="s">
        <v>120</v>
      </c>
      <c r="T907" t="s">
        <v>105</v>
      </c>
      <c r="U907" t="s">
        <v>89</v>
      </c>
      <c r="V907">
        <v>57</v>
      </c>
      <c r="W907">
        <v>54</v>
      </c>
      <c r="X907" t="str">
        <f>IF(Table1[[#This Row],[Driver Age]]&lt;25,"(&lt;25) Young",IF(Table1[[#This Row],[Driver Age]]&lt;=60,"(25–60) Adult","(&gt;60) Senior"))</f>
        <v>(25–60) Adult</v>
      </c>
      <c r="Y907" t="s">
        <v>44</v>
      </c>
      <c r="Z907" t="s">
        <v>90</v>
      </c>
      <c r="AA907" t="s">
        <v>45</v>
      </c>
      <c r="AB907" t="s">
        <v>97</v>
      </c>
      <c r="AC907">
        <v>4</v>
      </c>
      <c r="AD907" t="s">
        <v>47</v>
      </c>
      <c r="AE907" t="s">
        <v>79</v>
      </c>
      <c r="AF907" t="s">
        <v>49</v>
      </c>
      <c r="AG907" t="s">
        <v>143</v>
      </c>
      <c r="AH907">
        <v>0</v>
      </c>
      <c r="AI907" t="s">
        <v>66</v>
      </c>
      <c r="AJ907" t="s">
        <v>52</v>
      </c>
    </row>
    <row r="908" spans="1:36">
      <c r="A908" t="s">
        <v>1756</v>
      </c>
      <c r="B908">
        <f>1</f>
        <v>1</v>
      </c>
      <c r="C908" t="s">
        <v>170</v>
      </c>
      <c r="D908" t="str">
        <f>VLOOKUP(Table1[[#This Row],[State Name]], Lookup!$A$2:$B$33, 2, FALSE)</f>
        <v>PY</v>
      </c>
      <c r="E908" t="s">
        <v>33</v>
      </c>
      <c r="F908">
        <v>2023</v>
      </c>
      <c r="G908" t="s">
        <v>117</v>
      </c>
      <c r="H908">
        <f t="shared" si="14"/>
        <v>12</v>
      </c>
      <c r="I908" s="3">
        <f>DATE(Table1[[#This Row],[Year]],Table1[[#This Row],[Month_Number]],1)</f>
        <v>45261</v>
      </c>
      <c r="J908" t="s">
        <v>35</v>
      </c>
      <c r="K908" t="s">
        <v>1757</v>
      </c>
      <c r="L908" t="s">
        <v>59</v>
      </c>
      <c r="M908">
        <v>3</v>
      </c>
      <c r="N908" t="s">
        <v>38</v>
      </c>
      <c r="O908">
        <v>7</v>
      </c>
      <c r="P908">
        <v>0</v>
      </c>
      <c r="Q908" t="s">
        <v>87</v>
      </c>
      <c r="R908" t="s">
        <v>40</v>
      </c>
      <c r="S908" t="s">
        <v>41</v>
      </c>
      <c r="T908" t="s">
        <v>105</v>
      </c>
      <c r="U908" t="s">
        <v>106</v>
      </c>
      <c r="V908">
        <v>104</v>
      </c>
      <c r="W908">
        <v>64</v>
      </c>
      <c r="X908" t="str">
        <f>IF(Table1[[#This Row],[Driver Age]]&lt;25,"(&lt;25) Young",IF(Table1[[#This Row],[Driver Age]]&lt;=60,"(25–60) Adult","(&gt;60) Senior"))</f>
        <v>(&gt;60) Senior</v>
      </c>
      <c r="Y908" t="s">
        <v>75</v>
      </c>
      <c r="Z908" t="s">
        <v>107</v>
      </c>
      <c r="AA908" t="s">
        <v>76</v>
      </c>
      <c r="AB908" t="s">
        <v>46</v>
      </c>
      <c r="AC908">
        <v>12</v>
      </c>
      <c r="AD908" t="s">
        <v>135</v>
      </c>
      <c r="AE908" t="s">
        <v>79</v>
      </c>
      <c r="AF908" t="s">
        <v>49</v>
      </c>
      <c r="AG908" t="s">
        <v>143</v>
      </c>
      <c r="AH908">
        <v>0</v>
      </c>
      <c r="AI908" t="s">
        <v>66</v>
      </c>
      <c r="AJ908" t="s">
        <v>67</v>
      </c>
    </row>
    <row r="909" spans="1:36">
      <c r="A909" t="s">
        <v>1758</v>
      </c>
      <c r="B909">
        <f>1</f>
        <v>1</v>
      </c>
      <c r="C909" t="s">
        <v>152</v>
      </c>
      <c r="D909" t="str">
        <f>VLOOKUP(Table1[[#This Row],[State Name]], Lookup!$A$2:$B$33, 2, FALSE)</f>
        <v>AP</v>
      </c>
      <c r="E909" t="s">
        <v>440</v>
      </c>
      <c r="F909">
        <v>2018</v>
      </c>
      <c r="G909" t="s">
        <v>34</v>
      </c>
      <c r="H909">
        <f t="shared" si="14"/>
        <v>5</v>
      </c>
      <c r="I909" s="3">
        <f>DATE(Table1[[#This Row],[Year]],Table1[[#This Row],[Month_Number]],1)</f>
        <v>43221</v>
      </c>
      <c r="J909" t="s">
        <v>101</v>
      </c>
      <c r="K909" t="s">
        <v>1759</v>
      </c>
      <c r="L909" t="s">
        <v>59</v>
      </c>
      <c r="M909">
        <v>2</v>
      </c>
      <c r="N909" t="s">
        <v>86</v>
      </c>
      <c r="O909">
        <v>6</v>
      </c>
      <c r="P909">
        <v>0</v>
      </c>
      <c r="Q909" t="s">
        <v>72</v>
      </c>
      <c r="R909" t="s">
        <v>61</v>
      </c>
      <c r="S909" t="s">
        <v>41</v>
      </c>
      <c r="T909" t="s">
        <v>42</v>
      </c>
      <c r="U909" t="s">
        <v>33</v>
      </c>
      <c r="V909">
        <v>86</v>
      </c>
      <c r="W909">
        <v>24</v>
      </c>
      <c r="X909" t="str">
        <f>IF(Table1[[#This Row],[Driver Age]]&lt;25,"(&lt;25) Young",IF(Table1[[#This Row],[Driver Age]]&lt;=60,"(25–60) Adult","(&gt;60) Senior"))</f>
        <v>(&lt;25) Young</v>
      </c>
      <c r="Y909" t="s">
        <v>75</v>
      </c>
      <c r="Z909" t="s">
        <v>33</v>
      </c>
      <c r="AA909" t="s">
        <v>45</v>
      </c>
      <c r="AB909" t="s">
        <v>64</v>
      </c>
      <c r="AC909">
        <v>0</v>
      </c>
      <c r="AD909" t="s">
        <v>47</v>
      </c>
      <c r="AE909" t="s">
        <v>65</v>
      </c>
      <c r="AF909" t="s">
        <v>49</v>
      </c>
      <c r="AG909" t="s">
        <v>143</v>
      </c>
      <c r="AH909">
        <v>0</v>
      </c>
      <c r="AI909" t="s">
        <v>168</v>
      </c>
      <c r="AJ909" t="s">
        <v>91</v>
      </c>
    </row>
    <row r="910" spans="1:36">
      <c r="A910" t="s">
        <v>1760</v>
      </c>
      <c r="B910">
        <f>1</f>
        <v>1</v>
      </c>
      <c r="C910" t="s">
        <v>137</v>
      </c>
      <c r="D910" t="str">
        <f>VLOOKUP(Table1[[#This Row],[State Name]], Lookup!$A$2:$B$33, 2, FALSE)</f>
        <v>AS</v>
      </c>
      <c r="E910" t="s">
        <v>33</v>
      </c>
      <c r="F910">
        <v>2018</v>
      </c>
      <c r="G910" t="s">
        <v>130</v>
      </c>
      <c r="H910">
        <f t="shared" si="14"/>
        <v>4</v>
      </c>
      <c r="I910" s="3">
        <f>DATE(Table1[[#This Row],[Year]],Table1[[#This Row],[Month_Number]],1)</f>
        <v>43191</v>
      </c>
      <c r="J910" t="s">
        <v>146</v>
      </c>
      <c r="K910" t="s">
        <v>369</v>
      </c>
      <c r="L910" t="s">
        <v>37</v>
      </c>
      <c r="M910">
        <v>3</v>
      </c>
      <c r="N910" t="s">
        <v>71</v>
      </c>
      <c r="O910">
        <v>4</v>
      </c>
      <c r="P910">
        <v>0</v>
      </c>
      <c r="Q910" t="s">
        <v>119</v>
      </c>
      <c r="R910" t="s">
        <v>104</v>
      </c>
      <c r="S910" t="s">
        <v>73</v>
      </c>
      <c r="T910" t="s">
        <v>63</v>
      </c>
      <c r="U910" t="s">
        <v>33</v>
      </c>
      <c r="V910">
        <v>119</v>
      </c>
      <c r="W910">
        <v>70</v>
      </c>
      <c r="X910" t="str">
        <f>IF(Table1[[#This Row],[Driver Age]]&lt;25,"(&lt;25) Young",IF(Table1[[#This Row],[Driver Age]]&lt;=60,"(25–60) Adult","(&gt;60) Senior"))</f>
        <v>(&gt;60) Senior</v>
      </c>
      <c r="Y910" t="s">
        <v>44</v>
      </c>
      <c r="Z910" t="s">
        <v>90</v>
      </c>
      <c r="AA910" t="s">
        <v>45</v>
      </c>
      <c r="AB910" t="s">
        <v>77</v>
      </c>
      <c r="AC910">
        <v>15</v>
      </c>
      <c r="AD910" t="s">
        <v>135</v>
      </c>
      <c r="AE910" t="s">
        <v>65</v>
      </c>
      <c r="AF910" t="s">
        <v>49</v>
      </c>
      <c r="AG910" t="s">
        <v>143</v>
      </c>
      <c r="AH910">
        <v>0</v>
      </c>
      <c r="AI910" t="s">
        <v>51</v>
      </c>
      <c r="AJ910" t="s">
        <v>81</v>
      </c>
    </row>
    <row r="911" spans="1:36">
      <c r="A911" t="s">
        <v>1761</v>
      </c>
      <c r="B911">
        <f>1</f>
        <v>1</v>
      </c>
      <c r="C911" t="s">
        <v>166</v>
      </c>
      <c r="D911" t="str">
        <f>VLOOKUP(Table1[[#This Row],[State Name]], Lookup!$A$2:$B$33, 2, FALSE)</f>
        <v>MP</v>
      </c>
      <c r="E911" t="s">
        <v>33</v>
      </c>
      <c r="F911">
        <v>2022</v>
      </c>
      <c r="G911" t="s">
        <v>56</v>
      </c>
      <c r="H911">
        <f t="shared" si="14"/>
        <v>1</v>
      </c>
      <c r="I911" s="3">
        <f>DATE(Table1[[#This Row],[Year]],Table1[[#This Row],[Month_Number]],1)</f>
        <v>44562</v>
      </c>
      <c r="J911" t="s">
        <v>154</v>
      </c>
      <c r="K911" t="s">
        <v>1531</v>
      </c>
      <c r="L911" t="s">
        <v>37</v>
      </c>
      <c r="M911">
        <v>3</v>
      </c>
      <c r="N911" t="s">
        <v>38</v>
      </c>
      <c r="O911">
        <v>3</v>
      </c>
      <c r="P911">
        <v>1</v>
      </c>
      <c r="Q911" t="s">
        <v>39</v>
      </c>
      <c r="R911" t="s">
        <v>104</v>
      </c>
      <c r="S911" t="s">
        <v>120</v>
      </c>
      <c r="T911" t="s">
        <v>63</v>
      </c>
      <c r="U911" t="s">
        <v>89</v>
      </c>
      <c r="V911">
        <v>110</v>
      </c>
      <c r="W911">
        <v>24</v>
      </c>
      <c r="X911" t="str">
        <f>IF(Table1[[#This Row],[Driver Age]]&lt;25,"(&lt;25) Young",IF(Table1[[#This Row],[Driver Age]]&lt;=60,"(25–60) Adult","(&gt;60) Senior"))</f>
        <v>(&lt;25) Young</v>
      </c>
      <c r="Y911" t="s">
        <v>44</v>
      </c>
      <c r="Z911" t="s">
        <v>90</v>
      </c>
      <c r="AA911" t="s">
        <v>76</v>
      </c>
      <c r="AB911" t="s">
        <v>64</v>
      </c>
      <c r="AC911">
        <v>6</v>
      </c>
      <c r="AD911" t="s">
        <v>78</v>
      </c>
      <c r="AE911" t="s">
        <v>79</v>
      </c>
      <c r="AF911" t="s">
        <v>26</v>
      </c>
      <c r="AG911" t="s">
        <v>50</v>
      </c>
      <c r="AH911">
        <v>0.33</v>
      </c>
      <c r="AI911" t="s">
        <v>168</v>
      </c>
      <c r="AJ911" t="s">
        <v>81</v>
      </c>
    </row>
    <row r="912" spans="1:36">
      <c r="A912" t="s">
        <v>1762</v>
      </c>
      <c r="B912">
        <f>1</f>
        <v>1</v>
      </c>
      <c r="C912" t="s">
        <v>116</v>
      </c>
      <c r="D912" t="str">
        <f>VLOOKUP(Table1[[#This Row],[State Name]], Lookup!$A$2:$B$33, 2, FALSE)</f>
        <v>HP</v>
      </c>
      <c r="E912" t="s">
        <v>33</v>
      </c>
      <c r="F912">
        <v>2021</v>
      </c>
      <c r="G912" t="s">
        <v>34</v>
      </c>
      <c r="H912">
        <f t="shared" si="14"/>
        <v>5</v>
      </c>
      <c r="I912" s="3">
        <f>DATE(Table1[[#This Row],[Year]],Table1[[#This Row],[Month_Number]],1)</f>
        <v>44317</v>
      </c>
      <c r="J912" t="s">
        <v>84</v>
      </c>
      <c r="K912" t="s">
        <v>705</v>
      </c>
      <c r="L912" t="s">
        <v>37</v>
      </c>
      <c r="M912">
        <v>5</v>
      </c>
      <c r="N912" t="s">
        <v>162</v>
      </c>
      <c r="O912">
        <v>5</v>
      </c>
      <c r="P912">
        <v>3</v>
      </c>
      <c r="Q912" t="s">
        <v>119</v>
      </c>
      <c r="R912" t="s">
        <v>40</v>
      </c>
      <c r="S912" t="s">
        <v>120</v>
      </c>
      <c r="T912" t="s">
        <v>74</v>
      </c>
      <c r="U912" t="s">
        <v>89</v>
      </c>
      <c r="V912">
        <v>99</v>
      </c>
      <c r="W912">
        <v>27</v>
      </c>
      <c r="X912" t="str">
        <f>IF(Table1[[#This Row],[Driver Age]]&lt;25,"(&lt;25) Young",IF(Table1[[#This Row],[Driver Age]]&lt;=60,"(25–60) Adult","(&gt;60) Senior"))</f>
        <v>(25–60) Adult</v>
      </c>
      <c r="Y912" t="s">
        <v>44</v>
      </c>
      <c r="Z912" t="s">
        <v>90</v>
      </c>
      <c r="AA912" t="s">
        <v>45</v>
      </c>
      <c r="AB912" t="s">
        <v>77</v>
      </c>
      <c r="AC912">
        <v>0</v>
      </c>
      <c r="AD912" t="s">
        <v>47</v>
      </c>
      <c r="AE912" t="s">
        <v>48</v>
      </c>
      <c r="AF912" t="s">
        <v>26</v>
      </c>
      <c r="AG912" t="s">
        <v>50</v>
      </c>
      <c r="AH912">
        <v>0.6</v>
      </c>
      <c r="AI912" t="s">
        <v>80</v>
      </c>
      <c r="AJ912" t="s">
        <v>67</v>
      </c>
    </row>
    <row r="913" spans="1:36">
      <c r="A913" t="s">
        <v>1763</v>
      </c>
      <c r="B913">
        <f>1</f>
        <v>1</v>
      </c>
      <c r="C913" t="s">
        <v>311</v>
      </c>
      <c r="D913" t="str">
        <f>VLOOKUP(Table1[[#This Row],[State Name]], Lookup!$A$2:$B$33, 2, FALSE)</f>
        <v>JH</v>
      </c>
      <c r="E913" t="s">
        <v>33</v>
      </c>
      <c r="F913">
        <v>2020</v>
      </c>
      <c r="G913" t="s">
        <v>94</v>
      </c>
      <c r="H913">
        <f t="shared" si="14"/>
        <v>8</v>
      </c>
      <c r="I913" s="3">
        <f>DATE(Table1[[#This Row],[Year]],Table1[[#This Row],[Month_Number]],1)</f>
        <v>44044</v>
      </c>
      <c r="J913" t="s">
        <v>101</v>
      </c>
      <c r="K913" t="s">
        <v>1764</v>
      </c>
      <c r="L913" t="s">
        <v>59</v>
      </c>
      <c r="M913">
        <v>3</v>
      </c>
      <c r="N913" t="s">
        <v>60</v>
      </c>
      <c r="O913">
        <v>10</v>
      </c>
      <c r="P913">
        <v>2</v>
      </c>
      <c r="Q913" t="s">
        <v>87</v>
      </c>
      <c r="R913" t="s">
        <v>61</v>
      </c>
      <c r="S913" t="s">
        <v>120</v>
      </c>
      <c r="T913" t="s">
        <v>42</v>
      </c>
      <c r="U913" t="s">
        <v>43</v>
      </c>
      <c r="V913">
        <v>79</v>
      </c>
      <c r="W913">
        <v>37</v>
      </c>
      <c r="X913" t="str">
        <f>IF(Table1[[#This Row],[Driver Age]]&lt;25,"(&lt;25) Young",IF(Table1[[#This Row],[Driver Age]]&lt;=60,"(25–60) Adult","(&gt;60) Senior"))</f>
        <v>(25–60) Adult</v>
      </c>
      <c r="Y913" t="s">
        <v>44</v>
      </c>
      <c r="Z913" t="s">
        <v>33</v>
      </c>
      <c r="AA913" t="s">
        <v>45</v>
      </c>
      <c r="AB913" t="s">
        <v>97</v>
      </c>
      <c r="AC913">
        <v>19</v>
      </c>
      <c r="AD913" t="s">
        <v>114</v>
      </c>
      <c r="AE913" t="s">
        <v>48</v>
      </c>
      <c r="AF913" t="s">
        <v>49</v>
      </c>
      <c r="AG913" t="s">
        <v>50</v>
      </c>
      <c r="AH913">
        <v>0.2</v>
      </c>
      <c r="AI913" t="s">
        <v>108</v>
      </c>
      <c r="AJ913" t="s">
        <v>91</v>
      </c>
    </row>
    <row r="914" spans="1:36">
      <c r="A914" t="s">
        <v>1765</v>
      </c>
      <c r="B914">
        <f>1</f>
        <v>1</v>
      </c>
      <c r="C914" t="s">
        <v>206</v>
      </c>
      <c r="D914" t="str">
        <f>VLOOKUP(Table1[[#This Row],[State Name]], Lookup!$A$2:$B$33, 2, FALSE)</f>
        <v>OD</v>
      </c>
      <c r="E914" t="s">
        <v>33</v>
      </c>
      <c r="F914">
        <v>2019</v>
      </c>
      <c r="G914" t="s">
        <v>34</v>
      </c>
      <c r="H914">
        <f t="shared" si="14"/>
        <v>5</v>
      </c>
      <c r="I914" s="3">
        <f>DATE(Table1[[#This Row],[Year]],Table1[[#This Row],[Month_Number]],1)</f>
        <v>43586</v>
      </c>
      <c r="J914" t="s">
        <v>154</v>
      </c>
      <c r="K914" t="s">
        <v>1766</v>
      </c>
      <c r="L914" t="s">
        <v>59</v>
      </c>
      <c r="M914">
        <v>5</v>
      </c>
      <c r="N914" t="s">
        <v>38</v>
      </c>
      <c r="O914">
        <v>5</v>
      </c>
      <c r="P914">
        <v>1</v>
      </c>
      <c r="Q914" t="s">
        <v>39</v>
      </c>
      <c r="R914" t="s">
        <v>88</v>
      </c>
      <c r="S914" t="s">
        <v>62</v>
      </c>
      <c r="T914" t="s">
        <v>63</v>
      </c>
      <c r="U914" t="s">
        <v>106</v>
      </c>
      <c r="V914">
        <v>45</v>
      </c>
      <c r="W914">
        <v>56</v>
      </c>
      <c r="X914" t="str">
        <f>IF(Table1[[#This Row],[Driver Age]]&lt;25,"(&lt;25) Young",IF(Table1[[#This Row],[Driver Age]]&lt;=60,"(25–60) Adult","(&gt;60) Senior"))</f>
        <v>(25–60) Adult</v>
      </c>
      <c r="Y914" t="s">
        <v>44</v>
      </c>
      <c r="Z914" t="s">
        <v>107</v>
      </c>
      <c r="AA914" t="s">
        <v>45</v>
      </c>
      <c r="AB914" t="s">
        <v>77</v>
      </c>
      <c r="AC914">
        <v>10</v>
      </c>
      <c r="AD914" t="s">
        <v>78</v>
      </c>
      <c r="AE914" t="s">
        <v>65</v>
      </c>
      <c r="AF914" t="s">
        <v>26</v>
      </c>
      <c r="AG914" t="s">
        <v>50</v>
      </c>
      <c r="AH914">
        <v>0.2</v>
      </c>
      <c r="AI914" t="s">
        <v>66</v>
      </c>
      <c r="AJ914" t="s">
        <v>109</v>
      </c>
    </row>
    <row r="915" spans="1:36">
      <c r="A915" t="s">
        <v>1767</v>
      </c>
      <c r="B915">
        <f>1</f>
        <v>1</v>
      </c>
      <c r="C915" t="s">
        <v>206</v>
      </c>
      <c r="D915" t="str">
        <f>VLOOKUP(Table1[[#This Row],[State Name]], Lookup!$A$2:$B$33, 2, FALSE)</f>
        <v>OD</v>
      </c>
      <c r="E915" t="s">
        <v>33</v>
      </c>
      <c r="F915">
        <v>2018</v>
      </c>
      <c r="G915" t="s">
        <v>56</v>
      </c>
      <c r="H915">
        <f t="shared" si="14"/>
        <v>1</v>
      </c>
      <c r="I915" s="3">
        <f>DATE(Table1[[#This Row],[Year]],Table1[[#This Row],[Month_Number]],1)</f>
        <v>43101</v>
      </c>
      <c r="J915" t="s">
        <v>95</v>
      </c>
      <c r="K915" t="s">
        <v>703</v>
      </c>
      <c r="L915" t="s">
        <v>50</v>
      </c>
      <c r="M915">
        <v>4</v>
      </c>
      <c r="N915" t="s">
        <v>128</v>
      </c>
      <c r="O915">
        <v>9</v>
      </c>
      <c r="P915">
        <v>3</v>
      </c>
      <c r="Q915" t="s">
        <v>87</v>
      </c>
      <c r="R915" t="s">
        <v>88</v>
      </c>
      <c r="S915" t="s">
        <v>120</v>
      </c>
      <c r="T915" t="s">
        <v>74</v>
      </c>
      <c r="U915" t="s">
        <v>43</v>
      </c>
      <c r="V915">
        <v>88</v>
      </c>
      <c r="W915">
        <v>42</v>
      </c>
      <c r="X915" t="str">
        <f>IF(Table1[[#This Row],[Driver Age]]&lt;25,"(&lt;25) Young",IF(Table1[[#This Row],[Driver Age]]&lt;=60,"(25–60) Adult","(&gt;60) Senior"))</f>
        <v>(25–60) Adult</v>
      </c>
      <c r="Y915" t="s">
        <v>75</v>
      </c>
      <c r="Z915" t="s">
        <v>33</v>
      </c>
      <c r="AA915" t="s">
        <v>76</v>
      </c>
      <c r="AB915" t="s">
        <v>77</v>
      </c>
      <c r="AC915">
        <v>8</v>
      </c>
      <c r="AD915" t="s">
        <v>78</v>
      </c>
      <c r="AE915" t="s">
        <v>65</v>
      </c>
      <c r="AF915" t="s">
        <v>49</v>
      </c>
      <c r="AG915" t="s">
        <v>50</v>
      </c>
      <c r="AH915">
        <v>0.33</v>
      </c>
      <c r="AI915" t="s">
        <v>108</v>
      </c>
      <c r="AJ915" t="s">
        <v>91</v>
      </c>
    </row>
    <row r="916" spans="1:36">
      <c r="A916" t="s">
        <v>1768</v>
      </c>
      <c r="B916">
        <f>1</f>
        <v>1</v>
      </c>
      <c r="C916" t="s">
        <v>145</v>
      </c>
      <c r="D916" t="str">
        <f>VLOOKUP(Table1[[#This Row],[State Name]], Lookup!$A$2:$B$33, 2, FALSE)</f>
        <v>TS</v>
      </c>
      <c r="E916" t="s">
        <v>33</v>
      </c>
      <c r="F916">
        <v>2021</v>
      </c>
      <c r="G916" t="s">
        <v>124</v>
      </c>
      <c r="H916">
        <f t="shared" si="14"/>
        <v>7</v>
      </c>
      <c r="I916" s="3">
        <f>DATE(Table1[[#This Row],[Year]],Table1[[#This Row],[Month_Number]],1)</f>
        <v>44378</v>
      </c>
      <c r="J916" t="s">
        <v>57</v>
      </c>
      <c r="K916" t="s">
        <v>1769</v>
      </c>
      <c r="L916" t="s">
        <v>37</v>
      </c>
      <c r="M916">
        <v>3</v>
      </c>
      <c r="N916" t="s">
        <v>162</v>
      </c>
      <c r="O916">
        <v>2</v>
      </c>
      <c r="P916">
        <v>4</v>
      </c>
      <c r="Q916" t="s">
        <v>72</v>
      </c>
      <c r="R916" t="s">
        <v>104</v>
      </c>
      <c r="S916" t="s">
        <v>120</v>
      </c>
      <c r="T916" t="s">
        <v>74</v>
      </c>
      <c r="U916" t="s">
        <v>106</v>
      </c>
      <c r="V916">
        <v>76</v>
      </c>
      <c r="W916">
        <v>23</v>
      </c>
      <c r="X916" t="str">
        <f>IF(Table1[[#This Row],[Driver Age]]&lt;25,"(&lt;25) Young",IF(Table1[[#This Row],[Driver Age]]&lt;=60,"(25–60) Adult","(&gt;60) Senior"))</f>
        <v>(&lt;25) Young</v>
      </c>
      <c r="Y916" t="s">
        <v>44</v>
      </c>
      <c r="Z916" t="s">
        <v>33</v>
      </c>
      <c r="AA916" t="s">
        <v>76</v>
      </c>
      <c r="AB916" t="s">
        <v>97</v>
      </c>
      <c r="AC916">
        <v>21</v>
      </c>
      <c r="AD916" t="s">
        <v>47</v>
      </c>
      <c r="AE916" t="s">
        <v>48</v>
      </c>
      <c r="AF916" t="s">
        <v>49</v>
      </c>
      <c r="AG916" t="s">
        <v>50</v>
      </c>
      <c r="AH916">
        <v>2</v>
      </c>
      <c r="AI916" t="s">
        <v>168</v>
      </c>
      <c r="AJ916" t="s">
        <v>91</v>
      </c>
    </row>
    <row r="917" spans="1:36">
      <c r="A917" t="s">
        <v>1770</v>
      </c>
      <c r="B917">
        <f>1</f>
        <v>1</v>
      </c>
      <c r="C917" t="s">
        <v>234</v>
      </c>
      <c r="D917" t="str">
        <f>VLOOKUP(Table1[[#This Row],[State Name]], Lookup!$A$2:$B$33, 2, FALSE)</f>
        <v>TR</v>
      </c>
      <c r="E917" t="s">
        <v>33</v>
      </c>
      <c r="F917">
        <v>2021</v>
      </c>
      <c r="G917" t="s">
        <v>130</v>
      </c>
      <c r="H917">
        <f t="shared" si="14"/>
        <v>4</v>
      </c>
      <c r="I917" s="3">
        <f>DATE(Table1[[#This Row],[Year]],Table1[[#This Row],[Month_Number]],1)</f>
        <v>44287</v>
      </c>
      <c r="J917" t="s">
        <v>57</v>
      </c>
      <c r="K917" t="s">
        <v>1593</v>
      </c>
      <c r="L917" t="s">
        <v>59</v>
      </c>
      <c r="M917">
        <v>3</v>
      </c>
      <c r="N917" t="s">
        <v>60</v>
      </c>
      <c r="O917">
        <v>7</v>
      </c>
      <c r="P917">
        <v>5</v>
      </c>
      <c r="Q917" t="s">
        <v>87</v>
      </c>
      <c r="R917" t="s">
        <v>88</v>
      </c>
      <c r="S917" t="s">
        <v>41</v>
      </c>
      <c r="T917" t="s">
        <v>42</v>
      </c>
      <c r="U917" t="s">
        <v>106</v>
      </c>
      <c r="V917">
        <v>81</v>
      </c>
      <c r="W917">
        <v>58</v>
      </c>
      <c r="X917" t="str">
        <f>IF(Table1[[#This Row],[Driver Age]]&lt;25,"(&lt;25) Young",IF(Table1[[#This Row],[Driver Age]]&lt;=60,"(25–60) Adult","(&gt;60) Senior"))</f>
        <v>(25–60) Adult</v>
      </c>
      <c r="Y917" t="s">
        <v>44</v>
      </c>
      <c r="Z917" t="s">
        <v>107</v>
      </c>
      <c r="AA917" t="s">
        <v>76</v>
      </c>
      <c r="AB917" t="s">
        <v>64</v>
      </c>
      <c r="AC917">
        <v>1</v>
      </c>
      <c r="AD917" t="s">
        <v>47</v>
      </c>
      <c r="AE917" t="s">
        <v>48</v>
      </c>
      <c r="AF917" t="s">
        <v>49</v>
      </c>
      <c r="AG917" t="s">
        <v>50</v>
      </c>
      <c r="AH917">
        <v>0.71</v>
      </c>
      <c r="AI917" t="s">
        <v>66</v>
      </c>
      <c r="AJ917" t="s">
        <v>91</v>
      </c>
    </row>
    <row r="918" spans="1:36">
      <c r="A918" t="s">
        <v>1771</v>
      </c>
      <c r="B918">
        <f>1</f>
        <v>1</v>
      </c>
      <c r="C918" t="s">
        <v>286</v>
      </c>
      <c r="D918" t="str">
        <f>VLOOKUP(Table1[[#This Row],[State Name]], Lookup!$A$2:$B$33, 2, FALSE)</f>
        <v>GA</v>
      </c>
      <c r="E918" t="s">
        <v>33</v>
      </c>
      <c r="F918">
        <v>2018</v>
      </c>
      <c r="G918" t="s">
        <v>124</v>
      </c>
      <c r="H918">
        <f t="shared" si="14"/>
        <v>7</v>
      </c>
      <c r="I918" s="3">
        <f>DATE(Table1[[#This Row],[Year]],Table1[[#This Row],[Month_Number]],1)</f>
        <v>43282</v>
      </c>
      <c r="J918" t="s">
        <v>101</v>
      </c>
      <c r="K918" t="s">
        <v>1772</v>
      </c>
      <c r="L918" t="s">
        <v>50</v>
      </c>
      <c r="M918">
        <v>1</v>
      </c>
      <c r="N918" t="s">
        <v>86</v>
      </c>
      <c r="O918">
        <v>1</v>
      </c>
      <c r="P918">
        <v>1</v>
      </c>
      <c r="Q918" t="s">
        <v>39</v>
      </c>
      <c r="R918" t="s">
        <v>61</v>
      </c>
      <c r="S918" t="s">
        <v>120</v>
      </c>
      <c r="T918" t="s">
        <v>105</v>
      </c>
      <c r="U918" t="s">
        <v>106</v>
      </c>
      <c r="V918">
        <v>98</v>
      </c>
      <c r="W918">
        <v>52</v>
      </c>
      <c r="X918" t="str">
        <f>IF(Table1[[#This Row],[Driver Age]]&lt;25,"(&lt;25) Young",IF(Table1[[#This Row],[Driver Age]]&lt;=60,"(25–60) Adult","(&gt;60) Senior"))</f>
        <v>(25–60) Adult</v>
      </c>
      <c r="Y918" t="s">
        <v>44</v>
      </c>
      <c r="Z918" t="s">
        <v>107</v>
      </c>
      <c r="AA918" t="s">
        <v>45</v>
      </c>
      <c r="AB918" t="s">
        <v>97</v>
      </c>
      <c r="AC918">
        <v>12</v>
      </c>
      <c r="AD918" t="s">
        <v>135</v>
      </c>
      <c r="AE918" t="s">
        <v>65</v>
      </c>
      <c r="AF918" t="s">
        <v>49</v>
      </c>
      <c r="AG918" t="s">
        <v>50</v>
      </c>
      <c r="AH918">
        <v>1</v>
      </c>
      <c r="AI918" t="s">
        <v>66</v>
      </c>
      <c r="AJ918" t="s">
        <v>67</v>
      </c>
    </row>
    <row r="919" spans="1:36">
      <c r="A919" t="s">
        <v>1773</v>
      </c>
      <c r="B919">
        <f>1</f>
        <v>1</v>
      </c>
      <c r="C919" t="s">
        <v>69</v>
      </c>
      <c r="D919" t="str">
        <f>VLOOKUP(Table1[[#This Row],[State Name]], Lookup!$A$2:$B$33, 2, FALSE)</f>
        <v>CG</v>
      </c>
      <c r="E919" t="s">
        <v>33</v>
      </c>
      <c r="F919">
        <v>2023</v>
      </c>
      <c r="G919" t="s">
        <v>100</v>
      </c>
      <c r="H919">
        <f t="shared" si="14"/>
        <v>11</v>
      </c>
      <c r="I919" s="3">
        <f>DATE(Table1[[#This Row],[Year]],Table1[[#This Row],[Month_Number]],1)</f>
        <v>45231</v>
      </c>
      <c r="J919" t="s">
        <v>95</v>
      </c>
      <c r="K919" t="s">
        <v>569</v>
      </c>
      <c r="L919" t="s">
        <v>50</v>
      </c>
      <c r="M919">
        <v>2</v>
      </c>
      <c r="N919" t="s">
        <v>128</v>
      </c>
      <c r="O919">
        <v>3</v>
      </c>
      <c r="P919">
        <v>3</v>
      </c>
      <c r="Q919" t="s">
        <v>87</v>
      </c>
      <c r="R919" t="s">
        <v>61</v>
      </c>
      <c r="S919" t="s">
        <v>73</v>
      </c>
      <c r="T919" t="s">
        <v>74</v>
      </c>
      <c r="U919" t="s">
        <v>33</v>
      </c>
      <c r="V919">
        <v>65</v>
      </c>
      <c r="W919">
        <v>52</v>
      </c>
      <c r="X919" t="str">
        <f>IF(Table1[[#This Row],[Driver Age]]&lt;25,"(&lt;25) Young",IF(Table1[[#This Row],[Driver Age]]&lt;=60,"(25–60) Adult","(&gt;60) Senior"))</f>
        <v>(25–60) Adult</v>
      </c>
      <c r="Y919" t="s">
        <v>44</v>
      </c>
      <c r="Z919" t="s">
        <v>107</v>
      </c>
      <c r="AA919" t="s">
        <v>45</v>
      </c>
      <c r="AB919" t="s">
        <v>64</v>
      </c>
      <c r="AC919">
        <v>11</v>
      </c>
      <c r="AD919" t="s">
        <v>78</v>
      </c>
      <c r="AE919" t="s">
        <v>79</v>
      </c>
      <c r="AF919" t="s">
        <v>49</v>
      </c>
      <c r="AG919" t="s">
        <v>50</v>
      </c>
      <c r="AH919">
        <v>1</v>
      </c>
      <c r="AI919" t="s">
        <v>66</v>
      </c>
      <c r="AJ919" t="s">
        <v>52</v>
      </c>
    </row>
    <row r="920" spans="1:36">
      <c r="A920" t="s">
        <v>1774</v>
      </c>
      <c r="B920">
        <f>1</f>
        <v>1</v>
      </c>
      <c r="C920" t="s">
        <v>318</v>
      </c>
      <c r="D920" t="str">
        <f>VLOOKUP(Table1[[#This Row],[State Name]], Lookup!$A$2:$B$33, 2, FALSE)</f>
        <v>PB</v>
      </c>
      <c r="E920" t="s">
        <v>33</v>
      </c>
      <c r="F920">
        <v>2019</v>
      </c>
      <c r="G920" t="s">
        <v>94</v>
      </c>
      <c r="H920">
        <f t="shared" si="14"/>
        <v>8</v>
      </c>
      <c r="I920" s="3">
        <f>DATE(Table1[[#This Row],[Year]],Table1[[#This Row],[Month_Number]],1)</f>
        <v>43678</v>
      </c>
      <c r="J920" t="s">
        <v>57</v>
      </c>
      <c r="K920" t="s">
        <v>886</v>
      </c>
      <c r="L920" t="s">
        <v>50</v>
      </c>
      <c r="M920">
        <v>2</v>
      </c>
      <c r="N920" t="s">
        <v>71</v>
      </c>
      <c r="O920">
        <v>0</v>
      </c>
      <c r="P920">
        <v>3</v>
      </c>
      <c r="Q920" t="s">
        <v>87</v>
      </c>
      <c r="R920" t="s">
        <v>104</v>
      </c>
      <c r="S920" t="s">
        <v>41</v>
      </c>
      <c r="T920" t="s">
        <v>42</v>
      </c>
      <c r="U920" t="s">
        <v>106</v>
      </c>
      <c r="V920">
        <v>108</v>
      </c>
      <c r="W920">
        <v>33</v>
      </c>
      <c r="X920" t="str">
        <f>IF(Table1[[#This Row],[Driver Age]]&lt;25,"(&lt;25) Young",IF(Table1[[#This Row],[Driver Age]]&lt;=60,"(25–60) Adult","(&gt;60) Senior"))</f>
        <v>(25–60) Adult</v>
      </c>
      <c r="Y920" t="s">
        <v>75</v>
      </c>
      <c r="Z920" t="s">
        <v>90</v>
      </c>
      <c r="AA920" t="s">
        <v>45</v>
      </c>
      <c r="AB920" t="s">
        <v>46</v>
      </c>
      <c r="AC920">
        <v>11</v>
      </c>
      <c r="AD920" t="s">
        <v>78</v>
      </c>
      <c r="AE920" t="s">
        <v>65</v>
      </c>
      <c r="AF920" t="s">
        <v>49</v>
      </c>
      <c r="AG920" t="s">
        <v>50</v>
      </c>
      <c r="AH920">
        <v>0</v>
      </c>
      <c r="AI920" t="s">
        <v>80</v>
      </c>
      <c r="AJ920" t="s">
        <v>67</v>
      </c>
    </row>
    <row r="921" spans="1:36">
      <c r="A921" t="s">
        <v>1775</v>
      </c>
      <c r="B921">
        <f>1</f>
        <v>1</v>
      </c>
      <c r="C921" t="s">
        <v>54</v>
      </c>
      <c r="D921" t="str">
        <f>VLOOKUP(Table1[[#This Row],[State Name]], Lookup!$A$2:$B$33, 2, FALSE)</f>
        <v>UP</v>
      </c>
      <c r="E921" t="s">
        <v>55</v>
      </c>
      <c r="F921">
        <v>2022</v>
      </c>
      <c r="G921" t="s">
        <v>111</v>
      </c>
      <c r="H921">
        <f t="shared" si="14"/>
        <v>10</v>
      </c>
      <c r="I921" s="3">
        <f>DATE(Table1[[#This Row],[Year]],Table1[[#This Row],[Month_Number]],1)</f>
        <v>44835</v>
      </c>
      <c r="J921" t="s">
        <v>57</v>
      </c>
      <c r="K921" t="s">
        <v>990</v>
      </c>
      <c r="L921" t="s">
        <v>37</v>
      </c>
      <c r="M921">
        <v>3</v>
      </c>
      <c r="N921" t="s">
        <v>113</v>
      </c>
      <c r="O921">
        <v>8</v>
      </c>
      <c r="P921">
        <v>5</v>
      </c>
      <c r="Q921" t="s">
        <v>87</v>
      </c>
      <c r="R921" t="s">
        <v>104</v>
      </c>
      <c r="S921" t="s">
        <v>73</v>
      </c>
      <c r="T921" t="s">
        <v>63</v>
      </c>
      <c r="U921" t="s">
        <v>33</v>
      </c>
      <c r="V921">
        <v>112</v>
      </c>
      <c r="W921">
        <v>24</v>
      </c>
      <c r="X921" t="str">
        <f>IF(Table1[[#This Row],[Driver Age]]&lt;25,"(&lt;25) Young",IF(Table1[[#This Row],[Driver Age]]&lt;=60,"(25–60) Adult","(&gt;60) Senior"))</f>
        <v>(&lt;25) Young</v>
      </c>
      <c r="Y921" t="s">
        <v>44</v>
      </c>
      <c r="Z921" t="s">
        <v>90</v>
      </c>
      <c r="AA921" t="s">
        <v>76</v>
      </c>
      <c r="AB921" t="s">
        <v>46</v>
      </c>
      <c r="AC921">
        <v>4</v>
      </c>
      <c r="AD921" t="s">
        <v>47</v>
      </c>
      <c r="AE921" t="s">
        <v>79</v>
      </c>
      <c r="AF921" t="s">
        <v>49</v>
      </c>
      <c r="AG921" t="s">
        <v>50</v>
      </c>
      <c r="AH921">
        <v>0.62</v>
      </c>
      <c r="AI921" t="s">
        <v>168</v>
      </c>
      <c r="AJ921" t="s">
        <v>81</v>
      </c>
    </row>
    <row r="922" spans="1:36">
      <c r="A922" t="s">
        <v>1776</v>
      </c>
      <c r="B922">
        <f>1</f>
        <v>1</v>
      </c>
      <c r="C922" t="s">
        <v>145</v>
      </c>
      <c r="D922" t="str">
        <f>VLOOKUP(Table1[[#This Row],[State Name]], Lookup!$A$2:$B$33, 2, FALSE)</f>
        <v>TS</v>
      </c>
      <c r="E922" t="s">
        <v>33</v>
      </c>
      <c r="F922">
        <v>2022</v>
      </c>
      <c r="G922" t="s">
        <v>130</v>
      </c>
      <c r="H922">
        <f t="shared" si="14"/>
        <v>4</v>
      </c>
      <c r="I922" s="3">
        <f>DATE(Table1[[#This Row],[Year]],Table1[[#This Row],[Month_Number]],1)</f>
        <v>44652</v>
      </c>
      <c r="J922" t="s">
        <v>154</v>
      </c>
      <c r="K922" t="s">
        <v>1777</v>
      </c>
      <c r="L922" t="s">
        <v>50</v>
      </c>
      <c r="M922">
        <v>2</v>
      </c>
      <c r="N922" t="s">
        <v>38</v>
      </c>
      <c r="O922">
        <v>0</v>
      </c>
      <c r="P922">
        <v>3</v>
      </c>
      <c r="Q922" t="s">
        <v>119</v>
      </c>
      <c r="R922" t="s">
        <v>104</v>
      </c>
      <c r="S922" t="s">
        <v>120</v>
      </c>
      <c r="T922" t="s">
        <v>63</v>
      </c>
      <c r="U922" t="s">
        <v>33</v>
      </c>
      <c r="V922">
        <v>118</v>
      </c>
      <c r="W922">
        <v>25</v>
      </c>
      <c r="X922" t="str">
        <f>IF(Table1[[#This Row],[Driver Age]]&lt;25,"(&lt;25) Young",IF(Table1[[#This Row],[Driver Age]]&lt;=60,"(25–60) Adult","(&gt;60) Senior"))</f>
        <v>(25–60) Adult</v>
      </c>
      <c r="Y922" t="s">
        <v>75</v>
      </c>
      <c r="Z922" t="s">
        <v>90</v>
      </c>
      <c r="AA922" t="s">
        <v>45</v>
      </c>
      <c r="AB922" t="s">
        <v>64</v>
      </c>
      <c r="AC922">
        <v>19</v>
      </c>
      <c r="AD922" t="s">
        <v>114</v>
      </c>
      <c r="AE922" t="s">
        <v>79</v>
      </c>
      <c r="AF922" t="s">
        <v>26</v>
      </c>
      <c r="AG922" t="s">
        <v>50</v>
      </c>
      <c r="AH922">
        <v>0</v>
      </c>
      <c r="AI922" t="s">
        <v>80</v>
      </c>
      <c r="AJ922" t="s">
        <v>81</v>
      </c>
    </row>
    <row r="923" spans="1:36">
      <c r="A923" t="s">
        <v>1778</v>
      </c>
      <c r="B923">
        <f>1</f>
        <v>1</v>
      </c>
      <c r="C923" t="s">
        <v>220</v>
      </c>
      <c r="D923" t="str">
        <f>VLOOKUP(Table1[[#This Row],[State Name]], Lookup!$A$2:$B$33, 2, FALSE)</f>
        <v>NL</v>
      </c>
      <c r="E923" t="s">
        <v>33</v>
      </c>
      <c r="F923">
        <v>2023</v>
      </c>
      <c r="G923" t="s">
        <v>171</v>
      </c>
      <c r="H923">
        <f t="shared" si="14"/>
        <v>2</v>
      </c>
      <c r="I923" s="3">
        <f>DATE(Table1[[#This Row],[Year]],Table1[[#This Row],[Month_Number]],1)</f>
        <v>44958</v>
      </c>
      <c r="J923" t="s">
        <v>95</v>
      </c>
      <c r="K923" t="s">
        <v>1213</v>
      </c>
      <c r="L923" t="s">
        <v>37</v>
      </c>
      <c r="M923">
        <v>1</v>
      </c>
      <c r="N923" t="s">
        <v>86</v>
      </c>
      <c r="O923">
        <v>9</v>
      </c>
      <c r="P923">
        <v>5</v>
      </c>
      <c r="Q923" t="s">
        <v>119</v>
      </c>
      <c r="R923" t="s">
        <v>88</v>
      </c>
      <c r="S923" t="s">
        <v>62</v>
      </c>
      <c r="T923" t="s">
        <v>42</v>
      </c>
      <c r="U923" t="s">
        <v>89</v>
      </c>
      <c r="V923">
        <v>81</v>
      </c>
      <c r="W923">
        <v>46</v>
      </c>
      <c r="X923" t="str">
        <f>IF(Table1[[#This Row],[Driver Age]]&lt;25,"(&lt;25) Young",IF(Table1[[#This Row],[Driver Age]]&lt;=60,"(25–60) Adult","(&gt;60) Senior"))</f>
        <v>(25–60) Adult</v>
      </c>
      <c r="Y923" t="s">
        <v>44</v>
      </c>
      <c r="Z923" t="s">
        <v>107</v>
      </c>
      <c r="AA923" t="s">
        <v>45</v>
      </c>
      <c r="AB923" t="s">
        <v>46</v>
      </c>
      <c r="AC923">
        <v>4</v>
      </c>
      <c r="AD923" t="s">
        <v>47</v>
      </c>
      <c r="AE923" t="s">
        <v>79</v>
      </c>
      <c r="AF923" t="s">
        <v>49</v>
      </c>
      <c r="AG923" t="s">
        <v>50</v>
      </c>
      <c r="AH923">
        <v>0.56000000000000005</v>
      </c>
      <c r="AI923" t="s">
        <v>108</v>
      </c>
      <c r="AJ923" t="s">
        <v>91</v>
      </c>
    </row>
    <row r="924" spans="1:36">
      <c r="A924" t="s">
        <v>1779</v>
      </c>
      <c r="B924">
        <f>1</f>
        <v>1</v>
      </c>
      <c r="C924" t="s">
        <v>215</v>
      </c>
      <c r="D924" t="str">
        <f>VLOOKUP(Table1[[#This Row],[State Name]], Lookup!$A$2:$B$33, 2, FALSE)</f>
        <v>KL</v>
      </c>
      <c r="E924" t="s">
        <v>33</v>
      </c>
      <c r="F924">
        <v>2019</v>
      </c>
      <c r="G924" t="s">
        <v>56</v>
      </c>
      <c r="H924">
        <f t="shared" si="14"/>
        <v>1</v>
      </c>
      <c r="I924" s="3">
        <f>DATE(Table1[[#This Row],[Year]],Table1[[#This Row],[Month_Number]],1)</f>
        <v>43466</v>
      </c>
      <c r="J924" t="s">
        <v>35</v>
      </c>
      <c r="K924" t="s">
        <v>768</v>
      </c>
      <c r="L924" t="s">
        <v>59</v>
      </c>
      <c r="M924">
        <v>4</v>
      </c>
      <c r="N924" t="s">
        <v>71</v>
      </c>
      <c r="O924">
        <v>6</v>
      </c>
      <c r="P924">
        <v>2</v>
      </c>
      <c r="Q924" t="s">
        <v>103</v>
      </c>
      <c r="R924" t="s">
        <v>61</v>
      </c>
      <c r="S924" t="s">
        <v>41</v>
      </c>
      <c r="T924" t="s">
        <v>63</v>
      </c>
      <c r="U924" t="s">
        <v>89</v>
      </c>
      <c r="V924">
        <v>91</v>
      </c>
      <c r="W924">
        <v>50</v>
      </c>
      <c r="X924" t="str">
        <f>IF(Table1[[#This Row],[Driver Age]]&lt;25,"(&lt;25) Young",IF(Table1[[#This Row],[Driver Age]]&lt;=60,"(25–60) Adult","(&gt;60) Senior"))</f>
        <v>(25–60) Adult</v>
      </c>
      <c r="Y924" t="s">
        <v>75</v>
      </c>
      <c r="Z924" t="s">
        <v>33</v>
      </c>
      <c r="AA924" t="s">
        <v>76</v>
      </c>
      <c r="AB924" t="s">
        <v>77</v>
      </c>
      <c r="AC924">
        <v>17</v>
      </c>
      <c r="AD924" t="s">
        <v>114</v>
      </c>
      <c r="AE924" t="s">
        <v>65</v>
      </c>
      <c r="AF924" t="s">
        <v>49</v>
      </c>
      <c r="AG924" t="s">
        <v>50</v>
      </c>
      <c r="AH924">
        <v>0.33</v>
      </c>
      <c r="AI924" t="s">
        <v>66</v>
      </c>
      <c r="AJ924" t="s">
        <v>67</v>
      </c>
    </row>
    <row r="925" spans="1:36">
      <c r="A925" t="s">
        <v>1780</v>
      </c>
      <c r="B925">
        <f>1</f>
        <v>1</v>
      </c>
      <c r="C925" t="s">
        <v>32</v>
      </c>
      <c r="D925" t="str">
        <f>VLOOKUP(Table1[[#This Row],[State Name]], Lookup!$A$2:$B$33, 2, FALSE)</f>
        <v>JK</v>
      </c>
      <c r="E925" t="s">
        <v>33</v>
      </c>
      <c r="F925">
        <v>2022</v>
      </c>
      <c r="G925" t="s">
        <v>111</v>
      </c>
      <c r="H925">
        <f t="shared" si="14"/>
        <v>10</v>
      </c>
      <c r="I925" s="3">
        <f>DATE(Table1[[#This Row],[Year]],Table1[[#This Row],[Month_Number]],1)</f>
        <v>44835</v>
      </c>
      <c r="J925" t="s">
        <v>101</v>
      </c>
      <c r="K925" t="s">
        <v>833</v>
      </c>
      <c r="L925" t="s">
        <v>37</v>
      </c>
      <c r="M925">
        <v>3</v>
      </c>
      <c r="N925" t="s">
        <v>86</v>
      </c>
      <c r="O925">
        <v>0</v>
      </c>
      <c r="P925">
        <v>1</v>
      </c>
      <c r="Q925" t="s">
        <v>87</v>
      </c>
      <c r="R925" t="s">
        <v>61</v>
      </c>
      <c r="S925" t="s">
        <v>62</v>
      </c>
      <c r="T925" t="s">
        <v>63</v>
      </c>
      <c r="U925" t="s">
        <v>43</v>
      </c>
      <c r="V925">
        <v>95</v>
      </c>
      <c r="W925">
        <v>29</v>
      </c>
      <c r="X925" t="str">
        <f>IF(Table1[[#This Row],[Driver Age]]&lt;25,"(&lt;25) Young",IF(Table1[[#This Row],[Driver Age]]&lt;=60,"(25–60) Adult","(&gt;60) Senior"))</f>
        <v>(25–60) Adult</v>
      </c>
      <c r="Y925" t="s">
        <v>44</v>
      </c>
      <c r="Z925" t="s">
        <v>90</v>
      </c>
      <c r="AA925" t="s">
        <v>76</v>
      </c>
      <c r="AB925" t="s">
        <v>97</v>
      </c>
      <c r="AC925">
        <v>0</v>
      </c>
      <c r="AD925" t="s">
        <v>47</v>
      </c>
      <c r="AE925" t="s">
        <v>79</v>
      </c>
      <c r="AF925" t="s">
        <v>49</v>
      </c>
      <c r="AG925" t="s">
        <v>50</v>
      </c>
      <c r="AH925">
        <v>0</v>
      </c>
      <c r="AI925" t="s">
        <v>80</v>
      </c>
      <c r="AJ925" t="s">
        <v>67</v>
      </c>
    </row>
    <row r="926" spans="1:36">
      <c r="A926" t="s">
        <v>1781</v>
      </c>
      <c r="B926">
        <f>1</f>
        <v>1</v>
      </c>
      <c r="C926" t="s">
        <v>116</v>
      </c>
      <c r="D926" t="str">
        <f>VLOOKUP(Table1[[#This Row],[State Name]], Lookup!$A$2:$B$33, 2, FALSE)</f>
        <v>HP</v>
      </c>
      <c r="E926" t="s">
        <v>33</v>
      </c>
      <c r="F926">
        <v>2019</v>
      </c>
      <c r="G926" t="s">
        <v>34</v>
      </c>
      <c r="H926">
        <f t="shared" si="14"/>
        <v>5</v>
      </c>
      <c r="I926" s="3">
        <f>DATE(Table1[[#This Row],[Year]],Table1[[#This Row],[Month_Number]],1)</f>
        <v>43586</v>
      </c>
      <c r="J926" t="s">
        <v>101</v>
      </c>
      <c r="K926" t="s">
        <v>1782</v>
      </c>
      <c r="L926" t="s">
        <v>50</v>
      </c>
      <c r="M926">
        <v>1</v>
      </c>
      <c r="N926" t="s">
        <v>128</v>
      </c>
      <c r="O926">
        <v>0</v>
      </c>
      <c r="P926">
        <v>1</v>
      </c>
      <c r="Q926" t="s">
        <v>87</v>
      </c>
      <c r="R926" t="s">
        <v>88</v>
      </c>
      <c r="S926" t="s">
        <v>120</v>
      </c>
      <c r="T926" t="s">
        <v>105</v>
      </c>
      <c r="U926" t="s">
        <v>89</v>
      </c>
      <c r="V926">
        <v>37</v>
      </c>
      <c r="W926">
        <v>67</v>
      </c>
      <c r="X926" t="str">
        <f>IF(Table1[[#This Row],[Driver Age]]&lt;25,"(&lt;25) Young",IF(Table1[[#This Row],[Driver Age]]&lt;=60,"(25–60) Adult","(&gt;60) Senior"))</f>
        <v>(&gt;60) Senior</v>
      </c>
      <c r="Y926" t="s">
        <v>75</v>
      </c>
      <c r="Z926" t="s">
        <v>107</v>
      </c>
      <c r="AA926" t="s">
        <v>76</v>
      </c>
      <c r="AB926" t="s">
        <v>77</v>
      </c>
      <c r="AC926">
        <v>22</v>
      </c>
      <c r="AD926" t="s">
        <v>47</v>
      </c>
      <c r="AE926" t="s">
        <v>65</v>
      </c>
      <c r="AF926" t="s">
        <v>49</v>
      </c>
      <c r="AG926" t="s">
        <v>50</v>
      </c>
      <c r="AH926">
        <v>0</v>
      </c>
      <c r="AI926" t="s">
        <v>51</v>
      </c>
      <c r="AJ926" t="s">
        <v>109</v>
      </c>
    </row>
    <row r="927" spans="1:36">
      <c r="A927" t="s">
        <v>1783</v>
      </c>
      <c r="B927">
        <f>1</f>
        <v>1</v>
      </c>
      <c r="C927" t="s">
        <v>307</v>
      </c>
      <c r="D927" t="str">
        <f>VLOOKUP(Table1[[#This Row],[State Name]], Lookup!$A$2:$B$33, 2, FALSE)</f>
        <v>DL</v>
      </c>
      <c r="E927" t="s">
        <v>406</v>
      </c>
      <c r="F927">
        <v>2018</v>
      </c>
      <c r="G927" t="s">
        <v>171</v>
      </c>
      <c r="H927">
        <f t="shared" si="14"/>
        <v>2</v>
      </c>
      <c r="I927" s="3">
        <f>DATE(Table1[[#This Row],[Year]],Table1[[#This Row],[Month_Number]],1)</f>
        <v>43132</v>
      </c>
      <c r="J927" t="s">
        <v>101</v>
      </c>
      <c r="K927" t="s">
        <v>187</v>
      </c>
      <c r="L927" t="s">
        <v>37</v>
      </c>
      <c r="M927">
        <v>2</v>
      </c>
      <c r="N927" t="s">
        <v>86</v>
      </c>
      <c r="O927">
        <v>3</v>
      </c>
      <c r="P927">
        <v>3</v>
      </c>
      <c r="Q927" t="s">
        <v>87</v>
      </c>
      <c r="R927" t="s">
        <v>61</v>
      </c>
      <c r="S927" t="s">
        <v>62</v>
      </c>
      <c r="T927" t="s">
        <v>105</v>
      </c>
      <c r="U927" t="s">
        <v>89</v>
      </c>
      <c r="V927">
        <v>81</v>
      </c>
      <c r="W927">
        <v>69</v>
      </c>
      <c r="X927" t="str">
        <f>IF(Table1[[#This Row],[Driver Age]]&lt;25,"(&lt;25) Young",IF(Table1[[#This Row],[Driver Age]]&lt;=60,"(25–60) Adult","(&gt;60) Senior"))</f>
        <v>(&gt;60) Senior</v>
      </c>
      <c r="Y927" t="s">
        <v>75</v>
      </c>
      <c r="Z927" t="s">
        <v>90</v>
      </c>
      <c r="AA927" t="s">
        <v>76</v>
      </c>
      <c r="AB927" t="s">
        <v>97</v>
      </c>
      <c r="AC927">
        <v>15</v>
      </c>
      <c r="AD927" t="s">
        <v>135</v>
      </c>
      <c r="AE927" t="s">
        <v>65</v>
      </c>
      <c r="AF927" t="s">
        <v>49</v>
      </c>
      <c r="AG927" t="s">
        <v>50</v>
      </c>
      <c r="AH927">
        <v>1</v>
      </c>
      <c r="AI927" t="s">
        <v>51</v>
      </c>
      <c r="AJ927" t="s">
        <v>91</v>
      </c>
    </row>
    <row r="928" spans="1:36">
      <c r="A928" t="s">
        <v>1784</v>
      </c>
      <c r="B928">
        <f>1</f>
        <v>1</v>
      </c>
      <c r="C928" t="s">
        <v>157</v>
      </c>
      <c r="D928" t="str">
        <f>VLOOKUP(Table1[[#This Row],[State Name]], Lookup!$A$2:$B$33, 2, FALSE)</f>
        <v>KA</v>
      </c>
      <c r="E928" t="s">
        <v>258</v>
      </c>
      <c r="F928">
        <v>2018</v>
      </c>
      <c r="G928" t="s">
        <v>192</v>
      </c>
      <c r="H928">
        <f t="shared" si="14"/>
        <v>3</v>
      </c>
      <c r="I928" s="3">
        <f>DATE(Table1[[#This Row],[Year]],Table1[[#This Row],[Month_Number]],1)</f>
        <v>43160</v>
      </c>
      <c r="J928" t="s">
        <v>146</v>
      </c>
      <c r="K928" t="s">
        <v>193</v>
      </c>
      <c r="L928" t="s">
        <v>50</v>
      </c>
      <c r="M928">
        <v>4</v>
      </c>
      <c r="N928" t="s">
        <v>86</v>
      </c>
      <c r="O928">
        <v>2</v>
      </c>
      <c r="P928">
        <v>2</v>
      </c>
      <c r="Q928" t="s">
        <v>119</v>
      </c>
      <c r="R928" t="s">
        <v>88</v>
      </c>
      <c r="S928" t="s">
        <v>120</v>
      </c>
      <c r="T928" t="s">
        <v>105</v>
      </c>
      <c r="U928" t="s">
        <v>43</v>
      </c>
      <c r="V928">
        <v>89</v>
      </c>
      <c r="W928">
        <v>57</v>
      </c>
      <c r="X928" t="str">
        <f>IF(Table1[[#This Row],[Driver Age]]&lt;25,"(&lt;25) Young",IF(Table1[[#This Row],[Driver Age]]&lt;=60,"(25–60) Adult","(&gt;60) Senior"))</f>
        <v>(25–60) Adult</v>
      </c>
      <c r="Y928" t="s">
        <v>75</v>
      </c>
      <c r="Z928" t="s">
        <v>90</v>
      </c>
      <c r="AA928" t="s">
        <v>76</v>
      </c>
      <c r="AB928" t="s">
        <v>97</v>
      </c>
      <c r="AC928">
        <v>15</v>
      </c>
      <c r="AD928" t="s">
        <v>135</v>
      </c>
      <c r="AE928" t="s">
        <v>65</v>
      </c>
      <c r="AF928" t="s">
        <v>49</v>
      </c>
      <c r="AG928" t="s">
        <v>50</v>
      </c>
      <c r="AH928">
        <v>1</v>
      </c>
      <c r="AI928" t="s">
        <v>66</v>
      </c>
      <c r="AJ928" t="s">
        <v>91</v>
      </c>
    </row>
    <row r="929" spans="1:36">
      <c r="A929" t="s">
        <v>1785</v>
      </c>
      <c r="B929">
        <f>1</f>
        <v>1</v>
      </c>
      <c r="C929" t="s">
        <v>157</v>
      </c>
      <c r="D929" t="str">
        <f>VLOOKUP(Table1[[#This Row],[State Name]], Lookup!$A$2:$B$33, 2, FALSE)</f>
        <v>KA</v>
      </c>
      <c r="E929" t="s">
        <v>258</v>
      </c>
      <c r="F929">
        <v>2019</v>
      </c>
      <c r="G929" t="s">
        <v>94</v>
      </c>
      <c r="H929">
        <f t="shared" si="14"/>
        <v>8</v>
      </c>
      <c r="I929" s="3">
        <f>DATE(Table1[[#This Row],[Year]],Table1[[#This Row],[Month_Number]],1)</f>
        <v>43678</v>
      </c>
      <c r="J929" t="s">
        <v>101</v>
      </c>
      <c r="K929" t="s">
        <v>1786</v>
      </c>
      <c r="L929" t="s">
        <v>37</v>
      </c>
      <c r="M929">
        <v>2</v>
      </c>
      <c r="N929" t="s">
        <v>113</v>
      </c>
      <c r="O929">
        <v>3</v>
      </c>
      <c r="P929">
        <v>5</v>
      </c>
      <c r="Q929" t="s">
        <v>119</v>
      </c>
      <c r="R929" t="s">
        <v>40</v>
      </c>
      <c r="S929" t="s">
        <v>120</v>
      </c>
      <c r="T929" t="s">
        <v>63</v>
      </c>
      <c r="U929" t="s">
        <v>106</v>
      </c>
      <c r="V929">
        <v>76</v>
      </c>
      <c r="W929">
        <v>47</v>
      </c>
      <c r="X929" t="str">
        <f>IF(Table1[[#This Row],[Driver Age]]&lt;25,"(&lt;25) Young",IF(Table1[[#This Row],[Driver Age]]&lt;=60,"(25–60) Adult","(&gt;60) Senior"))</f>
        <v>(25–60) Adult</v>
      </c>
      <c r="Y929" t="s">
        <v>44</v>
      </c>
      <c r="Z929" t="s">
        <v>90</v>
      </c>
      <c r="AA929" t="s">
        <v>45</v>
      </c>
      <c r="AB929" t="s">
        <v>97</v>
      </c>
      <c r="AC929">
        <v>5</v>
      </c>
      <c r="AD929" t="s">
        <v>78</v>
      </c>
      <c r="AE929" t="s">
        <v>65</v>
      </c>
      <c r="AF929" t="s">
        <v>49</v>
      </c>
      <c r="AG929" t="s">
        <v>50</v>
      </c>
      <c r="AH929">
        <v>1.67</v>
      </c>
      <c r="AI929" t="s">
        <v>108</v>
      </c>
      <c r="AJ929" t="s">
        <v>91</v>
      </c>
    </row>
    <row r="930" spans="1:36">
      <c r="A930" t="s">
        <v>1787</v>
      </c>
      <c r="B930">
        <f>1</f>
        <v>1</v>
      </c>
      <c r="C930" t="s">
        <v>166</v>
      </c>
      <c r="D930" t="str">
        <f>VLOOKUP(Table1[[#This Row],[State Name]], Lookup!$A$2:$B$33, 2, FALSE)</f>
        <v>MP</v>
      </c>
      <c r="E930" t="s">
        <v>33</v>
      </c>
      <c r="F930">
        <v>2022</v>
      </c>
      <c r="G930" t="s">
        <v>83</v>
      </c>
      <c r="H930">
        <f t="shared" si="14"/>
        <v>6</v>
      </c>
      <c r="I930" s="3">
        <f>DATE(Table1[[#This Row],[Year]],Table1[[#This Row],[Month_Number]],1)</f>
        <v>44713</v>
      </c>
      <c r="J930" t="s">
        <v>35</v>
      </c>
      <c r="K930" t="s">
        <v>1051</v>
      </c>
      <c r="L930" t="s">
        <v>59</v>
      </c>
      <c r="M930">
        <v>4</v>
      </c>
      <c r="N930" t="s">
        <v>128</v>
      </c>
      <c r="O930">
        <v>7</v>
      </c>
      <c r="P930">
        <v>3</v>
      </c>
      <c r="Q930" t="s">
        <v>72</v>
      </c>
      <c r="R930" t="s">
        <v>61</v>
      </c>
      <c r="S930" t="s">
        <v>62</v>
      </c>
      <c r="T930" t="s">
        <v>63</v>
      </c>
      <c r="U930" t="s">
        <v>89</v>
      </c>
      <c r="V930">
        <v>32</v>
      </c>
      <c r="W930">
        <v>69</v>
      </c>
      <c r="X930" t="str">
        <f>IF(Table1[[#This Row],[Driver Age]]&lt;25,"(&lt;25) Young",IF(Table1[[#This Row],[Driver Age]]&lt;=60,"(25–60) Adult","(&gt;60) Senior"))</f>
        <v>(&gt;60) Senior</v>
      </c>
      <c r="Y930" t="s">
        <v>44</v>
      </c>
      <c r="Z930" t="s">
        <v>107</v>
      </c>
      <c r="AA930" t="s">
        <v>45</v>
      </c>
      <c r="AB930" t="s">
        <v>77</v>
      </c>
      <c r="AC930">
        <v>1</v>
      </c>
      <c r="AD930" t="s">
        <v>47</v>
      </c>
      <c r="AE930" t="s">
        <v>79</v>
      </c>
      <c r="AF930" t="s">
        <v>49</v>
      </c>
      <c r="AG930" t="s">
        <v>50</v>
      </c>
      <c r="AH930">
        <v>0.43</v>
      </c>
      <c r="AI930" t="s">
        <v>51</v>
      </c>
      <c r="AJ930" t="s">
        <v>109</v>
      </c>
    </row>
    <row r="931" spans="1:36">
      <c r="A931" t="s">
        <v>1788</v>
      </c>
      <c r="B931">
        <f>1</f>
        <v>1</v>
      </c>
      <c r="C931" t="s">
        <v>327</v>
      </c>
      <c r="D931" t="str">
        <f>VLOOKUP(Table1[[#This Row],[State Name]], Lookup!$A$2:$B$33, 2, FALSE)</f>
        <v>MN</v>
      </c>
      <c r="E931" t="s">
        <v>33</v>
      </c>
      <c r="F931">
        <v>2021</v>
      </c>
      <c r="G931" t="s">
        <v>100</v>
      </c>
      <c r="H931">
        <f t="shared" si="14"/>
        <v>11</v>
      </c>
      <c r="I931" s="3">
        <f>DATE(Table1[[#This Row],[Year]],Table1[[#This Row],[Month_Number]],1)</f>
        <v>44501</v>
      </c>
      <c r="J931" t="s">
        <v>95</v>
      </c>
      <c r="K931" t="s">
        <v>1789</v>
      </c>
      <c r="L931" t="s">
        <v>50</v>
      </c>
      <c r="M931">
        <v>5</v>
      </c>
      <c r="N931" t="s">
        <v>86</v>
      </c>
      <c r="O931">
        <v>6</v>
      </c>
      <c r="P931">
        <v>1</v>
      </c>
      <c r="Q931" t="s">
        <v>72</v>
      </c>
      <c r="R931" t="s">
        <v>104</v>
      </c>
      <c r="S931" t="s">
        <v>41</v>
      </c>
      <c r="T931" t="s">
        <v>42</v>
      </c>
      <c r="U931" t="s">
        <v>89</v>
      </c>
      <c r="V931">
        <v>104</v>
      </c>
      <c r="W931">
        <v>38</v>
      </c>
      <c r="X931" t="str">
        <f>IF(Table1[[#This Row],[Driver Age]]&lt;25,"(&lt;25) Young",IF(Table1[[#This Row],[Driver Age]]&lt;=60,"(25–60) Adult","(&gt;60) Senior"))</f>
        <v>(25–60) Adult</v>
      </c>
      <c r="Y931" t="s">
        <v>44</v>
      </c>
      <c r="Z931" t="s">
        <v>90</v>
      </c>
      <c r="AA931" t="s">
        <v>45</v>
      </c>
      <c r="AB931" t="s">
        <v>97</v>
      </c>
      <c r="AC931">
        <v>19</v>
      </c>
      <c r="AD931" t="s">
        <v>114</v>
      </c>
      <c r="AE931" t="s">
        <v>48</v>
      </c>
      <c r="AF931" t="s">
        <v>49</v>
      </c>
      <c r="AG931" t="s">
        <v>50</v>
      </c>
      <c r="AH931">
        <v>0.17</v>
      </c>
      <c r="AI931" t="s">
        <v>108</v>
      </c>
      <c r="AJ931" t="s">
        <v>67</v>
      </c>
    </row>
    <row r="932" spans="1:36">
      <c r="A932" t="s">
        <v>1790</v>
      </c>
      <c r="B932">
        <f>1</f>
        <v>1</v>
      </c>
      <c r="C932" t="s">
        <v>197</v>
      </c>
      <c r="D932" t="str">
        <f>VLOOKUP(Table1[[#This Row],[State Name]], Lookup!$A$2:$B$33, 2, FALSE)</f>
        <v>GJ</v>
      </c>
      <c r="E932" t="s">
        <v>198</v>
      </c>
      <c r="F932">
        <v>2019</v>
      </c>
      <c r="G932" t="s">
        <v>111</v>
      </c>
      <c r="H932">
        <f t="shared" si="14"/>
        <v>10</v>
      </c>
      <c r="I932" s="3">
        <f>DATE(Table1[[#This Row],[Year]],Table1[[#This Row],[Month_Number]],1)</f>
        <v>43739</v>
      </c>
      <c r="J932" t="s">
        <v>146</v>
      </c>
      <c r="K932" t="s">
        <v>1791</v>
      </c>
      <c r="L932" t="s">
        <v>37</v>
      </c>
      <c r="M932">
        <v>3</v>
      </c>
      <c r="N932" t="s">
        <v>71</v>
      </c>
      <c r="O932">
        <v>4</v>
      </c>
      <c r="P932">
        <v>0</v>
      </c>
      <c r="Q932" t="s">
        <v>87</v>
      </c>
      <c r="R932" t="s">
        <v>88</v>
      </c>
      <c r="S932" t="s">
        <v>62</v>
      </c>
      <c r="T932" t="s">
        <v>105</v>
      </c>
      <c r="U932" t="s">
        <v>89</v>
      </c>
      <c r="V932">
        <v>107</v>
      </c>
      <c r="W932">
        <v>23</v>
      </c>
      <c r="X932" t="str">
        <f>IF(Table1[[#This Row],[Driver Age]]&lt;25,"(&lt;25) Young",IF(Table1[[#This Row],[Driver Age]]&lt;=60,"(25–60) Adult","(&gt;60) Senior"))</f>
        <v>(&lt;25) Young</v>
      </c>
      <c r="Y932" t="s">
        <v>75</v>
      </c>
      <c r="Z932" t="s">
        <v>90</v>
      </c>
      <c r="AA932" t="s">
        <v>45</v>
      </c>
      <c r="AB932" t="s">
        <v>64</v>
      </c>
      <c r="AC932">
        <v>10</v>
      </c>
      <c r="AD932" t="s">
        <v>78</v>
      </c>
      <c r="AE932" t="s">
        <v>65</v>
      </c>
      <c r="AF932" t="s">
        <v>49</v>
      </c>
      <c r="AG932" t="s">
        <v>143</v>
      </c>
      <c r="AH932">
        <v>0</v>
      </c>
      <c r="AI932" t="s">
        <v>168</v>
      </c>
      <c r="AJ932" t="s">
        <v>67</v>
      </c>
    </row>
    <row r="933" spans="1:36">
      <c r="A933" t="s">
        <v>1792</v>
      </c>
      <c r="B933">
        <f>1</f>
        <v>1</v>
      </c>
      <c r="C933" t="s">
        <v>122</v>
      </c>
      <c r="D933" t="str">
        <f>VLOOKUP(Table1[[#This Row],[State Name]], Lookup!$A$2:$B$33, 2, FALSE)</f>
        <v>RJ</v>
      </c>
      <c r="E933" t="s">
        <v>1191</v>
      </c>
      <c r="F933">
        <v>2018</v>
      </c>
      <c r="G933" t="s">
        <v>111</v>
      </c>
      <c r="H933">
        <f t="shared" si="14"/>
        <v>10</v>
      </c>
      <c r="I933" s="3">
        <f>DATE(Table1[[#This Row],[Year]],Table1[[#This Row],[Month_Number]],1)</f>
        <v>43374</v>
      </c>
      <c r="J933" t="s">
        <v>84</v>
      </c>
      <c r="K933" t="s">
        <v>575</v>
      </c>
      <c r="L933" t="s">
        <v>59</v>
      </c>
      <c r="M933">
        <v>1</v>
      </c>
      <c r="N933" t="s">
        <v>86</v>
      </c>
      <c r="O933">
        <v>9</v>
      </c>
      <c r="P933">
        <v>2</v>
      </c>
      <c r="Q933" t="s">
        <v>87</v>
      </c>
      <c r="R933" t="s">
        <v>61</v>
      </c>
      <c r="S933" t="s">
        <v>41</v>
      </c>
      <c r="T933" t="s">
        <v>63</v>
      </c>
      <c r="U933" t="s">
        <v>43</v>
      </c>
      <c r="V933">
        <v>79</v>
      </c>
      <c r="W933">
        <v>64</v>
      </c>
      <c r="X933" t="str">
        <f>IF(Table1[[#This Row],[Driver Age]]&lt;25,"(&lt;25) Young",IF(Table1[[#This Row],[Driver Age]]&lt;=60,"(25–60) Adult","(&gt;60) Senior"))</f>
        <v>(&gt;60) Senior</v>
      </c>
      <c r="Y933" t="s">
        <v>44</v>
      </c>
      <c r="Z933" t="s">
        <v>107</v>
      </c>
      <c r="AA933" t="s">
        <v>76</v>
      </c>
      <c r="AB933" t="s">
        <v>97</v>
      </c>
      <c r="AC933">
        <v>4</v>
      </c>
      <c r="AD933" t="s">
        <v>47</v>
      </c>
      <c r="AE933" t="s">
        <v>65</v>
      </c>
      <c r="AF933" t="s">
        <v>26</v>
      </c>
      <c r="AG933" t="s">
        <v>50</v>
      </c>
      <c r="AH933">
        <v>0.22</v>
      </c>
      <c r="AI933" t="s">
        <v>66</v>
      </c>
      <c r="AJ933" t="s">
        <v>91</v>
      </c>
    </row>
    <row r="934" spans="1:36">
      <c r="A934" t="s">
        <v>1793</v>
      </c>
      <c r="B934">
        <f>1</f>
        <v>1</v>
      </c>
      <c r="C934" t="s">
        <v>183</v>
      </c>
      <c r="D934" t="str">
        <f>VLOOKUP(Table1[[#This Row],[State Name]], Lookup!$A$2:$B$33, 2, FALSE)</f>
        <v>TN</v>
      </c>
      <c r="E934" t="s">
        <v>184</v>
      </c>
      <c r="F934">
        <v>2021</v>
      </c>
      <c r="G934" t="s">
        <v>130</v>
      </c>
      <c r="H934">
        <f t="shared" si="14"/>
        <v>4</v>
      </c>
      <c r="I934" s="3">
        <f>DATE(Table1[[#This Row],[Year]],Table1[[#This Row],[Month_Number]],1)</f>
        <v>44287</v>
      </c>
      <c r="J934" t="s">
        <v>95</v>
      </c>
      <c r="K934" t="s">
        <v>373</v>
      </c>
      <c r="L934" t="s">
        <v>59</v>
      </c>
      <c r="M934">
        <v>2</v>
      </c>
      <c r="N934" t="s">
        <v>162</v>
      </c>
      <c r="O934">
        <v>1</v>
      </c>
      <c r="P934">
        <v>5</v>
      </c>
      <c r="Q934" t="s">
        <v>119</v>
      </c>
      <c r="R934" t="s">
        <v>40</v>
      </c>
      <c r="S934" t="s">
        <v>73</v>
      </c>
      <c r="T934" t="s">
        <v>63</v>
      </c>
      <c r="U934" t="s">
        <v>106</v>
      </c>
      <c r="V934">
        <v>84</v>
      </c>
      <c r="W934">
        <v>30</v>
      </c>
      <c r="X934" t="str">
        <f>IF(Table1[[#This Row],[Driver Age]]&lt;25,"(&lt;25) Young",IF(Table1[[#This Row],[Driver Age]]&lt;=60,"(25–60) Adult","(&gt;60) Senior"))</f>
        <v>(25–60) Adult</v>
      </c>
      <c r="Y934" t="s">
        <v>44</v>
      </c>
      <c r="Z934" t="s">
        <v>90</v>
      </c>
      <c r="AA934" t="s">
        <v>45</v>
      </c>
      <c r="AB934" t="s">
        <v>97</v>
      </c>
      <c r="AC934">
        <v>5</v>
      </c>
      <c r="AD934" t="s">
        <v>78</v>
      </c>
      <c r="AE934" t="s">
        <v>48</v>
      </c>
      <c r="AF934" t="s">
        <v>49</v>
      </c>
      <c r="AG934" t="s">
        <v>50</v>
      </c>
      <c r="AH934">
        <v>5</v>
      </c>
      <c r="AI934" t="s">
        <v>80</v>
      </c>
      <c r="AJ934" t="s">
        <v>91</v>
      </c>
    </row>
    <row r="935" spans="1:36">
      <c r="A935" t="s">
        <v>1794</v>
      </c>
      <c r="B935">
        <f>1</f>
        <v>1</v>
      </c>
      <c r="C935" t="s">
        <v>157</v>
      </c>
      <c r="D935" t="str">
        <f>VLOOKUP(Table1[[#This Row],[State Name]], Lookup!$A$2:$B$33, 2, FALSE)</f>
        <v>KA</v>
      </c>
      <c r="E935" t="s">
        <v>302</v>
      </c>
      <c r="F935">
        <v>2018</v>
      </c>
      <c r="G935" t="s">
        <v>130</v>
      </c>
      <c r="H935">
        <f t="shared" si="14"/>
        <v>4</v>
      </c>
      <c r="I935" s="3">
        <f>DATE(Table1[[#This Row],[Year]],Table1[[#This Row],[Month_Number]],1)</f>
        <v>43191</v>
      </c>
      <c r="J935" t="s">
        <v>84</v>
      </c>
      <c r="K935" t="s">
        <v>1795</v>
      </c>
      <c r="L935" t="s">
        <v>50</v>
      </c>
      <c r="M935">
        <v>3</v>
      </c>
      <c r="N935" t="s">
        <v>128</v>
      </c>
      <c r="O935">
        <v>0</v>
      </c>
      <c r="P935">
        <v>3</v>
      </c>
      <c r="Q935" t="s">
        <v>39</v>
      </c>
      <c r="R935" t="s">
        <v>61</v>
      </c>
      <c r="S935" t="s">
        <v>62</v>
      </c>
      <c r="T935" t="s">
        <v>42</v>
      </c>
      <c r="U935" t="s">
        <v>33</v>
      </c>
      <c r="V935">
        <v>98</v>
      </c>
      <c r="W935">
        <v>54</v>
      </c>
      <c r="X935" t="str">
        <f>IF(Table1[[#This Row],[Driver Age]]&lt;25,"(&lt;25) Young",IF(Table1[[#This Row],[Driver Age]]&lt;=60,"(25–60) Adult","(&gt;60) Senior"))</f>
        <v>(25–60) Adult</v>
      </c>
      <c r="Y935" t="s">
        <v>75</v>
      </c>
      <c r="Z935" t="s">
        <v>90</v>
      </c>
      <c r="AA935" t="s">
        <v>76</v>
      </c>
      <c r="AB935" t="s">
        <v>64</v>
      </c>
      <c r="AC935">
        <v>6</v>
      </c>
      <c r="AD935" t="s">
        <v>78</v>
      </c>
      <c r="AE935" t="s">
        <v>65</v>
      </c>
      <c r="AF935" t="s">
        <v>26</v>
      </c>
      <c r="AG935" t="s">
        <v>50</v>
      </c>
      <c r="AH935">
        <v>0</v>
      </c>
      <c r="AI935" t="s">
        <v>66</v>
      </c>
      <c r="AJ935" t="s">
        <v>67</v>
      </c>
    </row>
    <row r="936" spans="1:36">
      <c r="A936" t="s">
        <v>1796</v>
      </c>
      <c r="B936">
        <f>1</f>
        <v>1</v>
      </c>
      <c r="C936" t="s">
        <v>149</v>
      </c>
      <c r="D936" t="str">
        <f>VLOOKUP(Table1[[#This Row],[State Name]], Lookup!$A$2:$B$33, 2, FALSE)</f>
        <v>AR</v>
      </c>
      <c r="E936" t="s">
        <v>33</v>
      </c>
      <c r="F936">
        <v>2021</v>
      </c>
      <c r="G936" t="s">
        <v>56</v>
      </c>
      <c r="H936">
        <f t="shared" si="14"/>
        <v>1</v>
      </c>
      <c r="I936" s="3">
        <f>DATE(Table1[[#This Row],[Year]],Table1[[#This Row],[Month_Number]],1)</f>
        <v>44197</v>
      </c>
      <c r="J936" t="s">
        <v>146</v>
      </c>
      <c r="K936" t="s">
        <v>1797</v>
      </c>
      <c r="L936" t="s">
        <v>37</v>
      </c>
      <c r="M936">
        <v>3</v>
      </c>
      <c r="N936" t="s">
        <v>60</v>
      </c>
      <c r="O936">
        <v>1</v>
      </c>
      <c r="P936">
        <v>4</v>
      </c>
      <c r="Q936" t="s">
        <v>72</v>
      </c>
      <c r="R936" t="s">
        <v>88</v>
      </c>
      <c r="S936" t="s">
        <v>62</v>
      </c>
      <c r="T936" t="s">
        <v>42</v>
      </c>
      <c r="U936" t="s">
        <v>106</v>
      </c>
      <c r="V936">
        <v>51</v>
      </c>
      <c r="W936">
        <v>21</v>
      </c>
      <c r="X936" t="str">
        <f>IF(Table1[[#This Row],[Driver Age]]&lt;25,"(&lt;25) Young",IF(Table1[[#This Row],[Driver Age]]&lt;=60,"(25–60) Adult","(&gt;60) Senior"))</f>
        <v>(&lt;25) Young</v>
      </c>
      <c r="Y936" t="s">
        <v>75</v>
      </c>
      <c r="Z936" t="s">
        <v>107</v>
      </c>
      <c r="AA936" t="s">
        <v>76</v>
      </c>
      <c r="AB936" t="s">
        <v>97</v>
      </c>
      <c r="AC936">
        <v>2</v>
      </c>
      <c r="AD936" t="s">
        <v>47</v>
      </c>
      <c r="AE936" t="s">
        <v>48</v>
      </c>
      <c r="AF936" t="s">
        <v>49</v>
      </c>
      <c r="AG936" t="s">
        <v>50</v>
      </c>
      <c r="AH936">
        <v>4</v>
      </c>
      <c r="AI936" t="s">
        <v>168</v>
      </c>
      <c r="AJ936" t="s">
        <v>52</v>
      </c>
    </row>
    <row r="937" spans="1:36">
      <c r="A937" t="s">
        <v>1798</v>
      </c>
      <c r="B937">
        <f>1</f>
        <v>1</v>
      </c>
      <c r="C937" t="s">
        <v>253</v>
      </c>
      <c r="D937" t="str">
        <f>VLOOKUP(Table1[[#This Row],[State Name]], Lookup!$A$2:$B$33, 2, FALSE)</f>
        <v>UK</v>
      </c>
      <c r="E937" t="s">
        <v>33</v>
      </c>
      <c r="F937">
        <v>2023</v>
      </c>
      <c r="G937" t="s">
        <v>171</v>
      </c>
      <c r="H937">
        <f t="shared" si="14"/>
        <v>2</v>
      </c>
      <c r="I937" s="3">
        <f>DATE(Table1[[#This Row],[Year]],Table1[[#This Row],[Month_Number]],1)</f>
        <v>44958</v>
      </c>
      <c r="J937" t="s">
        <v>84</v>
      </c>
      <c r="K937" t="s">
        <v>1159</v>
      </c>
      <c r="L937" t="s">
        <v>59</v>
      </c>
      <c r="M937">
        <v>2</v>
      </c>
      <c r="N937" t="s">
        <v>71</v>
      </c>
      <c r="O937">
        <v>9</v>
      </c>
      <c r="P937">
        <v>4</v>
      </c>
      <c r="Q937" t="s">
        <v>103</v>
      </c>
      <c r="R937" t="s">
        <v>104</v>
      </c>
      <c r="S937" t="s">
        <v>41</v>
      </c>
      <c r="T937" t="s">
        <v>63</v>
      </c>
      <c r="U937" t="s">
        <v>33</v>
      </c>
      <c r="V937">
        <v>66</v>
      </c>
      <c r="W937">
        <v>65</v>
      </c>
      <c r="X937" t="str">
        <f>IF(Table1[[#This Row],[Driver Age]]&lt;25,"(&lt;25) Young",IF(Table1[[#This Row],[Driver Age]]&lt;=60,"(25–60) Adult","(&gt;60) Senior"))</f>
        <v>(&gt;60) Senior</v>
      </c>
      <c r="Y937" t="s">
        <v>44</v>
      </c>
      <c r="Z937" t="s">
        <v>33</v>
      </c>
      <c r="AA937" t="s">
        <v>76</v>
      </c>
      <c r="AB937" t="s">
        <v>46</v>
      </c>
      <c r="AC937">
        <v>12</v>
      </c>
      <c r="AD937" t="s">
        <v>135</v>
      </c>
      <c r="AE937" t="s">
        <v>79</v>
      </c>
      <c r="AF937" t="s">
        <v>26</v>
      </c>
      <c r="AG937" t="s">
        <v>50</v>
      </c>
      <c r="AH937">
        <v>0.44</v>
      </c>
      <c r="AI937" t="s">
        <v>51</v>
      </c>
      <c r="AJ937" t="s">
        <v>52</v>
      </c>
    </row>
    <row r="938" spans="1:36">
      <c r="A938" t="s">
        <v>1799</v>
      </c>
      <c r="B938">
        <f>1</f>
        <v>1</v>
      </c>
      <c r="C938" t="s">
        <v>318</v>
      </c>
      <c r="D938" t="str">
        <f>VLOOKUP(Table1[[#This Row],[State Name]], Lookup!$A$2:$B$33, 2, FALSE)</f>
        <v>PB</v>
      </c>
      <c r="E938" t="s">
        <v>33</v>
      </c>
      <c r="F938">
        <v>2018</v>
      </c>
      <c r="G938" t="s">
        <v>83</v>
      </c>
      <c r="H938">
        <f t="shared" si="14"/>
        <v>6</v>
      </c>
      <c r="I938" s="3">
        <f>DATE(Table1[[#This Row],[Year]],Table1[[#This Row],[Month_Number]],1)</f>
        <v>43252</v>
      </c>
      <c r="J938" t="s">
        <v>84</v>
      </c>
      <c r="K938" t="s">
        <v>1800</v>
      </c>
      <c r="L938" t="s">
        <v>59</v>
      </c>
      <c r="M938">
        <v>1</v>
      </c>
      <c r="N938" t="s">
        <v>60</v>
      </c>
      <c r="O938">
        <v>8</v>
      </c>
      <c r="P938">
        <v>1</v>
      </c>
      <c r="Q938" t="s">
        <v>87</v>
      </c>
      <c r="R938" t="s">
        <v>40</v>
      </c>
      <c r="S938" t="s">
        <v>73</v>
      </c>
      <c r="T938" t="s">
        <v>63</v>
      </c>
      <c r="U938" t="s">
        <v>89</v>
      </c>
      <c r="V938">
        <v>74</v>
      </c>
      <c r="W938">
        <v>49</v>
      </c>
      <c r="X938" t="str">
        <f>IF(Table1[[#This Row],[Driver Age]]&lt;25,"(&lt;25) Young",IF(Table1[[#This Row],[Driver Age]]&lt;=60,"(25–60) Adult","(&gt;60) Senior"))</f>
        <v>(25–60) Adult</v>
      </c>
      <c r="Y938" t="s">
        <v>44</v>
      </c>
      <c r="Z938" t="s">
        <v>33</v>
      </c>
      <c r="AA938" t="s">
        <v>76</v>
      </c>
      <c r="AB938" t="s">
        <v>77</v>
      </c>
      <c r="AC938">
        <v>3</v>
      </c>
      <c r="AD938" t="s">
        <v>47</v>
      </c>
      <c r="AE938" t="s">
        <v>65</v>
      </c>
      <c r="AF938" t="s">
        <v>26</v>
      </c>
      <c r="AG938" t="s">
        <v>50</v>
      </c>
      <c r="AH938">
        <v>0.12</v>
      </c>
      <c r="AI938" t="s">
        <v>108</v>
      </c>
      <c r="AJ938" t="s">
        <v>91</v>
      </c>
    </row>
    <row r="939" spans="1:36">
      <c r="A939" t="s">
        <v>1801</v>
      </c>
      <c r="B939">
        <f>1</f>
        <v>1</v>
      </c>
      <c r="C939" t="s">
        <v>69</v>
      </c>
      <c r="D939" t="str">
        <f>VLOOKUP(Table1[[#This Row],[State Name]], Lookup!$A$2:$B$33, 2, FALSE)</f>
        <v>CG</v>
      </c>
      <c r="E939" t="s">
        <v>33</v>
      </c>
      <c r="F939">
        <v>2019</v>
      </c>
      <c r="G939" t="s">
        <v>111</v>
      </c>
      <c r="H939">
        <f t="shared" si="14"/>
        <v>10</v>
      </c>
      <c r="I939" s="3">
        <f>DATE(Table1[[#This Row],[Year]],Table1[[#This Row],[Month_Number]],1)</f>
        <v>43739</v>
      </c>
      <c r="J939" t="s">
        <v>101</v>
      </c>
      <c r="K939" t="s">
        <v>1802</v>
      </c>
      <c r="L939" t="s">
        <v>50</v>
      </c>
      <c r="M939">
        <v>5</v>
      </c>
      <c r="N939" t="s">
        <v>38</v>
      </c>
      <c r="O939">
        <v>0</v>
      </c>
      <c r="P939">
        <v>1</v>
      </c>
      <c r="Q939" t="s">
        <v>119</v>
      </c>
      <c r="R939" t="s">
        <v>40</v>
      </c>
      <c r="S939" t="s">
        <v>120</v>
      </c>
      <c r="T939" t="s">
        <v>105</v>
      </c>
      <c r="U939" t="s">
        <v>89</v>
      </c>
      <c r="V939">
        <v>33</v>
      </c>
      <c r="W939">
        <v>37</v>
      </c>
      <c r="X939" t="str">
        <f>IF(Table1[[#This Row],[Driver Age]]&lt;25,"(&lt;25) Young",IF(Table1[[#This Row],[Driver Age]]&lt;=60,"(25–60) Adult","(&gt;60) Senior"))</f>
        <v>(25–60) Adult</v>
      </c>
      <c r="Y939" t="s">
        <v>44</v>
      </c>
      <c r="Z939" t="s">
        <v>90</v>
      </c>
      <c r="AA939" t="s">
        <v>76</v>
      </c>
      <c r="AB939" t="s">
        <v>97</v>
      </c>
      <c r="AC939">
        <v>16</v>
      </c>
      <c r="AD939" t="s">
        <v>135</v>
      </c>
      <c r="AE939" t="s">
        <v>65</v>
      </c>
      <c r="AF939" t="s">
        <v>49</v>
      </c>
      <c r="AG939" t="s">
        <v>50</v>
      </c>
      <c r="AH939">
        <v>0</v>
      </c>
      <c r="AI939" t="s">
        <v>108</v>
      </c>
      <c r="AJ939" t="s">
        <v>109</v>
      </c>
    </row>
    <row r="940" spans="1:36">
      <c r="A940" t="s">
        <v>1803</v>
      </c>
      <c r="B940">
        <f>1</f>
        <v>1</v>
      </c>
      <c r="C940" t="s">
        <v>93</v>
      </c>
      <c r="D940" t="str">
        <f>VLOOKUP(Table1[[#This Row],[State Name]], Lookup!$A$2:$B$33, 2, FALSE)</f>
        <v>SK</v>
      </c>
      <c r="E940" t="s">
        <v>33</v>
      </c>
      <c r="F940">
        <v>2023</v>
      </c>
      <c r="G940" t="s">
        <v>94</v>
      </c>
      <c r="H940">
        <f t="shared" si="14"/>
        <v>8</v>
      </c>
      <c r="I940" s="3">
        <f>DATE(Table1[[#This Row],[Year]],Table1[[#This Row],[Month_Number]],1)</f>
        <v>45139</v>
      </c>
      <c r="J940" t="s">
        <v>154</v>
      </c>
      <c r="K940" t="s">
        <v>1804</v>
      </c>
      <c r="L940" t="s">
        <v>37</v>
      </c>
      <c r="M940">
        <v>4</v>
      </c>
      <c r="N940" t="s">
        <v>128</v>
      </c>
      <c r="O940">
        <v>0</v>
      </c>
      <c r="P940">
        <v>1</v>
      </c>
      <c r="Q940" t="s">
        <v>103</v>
      </c>
      <c r="R940" t="s">
        <v>88</v>
      </c>
      <c r="S940" t="s">
        <v>41</v>
      </c>
      <c r="T940" t="s">
        <v>63</v>
      </c>
      <c r="U940" t="s">
        <v>43</v>
      </c>
      <c r="V940">
        <v>59</v>
      </c>
      <c r="W940">
        <v>23</v>
      </c>
      <c r="X940" t="str">
        <f>IF(Table1[[#This Row],[Driver Age]]&lt;25,"(&lt;25) Young",IF(Table1[[#This Row],[Driver Age]]&lt;=60,"(25–60) Adult","(&gt;60) Senior"))</f>
        <v>(&lt;25) Young</v>
      </c>
      <c r="Y940" t="s">
        <v>44</v>
      </c>
      <c r="Z940" t="s">
        <v>107</v>
      </c>
      <c r="AA940" t="s">
        <v>45</v>
      </c>
      <c r="AB940" t="s">
        <v>97</v>
      </c>
      <c r="AC940">
        <v>7</v>
      </c>
      <c r="AD940" t="s">
        <v>78</v>
      </c>
      <c r="AE940" t="s">
        <v>79</v>
      </c>
      <c r="AF940" t="s">
        <v>26</v>
      </c>
      <c r="AG940" t="s">
        <v>50</v>
      </c>
      <c r="AH940">
        <v>0</v>
      </c>
      <c r="AI940" t="s">
        <v>168</v>
      </c>
      <c r="AJ940" t="s">
        <v>52</v>
      </c>
    </row>
    <row r="941" spans="1:36">
      <c r="A941" t="s">
        <v>1805</v>
      </c>
      <c r="B941">
        <f>1</f>
        <v>1</v>
      </c>
      <c r="C941" t="s">
        <v>191</v>
      </c>
      <c r="D941" t="str">
        <f>VLOOKUP(Table1[[#This Row],[State Name]], Lookup!$A$2:$B$33, 2, FALSE)</f>
        <v>CH</v>
      </c>
      <c r="E941" t="s">
        <v>33</v>
      </c>
      <c r="F941">
        <v>2022</v>
      </c>
      <c r="G941" t="s">
        <v>117</v>
      </c>
      <c r="H941">
        <f t="shared" si="14"/>
        <v>12</v>
      </c>
      <c r="I941" s="3">
        <f>DATE(Table1[[#This Row],[Year]],Table1[[#This Row],[Month_Number]],1)</f>
        <v>44896</v>
      </c>
      <c r="J941" t="s">
        <v>84</v>
      </c>
      <c r="K941" t="s">
        <v>1806</v>
      </c>
      <c r="L941" t="s">
        <v>37</v>
      </c>
      <c r="M941">
        <v>4</v>
      </c>
      <c r="N941" t="s">
        <v>162</v>
      </c>
      <c r="O941">
        <v>7</v>
      </c>
      <c r="P941">
        <v>2</v>
      </c>
      <c r="Q941" t="s">
        <v>119</v>
      </c>
      <c r="R941" t="s">
        <v>61</v>
      </c>
      <c r="S941" t="s">
        <v>62</v>
      </c>
      <c r="T941" t="s">
        <v>105</v>
      </c>
      <c r="U941" t="s">
        <v>106</v>
      </c>
      <c r="V941">
        <v>64</v>
      </c>
      <c r="W941">
        <v>67</v>
      </c>
      <c r="X941" t="str">
        <f>IF(Table1[[#This Row],[Driver Age]]&lt;25,"(&lt;25) Young",IF(Table1[[#This Row],[Driver Age]]&lt;=60,"(25–60) Adult","(&gt;60) Senior"))</f>
        <v>(&gt;60) Senior</v>
      </c>
      <c r="Y941" t="s">
        <v>44</v>
      </c>
      <c r="Z941" t="s">
        <v>107</v>
      </c>
      <c r="AA941" t="s">
        <v>76</v>
      </c>
      <c r="AB941" t="s">
        <v>64</v>
      </c>
      <c r="AC941">
        <v>17</v>
      </c>
      <c r="AD941" t="s">
        <v>114</v>
      </c>
      <c r="AE941" t="s">
        <v>79</v>
      </c>
      <c r="AF941" t="s">
        <v>26</v>
      </c>
      <c r="AG941" t="s">
        <v>50</v>
      </c>
      <c r="AH941">
        <v>0.28999999999999998</v>
      </c>
      <c r="AI941" t="s">
        <v>51</v>
      </c>
      <c r="AJ941" t="s">
        <v>52</v>
      </c>
    </row>
    <row r="942" spans="1:36">
      <c r="A942" t="s">
        <v>1807</v>
      </c>
      <c r="B942">
        <f>1</f>
        <v>1</v>
      </c>
      <c r="C942" t="s">
        <v>307</v>
      </c>
      <c r="D942" t="str">
        <f>VLOOKUP(Table1[[#This Row],[State Name]], Lookup!$A$2:$B$33, 2, FALSE)</f>
        <v>DL</v>
      </c>
      <c r="E942" t="s">
        <v>308</v>
      </c>
      <c r="F942">
        <v>2023</v>
      </c>
      <c r="G942" t="s">
        <v>171</v>
      </c>
      <c r="H942">
        <f t="shared" si="14"/>
        <v>2</v>
      </c>
      <c r="I942" s="3">
        <f>DATE(Table1[[#This Row],[Year]],Table1[[#This Row],[Month_Number]],1)</f>
        <v>44958</v>
      </c>
      <c r="J942" t="s">
        <v>101</v>
      </c>
      <c r="K942" t="s">
        <v>1808</v>
      </c>
      <c r="L942" t="s">
        <v>50</v>
      </c>
      <c r="M942">
        <v>5</v>
      </c>
      <c r="N942" t="s">
        <v>113</v>
      </c>
      <c r="O942">
        <v>7</v>
      </c>
      <c r="P942">
        <v>2</v>
      </c>
      <c r="Q942" t="s">
        <v>87</v>
      </c>
      <c r="R942" t="s">
        <v>61</v>
      </c>
      <c r="S942" t="s">
        <v>120</v>
      </c>
      <c r="T942" t="s">
        <v>74</v>
      </c>
      <c r="U942" t="s">
        <v>89</v>
      </c>
      <c r="V942">
        <v>62</v>
      </c>
      <c r="W942">
        <v>25</v>
      </c>
      <c r="X942" t="str">
        <f>IF(Table1[[#This Row],[Driver Age]]&lt;25,"(&lt;25) Young",IF(Table1[[#This Row],[Driver Age]]&lt;=60,"(25–60) Adult","(&gt;60) Senior"))</f>
        <v>(25–60) Adult</v>
      </c>
      <c r="Y942" t="s">
        <v>44</v>
      </c>
      <c r="Z942" t="s">
        <v>90</v>
      </c>
      <c r="AA942" t="s">
        <v>45</v>
      </c>
      <c r="AB942" t="s">
        <v>77</v>
      </c>
      <c r="AC942">
        <v>10</v>
      </c>
      <c r="AD942" t="s">
        <v>78</v>
      </c>
      <c r="AE942" t="s">
        <v>79</v>
      </c>
      <c r="AF942" t="s">
        <v>49</v>
      </c>
      <c r="AG942" t="s">
        <v>50</v>
      </c>
      <c r="AH942">
        <v>0.28999999999999998</v>
      </c>
      <c r="AI942" t="s">
        <v>80</v>
      </c>
      <c r="AJ942" t="s">
        <v>52</v>
      </c>
    </row>
    <row r="943" spans="1:36">
      <c r="A943" t="s">
        <v>1809</v>
      </c>
      <c r="B943">
        <f>1</f>
        <v>1</v>
      </c>
      <c r="C943" t="s">
        <v>211</v>
      </c>
      <c r="D943" t="str">
        <f>VLOOKUP(Table1[[#This Row],[State Name]], Lookup!$A$2:$B$33, 2, FALSE)</f>
        <v>WB</v>
      </c>
      <c r="E943" t="s">
        <v>265</v>
      </c>
      <c r="F943">
        <v>2021</v>
      </c>
      <c r="G943" t="s">
        <v>111</v>
      </c>
      <c r="H943">
        <f t="shared" si="14"/>
        <v>10</v>
      </c>
      <c r="I943" s="3">
        <f>DATE(Table1[[#This Row],[Year]],Table1[[#This Row],[Month_Number]],1)</f>
        <v>44470</v>
      </c>
      <c r="J943" t="s">
        <v>154</v>
      </c>
      <c r="K943" t="s">
        <v>1810</v>
      </c>
      <c r="L943" t="s">
        <v>59</v>
      </c>
      <c r="M943">
        <v>1</v>
      </c>
      <c r="N943" t="s">
        <v>113</v>
      </c>
      <c r="O943">
        <v>7</v>
      </c>
      <c r="P943">
        <v>4</v>
      </c>
      <c r="Q943" t="s">
        <v>39</v>
      </c>
      <c r="R943" t="s">
        <v>40</v>
      </c>
      <c r="S943" t="s">
        <v>41</v>
      </c>
      <c r="T943" t="s">
        <v>105</v>
      </c>
      <c r="U943" t="s">
        <v>89</v>
      </c>
      <c r="V943">
        <v>51</v>
      </c>
      <c r="W943">
        <v>54</v>
      </c>
      <c r="X943" t="str">
        <f>IF(Table1[[#This Row],[Driver Age]]&lt;25,"(&lt;25) Young",IF(Table1[[#This Row],[Driver Age]]&lt;=60,"(25–60) Adult","(&gt;60) Senior"))</f>
        <v>(25–60) Adult</v>
      </c>
      <c r="Y943" t="s">
        <v>44</v>
      </c>
      <c r="Z943" t="s">
        <v>90</v>
      </c>
      <c r="AA943" t="s">
        <v>45</v>
      </c>
      <c r="AB943" t="s">
        <v>97</v>
      </c>
      <c r="AC943">
        <v>3</v>
      </c>
      <c r="AD943" t="s">
        <v>47</v>
      </c>
      <c r="AE943" t="s">
        <v>48</v>
      </c>
      <c r="AF943" t="s">
        <v>26</v>
      </c>
      <c r="AG943" t="s">
        <v>50</v>
      </c>
      <c r="AH943">
        <v>0.56999999999999995</v>
      </c>
      <c r="AI943" t="s">
        <v>66</v>
      </c>
      <c r="AJ943" t="s">
        <v>52</v>
      </c>
    </row>
    <row r="944" spans="1:36">
      <c r="A944" t="s">
        <v>1811</v>
      </c>
      <c r="B944">
        <f>1</f>
        <v>1</v>
      </c>
      <c r="C944" t="s">
        <v>69</v>
      </c>
      <c r="D944" t="str">
        <f>VLOOKUP(Table1[[#This Row],[State Name]], Lookup!$A$2:$B$33, 2, FALSE)</f>
        <v>CG</v>
      </c>
      <c r="E944" t="s">
        <v>33</v>
      </c>
      <c r="F944">
        <v>2018</v>
      </c>
      <c r="G944" t="s">
        <v>94</v>
      </c>
      <c r="H944">
        <f t="shared" si="14"/>
        <v>8</v>
      </c>
      <c r="I944" s="3">
        <f>DATE(Table1[[#This Row],[Year]],Table1[[#This Row],[Month_Number]],1)</f>
        <v>43313</v>
      </c>
      <c r="J944" t="s">
        <v>95</v>
      </c>
      <c r="K944" t="s">
        <v>1812</v>
      </c>
      <c r="L944" t="s">
        <v>59</v>
      </c>
      <c r="M944">
        <v>4</v>
      </c>
      <c r="N944" t="s">
        <v>162</v>
      </c>
      <c r="O944">
        <v>9</v>
      </c>
      <c r="P944">
        <v>3</v>
      </c>
      <c r="Q944" t="s">
        <v>119</v>
      </c>
      <c r="R944" t="s">
        <v>88</v>
      </c>
      <c r="S944" t="s">
        <v>62</v>
      </c>
      <c r="T944" t="s">
        <v>42</v>
      </c>
      <c r="U944" t="s">
        <v>89</v>
      </c>
      <c r="V944">
        <v>40</v>
      </c>
      <c r="W944">
        <v>36</v>
      </c>
      <c r="X944" t="str">
        <f>IF(Table1[[#This Row],[Driver Age]]&lt;25,"(&lt;25) Young",IF(Table1[[#This Row],[Driver Age]]&lt;=60,"(25–60) Adult","(&gt;60) Senior"))</f>
        <v>(25–60) Adult</v>
      </c>
      <c r="Y944" t="s">
        <v>44</v>
      </c>
      <c r="Z944" t="s">
        <v>33</v>
      </c>
      <c r="AA944" t="s">
        <v>76</v>
      </c>
      <c r="AB944" t="s">
        <v>77</v>
      </c>
      <c r="AC944">
        <v>7</v>
      </c>
      <c r="AD944" t="s">
        <v>78</v>
      </c>
      <c r="AE944" t="s">
        <v>65</v>
      </c>
      <c r="AF944" t="s">
        <v>49</v>
      </c>
      <c r="AG944" t="s">
        <v>50</v>
      </c>
      <c r="AH944">
        <v>0.33</v>
      </c>
      <c r="AI944" t="s">
        <v>108</v>
      </c>
      <c r="AJ944" t="s">
        <v>109</v>
      </c>
    </row>
    <row r="945" spans="1:36">
      <c r="A945" t="s">
        <v>1813</v>
      </c>
      <c r="B945">
        <f>1</f>
        <v>1</v>
      </c>
      <c r="C945" t="s">
        <v>253</v>
      </c>
      <c r="D945" t="str">
        <f>VLOOKUP(Table1[[#This Row],[State Name]], Lookup!$A$2:$B$33, 2, FALSE)</f>
        <v>UK</v>
      </c>
      <c r="E945" t="s">
        <v>33</v>
      </c>
      <c r="F945">
        <v>2018</v>
      </c>
      <c r="G945" t="s">
        <v>94</v>
      </c>
      <c r="H945">
        <f t="shared" si="14"/>
        <v>8</v>
      </c>
      <c r="I945" s="3">
        <f>DATE(Table1[[#This Row],[Year]],Table1[[#This Row],[Month_Number]],1)</f>
        <v>43313</v>
      </c>
      <c r="J945" t="s">
        <v>84</v>
      </c>
      <c r="K945" t="s">
        <v>1814</v>
      </c>
      <c r="L945" t="s">
        <v>59</v>
      </c>
      <c r="M945">
        <v>4</v>
      </c>
      <c r="N945" t="s">
        <v>71</v>
      </c>
      <c r="O945">
        <v>1</v>
      </c>
      <c r="P945">
        <v>4</v>
      </c>
      <c r="Q945" t="s">
        <v>39</v>
      </c>
      <c r="R945" t="s">
        <v>104</v>
      </c>
      <c r="S945" t="s">
        <v>62</v>
      </c>
      <c r="T945" t="s">
        <v>74</v>
      </c>
      <c r="U945" t="s">
        <v>106</v>
      </c>
      <c r="V945">
        <v>44</v>
      </c>
      <c r="W945">
        <v>53</v>
      </c>
      <c r="X945" t="str">
        <f>IF(Table1[[#This Row],[Driver Age]]&lt;25,"(&lt;25) Young",IF(Table1[[#This Row],[Driver Age]]&lt;=60,"(25–60) Adult","(&gt;60) Senior"))</f>
        <v>(25–60) Adult</v>
      </c>
      <c r="Y945" t="s">
        <v>75</v>
      </c>
      <c r="Z945" t="s">
        <v>107</v>
      </c>
      <c r="AA945" t="s">
        <v>76</v>
      </c>
      <c r="AB945" t="s">
        <v>97</v>
      </c>
      <c r="AC945">
        <v>1</v>
      </c>
      <c r="AD945" t="s">
        <v>47</v>
      </c>
      <c r="AE945" t="s">
        <v>65</v>
      </c>
      <c r="AF945" t="s">
        <v>26</v>
      </c>
      <c r="AG945" t="s">
        <v>50</v>
      </c>
      <c r="AH945">
        <v>4</v>
      </c>
      <c r="AI945" t="s">
        <v>66</v>
      </c>
      <c r="AJ945" t="s">
        <v>109</v>
      </c>
    </row>
    <row r="946" spans="1:36">
      <c r="A946" t="s">
        <v>1815</v>
      </c>
      <c r="B946">
        <f>1</f>
        <v>1</v>
      </c>
      <c r="C946" t="s">
        <v>177</v>
      </c>
      <c r="D946" t="str">
        <f>VLOOKUP(Table1[[#This Row],[State Name]], Lookup!$A$2:$B$33, 2, FALSE)</f>
        <v>MH</v>
      </c>
      <c r="E946" t="s">
        <v>577</v>
      </c>
      <c r="F946">
        <v>2021</v>
      </c>
      <c r="G946" t="s">
        <v>34</v>
      </c>
      <c r="H946">
        <f t="shared" si="14"/>
        <v>5</v>
      </c>
      <c r="I946" s="3">
        <f>DATE(Table1[[#This Row],[Year]],Table1[[#This Row],[Month_Number]],1)</f>
        <v>44317</v>
      </c>
      <c r="J946" t="s">
        <v>84</v>
      </c>
      <c r="K946" t="s">
        <v>1238</v>
      </c>
      <c r="L946" t="s">
        <v>50</v>
      </c>
      <c r="M946">
        <v>5</v>
      </c>
      <c r="N946" t="s">
        <v>162</v>
      </c>
      <c r="O946">
        <v>9</v>
      </c>
      <c r="P946">
        <v>4</v>
      </c>
      <c r="Q946" t="s">
        <v>103</v>
      </c>
      <c r="R946" t="s">
        <v>61</v>
      </c>
      <c r="S946" t="s">
        <v>62</v>
      </c>
      <c r="T946" t="s">
        <v>42</v>
      </c>
      <c r="U946" t="s">
        <v>89</v>
      </c>
      <c r="V946">
        <v>85</v>
      </c>
      <c r="W946">
        <v>21</v>
      </c>
      <c r="X946" t="str">
        <f>IF(Table1[[#This Row],[Driver Age]]&lt;25,"(&lt;25) Young",IF(Table1[[#This Row],[Driver Age]]&lt;=60,"(25–60) Adult","(&gt;60) Senior"))</f>
        <v>(&lt;25) Young</v>
      </c>
      <c r="Y946" t="s">
        <v>44</v>
      </c>
      <c r="Z946" t="s">
        <v>107</v>
      </c>
      <c r="AA946" t="s">
        <v>45</v>
      </c>
      <c r="AB946" t="s">
        <v>97</v>
      </c>
      <c r="AC946">
        <v>19</v>
      </c>
      <c r="AD946" t="s">
        <v>114</v>
      </c>
      <c r="AE946" t="s">
        <v>48</v>
      </c>
      <c r="AF946" t="s">
        <v>26</v>
      </c>
      <c r="AG946" t="s">
        <v>50</v>
      </c>
      <c r="AH946">
        <v>0.44</v>
      </c>
      <c r="AI946" t="s">
        <v>168</v>
      </c>
      <c r="AJ946" t="s">
        <v>91</v>
      </c>
    </row>
    <row r="947" spans="1:36">
      <c r="A947" t="s">
        <v>1816</v>
      </c>
      <c r="B947">
        <f>1</f>
        <v>1</v>
      </c>
      <c r="C947" t="s">
        <v>327</v>
      </c>
      <c r="D947" t="str">
        <f>VLOOKUP(Table1[[#This Row],[State Name]], Lookup!$A$2:$B$33, 2, FALSE)</f>
        <v>MN</v>
      </c>
      <c r="E947" t="s">
        <v>33</v>
      </c>
      <c r="F947">
        <v>2022</v>
      </c>
      <c r="G947" t="s">
        <v>171</v>
      </c>
      <c r="H947">
        <f t="shared" si="14"/>
        <v>2</v>
      </c>
      <c r="I947" s="3">
        <f>DATE(Table1[[#This Row],[Year]],Table1[[#This Row],[Month_Number]],1)</f>
        <v>44593</v>
      </c>
      <c r="J947" t="s">
        <v>57</v>
      </c>
      <c r="K947" t="s">
        <v>1817</v>
      </c>
      <c r="L947" t="s">
        <v>50</v>
      </c>
      <c r="M947">
        <v>3</v>
      </c>
      <c r="N947" t="s">
        <v>128</v>
      </c>
      <c r="O947">
        <v>10</v>
      </c>
      <c r="P947">
        <v>3</v>
      </c>
      <c r="Q947" t="s">
        <v>72</v>
      </c>
      <c r="R947" t="s">
        <v>40</v>
      </c>
      <c r="S947" t="s">
        <v>73</v>
      </c>
      <c r="T947" t="s">
        <v>105</v>
      </c>
      <c r="U947" t="s">
        <v>43</v>
      </c>
      <c r="V947">
        <v>114</v>
      </c>
      <c r="W947">
        <v>18</v>
      </c>
      <c r="X947" t="str">
        <f>IF(Table1[[#This Row],[Driver Age]]&lt;25,"(&lt;25) Young",IF(Table1[[#This Row],[Driver Age]]&lt;=60,"(25–60) Adult","(&gt;60) Senior"))</f>
        <v>(&lt;25) Young</v>
      </c>
      <c r="Y947" t="s">
        <v>75</v>
      </c>
      <c r="Z947" t="s">
        <v>33</v>
      </c>
      <c r="AA947" t="s">
        <v>76</v>
      </c>
      <c r="AB947" t="s">
        <v>97</v>
      </c>
      <c r="AC947">
        <v>3</v>
      </c>
      <c r="AD947" t="s">
        <v>47</v>
      </c>
      <c r="AE947" t="s">
        <v>79</v>
      </c>
      <c r="AF947" t="s">
        <v>49</v>
      </c>
      <c r="AG947" t="s">
        <v>50</v>
      </c>
      <c r="AH947">
        <v>0.3</v>
      </c>
      <c r="AI947" t="s">
        <v>168</v>
      </c>
      <c r="AJ947" t="s">
        <v>81</v>
      </c>
    </row>
    <row r="948" spans="1:36">
      <c r="A948" t="s">
        <v>1818</v>
      </c>
      <c r="B948">
        <f>1</f>
        <v>1</v>
      </c>
      <c r="C948" t="s">
        <v>286</v>
      </c>
      <c r="D948" t="str">
        <f>VLOOKUP(Table1[[#This Row],[State Name]], Lookup!$A$2:$B$33, 2, FALSE)</f>
        <v>GA</v>
      </c>
      <c r="E948" t="s">
        <v>33</v>
      </c>
      <c r="F948">
        <v>2020</v>
      </c>
      <c r="G948" t="s">
        <v>192</v>
      </c>
      <c r="H948">
        <f t="shared" si="14"/>
        <v>3</v>
      </c>
      <c r="I948" s="3">
        <f>DATE(Table1[[#This Row],[Year]],Table1[[#This Row],[Month_Number]],1)</f>
        <v>43891</v>
      </c>
      <c r="J948" t="s">
        <v>95</v>
      </c>
      <c r="K948" t="s">
        <v>1348</v>
      </c>
      <c r="L948" t="s">
        <v>50</v>
      </c>
      <c r="M948">
        <v>2</v>
      </c>
      <c r="N948" t="s">
        <v>113</v>
      </c>
      <c r="O948">
        <v>3</v>
      </c>
      <c r="P948">
        <v>1</v>
      </c>
      <c r="Q948" t="s">
        <v>72</v>
      </c>
      <c r="R948" t="s">
        <v>88</v>
      </c>
      <c r="S948" t="s">
        <v>62</v>
      </c>
      <c r="T948" t="s">
        <v>63</v>
      </c>
      <c r="U948" t="s">
        <v>106</v>
      </c>
      <c r="V948">
        <v>81</v>
      </c>
      <c r="W948">
        <v>42</v>
      </c>
      <c r="X948" t="str">
        <f>IF(Table1[[#This Row],[Driver Age]]&lt;25,"(&lt;25) Young",IF(Table1[[#This Row],[Driver Age]]&lt;=60,"(25–60) Adult","(&gt;60) Senior"))</f>
        <v>(25–60) Adult</v>
      </c>
      <c r="Y948" t="s">
        <v>75</v>
      </c>
      <c r="Z948" t="s">
        <v>107</v>
      </c>
      <c r="AA948" t="s">
        <v>45</v>
      </c>
      <c r="AB948" t="s">
        <v>46</v>
      </c>
      <c r="AC948">
        <v>16</v>
      </c>
      <c r="AD948" t="s">
        <v>135</v>
      </c>
      <c r="AE948" t="s">
        <v>48</v>
      </c>
      <c r="AF948" t="s">
        <v>49</v>
      </c>
      <c r="AG948" t="s">
        <v>50</v>
      </c>
      <c r="AH948">
        <v>0.33</v>
      </c>
      <c r="AI948" t="s">
        <v>108</v>
      </c>
      <c r="AJ948" t="s">
        <v>91</v>
      </c>
    </row>
    <row r="949" spans="1:36">
      <c r="A949" t="s">
        <v>1819</v>
      </c>
      <c r="B949">
        <f>1</f>
        <v>1</v>
      </c>
      <c r="C949" t="s">
        <v>270</v>
      </c>
      <c r="D949" t="str">
        <f>VLOOKUP(Table1[[#This Row],[State Name]], Lookup!$A$2:$B$33, 2, FALSE)</f>
        <v>HR</v>
      </c>
      <c r="E949" t="s">
        <v>33</v>
      </c>
      <c r="F949">
        <v>2022</v>
      </c>
      <c r="G949" t="s">
        <v>124</v>
      </c>
      <c r="H949">
        <f t="shared" si="14"/>
        <v>7</v>
      </c>
      <c r="I949" s="3">
        <f>DATE(Table1[[#This Row],[Year]],Table1[[#This Row],[Month_Number]],1)</f>
        <v>44743</v>
      </c>
      <c r="J949" t="s">
        <v>154</v>
      </c>
      <c r="K949" t="s">
        <v>531</v>
      </c>
      <c r="L949" t="s">
        <v>59</v>
      </c>
      <c r="M949">
        <v>3</v>
      </c>
      <c r="N949" t="s">
        <v>113</v>
      </c>
      <c r="O949">
        <v>9</v>
      </c>
      <c r="P949">
        <v>2</v>
      </c>
      <c r="Q949" t="s">
        <v>39</v>
      </c>
      <c r="R949" t="s">
        <v>88</v>
      </c>
      <c r="S949" t="s">
        <v>73</v>
      </c>
      <c r="T949" t="s">
        <v>63</v>
      </c>
      <c r="U949" t="s">
        <v>33</v>
      </c>
      <c r="V949">
        <v>33</v>
      </c>
      <c r="W949">
        <v>46</v>
      </c>
      <c r="X949" t="str">
        <f>IF(Table1[[#This Row],[Driver Age]]&lt;25,"(&lt;25) Young",IF(Table1[[#This Row],[Driver Age]]&lt;=60,"(25–60) Adult","(&gt;60) Senior"))</f>
        <v>(25–60) Adult</v>
      </c>
      <c r="Y949" t="s">
        <v>44</v>
      </c>
      <c r="Z949" t="s">
        <v>107</v>
      </c>
      <c r="AA949" t="s">
        <v>45</v>
      </c>
      <c r="AB949" t="s">
        <v>46</v>
      </c>
      <c r="AC949">
        <v>5</v>
      </c>
      <c r="AD949" t="s">
        <v>78</v>
      </c>
      <c r="AE949" t="s">
        <v>79</v>
      </c>
      <c r="AF949" t="s">
        <v>26</v>
      </c>
      <c r="AG949" t="s">
        <v>50</v>
      </c>
      <c r="AH949">
        <v>0.22</v>
      </c>
      <c r="AI949" t="s">
        <v>108</v>
      </c>
      <c r="AJ949" t="s">
        <v>109</v>
      </c>
    </row>
    <row r="950" spans="1:36">
      <c r="A950" t="s">
        <v>1820</v>
      </c>
      <c r="B950">
        <f>1</f>
        <v>1</v>
      </c>
      <c r="C950" t="s">
        <v>54</v>
      </c>
      <c r="D950" t="str">
        <f>VLOOKUP(Table1[[#This Row],[State Name]], Lookup!$A$2:$B$33, 2, FALSE)</f>
        <v>UP</v>
      </c>
      <c r="E950" t="s">
        <v>133</v>
      </c>
      <c r="F950">
        <v>2022</v>
      </c>
      <c r="G950" t="s">
        <v>100</v>
      </c>
      <c r="H950">
        <f t="shared" si="14"/>
        <v>11</v>
      </c>
      <c r="I950" s="3">
        <f>DATE(Table1[[#This Row],[Year]],Table1[[#This Row],[Month_Number]],1)</f>
        <v>44866</v>
      </c>
      <c r="J950" t="s">
        <v>146</v>
      </c>
      <c r="K950" t="s">
        <v>734</v>
      </c>
      <c r="L950" t="s">
        <v>50</v>
      </c>
      <c r="M950">
        <v>1</v>
      </c>
      <c r="N950" t="s">
        <v>128</v>
      </c>
      <c r="O950">
        <v>5</v>
      </c>
      <c r="P950">
        <v>2</v>
      </c>
      <c r="Q950" t="s">
        <v>103</v>
      </c>
      <c r="R950" t="s">
        <v>88</v>
      </c>
      <c r="S950" t="s">
        <v>120</v>
      </c>
      <c r="T950" t="s">
        <v>63</v>
      </c>
      <c r="U950" t="s">
        <v>33</v>
      </c>
      <c r="V950">
        <v>72</v>
      </c>
      <c r="W950">
        <v>53</v>
      </c>
      <c r="X950" t="str">
        <f>IF(Table1[[#This Row],[Driver Age]]&lt;25,"(&lt;25) Young",IF(Table1[[#This Row],[Driver Age]]&lt;=60,"(25–60) Adult","(&gt;60) Senior"))</f>
        <v>(25–60) Adult</v>
      </c>
      <c r="Y950" t="s">
        <v>44</v>
      </c>
      <c r="Z950" t="s">
        <v>90</v>
      </c>
      <c r="AA950" t="s">
        <v>76</v>
      </c>
      <c r="AB950" t="s">
        <v>97</v>
      </c>
      <c r="AC950">
        <v>0</v>
      </c>
      <c r="AD950" t="s">
        <v>47</v>
      </c>
      <c r="AE950" t="s">
        <v>79</v>
      </c>
      <c r="AF950" t="s">
        <v>49</v>
      </c>
      <c r="AG950" t="s">
        <v>50</v>
      </c>
      <c r="AH950">
        <v>0.4</v>
      </c>
      <c r="AI950" t="s">
        <v>66</v>
      </c>
      <c r="AJ950" t="s">
        <v>91</v>
      </c>
    </row>
    <row r="951" spans="1:36">
      <c r="A951" t="s">
        <v>1821</v>
      </c>
      <c r="B951">
        <f>1</f>
        <v>1</v>
      </c>
      <c r="C951" t="s">
        <v>32</v>
      </c>
      <c r="D951" t="str">
        <f>VLOOKUP(Table1[[#This Row],[State Name]], Lookup!$A$2:$B$33, 2, FALSE)</f>
        <v>JK</v>
      </c>
      <c r="E951" t="s">
        <v>33</v>
      </c>
      <c r="F951">
        <v>2020</v>
      </c>
      <c r="G951" t="s">
        <v>192</v>
      </c>
      <c r="H951">
        <f t="shared" si="14"/>
        <v>3</v>
      </c>
      <c r="I951" s="3">
        <f>DATE(Table1[[#This Row],[Year]],Table1[[#This Row],[Month_Number]],1)</f>
        <v>43891</v>
      </c>
      <c r="J951" t="s">
        <v>95</v>
      </c>
      <c r="K951" t="s">
        <v>529</v>
      </c>
      <c r="L951" t="s">
        <v>59</v>
      </c>
      <c r="M951">
        <v>3</v>
      </c>
      <c r="N951" t="s">
        <v>60</v>
      </c>
      <c r="O951">
        <v>10</v>
      </c>
      <c r="P951">
        <v>2</v>
      </c>
      <c r="Q951" t="s">
        <v>87</v>
      </c>
      <c r="R951" t="s">
        <v>88</v>
      </c>
      <c r="S951" t="s">
        <v>120</v>
      </c>
      <c r="T951" t="s">
        <v>42</v>
      </c>
      <c r="U951" t="s">
        <v>106</v>
      </c>
      <c r="V951">
        <v>112</v>
      </c>
      <c r="W951">
        <v>54</v>
      </c>
      <c r="X951" t="str">
        <f>IF(Table1[[#This Row],[Driver Age]]&lt;25,"(&lt;25) Young",IF(Table1[[#This Row],[Driver Age]]&lt;=60,"(25–60) Adult","(&gt;60) Senior"))</f>
        <v>(25–60) Adult</v>
      </c>
      <c r="Y951" t="s">
        <v>75</v>
      </c>
      <c r="Z951" t="s">
        <v>90</v>
      </c>
      <c r="AA951" t="s">
        <v>76</v>
      </c>
      <c r="AB951" t="s">
        <v>77</v>
      </c>
      <c r="AC951">
        <v>5</v>
      </c>
      <c r="AD951" t="s">
        <v>78</v>
      </c>
      <c r="AE951" t="s">
        <v>48</v>
      </c>
      <c r="AF951" t="s">
        <v>49</v>
      </c>
      <c r="AG951" t="s">
        <v>50</v>
      </c>
      <c r="AH951">
        <v>0.2</v>
      </c>
      <c r="AI951" t="s">
        <v>66</v>
      </c>
      <c r="AJ951" t="s">
        <v>81</v>
      </c>
    </row>
    <row r="952" spans="1:36">
      <c r="A952" t="s">
        <v>1822</v>
      </c>
      <c r="B952">
        <f>1</f>
        <v>1</v>
      </c>
      <c r="C952" t="s">
        <v>137</v>
      </c>
      <c r="D952" t="str">
        <f>VLOOKUP(Table1[[#This Row],[State Name]], Lookup!$A$2:$B$33, 2, FALSE)</f>
        <v>AS</v>
      </c>
      <c r="E952" t="s">
        <v>33</v>
      </c>
      <c r="F952">
        <v>2020</v>
      </c>
      <c r="G952" t="s">
        <v>192</v>
      </c>
      <c r="H952">
        <f t="shared" si="14"/>
        <v>3</v>
      </c>
      <c r="I952" s="3">
        <f>DATE(Table1[[#This Row],[Year]],Table1[[#This Row],[Month_Number]],1)</f>
        <v>43891</v>
      </c>
      <c r="J952" t="s">
        <v>95</v>
      </c>
      <c r="K952" t="s">
        <v>1823</v>
      </c>
      <c r="L952" t="s">
        <v>50</v>
      </c>
      <c r="M952">
        <v>4</v>
      </c>
      <c r="N952" t="s">
        <v>113</v>
      </c>
      <c r="O952">
        <v>9</v>
      </c>
      <c r="P952">
        <v>3</v>
      </c>
      <c r="Q952" t="s">
        <v>103</v>
      </c>
      <c r="R952" t="s">
        <v>104</v>
      </c>
      <c r="S952" t="s">
        <v>73</v>
      </c>
      <c r="T952" t="s">
        <v>63</v>
      </c>
      <c r="U952" t="s">
        <v>33</v>
      </c>
      <c r="V952">
        <v>38</v>
      </c>
      <c r="W952">
        <v>58</v>
      </c>
      <c r="X952" t="str">
        <f>IF(Table1[[#This Row],[Driver Age]]&lt;25,"(&lt;25) Young",IF(Table1[[#This Row],[Driver Age]]&lt;=60,"(25–60) Adult","(&gt;60) Senior"))</f>
        <v>(25–60) Adult</v>
      </c>
      <c r="Y952" t="s">
        <v>44</v>
      </c>
      <c r="Z952" t="s">
        <v>90</v>
      </c>
      <c r="AA952" t="s">
        <v>45</v>
      </c>
      <c r="AB952" t="s">
        <v>97</v>
      </c>
      <c r="AC952">
        <v>7</v>
      </c>
      <c r="AD952" t="s">
        <v>78</v>
      </c>
      <c r="AE952" t="s">
        <v>48</v>
      </c>
      <c r="AF952" t="s">
        <v>49</v>
      </c>
      <c r="AG952" t="s">
        <v>50</v>
      </c>
      <c r="AH952">
        <v>0.33</v>
      </c>
      <c r="AI952" t="s">
        <v>66</v>
      </c>
      <c r="AJ952" t="s">
        <v>109</v>
      </c>
    </row>
    <row r="953" spans="1:36">
      <c r="A953" t="s">
        <v>1824</v>
      </c>
      <c r="B953">
        <f>1</f>
        <v>1</v>
      </c>
      <c r="C953" t="s">
        <v>220</v>
      </c>
      <c r="D953" t="str">
        <f>VLOOKUP(Table1[[#This Row],[State Name]], Lookup!$A$2:$B$33, 2, FALSE)</f>
        <v>NL</v>
      </c>
      <c r="E953" t="s">
        <v>33</v>
      </c>
      <c r="F953">
        <v>2018</v>
      </c>
      <c r="G953" t="s">
        <v>56</v>
      </c>
      <c r="H953">
        <f t="shared" si="14"/>
        <v>1</v>
      </c>
      <c r="I953" s="3">
        <f>DATE(Table1[[#This Row],[Year]],Table1[[#This Row],[Month_Number]],1)</f>
        <v>43101</v>
      </c>
      <c r="J953" t="s">
        <v>95</v>
      </c>
      <c r="K953" t="s">
        <v>1825</v>
      </c>
      <c r="L953" t="s">
        <v>50</v>
      </c>
      <c r="M953">
        <v>3</v>
      </c>
      <c r="N953" t="s">
        <v>162</v>
      </c>
      <c r="O953">
        <v>1</v>
      </c>
      <c r="P953">
        <v>3</v>
      </c>
      <c r="Q953" t="s">
        <v>72</v>
      </c>
      <c r="R953" t="s">
        <v>104</v>
      </c>
      <c r="S953" t="s">
        <v>120</v>
      </c>
      <c r="T953" t="s">
        <v>63</v>
      </c>
      <c r="U953" t="s">
        <v>43</v>
      </c>
      <c r="V953">
        <v>44</v>
      </c>
      <c r="W953">
        <v>65</v>
      </c>
      <c r="X953" t="str">
        <f>IF(Table1[[#This Row],[Driver Age]]&lt;25,"(&lt;25) Young",IF(Table1[[#This Row],[Driver Age]]&lt;=60,"(25–60) Adult","(&gt;60) Senior"))</f>
        <v>(&gt;60) Senior</v>
      </c>
      <c r="Y953" t="s">
        <v>44</v>
      </c>
      <c r="Z953" t="s">
        <v>33</v>
      </c>
      <c r="AA953" t="s">
        <v>76</v>
      </c>
      <c r="AB953" t="s">
        <v>97</v>
      </c>
      <c r="AC953">
        <v>13</v>
      </c>
      <c r="AD953" t="s">
        <v>135</v>
      </c>
      <c r="AE953" t="s">
        <v>65</v>
      </c>
      <c r="AF953" t="s">
        <v>49</v>
      </c>
      <c r="AG953" t="s">
        <v>50</v>
      </c>
      <c r="AH953">
        <v>3</v>
      </c>
      <c r="AI953" t="s">
        <v>51</v>
      </c>
      <c r="AJ953" t="s">
        <v>109</v>
      </c>
    </row>
    <row r="954" spans="1:36">
      <c r="A954" t="s">
        <v>1826</v>
      </c>
      <c r="B954">
        <f>1</f>
        <v>1</v>
      </c>
      <c r="C954" t="s">
        <v>197</v>
      </c>
      <c r="D954" t="str">
        <f>VLOOKUP(Table1[[#This Row],[State Name]], Lookup!$A$2:$B$33, 2, FALSE)</f>
        <v>GJ</v>
      </c>
      <c r="E954" t="s">
        <v>245</v>
      </c>
      <c r="F954">
        <v>2022</v>
      </c>
      <c r="G954" t="s">
        <v>100</v>
      </c>
      <c r="H954">
        <f t="shared" si="14"/>
        <v>11</v>
      </c>
      <c r="I954" s="3">
        <f>DATE(Table1[[#This Row],[Year]],Table1[[#This Row],[Month_Number]],1)</f>
        <v>44866</v>
      </c>
      <c r="J954" t="s">
        <v>57</v>
      </c>
      <c r="K954" t="s">
        <v>1539</v>
      </c>
      <c r="L954" t="s">
        <v>59</v>
      </c>
      <c r="M954">
        <v>2</v>
      </c>
      <c r="N954" t="s">
        <v>86</v>
      </c>
      <c r="O954">
        <v>9</v>
      </c>
      <c r="P954">
        <v>4</v>
      </c>
      <c r="Q954" t="s">
        <v>87</v>
      </c>
      <c r="R954" t="s">
        <v>40</v>
      </c>
      <c r="S954" t="s">
        <v>120</v>
      </c>
      <c r="T954" t="s">
        <v>74</v>
      </c>
      <c r="U954" t="s">
        <v>106</v>
      </c>
      <c r="V954">
        <v>117</v>
      </c>
      <c r="W954">
        <v>54</v>
      </c>
      <c r="X954" t="str">
        <f>IF(Table1[[#This Row],[Driver Age]]&lt;25,"(&lt;25) Young",IF(Table1[[#This Row],[Driver Age]]&lt;=60,"(25–60) Adult","(&gt;60) Senior"))</f>
        <v>(25–60) Adult</v>
      </c>
      <c r="Y954" t="s">
        <v>75</v>
      </c>
      <c r="Z954" t="s">
        <v>90</v>
      </c>
      <c r="AA954" t="s">
        <v>76</v>
      </c>
      <c r="AB954" t="s">
        <v>77</v>
      </c>
      <c r="AC954">
        <v>7</v>
      </c>
      <c r="AD954" t="s">
        <v>78</v>
      </c>
      <c r="AE954" t="s">
        <v>79</v>
      </c>
      <c r="AF954" t="s">
        <v>49</v>
      </c>
      <c r="AG954" t="s">
        <v>50</v>
      </c>
      <c r="AH954">
        <v>0.44</v>
      </c>
      <c r="AI954" t="s">
        <v>66</v>
      </c>
      <c r="AJ954" t="s">
        <v>81</v>
      </c>
    </row>
    <row r="955" spans="1:36">
      <c r="A955" t="s">
        <v>1827</v>
      </c>
      <c r="B955">
        <f>1</f>
        <v>1</v>
      </c>
      <c r="C955" t="s">
        <v>54</v>
      </c>
      <c r="D955" t="str">
        <f>VLOOKUP(Table1[[#This Row],[State Name]], Lookup!$A$2:$B$33, 2, FALSE)</f>
        <v>UP</v>
      </c>
      <c r="E955" t="s">
        <v>174</v>
      </c>
      <c r="F955">
        <v>2023</v>
      </c>
      <c r="G955" t="s">
        <v>124</v>
      </c>
      <c r="H955">
        <f t="shared" si="14"/>
        <v>7</v>
      </c>
      <c r="I955" s="3">
        <f>DATE(Table1[[#This Row],[Year]],Table1[[#This Row],[Month_Number]],1)</f>
        <v>45108</v>
      </c>
      <c r="J955" t="s">
        <v>95</v>
      </c>
      <c r="K955" t="s">
        <v>824</v>
      </c>
      <c r="L955" t="s">
        <v>59</v>
      </c>
      <c r="M955">
        <v>3</v>
      </c>
      <c r="N955" t="s">
        <v>113</v>
      </c>
      <c r="O955">
        <v>4</v>
      </c>
      <c r="P955">
        <v>5</v>
      </c>
      <c r="Q955" t="s">
        <v>87</v>
      </c>
      <c r="R955" t="s">
        <v>61</v>
      </c>
      <c r="S955" t="s">
        <v>41</v>
      </c>
      <c r="T955" t="s">
        <v>105</v>
      </c>
      <c r="U955" t="s">
        <v>43</v>
      </c>
      <c r="V955">
        <v>44</v>
      </c>
      <c r="W955">
        <v>24</v>
      </c>
      <c r="X955" t="str">
        <f>IF(Table1[[#This Row],[Driver Age]]&lt;25,"(&lt;25) Young",IF(Table1[[#This Row],[Driver Age]]&lt;=60,"(25–60) Adult","(&gt;60) Senior"))</f>
        <v>(&lt;25) Young</v>
      </c>
      <c r="Y955" t="s">
        <v>44</v>
      </c>
      <c r="Z955" t="s">
        <v>33</v>
      </c>
      <c r="AA955" t="s">
        <v>45</v>
      </c>
      <c r="AB955" t="s">
        <v>64</v>
      </c>
      <c r="AC955">
        <v>21</v>
      </c>
      <c r="AD955" t="s">
        <v>47</v>
      </c>
      <c r="AE955" t="s">
        <v>79</v>
      </c>
      <c r="AF955" t="s">
        <v>49</v>
      </c>
      <c r="AG955" t="s">
        <v>50</v>
      </c>
      <c r="AH955">
        <v>1.25</v>
      </c>
      <c r="AI955" t="s">
        <v>168</v>
      </c>
      <c r="AJ955" t="s">
        <v>109</v>
      </c>
    </row>
    <row r="956" spans="1:36">
      <c r="A956" t="s">
        <v>1828</v>
      </c>
      <c r="B956">
        <f>1</f>
        <v>1</v>
      </c>
      <c r="C956" t="s">
        <v>215</v>
      </c>
      <c r="D956" t="str">
        <f>VLOOKUP(Table1[[#This Row],[State Name]], Lookup!$A$2:$B$33, 2, FALSE)</f>
        <v>KL</v>
      </c>
      <c r="E956" t="s">
        <v>33</v>
      </c>
      <c r="F956">
        <v>2021</v>
      </c>
      <c r="G956" t="s">
        <v>56</v>
      </c>
      <c r="H956">
        <f t="shared" si="14"/>
        <v>1</v>
      </c>
      <c r="I956" s="3">
        <f>DATE(Table1[[#This Row],[Year]],Table1[[#This Row],[Month_Number]],1)</f>
        <v>44197</v>
      </c>
      <c r="J956" t="s">
        <v>95</v>
      </c>
      <c r="K956" t="s">
        <v>753</v>
      </c>
      <c r="L956" t="s">
        <v>50</v>
      </c>
      <c r="M956">
        <v>1</v>
      </c>
      <c r="N956" t="s">
        <v>60</v>
      </c>
      <c r="O956">
        <v>1</v>
      </c>
      <c r="P956">
        <v>4</v>
      </c>
      <c r="Q956" t="s">
        <v>119</v>
      </c>
      <c r="R956" t="s">
        <v>88</v>
      </c>
      <c r="S956" t="s">
        <v>73</v>
      </c>
      <c r="T956" t="s">
        <v>105</v>
      </c>
      <c r="U956" t="s">
        <v>33</v>
      </c>
      <c r="V956">
        <v>106</v>
      </c>
      <c r="W956">
        <v>41</v>
      </c>
      <c r="X956" t="str">
        <f>IF(Table1[[#This Row],[Driver Age]]&lt;25,"(&lt;25) Young",IF(Table1[[#This Row],[Driver Age]]&lt;=60,"(25–60) Adult","(&gt;60) Senior"))</f>
        <v>(25–60) Adult</v>
      </c>
      <c r="Y956" t="s">
        <v>75</v>
      </c>
      <c r="Z956" t="s">
        <v>33</v>
      </c>
      <c r="AA956" t="s">
        <v>45</v>
      </c>
      <c r="AB956" t="s">
        <v>77</v>
      </c>
      <c r="AC956">
        <v>0</v>
      </c>
      <c r="AD956" t="s">
        <v>47</v>
      </c>
      <c r="AE956" t="s">
        <v>48</v>
      </c>
      <c r="AF956" t="s">
        <v>49</v>
      </c>
      <c r="AG956" t="s">
        <v>50</v>
      </c>
      <c r="AH956">
        <v>4</v>
      </c>
      <c r="AI956" t="s">
        <v>108</v>
      </c>
      <c r="AJ956" t="s">
        <v>67</v>
      </c>
    </row>
    <row r="957" spans="1:36">
      <c r="A957" t="s">
        <v>1829</v>
      </c>
      <c r="B957">
        <f>1</f>
        <v>1</v>
      </c>
      <c r="C957" t="s">
        <v>32</v>
      </c>
      <c r="D957" t="str">
        <f>VLOOKUP(Table1[[#This Row],[State Name]], Lookup!$A$2:$B$33, 2, FALSE)</f>
        <v>JK</v>
      </c>
      <c r="E957" t="s">
        <v>33</v>
      </c>
      <c r="F957">
        <v>2020</v>
      </c>
      <c r="G957" t="s">
        <v>34</v>
      </c>
      <c r="H957">
        <f t="shared" si="14"/>
        <v>5</v>
      </c>
      <c r="I957" s="3">
        <f>DATE(Table1[[#This Row],[Year]],Table1[[#This Row],[Month_Number]],1)</f>
        <v>43952</v>
      </c>
      <c r="J957" t="s">
        <v>154</v>
      </c>
      <c r="K957" t="s">
        <v>1804</v>
      </c>
      <c r="L957" t="s">
        <v>37</v>
      </c>
      <c r="M957">
        <v>3</v>
      </c>
      <c r="N957" t="s">
        <v>38</v>
      </c>
      <c r="O957">
        <v>3</v>
      </c>
      <c r="P957">
        <v>1</v>
      </c>
      <c r="Q957" t="s">
        <v>103</v>
      </c>
      <c r="R957" t="s">
        <v>61</v>
      </c>
      <c r="S957" t="s">
        <v>41</v>
      </c>
      <c r="T957" t="s">
        <v>42</v>
      </c>
      <c r="U957" t="s">
        <v>106</v>
      </c>
      <c r="V957">
        <v>94</v>
      </c>
      <c r="W957">
        <v>70</v>
      </c>
      <c r="X957" t="str">
        <f>IF(Table1[[#This Row],[Driver Age]]&lt;25,"(&lt;25) Young",IF(Table1[[#This Row],[Driver Age]]&lt;=60,"(25–60) Adult","(&gt;60) Senior"))</f>
        <v>(&gt;60) Senior</v>
      </c>
      <c r="Y957" t="s">
        <v>75</v>
      </c>
      <c r="Z957" t="s">
        <v>33</v>
      </c>
      <c r="AA957" t="s">
        <v>76</v>
      </c>
      <c r="AB957" t="s">
        <v>77</v>
      </c>
      <c r="AC957">
        <v>7</v>
      </c>
      <c r="AD957" t="s">
        <v>78</v>
      </c>
      <c r="AE957" t="s">
        <v>48</v>
      </c>
      <c r="AF957" t="s">
        <v>26</v>
      </c>
      <c r="AG957" t="s">
        <v>50</v>
      </c>
      <c r="AH957">
        <v>0.33</v>
      </c>
      <c r="AI957" t="s">
        <v>51</v>
      </c>
      <c r="AJ957" t="s">
        <v>67</v>
      </c>
    </row>
    <row r="958" spans="1:36">
      <c r="A958" t="s">
        <v>1830</v>
      </c>
      <c r="B958">
        <f>1</f>
        <v>1</v>
      </c>
      <c r="C958" t="s">
        <v>177</v>
      </c>
      <c r="D958" t="str">
        <f>VLOOKUP(Table1[[#This Row],[State Name]], Lookup!$A$2:$B$33, 2, FALSE)</f>
        <v>MH</v>
      </c>
      <c r="E958" t="s">
        <v>178</v>
      </c>
      <c r="F958">
        <v>2023</v>
      </c>
      <c r="G958" t="s">
        <v>94</v>
      </c>
      <c r="H958">
        <f t="shared" si="14"/>
        <v>8</v>
      </c>
      <c r="I958" s="3">
        <f>DATE(Table1[[#This Row],[Year]],Table1[[#This Row],[Month_Number]],1)</f>
        <v>45139</v>
      </c>
      <c r="J958" t="s">
        <v>101</v>
      </c>
      <c r="K958" t="s">
        <v>551</v>
      </c>
      <c r="L958" t="s">
        <v>59</v>
      </c>
      <c r="M958">
        <v>1</v>
      </c>
      <c r="N958" t="s">
        <v>60</v>
      </c>
      <c r="O958">
        <v>1</v>
      </c>
      <c r="P958">
        <v>2</v>
      </c>
      <c r="Q958" t="s">
        <v>119</v>
      </c>
      <c r="R958" t="s">
        <v>40</v>
      </c>
      <c r="S958" t="s">
        <v>41</v>
      </c>
      <c r="T958" t="s">
        <v>42</v>
      </c>
      <c r="U958" t="s">
        <v>106</v>
      </c>
      <c r="V958">
        <v>46</v>
      </c>
      <c r="W958">
        <v>29</v>
      </c>
      <c r="X958" t="str">
        <f>IF(Table1[[#This Row],[Driver Age]]&lt;25,"(&lt;25) Young",IF(Table1[[#This Row],[Driver Age]]&lt;=60,"(25–60) Adult","(&gt;60) Senior"))</f>
        <v>(25–60) Adult</v>
      </c>
      <c r="Y958" t="s">
        <v>44</v>
      </c>
      <c r="Z958" t="s">
        <v>90</v>
      </c>
      <c r="AA958" t="s">
        <v>45</v>
      </c>
      <c r="AB958" t="s">
        <v>77</v>
      </c>
      <c r="AC958">
        <v>4</v>
      </c>
      <c r="AD958" t="s">
        <v>47</v>
      </c>
      <c r="AE958" t="s">
        <v>79</v>
      </c>
      <c r="AF958" t="s">
        <v>49</v>
      </c>
      <c r="AG958" t="s">
        <v>50</v>
      </c>
      <c r="AH958">
        <v>2</v>
      </c>
      <c r="AI958" t="s">
        <v>80</v>
      </c>
      <c r="AJ958" t="s">
        <v>109</v>
      </c>
    </row>
    <row r="959" spans="1:36">
      <c r="A959" t="s">
        <v>1831</v>
      </c>
      <c r="B959">
        <f>1</f>
        <v>1</v>
      </c>
      <c r="C959" t="s">
        <v>54</v>
      </c>
      <c r="D959" t="str">
        <f>VLOOKUP(Table1[[#This Row],[State Name]], Lookup!$A$2:$B$33, 2, FALSE)</f>
        <v>UP</v>
      </c>
      <c r="E959" t="s">
        <v>133</v>
      </c>
      <c r="F959">
        <v>2018</v>
      </c>
      <c r="G959" t="s">
        <v>124</v>
      </c>
      <c r="H959">
        <f t="shared" si="14"/>
        <v>7</v>
      </c>
      <c r="I959" s="3">
        <f>DATE(Table1[[#This Row],[Year]],Table1[[#This Row],[Month_Number]],1)</f>
        <v>43282</v>
      </c>
      <c r="J959" t="s">
        <v>101</v>
      </c>
      <c r="K959" t="s">
        <v>895</v>
      </c>
      <c r="L959" t="s">
        <v>50</v>
      </c>
      <c r="M959">
        <v>3</v>
      </c>
      <c r="N959" t="s">
        <v>71</v>
      </c>
      <c r="O959">
        <v>0</v>
      </c>
      <c r="P959">
        <v>0</v>
      </c>
      <c r="Q959" t="s">
        <v>103</v>
      </c>
      <c r="R959" t="s">
        <v>40</v>
      </c>
      <c r="S959" t="s">
        <v>62</v>
      </c>
      <c r="T959" t="s">
        <v>42</v>
      </c>
      <c r="U959" t="s">
        <v>89</v>
      </c>
      <c r="V959">
        <v>53</v>
      </c>
      <c r="W959">
        <v>55</v>
      </c>
      <c r="X959" t="str">
        <f>IF(Table1[[#This Row],[Driver Age]]&lt;25,"(&lt;25) Young",IF(Table1[[#This Row],[Driver Age]]&lt;=60,"(25–60) Adult","(&gt;60) Senior"))</f>
        <v>(25–60) Adult</v>
      </c>
      <c r="Y959" t="s">
        <v>44</v>
      </c>
      <c r="Z959" t="s">
        <v>90</v>
      </c>
      <c r="AA959" t="s">
        <v>45</v>
      </c>
      <c r="AB959" t="s">
        <v>64</v>
      </c>
      <c r="AC959">
        <v>22</v>
      </c>
      <c r="AD959" t="s">
        <v>47</v>
      </c>
      <c r="AE959" t="s">
        <v>65</v>
      </c>
      <c r="AF959" t="s">
        <v>49</v>
      </c>
      <c r="AG959" t="s">
        <v>143</v>
      </c>
      <c r="AH959">
        <v>0</v>
      </c>
      <c r="AI959" t="s">
        <v>66</v>
      </c>
      <c r="AJ959" t="s">
        <v>52</v>
      </c>
    </row>
    <row r="960" spans="1:36">
      <c r="A960" t="s">
        <v>1832</v>
      </c>
      <c r="B960">
        <f>1</f>
        <v>1</v>
      </c>
      <c r="C960" t="s">
        <v>318</v>
      </c>
      <c r="D960" t="str">
        <f>VLOOKUP(Table1[[#This Row],[State Name]], Lookup!$A$2:$B$33, 2, FALSE)</f>
        <v>PB</v>
      </c>
      <c r="E960" t="s">
        <v>33</v>
      </c>
      <c r="F960">
        <v>2019</v>
      </c>
      <c r="G960" t="s">
        <v>138</v>
      </c>
      <c r="H960">
        <f t="shared" si="14"/>
        <v>9</v>
      </c>
      <c r="I960" s="3">
        <f>DATE(Table1[[#This Row],[Year]],Table1[[#This Row],[Month_Number]],1)</f>
        <v>43709</v>
      </c>
      <c r="J960" t="s">
        <v>154</v>
      </c>
      <c r="K960" t="s">
        <v>1833</v>
      </c>
      <c r="L960" t="s">
        <v>59</v>
      </c>
      <c r="M960">
        <v>1</v>
      </c>
      <c r="N960" t="s">
        <v>38</v>
      </c>
      <c r="O960">
        <v>3</v>
      </c>
      <c r="P960">
        <v>4</v>
      </c>
      <c r="Q960" t="s">
        <v>103</v>
      </c>
      <c r="R960" t="s">
        <v>88</v>
      </c>
      <c r="S960" t="s">
        <v>120</v>
      </c>
      <c r="T960" t="s">
        <v>74</v>
      </c>
      <c r="U960" t="s">
        <v>33</v>
      </c>
      <c r="V960">
        <v>36</v>
      </c>
      <c r="W960">
        <v>51</v>
      </c>
      <c r="X960" t="str">
        <f>IF(Table1[[#This Row],[Driver Age]]&lt;25,"(&lt;25) Young",IF(Table1[[#This Row],[Driver Age]]&lt;=60,"(25–60) Adult","(&gt;60) Senior"))</f>
        <v>(25–60) Adult</v>
      </c>
      <c r="Y960" t="s">
        <v>75</v>
      </c>
      <c r="Z960" t="s">
        <v>107</v>
      </c>
      <c r="AA960" t="s">
        <v>45</v>
      </c>
      <c r="AB960" t="s">
        <v>97</v>
      </c>
      <c r="AC960">
        <v>17</v>
      </c>
      <c r="AD960" t="s">
        <v>114</v>
      </c>
      <c r="AE960" t="s">
        <v>65</v>
      </c>
      <c r="AF960" t="s">
        <v>26</v>
      </c>
      <c r="AG960" t="s">
        <v>50</v>
      </c>
      <c r="AH960">
        <v>1.33</v>
      </c>
      <c r="AI960" t="s">
        <v>66</v>
      </c>
      <c r="AJ960" t="s">
        <v>109</v>
      </c>
    </row>
    <row r="961" spans="1:36">
      <c r="A961" t="s">
        <v>1834</v>
      </c>
      <c r="B961">
        <f>1</f>
        <v>1</v>
      </c>
      <c r="C961" t="s">
        <v>122</v>
      </c>
      <c r="D961" t="str">
        <f>VLOOKUP(Table1[[#This Row],[State Name]], Lookup!$A$2:$B$33, 2, FALSE)</f>
        <v>RJ</v>
      </c>
      <c r="E961" t="s">
        <v>123</v>
      </c>
      <c r="F961">
        <v>2020</v>
      </c>
      <c r="G961" t="s">
        <v>34</v>
      </c>
      <c r="H961">
        <f t="shared" si="14"/>
        <v>5</v>
      </c>
      <c r="I961" s="3">
        <f>DATE(Table1[[#This Row],[Year]],Table1[[#This Row],[Month_Number]],1)</f>
        <v>43952</v>
      </c>
      <c r="J961" t="s">
        <v>146</v>
      </c>
      <c r="K961" t="s">
        <v>1835</v>
      </c>
      <c r="L961" t="s">
        <v>50</v>
      </c>
      <c r="M961">
        <v>5</v>
      </c>
      <c r="N961" t="s">
        <v>60</v>
      </c>
      <c r="O961">
        <v>6</v>
      </c>
      <c r="P961">
        <v>1</v>
      </c>
      <c r="Q961" t="s">
        <v>72</v>
      </c>
      <c r="R961" t="s">
        <v>61</v>
      </c>
      <c r="S961" t="s">
        <v>120</v>
      </c>
      <c r="T961" t="s">
        <v>42</v>
      </c>
      <c r="U961" t="s">
        <v>33</v>
      </c>
      <c r="V961">
        <v>113</v>
      </c>
      <c r="W961">
        <v>58</v>
      </c>
      <c r="X961" t="str">
        <f>IF(Table1[[#This Row],[Driver Age]]&lt;25,"(&lt;25) Young",IF(Table1[[#This Row],[Driver Age]]&lt;=60,"(25–60) Adult","(&gt;60) Senior"))</f>
        <v>(25–60) Adult</v>
      </c>
      <c r="Y961" t="s">
        <v>75</v>
      </c>
      <c r="Z961" t="s">
        <v>33</v>
      </c>
      <c r="AA961" t="s">
        <v>76</v>
      </c>
      <c r="AB961" t="s">
        <v>64</v>
      </c>
      <c r="AC961">
        <v>4</v>
      </c>
      <c r="AD961" t="s">
        <v>47</v>
      </c>
      <c r="AE961" t="s">
        <v>48</v>
      </c>
      <c r="AF961" t="s">
        <v>49</v>
      </c>
      <c r="AG961" t="s">
        <v>50</v>
      </c>
      <c r="AH961">
        <v>0.17</v>
      </c>
      <c r="AI961" t="s">
        <v>66</v>
      </c>
      <c r="AJ961" t="s">
        <v>81</v>
      </c>
    </row>
    <row r="962" spans="1:36">
      <c r="A962" t="s">
        <v>1836</v>
      </c>
      <c r="B962">
        <f>1</f>
        <v>1</v>
      </c>
      <c r="C962" t="s">
        <v>197</v>
      </c>
      <c r="D962" t="str">
        <f>VLOOKUP(Table1[[#This Row],[State Name]], Lookup!$A$2:$B$33, 2, FALSE)</f>
        <v>GJ</v>
      </c>
      <c r="E962" t="s">
        <v>198</v>
      </c>
      <c r="F962">
        <v>2021</v>
      </c>
      <c r="G962" t="s">
        <v>111</v>
      </c>
      <c r="H962">
        <f t="shared" ref="H962:H1025" si="15">MONTH(DATEVALUE(G962 &amp; " 5"))</f>
        <v>10</v>
      </c>
      <c r="I962" s="3">
        <f>DATE(Table1[[#This Row],[Year]],Table1[[#This Row],[Month_Number]],1)</f>
        <v>44470</v>
      </c>
      <c r="J962" t="s">
        <v>154</v>
      </c>
      <c r="K962" t="s">
        <v>592</v>
      </c>
      <c r="L962" t="s">
        <v>59</v>
      </c>
      <c r="M962">
        <v>5</v>
      </c>
      <c r="N962" t="s">
        <v>162</v>
      </c>
      <c r="O962">
        <v>8</v>
      </c>
      <c r="P962">
        <v>1</v>
      </c>
      <c r="Q962" t="s">
        <v>39</v>
      </c>
      <c r="R962" t="s">
        <v>61</v>
      </c>
      <c r="S962" t="s">
        <v>73</v>
      </c>
      <c r="T962" t="s">
        <v>63</v>
      </c>
      <c r="U962" t="s">
        <v>106</v>
      </c>
      <c r="V962">
        <v>66</v>
      </c>
      <c r="W962">
        <v>60</v>
      </c>
      <c r="X962" t="str">
        <f>IF(Table1[[#This Row],[Driver Age]]&lt;25,"(&lt;25) Young",IF(Table1[[#This Row],[Driver Age]]&lt;=60,"(25–60) Adult","(&gt;60) Senior"))</f>
        <v>(25–60) Adult</v>
      </c>
      <c r="Y962" t="s">
        <v>75</v>
      </c>
      <c r="Z962" t="s">
        <v>90</v>
      </c>
      <c r="AA962" t="s">
        <v>45</v>
      </c>
      <c r="AB962" t="s">
        <v>46</v>
      </c>
      <c r="AC962">
        <v>22</v>
      </c>
      <c r="AD962" t="s">
        <v>47</v>
      </c>
      <c r="AE962" t="s">
        <v>48</v>
      </c>
      <c r="AF962" t="s">
        <v>26</v>
      </c>
      <c r="AG962" t="s">
        <v>50</v>
      </c>
      <c r="AH962">
        <v>0.12</v>
      </c>
      <c r="AI962" t="s">
        <v>66</v>
      </c>
      <c r="AJ962" t="s">
        <v>52</v>
      </c>
    </row>
    <row r="963" spans="1:36">
      <c r="A963" t="s">
        <v>1837</v>
      </c>
      <c r="B963">
        <f>1</f>
        <v>1</v>
      </c>
      <c r="C963" t="s">
        <v>294</v>
      </c>
      <c r="D963" t="str">
        <f>VLOOKUP(Table1[[#This Row],[State Name]], Lookup!$A$2:$B$33, 2, FALSE)</f>
        <v>MZ</v>
      </c>
      <c r="E963" t="s">
        <v>33</v>
      </c>
      <c r="F963">
        <v>2020</v>
      </c>
      <c r="G963" t="s">
        <v>100</v>
      </c>
      <c r="H963">
        <f t="shared" si="15"/>
        <v>11</v>
      </c>
      <c r="I963" s="3">
        <f>DATE(Table1[[#This Row],[Year]],Table1[[#This Row],[Month_Number]],1)</f>
        <v>44136</v>
      </c>
      <c r="J963" t="s">
        <v>84</v>
      </c>
      <c r="K963" t="s">
        <v>1529</v>
      </c>
      <c r="L963" t="s">
        <v>59</v>
      </c>
      <c r="M963">
        <v>3</v>
      </c>
      <c r="N963" t="s">
        <v>86</v>
      </c>
      <c r="O963">
        <v>10</v>
      </c>
      <c r="P963">
        <v>2</v>
      </c>
      <c r="Q963" t="s">
        <v>72</v>
      </c>
      <c r="R963" t="s">
        <v>88</v>
      </c>
      <c r="S963" t="s">
        <v>73</v>
      </c>
      <c r="T963" t="s">
        <v>42</v>
      </c>
      <c r="U963" t="s">
        <v>89</v>
      </c>
      <c r="V963">
        <v>89</v>
      </c>
      <c r="W963">
        <v>49</v>
      </c>
      <c r="X963" t="str">
        <f>IF(Table1[[#This Row],[Driver Age]]&lt;25,"(&lt;25) Young",IF(Table1[[#This Row],[Driver Age]]&lt;=60,"(25–60) Adult","(&gt;60) Senior"))</f>
        <v>(25–60) Adult</v>
      </c>
      <c r="Y963" t="s">
        <v>75</v>
      </c>
      <c r="Z963" t="s">
        <v>107</v>
      </c>
      <c r="AA963" t="s">
        <v>76</v>
      </c>
      <c r="AB963" t="s">
        <v>77</v>
      </c>
      <c r="AC963">
        <v>17</v>
      </c>
      <c r="AD963" t="s">
        <v>114</v>
      </c>
      <c r="AE963" t="s">
        <v>48</v>
      </c>
      <c r="AF963" t="s">
        <v>26</v>
      </c>
      <c r="AG963" t="s">
        <v>50</v>
      </c>
      <c r="AH963">
        <v>0.2</v>
      </c>
      <c r="AI963" t="s">
        <v>108</v>
      </c>
      <c r="AJ963" t="s">
        <v>91</v>
      </c>
    </row>
    <row r="964" spans="1:36">
      <c r="A964" t="s">
        <v>1838</v>
      </c>
      <c r="B964">
        <f>1</f>
        <v>1</v>
      </c>
      <c r="C964" t="s">
        <v>215</v>
      </c>
      <c r="D964" t="str">
        <f>VLOOKUP(Table1[[#This Row],[State Name]], Lookup!$A$2:$B$33, 2, FALSE)</f>
        <v>KL</v>
      </c>
      <c r="E964" t="s">
        <v>33</v>
      </c>
      <c r="F964">
        <v>2019</v>
      </c>
      <c r="G964" t="s">
        <v>117</v>
      </c>
      <c r="H964">
        <f t="shared" si="15"/>
        <v>12</v>
      </c>
      <c r="I964" s="3">
        <f>DATE(Table1[[#This Row],[Year]],Table1[[#This Row],[Month_Number]],1)</f>
        <v>43800</v>
      </c>
      <c r="J964" t="s">
        <v>101</v>
      </c>
      <c r="K964" t="s">
        <v>1839</v>
      </c>
      <c r="L964" t="s">
        <v>50</v>
      </c>
      <c r="M964">
        <v>2</v>
      </c>
      <c r="N964" t="s">
        <v>38</v>
      </c>
      <c r="O964">
        <v>4</v>
      </c>
      <c r="P964">
        <v>1</v>
      </c>
      <c r="Q964" t="s">
        <v>39</v>
      </c>
      <c r="R964" t="s">
        <v>88</v>
      </c>
      <c r="S964" t="s">
        <v>73</v>
      </c>
      <c r="T964" t="s">
        <v>42</v>
      </c>
      <c r="U964" t="s">
        <v>43</v>
      </c>
      <c r="V964">
        <v>63</v>
      </c>
      <c r="W964">
        <v>59</v>
      </c>
      <c r="X964" t="str">
        <f>IF(Table1[[#This Row],[Driver Age]]&lt;25,"(&lt;25) Young",IF(Table1[[#This Row],[Driver Age]]&lt;=60,"(25–60) Adult","(&gt;60) Senior"))</f>
        <v>(25–60) Adult</v>
      </c>
      <c r="Y964" t="s">
        <v>44</v>
      </c>
      <c r="Z964" t="s">
        <v>33</v>
      </c>
      <c r="AA964" t="s">
        <v>76</v>
      </c>
      <c r="AB964" t="s">
        <v>64</v>
      </c>
      <c r="AC964">
        <v>8</v>
      </c>
      <c r="AD964" t="s">
        <v>78</v>
      </c>
      <c r="AE964" t="s">
        <v>65</v>
      </c>
      <c r="AF964" t="s">
        <v>49</v>
      </c>
      <c r="AG964" t="s">
        <v>50</v>
      </c>
      <c r="AH964">
        <v>0.25</v>
      </c>
      <c r="AI964" t="s">
        <v>66</v>
      </c>
      <c r="AJ964" t="s">
        <v>52</v>
      </c>
    </row>
    <row r="965" spans="1:36">
      <c r="A965" t="s">
        <v>1840</v>
      </c>
      <c r="B965">
        <f>1</f>
        <v>1</v>
      </c>
      <c r="C965" t="s">
        <v>54</v>
      </c>
      <c r="D965" t="str">
        <f>VLOOKUP(Table1[[#This Row],[State Name]], Lookup!$A$2:$B$33, 2, FALSE)</f>
        <v>UP</v>
      </c>
      <c r="E965" t="s">
        <v>133</v>
      </c>
      <c r="F965">
        <v>2018</v>
      </c>
      <c r="G965" t="s">
        <v>192</v>
      </c>
      <c r="H965">
        <f t="shared" si="15"/>
        <v>3</v>
      </c>
      <c r="I965" s="3">
        <f>DATE(Table1[[#This Row],[Year]],Table1[[#This Row],[Month_Number]],1)</f>
        <v>43160</v>
      </c>
      <c r="J965" t="s">
        <v>84</v>
      </c>
      <c r="K965" t="s">
        <v>1841</v>
      </c>
      <c r="L965" t="s">
        <v>50</v>
      </c>
      <c r="M965">
        <v>1</v>
      </c>
      <c r="N965" t="s">
        <v>38</v>
      </c>
      <c r="O965">
        <v>7</v>
      </c>
      <c r="P965">
        <v>5</v>
      </c>
      <c r="Q965" t="s">
        <v>119</v>
      </c>
      <c r="R965" t="s">
        <v>61</v>
      </c>
      <c r="S965" t="s">
        <v>73</v>
      </c>
      <c r="T965" t="s">
        <v>105</v>
      </c>
      <c r="U965" t="s">
        <v>43</v>
      </c>
      <c r="V965">
        <v>81</v>
      </c>
      <c r="W965">
        <v>39</v>
      </c>
      <c r="X965" t="str">
        <f>IF(Table1[[#This Row],[Driver Age]]&lt;25,"(&lt;25) Young",IF(Table1[[#This Row],[Driver Age]]&lt;=60,"(25–60) Adult","(&gt;60) Senior"))</f>
        <v>(25–60) Adult</v>
      </c>
      <c r="Y965" t="s">
        <v>44</v>
      </c>
      <c r="Z965" t="s">
        <v>107</v>
      </c>
      <c r="AA965" t="s">
        <v>76</v>
      </c>
      <c r="AB965" t="s">
        <v>64</v>
      </c>
      <c r="AC965">
        <v>8</v>
      </c>
      <c r="AD965" t="s">
        <v>78</v>
      </c>
      <c r="AE965" t="s">
        <v>65</v>
      </c>
      <c r="AF965" t="s">
        <v>26</v>
      </c>
      <c r="AG965" t="s">
        <v>50</v>
      </c>
      <c r="AH965">
        <v>0.71</v>
      </c>
      <c r="AI965" t="s">
        <v>108</v>
      </c>
      <c r="AJ965" t="s">
        <v>91</v>
      </c>
    </row>
    <row r="966" spans="1:36">
      <c r="A966" t="s">
        <v>1842</v>
      </c>
      <c r="B966">
        <f>1</f>
        <v>1</v>
      </c>
      <c r="C966" t="s">
        <v>206</v>
      </c>
      <c r="D966" t="str">
        <f>VLOOKUP(Table1[[#This Row],[State Name]], Lookup!$A$2:$B$33, 2, FALSE)</f>
        <v>OD</v>
      </c>
      <c r="E966" t="s">
        <v>33</v>
      </c>
      <c r="F966">
        <v>2019</v>
      </c>
      <c r="G966" t="s">
        <v>171</v>
      </c>
      <c r="H966">
        <f t="shared" si="15"/>
        <v>2</v>
      </c>
      <c r="I966" s="3">
        <f>DATE(Table1[[#This Row],[Year]],Table1[[#This Row],[Month_Number]],1)</f>
        <v>43497</v>
      </c>
      <c r="J966" t="s">
        <v>57</v>
      </c>
      <c r="K966" t="s">
        <v>1728</v>
      </c>
      <c r="L966" t="s">
        <v>50</v>
      </c>
      <c r="M966">
        <v>1</v>
      </c>
      <c r="N966" t="s">
        <v>162</v>
      </c>
      <c r="O966">
        <v>2</v>
      </c>
      <c r="P966">
        <v>3</v>
      </c>
      <c r="Q966" t="s">
        <v>39</v>
      </c>
      <c r="R966" t="s">
        <v>40</v>
      </c>
      <c r="S966" t="s">
        <v>120</v>
      </c>
      <c r="T966" t="s">
        <v>105</v>
      </c>
      <c r="U966" t="s">
        <v>33</v>
      </c>
      <c r="V966">
        <v>37</v>
      </c>
      <c r="W966">
        <v>64</v>
      </c>
      <c r="X966" t="str">
        <f>IF(Table1[[#This Row],[Driver Age]]&lt;25,"(&lt;25) Young",IF(Table1[[#This Row],[Driver Age]]&lt;=60,"(25–60) Adult","(&gt;60) Senior"))</f>
        <v>(&gt;60) Senior</v>
      </c>
      <c r="Y966" t="s">
        <v>75</v>
      </c>
      <c r="Z966" t="s">
        <v>90</v>
      </c>
      <c r="AA966" t="s">
        <v>45</v>
      </c>
      <c r="AB966" t="s">
        <v>77</v>
      </c>
      <c r="AC966">
        <v>21</v>
      </c>
      <c r="AD966" t="s">
        <v>47</v>
      </c>
      <c r="AE966" t="s">
        <v>65</v>
      </c>
      <c r="AF966" t="s">
        <v>49</v>
      </c>
      <c r="AG966" t="s">
        <v>50</v>
      </c>
      <c r="AH966">
        <v>1.5</v>
      </c>
      <c r="AI966" t="s">
        <v>66</v>
      </c>
      <c r="AJ966" t="s">
        <v>109</v>
      </c>
    </row>
    <row r="967" spans="1:36">
      <c r="A967" t="s">
        <v>1843</v>
      </c>
      <c r="B967">
        <f>1</f>
        <v>1</v>
      </c>
      <c r="C967" t="s">
        <v>253</v>
      </c>
      <c r="D967" t="str">
        <f>VLOOKUP(Table1[[#This Row],[State Name]], Lookup!$A$2:$B$33, 2, FALSE)</f>
        <v>UK</v>
      </c>
      <c r="E967" t="s">
        <v>33</v>
      </c>
      <c r="F967">
        <v>2020</v>
      </c>
      <c r="G967" t="s">
        <v>117</v>
      </c>
      <c r="H967">
        <f t="shared" si="15"/>
        <v>12</v>
      </c>
      <c r="I967" s="3">
        <f>DATE(Table1[[#This Row],[Year]],Table1[[#This Row],[Month_Number]],1)</f>
        <v>44166</v>
      </c>
      <c r="J967" t="s">
        <v>146</v>
      </c>
      <c r="K967" t="s">
        <v>955</v>
      </c>
      <c r="L967" t="s">
        <v>50</v>
      </c>
      <c r="M967">
        <v>3</v>
      </c>
      <c r="N967" t="s">
        <v>86</v>
      </c>
      <c r="O967">
        <v>6</v>
      </c>
      <c r="P967">
        <v>0</v>
      </c>
      <c r="Q967" t="s">
        <v>119</v>
      </c>
      <c r="R967" t="s">
        <v>104</v>
      </c>
      <c r="S967" t="s">
        <v>120</v>
      </c>
      <c r="T967" t="s">
        <v>42</v>
      </c>
      <c r="U967" t="s">
        <v>43</v>
      </c>
      <c r="V967">
        <v>39</v>
      </c>
      <c r="W967">
        <v>54</v>
      </c>
      <c r="X967" t="str">
        <f>IF(Table1[[#This Row],[Driver Age]]&lt;25,"(&lt;25) Young",IF(Table1[[#This Row],[Driver Age]]&lt;=60,"(25–60) Adult","(&gt;60) Senior"))</f>
        <v>(25–60) Adult</v>
      </c>
      <c r="Y967" t="s">
        <v>44</v>
      </c>
      <c r="Z967" t="s">
        <v>33</v>
      </c>
      <c r="AA967" t="s">
        <v>76</v>
      </c>
      <c r="AB967" t="s">
        <v>46</v>
      </c>
      <c r="AC967">
        <v>21</v>
      </c>
      <c r="AD967" t="s">
        <v>47</v>
      </c>
      <c r="AE967" t="s">
        <v>48</v>
      </c>
      <c r="AF967" t="s">
        <v>49</v>
      </c>
      <c r="AG967" t="s">
        <v>143</v>
      </c>
      <c r="AH967">
        <v>0</v>
      </c>
      <c r="AI967" t="s">
        <v>66</v>
      </c>
      <c r="AJ967" t="s">
        <v>109</v>
      </c>
    </row>
    <row r="968" spans="1:36">
      <c r="A968" t="s">
        <v>1844</v>
      </c>
      <c r="B968">
        <f>1</f>
        <v>1</v>
      </c>
      <c r="C968" t="s">
        <v>177</v>
      </c>
      <c r="D968" t="str">
        <f>VLOOKUP(Table1[[#This Row],[State Name]], Lookup!$A$2:$B$33, 2, FALSE)</f>
        <v>MH</v>
      </c>
      <c r="E968" t="s">
        <v>203</v>
      </c>
      <c r="F968">
        <v>2021</v>
      </c>
      <c r="G968" t="s">
        <v>56</v>
      </c>
      <c r="H968">
        <f t="shared" si="15"/>
        <v>1</v>
      </c>
      <c r="I968" s="3">
        <f>DATE(Table1[[#This Row],[Year]],Table1[[#This Row],[Month_Number]],1)</f>
        <v>44197</v>
      </c>
      <c r="J968" t="s">
        <v>154</v>
      </c>
      <c r="K968" t="s">
        <v>1845</v>
      </c>
      <c r="L968" t="s">
        <v>37</v>
      </c>
      <c r="M968">
        <v>2</v>
      </c>
      <c r="N968" t="s">
        <v>128</v>
      </c>
      <c r="O968">
        <v>4</v>
      </c>
      <c r="P968">
        <v>4</v>
      </c>
      <c r="Q968" t="s">
        <v>72</v>
      </c>
      <c r="R968" t="s">
        <v>61</v>
      </c>
      <c r="S968" t="s">
        <v>62</v>
      </c>
      <c r="T968" t="s">
        <v>63</v>
      </c>
      <c r="U968" t="s">
        <v>89</v>
      </c>
      <c r="V968">
        <v>72</v>
      </c>
      <c r="W968">
        <v>24</v>
      </c>
      <c r="X968" t="str">
        <f>IF(Table1[[#This Row],[Driver Age]]&lt;25,"(&lt;25) Young",IF(Table1[[#This Row],[Driver Age]]&lt;=60,"(25–60) Adult","(&gt;60) Senior"))</f>
        <v>(&lt;25) Young</v>
      </c>
      <c r="Y968" t="s">
        <v>75</v>
      </c>
      <c r="Z968" t="s">
        <v>90</v>
      </c>
      <c r="AA968" t="s">
        <v>45</v>
      </c>
      <c r="AB968" t="s">
        <v>97</v>
      </c>
      <c r="AC968">
        <v>10</v>
      </c>
      <c r="AD968" t="s">
        <v>78</v>
      </c>
      <c r="AE968" t="s">
        <v>48</v>
      </c>
      <c r="AF968" t="s">
        <v>26</v>
      </c>
      <c r="AG968" t="s">
        <v>50</v>
      </c>
      <c r="AH968">
        <v>1</v>
      </c>
      <c r="AI968" t="s">
        <v>168</v>
      </c>
      <c r="AJ968" t="s">
        <v>91</v>
      </c>
    </row>
    <row r="969" spans="1:36">
      <c r="A969" t="s">
        <v>1846</v>
      </c>
      <c r="B969">
        <f>1</f>
        <v>1</v>
      </c>
      <c r="C969" t="s">
        <v>166</v>
      </c>
      <c r="D969" t="str">
        <f>VLOOKUP(Table1[[#This Row],[State Name]], Lookup!$A$2:$B$33, 2, FALSE)</f>
        <v>MP</v>
      </c>
      <c r="E969" t="s">
        <v>33</v>
      </c>
      <c r="F969">
        <v>2021</v>
      </c>
      <c r="G969" t="s">
        <v>94</v>
      </c>
      <c r="H969">
        <f t="shared" si="15"/>
        <v>8</v>
      </c>
      <c r="I969" s="3">
        <f>DATE(Table1[[#This Row],[Year]],Table1[[#This Row],[Month_Number]],1)</f>
        <v>44409</v>
      </c>
      <c r="J969" t="s">
        <v>154</v>
      </c>
      <c r="K969" t="s">
        <v>1847</v>
      </c>
      <c r="L969" t="s">
        <v>50</v>
      </c>
      <c r="M969">
        <v>4</v>
      </c>
      <c r="N969" t="s">
        <v>113</v>
      </c>
      <c r="O969">
        <v>4</v>
      </c>
      <c r="P969">
        <v>2</v>
      </c>
      <c r="Q969" t="s">
        <v>87</v>
      </c>
      <c r="R969" t="s">
        <v>61</v>
      </c>
      <c r="S969" t="s">
        <v>73</v>
      </c>
      <c r="T969" t="s">
        <v>74</v>
      </c>
      <c r="U969" t="s">
        <v>33</v>
      </c>
      <c r="V969">
        <v>54</v>
      </c>
      <c r="W969">
        <v>28</v>
      </c>
      <c r="X969" t="str">
        <f>IF(Table1[[#This Row],[Driver Age]]&lt;25,"(&lt;25) Young",IF(Table1[[#This Row],[Driver Age]]&lt;=60,"(25–60) Adult","(&gt;60) Senior"))</f>
        <v>(25–60) Adult</v>
      </c>
      <c r="Y969" t="s">
        <v>44</v>
      </c>
      <c r="Z969" t="s">
        <v>33</v>
      </c>
      <c r="AA969" t="s">
        <v>45</v>
      </c>
      <c r="AB969" t="s">
        <v>97</v>
      </c>
      <c r="AC969">
        <v>6</v>
      </c>
      <c r="AD969" t="s">
        <v>78</v>
      </c>
      <c r="AE969" t="s">
        <v>48</v>
      </c>
      <c r="AF969" t="s">
        <v>26</v>
      </c>
      <c r="AG969" t="s">
        <v>50</v>
      </c>
      <c r="AH969">
        <v>0.5</v>
      </c>
      <c r="AI969" t="s">
        <v>80</v>
      </c>
      <c r="AJ969" t="s">
        <v>52</v>
      </c>
    </row>
    <row r="970" spans="1:36">
      <c r="A970" t="s">
        <v>1848</v>
      </c>
      <c r="B970">
        <f>1</f>
        <v>1</v>
      </c>
      <c r="C970" t="s">
        <v>220</v>
      </c>
      <c r="D970" t="str">
        <f>VLOOKUP(Table1[[#This Row],[State Name]], Lookup!$A$2:$B$33, 2, FALSE)</f>
        <v>NL</v>
      </c>
      <c r="E970" t="s">
        <v>33</v>
      </c>
      <c r="F970">
        <v>2023</v>
      </c>
      <c r="G970" t="s">
        <v>117</v>
      </c>
      <c r="H970">
        <f t="shared" si="15"/>
        <v>12</v>
      </c>
      <c r="I970" s="3">
        <f>DATE(Table1[[#This Row],[Year]],Table1[[#This Row],[Month_Number]],1)</f>
        <v>45261</v>
      </c>
      <c r="J970" t="s">
        <v>84</v>
      </c>
      <c r="K970" t="s">
        <v>298</v>
      </c>
      <c r="L970" t="s">
        <v>59</v>
      </c>
      <c r="M970">
        <v>4</v>
      </c>
      <c r="N970" t="s">
        <v>128</v>
      </c>
      <c r="O970">
        <v>1</v>
      </c>
      <c r="P970">
        <v>5</v>
      </c>
      <c r="Q970" t="s">
        <v>103</v>
      </c>
      <c r="R970" t="s">
        <v>104</v>
      </c>
      <c r="S970" t="s">
        <v>120</v>
      </c>
      <c r="T970" t="s">
        <v>63</v>
      </c>
      <c r="U970" t="s">
        <v>43</v>
      </c>
      <c r="V970">
        <v>95</v>
      </c>
      <c r="W970">
        <v>18</v>
      </c>
      <c r="X970" t="str">
        <f>IF(Table1[[#This Row],[Driver Age]]&lt;25,"(&lt;25) Young",IF(Table1[[#This Row],[Driver Age]]&lt;=60,"(25–60) Adult","(&gt;60) Senior"))</f>
        <v>(&lt;25) Young</v>
      </c>
      <c r="Y970" t="s">
        <v>44</v>
      </c>
      <c r="Z970" t="s">
        <v>107</v>
      </c>
      <c r="AA970" t="s">
        <v>76</v>
      </c>
      <c r="AB970" t="s">
        <v>46</v>
      </c>
      <c r="AC970">
        <v>13</v>
      </c>
      <c r="AD970" t="s">
        <v>135</v>
      </c>
      <c r="AE970" t="s">
        <v>79</v>
      </c>
      <c r="AF970" t="s">
        <v>26</v>
      </c>
      <c r="AG970" t="s">
        <v>50</v>
      </c>
      <c r="AH970">
        <v>5</v>
      </c>
      <c r="AI970" t="s">
        <v>168</v>
      </c>
      <c r="AJ970" t="s">
        <v>67</v>
      </c>
    </row>
    <row r="971" spans="1:36">
      <c r="A971" t="s">
        <v>1849</v>
      </c>
      <c r="B971">
        <f>1</f>
        <v>1</v>
      </c>
      <c r="C971" t="s">
        <v>286</v>
      </c>
      <c r="D971" t="str">
        <f>VLOOKUP(Table1[[#This Row],[State Name]], Lookup!$A$2:$B$33, 2, FALSE)</f>
        <v>GA</v>
      </c>
      <c r="E971" t="s">
        <v>33</v>
      </c>
      <c r="F971">
        <v>2020</v>
      </c>
      <c r="G971" t="s">
        <v>56</v>
      </c>
      <c r="H971">
        <f t="shared" si="15"/>
        <v>1</v>
      </c>
      <c r="I971" s="3">
        <f>DATE(Table1[[#This Row],[Year]],Table1[[#This Row],[Month_Number]],1)</f>
        <v>43831</v>
      </c>
      <c r="J971" t="s">
        <v>35</v>
      </c>
      <c r="K971" t="s">
        <v>1652</v>
      </c>
      <c r="L971" t="s">
        <v>59</v>
      </c>
      <c r="M971">
        <v>2</v>
      </c>
      <c r="N971" t="s">
        <v>162</v>
      </c>
      <c r="O971">
        <v>9</v>
      </c>
      <c r="P971">
        <v>1</v>
      </c>
      <c r="Q971" t="s">
        <v>103</v>
      </c>
      <c r="R971" t="s">
        <v>104</v>
      </c>
      <c r="S971" t="s">
        <v>73</v>
      </c>
      <c r="T971" t="s">
        <v>105</v>
      </c>
      <c r="U971" t="s">
        <v>106</v>
      </c>
      <c r="V971">
        <v>114</v>
      </c>
      <c r="W971">
        <v>22</v>
      </c>
      <c r="X971" t="str">
        <f>IF(Table1[[#This Row],[Driver Age]]&lt;25,"(&lt;25) Young",IF(Table1[[#This Row],[Driver Age]]&lt;=60,"(25–60) Adult","(&gt;60) Senior"))</f>
        <v>(&lt;25) Young</v>
      </c>
      <c r="Y971" t="s">
        <v>75</v>
      </c>
      <c r="Z971" t="s">
        <v>107</v>
      </c>
      <c r="AA971" t="s">
        <v>76</v>
      </c>
      <c r="AB971" t="s">
        <v>46</v>
      </c>
      <c r="AC971">
        <v>19</v>
      </c>
      <c r="AD971" t="s">
        <v>114</v>
      </c>
      <c r="AE971" t="s">
        <v>48</v>
      </c>
      <c r="AF971" t="s">
        <v>49</v>
      </c>
      <c r="AG971" t="s">
        <v>50</v>
      </c>
      <c r="AH971">
        <v>0.11</v>
      </c>
      <c r="AI971" t="s">
        <v>168</v>
      </c>
      <c r="AJ971" t="s">
        <v>81</v>
      </c>
    </row>
    <row r="972" spans="1:36">
      <c r="A972" t="s">
        <v>1850</v>
      </c>
      <c r="B972">
        <f>1</f>
        <v>1</v>
      </c>
      <c r="C972" t="s">
        <v>32</v>
      </c>
      <c r="D972" t="str">
        <f>VLOOKUP(Table1[[#This Row],[State Name]], Lookup!$A$2:$B$33, 2, FALSE)</f>
        <v>JK</v>
      </c>
      <c r="E972" t="s">
        <v>33</v>
      </c>
      <c r="F972">
        <v>2020</v>
      </c>
      <c r="G972" t="s">
        <v>34</v>
      </c>
      <c r="H972">
        <f t="shared" si="15"/>
        <v>5</v>
      </c>
      <c r="I972" s="3">
        <f>DATE(Table1[[#This Row],[Year]],Table1[[#This Row],[Month_Number]],1)</f>
        <v>43952</v>
      </c>
      <c r="J972" t="s">
        <v>146</v>
      </c>
      <c r="K972" t="s">
        <v>1851</v>
      </c>
      <c r="L972" t="s">
        <v>37</v>
      </c>
      <c r="M972">
        <v>5</v>
      </c>
      <c r="N972" t="s">
        <v>86</v>
      </c>
      <c r="O972">
        <v>6</v>
      </c>
      <c r="P972">
        <v>0</v>
      </c>
      <c r="Q972" t="s">
        <v>87</v>
      </c>
      <c r="R972" t="s">
        <v>104</v>
      </c>
      <c r="S972" t="s">
        <v>62</v>
      </c>
      <c r="T972" t="s">
        <v>42</v>
      </c>
      <c r="U972" t="s">
        <v>106</v>
      </c>
      <c r="V972">
        <v>112</v>
      </c>
      <c r="W972">
        <v>34</v>
      </c>
      <c r="X972" t="str">
        <f>IF(Table1[[#This Row],[Driver Age]]&lt;25,"(&lt;25) Young",IF(Table1[[#This Row],[Driver Age]]&lt;=60,"(25–60) Adult","(&gt;60) Senior"))</f>
        <v>(25–60) Adult</v>
      </c>
      <c r="Y972" t="s">
        <v>75</v>
      </c>
      <c r="Z972" t="s">
        <v>33</v>
      </c>
      <c r="AA972" t="s">
        <v>76</v>
      </c>
      <c r="AB972" t="s">
        <v>64</v>
      </c>
      <c r="AC972">
        <v>12</v>
      </c>
      <c r="AD972" t="s">
        <v>135</v>
      </c>
      <c r="AE972" t="s">
        <v>48</v>
      </c>
      <c r="AF972" t="s">
        <v>49</v>
      </c>
      <c r="AG972" t="s">
        <v>143</v>
      </c>
      <c r="AH972">
        <v>0</v>
      </c>
      <c r="AI972" t="s">
        <v>80</v>
      </c>
      <c r="AJ972" t="s">
        <v>81</v>
      </c>
    </row>
    <row r="973" spans="1:36">
      <c r="A973" t="s">
        <v>1852</v>
      </c>
      <c r="B973">
        <f>1</f>
        <v>1</v>
      </c>
      <c r="C973" t="s">
        <v>215</v>
      </c>
      <c r="D973" t="str">
        <f>VLOOKUP(Table1[[#This Row],[State Name]], Lookup!$A$2:$B$33, 2, FALSE)</f>
        <v>KL</v>
      </c>
      <c r="E973" t="s">
        <v>33</v>
      </c>
      <c r="F973">
        <v>2020</v>
      </c>
      <c r="G973" t="s">
        <v>171</v>
      </c>
      <c r="H973">
        <f t="shared" si="15"/>
        <v>2</v>
      </c>
      <c r="I973" s="3">
        <f>DATE(Table1[[#This Row],[Year]],Table1[[#This Row],[Month_Number]],1)</f>
        <v>43862</v>
      </c>
      <c r="J973" t="s">
        <v>57</v>
      </c>
      <c r="K973" t="s">
        <v>1853</v>
      </c>
      <c r="L973" t="s">
        <v>59</v>
      </c>
      <c r="M973">
        <v>2</v>
      </c>
      <c r="N973" t="s">
        <v>86</v>
      </c>
      <c r="O973">
        <v>3</v>
      </c>
      <c r="P973">
        <v>0</v>
      </c>
      <c r="Q973" t="s">
        <v>87</v>
      </c>
      <c r="R973" t="s">
        <v>88</v>
      </c>
      <c r="S973" t="s">
        <v>73</v>
      </c>
      <c r="T973" t="s">
        <v>63</v>
      </c>
      <c r="U973" t="s">
        <v>89</v>
      </c>
      <c r="V973">
        <v>57</v>
      </c>
      <c r="W973">
        <v>29</v>
      </c>
      <c r="X973" t="str">
        <f>IF(Table1[[#This Row],[Driver Age]]&lt;25,"(&lt;25) Young",IF(Table1[[#This Row],[Driver Age]]&lt;=60,"(25–60) Adult","(&gt;60) Senior"))</f>
        <v>(25–60) Adult</v>
      </c>
      <c r="Y973" t="s">
        <v>75</v>
      </c>
      <c r="Z973" t="s">
        <v>33</v>
      </c>
      <c r="AA973" t="s">
        <v>76</v>
      </c>
      <c r="AB973" t="s">
        <v>77</v>
      </c>
      <c r="AC973">
        <v>13</v>
      </c>
      <c r="AD973" t="s">
        <v>135</v>
      </c>
      <c r="AE973" t="s">
        <v>48</v>
      </c>
      <c r="AF973" t="s">
        <v>49</v>
      </c>
      <c r="AG973" t="s">
        <v>143</v>
      </c>
      <c r="AH973">
        <v>0</v>
      </c>
      <c r="AI973" t="s">
        <v>80</v>
      </c>
      <c r="AJ973" t="s">
        <v>52</v>
      </c>
    </row>
    <row r="974" spans="1:36">
      <c r="A974" t="s">
        <v>1854</v>
      </c>
      <c r="B974">
        <f>1</f>
        <v>1</v>
      </c>
      <c r="C974" t="s">
        <v>157</v>
      </c>
      <c r="D974" t="str">
        <f>VLOOKUP(Table1[[#This Row],[State Name]], Lookup!$A$2:$B$33, 2, FALSE)</f>
        <v>KA</v>
      </c>
      <c r="E974" t="s">
        <v>258</v>
      </c>
      <c r="F974">
        <v>2018</v>
      </c>
      <c r="G974" t="s">
        <v>56</v>
      </c>
      <c r="H974">
        <f t="shared" si="15"/>
        <v>1</v>
      </c>
      <c r="I974" s="3">
        <f>DATE(Table1[[#This Row],[Year]],Table1[[#This Row],[Month_Number]],1)</f>
        <v>43101</v>
      </c>
      <c r="J974" t="s">
        <v>57</v>
      </c>
      <c r="K974" t="s">
        <v>1855</v>
      </c>
      <c r="L974" t="s">
        <v>59</v>
      </c>
      <c r="M974">
        <v>5</v>
      </c>
      <c r="N974" t="s">
        <v>38</v>
      </c>
      <c r="O974">
        <v>9</v>
      </c>
      <c r="P974">
        <v>0</v>
      </c>
      <c r="Q974" t="s">
        <v>72</v>
      </c>
      <c r="R974" t="s">
        <v>104</v>
      </c>
      <c r="S974" t="s">
        <v>41</v>
      </c>
      <c r="T974" t="s">
        <v>74</v>
      </c>
      <c r="U974" t="s">
        <v>43</v>
      </c>
      <c r="V974">
        <v>100</v>
      </c>
      <c r="W974">
        <v>45</v>
      </c>
      <c r="X974" t="str">
        <f>IF(Table1[[#This Row],[Driver Age]]&lt;25,"(&lt;25) Young",IF(Table1[[#This Row],[Driver Age]]&lt;=60,"(25–60) Adult","(&gt;60) Senior"))</f>
        <v>(25–60) Adult</v>
      </c>
      <c r="Y974" t="s">
        <v>44</v>
      </c>
      <c r="Z974" t="s">
        <v>33</v>
      </c>
      <c r="AA974" t="s">
        <v>45</v>
      </c>
      <c r="AB974" t="s">
        <v>46</v>
      </c>
      <c r="AC974">
        <v>6</v>
      </c>
      <c r="AD974" t="s">
        <v>78</v>
      </c>
      <c r="AE974" t="s">
        <v>65</v>
      </c>
      <c r="AF974" t="s">
        <v>49</v>
      </c>
      <c r="AG974" t="s">
        <v>143</v>
      </c>
      <c r="AH974">
        <v>0</v>
      </c>
      <c r="AI974" t="s">
        <v>108</v>
      </c>
      <c r="AJ974" t="s">
        <v>67</v>
      </c>
    </row>
    <row r="975" spans="1:36">
      <c r="A975" t="s">
        <v>1856</v>
      </c>
      <c r="B975">
        <f>1</f>
        <v>1</v>
      </c>
      <c r="C975" t="s">
        <v>307</v>
      </c>
      <c r="D975" t="str">
        <f>VLOOKUP(Table1[[#This Row],[State Name]], Lookup!$A$2:$B$33, 2, FALSE)</f>
        <v>DL</v>
      </c>
      <c r="E975" t="s">
        <v>472</v>
      </c>
      <c r="F975">
        <v>2020</v>
      </c>
      <c r="G975" t="s">
        <v>124</v>
      </c>
      <c r="H975">
        <f t="shared" si="15"/>
        <v>7</v>
      </c>
      <c r="I975" s="3">
        <f>DATE(Table1[[#This Row],[Year]],Table1[[#This Row],[Month_Number]],1)</f>
        <v>44013</v>
      </c>
      <c r="J975" t="s">
        <v>84</v>
      </c>
      <c r="K975" t="s">
        <v>626</v>
      </c>
      <c r="L975" t="s">
        <v>50</v>
      </c>
      <c r="M975">
        <v>3</v>
      </c>
      <c r="N975" t="s">
        <v>60</v>
      </c>
      <c r="O975">
        <v>1</v>
      </c>
      <c r="P975">
        <v>2</v>
      </c>
      <c r="Q975" t="s">
        <v>87</v>
      </c>
      <c r="R975" t="s">
        <v>88</v>
      </c>
      <c r="S975" t="s">
        <v>73</v>
      </c>
      <c r="T975" t="s">
        <v>74</v>
      </c>
      <c r="U975" t="s">
        <v>89</v>
      </c>
      <c r="V975">
        <v>87</v>
      </c>
      <c r="W975">
        <v>57</v>
      </c>
      <c r="X975" t="str">
        <f>IF(Table1[[#This Row],[Driver Age]]&lt;25,"(&lt;25) Young",IF(Table1[[#This Row],[Driver Age]]&lt;=60,"(25–60) Adult","(&gt;60) Senior"))</f>
        <v>(25–60) Adult</v>
      </c>
      <c r="Y975" t="s">
        <v>75</v>
      </c>
      <c r="Z975" t="s">
        <v>90</v>
      </c>
      <c r="AA975" t="s">
        <v>76</v>
      </c>
      <c r="AB975" t="s">
        <v>97</v>
      </c>
      <c r="AC975">
        <v>9</v>
      </c>
      <c r="AD975" t="s">
        <v>78</v>
      </c>
      <c r="AE975" t="s">
        <v>48</v>
      </c>
      <c r="AF975" t="s">
        <v>26</v>
      </c>
      <c r="AG975" t="s">
        <v>50</v>
      </c>
      <c r="AH975">
        <v>2</v>
      </c>
      <c r="AI975" t="s">
        <v>66</v>
      </c>
      <c r="AJ975" t="s">
        <v>91</v>
      </c>
    </row>
    <row r="976" spans="1:36">
      <c r="A976" t="s">
        <v>1857</v>
      </c>
      <c r="B976">
        <f>1</f>
        <v>1</v>
      </c>
      <c r="C976" t="s">
        <v>318</v>
      </c>
      <c r="D976" t="str">
        <f>VLOOKUP(Table1[[#This Row],[State Name]], Lookup!$A$2:$B$33, 2, FALSE)</f>
        <v>PB</v>
      </c>
      <c r="E976" t="s">
        <v>33</v>
      </c>
      <c r="F976">
        <v>2022</v>
      </c>
      <c r="G976" t="s">
        <v>100</v>
      </c>
      <c r="H976">
        <f t="shared" si="15"/>
        <v>11</v>
      </c>
      <c r="I976" s="3">
        <f>DATE(Table1[[#This Row],[Year]],Table1[[#This Row],[Month_Number]],1)</f>
        <v>44866</v>
      </c>
      <c r="J976" t="s">
        <v>35</v>
      </c>
      <c r="K976" t="s">
        <v>1858</v>
      </c>
      <c r="L976" t="s">
        <v>50</v>
      </c>
      <c r="M976">
        <v>3</v>
      </c>
      <c r="N976" t="s">
        <v>60</v>
      </c>
      <c r="O976">
        <v>3</v>
      </c>
      <c r="P976">
        <v>0</v>
      </c>
      <c r="Q976" t="s">
        <v>103</v>
      </c>
      <c r="R976" t="s">
        <v>104</v>
      </c>
      <c r="S976" t="s">
        <v>73</v>
      </c>
      <c r="T976" t="s">
        <v>74</v>
      </c>
      <c r="U976" t="s">
        <v>43</v>
      </c>
      <c r="V976">
        <v>32</v>
      </c>
      <c r="W976">
        <v>48</v>
      </c>
      <c r="X976" t="str">
        <f>IF(Table1[[#This Row],[Driver Age]]&lt;25,"(&lt;25) Young",IF(Table1[[#This Row],[Driver Age]]&lt;=60,"(25–60) Adult","(&gt;60) Senior"))</f>
        <v>(25–60) Adult</v>
      </c>
      <c r="Y976" t="s">
        <v>44</v>
      </c>
      <c r="Z976" t="s">
        <v>90</v>
      </c>
      <c r="AA976" t="s">
        <v>45</v>
      </c>
      <c r="AB976" t="s">
        <v>77</v>
      </c>
      <c r="AC976">
        <v>19</v>
      </c>
      <c r="AD976" t="s">
        <v>114</v>
      </c>
      <c r="AE976" t="s">
        <v>79</v>
      </c>
      <c r="AF976" t="s">
        <v>49</v>
      </c>
      <c r="AG976" t="s">
        <v>143</v>
      </c>
      <c r="AH976">
        <v>0</v>
      </c>
      <c r="AI976" t="s">
        <v>108</v>
      </c>
      <c r="AJ976" t="s">
        <v>109</v>
      </c>
    </row>
    <row r="977" spans="1:36">
      <c r="A977" t="s">
        <v>1859</v>
      </c>
      <c r="B977">
        <f>1</f>
        <v>1</v>
      </c>
      <c r="C977" t="s">
        <v>234</v>
      </c>
      <c r="D977" t="str">
        <f>VLOOKUP(Table1[[#This Row],[State Name]], Lookup!$A$2:$B$33, 2, FALSE)</f>
        <v>TR</v>
      </c>
      <c r="E977" t="s">
        <v>33</v>
      </c>
      <c r="F977">
        <v>2023</v>
      </c>
      <c r="G977" t="s">
        <v>34</v>
      </c>
      <c r="H977">
        <f t="shared" si="15"/>
        <v>5</v>
      </c>
      <c r="I977" s="3">
        <f>DATE(Table1[[#This Row],[Year]],Table1[[#This Row],[Month_Number]],1)</f>
        <v>45047</v>
      </c>
      <c r="J977" t="s">
        <v>84</v>
      </c>
      <c r="K977" t="s">
        <v>1086</v>
      </c>
      <c r="L977" t="s">
        <v>50</v>
      </c>
      <c r="M977">
        <v>5</v>
      </c>
      <c r="N977" t="s">
        <v>38</v>
      </c>
      <c r="O977">
        <v>7</v>
      </c>
      <c r="P977">
        <v>2</v>
      </c>
      <c r="Q977" t="s">
        <v>119</v>
      </c>
      <c r="R977" t="s">
        <v>61</v>
      </c>
      <c r="S977" t="s">
        <v>62</v>
      </c>
      <c r="T977" t="s">
        <v>42</v>
      </c>
      <c r="U977" t="s">
        <v>43</v>
      </c>
      <c r="V977">
        <v>81</v>
      </c>
      <c r="W977">
        <v>43</v>
      </c>
      <c r="X977" t="str">
        <f>IF(Table1[[#This Row],[Driver Age]]&lt;25,"(&lt;25) Young",IF(Table1[[#This Row],[Driver Age]]&lt;=60,"(25–60) Adult","(&gt;60) Senior"))</f>
        <v>(25–60) Adult</v>
      </c>
      <c r="Y977" t="s">
        <v>44</v>
      </c>
      <c r="Z977" t="s">
        <v>33</v>
      </c>
      <c r="AA977" t="s">
        <v>45</v>
      </c>
      <c r="AB977" t="s">
        <v>46</v>
      </c>
      <c r="AC977">
        <v>5</v>
      </c>
      <c r="AD977" t="s">
        <v>78</v>
      </c>
      <c r="AE977" t="s">
        <v>79</v>
      </c>
      <c r="AF977" t="s">
        <v>26</v>
      </c>
      <c r="AG977" t="s">
        <v>50</v>
      </c>
      <c r="AH977">
        <v>0.28999999999999998</v>
      </c>
      <c r="AI977" t="s">
        <v>108</v>
      </c>
      <c r="AJ977" t="s">
        <v>91</v>
      </c>
    </row>
    <row r="978" spans="1:36">
      <c r="A978" t="s">
        <v>1860</v>
      </c>
      <c r="B978">
        <f>1</f>
        <v>1</v>
      </c>
      <c r="C978" t="s">
        <v>122</v>
      </c>
      <c r="D978" t="str">
        <f>VLOOKUP(Table1[[#This Row],[State Name]], Lookup!$A$2:$B$33, 2, FALSE)</f>
        <v>RJ</v>
      </c>
      <c r="E978" t="s">
        <v>123</v>
      </c>
      <c r="F978">
        <v>2019</v>
      </c>
      <c r="G978" t="s">
        <v>111</v>
      </c>
      <c r="H978">
        <f t="shared" si="15"/>
        <v>10</v>
      </c>
      <c r="I978" s="3">
        <f>DATE(Table1[[#This Row],[Year]],Table1[[#This Row],[Month_Number]],1)</f>
        <v>43739</v>
      </c>
      <c r="J978" t="s">
        <v>84</v>
      </c>
      <c r="K978" t="s">
        <v>1861</v>
      </c>
      <c r="L978" t="s">
        <v>37</v>
      </c>
      <c r="M978">
        <v>2</v>
      </c>
      <c r="N978" t="s">
        <v>86</v>
      </c>
      <c r="O978">
        <v>8</v>
      </c>
      <c r="P978">
        <v>3</v>
      </c>
      <c r="Q978" t="s">
        <v>39</v>
      </c>
      <c r="R978" t="s">
        <v>104</v>
      </c>
      <c r="S978" t="s">
        <v>62</v>
      </c>
      <c r="T978" t="s">
        <v>42</v>
      </c>
      <c r="U978" t="s">
        <v>89</v>
      </c>
      <c r="V978">
        <v>39</v>
      </c>
      <c r="W978">
        <v>68</v>
      </c>
      <c r="X978" t="str">
        <f>IF(Table1[[#This Row],[Driver Age]]&lt;25,"(&lt;25) Young",IF(Table1[[#This Row],[Driver Age]]&lt;=60,"(25–60) Adult","(&gt;60) Senior"))</f>
        <v>(&gt;60) Senior</v>
      </c>
      <c r="Y978" t="s">
        <v>75</v>
      </c>
      <c r="Z978" t="s">
        <v>33</v>
      </c>
      <c r="AA978" t="s">
        <v>76</v>
      </c>
      <c r="AB978" t="s">
        <v>97</v>
      </c>
      <c r="AC978">
        <v>15</v>
      </c>
      <c r="AD978" t="s">
        <v>135</v>
      </c>
      <c r="AE978" t="s">
        <v>65</v>
      </c>
      <c r="AF978" t="s">
        <v>26</v>
      </c>
      <c r="AG978" t="s">
        <v>50</v>
      </c>
      <c r="AH978">
        <v>0.38</v>
      </c>
      <c r="AI978" t="s">
        <v>51</v>
      </c>
      <c r="AJ978" t="s">
        <v>109</v>
      </c>
    </row>
    <row r="979" spans="1:36">
      <c r="A979" t="s">
        <v>1862</v>
      </c>
      <c r="B979">
        <f>1</f>
        <v>1</v>
      </c>
      <c r="C979" t="s">
        <v>54</v>
      </c>
      <c r="D979" t="str">
        <f>VLOOKUP(Table1[[#This Row],[State Name]], Lookup!$A$2:$B$33, 2, FALSE)</f>
        <v>UP</v>
      </c>
      <c r="E979" t="s">
        <v>133</v>
      </c>
      <c r="F979">
        <v>2021</v>
      </c>
      <c r="G979" t="s">
        <v>124</v>
      </c>
      <c r="H979">
        <f t="shared" si="15"/>
        <v>7</v>
      </c>
      <c r="I979" s="3">
        <f>DATE(Table1[[#This Row],[Year]],Table1[[#This Row],[Month_Number]],1)</f>
        <v>44378</v>
      </c>
      <c r="J979" t="s">
        <v>95</v>
      </c>
      <c r="K979" t="s">
        <v>1863</v>
      </c>
      <c r="L979" t="s">
        <v>37</v>
      </c>
      <c r="M979">
        <v>2</v>
      </c>
      <c r="N979" t="s">
        <v>71</v>
      </c>
      <c r="O979">
        <v>6</v>
      </c>
      <c r="P979">
        <v>1</v>
      </c>
      <c r="Q979" t="s">
        <v>87</v>
      </c>
      <c r="R979" t="s">
        <v>40</v>
      </c>
      <c r="S979" t="s">
        <v>41</v>
      </c>
      <c r="T979" t="s">
        <v>42</v>
      </c>
      <c r="U979" t="s">
        <v>89</v>
      </c>
      <c r="V979">
        <v>54</v>
      </c>
      <c r="W979">
        <v>47</v>
      </c>
      <c r="X979" t="str">
        <f>IF(Table1[[#This Row],[Driver Age]]&lt;25,"(&lt;25) Young",IF(Table1[[#This Row],[Driver Age]]&lt;=60,"(25–60) Adult","(&gt;60) Senior"))</f>
        <v>(25–60) Adult</v>
      </c>
      <c r="Y979" t="s">
        <v>75</v>
      </c>
      <c r="Z979" t="s">
        <v>33</v>
      </c>
      <c r="AA979" t="s">
        <v>45</v>
      </c>
      <c r="AB979" t="s">
        <v>46</v>
      </c>
      <c r="AC979">
        <v>20</v>
      </c>
      <c r="AD979" t="s">
        <v>114</v>
      </c>
      <c r="AE979" t="s">
        <v>48</v>
      </c>
      <c r="AF979" t="s">
        <v>49</v>
      </c>
      <c r="AG979" t="s">
        <v>50</v>
      </c>
      <c r="AH979">
        <v>0.17</v>
      </c>
      <c r="AI979" t="s">
        <v>108</v>
      </c>
      <c r="AJ979" t="s">
        <v>52</v>
      </c>
    </row>
    <row r="980" spans="1:36">
      <c r="A980" t="s">
        <v>1864</v>
      </c>
      <c r="B980">
        <f>1</f>
        <v>1</v>
      </c>
      <c r="C980" t="s">
        <v>170</v>
      </c>
      <c r="D980" t="str">
        <f>VLOOKUP(Table1[[#This Row],[State Name]], Lookup!$A$2:$B$33, 2, FALSE)</f>
        <v>PY</v>
      </c>
      <c r="E980" t="s">
        <v>33</v>
      </c>
      <c r="F980">
        <v>2020</v>
      </c>
      <c r="G980" t="s">
        <v>94</v>
      </c>
      <c r="H980">
        <f t="shared" si="15"/>
        <v>8</v>
      </c>
      <c r="I980" s="3">
        <f>DATE(Table1[[#This Row],[Year]],Table1[[#This Row],[Month_Number]],1)</f>
        <v>44044</v>
      </c>
      <c r="J980" t="s">
        <v>95</v>
      </c>
      <c r="K980" t="s">
        <v>1865</v>
      </c>
      <c r="L980" t="s">
        <v>59</v>
      </c>
      <c r="M980">
        <v>1</v>
      </c>
      <c r="N980" t="s">
        <v>113</v>
      </c>
      <c r="O980">
        <v>6</v>
      </c>
      <c r="P980">
        <v>5</v>
      </c>
      <c r="Q980" t="s">
        <v>119</v>
      </c>
      <c r="R980" t="s">
        <v>61</v>
      </c>
      <c r="S980" t="s">
        <v>73</v>
      </c>
      <c r="T980" t="s">
        <v>63</v>
      </c>
      <c r="U980" t="s">
        <v>89</v>
      </c>
      <c r="V980">
        <v>41</v>
      </c>
      <c r="W980">
        <v>58</v>
      </c>
      <c r="X980" t="str">
        <f>IF(Table1[[#This Row],[Driver Age]]&lt;25,"(&lt;25) Young",IF(Table1[[#This Row],[Driver Age]]&lt;=60,"(25–60) Adult","(&gt;60) Senior"))</f>
        <v>(25–60) Adult</v>
      </c>
      <c r="Y980" t="s">
        <v>44</v>
      </c>
      <c r="Z980" t="s">
        <v>107</v>
      </c>
      <c r="AA980" t="s">
        <v>76</v>
      </c>
      <c r="AB980" t="s">
        <v>97</v>
      </c>
      <c r="AC980">
        <v>14</v>
      </c>
      <c r="AD980" t="s">
        <v>135</v>
      </c>
      <c r="AE980" t="s">
        <v>48</v>
      </c>
      <c r="AF980" t="s">
        <v>49</v>
      </c>
      <c r="AG980" t="s">
        <v>50</v>
      </c>
      <c r="AH980">
        <v>0.83</v>
      </c>
      <c r="AI980" t="s">
        <v>66</v>
      </c>
      <c r="AJ980" t="s">
        <v>109</v>
      </c>
    </row>
    <row r="981" spans="1:36">
      <c r="A981" t="s">
        <v>1866</v>
      </c>
      <c r="B981">
        <f>1</f>
        <v>1</v>
      </c>
      <c r="C981" t="s">
        <v>122</v>
      </c>
      <c r="D981" t="str">
        <f>VLOOKUP(Table1[[#This Row],[State Name]], Lookup!$A$2:$B$33, 2, FALSE)</f>
        <v>RJ</v>
      </c>
      <c r="E981" t="s">
        <v>123</v>
      </c>
      <c r="F981">
        <v>2021</v>
      </c>
      <c r="G981" t="s">
        <v>94</v>
      </c>
      <c r="H981">
        <f t="shared" si="15"/>
        <v>8</v>
      </c>
      <c r="I981" s="3">
        <f>DATE(Table1[[#This Row],[Year]],Table1[[#This Row],[Month_Number]],1)</f>
        <v>44409</v>
      </c>
      <c r="J981" t="s">
        <v>154</v>
      </c>
      <c r="K981" t="s">
        <v>741</v>
      </c>
      <c r="L981" t="s">
        <v>50</v>
      </c>
      <c r="M981">
        <v>1</v>
      </c>
      <c r="N981" t="s">
        <v>71</v>
      </c>
      <c r="O981">
        <v>5</v>
      </c>
      <c r="P981">
        <v>1</v>
      </c>
      <c r="Q981" t="s">
        <v>103</v>
      </c>
      <c r="R981" t="s">
        <v>40</v>
      </c>
      <c r="S981" t="s">
        <v>41</v>
      </c>
      <c r="T981" t="s">
        <v>74</v>
      </c>
      <c r="U981" t="s">
        <v>43</v>
      </c>
      <c r="V981">
        <v>106</v>
      </c>
      <c r="W981">
        <v>51</v>
      </c>
      <c r="X981" t="str">
        <f>IF(Table1[[#This Row],[Driver Age]]&lt;25,"(&lt;25) Young",IF(Table1[[#This Row],[Driver Age]]&lt;=60,"(25–60) Adult","(&gt;60) Senior"))</f>
        <v>(25–60) Adult</v>
      </c>
      <c r="Y981" t="s">
        <v>75</v>
      </c>
      <c r="Z981" t="s">
        <v>33</v>
      </c>
      <c r="AA981" t="s">
        <v>76</v>
      </c>
      <c r="AB981" t="s">
        <v>97</v>
      </c>
      <c r="AC981">
        <v>2</v>
      </c>
      <c r="AD981" t="s">
        <v>47</v>
      </c>
      <c r="AE981" t="s">
        <v>48</v>
      </c>
      <c r="AF981" t="s">
        <v>26</v>
      </c>
      <c r="AG981" t="s">
        <v>50</v>
      </c>
      <c r="AH981">
        <v>0.2</v>
      </c>
      <c r="AI981" t="s">
        <v>66</v>
      </c>
      <c r="AJ981" t="s">
        <v>67</v>
      </c>
    </row>
    <row r="982" spans="1:36">
      <c r="A982" t="s">
        <v>1867</v>
      </c>
      <c r="B982">
        <f>1</f>
        <v>1</v>
      </c>
      <c r="C982" t="s">
        <v>191</v>
      </c>
      <c r="D982" t="str">
        <f>VLOOKUP(Table1[[#This Row],[State Name]], Lookup!$A$2:$B$33, 2, FALSE)</f>
        <v>CH</v>
      </c>
      <c r="E982" t="s">
        <v>33</v>
      </c>
      <c r="F982">
        <v>2019</v>
      </c>
      <c r="G982" t="s">
        <v>192</v>
      </c>
      <c r="H982">
        <f t="shared" si="15"/>
        <v>3</v>
      </c>
      <c r="I982" s="3">
        <f>DATE(Table1[[#This Row],[Year]],Table1[[#This Row],[Month_Number]],1)</f>
        <v>43525</v>
      </c>
      <c r="J982" t="s">
        <v>146</v>
      </c>
      <c r="K982" t="s">
        <v>1868</v>
      </c>
      <c r="L982" t="s">
        <v>37</v>
      </c>
      <c r="M982">
        <v>4</v>
      </c>
      <c r="N982" t="s">
        <v>113</v>
      </c>
      <c r="O982">
        <v>1</v>
      </c>
      <c r="P982">
        <v>4</v>
      </c>
      <c r="Q982" t="s">
        <v>103</v>
      </c>
      <c r="R982" t="s">
        <v>104</v>
      </c>
      <c r="S982" t="s">
        <v>41</v>
      </c>
      <c r="T982" t="s">
        <v>42</v>
      </c>
      <c r="U982" t="s">
        <v>89</v>
      </c>
      <c r="V982">
        <v>39</v>
      </c>
      <c r="W982">
        <v>53</v>
      </c>
      <c r="X982" t="str">
        <f>IF(Table1[[#This Row],[Driver Age]]&lt;25,"(&lt;25) Young",IF(Table1[[#This Row],[Driver Age]]&lt;=60,"(25–60) Adult","(&gt;60) Senior"))</f>
        <v>(25–60) Adult</v>
      </c>
      <c r="Y982" t="s">
        <v>44</v>
      </c>
      <c r="Z982" t="s">
        <v>107</v>
      </c>
      <c r="AA982" t="s">
        <v>76</v>
      </c>
      <c r="AB982" t="s">
        <v>64</v>
      </c>
      <c r="AC982">
        <v>13</v>
      </c>
      <c r="AD982" t="s">
        <v>135</v>
      </c>
      <c r="AE982" t="s">
        <v>65</v>
      </c>
      <c r="AF982" t="s">
        <v>49</v>
      </c>
      <c r="AG982" t="s">
        <v>50</v>
      </c>
      <c r="AH982">
        <v>4</v>
      </c>
      <c r="AI982" t="s">
        <v>66</v>
      </c>
      <c r="AJ982" t="s">
        <v>109</v>
      </c>
    </row>
    <row r="983" spans="1:36">
      <c r="A983" t="s">
        <v>1869</v>
      </c>
      <c r="B983">
        <f>1</f>
        <v>1</v>
      </c>
      <c r="C983" t="s">
        <v>137</v>
      </c>
      <c r="D983" t="str">
        <f>VLOOKUP(Table1[[#This Row],[State Name]], Lookup!$A$2:$B$33, 2, FALSE)</f>
        <v>AS</v>
      </c>
      <c r="E983" t="s">
        <v>33</v>
      </c>
      <c r="F983">
        <v>2022</v>
      </c>
      <c r="G983" t="s">
        <v>192</v>
      </c>
      <c r="H983">
        <f t="shared" si="15"/>
        <v>3</v>
      </c>
      <c r="I983" s="3">
        <f>DATE(Table1[[#This Row],[Year]],Table1[[#This Row],[Month_Number]],1)</f>
        <v>44621</v>
      </c>
      <c r="J983" t="s">
        <v>84</v>
      </c>
      <c r="K983" t="s">
        <v>667</v>
      </c>
      <c r="L983" t="s">
        <v>59</v>
      </c>
      <c r="M983">
        <v>5</v>
      </c>
      <c r="N983" t="s">
        <v>38</v>
      </c>
      <c r="O983">
        <v>2</v>
      </c>
      <c r="P983">
        <v>4</v>
      </c>
      <c r="Q983" t="s">
        <v>103</v>
      </c>
      <c r="R983" t="s">
        <v>104</v>
      </c>
      <c r="S983" t="s">
        <v>120</v>
      </c>
      <c r="T983" t="s">
        <v>74</v>
      </c>
      <c r="U983" t="s">
        <v>43</v>
      </c>
      <c r="V983">
        <v>36</v>
      </c>
      <c r="W983">
        <v>37</v>
      </c>
      <c r="X983" t="str">
        <f>IF(Table1[[#This Row],[Driver Age]]&lt;25,"(&lt;25) Young",IF(Table1[[#This Row],[Driver Age]]&lt;=60,"(25–60) Adult","(&gt;60) Senior"))</f>
        <v>(25–60) Adult</v>
      </c>
      <c r="Y983" t="s">
        <v>75</v>
      </c>
      <c r="Z983" t="s">
        <v>33</v>
      </c>
      <c r="AA983" t="s">
        <v>45</v>
      </c>
      <c r="AB983" t="s">
        <v>46</v>
      </c>
      <c r="AC983">
        <v>23</v>
      </c>
      <c r="AD983" t="s">
        <v>47</v>
      </c>
      <c r="AE983" t="s">
        <v>79</v>
      </c>
      <c r="AF983" t="s">
        <v>26</v>
      </c>
      <c r="AG983" t="s">
        <v>50</v>
      </c>
      <c r="AH983">
        <v>2</v>
      </c>
      <c r="AI983" t="s">
        <v>108</v>
      </c>
      <c r="AJ983" t="s">
        <v>109</v>
      </c>
    </row>
    <row r="984" spans="1:36">
      <c r="A984" t="s">
        <v>1870</v>
      </c>
      <c r="B984">
        <f>1</f>
        <v>1</v>
      </c>
      <c r="C984" t="s">
        <v>99</v>
      </c>
      <c r="D984" t="str">
        <f>VLOOKUP(Table1[[#This Row],[State Name]], Lookup!$A$2:$B$33, 2, FALSE)</f>
        <v>ML</v>
      </c>
      <c r="E984" t="s">
        <v>33</v>
      </c>
      <c r="F984">
        <v>2022</v>
      </c>
      <c r="G984" t="s">
        <v>94</v>
      </c>
      <c r="H984">
        <f t="shared" si="15"/>
        <v>8</v>
      </c>
      <c r="I984" s="3">
        <f>DATE(Table1[[#This Row],[Year]],Table1[[#This Row],[Month_Number]],1)</f>
        <v>44774</v>
      </c>
      <c r="J984" t="s">
        <v>154</v>
      </c>
      <c r="K984" t="s">
        <v>504</v>
      </c>
      <c r="L984" t="s">
        <v>50</v>
      </c>
      <c r="M984">
        <v>5</v>
      </c>
      <c r="N984" t="s">
        <v>38</v>
      </c>
      <c r="O984">
        <v>1</v>
      </c>
      <c r="P984">
        <v>5</v>
      </c>
      <c r="Q984" t="s">
        <v>72</v>
      </c>
      <c r="R984" t="s">
        <v>61</v>
      </c>
      <c r="S984" t="s">
        <v>62</v>
      </c>
      <c r="T984" t="s">
        <v>42</v>
      </c>
      <c r="U984" t="s">
        <v>33</v>
      </c>
      <c r="V984">
        <v>103</v>
      </c>
      <c r="W984">
        <v>65</v>
      </c>
      <c r="X984" t="str">
        <f>IF(Table1[[#This Row],[Driver Age]]&lt;25,"(&lt;25) Young",IF(Table1[[#This Row],[Driver Age]]&lt;=60,"(25–60) Adult","(&gt;60) Senior"))</f>
        <v>(&gt;60) Senior</v>
      </c>
      <c r="Y984" t="s">
        <v>75</v>
      </c>
      <c r="Z984" t="s">
        <v>107</v>
      </c>
      <c r="AA984" t="s">
        <v>45</v>
      </c>
      <c r="AB984" t="s">
        <v>64</v>
      </c>
      <c r="AC984">
        <v>4</v>
      </c>
      <c r="AD984" t="s">
        <v>47</v>
      </c>
      <c r="AE984" t="s">
        <v>79</v>
      </c>
      <c r="AF984" t="s">
        <v>26</v>
      </c>
      <c r="AG984" t="s">
        <v>50</v>
      </c>
      <c r="AH984">
        <v>5</v>
      </c>
      <c r="AI984" t="s">
        <v>51</v>
      </c>
      <c r="AJ984" t="s">
        <v>67</v>
      </c>
    </row>
    <row r="985" spans="1:36">
      <c r="A985" t="s">
        <v>1871</v>
      </c>
      <c r="B985">
        <f>1</f>
        <v>1</v>
      </c>
      <c r="C985" t="s">
        <v>54</v>
      </c>
      <c r="D985" t="str">
        <f>VLOOKUP(Table1[[#This Row],[State Name]], Lookup!$A$2:$B$33, 2, FALSE)</f>
        <v>UP</v>
      </c>
      <c r="E985" t="s">
        <v>55</v>
      </c>
      <c r="F985">
        <v>2023</v>
      </c>
      <c r="G985" t="s">
        <v>192</v>
      </c>
      <c r="H985">
        <f t="shared" si="15"/>
        <v>3</v>
      </c>
      <c r="I985" s="3">
        <f>DATE(Table1[[#This Row],[Year]],Table1[[#This Row],[Month_Number]],1)</f>
        <v>44986</v>
      </c>
      <c r="J985" t="s">
        <v>101</v>
      </c>
      <c r="K985" t="s">
        <v>829</v>
      </c>
      <c r="L985" t="s">
        <v>37</v>
      </c>
      <c r="M985">
        <v>1</v>
      </c>
      <c r="N985" t="s">
        <v>128</v>
      </c>
      <c r="O985">
        <v>6</v>
      </c>
      <c r="P985">
        <v>2</v>
      </c>
      <c r="Q985" t="s">
        <v>87</v>
      </c>
      <c r="R985" t="s">
        <v>88</v>
      </c>
      <c r="S985" t="s">
        <v>62</v>
      </c>
      <c r="T985" t="s">
        <v>63</v>
      </c>
      <c r="U985" t="s">
        <v>43</v>
      </c>
      <c r="V985">
        <v>80</v>
      </c>
      <c r="W985">
        <v>41</v>
      </c>
      <c r="X985" t="str">
        <f>IF(Table1[[#This Row],[Driver Age]]&lt;25,"(&lt;25) Young",IF(Table1[[#This Row],[Driver Age]]&lt;=60,"(25–60) Adult","(&gt;60) Senior"))</f>
        <v>(25–60) Adult</v>
      </c>
      <c r="Y985" t="s">
        <v>75</v>
      </c>
      <c r="Z985" t="s">
        <v>33</v>
      </c>
      <c r="AA985" t="s">
        <v>76</v>
      </c>
      <c r="AB985" t="s">
        <v>46</v>
      </c>
      <c r="AC985">
        <v>7</v>
      </c>
      <c r="AD985" t="s">
        <v>78</v>
      </c>
      <c r="AE985" t="s">
        <v>79</v>
      </c>
      <c r="AF985" t="s">
        <v>49</v>
      </c>
      <c r="AG985" t="s">
        <v>50</v>
      </c>
      <c r="AH985">
        <v>0.33</v>
      </c>
      <c r="AI985" t="s">
        <v>108</v>
      </c>
      <c r="AJ985" t="s">
        <v>91</v>
      </c>
    </row>
    <row r="986" spans="1:36">
      <c r="A986" t="s">
        <v>1872</v>
      </c>
      <c r="B986">
        <f>1</f>
        <v>1</v>
      </c>
      <c r="C986" t="s">
        <v>54</v>
      </c>
      <c r="D986" t="str">
        <f>VLOOKUP(Table1[[#This Row],[State Name]], Lookup!$A$2:$B$33, 2, FALSE)</f>
        <v>UP</v>
      </c>
      <c r="E986" t="s">
        <v>55</v>
      </c>
      <c r="F986">
        <v>2020</v>
      </c>
      <c r="G986" t="s">
        <v>34</v>
      </c>
      <c r="H986">
        <f t="shared" si="15"/>
        <v>5</v>
      </c>
      <c r="I986" s="3">
        <f>DATE(Table1[[#This Row],[Year]],Table1[[#This Row],[Month_Number]],1)</f>
        <v>43952</v>
      </c>
      <c r="J986" t="s">
        <v>95</v>
      </c>
      <c r="K986" t="s">
        <v>1103</v>
      </c>
      <c r="L986" t="s">
        <v>59</v>
      </c>
      <c r="M986">
        <v>5</v>
      </c>
      <c r="N986" t="s">
        <v>113</v>
      </c>
      <c r="O986">
        <v>5</v>
      </c>
      <c r="P986">
        <v>0</v>
      </c>
      <c r="Q986" t="s">
        <v>72</v>
      </c>
      <c r="R986" t="s">
        <v>104</v>
      </c>
      <c r="S986" t="s">
        <v>41</v>
      </c>
      <c r="T986" t="s">
        <v>105</v>
      </c>
      <c r="U986" t="s">
        <v>43</v>
      </c>
      <c r="V986">
        <v>44</v>
      </c>
      <c r="W986">
        <v>49</v>
      </c>
      <c r="X986" t="str">
        <f>IF(Table1[[#This Row],[Driver Age]]&lt;25,"(&lt;25) Young",IF(Table1[[#This Row],[Driver Age]]&lt;=60,"(25–60) Adult","(&gt;60) Senior"))</f>
        <v>(25–60) Adult</v>
      </c>
      <c r="Y986" t="s">
        <v>75</v>
      </c>
      <c r="Z986" t="s">
        <v>107</v>
      </c>
      <c r="AA986" t="s">
        <v>76</v>
      </c>
      <c r="AB986" t="s">
        <v>77</v>
      </c>
      <c r="AC986">
        <v>3</v>
      </c>
      <c r="AD986" t="s">
        <v>47</v>
      </c>
      <c r="AE986" t="s">
        <v>48</v>
      </c>
      <c r="AF986" t="s">
        <v>49</v>
      </c>
      <c r="AG986" t="s">
        <v>143</v>
      </c>
      <c r="AH986">
        <v>0</v>
      </c>
      <c r="AI986" t="s">
        <v>108</v>
      </c>
      <c r="AJ986" t="s">
        <v>109</v>
      </c>
    </row>
    <row r="987" spans="1:36">
      <c r="A987" t="s">
        <v>1873</v>
      </c>
      <c r="B987">
        <f>1</f>
        <v>1</v>
      </c>
      <c r="C987" t="s">
        <v>215</v>
      </c>
      <c r="D987" t="str">
        <f>VLOOKUP(Table1[[#This Row],[State Name]], Lookup!$A$2:$B$33, 2, FALSE)</f>
        <v>KL</v>
      </c>
      <c r="E987" t="s">
        <v>33</v>
      </c>
      <c r="F987">
        <v>2020</v>
      </c>
      <c r="G987" t="s">
        <v>83</v>
      </c>
      <c r="H987">
        <f t="shared" si="15"/>
        <v>6</v>
      </c>
      <c r="I987" s="3">
        <f>DATE(Table1[[#This Row],[Year]],Table1[[#This Row],[Month_Number]],1)</f>
        <v>43983</v>
      </c>
      <c r="J987" t="s">
        <v>95</v>
      </c>
      <c r="K987" t="s">
        <v>1874</v>
      </c>
      <c r="L987" t="s">
        <v>50</v>
      </c>
      <c r="M987">
        <v>4</v>
      </c>
      <c r="N987" t="s">
        <v>71</v>
      </c>
      <c r="O987">
        <v>2</v>
      </c>
      <c r="P987">
        <v>1</v>
      </c>
      <c r="Q987" t="s">
        <v>103</v>
      </c>
      <c r="R987" t="s">
        <v>61</v>
      </c>
      <c r="S987" t="s">
        <v>41</v>
      </c>
      <c r="T987" t="s">
        <v>63</v>
      </c>
      <c r="U987" t="s">
        <v>89</v>
      </c>
      <c r="V987">
        <v>63</v>
      </c>
      <c r="W987">
        <v>24</v>
      </c>
      <c r="X987" t="str">
        <f>IF(Table1[[#This Row],[Driver Age]]&lt;25,"(&lt;25) Young",IF(Table1[[#This Row],[Driver Age]]&lt;=60,"(25–60) Adult","(&gt;60) Senior"))</f>
        <v>(&lt;25) Young</v>
      </c>
      <c r="Y987" t="s">
        <v>75</v>
      </c>
      <c r="Z987" t="s">
        <v>33</v>
      </c>
      <c r="AA987" t="s">
        <v>45</v>
      </c>
      <c r="AB987" t="s">
        <v>46</v>
      </c>
      <c r="AC987">
        <v>12</v>
      </c>
      <c r="AD987" t="s">
        <v>135</v>
      </c>
      <c r="AE987" t="s">
        <v>48</v>
      </c>
      <c r="AF987" t="s">
        <v>49</v>
      </c>
      <c r="AG987" t="s">
        <v>50</v>
      </c>
      <c r="AH987">
        <v>0.5</v>
      </c>
      <c r="AI987" t="s">
        <v>168</v>
      </c>
      <c r="AJ987" t="s">
        <v>52</v>
      </c>
    </row>
    <row r="988" spans="1:36">
      <c r="A988" t="s">
        <v>1875</v>
      </c>
      <c r="B988">
        <f>1</f>
        <v>1</v>
      </c>
      <c r="C988" t="s">
        <v>145</v>
      </c>
      <c r="D988" t="str">
        <f>VLOOKUP(Table1[[#This Row],[State Name]], Lookup!$A$2:$B$33, 2, FALSE)</f>
        <v>TS</v>
      </c>
      <c r="E988" t="s">
        <v>33</v>
      </c>
      <c r="F988">
        <v>2021</v>
      </c>
      <c r="G988" t="s">
        <v>171</v>
      </c>
      <c r="H988">
        <f t="shared" si="15"/>
        <v>2</v>
      </c>
      <c r="I988" s="3">
        <f>DATE(Table1[[#This Row],[Year]],Table1[[#This Row],[Month_Number]],1)</f>
        <v>44228</v>
      </c>
      <c r="J988" t="s">
        <v>35</v>
      </c>
      <c r="K988" t="s">
        <v>243</v>
      </c>
      <c r="L988" t="s">
        <v>59</v>
      </c>
      <c r="M988">
        <v>3</v>
      </c>
      <c r="N988" t="s">
        <v>128</v>
      </c>
      <c r="O988">
        <v>4</v>
      </c>
      <c r="P988">
        <v>0</v>
      </c>
      <c r="Q988" t="s">
        <v>119</v>
      </c>
      <c r="R988" t="s">
        <v>104</v>
      </c>
      <c r="S988" t="s">
        <v>41</v>
      </c>
      <c r="T988" t="s">
        <v>42</v>
      </c>
      <c r="U988" t="s">
        <v>106</v>
      </c>
      <c r="V988">
        <v>53</v>
      </c>
      <c r="W988">
        <v>62</v>
      </c>
      <c r="X988" t="str">
        <f>IF(Table1[[#This Row],[Driver Age]]&lt;25,"(&lt;25) Young",IF(Table1[[#This Row],[Driver Age]]&lt;=60,"(25–60) Adult","(&gt;60) Senior"))</f>
        <v>(&gt;60) Senior</v>
      </c>
      <c r="Y988" t="s">
        <v>75</v>
      </c>
      <c r="Z988" t="s">
        <v>33</v>
      </c>
      <c r="AA988" t="s">
        <v>76</v>
      </c>
      <c r="AB988" t="s">
        <v>46</v>
      </c>
      <c r="AC988">
        <v>5</v>
      </c>
      <c r="AD988" t="s">
        <v>78</v>
      </c>
      <c r="AE988" t="s">
        <v>48</v>
      </c>
      <c r="AF988" t="s">
        <v>49</v>
      </c>
      <c r="AG988" t="s">
        <v>143</v>
      </c>
      <c r="AH988">
        <v>0</v>
      </c>
      <c r="AI988" t="s">
        <v>66</v>
      </c>
      <c r="AJ988" t="s">
        <v>52</v>
      </c>
    </row>
    <row r="989" spans="1:36">
      <c r="A989" t="s">
        <v>1876</v>
      </c>
      <c r="B989">
        <f>1</f>
        <v>1</v>
      </c>
      <c r="C989" t="s">
        <v>166</v>
      </c>
      <c r="D989" t="str">
        <f>VLOOKUP(Table1[[#This Row],[State Name]], Lookup!$A$2:$B$33, 2, FALSE)</f>
        <v>MP</v>
      </c>
      <c r="E989" t="s">
        <v>33</v>
      </c>
      <c r="F989">
        <v>2020</v>
      </c>
      <c r="G989" t="s">
        <v>94</v>
      </c>
      <c r="H989">
        <f t="shared" si="15"/>
        <v>8</v>
      </c>
      <c r="I989" s="3">
        <f>DATE(Table1[[#This Row],[Year]],Table1[[#This Row],[Month_Number]],1)</f>
        <v>44044</v>
      </c>
      <c r="J989" t="s">
        <v>57</v>
      </c>
      <c r="K989" t="s">
        <v>1877</v>
      </c>
      <c r="L989" t="s">
        <v>50</v>
      </c>
      <c r="M989">
        <v>4</v>
      </c>
      <c r="N989" t="s">
        <v>162</v>
      </c>
      <c r="O989">
        <v>5</v>
      </c>
      <c r="P989">
        <v>4</v>
      </c>
      <c r="Q989" t="s">
        <v>119</v>
      </c>
      <c r="R989" t="s">
        <v>104</v>
      </c>
      <c r="S989" t="s">
        <v>41</v>
      </c>
      <c r="T989" t="s">
        <v>42</v>
      </c>
      <c r="U989" t="s">
        <v>43</v>
      </c>
      <c r="V989">
        <v>60</v>
      </c>
      <c r="W989">
        <v>29</v>
      </c>
      <c r="X989" t="str">
        <f>IF(Table1[[#This Row],[Driver Age]]&lt;25,"(&lt;25) Young",IF(Table1[[#This Row],[Driver Age]]&lt;=60,"(25–60) Adult","(&gt;60) Senior"))</f>
        <v>(25–60) Adult</v>
      </c>
      <c r="Y989" t="s">
        <v>75</v>
      </c>
      <c r="Z989" t="s">
        <v>107</v>
      </c>
      <c r="AA989" t="s">
        <v>45</v>
      </c>
      <c r="AB989" t="s">
        <v>46</v>
      </c>
      <c r="AC989">
        <v>19</v>
      </c>
      <c r="AD989" t="s">
        <v>114</v>
      </c>
      <c r="AE989" t="s">
        <v>48</v>
      </c>
      <c r="AF989" t="s">
        <v>49</v>
      </c>
      <c r="AG989" t="s">
        <v>50</v>
      </c>
      <c r="AH989">
        <v>0.8</v>
      </c>
      <c r="AI989" t="s">
        <v>80</v>
      </c>
      <c r="AJ989" t="s">
        <v>52</v>
      </c>
    </row>
    <row r="990" spans="1:36">
      <c r="A990" t="s">
        <v>1878</v>
      </c>
      <c r="B990">
        <f>1</f>
        <v>1</v>
      </c>
      <c r="C990" t="s">
        <v>116</v>
      </c>
      <c r="D990" t="str">
        <f>VLOOKUP(Table1[[#This Row],[State Name]], Lookup!$A$2:$B$33, 2, FALSE)</f>
        <v>HP</v>
      </c>
      <c r="E990" t="s">
        <v>33</v>
      </c>
      <c r="F990">
        <v>2019</v>
      </c>
      <c r="G990" t="s">
        <v>124</v>
      </c>
      <c r="H990">
        <f t="shared" si="15"/>
        <v>7</v>
      </c>
      <c r="I990" s="3">
        <f>DATE(Table1[[#This Row],[Year]],Table1[[#This Row],[Month_Number]],1)</f>
        <v>43647</v>
      </c>
      <c r="J990" t="s">
        <v>146</v>
      </c>
      <c r="K990" t="s">
        <v>916</v>
      </c>
      <c r="L990" t="s">
        <v>59</v>
      </c>
      <c r="M990">
        <v>1</v>
      </c>
      <c r="N990" t="s">
        <v>60</v>
      </c>
      <c r="O990">
        <v>9</v>
      </c>
      <c r="P990">
        <v>0</v>
      </c>
      <c r="Q990" t="s">
        <v>103</v>
      </c>
      <c r="R990" t="s">
        <v>40</v>
      </c>
      <c r="S990" t="s">
        <v>62</v>
      </c>
      <c r="T990" t="s">
        <v>42</v>
      </c>
      <c r="U990" t="s">
        <v>43</v>
      </c>
      <c r="V990">
        <v>108</v>
      </c>
      <c r="W990">
        <v>44</v>
      </c>
      <c r="X990" t="str">
        <f>IF(Table1[[#This Row],[Driver Age]]&lt;25,"(&lt;25) Young",IF(Table1[[#This Row],[Driver Age]]&lt;=60,"(25–60) Adult","(&gt;60) Senior"))</f>
        <v>(25–60) Adult</v>
      </c>
      <c r="Y990" t="s">
        <v>75</v>
      </c>
      <c r="Z990" t="s">
        <v>33</v>
      </c>
      <c r="AA990" t="s">
        <v>76</v>
      </c>
      <c r="AB990" t="s">
        <v>77</v>
      </c>
      <c r="AC990">
        <v>21</v>
      </c>
      <c r="AD990" t="s">
        <v>47</v>
      </c>
      <c r="AE990" t="s">
        <v>65</v>
      </c>
      <c r="AF990" t="s">
        <v>49</v>
      </c>
      <c r="AG990" t="s">
        <v>143</v>
      </c>
      <c r="AH990">
        <v>0</v>
      </c>
      <c r="AI990" t="s">
        <v>108</v>
      </c>
      <c r="AJ990" t="s">
        <v>67</v>
      </c>
    </row>
    <row r="991" spans="1:36">
      <c r="A991" t="s">
        <v>1879</v>
      </c>
      <c r="B991">
        <f>1</f>
        <v>1</v>
      </c>
      <c r="C991" t="s">
        <v>137</v>
      </c>
      <c r="D991" t="str">
        <f>VLOOKUP(Table1[[#This Row],[State Name]], Lookup!$A$2:$B$33, 2, FALSE)</f>
        <v>AS</v>
      </c>
      <c r="E991" t="s">
        <v>33</v>
      </c>
      <c r="F991">
        <v>2019</v>
      </c>
      <c r="G991" t="s">
        <v>83</v>
      </c>
      <c r="H991">
        <f t="shared" si="15"/>
        <v>6</v>
      </c>
      <c r="I991" s="3">
        <f>DATE(Table1[[#This Row],[Year]],Table1[[#This Row],[Month_Number]],1)</f>
        <v>43617</v>
      </c>
      <c r="J991" t="s">
        <v>146</v>
      </c>
      <c r="K991" t="s">
        <v>1880</v>
      </c>
      <c r="L991" t="s">
        <v>37</v>
      </c>
      <c r="M991">
        <v>4</v>
      </c>
      <c r="N991" t="s">
        <v>60</v>
      </c>
      <c r="O991">
        <v>0</v>
      </c>
      <c r="P991">
        <v>4</v>
      </c>
      <c r="Q991" t="s">
        <v>72</v>
      </c>
      <c r="R991" t="s">
        <v>40</v>
      </c>
      <c r="S991" t="s">
        <v>120</v>
      </c>
      <c r="T991" t="s">
        <v>63</v>
      </c>
      <c r="U991" t="s">
        <v>89</v>
      </c>
      <c r="V991">
        <v>36</v>
      </c>
      <c r="W991">
        <v>25</v>
      </c>
      <c r="X991" t="str">
        <f>IF(Table1[[#This Row],[Driver Age]]&lt;25,"(&lt;25) Young",IF(Table1[[#This Row],[Driver Age]]&lt;=60,"(25–60) Adult","(&gt;60) Senior"))</f>
        <v>(25–60) Adult</v>
      </c>
      <c r="Y991" t="s">
        <v>44</v>
      </c>
      <c r="Z991" t="s">
        <v>107</v>
      </c>
      <c r="AA991" t="s">
        <v>76</v>
      </c>
      <c r="AB991" t="s">
        <v>46</v>
      </c>
      <c r="AC991">
        <v>1</v>
      </c>
      <c r="AD991" t="s">
        <v>47</v>
      </c>
      <c r="AE991" t="s">
        <v>65</v>
      </c>
      <c r="AF991" t="s">
        <v>49</v>
      </c>
      <c r="AG991" t="s">
        <v>50</v>
      </c>
      <c r="AH991">
        <v>0</v>
      </c>
      <c r="AI991" t="s">
        <v>80</v>
      </c>
      <c r="AJ991" t="s">
        <v>109</v>
      </c>
    </row>
    <row r="992" spans="1:36">
      <c r="A992" t="s">
        <v>1881</v>
      </c>
      <c r="B992">
        <f>1</f>
        <v>1</v>
      </c>
      <c r="C992" t="s">
        <v>99</v>
      </c>
      <c r="D992" t="str">
        <f>VLOOKUP(Table1[[#This Row],[State Name]], Lookup!$A$2:$B$33, 2, FALSE)</f>
        <v>ML</v>
      </c>
      <c r="E992" t="s">
        <v>33</v>
      </c>
      <c r="F992">
        <v>2023</v>
      </c>
      <c r="G992" t="s">
        <v>117</v>
      </c>
      <c r="H992">
        <f t="shared" si="15"/>
        <v>12</v>
      </c>
      <c r="I992" s="3">
        <f>DATE(Table1[[#This Row],[Year]],Table1[[#This Row],[Month_Number]],1)</f>
        <v>45261</v>
      </c>
      <c r="J992" t="s">
        <v>146</v>
      </c>
      <c r="K992" t="s">
        <v>1882</v>
      </c>
      <c r="L992" t="s">
        <v>50</v>
      </c>
      <c r="M992">
        <v>5</v>
      </c>
      <c r="N992" t="s">
        <v>38</v>
      </c>
      <c r="O992">
        <v>0</v>
      </c>
      <c r="P992">
        <v>4</v>
      </c>
      <c r="Q992" t="s">
        <v>119</v>
      </c>
      <c r="R992" t="s">
        <v>61</v>
      </c>
      <c r="S992" t="s">
        <v>120</v>
      </c>
      <c r="T992" t="s">
        <v>105</v>
      </c>
      <c r="U992" t="s">
        <v>106</v>
      </c>
      <c r="V992">
        <v>38</v>
      </c>
      <c r="W992">
        <v>30</v>
      </c>
      <c r="X992" t="str">
        <f>IF(Table1[[#This Row],[Driver Age]]&lt;25,"(&lt;25) Young",IF(Table1[[#This Row],[Driver Age]]&lt;=60,"(25–60) Adult","(&gt;60) Senior"))</f>
        <v>(25–60) Adult</v>
      </c>
      <c r="Y992" t="s">
        <v>75</v>
      </c>
      <c r="Z992" t="s">
        <v>90</v>
      </c>
      <c r="AA992" t="s">
        <v>76</v>
      </c>
      <c r="AB992" t="s">
        <v>64</v>
      </c>
      <c r="AC992">
        <v>2</v>
      </c>
      <c r="AD992" t="s">
        <v>47</v>
      </c>
      <c r="AE992" t="s">
        <v>79</v>
      </c>
      <c r="AF992" t="s">
        <v>49</v>
      </c>
      <c r="AG992" t="s">
        <v>50</v>
      </c>
      <c r="AH992">
        <v>0</v>
      </c>
      <c r="AI992" t="s">
        <v>80</v>
      </c>
      <c r="AJ992" t="s">
        <v>109</v>
      </c>
    </row>
    <row r="993" spans="1:36">
      <c r="A993" t="s">
        <v>1883</v>
      </c>
      <c r="B993">
        <f>1</f>
        <v>1</v>
      </c>
      <c r="C993" t="s">
        <v>157</v>
      </c>
      <c r="D993" t="str">
        <f>VLOOKUP(Table1[[#This Row],[State Name]], Lookup!$A$2:$B$33, 2, FALSE)</f>
        <v>KA</v>
      </c>
      <c r="E993" t="s">
        <v>302</v>
      </c>
      <c r="F993">
        <v>2023</v>
      </c>
      <c r="G993" t="s">
        <v>124</v>
      </c>
      <c r="H993">
        <f t="shared" si="15"/>
        <v>7</v>
      </c>
      <c r="I993" s="3">
        <f>DATE(Table1[[#This Row],[Year]],Table1[[#This Row],[Month_Number]],1)</f>
        <v>45108</v>
      </c>
      <c r="J993" t="s">
        <v>154</v>
      </c>
      <c r="K993" t="s">
        <v>849</v>
      </c>
      <c r="L993" t="s">
        <v>50</v>
      </c>
      <c r="M993">
        <v>2</v>
      </c>
      <c r="N993" t="s">
        <v>113</v>
      </c>
      <c r="O993">
        <v>1</v>
      </c>
      <c r="P993">
        <v>4</v>
      </c>
      <c r="Q993" t="s">
        <v>72</v>
      </c>
      <c r="R993" t="s">
        <v>61</v>
      </c>
      <c r="S993" t="s">
        <v>62</v>
      </c>
      <c r="T993" t="s">
        <v>74</v>
      </c>
      <c r="U993" t="s">
        <v>106</v>
      </c>
      <c r="V993">
        <v>48</v>
      </c>
      <c r="W993">
        <v>56</v>
      </c>
      <c r="X993" t="str">
        <f>IF(Table1[[#This Row],[Driver Age]]&lt;25,"(&lt;25) Young",IF(Table1[[#This Row],[Driver Age]]&lt;=60,"(25–60) Adult","(&gt;60) Senior"))</f>
        <v>(25–60) Adult</v>
      </c>
      <c r="Y993" t="s">
        <v>44</v>
      </c>
      <c r="Z993" t="s">
        <v>33</v>
      </c>
      <c r="AA993" t="s">
        <v>45</v>
      </c>
      <c r="AB993" t="s">
        <v>46</v>
      </c>
      <c r="AC993">
        <v>1</v>
      </c>
      <c r="AD993" t="s">
        <v>47</v>
      </c>
      <c r="AE993" t="s">
        <v>79</v>
      </c>
      <c r="AF993" t="s">
        <v>26</v>
      </c>
      <c r="AG993" t="s">
        <v>50</v>
      </c>
      <c r="AH993">
        <v>4</v>
      </c>
      <c r="AI993" t="s">
        <v>66</v>
      </c>
      <c r="AJ993" t="s">
        <v>109</v>
      </c>
    </row>
    <row r="994" spans="1:36">
      <c r="A994" t="s">
        <v>1884</v>
      </c>
      <c r="B994">
        <f>1</f>
        <v>1</v>
      </c>
      <c r="C994" t="s">
        <v>197</v>
      </c>
      <c r="D994" t="str">
        <f>VLOOKUP(Table1[[#This Row],[State Name]], Lookup!$A$2:$B$33, 2, FALSE)</f>
        <v>GJ</v>
      </c>
      <c r="E994" t="s">
        <v>198</v>
      </c>
      <c r="F994">
        <v>2021</v>
      </c>
      <c r="G994" t="s">
        <v>111</v>
      </c>
      <c r="H994">
        <f t="shared" si="15"/>
        <v>10</v>
      </c>
      <c r="I994" s="3">
        <f>DATE(Table1[[#This Row],[Year]],Table1[[#This Row],[Month_Number]],1)</f>
        <v>44470</v>
      </c>
      <c r="J994" t="s">
        <v>57</v>
      </c>
      <c r="K994" t="s">
        <v>1885</v>
      </c>
      <c r="L994" t="s">
        <v>50</v>
      </c>
      <c r="M994">
        <v>2</v>
      </c>
      <c r="N994" t="s">
        <v>60</v>
      </c>
      <c r="O994">
        <v>2</v>
      </c>
      <c r="P994">
        <v>3</v>
      </c>
      <c r="Q994" t="s">
        <v>87</v>
      </c>
      <c r="R994" t="s">
        <v>104</v>
      </c>
      <c r="S994" t="s">
        <v>120</v>
      </c>
      <c r="T994" t="s">
        <v>42</v>
      </c>
      <c r="U994" t="s">
        <v>106</v>
      </c>
      <c r="V994">
        <v>102</v>
      </c>
      <c r="W994">
        <v>68</v>
      </c>
      <c r="X994" t="str">
        <f>IF(Table1[[#This Row],[Driver Age]]&lt;25,"(&lt;25) Young",IF(Table1[[#This Row],[Driver Age]]&lt;=60,"(25–60) Adult","(&gt;60) Senior"))</f>
        <v>(&gt;60) Senior</v>
      </c>
      <c r="Y994" t="s">
        <v>44</v>
      </c>
      <c r="Z994" t="s">
        <v>90</v>
      </c>
      <c r="AA994" t="s">
        <v>76</v>
      </c>
      <c r="AB994" t="s">
        <v>77</v>
      </c>
      <c r="AC994">
        <v>8</v>
      </c>
      <c r="AD994" t="s">
        <v>78</v>
      </c>
      <c r="AE994" t="s">
        <v>48</v>
      </c>
      <c r="AF994" t="s">
        <v>49</v>
      </c>
      <c r="AG994" t="s">
        <v>50</v>
      </c>
      <c r="AH994">
        <v>1.5</v>
      </c>
      <c r="AI994" t="s">
        <v>51</v>
      </c>
      <c r="AJ994" t="s">
        <v>67</v>
      </c>
    </row>
    <row r="995" spans="1:36">
      <c r="A995" t="s">
        <v>1886</v>
      </c>
      <c r="B995">
        <f>1</f>
        <v>1</v>
      </c>
      <c r="C995" t="s">
        <v>307</v>
      </c>
      <c r="D995" t="str">
        <f>VLOOKUP(Table1[[#This Row],[State Name]], Lookup!$A$2:$B$33, 2, FALSE)</f>
        <v>DL</v>
      </c>
      <c r="E995" t="s">
        <v>308</v>
      </c>
      <c r="F995">
        <v>2020</v>
      </c>
      <c r="G995" t="s">
        <v>100</v>
      </c>
      <c r="H995">
        <f t="shared" si="15"/>
        <v>11</v>
      </c>
      <c r="I995" s="3">
        <f>DATE(Table1[[#This Row],[Year]],Table1[[#This Row],[Month_Number]],1)</f>
        <v>44136</v>
      </c>
      <c r="J995" t="s">
        <v>57</v>
      </c>
      <c r="K995" t="s">
        <v>1887</v>
      </c>
      <c r="L995" t="s">
        <v>37</v>
      </c>
      <c r="M995">
        <v>1</v>
      </c>
      <c r="N995" t="s">
        <v>71</v>
      </c>
      <c r="O995">
        <v>7</v>
      </c>
      <c r="P995">
        <v>5</v>
      </c>
      <c r="Q995" t="s">
        <v>87</v>
      </c>
      <c r="R995" t="s">
        <v>61</v>
      </c>
      <c r="S995" t="s">
        <v>41</v>
      </c>
      <c r="T995" t="s">
        <v>42</v>
      </c>
      <c r="U995" t="s">
        <v>43</v>
      </c>
      <c r="V995">
        <v>108</v>
      </c>
      <c r="W995">
        <v>37</v>
      </c>
      <c r="X995" t="str">
        <f>IF(Table1[[#This Row],[Driver Age]]&lt;25,"(&lt;25) Young",IF(Table1[[#This Row],[Driver Age]]&lt;=60,"(25–60) Adult","(&gt;60) Senior"))</f>
        <v>(25–60) Adult</v>
      </c>
      <c r="Y995" t="s">
        <v>75</v>
      </c>
      <c r="Z995" t="s">
        <v>33</v>
      </c>
      <c r="AA995" t="s">
        <v>45</v>
      </c>
      <c r="AB995" t="s">
        <v>64</v>
      </c>
      <c r="AC995">
        <v>20</v>
      </c>
      <c r="AD995" t="s">
        <v>114</v>
      </c>
      <c r="AE995" t="s">
        <v>48</v>
      </c>
      <c r="AF995" t="s">
        <v>49</v>
      </c>
      <c r="AG995" t="s">
        <v>50</v>
      </c>
      <c r="AH995">
        <v>0.71</v>
      </c>
      <c r="AI995" t="s">
        <v>108</v>
      </c>
      <c r="AJ995" t="s">
        <v>67</v>
      </c>
    </row>
    <row r="996" spans="1:36">
      <c r="A996" t="s">
        <v>1888</v>
      </c>
      <c r="B996">
        <f>1</f>
        <v>1</v>
      </c>
      <c r="C996" t="s">
        <v>294</v>
      </c>
      <c r="D996" t="str">
        <f>VLOOKUP(Table1[[#This Row],[State Name]], Lookup!$A$2:$B$33, 2, FALSE)</f>
        <v>MZ</v>
      </c>
      <c r="E996" t="s">
        <v>33</v>
      </c>
      <c r="F996">
        <v>2021</v>
      </c>
      <c r="G996" t="s">
        <v>171</v>
      </c>
      <c r="H996">
        <f t="shared" si="15"/>
        <v>2</v>
      </c>
      <c r="I996" s="3">
        <f>DATE(Table1[[#This Row],[Year]],Table1[[#This Row],[Month_Number]],1)</f>
        <v>44228</v>
      </c>
      <c r="J996" t="s">
        <v>35</v>
      </c>
      <c r="K996" t="s">
        <v>1889</v>
      </c>
      <c r="L996" t="s">
        <v>37</v>
      </c>
      <c r="M996">
        <v>5</v>
      </c>
      <c r="N996" t="s">
        <v>162</v>
      </c>
      <c r="O996">
        <v>7</v>
      </c>
      <c r="P996">
        <v>3</v>
      </c>
      <c r="Q996" t="s">
        <v>72</v>
      </c>
      <c r="R996" t="s">
        <v>40</v>
      </c>
      <c r="S996" t="s">
        <v>41</v>
      </c>
      <c r="T996" t="s">
        <v>105</v>
      </c>
      <c r="U996" t="s">
        <v>43</v>
      </c>
      <c r="V996">
        <v>33</v>
      </c>
      <c r="W996">
        <v>56</v>
      </c>
      <c r="X996" t="str">
        <f>IF(Table1[[#This Row],[Driver Age]]&lt;25,"(&lt;25) Young",IF(Table1[[#This Row],[Driver Age]]&lt;=60,"(25–60) Adult","(&gt;60) Senior"))</f>
        <v>(25–60) Adult</v>
      </c>
      <c r="Y996" t="s">
        <v>44</v>
      </c>
      <c r="Z996" t="s">
        <v>33</v>
      </c>
      <c r="AA996" t="s">
        <v>76</v>
      </c>
      <c r="AB996" t="s">
        <v>46</v>
      </c>
      <c r="AC996">
        <v>19</v>
      </c>
      <c r="AD996" t="s">
        <v>114</v>
      </c>
      <c r="AE996" t="s">
        <v>48</v>
      </c>
      <c r="AF996" t="s">
        <v>49</v>
      </c>
      <c r="AG996" t="s">
        <v>50</v>
      </c>
      <c r="AH996">
        <v>0.43</v>
      </c>
      <c r="AI996" t="s">
        <v>66</v>
      </c>
      <c r="AJ996" t="s">
        <v>109</v>
      </c>
    </row>
    <row r="997" spans="1:36">
      <c r="A997" t="s">
        <v>1890</v>
      </c>
      <c r="B997">
        <f>1</f>
        <v>1</v>
      </c>
      <c r="C997" t="s">
        <v>183</v>
      </c>
      <c r="D997" t="str">
        <f>VLOOKUP(Table1[[#This Row],[State Name]], Lookup!$A$2:$B$33, 2, FALSE)</f>
        <v>TN</v>
      </c>
      <c r="E997" t="s">
        <v>184</v>
      </c>
      <c r="F997">
        <v>2020</v>
      </c>
      <c r="G997" t="s">
        <v>138</v>
      </c>
      <c r="H997">
        <f t="shared" si="15"/>
        <v>9</v>
      </c>
      <c r="I997" s="3">
        <f>DATE(Table1[[#This Row],[Year]],Table1[[#This Row],[Month_Number]],1)</f>
        <v>44075</v>
      </c>
      <c r="J997" t="s">
        <v>154</v>
      </c>
      <c r="K997" t="s">
        <v>373</v>
      </c>
      <c r="L997" t="s">
        <v>50</v>
      </c>
      <c r="M997">
        <v>4</v>
      </c>
      <c r="N997" t="s">
        <v>113</v>
      </c>
      <c r="O997">
        <v>1</v>
      </c>
      <c r="P997">
        <v>3</v>
      </c>
      <c r="Q997" t="s">
        <v>87</v>
      </c>
      <c r="R997" t="s">
        <v>104</v>
      </c>
      <c r="S997" t="s">
        <v>120</v>
      </c>
      <c r="T997" t="s">
        <v>63</v>
      </c>
      <c r="U997" t="s">
        <v>106</v>
      </c>
      <c r="V997">
        <v>75</v>
      </c>
      <c r="W997">
        <v>30</v>
      </c>
      <c r="X997" t="str">
        <f>IF(Table1[[#This Row],[Driver Age]]&lt;25,"(&lt;25) Young",IF(Table1[[#This Row],[Driver Age]]&lt;=60,"(25–60) Adult","(&gt;60) Senior"))</f>
        <v>(25–60) Adult</v>
      </c>
      <c r="Y997" t="s">
        <v>44</v>
      </c>
      <c r="Z997" t="s">
        <v>90</v>
      </c>
      <c r="AA997" t="s">
        <v>76</v>
      </c>
      <c r="AB997" t="s">
        <v>64</v>
      </c>
      <c r="AC997">
        <v>5</v>
      </c>
      <c r="AD997" t="s">
        <v>78</v>
      </c>
      <c r="AE997" t="s">
        <v>48</v>
      </c>
      <c r="AF997" t="s">
        <v>26</v>
      </c>
      <c r="AG997" t="s">
        <v>50</v>
      </c>
      <c r="AH997">
        <v>3</v>
      </c>
      <c r="AI997" t="s">
        <v>80</v>
      </c>
      <c r="AJ997" t="s">
        <v>91</v>
      </c>
    </row>
    <row r="998" spans="1:36">
      <c r="A998" t="s">
        <v>1891</v>
      </c>
      <c r="B998">
        <f>1</f>
        <v>1</v>
      </c>
      <c r="C998" t="s">
        <v>32</v>
      </c>
      <c r="D998" t="str">
        <f>VLOOKUP(Table1[[#This Row],[State Name]], Lookup!$A$2:$B$33, 2, FALSE)</f>
        <v>JK</v>
      </c>
      <c r="E998" t="s">
        <v>33</v>
      </c>
      <c r="F998">
        <v>2020</v>
      </c>
      <c r="G998" t="s">
        <v>171</v>
      </c>
      <c r="H998">
        <f t="shared" si="15"/>
        <v>2</v>
      </c>
      <c r="I998" s="3">
        <f>DATE(Table1[[#This Row],[Year]],Table1[[#This Row],[Month_Number]],1)</f>
        <v>43862</v>
      </c>
      <c r="J998" t="s">
        <v>35</v>
      </c>
      <c r="K998" t="s">
        <v>155</v>
      </c>
      <c r="L998" t="s">
        <v>37</v>
      </c>
      <c r="M998">
        <v>2</v>
      </c>
      <c r="N998" t="s">
        <v>60</v>
      </c>
      <c r="O998">
        <v>9</v>
      </c>
      <c r="P998">
        <v>1</v>
      </c>
      <c r="Q998" t="s">
        <v>119</v>
      </c>
      <c r="R998" t="s">
        <v>104</v>
      </c>
      <c r="S998" t="s">
        <v>73</v>
      </c>
      <c r="T998" t="s">
        <v>63</v>
      </c>
      <c r="U998" t="s">
        <v>33</v>
      </c>
      <c r="V998">
        <v>41</v>
      </c>
      <c r="W998">
        <v>22</v>
      </c>
      <c r="X998" t="str">
        <f>IF(Table1[[#This Row],[Driver Age]]&lt;25,"(&lt;25) Young",IF(Table1[[#This Row],[Driver Age]]&lt;=60,"(25–60) Adult","(&gt;60) Senior"))</f>
        <v>(&lt;25) Young</v>
      </c>
      <c r="Y998" t="s">
        <v>44</v>
      </c>
      <c r="Z998" t="s">
        <v>107</v>
      </c>
      <c r="AA998" t="s">
        <v>76</v>
      </c>
      <c r="AB998" t="s">
        <v>97</v>
      </c>
      <c r="AC998">
        <v>12</v>
      </c>
      <c r="AD998" t="s">
        <v>135</v>
      </c>
      <c r="AE998" t="s">
        <v>48</v>
      </c>
      <c r="AF998" t="s">
        <v>49</v>
      </c>
      <c r="AG998" t="s">
        <v>50</v>
      </c>
      <c r="AH998">
        <v>0.11</v>
      </c>
      <c r="AI998" t="s">
        <v>168</v>
      </c>
      <c r="AJ998" t="s">
        <v>109</v>
      </c>
    </row>
    <row r="999" spans="1:36">
      <c r="A999" t="s">
        <v>1892</v>
      </c>
      <c r="B999">
        <f>1</f>
        <v>1</v>
      </c>
      <c r="C999" t="s">
        <v>32</v>
      </c>
      <c r="D999" t="str">
        <f>VLOOKUP(Table1[[#This Row],[State Name]], Lookup!$A$2:$B$33, 2, FALSE)</f>
        <v>JK</v>
      </c>
      <c r="E999" t="s">
        <v>33</v>
      </c>
      <c r="F999">
        <v>2023</v>
      </c>
      <c r="G999" t="s">
        <v>83</v>
      </c>
      <c r="H999">
        <f t="shared" si="15"/>
        <v>6</v>
      </c>
      <c r="I999" s="3">
        <f>DATE(Table1[[#This Row],[Year]],Table1[[#This Row],[Month_Number]],1)</f>
        <v>45078</v>
      </c>
      <c r="J999" t="s">
        <v>154</v>
      </c>
      <c r="K999" t="s">
        <v>1893</v>
      </c>
      <c r="L999" t="s">
        <v>50</v>
      </c>
      <c r="M999">
        <v>3</v>
      </c>
      <c r="N999" t="s">
        <v>162</v>
      </c>
      <c r="O999">
        <v>5</v>
      </c>
      <c r="P999">
        <v>1</v>
      </c>
      <c r="Q999" t="s">
        <v>72</v>
      </c>
      <c r="R999" t="s">
        <v>40</v>
      </c>
      <c r="S999" t="s">
        <v>73</v>
      </c>
      <c r="T999" t="s">
        <v>42</v>
      </c>
      <c r="U999" t="s">
        <v>33</v>
      </c>
      <c r="V999">
        <v>70</v>
      </c>
      <c r="W999">
        <v>56</v>
      </c>
      <c r="X999" t="str">
        <f>IF(Table1[[#This Row],[Driver Age]]&lt;25,"(&lt;25) Young",IF(Table1[[#This Row],[Driver Age]]&lt;=60,"(25–60) Adult","(&gt;60) Senior"))</f>
        <v>(25–60) Adult</v>
      </c>
      <c r="Y999" t="s">
        <v>44</v>
      </c>
      <c r="Z999" t="s">
        <v>33</v>
      </c>
      <c r="AA999" t="s">
        <v>45</v>
      </c>
      <c r="AB999" t="s">
        <v>77</v>
      </c>
      <c r="AC999">
        <v>23</v>
      </c>
      <c r="AD999" t="s">
        <v>47</v>
      </c>
      <c r="AE999" t="s">
        <v>79</v>
      </c>
      <c r="AF999" t="s">
        <v>26</v>
      </c>
      <c r="AG999" t="s">
        <v>50</v>
      </c>
      <c r="AH999">
        <v>0.2</v>
      </c>
      <c r="AI999" t="s">
        <v>66</v>
      </c>
      <c r="AJ999" t="s">
        <v>91</v>
      </c>
    </row>
    <row r="1000" spans="1:36">
      <c r="A1000" t="s">
        <v>1894</v>
      </c>
      <c r="B1000">
        <f>1</f>
        <v>1</v>
      </c>
      <c r="C1000" t="s">
        <v>307</v>
      </c>
      <c r="D1000" t="str">
        <f>VLOOKUP(Table1[[#This Row],[State Name]], Lookup!$A$2:$B$33, 2, FALSE)</f>
        <v>DL</v>
      </c>
      <c r="E1000" t="s">
        <v>308</v>
      </c>
      <c r="F1000">
        <v>2018</v>
      </c>
      <c r="G1000" t="s">
        <v>83</v>
      </c>
      <c r="H1000">
        <f t="shared" si="15"/>
        <v>6</v>
      </c>
      <c r="I1000" s="3">
        <f>DATE(Table1[[#This Row],[Year]],Table1[[#This Row],[Month_Number]],1)</f>
        <v>43252</v>
      </c>
      <c r="J1000" t="s">
        <v>84</v>
      </c>
      <c r="K1000" t="s">
        <v>1895</v>
      </c>
      <c r="L1000" t="s">
        <v>50</v>
      </c>
      <c r="M1000">
        <v>5</v>
      </c>
      <c r="N1000" t="s">
        <v>86</v>
      </c>
      <c r="O1000">
        <v>7</v>
      </c>
      <c r="P1000">
        <v>1</v>
      </c>
      <c r="Q1000" t="s">
        <v>103</v>
      </c>
      <c r="R1000" t="s">
        <v>40</v>
      </c>
      <c r="S1000" t="s">
        <v>120</v>
      </c>
      <c r="T1000" t="s">
        <v>42</v>
      </c>
      <c r="U1000" t="s">
        <v>43</v>
      </c>
      <c r="V1000">
        <v>109</v>
      </c>
      <c r="W1000">
        <v>24</v>
      </c>
      <c r="X1000" t="str">
        <f>IF(Table1[[#This Row],[Driver Age]]&lt;25,"(&lt;25) Young",IF(Table1[[#This Row],[Driver Age]]&lt;=60,"(25–60) Adult","(&gt;60) Senior"))</f>
        <v>(&lt;25) Young</v>
      </c>
      <c r="Y1000" t="s">
        <v>75</v>
      </c>
      <c r="Z1000" t="s">
        <v>107</v>
      </c>
      <c r="AA1000" t="s">
        <v>76</v>
      </c>
      <c r="AB1000" t="s">
        <v>77</v>
      </c>
      <c r="AC1000">
        <v>10</v>
      </c>
      <c r="AD1000" t="s">
        <v>78</v>
      </c>
      <c r="AE1000" t="s">
        <v>65</v>
      </c>
      <c r="AF1000" t="s">
        <v>26</v>
      </c>
      <c r="AG1000" t="s">
        <v>50</v>
      </c>
      <c r="AH1000">
        <v>0.14000000000000001</v>
      </c>
      <c r="AI1000" t="s">
        <v>168</v>
      </c>
      <c r="AJ1000" t="s">
        <v>67</v>
      </c>
    </row>
    <row r="1001" spans="1:36">
      <c r="A1001" t="s">
        <v>1896</v>
      </c>
      <c r="B1001">
        <f>1</f>
        <v>1</v>
      </c>
      <c r="C1001" t="s">
        <v>32</v>
      </c>
      <c r="D1001" t="str">
        <f>VLOOKUP(Table1[[#This Row],[State Name]], Lookup!$A$2:$B$33, 2, FALSE)</f>
        <v>JK</v>
      </c>
      <c r="E1001" t="s">
        <v>33</v>
      </c>
      <c r="F1001">
        <v>2020</v>
      </c>
      <c r="G1001" t="s">
        <v>100</v>
      </c>
      <c r="H1001">
        <f t="shared" si="15"/>
        <v>11</v>
      </c>
      <c r="I1001" s="3">
        <f>DATE(Table1[[#This Row],[Year]],Table1[[#This Row],[Month_Number]],1)</f>
        <v>44136</v>
      </c>
      <c r="J1001" t="s">
        <v>95</v>
      </c>
      <c r="K1001" t="s">
        <v>673</v>
      </c>
      <c r="L1001" t="s">
        <v>37</v>
      </c>
      <c r="M1001">
        <v>5</v>
      </c>
      <c r="N1001" t="s">
        <v>162</v>
      </c>
      <c r="O1001">
        <v>7</v>
      </c>
      <c r="P1001">
        <v>2</v>
      </c>
      <c r="Q1001" t="s">
        <v>87</v>
      </c>
      <c r="R1001" t="s">
        <v>61</v>
      </c>
      <c r="S1001" t="s">
        <v>73</v>
      </c>
      <c r="T1001" t="s">
        <v>42</v>
      </c>
      <c r="U1001" t="s">
        <v>43</v>
      </c>
      <c r="V1001">
        <v>82</v>
      </c>
      <c r="W1001">
        <v>55</v>
      </c>
      <c r="X1001" t="str">
        <f>IF(Table1[[#This Row],[Driver Age]]&lt;25,"(&lt;25) Young",IF(Table1[[#This Row],[Driver Age]]&lt;=60,"(25–60) Adult","(&gt;60) Senior"))</f>
        <v>(25–60) Adult</v>
      </c>
      <c r="Y1001" t="s">
        <v>44</v>
      </c>
      <c r="Z1001" t="s">
        <v>33</v>
      </c>
      <c r="AA1001" t="s">
        <v>45</v>
      </c>
      <c r="AB1001" t="s">
        <v>64</v>
      </c>
      <c r="AC1001">
        <v>3</v>
      </c>
      <c r="AD1001" t="s">
        <v>47</v>
      </c>
      <c r="AE1001" t="s">
        <v>48</v>
      </c>
      <c r="AF1001" t="s">
        <v>49</v>
      </c>
      <c r="AG1001" t="s">
        <v>50</v>
      </c>
      <c r="AH1001">
        <v>0.28999999999999998</v>
      </c>
      <c r="AI1001" t="s">
        <v>66</v>
      </c>
      <c r="AJ1001" t="s">
        <v>91</v>
      </c>
    </row>
    <row r="1002" spans="1:36">
      <c r="A1002" t="s">
        <v>1897</v>
      </c>
      <c r="B1002">
        <f>1</f>
        <v>1</v>
      </c>
      <c r="C1002" t="s">
        <v>307</v>
      </c>
      <c r="D1002" t="str">
        <f>VLOOKUP(Table1[[#This Row],[State Name]], Lookup!$A$2:$B$33, 2, FALSE)</f>
        <v>DL</v>
      </c>
      <c r="E1002" t="s">
        <v>308</v>
      </c>
      <c r="F1002">
        <v>2021</v>
      </c>
      <c r="G1002" t="s">
        <v>111</v>
      </c>
      <c r="H1002">
        <f t="shared" si="15"/>
        <v>10</v>
      </c>
      <c r="I1002" s="3">
        <f>DATE(Table1[[#This Row],[Year]],Table1[[#This Row],[Month_Number]],1)</f>
        <v>44470</v>
      </c>
      <c r="J1002" t="s">
        <v>95</v>
      </c>
      <c r="K1002" t="s">
        <v>994</v>
      </c>
      <c r="L1002" t="s">
        <v>50</v>
      </c>
      <c r="M1002">
        <v>4</v>
      </c>
      <c r="N1002" t="s">
        <v>128</v>
      </c>
      <c r="O1002">
        <v>0</v>
      </c>
      <c r="P1002">
        <v>2</v>
      </c>
      <c r="Q1002" t="s">
        <v>72</v>
      </c>
      <c r="R1002" t="s">
        <v>104</v>
      </c>
      <c r="S1002" t="s">
        <v>41</v>
      </c>
      <c r="T1002" t="s">
        <v>74</v>
      </c>
      <c r="U1002" t="s">
        <v>43</v>
      </c>
      <c r="V1002">
        <v>37</v>
      </c>
      <c r="W1002">
        <v>20</v>
      </c>
      <c r="X1002" t="str">
        <f>IF(Table1[[#This Row],[Driver Age]]&lt;25,"(&lt;25) Young",IF(Table1[[#This Row],[Driver Age]]&lt;=60,"(25–60) Adult","(&gt;60) Senior"))</f>
        <v>(&lt;25) Young</v>
      </c>
      <c r="Y1002" t="s">
        <v>75</v>
      </c>
      <c r="Z1002" t="s">
        <v>90</v>
      </c>
      <c r="AA1002" t="s">
        <v>76</v>
      </c>
      <c r="AB1002" t="s">
        <v>64</v>
      </c>
      <c r="AC1002">
        <v>22</v>
      </c>
      <c r="AD1002" t="s">
        <v>47</v>
      </c>
      <c r="AE1002" t="s">
        <v>48</v>
      </c>
      <c r="AF1002" t="s">
        <v>49</v>
      </c>
      <c r="AG1002" t="s">
        <v>50</v>
      </c>
      <c r="AH1002">
        <v>0</v>
      </c>
      <c r="AI1002" t="s">
        <v>168</v>
      </c>
      <c r="AJ1002" t="s">
        <v>109</v>
      </c>
    </row>
    <row r="1003" spans="1:36">
      <c r="A1003" t="s">
        <v>1898</v>
      </c>
      <c r="B1003">
        <f>1</f>
        <v>1</v>
      </c>
      <c r="C1003" t="s">
        <v>220</v>
      </c>
      <c r="D1003" t="str">
        <f>VLOOKUP(Table1[[#This Row],[State Name]], Lookup!$A$2:$B$33, 2, FALSE)</f>
        <v>NL</v>
      </c>
      <c r="E1003" t="s">
        <v>33</v>
      </c>
      <c r="F1003">
        <v>2019</v>
      </c>
      <c r="G1003" t="s">
        <v>56</v>
      </c>
      <c r="H1003">
        <f t="shared" si="15"/>
        <v>1</v>
      </c>
      <c r="I1003" s="3">
        <f>DATE(Table1[[#This Row],[Year]],Table1[[#This Row],[Month_Number]],1)</f>
        <v>43466</v>
      </c>
      <c r="J1003" t="s">
        <v>57</v>
      </c>
      <c r="K1003" t="s">
        <v>1899</v>
      </c>
      <c r="L1003" t="s">
        <v>50</v>
      </c>
      <c r="M1003">
        <v>3</v>
      </c>
      <c r="N1003" t="s">
        <v>60</v>
      </c>
      <c r="O1003">
        <v>1</v>
      </c>
      <c r="P1003">
        <v>5</v>
      </c>
      <c r="Q1003" t="s">
        <v>103</v>
      </c>
      <c r="R1003" t="s">
        <v>88</v>
      </c>
      <c r="S1003" t="s">
        <v>73</v>
      </c>
      <c r="T1003" t="s">
        <v>42</v>
      </c>
      <c r="U1003" t="s">
        <v>33</v>
      </c>
      <c r="V1003">
        <v>51</v>
      </c>
      <c r="W1003">
        <v>26</v>
      </c>
      <c r="X1003" t="str">
        <f>IF(Table1[[#This Row],[Driver Age]]&lt;25,"(&lt;25) Young",IF(Table1[[#This Row],[Driver Age]]&lt;=60,"(25–60) Adult","(&gt;60) Senior"))</f>
        <v>(25–60) Adult</v>
      </c>
      <c r="Y1003" t="s">
        <v>75</v>
      </c>
      <c r="Z1003" t="s">
        <v>107</v>
      </c>
      <c r="AA1003" t="s">
        <v>45</v>
      </c>
      <c r="AB1003" t="s">
        <v>64</v>
      </c>
      <c r="AC1003">
        <v>10</v>
      </c>
      <c r="AD1003" t="s">
        <v>78</v>
      </c>
      <c r="AE1003" t="s">
        <v>65</v>
      </c>
      <c r="AF1003" t="s">
        <v>49</v>
      </c>
      <c r="AG1003" t="s">
        <v>50</v>
      </c>
      <c r="AH1003">
        <v>5</v>
      </c>
      <c r="AI1003" t="s">
        <v>80</v>
      </c>
      <c r="AJ1003" t="s">
        <v>52</v>
      </c>
    </row>
    <row r="1004" spans="1:36">
      <c r="A1004" t="s">
        <v>1900</v>
      </c>
      <c r="B1004">
        <f>1</f>
        <v>1</v>
      </c>
      <c r="C1004" t="s">
        <v>145</v>
      </c>
      <c r="D1004" t="str">
        <f>VLOOKUP(Table1[[#This Row],[State Name]], Lookup!$A$2:$B$33, 2, FALSE)</f>
        <v>TS</v>
      </c>
      <c r="E1004" t="s">
        <v>33</v>
      </c>
      <c r="F1004">
        <v>2023</v>
      </c>
      <c r="G1004" t="s">
        <v>56</v>
      </c>
      <c r="H1004">
        <f t="shared" si="15"/>
        <v>1</v>
      </c>
      <c r="I1004" s="3">
        <f>DATE(Table1[[#This Row],[Year]],Table1[[#This Row],[Month_Number]],1)</f>
        <v>44927</v>
      </c>
      <c r="J1004" t="s">
        <v>146</v>
      </c>
      <c r="K1004" t="s">
        <v>600</v>
      </c>
      <c r="L1004" t="s">
        <v>59</v>
      </c>
      <c r="M1004">
        <v>3</v>
      </c>
      <c r="N1004" t="s">
        <v>113</v>
      </c>
      <c r="O1004">
        <v>0</v>
      </c>
      <c r="P1004">
        <v>3</v>
      </c>
      <c r="Q1004" t="s">
        <v>119</v>
      </c>
      <c r="R1004" t="s">
        <v>61</v>
      </c>
      <c r="S1004" t="s">
        <v>62</v>
      </c>
      <c r="T1004" t="s">
        <v>74</v>
      </c>
      <c r="U1004" t="s">
        <v>89</v>
      </c>
      <c r="V1004">
        <v>49</v>
      </c>
      <c r="W1004">
        <v>21</v>
      </c>
      <c r="X1004" t="str">
        <f>IF(Table1[[#This Row],[Driver Age]]&lt;25,"(&lt;25) Young",IF(Table1[[#This Row],[Driver Age]]&lt;=60,"(25–60) Adult","(&gt;60) Senior"))</f>
        <v>(&lt;25) Young</v>
      </c>
      <c r="Y1004" t="s">
        <v>44</v>
      </c>
      <c r="Z1004" t="s">
        <v>33</v>
      </c>
      <c r="AA1004" t="s">
        <v>76</v>
      </c>
      <c r="AB1004" t="s">
        <v>97</v>
      </c>
      <c r="AC1004">
        <v>19</v>
      </c>
      <c r="AD1004" t="s">
        <v>114</v>
      </c>
      <c r="AE1004" t="s">
        <v>79</v>
      </c>
      <c r="AF1004" t="s">
        <v>49</v>
      </c>
      <c r="AG1004" t="s">
        <v>50</v>
      </c>
      <c r="AH1004">
        <v>0</v>
      </c>
      <c r="AI1004" t="s">
        <v>168</v>
      </c>
      <c r="AJ1004" t="s">
        <v>109</v>
      </c>
    </row>
    <row r="1005" spans="1:36">
      <c r="A1005" t="s">
        <v>1901</v>
      </c>
      <c r="B1005">
        <f>1</f>
        <v>1</v>
      </c>
      <c r="C1005" t="s">
        <v>183</v>
      </c>
      <c r="D1005" t="str">
        <f>VLOOKUP(Table1[[#This Row],[State Name]], Lookup!$A$2:$B$33, 2, FALSE)</f>
        <v>TN</v>
      </c>
      <c r="E1005" t="s">
        <v>503</v>
      </c>
      <c r="F1005">
        <v>2020</v>
      </c>
      <c r="G1005" t="s">
        <v>171</v>
      </c>
      <c r="H1005">
        <f t="shared" si="15"/>
        <v>2</v>
      </c>
      <c r="I1005" s="3">
        <f>DATE(Table1[[#This Row],[Year]],Table1[[#This Row],[Month_Number]],1)</f>
        <v>43862</v>
      </c>
      <c r="J1005" t="s">
        <v>57</v>
      </c>
      <c r="K1005" t="s">
        <v>1902</v>
      </c>
      <c r="L1005" t="s">
        <v>50</v>
      </c>
      <c r="M1005">
        <v>5</v>
      </c>
      <c r="N1005" t="s">
        <v>86</v>
      </c>
      <c r="O1005">
        <v>2</v>
      </c>
      <c r="P1005">
        <v>0</v>
      </c>
      <c r="Q1005" t="s">
        <v>87</v>
      </c>
      <c r="R1005" t="s">
        <v>61</v>
      </c>
      <c r="S1005" t="s">
        <v>62</v>
      </c>
      <c r="T1005" t="s">
        <v>105</v>
      </c>
      <c r="U1005" t="s">
        <v>33</v>
      </c>
      <c r="V1005">
        <v>53</v>
      </c>
      <c r="W1005">
        <v>40</v>
      </c>
      <c r="X1005" t="str">
        <f>IF(Table1[[#This Row],[Driver Age]]&lt;25,"(&lt;25) Young",IF(Table1[[#This Row],[Driver Age]]&lt;=60,"(25–60) Adult","(&gt;60) Senior"))</f>
        <v>(25–60) Adult</v>
      </c>
      <c r="Y1005" t="s">
        <v>44</v>
      </c>
      <c r="Z1005" t="s">
        <v>33</v>
      </c>
      <c r="AA1005" t="s">
        <v>45</v>
      </c>
      <c r="AB1005" t="s">
        <v>64</v>
      </c>
      <c r="AC1005">
        <v>22</v>
      </c>
      <c r="AD1005" t="s">
        <v>47</v>
      </c>
      <c r="AE1005" t="s">
        <v>48</v>
      </c>
      <c r="AF1005" t="s">
        <v>49</v>
      </c>
      <c r="AG1005" t="s">
        <v>143</v>
      </c>
      <c r="AH1005">
        <v>0</v>
      </c>
      <c r="AI1005" t="s">
        <v>108</v>
      </c>
      <c r="AJ1005" t="s">
        <v>52</v>
      </c>
    </row>
    <row r="1006" spans="1:36">
      <c r="A1006" t="s">
        <v>1903</v>
      </c>
      <c r="B1006">
        <f>1</f>
        <v>1</v>
      </c>
      <c r="C1006" t="s">
        <v>191</v>
      </c>
      <c r="D1006" t="str">
        <f>VLOOKUP(Table1[[#This Row],[State Name]], Lookup!$A$2:$B$33, 2, FALSE)</f>
        <v>CH</v>
      </c>
      <c r="E1006" t="s">
        <v>33</v>
      </c>
      <c r="F1006">
        <v>2018</v>
      </c>
      <c r="G1006" t="s">
        <v>124</v>
      </c>
      <c r="H1006">
        <f t="shared" si="15"/>
        <v>7</v>
      </c>
      <c r="I1006" s="3">
        <f>DATE(Table1[[#This Row],[Year]],Table1[[#This Row],[Month_Number]],1)</f>
        <v>43282</v>
      </c>
      <c r="J1006" t="s">
        <v>57</v>
      </c>
      <c r="K1006" t="s">
        <v>1176</v>
      </c>
      <c r="L1006" t="s">
        <v>50</v>
      </c>
      <c r="M1006">
        <v>5</v>
      </c>
      <c r="N1006" t="s">
        <v>86</v>
      </c>
      <c r="O1006">
        <v>9</v>
      </c>
      <c r="P1006">
        <v>3</v>
      </c>
      <c r="Q1006" t="s">
        <v>119</v>
      </c>
      <c r="R1006" t="s">
        <v>61</v>
      </c>
      <c r="S1006" t="s">
        <v>73</v>
      </c>
      <c r="T1006" t="s">
        <v>105</v>
      </c>
      <c r="U1006" t="s">
        <v>89</v>
      </c>
      <c r="V1006">
        <v>73</v>
      </c>
      <c r="W1006">
        <v>57</v>
      </c>
      <c r="X1006" t="str">
        <f>IF(Table1[[#This Row],[Driver Age]]&lt;25,"(&lt;25) Young",IF(Table1[[#This Row],[Driver Age]]&lt;=60,"(25–60) Adult","(&gt;60) Senior"))</f>
        <v>(25–60) Adult</v>
      </c>
      <c r="Y1006" t="s">
        <v>75</v>
      </c>
      <c r="Z1006" t="s">
        <v>107</v>
      </c>
      <c r="AA1006" t="s">
        <v>45</v>
      </c>
      <c r="AB1006" t="s">
        <v>77</v>
      </c>
      <c r="AC1006">
        <v>3</v>
      </c>
      <c r="AD1006" t="s">
        <v>47</v>
      </c>
      <c r="AE1006" t="s">
        <v>65</v>
      </c>
      <c r="AF1006" t="s">
        <v>49</v>
      </c>
      <c r="AG1006" t="s">
        <v>50</v>
      </c>
      <c r="AH1006">
        <v>0.33</v>
      </c>
      <c r="AI1006" t="s">
        <v>66</v>
      </c>
      <c r="AJ1006" t="s">
        <v>91</v>
      </c>
    </row>
    <row r="1007" spans="1:36">
      <c r="A1007" t="s">
        <v>1904</v>
      </c>
      <c r="B1007">
        <f>1</f>
        <v>1</v>
      </c>
      <c r="C1007" t="s">
        <v>286</v>
      </c>
      <c r="D1007" t="str">
        <f>VLOOKUP(Table1[[#This Row],[State Name]], Lookup!$A$2:$B$33, 2, FALSE)</f>
        <v>GA</v>
      </c>
      <c r="E1007" t="s">
        <v>33</v>
      </c>
      <c r="F1007">
        <v>2021</v>
      </c>
      <c r="G1007" t="s">
        <v>111</v>
      </c>
      <c r="H1007">
        <f t="shared" si="15"/>
        <v>10</v>
      </c>
      <c r="I1007" s="3">
        <f>DATE(Table1[[#This Row],[Year]],Table1[[#This Row],[Month_Number]],1)</f>
        <v>44470</v>
      </c>
      <c r="J1007" t="s">
        <v>146</v>
      </c>
      <c r="K1007" t="s">
        <v>1795</v>
      </c>
      <c r="L1007" t="s">
        <v>50</v>
      </c>
      <c r="M1007">
        <v>4</v>
      </c>
      <c r="N1007" t="s">
        <v>86</v>
      </c>
      <c r="O1007">
        <v>8</v>
      </c>
      <c r="P1007">
        <v>5</v>
      </c>
      <c r="Q1007" t="s">
        <v>39</v>
      </c>
      <c r="R1007" t="s">
        <v>88</v>
      </c>
      <c r="S1007" t="s">
        <v>73</v>
      </c>
      <c r="T1007" t="s">
        <v>63</v>
      </c>
      <c r="U1007" t="s">
        <v>106</v>
      </c>
      <c r="V1007">
        <v>92</v>
      </c>
      <c r="W1007">
        <v>52</v>
      </c>
      <c r="X1007" t="str">
        <f>IF(Table1[[#This Row],[Driver Age]]&lt;25,"(&lt;25) Young",IF(Table1[[#This Row],[Driver Age]]&lt;=60,"(25–60) Adult","(&gt;60) Senior"))</f>
        <v>(25–60) Adult</v>
      </c>
      <c r="Y1007" t="s">
        <v>75</v>
      </c>
      <c r="Z1007" t="s">
        <v>33</v>
      </c>
      <c r="AA1007" t="s">
        <v>45</v>
      </c>
      <c r="AB1007" t="s">
        <v>64</v>
      </c>
      <c r="AC1007">
        <v>6</v>
      </c>
      <c r="AD1007" t="s">
        <v>78</v>
      </c>
      <c r="AE1007" t="s">
        <v>48</v>
      </c>
      <c r="AF1007" t="s">
        <v>49</v>
      </c>
      <c r="AG1007" t="s">
        <v>50</v>
      </c>
      <c r="AH1007">
        <v>0.62</v>
      </c>
      <c r="AI1007" t="s">
        <v>66</v>
      </c>
      <c r="AJ1007" t="s">
        <v>67</v>
      </c>
    </row>
    <row r="1008" spans="1:36">
      <c r="A1008" t="s">
        <v>1905</v>
      </c>
      <c r="B1008">
        <f>1</f>
        <v>1</v>
      </c>
      <c r="C1008" t="s">
        <v>206</v>
      </c>
      <c r="D1008" t="str">
        <f>VLOOKUP(Table1[[#This Row],[State Name]], Lookup!$A$2:$B$33, 2, FALSE)</f>
        <v>OD</v>
      </c>
      <c r="E1008" t="s">
        <v>33</v>
      </c>
      <c r="F1008">
        <v>2022</v>
      </c>
      <c r="G1008" t="s">
        <v>192</v>
      </c>
      <c r="H1008">
        <f t="shared" si="15"/>
        <v>3</v>
      </c>
      <c r="I1008" s="3">
        <f>DATE(Table1[[#This Row],[Year]],Table1[[#This Row],[Month_Number]],1)</f>
        <v>44621</v>
      </c>
      <c r="J1008" t="s">
        <v>146</v>
      </c>
      <c r="K1008" t="s">
        <v>749</v>
      </c>
      <c r="L1008" t="s">
        <v>50</v>
      </c>
      <c r="M1008">
        <v>3</v>
      </c>
      <c r="N1008" t="s">
        <v>128</v>
      </c>
      <c r="O1008">
        <v>5</v>
      </c>
      <c r="P1008">
        <v>1</v>
      </c>
      <c r="Q1008" t="s">
        <v>39</v>
      </c>
      <c r="R1008" t="s">
        <v>61</v>
      </c>
      <c r="S1008" t="s">
        <v>120</v>
      </c>
      <c r="T1008" t="s">
        <v>74</v>
      </c>
      <c r="U1008" t="s">
        <v>106</v>
      </c>
      <c r="V1008">
        <v>51</v>
      </c>
      <c r="W1008">
        <v>56</v>
      </c>
      <c r="X1008" t="str">
        <f>IF(Table1[[#This Row],[Driver Age]]&lt;25,"(&lt;25) Young",IF(Table1[[#This Row],[Driver Age]]&lt;=60,"(25–60) Adult","(&gt;60) Senior"))</f>
        <v>(25–60) Adult</v>
      </c>
      <c r="Y1008" t="s">
        <v>75</v>
      </c>
      <c r="Z1008" t="s">
        <v>33</v>
      </c>
      <c r="AA1008" t="s">
        <v>45</v>
      </c>
      <c r="AB1008" t="s">
        <v>77</v>
      </c>
      <c r="AC1008">
        <v>17</v>
      </c>
      <c r="AD1008" t="s">
        <v>114</v>
      </c>
      <c r="AE1008" t="s">
        <v>79</v>
      </c>
      <c r="AF1008" t="s">
        <v>49</v>
      </c>
      <c r="AG1008" t="s">
        <v>50</v>
      </c>
      <c r="AH1008">
        <v>0.2</v>
      </c>
      <c r="AI1008" t="s">
        <v>66</v>
      </c>
      <c r="AJ1008" t="s">
        <v>52</v>
      </c>
    </row>
    <row r="1009" spans="1:36">
      <c r="A1009" t="s">
        <v>1906</v>
      </c>
      <c r="B1009">
        <f>1</f>
        <v>1</v>
      </c>
      <c r="C1009" t="s">
        <v>220</v>
      </c>
      <c r="D1009" t="str">
        <f>VLOOKUP(Table1[[#This Row],[State Name]], Lookup!$A$2:$B$33, 2, FALSE)</f>
        <v>NL</v>
      </c>
      <c r="E1009" t="s">
        <v>33</v>
      </c>
      <c r="F1009">
        <v>2019</v>
      </c>
      <c r="G1009" t="s">
        <v>171</v>
      </c>
      <c r="H1009">
        <f t="shared" si="15"/>
        <v>2</v>
      </c>
      <c r="I1009" s="3">
        <f>DATE(Table1[[#This Row],[Year]],Table1[[#This Row],[Month_Number]],1)</f>
        <v>43497</v>
      </c>
      <c r="J1009" t="s">
        <v>57</v>
      </c>
      <c r="K1009" t="s">
        <v>1907</v>
      </c>
      <c r="L1009" t="s">
        <v>59</v>
      </c>
      <c r="M1009">
        <v>2</v>
      </c>
      <c r="N1009" t="s">
        <v>113</v>
      </c>
      <c r="O1009">
        <v>9</v>
      </c>
      <c r="P1009">
        <v>3</v>
      </c>
      <c r="Q1009" t="s">
        <v>119</v>
      </c>
      <c r="R1009" t="s">
        <v>61</v>
      </c>
      <c r="S1009" t="s">
        <v>62</v>
      </c>
      <c r="T1009" t="s">
        <v>74</v>
      </c>
      <c r="U1009" t="s">
        <v>106</v>
      </c>
      <c r="V1009">
        <v>106</v>
      </c>
      <c r="W1009">
        <v>70</v>
      </c>
      <c r="X1009" t="str">
        <f>IF(Table1[[#This Row],[Driver Age]]&lt;25,"(&lt;25) Young",IF(Table1[[#This Row],[Driver Age]]&lt;=60,"(25–60) Adult","(&gt;60) Senior"))</f>
        <v>(&gt;60) Senior</v>
      </c>
      <c r="Y1009" t="s">
        <v>75</v>
      </c>
      <c r="Z1009" t="s">
        <v>90</v>
      </c>
      <c r="AA1009" t="s">
        <v>45</v>
      </c>
      <c r="AB1009" t="s">
        <v>64</v>
      </c>
      <c r="AC1009">
        <v>22</v>
      </c>
      <c r="AD1009" t="s">
        <v>47</v>
      </c>
      <c r="AE1009" t="s">
        <v>65</v>
      </c>
      <c r="AF1009" t="s">
        <v>49</v>
      </c>
      <c r="AG1009" t="s">
        <v>50</v>
      </c>
      <c r="AH1009">
        <v>0.33</v>
      </c>
      <c r="AI1009" t="s">
        <v>51</v>
      </c>
      <c r="AJ1009" t="s">
        <v>67</v>
      </c>
    </row>
    <row r="1010" spans="1:36">
      <c r="A1010" t="s">
        <v>1908</v>
      </c>
      <c r="B1010">
        <f>1</f>
        <v>1</v>
      </c>
      <c r="C1010" t="s">
        <v>152</v>
      </c>
      <c r="D1010" t="str">
        <f>VLOOKUP(Table1[[#This Row],[State Name]], Lookup!$A$2:$B$33, 2, FALSE)</f>
        <v>AP</v>
      </c>
      <c r="E1010" t="s">
        <v>273</v>
      </c>
      <c r="F1010">
        <v>2018</v>
      </c>
      <c r="G1010" t="s">
        <v>111</v>
      </c>
      <c r="H1010">
        <f t="shared" si="15"/>
        <v>10</v>
      </c>
      <c r="I1010" s="3">
        <f>DATE(Table1[[#This Row],[Year]],Table1[[#This Row],[Month_Number]],1)</f>
        <v>43374</v>
      </c>
      <c r="J1010" t="s">
        <v>95</v>
      </c>
      <c r="K1010" t="s">
        <v>1255</v>
      </c>
      <c r="L1010" t="s">
        <v>50</v>
      </c>
      <c r="M1010">
        <v>4</v>
      </c>
      <c r="N1010" t="s">
        <v>38</v>
      </c>
      <c r="O1010">
        <v>3</v>
      </c>
      <c r="P1010">
        <v>3</v>
      </c>
      <c r="Q1010" t="s">
        <v>72</v>
      </c>
      <c r="R1010" t="s">
        <v>61</v>
      </c>
      <c r="S1010" t="s">
        <v>73</v>
      </c>
      <c r="T1010" t="s">
        <v>42</v>
      </c>
      <c r="U1010" t="s">
        <v>89</v>
      </c>
      <c r="V1010">
        <v>34</v>
      </c>
      <c r="W1010">
        <v>43</v>
      </c>
      <c r="X1010" t="str">
        <f>IF(Table1[[#This Row],[Driver Age]]&lt;25,"(&lt;25) Young",IF(Table1[[#This Row],[Driver Age]]&lt;=60,"(25–60) Adult","(&gt;60) Senior"))</f>
        <v>(25–60) Adult</v>
      </c>
      <c r="Y1010" t="s">
        <v>44</v>
      </c>
      <c r="Z1010" t="s">
        <v>90</v>
      </c>
      <c r="AA1010" t="s">
        <v>45</v>
      </c>
      <c r="AB1010" t="s">
        <v>97</v>
      </c>
      <c r="AC1010">
        <v>11</v>
      </c>
      <c r="AD1010" t="s">
        <v>78</v>
      </c>
      <c r="AE1010" t="s">
        <v>65</v>
      </c>
      <c r="AF1010" t="s">
        <v>49</v>
      </c>
      <c r="AG1010" t="s">
        <v>50</v>
      </c>
      <c r="AH1010">
        <v>1</v>
      </c>
      <c r="AI1010" t="s">
        <v>108</v>
      </c>
      <c r="AJ1010" t="s">
        <v>109</v>
      </c>
    </row>
    <row r="1011" spans="1:36">
      <c r="A1011" t="s">
        <v>1909</v>
      </c>
      <c r="B1011">
        <f>1</f>
        <v>1</v>
      </c>
      <c r="C1011" t="s">
        <v>197</v>
      </c>
      <c r="D1011" t="str">
        <f>VLOOKUP(Table1[[#This Row],[State Name]], Lookup!$A$2:$B$33, 2, FALSE)</f>
        <v>GJ</v>
      </c>
      <c r="E1011" t="s">
        <v>198</v>
      </c>
      <c r="F1011">
        <v>2020</v>
      </c>
      <c r="G1011" t="s">
        <v>94</v>
      </c>
      <c r="H1011">
        <f t="shared" si="15"/>
        <v>8</v>
      </c>
      <c r="I1011" s="3">
        <f>DATE(Table1[[#This Row],[Year]],Table1[[#This Row],[Month_Number]],1)</f>
        <v>44044</v>
      </c>
      <c r="J1011" t="s">
        <v>84</v>
      </c>
      <c r="K1011" t="s">
        <v>1759</v>
      </c>
      <c r="L1011" t="s">
        <v>59</v>
      </c>
      <c r="M1011">
        <v>2</v>
      </c>
      <c r="N1011" t="s">
        <v>86</v>
      </c>
      <c r="O1011">
        <v>4</v>
      </c>
      <c r="P1011">
        <v>2</v>
      </c>
      <c r="Q1011" t="s">
        <v>39</v>
      </c>
      <c r="R1011" t="s">
        <v>40</v>
      </c>
      <c r="S1011" t="s">
        <v>120</v>
      </c>
      <c r="T1011" t="s">
        <v>42</v>
      </c>
      <c r="U1011" t="s">
        <v>89</v>
      </c>
      <c r="V1011">
        <v>76</v>
      </c>
      <c r="W1011">
        <v>55</v>
      </c>
      <c r="X1011" t="str">
        <f>IF(Table1[[#This Row],[Driver Age]]&lt;25,"(&lt;25) Young",IF(Table1[[#This Row],[Driver Age]]&lt;=60,"(25–60) Adult","(&gt;60) Senior"))</f>
        <v>(25–60) Adult</v>
      </c>
      <c r="Y1011" t="s">
        <v>75</v>
      </c>
      <c r="Z1011" t="s">
        <v>107</v>
      </c>
      <c r="AA1011" t="s">
        <v>45</v>
      </c>
      <c r="AB1011" t="s">
        <v>77</v>
      </c>
      <c r="AC1011">
        <v>0</v>
      </c>
      <c r="AD1011" t="s">
        <v>47</v>
      </c>
      <c r="AE1011" t="s">
        <v>48</v>
      </c>
      <c r="AF1011" t="s">
        <v>26</v>
      </c>
      <c r="AG1011" t="s">
        <v>50</v>
      </c>
      <c r="AH1011">
        <v>0.5</v>
      </c>
      <c r="AI1011" t="s">
        <v>66</v>
      </c>
      <c r="AJ1011" t="s">
        <v>91</v>
      </c>
    </row>
    <row r="1012" spans="1:36">
      <c r="A1012" t="s">
        <v>1910</v>
      </c>
      <c r="B1012">
        <f>1</f>
        <v>1</v>
      </c>
      <c r="C1012" t="s">
        <v>177</v>
      </c>
      <c r="D1012" t="str">
        <f>VLOOKUP(Table1[[#This Row],[State Name]], Lookup!$A$2:$B$33, 2, FALSE)</f>
        <v>MH</v>
      </c>
      <c r="E1012" t="s">
        <v>577</v>
      </c>
      <c r="F1012">
        <v>2021</v>
      </c>
      <c r="G1012" t="s">
        <v>117</v>
      </c>
      <c r="H1012">
        <f t="shared" si="15"/>
        <v>12</v>
      </c>
      <c r="I1012" s="3">
        <f>DATE(Table1[[#This Row],[Year]],Table1[[#This Row],[Month_Number]],1)</f>
        <v>44531</v>
      </c>
      <c r="J1012" t="s">
        <v>57</v>
      </c>
      <c r="K1012" t="s">
        <v>1911</v>
      </c>
      <c r="L1012" t="s">
        <v>50</v>
      </c>
      <c r="M1012">
        <v>3</v>
      </c>
      <c r="N1012" t="s">
        <v>60</v>
      </c>
      <c r="O1012">
        <v>5</v>
      </c>
      <c r="P1012">
        <v>2</v>
      </c>
      <c r="Q1012" t="s">
        <v>87</v>
      </c>
      <c r="R1012" t="s">
        <v>40</v>
      </c>
      <c r="S1012" t="s">
        <v>41</v>
      </c>
      <c r="T1012" t="s">
        <v>63</v>
      </c>
      <c r="U1012" t="s">
        <v>43</v>
      </c>
      <c r="V1012">
        <v>96</v>
      </c>
      <c r="W1012">
        <v>39</v>
      </c>
      <c r="X1012" t="str">
        <f>IF(Table1[[#This Row],[Driver Age]]&lt;25,"(&lt;25) Young",IF(Table1[[#This Row],[Driver Age]]&lt;=60,"(25–60) Adult","(&gt;60) Senior"))</f>
        <v>(25–60) Adult</v>
      </c>
      <c r="Y1012" t="s">
        <v>75</v>
      </c>
      <c r="Z1012" t="s">
        <v>107</v>
      </c>
      <c r="AA1012" t="s">
        <v>45</v>
      </c>
      <c r="AB1012" t="s">
        <v>46</v>
      </c>
      <c r="AC1012">
        <v>7</v>
      </c>
      <c r="AD1012" t="s">
        <v>78</v>
      </c>
      <c r="AE1012" t="s">
        <v>48</v>
      </c>
      <c r="AF1012" t="s">
        <v>49</v>
      </c>
      <c r="AG1012" t="s">
        <v>50</v>
      </c>
      <c r="AH1012">
        <v>0.4</v>
      </c>
      <c r="AI1012" t="s">
        <v>108</v>
      </c>
      <c r="AJ1012" t="s">
        <v>67</v>
      </c>
    </row>
    <row r="1013" spans="1:36">
      <c r="A1013" t="s">
        <v>1912</v>
      </c>
      <c r="B1013">
        <f>1</f>
        <v>1</v>
      </c>
      <c r="C1013" t="s">
        <v>116</v>
      </c>
      <c r="D1013" t="str">
        <f>VLOOKUP(Table1[[#This Row],[State Name]], Lookup!$A$2:$B$33, 2, FALSE)</f>
        <v>HP</v>
      </c>
      <c r="E1013" t="s">
        <v>33</v>
      </c>
      <c r="F1013">
        <v>2020</v>
      </c>
      <c r="G1013" t="s">
        <v>192</v>
      </c>
      <c r="H1013">
        <f t="shared" si="15"/>
        <v>3</v>
      </c>
      <c r="I1013" s="3">
        <f>DATE(Table1[[#This Row],[Year]],Table1[[#This Row],[Month_Number]],1)</f>
        <v>43891</v>
      </c>
      <c r="J1013" t="s">
        <v>57</v>
      </c>
      <c r="K1013" t="s">
        <v>312</v>
      </c>
      <c r="L1013" t="s">
        <v>50</v>
      </c>
      <c r="M1013">
        <v>3</v>
      </c>
      <c r="N1013" t="s">
        <v>38</v>
      </c>
      <c r="O1013">
        <v>6</v>
      </c>
      <c r="P1013">
        <v>3</v>
      </c>
      <c r="Q1013" t="s">
        <v>72</v>
      </c>
      <c r="R1013" t="s">
        <v>40</v>
      </c>
      <c r="S1013" t="s">
        <v>120</v>
      </c>
      <c r="T1013" t="s">
        <v>42</v>
      </c>
      <c r="U1013" t="s">
        <v>33</v>
      </c>
      <c r="V1013">
        <v>109</v>
      </c>
      <c r="W1013">
        <v>58</v>
      </c>
      <c r="X1013" t="str">
        <f>IF(Table1[[#This Row],[Driver Age]]&lt;25,"(&lt;25) Young",IF(Table1[[#This Row],[Driver Age]]&lt;=60,"(25–60) Adult","(&gt;60) Senior"))</f>
        <v>(25–60) Adult</v>
      </c>
      <c r="Y1013" t="s">
        <v>44</v>
      </c>
      <c r="Z1013" t="s">
        <v>90</v>
      </c>
      <c r="AA1013" t="s">
        <v>45</v>
      </c>
      <c r="AB1013" t="s">
        <v>97</v>
      </c>
      <c r="AC1013">
        <v>0</v>
      </c>
      <c r="AD1013" t="s">
        <v>47</v>
      </c>
      <c r="AE1013" t="s">
        <v>48</v>
      </c>
      <c r="AF1013" t="s">
        <v>49</v>
      </c>
      <c r="AG1013" t="s">
        <v>50</v>
      </c>
      <c r="AH1013">
        <v>0.5</v>
      </c>
      <c r="AI1013" t="s">
        <v>66</v>
      </c>
      <c r="AJ1013" t="s">
        <v>67</v>
      </c>
    </row>
    <row r="1014" spans="1:36">
      <c r="A1014" t="s">
        <v>1913</v>
      </c>
      <c r="B1014">
        <f>1</f>
        <v>1</v>
      </c>
      <c r="C1014" t="s">
        <v>270</v>
      </c>
      <c r="D1014" t="str">
        <f>VLOOKUP(Table1[[#This Row],[State Name]], Lookup!$A$2:$B$33, 2, FALSE)</f>
        <v>HR</v>
      </c>
      <c r="E1014" t="s">
        <v>33</v>
      </c>
      <c r="F1014">
        <v>2020</v>
      </c>
      <c r="G1014" t="s">
        <v>192</v>
      </c>
      <c r="H1014">
        <f t="shared" si="15"/>
        <v>3</v>
      </c>
      <c r="I1014" s="3">
        <f>DATE(Table1[[#This Row],[Year]],Table1[[#This Row],[Month_Number]],1)</f>
        <v>43891</v>
      </c>
      <c r="J1014" t="s">
        <v>154</v>
      </c>
      <c r="K1014" t="s">
        <v>167</v>
      </c>
      <c r="L1014" t="s">
        <v>37</v>
      </c>
      <c r="M1014">
        <v>4</v>
      </c>
      <c r="N1014" t="s">
        <v>86</v>
      </c>
      <c r="O1014">
        <v>5</v>
      </c>
      <c r="P1014">
        <v>2</v>
      </c>
      <c r="Q1014" t="s">
        <v>103</v>
      </c>
      <c r="R1014" t="s">
        <v>88</v>
      </c>
      <c r="S1014" t="s">
        <v>62</v>
      </c>
      <c r="T1014" t="s">
        <v>105</v>
      </c>
      <c r="U1014" t="s">
        <v>33</v>
      </c>
      <c r="V1014">
        <v>106</v>
      </c>
      <c r="W1014">
        <v>44</v>
      </c>
      <c r="X1014" t="str">
        <f>IF(Table1[[#This Row],[Driver Age]]&lt;25,"(&lt;25) Young",IF(Table1[[#This Row],[Driver Age]]&lt;=60,"(25–60) Adult","(&gt;60) Senior"))</f>
        <v>(25–60) Adult</v>
      </c>
      <c r="Y1014" t="s">
        <v>75</v>
      </c>
      <c r="Z1014" t="s">
        <v>90</v>
      </c>
      <c r="AA1014" t="s">
        <v>45</v>
      </c>
      <c r="AB1014" t="s">
        <v>46</v>
      </c>
      <c r="AC1014">
        <v>8</v>
      </c>
      <c r="AD1014" t="s">
        <v>78</v>
      </c>
      <c r="AE1014" t="s">
        <v>48</v>
      </c>
      <c r="AF1014" t="s">
        <v>26</v>
      </c>
      <c r="AG1014" t="s">
        <v>50</v>
      </c>
      <c r="AH1014">
        <v>0.4</v>
      </c>
      <c r="AI1014" t="s">
        <v>108</v>
      </c>
      <c r="AJ1014" t="s">
        <v>67</v>
      </c>
    </row>
    <row r="1015" spans="1:36">
      <c r="A1015" t="s">
        <v>1914</v>
      </c>
      <c r="B1015">
        <f>1</f>
        <v>1</v>
      </c>
      <c r="C1015" t="s">
        <v>141</v>
      </c>
      <c r="D1015" t="str">
        <f>VLOOKUP(Table1[[#This Row],[State Name]], Lookup!$A$2:$B$33, 2, FALSE)</f>
        <v>BR</v>
      </c>
      <c r="E1015" t="s">
        <v>33</v>
      </c>
      <c r="F1015">
        <v>2023</v>
      </c>
      <c r="G1015" t="s">
        <v>111</v>
      </c>
      <c r="H1015">
        <f t="shared" si="15"/>
        <v>10</v>
      </c>
      <c r="I1015" s="3">
        <f>DATE(Table1[[#This Row],[Year]],Table1[[#This Row],[Month_Number]],1)</f>
        <v>45200</v>
      </c>
      <c r="J1015" t="s">
        <v>101</v>
      </c>
      <c r="K1015" t="s">
        <v>316</v>
      </c>
      <c r="L1015" t="s">
        <v>50</v>
      </c>
      <c r="M1015">
        <v>1</v>
      </c>
      <c r="N1015" t="s">
        <v>113</v>
      </c>
      <c r="O1015">
        <v>1</v>
      </c>
      <c r="P1015">
        <v>4</v>
      </c>
      <c r="Q1015" t="s">
        <v>39</v>
      </c>
      <c r="R1015" t="s">
        <v>61</v>
      </c>
      <c r="S1015" t="s">
        <v>120</v>
      </c>
      <c r="T1015" t="s">
        <v>105</v>
      </c>
      <c r="U1015" t="s">
        <v>89</v>
      </c>
      <c r="V1015">
        <v>50</v>
      </c>
      <c r="W1015">
        <v>24</v>
      </c>
      <c r="X1015" t="str">
        <f>IF(Table1[[#This Row],[Driver Age]]&lt;25,"(&lt;25) Young",IF(Table1[[#This Row],[Driver Age]]&lt;=60,"(25–60) Adult","(&gt;60) Senior"))</f>
        <v>(&lt;25) Young</v>
      </c>
      <c r="Y1015" t="s">
        <v>44</v>
      </c>
      <c r="Z1015" t="s">
        <v>33</v>
      </c>
      <c r="AA1015" t="s">
        <v>45</v>
      </c>
      <c r="AB1015" t="s">
        <v>64</v>
      </c>
      <c r="AC1015">
        <v>9</v>
      </c>
      <c r="AD1015" t="s">
        <v>78</v>
      </c>
      <c r="AE1015" t="s">
        <v>79</v>
      </c>
      <c r="AF1015" t="s">
        <v>49</v>
      </c>
      <c r="AG1015" t="s">
        <v>50</v>
      </c>
      <c r="AH1015">
        <v>4</v>
      </c>
      <c r="AI1015" t="s">
        <v>168</v>
      </c>
      <c r="AJ1015" t="s">
        <v>52</v>
      </c>
    </row>
    <row r="1016" spans="1:36">
      <c r="A1016" t="s">
        <v>1915</v>
      </c>
      <c r="B1016">
        <f>1</f>
        <v>1</v>
      </c>
      <c r="C1016" t="s">
        <v>32</v>
      </c>
      <c r="D1016" t="str">
        <f>VLOOKUP(Table1[[#This Row],[State Name]], Lookup!$A$2:$B$33, 2, FALSE)</f>
        <v>JK</v>
      </c>
      <c r="E1016" t="s">
        <v>33</v>
      </c>
      <c r="F1016">
        <v>2022</v>
      </c>
      <c r="G1016" t="s">
        <v>117</v>
      </c>
      <c r="H1016">
        <f t="shared" si="15"/>
        <v>12</v>
      </c>
      <c r="I1016" s="3">
        <f>DATE(Table1[[#This Row],[Year]],Table1[[#This Row],[Month_Number]],1)</f>
        <v>44896</v>
      </c>
      <c r="J1016" t="s">
        <v>35</v>
      </c>
      <c r="K1016" t="s">
        <v>1916</v>
      </c>
      <c r="L1016" t="s">
        <v>50</v>
      </c>
      <c r="M1016">
        <v>5</v>
      </c>
      <c r="N1016" t="s">
        <v>86</v>
      </c>
      <c r="O1016">
        <v>5</v>
      </c>
      <c r="P1016">
        <v>1</v>
      </c>
      <c r="Q1016" t="s">
        <v>103</v>
      </c>
      <c r="R1016" t="s">
        <v>40</v>
      </c>
      <c r="S1016" t="s">
        <v>41</v>
      </c>
      <c r="T1016" t="s">
        <v>105</v>
      </c>
      <c r="U1016" t="s">
        <v>33</v>
      </c>
      <c r="V1016">
        <v>82</v>
      </c>
      <c r="W1016">
        <v>44</v>
      </c>
      <c r="X1016" t="str">
        <f>IF(Table1[[#This Row],[Driver Age]]&lt;25,"(&lt;25) Young",IF(Table1[[#This Row],[Driver Age]]&lt;=60,"(25–60) Adult","(&gt;60) Senior"))</f>
        <v>(25–60) Adult</v>
      </c>
      <c r="Y1016" t="s">
        <v>75</v>
      </c>
      <c r="Z1016" t="s">
        <v>90</v>
      </c>
      <c r="AA1016" t="s">
        <v>76</v>
      </c>
      <c r="AB1016" t="s">
        <v>46</v>
      </c>
      <c r="AC1016">
        <v>23</v>
      </c>
      <c r="AD1016" t="s">
        <v>47</v>
      </c>
      <c r="AE1016" t="s">
        <v>79</v>
      </c>
      <c r="AF1016" t="s">
        <v>49</v>
      </c>
      <c r="AG1016" t="s">
        <v>50</v>
      </c>
      <c r="AH1016">
        <v>0.2</v>
      </c>
      <c r="AI1016" t="s">
        <v>108</v>
      </c>
      <c r="AJ1016" t="s">
        <v>91</v>
      </c>
    </row>
    <row r="1017" spans="1:36">
      <c r="A1017" t="s">
        <v>1917</v>
      </c>
      <c r="B1017">
        <f>1</f>
        <v>1</v>
      </c>
      <c r="C1017" t="s">
        <v>318</v>
      </c>
      <c r="D1017" t="str">
        <f>VLOOKUP(Table1[[#This Row],[State Name]], Lookup!$A$2:$B$33, 2, FALSE)</f>
        <v>PB</v>
      </c>
      <c r="E1017" t="s">
        <v>33</v>
      </c>
      <c r="F1017">
        <v>2021</v>
      </c>
      <c r="G1017" t="s">
        <v>94</v>
      </c>
      <c r="H1017">
        <f t="shared" si="15"/>
        <v>8</v>
      </c>
      <c r="I1017" s="3">
        <f>DATE(Table1[[#This Row],[Year]],Table1[[#This Row],[Month_Number]],1)</f>
        <v>44409</v>
      </c>
      <c r="J1017" t="s">
        <v>154</v>
      </c>
      <c r="K1017" t="s">
        <v>1918</v>
      </c>
      <c r="L1017" t="s">
        <v>50</v>
      </c>
      <c r="M1017">
        <v>3</v>
      </c>
      <c r="N1017" t="s">
        <v>162</v>
      </c>
      <c r="O1017">
        <v>8</v>
      </c>
      <c r="P1017">
        <v>5</v>
      </c>
      <c r="Q1017" t="s">
        <v>39</v>
      </c>
      <c r="R1017" t="s">
        <v>88</v>
      </c>
      <c r="S1017" t="s">
        <v>73</v>
      </c>
      <c r="T1017" t="s">
        <v>105</v>
      </c>
      <c r="U1017" t="s">
        <v>33</v>
      </c>
      <c r="V1017">
        <v>112</v>
      </c>
      <c r="W1017">
        <v>19</v>
      </c>
      <c r="X1017" t="str">
        <f>IF(Table1[[#This Row],[Driver Age]]&lt;25,"(&lt;25) Young",IF(Table1[[#This Row],[Driver Age]]&lt;=60,"(25–60) Adult","(&gt;60) Senior"))</f>
        <v>(&lt;25) Young</v>
      </c>
      <c r="Y1017" t="s">
        <v>75</v>
      </c>
      <c r="Z1017" t="s">
        <v>107</v>
      </c>
      <c r="AA1017" t="s">
        <v>45</v>
      </c>
      <c r="AB1017" t="s">
        <v>97</v>
      </c>
      <c r="AC1017">
        <v>4</v>
      </c>
      <c r="AD1017" t="s">
        <v>47</v>
      </c>
      <c r="AE1017" t="s">
        <v>48</v>
      </c>
      <c r="AF1017" t="s">
        <v>26</v>
      </c>
      <c r="AG1017" t="s">
        <v>50</v>
      </c>
      <c r="AH1017">
        <v>0.62</v>
      </c>
      <c r="AI1017" t="s">
        <v>168</v>
      </c>
      <c r="AJ1017" t="s">
        <v>81</v>
      </c>
    </row>
    <row r="1018" spans="1:36">
      <c r="A1018" t="s">
        <v>1919</v>
      </c>
      <c r="B1018">
        <f>1</f>
        <v>1</v>
      </c>
      <c r="C1018" t="s">
        <v>215</v>
      </c>
      <c r="D1018" t="str">
        <f>VLOOKUP(Table1[[#This Row],[State Name]], Lookup!$A$2:$B$33, 2, FALSE)</f>
        <v>KL</v>
      </c>
      <c r="E1018" t="s">
        <v>33</v>
      </c>
      <c r="F1018">
        <v>2019</v>
      </c>
      <c r="G1018" t="s">
        <v>111</v>
      </c>
      <c r="H1018">
        <f t="shared" si="15"/>
        <v>10</v>
      </c>
      <c r="I1018" s="3">
        <f>DATE(Table1[[#This Row],[Year]],Table1[[#This Row],[Month_Number]],1)</f>
        <v>43739</v>
      </c>
      <c r="J1018" t="s">
        <v>101</v>
      </c>
      <c r="K1018" t="s">
        <v>1579</v>
      </c>
      <c r="L1018" t="s">
        <v>50</v>
      </c>
      <c r="M1018">
        <v>3</v>
      </c>
      <c r="N1018" t="s">
        <v>71</v>
      </c>
      <c r="O1018">
        <v>6</v>
      </c>
      <c r="P1018">
        <v>3</v>
      </c>
      <c r="Q1018" t="s">
        <v>39</v>
      </c>
      <c r="R1018" t="s">
        <v>61</v>
      </c>
      <c r="S1018" t="s">
        <v>41</v>
      </c>
      <c r="T1018" t="s">
        <v>74</v>
      </c>
      <c r="U1018" t="s">
        <v>89</v>
      </c>
      <c r="V1018">
        <v>41</v>
      </c>
      <c r="W1018">
        <v>50</v>
      </c>
      <c r="X1018" t="str">
        <f>IF(Table1[[#This Row],[Driver Age]]&lt;25,"(&lt;25) Young",IF(Table1[[#This Row],[Driver Age]]&lt;=60,"(25–60) Adult","(&gt;60) Senior"))</f>
        <v>(25–60) Adult</v>
      </c>
      <c r="Y1018" t="s">
        <v>75</v>
      </c>
      <c r="Z1018" t="s">
        <v>33</v>
      </c>
      <c r="AA1018" t="s">
        <v>45</v>
      </c>
      <c r="AB1018" t="s">
        <v>97</v>
      </c>
      <c r="AC1018">
        <v>16</v>
      </c>
      <c r="AD1018" t="s">
        <v>135</v>
      </c>
      <c r="AE1018" t="s">
        <v>65</v>
      </c>
      <c r="AF1018" t="s">
        <v>49</v>
      </c>
      <c r="AG1018" t="s">
        <v>50</v>
      </c>
      <c r="AH1018">
        <v>0.5</v>
      </c>
      <c r="AI1018" t="s">
        <v>66</v>
      </c>
      <c r="AJ1018" t="s">
        <v>109</v>
      </c>
    </row>
    <row r="1019" spans="1:36">
      <c r="A1019" t="s">
        <v>1920</v>
      </c>
      <c r="B1019">
        <f>1</f>
        <v>1</v>
      </c>
      <c r="C1019" t="s">
        <v>294</v>
      </c>
      <c r="D1019" t="str">
        <f>VLOOKUP(Table1[[#This Row],[State Name]], Lookup!$A$2:$B$33, 2, FALSE)</f>
        <v>MZ</v>
      </c>
      <c r="E1019" t="s">
        <v>33</v>
      </c>
      <c r="F1019">
        <v>2021</v>
      </c>
      <c r="G1019" t="s">
        <v>124</v>
      </c>
      <c r="H1019">
        <f t="shared" si="15"/>
        <v>7</v>
      </c>
      <c r="I1019" s="3">
        <f>DATE(Table1[[#This Row],[Year]],Table1[[#This Row],[Month_Number]],1)</f>
        <v>44378</v>
      </c>
      <c r="J1019" t="s">
        <v>35</v>
      </c>
      <c r="K1019" t="s">
        <v>1921</v>
      </c>
      <c r="L1019" t="s">
        <v>50</v>
      </c>
      <c r="M1019">
        <v>1</v>
      </c>
      <c r="N1019" t="s">
        <v>113</v>
      </c>
      <c r="O1019">
        <v>3</v>
      </c>
      <c r="P1019">
        <v>1</v>
      </c>
      <c r="Q1019" t="s">
        <v>87</v>
      </c>
      <c r="R1019" t="s">
        <v>61</v>
      </c>
      <c r="S1019" t="s">
        <v>41</v>
      </c>
      <c r="T1019" t="s">
        <v>74</v>
      </c>
      <c r="U1019" t="s">
        <v>89</v>
      </c>
      <c r="V1019">
        <v>110</v>
      </c>
      <c r="W1019">
        <v>48</v>
      </c>
      <c r="X1019" t="str">
        <f>IF(Table1[[#This Row],[Driver Age]]&lt;25,"(&lt;25) Young",IF(Table1[[#This Row],[Driver Age]]&lt;=60,"(25–60) Adult","(&gt;60) Senior"))</f>
        <v>(25–60) Adult</v>
      </c>
      <c r="Y1019" t="s">
        <v>75</v>
      </c>
      <c r="Z1019" t="s">
        <v>107</v>
      </c>
      <c r="AA1019" t="s">
        <v>45</v>
      </c>
      <c r="AB1019" t="s">
        <v>97</v>
      </c>
      <c r="AC1019">
        <v>1</v>
      </c>
      <c r="AD1019" t="s">
        <v>47</v>
      </c>
      <c r="AE1019" t="s">
        <v>48</v>
      </c>
      <c r="AF1019" t="s">
        <v>49</v>
      </c>
      <c r="AG1019" t="s">
        <v>50</v>
      </c>
      <c r="AH1019">
        <v>0.33</v>
      </c>
      <c r="AI1019" t="s">
        <v>108</v>
      </c>
      <c r="AJ1019" t="s">
        <v>81</v>
      </c>
    </row>
    <row r="1020" spans="1:36">
      <c r="A1020" t="s">
        <v>1922</v>
      </c>
      <c r="B1020">
        <f>1</f>
        <v>1</v>
      </c>
      <c r="C1020" t="s">
        <v>286</v>
      </c>
      <c r="D1020" t="str">
        <f>VLOOKUP(Table1[[#This Row],[State Name]], Lookup!$A$2:$B$33, 2, FALSE)</f>
        <v>GA</v>
      </c>
      <c r="E1020" t="s">
        <v>33</v>
      </c>
      <c r="F1020">
        <v>2019</v>
      </c>
      <c r="G1020" t="s">
        <v>34</v>
      </c>
      <c r="H1020">
        <f t="shared" si="15"/>
        <v>5</v>
      </c>
      <c r="I1020" s="3">
        <f>DATE(Table1[[#This Row],[Year]],Table1[[#This Row],[Month_Number]],1)</f>
        <v>43586</v>
      </c>
      <c r="J1020" t="s">
        <v>84</v>
      </c>
      <c r="K1020" t="s">
        <v>288</v>
      </c>
      <c r="L1020" t="s">
        <v>50</v>
      </c>
      <c r="M1020">
        <v>1</v>
      </c>
      <c r="N1020" t="s">
        <v>113</v>
      </c>
      <c r="O1020">
        <v>7</v>
      </c>
      <c r="P1020">
        <v>2</v>
      </c>
      <c r="Q1020" t="s">
        <v>72</v>
      </c>
      <c r="R1020" t="s">
        <v>104</v>
      </c>
      <c r="S1020" t="s">
        <v>62</v>
      </c>
      <c r="T1020" t="s">
        <v>63</v>
      </c>
      <c r="U1020" t="s">
        <v>89</v>
      </c>
      <c r="V1020">
        <v>54</v>
      </c>
      <c r="W1020">
        <v>44</v>
      </c>
      <c r="X1020" t="str">
        <f>IF(Table1[[#This Row],[Driver Age]]&lt;25,"(&lt;25) Young",IF(Table1[[#This Row],[Driver Age]]&lt;=60,"(25–60) Adult","(&gt;60) Senior"))</f>
        <v>(25–60) Adult</v>
      </c>
      <c r="Y1020" t="s">
        <v>75</v>
      </c>
      <c r="Z1020" t="s">
        <v>33</v>
      </c>
      <c r="AA1020" t="s">
        <v>45</v>
      </c>
      <c r="AB1020" t="s">
        <v>77</v>
      </c>
      <c r="AC1020">
        <v>17</v>
      </c>
      <c r="AD1020" t="s">
        <v>114</v>
      </c>
      <c r="AE1020" t="s">
        <v>65</v>
      </c>
      <c r="AF1020" t="s">
        <v>26</v>
      </c>
      <c r="AG1020" t="s">
        <v>50</v>
      </c>
      <c r="AH1020">
        <v>0.28999999999999998</v>
      </c>
      <c r="AI1020" t="s">
        <v>108</v>
      </c>
      <c r="AJ1020" t="s">
        <v>52</v>
      </c>
    </row>
    <row r="1021" spans="1:36">
      <c r="A1021" t="s">
        <v>1923</v>
      </c>
      <c r="B1021">
        <f>1</f>
        <v>1</v>
      </c>
      <c r="C1021" t="s">
        <v>141</v>
      </c>
      <c r="D1021" t="str">
        <f>VLOOKUP(Table1[[#This Row],[State Name]], Lookup!$A$2:$B$33, 2, FALSE)</f>
        <v>BR</v>
      </c>
      <c r="E1021" t="s">
        <v>33</v>
      </c>
      <c r="F1021">
        <v>2023</v>
      </c>
      <c r="G1021" t="s">
        <v>171</v>
      </c>
      <c r="H1021">
        <f t="shared" si="15"/>
        <v>2</v>
      </c>
      <c r="I1021" s="3">
        <f>DATE(Table1[[#This Row],[Year]],Table1[[#This Row],[Month_Number]],1)</f>
        <v>44958</v>
      </c>
      <c r="J1021" t="s">
        <v>57</v>
      </c>
      <c r="K1021" t="s">
        <v>1924</v>
      </c>
      <c r="L1021" t="s">
        <v>37</v>
      </c>
      <c r="M1021">
        <v>1</v>
      </c>
      <c r="N1021" t="s">
        <v>162</v>
      </c>
      <c r="O1021">
        <v>9</v>
      </c>
      <c r="P1021">
        <v>5</v>
      </c>
      <c r="Q1021" t="s">
        <v>119</v>
      </c>
      <c r="R1021" t="s">
        <v>88</v>
      </c>
      <c r="S1021" t="s">
        <v>62</v>
      </c>
      <c r="T1021" t="s">
        <v>42</v>
      </c>
      <c r="U1021" t="s">
        <v>33</v>
      </c>
      <c r="V1021">
        <v>118</v>
      </c>
      <c r="W1021">
        <v>24</v>
      </c>
      <c r="X1021" t="str">
        <f>IF(Table1[[#This Row],[Driver Age]]&lt;25,"(&lt;25) Young",IF(Table1[[#This Row],[Driver Age]]&lt;=60,"(25–60) Adult","(&gt;60) Senior"))</f>
        <v>(&lt;25) Young</v>
      </c>
      <c r="Y1021" t="s">
        <v>75</v>
      </c>
      <c r="Z1021" t="s">
        <v>33</v>
      </c>
      <c r="AA1021" t="s">
        <v>45</v>
      </c>
      <c r="AB1021" t="s">
        <v>64</v>
      </c>
      <c r="AC1021">
        <v>2</v>
      </c>
      <c r="AD1021" t="s">
        <v>47</v>
      </c>
      <c r="AE1021" t="s">
        <v>79</v>
      </c>
      <c r="AF1021" t="s">
        <v>49</v>
      </c>
      <c r="AG1021" t="s">
        <v>50</v>
      </c>
      <c r="AH1021">
        <v>0.56000000000000005</v>
      </c>
      <c r="AI1021" t="s">
        <v>168</v>
      </c>
      <c r="AJ1021" t="s">
        <v>81</v>
      </c>
    </row>
    <row r="1022" spans="1:36">
      <c r="A1022" t="s">
        <v>1925</v>
      </c>
      <c r="B1022">
        <f>1</f>
        <v>1</v>
      </c>
      <c r="C1022" t="s">
        <v>152</v>
      </c>
      <c r="D1022" t="str">
        <f>VLOOKUP(Table1[[#This Row],[State Name]], Lookup!$A$2:$B$33, 2, FALSE)</f>
        <v>AP</v>
      </c>
      <c r="E1022" t="s">
        <v>273</v>
      </c>
      <c r="F1022">
        <v>2018</v>
      </c>
      <c r="G1022" t="s">
        <v>124</v>
      </c>
      <c r="H1022">
        <f t="shared" si="15"/>
        <v>7</v>
      </c>
      <c r="I1022" s="3">
        <f>DATE(Table1[[#This Row],[Year]],Table1[[#This Row],[Month_Number]],1)</f>
        <v>43282</v>
      </c>
      <c r="J1022" t="s">
        <v>84</v>
      </c>
      <c r="K1022" t="s">
        <v>1926</v>
      </c>
      <c r="L1022" t="s">
        <v>50</v>
      </c>
      <c r="M1022">
        <v>1</v>
      </c>
      <c r="N1022" t="s">
        <v>71</v>
      </c>
      <c r="O1022">
        <v>7</v>
      </c>
      <c r="P1022">
        <v>1</v>
      </c>
      <c r="Q1022" t="s">
        <v>87</v>
      </c>
      <c r="R1022" t="s">
        <v>88</v>
      </c>
      <c r="S1022" t="s">
        <v>120</v>
      </c>
      <c r="T1022" t="s">
        <v>42</v>
      </c>
      <c r="U1022" t="s">
        <v>43</v>
      </c>
      <c r="V1022">
        <v>49</v>
      </c>
      <c r="W1022">
        <v>41</v>
      </c>
      <c r="X1022" t="str">
        <f>IF(Table1[[#This Row],[Driver Age]]&lt;25,"(&lt;25) Young",IF(Table1[[#This Row],[Driver Age]]&lt;=60,"(25–60) Adult","(&gt;60) Senior"))</f>
        <v>(25–60) Adult</v>
      </c>
      <c r="Y1022" t="s">
        <v>44</v>
      </c>
      <c r="Z1022" t="s">
        <v>90</v>
      </c>
      <c r="AA1022" t="s">
        <v>76</v>
      </c>
      <c r="AB1022" t="s">
        <v>64</v>
      </c>
      <c r="AC1022">
        <v>19</v>
      </c>
      <c r="AD1022" t="s">
        <v>114</v>
      </c>
      <c r="AE1022" t="s">
        <v>65</v>
      </c>
      <c r="AF1022" t="s">
        <v>26</v>
      </c>
      <c r="AG1022" t="s">
        <v>50</v>
      </c>
      <c r="AH1022">
        <v>0.14000000000000001</v>
      </c>
      <c r="AI1022" t="s">
        <v>108</v>
      </c>
      <c r="AJ1022" t="s">
        <v>109</v>
      </c>
    </row>
    <row r="1023" spans="1:36">
      <c r="A1023" t="s">
        <v>1927</v>
      </c>
      <c r="B1023">
        <f>1</f>
        <v>1</v>
      </c>
      <c r="C1023" t="s">
        <v>157</v>
      </c>
      <c r="D1023" t="str">
        <f>VLOOKUP(Table1[[#This Row],[State Name]], Lookup!$A$2:$B$33, 2, FALSE)</f>
        <v>KA</v>
      </c>
      <c r="E1023" t="s">
        <v>302</v>
      </c>
      <c r="F1023">
        <v>2020</v>
      </c>
      <c r="G1023" t="s">
        <v>94</v>
      </c>
      <c r="H1023">
        <f t="shared" si="15"/>
        <v>8</v>
      </c>
      <c r="I1023" s="3">
        <f>DATE(Table1[[#This Row],[Year]],Table1[[#This Row],[Month_Number]],1)</f>
        <v>44044</v>
      </c>
      <c r="J1023" t="s">
        <v>84</v>
      </c>
      <c r="K1023" t="s">
        <v>1928</v>
      </c>
      <c r="L1023" t="s">
        <v>50</v>
      </c>
      <c r="M1023">
        <v>4</v>
      </c>
      <c r="N1023" t="s">
        <v>113</v>
      </c>
      <c r="O1023">
        <v>0</v>
      </c>
      <c r="P1023">
        <v>1</v>
      </c>
      <c r="Q1023" t="s">
        <v>119</v>
      </c>
      <c r="R1023" t="s">
        <v>88</v>
      </c>
      <c r="S1023" t="s">
        <v>120</v>
      </c>
      <c r="T1023" t="s">
        <v>42</v>
      </c>
      <c r="U1023" t="s">
        <v>89</v>
      </c>
      <c r="V1023">
        <v>96</v>
      </c>
      <c r="W1023">
        <v>18</v>
      </c>
      <c r="X1023" t="str">
        <f>IF(Table1[[#This Row],[Driver Age]]&lt;25,"(&lt;25) Young",IF(Table1[[#This Row],[Driver Age]]&lt;=60,"(25–60) Adult","(&gt;60) Senior"))</f>
        <v>(&lt;25) Young</v>
      </c>
      <c r="Y1023" t="s">
        <v>44</v>
      </c>
      <c r="Z1023" t="s">
        <v>107</v>
      </c>
      <c r="AA1023" t="s">
        <v>45</v>
      </c>
      <c r="AB1023" t="s">
        <v>46</v>
      </c>
      <c r="AC1023">
        <v>7</v>
      </c>
      <c r="AD1023" t="s">
        <v>78</v>
      </c>
      <c r="AE1023" t="s">
        <v>48</v>
      </c>
      <c r="AF1023" t="s">
        <v>26</v>
      </c>
      <c r="AG1023" t="s">
        <v>50</v>
      </c>
      <c r="AH1023">
        <v>0</v>
      </c>
      <c r="AI1023" t="s">
        <v>168</v>
      </c>
      <c r="AJ1023" t="s">
        <v>67</v>
      </c>
    </row>
    <row r="1024" spans="1:36">
      <c r="A1024" t="s">
        <v>1929</v>
      </c>
      <c r="B1024">
        <f>1</f>
        <v>1</v>
      </c>
      <c r="C1024" t="s">
        <v>211</v>
      </c>
      <c r="D1024" t="str">
        <f>VLOOKUP(Table1[[#This Row],[State Name]], Lookup!$A$2:$B$33, 2, FALSE)</f>
        <v>WB</v>
      </c>
      <c r="E1024" t="s">
        <v>212</v>
      </c>
      <c r="F1024">
        <v>2021</v>
      </c>
      <c r="G1024" t="s">
        <v>192</v>
      </c>
      <c r="H1024">
        <f t="shared" si="15"/>
        <v>3</v>
      </c>
      <c r="I1024" s="3">
        <f>DATE(Table1[[#This Row],[Year]],Table1[[#This Row],[Month_Number]],1)</f>
        <v>44256</v>
      </c>
      <c r="J1024" t="s">
        <v>146</v>
      </c>
      <c r="K1024" t="s">
        <v>445</v>
      </c>
      <c r="L1024" t="s">
        <v>50</v>
      </c>
      <c r="M1024">
        <v>2</v>
      </c>
      <c r="N1024" t="s">
        <v>86</v>
      </c>
      <c r="O1024">
        <v>10</v>
      </c>
      <c r="P1024">
        <v>1</v>
      </c>
      <c r="Q1024" t="s">
        <v>103</v>
      </c>
      <c r="R1024" t="s">
        <v>88</v>
      </c>
      <c r="S1024" t="s">
        <v>41</v>
      </c>
      <c r="T1024" t="s">
        <v>42</v>
      </c>
      <c r="U1024" t="s">
        <v>33</v>
      </c>
      <c r="V1024">
        <v>81</v>
      </c>
      <c r="W1024">
        <v>19</v>
      </c>
      <c r="X1024" t="str">
        <f>IF(Table1[[#This Row],[Driver Age]]&lt;25,"(&lt;25) Young",IF(Table1[[#This Row],[Driver Age]]&lt;=60,"(25–60) Adult","(&gt;60) Senior"))</f>
        <v>(&lt;25) Young</v>
      </c>
      <c r="Y1024" t="s">
        <v>44</v>
      </c>
      <c r="Z1024" t="s">
        <v>33</v>
      </c>
      <c r="AA1024" t="s">
        <v>76</v>
      </c>
      <c r="AB1024" t="s">
        <v>97</v>
      </c>
      <c r="AC1024">
        <v>10</v>
      </c>
      <c r="AD1024" t="s">
        <v>78</v>
      </c>
      <c r="AE1024" t="s">
        <v>48</v>
      </c>
      <c r="AF1024" t="s">
        <v>49</v>
      </c>
      <c r="AG1024" t="s">
        <v>50</v>
      </c>
      <c r="AH1024">
        <v>0.1</v>
      </c>
      <c r="AI1024" t="s">
        <v>168</v>
      </c>
      <c r="AJ1024" t="s">
        <v>91</v>
      </c>
    </row>
    <row r="1025" spans="1:36">
      <c r="A1025" t="s">
        <v>1930</v>
      </c>
      <c r="B1025">
        <f>1</f>
        <v>1</v>
      </c>
      <c r="C1025" t="s">
        <v>69</v>
      </c>
      <c r="D1025" t="str">
        <f>VLOOKUP(Table1[[#This Row],[State Name]], Lookup!$A$2:$B$33, 2, FALSE)</f>
        <v>CG</v>
      </c>
      <c r="E1025" t="s">
        <v>33</v>
      </c>
      <c r="F1025">
        <v>2018</v>
      </c>
      <c r="G1025" t="s">
        <v>111</v>
      </c>
      <c r="H1025">
        <f t="shared" si="15"/>
        <v>10</v>
      </c>
      <c r="I1025" s="3">
        <f>DATE(Table1[[#This Row],[Year]],Table1[[#This Row],[Month_Number]],1)</f>
        <v>43374</v>
      </c>
      <c r="J1025" t="s">
        <v>101</v>
      </c>
      <c r="K1025" t="s">
        <v>1931</v>
      </c>
      <c r="L1025" t="s">
        <v>59</v>
      </c>
      <c r="M1025">
        <v>3</v>
      </c>
      <c r="N1025" t="s">
        <v>113</v>
      </c>
      <c r="O1025">
        <v>1</v>
      </c>
      <c r="P1025">
        <v>1</v>
      </c>
      <c r="Q1025" t="s">
        <v>119</v>
      </c>
      <c r="R1025" t="s">
        <v>104</v>
      </c>
      <c r="S1025" t="s">
        <v>73</v>
      </c>
      <c r="T1025" t="s">
        <v>74</v>
      </c>
      <c r="U1025" t="s">
        <v>106</v>
      </c>
      <c r="V1025">
        <v>75</v>
      </c>
      <c r="W1025">
        <v>30</v>
      </c>
      <c r="X1025" t="str">
        <f>IF(Table1[[#This Row],[Driver Age]]&lt;25,"(&lt;25) Young",IF(Table1[[#This Row],[Driver Age]]&lt;=60,"(25–60) Adult","(&gt;60) Senior"))</f>
        <v>(25–60) Adult</v>
      </c>
      <c r="Y1025" t="s">
        <v>75</v>
      </c>
      <c r="Z1025" t="s">
        <v>107</v>
      </c>
      <c r="AA1025" t="s">
        <v>76</v>
      </c>
      <c r="AB1025" t="s">
        <v>46</v>
      </c>
      <c r="AC1025">
        <v>15</v>
      </c>
      <c r="AD1025" t="s">
        <v>135</v>
      </c>
      <c r="AE1025" t="s">
        <v>65</v>
      </c>
      <c r="AF1025" t="s">
        <v>49</v>
      </c>
      <c r="AG1025" t="s">
        <v>50</v>
      </c>
      <c r="AH1025">
        <v>1</v>
      </c>
      <c r="AI1025" t="s">
        <v>80</v>
      </c>
      <c r="AJ1025" t="s">
        <v>91</v>
      </c>
    </row>
    <row r="1026" spans="1:36">
      <c r="A1026" t="s">
        <v>1932</v>
      </c>
      <c r="B1026">
        <f>1</f>
        <v>1</v>
      </c>
      <c r="C1026" t="s">
        <v>157</v>
      </c>
      <c r="D1026" t="str">
        <f>VLOOKUP(Table1[[#This Row],[State Name]], Lookup!$A$2:$B$33, 2, FALSE)</f>
        <v>KA</v>
      </c>
      <c r="E1026" t="s">
        <v>302</v>
      </c>
      <c r="F1026">
        <v>2019</v>
      </c>
      <c r="G1026" t="s">
        <v>56</v>
      </c>
      <c r="H1026">
        <f t="shared" ref="H1026:H1089" si="16">MONTH(DATEVALUE(G1026 &amp; " 5"))</f>
        <v>1</v>
      </c>
      <c r="I1026" s="3">
        <f>DATE(Table1[[#This Row],[Year]],Table1[[#This Row],[Month_Number]],1)</f>
        <v>43466</v>
      </c>
      <c r="J1026" t="s">
        <v>57</v>
      </c>
      <c r="K1026" t="s">
        <v>373</v>
      </c>
      <c r="L1026" t="s">
        <v>37</v>
      </c>
      <c r="M1026">
        <v>3</v>
      </c>
      <c r="N1026" t="s">
        <v>38</v>
      </c>
      <c r="O1026">
        <v>7</v>
      </c>
      <c r="P1026">
        <v>5</v>
      </c>
      <c r="Q1026" t="s">
        <v>72</v>
      </c>
      <c r="R1026" t="s">
        <v>40</v>
      </c>
      <c r="S1026" t="s">
        <v>120</v>
      </c>
      <c r="T1026" t="s">
        <v>63</v>
      </c>
      <c r="U1026" t="s">
        <v>106</v>
      </c>
      <c r="V1026">
        <v>82</v>
      </c>
      <c r="W1026">
        <v>24</v>
      </c>
      <c r="X1026" t="str">
        <f>IF(Table1[[#This Row],[Driver Age]]&lt;25,"(&lt;25) Young",IF(Table1[[#This Row],[Driver Age]]&lt;=60,"(25–60) Adult","(&gt;60) Senior"))</f>
        <v>(&lt;25) Young</v>
      </c>
      <c r="Y1026" t="s">
        <v>75</v>
      </c>
      <c r="Z1026" t="s">
        <v>90</v>
      </c>
      <c r="AA1026" t="s">
        <v>45</v>
      </c>
      <c r="AB1026" t="s">
        <v>77</v>
      </c>
      <c r="AC1026">
        <v>5</v>
      </c>
      <c r="AD1026" t="s">
        <v>78</v>
      </c>
      <c r="AE1026" t="s">
        <v>65</v>
      </c>
      <c r="AF1026" t="s">
        <v>49</v>
      </c>
      <c r="AG1026" t="s">
        <v>50</v>
      </c>
      <c r="AH1026">
        <v>0.71</v>
      </c>
      <c r="AI1026" t="s">
        <v>168</v>
      </c>
      <c r="AJ1026" t="s">
        <v>91</v>
      </c>
    </row>
    <row r="1027" spans="1:36">
      <c r="A1027" t="s">
        <v>1933</v>
      </c>
      <c r="B1027">
        <f>1</f>
        <v>1</v>
      </c>
      <c r="C1027" t="s">
        <v>220</v>
      </c>
      <c r="D1027" t="str">
        <f>VLOOKUP(Table1[[#This Row],[State Name]], Lookup!$A$2:$B$33, 2, FALSE)</f>
        <v>NL</v>
      </c>
      <c r="E1027" t="s">
        <v>33</v>
      </c>
      <c r="F1027">
        <v>2018</v>
      </c>
      <c r="G1027" t="s">
        <v>94</v>
      </c>
      <c r="H1027">
        <f t="shared" si="16"/>
        <v>8</v>
      </c>
      <c r="I1027" s="3">
        <f>DATE(Table1[[#This Row],[Year]],Table1[[#This Row],[Month_Number]],1)</f>
        <v>43313</v>
      </c>
      <c r="J1027" t="s">
        <v>57</v>
      </c>
      <c r="K1027" t="s">
        <v>1934</v>
      </c>
      <c r="L1027" t="s">
        <v>37</v>
      </c>
      <c r="M1027">
        <v>3</v>
      </c>
      <c r="N1027" t="s">
        <v>71</v>
      </c>
      <c r="O1027">
        <v>3</v>
      </c>
      <c r="P1027">
        <v>3</v>
      </c>
      <c r="Q1027" t="s">
        <v>103</v>
      </c>
      <c r="R1027" t="s">
        <v>104</v>
      </c>
      <c r="S1027" t="s">
        <v>120</v>
      </c>
      <c r="T1027" t="s">
        <v>63</v>
      </c>
      <c r="U1027" t="s">
        <v>43</v>
      </c>
      <c r="V1027">
        <v>63</v>
      </c>
      <c r="W1027">
        <v>68</v>
      </c>
      <c r="X1027" t="str">
        <f>IF(Table1[[#This Row],[Driver Age]]&lt;25,"(&lt;25) Young",IF(Table1[[#This Row],[Driver Age]]&lt;=60,"(25–60) Adult","(&gt;60) Senior"))</f>
        <v>(&gt;60) Senior</v>
      </c>
      <c r="Y1027" t="s">
        <v>75</v>
      </c>
      <c r="Z1027" t="s">
        <v>33</v>
      </c>
      <c r="AA1027" t="s">
        <v>76</v>
      </c>
      <c r="AB1027" t="s">
        <v>77</v>
      </c>
      <c r="AC1027">
        <v>17</v>
      </c>
      <c r="AD1027" t="s">
        <v>114</v>
      </c>
      <c r="AE1027" t="s">
        <v>65</v>
      </c>
      <c r="AF1027" t="s">
        <v>49</v>
      </c>
      <c r="AG1027" t="s">
        <v>50</v>
      </c>
      <c r="AH1027">
        <v>1</v>
      </c>
      <c r="AI1027" t="s">
        <v>51</v>
      </c>
      <c r="AJ1027" t="s">
        <v>52</v>
      </c>
    </row>
    <row r="1028" spans="1:36">
      <c r="A1028" t="s">
        <v>1935</v>
      </c>
      <c r="B1028">
        <f>1</f>
        <v>1</v>
      </c>
      <c r="C1028" t="s">
        <v>32</v>
      </c>
      <c r="D1028" t="str">
        <f>VLOOKUP(Table1[[#This Row],[State Name]], Lookup!$A$2:$B$33, 2, FALSE)</f>
        <v>JK</v>
      </c>
      <c r="E1028" t="s">
        <v>33</v>
      </c>
      <c r="F1028">
        <v>2022</v>
      </c>
      <c r="G1028" t="s">
        <v>100</v>
      </c>
      <c r="H1028">
        <f t="shared" si="16"/>
        <v>11</v>
      </c>
      <c r="I1028" s="3">
        <f>DATE(Table1[[#This Row],[Year]],Table1[[#This Row],[Month_Number]],1)</f>
        <v>44866</v>
      </c>
      <c r="J1028" t="s">
        <v>101</v>
      </c>
      <c r="K1028" t="s">
        <v>1936</v>
      </c>
      <c r="L1028" t="s">
        <v>50</v>
      </c>
      <c r="M1028">
        <v>5</v>
      </c>
      <c r="N1028" t="s">
        <v>162</v>
      </c>
      <c r="O1028">
        <v>4</v>
      </c>
      <c r="P1028">
        <v>5</v>
      </c>
      <c r="Q1028" t="s">
        <v>103</v>
      </c>
      <c r="R1028" t="s">
        <v>88</v>
      </c>
      <c r="S1028" t="s">
        <v>62</v>
      </c>
      <c r="T1028" t="s">
        <v>63</v>
      </c>
      <c r="U1028" t="s">
        <v>106</v>
      </c>
      <c r="V1028">
        <v>68</v>
      </c>
      <c r="W1028">
        <v>51</v>
      </c>
      <c r="X1028" t="str">
        <f>IF(Table1[[#This Row],[Driver Age]]&lt;25,"(&lt;25) Young",IF(Table1[[#This Row],[Driver Age]]&lt;=60,"(25–60) Adult","(&gt;60) Senior"))</f>
        <v>(25–60) Adult</v>
      </c>
      <c r="Y1028" t="s">
        <v>75</v>
      </c>
      <c r="Z1028" t="s">
        <v>33</v>
      </c>
      <c r="AA1028" t="s">
        <v>45</v>
      </c>
      <c r="AB1028" t="s">
        <v>46</v>
      </c>
      <c r="AC1028">
        <v>13</v>
      </c>
      <c r="AD1028" t="s">
        <v>135</v>
      </c>
      <c r="AE1028" t="s">
        <v>79</v>
      </c>
      <c r="AF1028" t="s">
        <v>49</v>
      </c>
      <c r="AG1028" t="s">
        <v>50</v>
      </c>
      <c r="AH1028">
        <v>1.25</v>
      </c>
      <c r="AI1028" t="s">
        <v>66</v>
      </c>
      <c r="AJ1028" t="s">
        <v>52</v>
      </c>
    </row>
    <row r="1029" spans="1:36">
      <c r="A1029" t="s">
        <v>1937</v>
      </c>
      <c r="B1029">
        <f>1</f>
        <v>1</v>
      </c>
      <c r="C1029" t="s">
        <v>166</v>
      </c>
      <c r="D1029" t="str">
        <f>VLOOKUP(Table1[[#This Row],[State Name]], Lookup!$A$2:$B$33, 2, FALSE)</f>
        <v>MP</v>
      </c>
      <c r="E1029" t="s">
        <v>33</v>
      </c>
      <c r="F1029">
        <v>2020</v>
      </c>
      <c r="G1029" t="s">
        <v>171</v>
      </c>
      <c r="H1029">
        <f t="shared" si="16"/>
        <v>2</v>
      </c>
      <c r="I1029" s="3">
        <f>DATE(Table1[[#This Row],[Year]],Table1[[#This Row],[Month_Number]],1)</f>
        <v>43862</v>
      </c>
      <c r="J1029" t="s">
        <v>101</v>
      </c>
      <c r="K1029" t="s">
        <v>1938</v>
      </c>
      <c r="L1029" t="s">
        <v>50</v>
      </c>
      <c r="M1029">
        <v>3</v>
      </c>
      <c r="N1029" t="s">
        <v>60</v>
      </c>
      <c r="O1029">
        <v>2</v>
      </c>
      <c r="P1029">
        <v>4</v>
      </c>
      <c r="Q1029" t="s">
        <v>87</v>
      </c>
      <c r="R1029" t="s">
        <v>104</v>
      </c>
      <c r="S1029" t="s">
        <v>41</v>
      </c>
      <c r="T1029" t="s">
        <v>42</v>
      </c>
      <c r="U1029" t="s">
        <v>106</v>
      </c>
      <c r="V1029">
        <v>41</v>
      </c>
      <c r="W1029">
        <v>70</v>
      </c>
      <c r="X1029" t="str">
        <f>IF(Table1[[#This Row],[Driver Age]]&lt;25,"(&lt;25) Young",IF(Table1[[#This Row],[Driver Age]]&lt;=60,"(25–60) Adult","(&gt;60) Senior"))</f>
        <v>(&gt;60) Senior</v>
      </c>
      <c r="Y1029" t="s">
        <v>75</v>
      </c>
      <c r="Z1029" t="s">
        <v>33</v>
      </c>
      <c r="AA1029" t="s">
        <v>45</v>
      </c>
      <c r="AB1029" t="s">
        <v>97</v>
      </c>
      <c r="AC1029">
        <v>19</v>
      </c>
      <c r="AD1029" t="s">
        <v>114</v>
      </c>
      <c r="AE1029" t="s">
        <v>48</v>
      </c>
      <c r="AF1029" t="s">
        <v>49</v>
      </c>
      <c r="AG1029" t="s">
        <v>50</v>
      </c>
      <c r="AH1029">
        <v>2</v>
      </c>
      <c r="AI1029" t="s">
        <v>51</v>
      </c>
      <c r="AJ1029" t="s">
        <v>109</v>
      </c>
    </row>
    <row r="1030" spans="1:36">
      <c r="A1030" t="s">
        <v>1939</v>
      </c>
      <c r="B1030">
        <f>1</f>
        <v>1</v>
      </c>
      <c r="C1030" t="s">
        <v>99</v>
      </c>
      <c r="D1030" t="str">
        <f>VLOOKUP(Table1[[#This Row],[State Name]], Lookup!$A$2:$B$33, 2, FALSE)</f>
        <v>ML</v>
      </c>
      <c r="E1030" t="s">
        <v>33</v>
      </c>
      <c r="F1030">
        <v>2018</v>
      </c>
      <c r="G1030" t="s">
        <v>124</v>
      </c>
      <c r="H1030">
        <f t="shared" si="16"/>
        <v>7</v>
      </c>
      <c r="I1030" s="3">
        <f>DATE(Table1[[#This Row],[Year]],Table1[[#This Row],[Month_Number]],1)</f>
        <v>43282</v>
      </c>
      <c r="J1030" t="s">
        <v>95</v>
      </c>
      <c r="K1030" t="s">
        <v>1940</v>
      </c>
      <c r="L1030" t="s">
        <v>59</v>
      </c>
      <c r="M1030">
        <v>1</v>
      </c>
      <c r="N1030" t="s">
        <v>162</v>
      </c>
      <c r="O1030">
        <v>2</v>
      </c>
      <c r="P1030">
        <v>1</v>
      </c>
      <c r="Q1030" t="s">
        <v>39</v>
      </c>
      <c r="R1030" t="s">
        <v>61</v>
      </c>
      <c r="S1030" t="s">
        <v>41</v>
      </c>
      <c r="T1030" t="s">
        <v>105</v>
      </c>
      <c r="U1030" t="s">
        <v>43</v>
      </c>
      <c r="V1030">
        <v>114</v>
      </c>
      <c r="W1030">
        <v>59</v>
      </c>
      <c r="X1030" t="str">
        <f>IF(Table1[[#This Row],[Driver Age]]&lt;25,"(&lt;25) Young",IF(Table1[[#This Row],[Driver Age]]&lt;=60,"(25–60) Adult","(&gt;60) Senior"))</f>
        <v>(25–60) Adult</v>
      </c>
      <c r="Y1030" t="s">
        <v>75</v>
      </c>
      <c r="Z1030" t="s">
        <v>90</v>
      </c>
      <c r="AA1030" t="s">
        <v>45</v>
      </c>
      <c r="AB1030" t="s">
        <v>46</v>
      </c>
      <c r="AC1030">
        <v>5</v>
      </c>
      <c r="AD1030" t="s">
        <v>78</v>
      </c>
      <c r="AE1030" t="s">
        <v>65</v>
      </c>
      <c r="AF1030" t="s">
        <v>49</v>
      </c>
      <c r="AG1030" t="s">
        <v>50</v>
      </c>
      <c r="AH1030">
        <v>0.5</v>
      </c>
      <c r="AI1030" t="s">
        <v>66</v>
      </c>
      <c r="AJ1030" t="s">
        <v>81</v>
      </c>
    </row>
    <row r="1031" spans="1:36">
      <c r="A1031" t="s">
        <v>1941</v>
      </c>
      <c r="B1031">
        <f>1</f>
        <v>1</v>
      </c>
      <c r="C1031" t="s">
        <v>170</v>
      </c>
      <c r="D1031" t="str">
        <f>VLOOKUP(Table1[[#This Row],[State Name]], Lookup!$A$2:$B$33, 2, FALSE)</f>
        <v>PY</v>
      </c>
      <c r="E1031" t="s">
        <v>33</v>
      </c>
      <c r="F1031">
        <v>2023</v>
      </c>
      <c r="G1031" t="s">
        <v>56</v>
      </c>
      <c r="H1031">
        <f t="shared" si="16"/>
        <v>1</v>
      </c>
      <c r="I1031" s="3">
        <f>DATE(Table1[[#This Row],[Year]],Table1[[#This Row],[Month_Number]],1)</f>
        <v>44927</v>
      </c>
      <c r="J1031" t="s">
        <v>95</v>
      </c>
      <c r="K1031" t="s">
        <v>328</v>
      </c>
      <c r="L1031" t="s">
        <v>50</v>
      </c>
      <c r="M1031">
        <v>5</v>
      </c>
      <c r="N1031" t="s">
        <v>113</v>
      </c>
      <c r="O1031">
        <v>9</v>
      </c>
      <c r="P1031">
        <v>4</v>
      </c>
      <c r="Q1031" t="s">
        <v>87</v>
      </c>
      <c r="R1031" t="s">
        <v>104</v>
      </c>
      <c r="S1031" t="s">
        <v>120</v>
      </c>
      <c r="T1031" t="s">
        <v>105</v>
      </c>
      <c r="U1031" t="s">
        <v>106</v>
      </c>
      <c r="V1031">
        <v>76</v>
      </c>
      <c r="W1031">
        <v>26</v>
      </c>
      <c r="X1031" t="str">
        <f>IF(Table1[[#This Row],[Driver Age]]&lt;25,"(&lt;25) Young",IF(Table1[[#This Row],[Driver Age]]&lt;=60,"(25–60) Adult","(&gt;60) Senior"))</f>
        <v>(25–60) Adult</v>
      </c>
      <c r="Y1031" t="s">
        <v>44</v>
      </c>
      <c r="Z1031" t="s">
        <v>33</v>
      </c>
      <c r="AA1031" t="s">
        <v>76</v>
      </c>
      <c r="AB1031" t="s">
        <v>77</v>
      </c>
      <c r="AC1031">
        <v>8</v>
      </c>
      <c r="AD1031" t="s">
        <v>78</v>
      </c>
      <c r="AE1031" t="s">
        <v>79</v>
      </c>
      <c r="AF1031" t="s">
        <v>49</v>
      </c>
      <c r="AG1031" t="s">
        <v>50</v>
      </c>
      <c r="AH1031">
        <v>0.44</v>
      </c>
      <c r="AI1031" t="s">
        <v>80</v>
      </c>
      <c r="AJ1031" t="s">
        <v>91</v>
      </c>
    </row>
    <row r="1032" spans="1:36">
      <c r="A1032" t="s">
        <v>1942</v>
      </c>
      <c r="B1032">
        <f>1</f>
        <v>1</v>
      </c>
      <c r="C1032" t="s">
        <v>183</v>
      </c>
      <c r="D1032" t="str">
        <f>VLOOKUP(Table1[[#This Row],[State Name]], Lookup!$A$2:$B$33, 2, FALSE)</f>
        <v>TN</v>
      </c>
      <c r="E1032" t="s">
        <v>403</v>
      </c>
      <c r="F1032">
        <v>2021</v>
      </c>
      <c r="G1032" t="s">
        <v>192</v>
      </c>
      <c r="H1032">
        <f t="shared" si="16"/>
        <v>3</v>
      </c>
      <c r="I1032" s="3">
        <f>DATE(Table1[[#This Row],[Year]],Table1[[#This Row],[Month_Number]],1)</f>
        <v>44256</v>
      </c>
      <c r="J1032" t="s">
        <v>154</v>
      </c>
      <c r="K1032" t="s">
        <v>381</v>
      </c>
      <c r="L1032" t="s">
        <v>50</v>
      </c>
      <c r="M1032">
        <v>1</v>
      </c>
      <c r="N1032" t="s">
        <v>60</v>
      </c>
      <c r="O1032">
        <v>10</v>
      </c>
      <c r="P1032">
        <v>2</v>
      </c>
      <c r="Q1032" t="s">
        <v>87</v>
      </c>
      <c r="R1032" t="s">
        <v>40</v>
      </c>
      <c r="S1032" t="s">
        <v>41</v>
      </c>
      <c r="T1032" t="s">
        <v>105</v>
      </c>
      <c r="U1032" t="s">
        <v>106</v>
      </c>
      <c r="V1032">
        <v>90</v>
      </c>
      <c r="W1032">
        <v>54</v>
      </c>
      <c r="X1032" t="str">
        <f>IF(Table1[[#This Row],[Driver Age]]&lt;25,"(&lt;25) Young",IF(Table1[[#This Row],[Driver Age]]&lt;=60,"(25–60) Adult","(&gt;60) Senior"))</f>
        <v>(25–60) Adult</v>
      </c>
      <c r="Y1032" t="s">
        <v>44</v>
      </c>
      <c r="Z1032" t="s">
        <v>90</v>
      </c>
      <c r="AA1032" t="s">
        <v>76</v>
      </c>
      <c r="AB1032" t="s">
        <v>46</v>
      </c>
      <c r="AC1032">
        <v>22</v>
      </c>
      <c r="AD1032" t="s">
        <v>47</v>
      </c>
      <c r="AE1032" t="s">
        <v>48</v>
      </c>
      <c r="AF1032" t="s">
        <v>26</v>
      </c>
      <c r="AG1032" t="s">
        <v>50</v>
      </c>
      <c r="AH1032">
        <v>0.2</v>
      </c>
      <c r="AI1032" t="s">
        <v>66</v>
      </c>
      <c r="AJ1032" t="s">
        <v>67</v>
      </c>
    </row>
    <row r="1033" spans="1:36">
      <c r="A1033" t="s">
        <v>1943</v>
      </c>
      <c r="B1033">
        <f>1</f>
        <v>1</v>
      </c>
      <c r="C1033" t="s">
        <v>99</v>
      </c>
      <c r="D1033" t="str">
        <f>VLOOKUP(Table1[[#This Row],[State Name]], Lookup!$A$2:$B$33, 2, FALSE)</f>
        <v>ML</v>
      </c>
      <c r="E1033" t="s">
        <v>33</v>
      </c>
      <c r="F1033">
        <v>2022</v>
      </c>
      <c r="G1033" t="s">
        <v>117</v>
      </c>
      <c r="H1033">
        <f t="shared" si="16"/>
        <v>12</v>
      </c>
      <c r="I1033" s="3">
        <f>DATE(Table1[[#This Row],[Year]],Table1[[#This Row],[Month_Number]],1)</f>
        <v>44896</v>
      </c>
      <c r="J1033" t="s">
        <v>95</v>
      </c>
      <c r="K1033" t="s">
        <v>1944</v>
      </c>
      <c r="L1033" t="s">
        <v>50</v>
      </c>
      <c r="M1033">
        <v>3</v>
      </c>
      <c r="N1033" t="s">
        <v>71</v>
      </c>
      <c r="O1033">
        <v>8</v>
      </c>
      <c r="P1033">
        <v>1</v>
      </c>
      <c r="Q1033" t="s">
        <v>72</v>
      </c>
      <c r="R1033" t="s">
        <v>40</v>
      </c>
      <c r="S1033" t="s">
        <v>73</v>
      </c>
      <c r="T1033" t="s">
        <v>63</v>
      </c>
      <c r="U1033" t="s">
        <v>33</v>
      </c>
      <c r="V1033">
        <v>88</v>
      </c>
      <c r="W1033">
        <v>48</v>
      </c>
      <c r="X1033" t="str">
        <f>IF(Table1[[#This Row],[Driver Age]]&lt;25,"(&lt;25) Young",IF(Table1[[#This Row],[Driver Age]]&lt;=60,"(25–60) Adult","(&gt;60) Senior"))</f>
        <v>(25–60) Adult</v>
      </c>
      <c r="Y1033" t="s">
        <v>44</v>
      </c>
      <c r="Z1033" t="s">
        <v>33</v>
      </c>
      <c r="AA1033" t="s">
        <v>76</v>
      </c>
      <c r="AB1033" t="s">
        <v>77</v>
      </c>
      <c r="AC1033">
        <v>9</v>
      </c>
      <c r="AD1033" t="s">
        <v>78</v>
      </c>
      <c r="AE1033" t="s">
        <v>79</v>
      </c>
      <c r="AF1033" t="s">
        <v>49</v>
      </c>
      <c r="AG1033" t="s">
        <v>50</v>
      </c>
      <c r="AH1033">
        <v>0.12</v>
      </c>
      <c r="AI1033" t="s">
        <v>108</v>
      </c>
      <c r="AJ1033" t="s">
        <v>91</v>
      </c>
    </row>
    <row r="1034" spans="1:36">
      <c r="A1034" t="s">
        <v>1945</v>
      </c>
      <c r="B1034">
        <f>1</f>
        <v>1</v>
      </c>
      <c r="C1034" t="s">
        <v>286</v>
      </c>
      <c r="D1034" t="str">
        <f>VLOOKUP(Table1[[#This Row],[State Name]], Lookup!$A$2:$B$33, 2, FALSE)</f>
        <v>GA</v>
      </c>
      <c r="E1034" t="s">
        <v>33</v>
      </c>
      <c r="F1034">
        <v>2022</v>
      </c>
      <c r="G1034" t="s">
        <v>111</v>
      </c>
      <c r="H1034">
        <f t="shared" si="16"/>
        <v>10</v>
      </c>
      <c r="I1034" s="3">
        <f>DATE(Table1[[#This Row],[Year]],Table1[[#This Row],[Month_Number]],1)</f>
        <v>44835</v>
      </c>
      <c r="J1034" t="s">
        <v>95</v>
      </c>
      <c r="K1034" t="s">
        <v>1170</v>
      </c>
      <c r="L1034" t="s">
        <v>37</v>
      </c>
      <c r="M1034">
        <v>5</v>
      </c>
      <c r="N1034" t="s">
        <v>128</v>
      </c>
      <c r="O1034">
        <v>8</v>
      </c>
      <c r="P1034">
        <v>5</v>
      </c>
      <c r="Q1034" t="s">
        <v>87</v>
      </c>
      <c r="R1034" t="s">
        <v>61</v>
      </c>
      <c r="S1034" t="s">
        <v>73</v>
      </c>
      <c r="T1034" t="s">
        <v>105</v>
      </c>
      <c r="U1034" t="s">
        <v>106</v>
      </c>
      <c r="V1034">
        <v>113</v>
      </c>
      <c r="W1034">
        <v>45</v>
      </c>
      <c r="X1034" t="str">
        <f>IF(Table1[[#This Row],[Driver Age]]&lt;25,"(&lt;25) Young",IF(Table1[[#This Row],[Driver Age]]&lt;=60,"(25–60) Adult","(&gt;60) Senior"))</f>
        <v>(25–60) Adult</v>
      </c>
      <c r="Y1034" t="s">
        <v>75</v>
      </c>
      <c r="Z1034" t="s">
        <v>33</v>
      </c>
      <c r="AA1034" t="s">
        <v>76</v>
      </c>
      <c r="AB1034" t="s">
        <v>97</v>
      </c>
      <c r="AC1034">
        <v>13</v>
      </c>
      <c r="AD1034" t="s">
        <v>135</v>
      </c>
      <c r="AE1034" t="s">
        <v>79</v>
      </c>
      <c r="AF1034" t="s">
        <v>49</v>
      </c>
      <c r="AG1034" t="s">
        <v>50</v>
      </c>
      <c r="AH1034">
        <v>0.62</v>
      </c>
      <c r="AI1034" t="s">
        <v>108</v>
      </c>
      <c r="AJ1034" t="s">
        <v>81</v>
      </c>
    </row>
    <row r="1035" spans="1:36">
      <c r="A1035" t="s">
        <v>1946</v>
      </c>
      <c r="B1035">
        <f>1</f>
        <v>1</v>
      </c>
      <c r="C1035" t="s">
        <v>307</v>
      </c>
      <c r="D1035" t="str">
        <f>VLOOKUP(Table1[[#This Row],[State Name]], Lookup!$A$2:$B$33, 2, FALSE)</f>
        <v>DL</v>
      </c>
      <c r="E1035" t="s">
        <v>406</v>
      </c>
      <c r="F1035">
        <v>2021</v>
      </c>
      <c r="G1035" t="s">
        <v>100</v>
      </c>
      <c r="H1035">
        <f t="shared" si="16"/>
        <v>11</v>
      </c>
      <c r="I1035" s="3">
        <f>DATE(Table1[[#This Row],[Year]],Table1[[#This Row],[Month_Number]],1)</f>
        <v>44501</v>
      </c>
      <c r="J1035" t="s">
        <v>84</v>
      </c>
      <c r="K1035" t="s">
        <v>1652</v>
      </c>
      <c r="L1035" t="s">
        <v>37</v>
      </c>
      <c r="M1035">
        <v>1</v>
      </c>
      <c r="N1035" t="s">
        <v>128</v>
      </c>
      <c r="O1035">
        <v>10</v>
      </c>
      <c r="P1035">
        <v>3</v>
      </c>
      <c r="Q1035" t="s">
        <v>39</v>
      </c>
      <c r="R1035" t="s">
        <v>40</v>
      </c>
      <c r="S1035" t="s">
        <v>41</v>
      </c>
      <c r="T1035" t="s">
        <v>105</v>
      </c>
      <c r="U1035" t="s">
        <v>106</v>
      </c>
      <c r="V1035">
        <v>30</v>
      </c>
      <c r="W1035">
        <v>51</v>
      </c>
      <c r="X1035" t="str">
        <f>IF(Table1[[#This Row],[Driver Age]]&lt;25,"(&lt;25) Young",IF(Table1[[#This Row],[Driver Age]]&lt;=60,"(25–60) Adult","(&gt;60) Senior"))</f>
        <v>(25–60) Adult</v>
      </c>
      <c r="Y1035" t="s">
        <v>75</v>
      </c>
      <c r="Z1035" t="s">
        <v>90</v>
      </c>
      <c r="AA1035" t="s">
        <v>45</v>
      </c>
      <c r="AB1035" t="s">
        <v>64</v>
      </c>
      <c r="AC1035">
        <v>19</v>
      </c>
      <c r="AD1035" t="s">
        <v>114</v>
      </c>
      <c r="AE1035" t="s">
        <v>48</v>
      </c>
      <c r="AF1035" t="s">
        <v>26</v>
      </c>
      <c r="AG1035" t="s">
        <v>50</v>
      </c>
      <c r="AH1035">
        <v>0.3</v>
      </c>
      <c r="AI1035" t="s">
        <v>66</v>
      </c>
      <c r="AJ1035" t="s">
        <v>109</v>
      </c>
    </row>
    <row r="1036" spans="1:36">
      <c r="A1036" t="s">
        <v>1947</v>
      </c>
      <c r="B1036">
        <f>1</f>
        <v>1</v>
      </c>
      <c r="C1036" t="s">
        <v>152</v>
      </c>
      <c r="D1036" t="str">
        <f>VLOOKUP(Table1[[#This Row],[State Name]], Lookup!$A$2:$B$33, 2, FALSE)</f>
        <v>AP</v>
      </c>
      <c r="E1036" t="s">
        <v>440</v>
      </c>
      <c r="F1036">
        <v>2020</v>
      </c>
      <c r="G1036" t="s">
        <v>111</v>
      </c>
      <c r="H1036">
        <f t="shared" si="16"/>
        <v>10</v>
      </c>
      <c r="I1036" s="3">
        <f>DATE(Table1[[#This Row],[Year]],Table1[[#This Row],[Month_Number]],1)</f>
        <v>44105</v>
      </c>
      <c r="J1036" t="s">
        <v>146</v>
      </c>
      <c r="K1036" t="s">
        <v>1948</v>
      </c>
      <c r="L1036" t="s">
        <v>59</v>
      </c>
      <c r="M1036">
        <v>3</v>
      </c>
      <c r="N1036" t="s">
        <v>128</v>
      </c>
      <c r="O1036">
        <v>2</v>
      </c>
      <c r="P1036">
        <v>3</v>
      </c>
      <c r="Q1036" t="s">
        <v>119</v>
      </c>
      <c r="R1036" t="s">
        <v>40</v>
      </c>
      <c r="S1036" t="s">
        <v>73</v>
      </c>
      <c r="T1036" t="s">
        <v>42</v>
      </c>
      <c r="U1036" t="s">
        <v>106</v>
      </c>
      <c r="V1036">
        <v>30</v>
      </c>
      <c r="W1036">
        <v>69</v>
      </c>
      <c r="X1036" t="str">
        <f>IF(Table1[[#This Row],[Driver Age]]&lt;25,"(&lt;25) Young",IF(Table1[[#This Row],[Driver Age]]&lt;=60,"(25–60) Adult","(&gt;60) Senior"))</f>
        <v>(&gt;60) Senior</v>
      </c>
      <c r="Y1036" t="s">
        <v>44</v>
      </c>
      <c r="Z1036" t="s">
        <v>33</v>
      </c>
      <c r="AA1036" t="s">
        <v>76</v>
      </c>
      <c r="AB1036" t="s">
        <v>64</v>
      </c>
      <c r="AC1036">
        <v>6</v>
      </c>
      <c r="AD1036" t="s">
        <v>78</v>
      </c>
      <c r="AE1036" t="s">
        <v>48</v>
      </c>
      <c r="AF1036" t="s">
        <v>49</v>
      </c>
      <c r="AG1036" t="s">
        <v>50</v>
      </c>
      <c r="AH1036">
        <v>1.5</v>
      </c>
      <c r="AI1036" t="s">
        <v>51</v>
      </c>
      <c r="AJ1036" t="s">
        <v>109</v>
      </c>
    </row>
    <row r="1037" spans="1:36">
      <c r="A1037" t="s">
        <v>1949</v>
      </c>
      <c r="B1037">
        <f>1</f>
        <v>1</v>
      </c>
      <c r="C1037" t="s">
        <v>149</v>
      </c>
      <c r="D1037" t="str">
        <f>VLOOKUP(Table1[[#This Row],[State Name]], Lookup!$A$2:$B$33, 2, FALSE)</f>
        <v>AR</v>
      </c>
      <c r="E1037" t="s">
        <v>33</v>
      </c>
      <c r="F1037">
        <v>2018</v>
      </c>
      <c r="G1037" t="s">
        <v>117</v>
      </c>
      <c r="H1037">
        <f t="shared" si="16"/>
        <v>12</v>
      </c>
      <c r="I1037" s="3">
        <f>DATE(Table1[[#This Row],[Year]],Table1[[#This Row],[Month_Number]],1)</f>
        <v>43435</v>
      </c>
      <c r="J1037" t="s">
        <v>57</v>
      </c>
      <c r="K1037" t="s">
        <v>1950</v>
      </c>
      <c r="L1037" t="s">
        <v>59</v>
      </c>
      <c r="M1037">
        <v>2</v>
      </c>
      <c r="N1037" t="s">
        <v>38</v>
      </c>
      <c r="O1037">
        <v>9</v>
      </c>
      <c r="P1037">
        <v>3</v>
      </c>
      <c r="Q1037" t="s">
        <v>87</v>
      </c>
      <c r="R1037" t="s">
        <v>88</v>
      </c>
      <c r="S1037" t="s">
        <v>73</v>
      </c>
      <c r="T1037" t="s">
        <v>74</v>
      </c>
      <c r="U1037" t="s">
        <v>43</v>
      </c>
      <c r="V1037">
        <v>49</v>
      </c>
      <c r="W1037">
        <v>54</v>
      </c>
      <c r="X1037" t="str">
        <f>IF(Table1[[#This Row],[Driver Age]]&lt;25,"(&lt;25) Young",IF(Table1[[#This Row],[Driver Age]]&lt;=60,"(25–60) Adult","(&gt;60) Senior"))</f>
        <v>(25–60) Adult</v>
      </c>
      <c r="Y1037" t="s">
        <v>75</v>
      </c>
      <c r="Z1037" t="s">
        <v>107</v>
      </c>
      <c r="AA1037" t="s">
        <v>76</v>
      </c>
      <c r="AB1037" t="s">
        <v>97</v>
      </c>
      <c r="AC1037">
        <v>12</v>
      </c>
      <c r="AD1037" t="s">
        <v>135</v>
      </c>
      <c r="AE1037" t="s">
        <v>65</v>
      </c>
      <c r="AF1037" t="s">
        <v>49</v>
      </c>
      <c r="AG1037" t="s">
        <v>50</v>
      </c>
      <c r="AH1037">
        <v>0.33</v>
      </c>
      <c r="AI1037" t="s">
        <v>66</v>
      </c>
      <c r="AJ1037" t="s">
        <v>109</v>
      </c>
    </row>
    <row r="1038" spans="1:36">
      <c r="A1038" t="s">
        <v>1951</v>
      </c>
      <c r="B1038">
        <f>1</f>
        <v>1</v>
      </c>
      <c r="C1038" t="s">
        <v>307</v>
      </c>
      <c r="D1038" t="str">
        <f>VLOOKUP(Table1[[#This Row],[State Name]], Lookup!$A$2:$B$33, 2, FALSE)</f>
        <v>DL</v>
      </c>
      <c r="E1038" t="s">
        <v>406</v>
      </c>
      <c r="F1038">
        <v>2020</v>
      </c>
      <c r="G1038" t="s">
        <v>56</v>
      </c>
      <c r="H1038">
        <f t="shared" si="16"/>
        <v>1</v>
      </c>
      <c r="I1038" s="3">
        <f>DATE(Table1[[#This Row],[Year]],Table1[[#This Row],[Month_Number]],1)</f>
        <v>43831</v>
      </c>
      <c r="J1038" t="s">
        <v>146</v>
      </c>
      <c r="K1038" t="s">
        <v>1952</v>
      </c>
      <c r="L1038" t="s">
        <v>59</v>
      </c>
      <c r="M1038">
        <v>5</v>
      </c>
      <c r="N1038" t="s">
        <v>38</v>
      </c>
      <c r="O1038">
        <v>8</v>
      </c>
      <c r="P1038">
        <v>2</v>
      </c>
      <c r="Q1038" t="s">
        <v>119</v>
      </c>
      <c r="R1038" t="s">
        <v>104</v>
      </c>
      <c r="S1038" t="s">
        <v>41</v>
      </c>
      <c r="T1038" t="s">
        <v>42</v>
      </c>
      <c r="U1038" t="s">
        <v>33</v>
      </c>
      <c r="V1038">
        <v>89</v>
      </c>
      <c r="W1038">
        <v>41</v>
      </c>
      <c r="X1038" t="str">
        <f>IF(Table1[[#This Row],[Driver Age]]&lt;25,"(&lt;25) Young",IF(Table1[[#This Row],[Driver Age]]&lt;=60,"(25–60) Adult","(&gt;60) Senior"))</f>
        <v>(25–60) Adult</v>
      </c>
      <c r="Y1038" t="s">
        <v>75</v>
      </c>
      <c r="Z1038" t="s">
        <v>107</v>
      </c>
      <c r="AA1038" t="s">
        <v>76</v>
      </c>
      <c r="AB1038" t="s">
        <v>46</v>
      </c>
      <c r="AC1038">
        <v>3</v>
      </c>
      <c r="AD1038" t="s">
        <v>47</v>
      </c>
      <c r="AE1038" t="s">
        <v>48</v>
      </c>
      <c r="AF1038" t="s">
        <v>49</v>
      </c>
      <c r="AG1038" t="s">
        <v>50</v>
      </c>
      <c r="AH1038">
        <v>0.25</v>
      </c>
      <c r="AI1038" t="s">
        <v>108</v>
      </c>
      <c r="AJ1038" t="s">
        <v>91</v>
      </c>
    </row>
    <row r="1039" spans="1:36">
      <c r="A1039" t="s">
        <v>1953</v>
      </c>
      <c r="B1039">
        <f>1</f>
        <v>1</v>
      </c>
      <c r="C1039" t="s">
        <v>191</v>
      </c>
      <c r="D1039" t="str">
        <f>VLOOKUP(Table1[[#This Row],[State Name]], Lookup!$A$2:$B$33, 2, FALSE)</f>
        <v>CH</v>
      </c>
      <c r="E1039" t="s">
        <v>33</v>
      </c>
      <c r="F1039">
        <v>2023</v>
      </c>
      <c r="G1039" t="s">
        <v>192</v>
      </c>
      <c r="H1039">
        <f t="shared" si="16"/>
        <v>3</v>
      </c>
      <c r="I1039" s="3">
        <f>DATE(Table1[[#This Row],[Year]],Table1[[#This Row],[Month_Number]],1)</f>
        <v>44986</v>
      </c>
      <c r="J1039" t="s">
        <v>146</v>
      </c>
      <c r="K1039" t="s">
        <v>966</v>
      </c>
      <c r="L1039" t="s">
        <v>37</v>
      </c>
      <c r="M1039">
        <v>4</v>
      </c>
      <c r="N1039" t="s">
        <v>128</v>
      </c>
      <c r="O1039">
        <v>6</v>
      </c>
      <c r="P1039">
        <v>5</v>
      </c>
      <c r="Q1039" t="s">
        <v>72</v>
      </c>
      <c r="R1039" t="s">
        <v>104</v>
      </c>
      <c r="S1039" t="s">
        <v>62</v>
      </c>
      <c r="T1039" t="s">
        <v>63</v>
      </c>
      <c r="U1039" t="s">
        <v>106</v>
      </c>
      <c r="V1039">
        <v>86</v>
      </c>
      <c r="W1039">
        <v>67</v>
      </c>
      <c r="X1039" t="str">
        <f>IF(Table1[[#This Row],[Driver Age]]&lt;25,"(&lt;25) Young",IF(Table1[[#This Row],[Driver Age]]&lt;=60,"(25–60) Adult","(&gt;60) Senior"))</f>
        <v>(&gt;60) Senior</v>
      </c>
      <c r="Y1039" t="s">
        <v>44</v>
      </c>
      <c r="Z1039" t="s">
        <v>33</v>
      </c>
      <c r="AA1039" t="s">
        <v>45</v>
      </c>
      <c r="AB1039" t="s">
        <v>64</v>
      </c>
      <c r="AC1039">
        <v>9</v>
      </c>
      <c r="AD1039" t="s">
        <v>78</v>
      </c>
      <c r="AE1039" t="s">
        <v>79</v>
      </c>
      <c r="AF1039" t="s">
        <v>49</v>
      </c>
      <c r="AG1039" t="s">
        <v>50</v>
      </c>
      <c r="AH1039">
        <v>0.83</v>
      </c>
      <c r="AI1039" t="s">
        <v>51</v>
      </c>
      <c r="AJ1039" t="s">
        <v>91</v>
      </c>
    </row>
    <row r="1040" spans="1:36">
      <c r="A1040" t="s">
        <v>1954</v>
      </c>
      <c r="B1040">
        <f>1</f>
        <v>1</v>
      </c>
      <c r="C1040" t="s">
        <v>270</v>
      </c>
      <c r="D1040" t="str">
        <f>VLOOKUP(Table1[[#This Row],[State Name]], Lookup!$A$2:$B$33, 2, FALSE)</f>
        <v>HR</v>
      </c>
      <c r="E1040" t="s">
        <v>33</v>
      </c>
      <c r="F1040">
        <v>2020</v>
      </c>
      <c r="G1040" t="s">
        <v>192</v>
      </c>
      <c r="H1040">
        <f t="shared" si="16"/>
        <v>3</v>
      </c>
      <c r="I1040" s="3">
        <f>DATE(Table1[[#This Row],[Year]],Table1[[#This Row],[Month_Number]],1)</f>
        <v>43891</v>
      </c>
      <c r="J1040" t="s">
        <v>57</v>
      </c>
      <c r="K1040" t="s">
        <v>1955</v>
      </c>
      <c r="L1040" t="s">
        <v>59</v>
      </c>
      <c r="M1040">
        <v>4</v>
      </c>
      <c r="N1040" t="s">
        <v>71</v>
      </c>
      <c r="O1040">
        <v>6</v>
      </c>
      <c r="P1040">
        <v>3</v>
      </c>
      <c r="Q1040" t="s">
        <v>87</v>
      </c>
      <c r="R1040" t="s">
        <v>104</v>
      </c>
      <c r="S1040" t="s">
        <v>73</v>
      </c>
      <c r="T1040" t="s">
        <v>63</v>
      </c>
      <c r="U1040" t="s">
        <v>89</v>
      </c>
      <c r="V1040">
        <v>106</v>
      </c>
      <c r="W1040">
        <v>44</v>
      </c>
      <c r="X1040" t="str">
        <f>IF(Table1[[#This Row],[Driver Age]]&lt;25,"(&lt;25) Young",IF(Table1[[#This Row],[Driver Age]]&lt;=60,"(25–60) Adult","(&gt;60) Senior"))</f>
        <v>(25–60) Adult</v>
      </c>
      <c r="Y1040" t="s">
        <v>75</v>
      </c>
      <c r="Z1040" t="s">
        <v>107</v>
      </c>
      <c r="AA1040" t="s">
        <v>76</v>
      </c>
      <c r="AB1040" t="s">
        <v>97</v>
      </c>
      <c r="AC1040">
        <v>18</v>
      </c>
      <c r="AD1040" t="s">
        <v>114</v>
      </c>
      <c r="AE1040" t="s">
        <v>48</v>
      </c>
      <c r="AF1040" t="s">
        <v>49</v>
      </c>
      <c r="AG1040" t="s">
        <v>50</v>
      </c>
      <c r="AH1040">
        <v>0.5</v>
      </c>
      <c r="AI1040" t="s">
        <v>108</v>
      </c>
      <c r="AJ1040" t="s">
        <v>67</v>
      </c>
    </row>
    <row r="1041" spans="1:36">
      <c r="A1041" t="s">
        <v>1956</v>
      </c>
      <c r="B1041">
        <f>1</f>
        <v>1</v>
      </c>
      <c r="C1041" t="s">
        <v>152</v>
      </c>
      <c r="D1041" t="str">
        <f>VLOOKUP(Table1[[#This Row],[State Name]], Lookup!$A$2:$B$33, 2, FALSE)</f>
        <v>AP</v>
      </c>
      <c r="E1041" t="s">
        <v>440</v>
      </c>
      <c r="F1041">
        <v>2019</v>
      </c>
      <c r="G1041" t="s">
        <v>83</v>
      </c>
      <c r="H1041">
        <f t="shared" si="16"/>
        <v>6</v>
      </c>
      <c r="I1041" s="3">
        <f>DATE(Table1[[#This Row],[Year]],Table1[[#This Row],[Month_Number]],1)</f>
        <v>43617</v>
      </c>
      <c r="J1041" t="s">
        <v>84</v>
      </c>
      <c r="K1041" t="s">
        <v>1957</v>
      </c>
      <c r="L1041" t="s">
        <v>59</v>
      </c>
      <c r="M1041">
        <v>5</v>
      </c>
      <c r="N1041" t="s">
        <v>162</v>
      </c>
      <c r="O1041">
        <v>4</v>
      </c>
      <c r="P1041">
        <v>3</v>
      </c>
      <c r="Q1041" t="s">
        <v>119</v>
      </c>
      <c r="R1041" t="s">
        <v>61</v>
      </c>
      <c r="S1041" t="s">
        <v>120</v>
      </c>
      <c r="T1041" t="s">
        <v>105</v>
      </c>
      <c r="U1041" t="s">
        <v>33</v>
      </c>
      <c r="V1041">
        <v>103</v>
      </c>
      <c r="W1041">
        <v>67</v>
      </c>
      <c r="X1041" t="str">
        <f>IF(Table1[[#This Row],[Driver Age]]&lt;25,"(&lt;25) Young",IF(Table1[[#This Row],[Driver Age]]&lt;=60,"(25–60) Adult","(&gt;60) Senior"))</f>
        <v>(&gt;60) Senior</v>
      </c>
      <c r="Y1041" t="s">
        <v>44</v>
      </c>
      <c r="Z1041" t="s">
        <v>107</v>
      </c>
      <c r="AA1041" t="s">
        <v>45</v>
      </c>
      <c r="AB1041" t="s">
        <v>77</v>
      </c>
      <c r="AC1041">
        <v>19</v>
      </c>
      <c r="AD1041" t="s">
        <v>114</v>
      </c>
      <c r="AE1041" t="s">
        <v>65</v>
      </c>
      <c r="AF1041" t="s">
        <v>26</v>
      </c>
      <c r="AG1041" t="s">
        <v>50</v>
      </c>
      <c r="AH1041">
        <v>0.75</v>
      </c>
      <c r="AI1041" t="s">
        <v>51</v>
      </c>
      <c r="AJ1041" t="s">
        <v>67</v>
      </c>
    </row>
    <row r="1042" spans="1:36">
      <c r="A1042" t="s">
        <v>1958</v>
      </c>
      <c r="B1042">
        <f>1</f>
        <v>1</v>
      </c>
      <c r="C1042" t="s">
        <v>137</v>
      </c>
      <c r="D1042" t="str">
        <f>VLOOKUP(Table1[[#This Row],[State Name]], Lookup!$A$2:$B$33, 2, FALSE)</f>
        <v>AS</v>
      </c>
      <c r="E1042" t="s">
        <v>33</v>
      </c>
      <c r="F1042">
        <v>2020</v>
      </c>
      <c r="G1042" t="s">
        <v>138</v>
      </c>
      <c r="H1042">
        <f t="shared" si="16"/>
        <v>9</v>
      </c>
      <c r="I1042" s="3">
        <f>DATE(Table1[[#This Row],[Year]],Table1[[#This Row],[Month_Number]],1)</f>
        <v>44075</v>
      </c>
      <c r="J1042" t="s">
        <v>101</v>
      </c>
      <c r="K1042" t="s">
        <v>1713</v>
      </c>
      <c r="L1042" t="s">
        <v>50</v>
      </c>
      <c r="M1042">
        <v>3</v>
      </c>
      <c r="N1042" t="s">
        <v>71</v>
      </c>
      <c r="O1042">
        <v>0</v>
      </c>
      <c r="P1042">
        <v>2</v>
      </c>
      <c r="Q1042" t="s">
        <v>72</v>
      </c>
      <c r="R1042" t="s">
        <v>61</v>
      </c>
      <c r="S1042" t="s">
        <v>73</v>
      </c>
      <c r="T1042" t="s">
        <v>63</v>
      </c>
      <c r="U1042" t="s">
        <v>89</v>
      </c>
      <c r="V1042">
        <v>103</v>
      </c>
      <c r="W1042">
        <v>41</v>
      </c>
      <c r="X1042" t="str">
        <f>IF(Table1[[#This Row],[Driver Age]]&lt;25,"(&lt;25) Young",IF(Table1[[#This Row],[Driver Age]]&lt;=60,"(25–60) Adult","(&gt;60) Senior"))</f>
        <v>(25–60) Adult</v>
      </c>
      <c r="Y1042" t="s">
        <v>75</v>
      </c>
      <c r="Z1042" t="s">
        <v>90</v>
      </c>
      <c r="AA1042" t="s">
        <v>45</v>
      </c>
      <c r="AB1042" t="s">
        <v>77</v>
      </c>
      <c r="AC1042">
        <v>11</v>
      </c>
      <c r="AD1042" t="s">
        <v>78</v>
      </c>
      <c r="AE1042" t="s">
        <v>48</v>
      </c>
      <c r="AF1042" t="s">
        <v>49</v>
      </c>
      <c r="AG1042" t="s">
        <v>50</v>
      </c>
      <c r="AH1042">
        <v>0</v>
      </c>
      <c r="AI1042" t="s">
        <v>108</v>
      </c>
      <c r="AJ1042" t="s">
        <v>67</v>
      </c>
    </row>
    <row r="1043" spans="1:36">
      <c r="A1043" t="s">
        <v>1959</v>
      </c>
      <c r="B1043">
        <f>1</f>
        <v>1</v>
      </c>
      <c r="C1043" t="s">
        <v>32</v>
      </c>
      <c r="D1043" t="str">
        <f>VLOOKUP(Table1[[#This Row],[State Name]], Lookup!$A$2:$B$33, 2, FALSE)</f>
        <v>JK</v>
      </c>
      <c r="E1043" t="s">
        <v>33</v>
      </c>
      <c r="F1043">
        <v>2019</v>
      </c>
      <c r="G1043" t="s">
        <v>56</v>
      </c>
      <c r="H1043">
        <f t="shared" si="16"/>
        <v>1</v>
      </c>
      <c r="I1043" s="3">
        <f>DATE(Table1[[#This Row],[Year]],Table1[[#This Row],[Month_Number]],1)</f>
        <v>43466</v>
      </c>
      <c r="J1043" t="s">
        <v>101</v>
      </c>
      <c r="K1043" t="s">
        <v>1960</v>
      </c>
      <c r="L1043" t="s">
        <v>37</v>
      </c>
      <c r="M1043">
        <v>4</v>
      </c>
      <c r="N1043" t="s">
        <v>71</v>
      </c>
      <c r="O1043">
        <v>7</v>
      </c>
      <c r="P1043">
        <v>0</v>
      </c>
      <c r="Q1043" t="s">
        <v>72</v>
      </c>
      <c r="R1043" t="s">
        <v>40</v>
      </c>
      <c r="S1043" t="s">
        <v>73</v>
      </c>
      <c r="T1043" t="s">
        <v>63</v>
      </c>
      <c r="U1043" t="s">
        <v>43</v>
      </c>
      <c r="V1043">
        <v>112</v>
      </c>
      <c r="W1043">
        <v>19</v>
      </c>
      <c r="X1043" t="str">
        <f>IF(Table1[[#This Row],[Driver Age]]&lt;25,"(&lt;25) Young",IF(Table1[[#This Row],[Driver Age]]&lt;=60,"(25–60) Adult","(&gt;60) Senior"))</f>
        <v>(&lt;25) Young</v>
      </c>
      <c r="Y1043" t="s">
        <v>44</v>
      </c>
      <c r="Z1043" t="s">
        <v>90</v>
      </c>
      <c r="AA1043" t="s">
        <v>45</v>
      </c>
      <c r="AB1043" t="s">
        <v>97</v>
      </c>
      <c r="AC1043">
        <v>1</v>
      </c>
      <c r="AD1043" t="s">
        <v>47</v>
      </c>
      <c r="AE1043" t="s">
        <v>65</v>
      </c>
      <c r="AF1043" t="s">
        <v>49</v>
      </c>
      <c r="AG1043" t="s">
        <v>143</v>
      </c>
      <c r="AH1043">
        <v>0</v>
      </c>
      <c r="AI1043" t="s">
        <v>168</v>
      </c>
      <c r="AJ1043" t="s">
        <v>81</v>
      </c>
    </row>
    <row r="1044" spans="1:36">
      <c r="A1044" t="s">
        <v>1961</v>
      </c>
      <c r="B1044">
        <f>1</f>
        <v>1</v>
      </c>
      <c r="C1044" t="s">
        <v>69</v>
      </c>
      <c r="D1044" t="str">
        <f>VLOOKUP(Table1[[#This Row],[State Name]], Lookup!$A$2:$B$33, 2, FALSE)</f>
        <v>CG</v>
      </c>
      <c r="E1044" t="s">
        <v>33</v>
      </c>
      <c r="F1044">
        <v>2020</v>
      </c>
      <c r="G1044" t="s">
        <v>56</v>
      </c>
      <c r="H1044">
        <f t="shared" si="16"/>
        <v>1</v>
      </c>
      <c r="I1044" s="3">
        <f>DATE(Table1[[#This Row],[Year]],Table1[[#This Row],[Month_Number]],1)</f>
        <v>43831</v>
      </c>
      <c r="J1044" t="s">
        <v>146</v>
      </c>
      <c r="K1044" t="s">
        <v>1962</v>
      </c>
      <c r="L1044" t="s">
        <v>59</v>
      </c>
      <c r="M1044">
        <v>3</v>
      </c>
      <c r="N1044" t="s">
        <v>162</v>
      </c>
      <c r="O1044">
        <v>10</v>
      </c>
      <c r="P1044">
        <v>5</v>
      </c>
      <c r="Q1044" t="s">
        <v>87</v>
      </c>
      <c r="R1044" t="s">
        <v>61</v>
      </c>
      <c r="S1044" t="s">
        <v>41</v>
      </c>
      <c r="T1044" t="s">
        <v>74</v>
      </c>
      <c r="U1044" t="s">
        <v>33</v>
      </c>
      <c r="V1044">
        <v>99</v>
      </c>
      <c r="W1044">
        <v>53</v>
      </c>
      <c r="X1044" t="str">
        <f>IF(Table1[[#This Row],[Driver Age]]&lt;25,"(&lt;25) Young",IF(Table1[[#This Row],[Driver Age]]&lt;=60,"(25–60) Adult","(&gt;60) Senior"))</f>
        <v>(25–60) Adult</v>
      </c>
      <c r="Y1044" t="s">
        <v>75</v>
      </c>
      <c r="Z1044" t="s">
        <v>90</v>
      </c>
      <c r="AA1044" t="s">
        <v>45</v>
      </c>
      <c r="AB1044" t="s">
        <v>46</v>
      </c>
      <c r="AC1044">
        <v>7</v>
      </c>
      <c r="AD1044" t="s">
        <v>78</v>
      </c>
      <c r="AE1044" t="s">
        <v>48</v>
      </c>
      <c r="AF1044" t="s">
        <v>49</v>
      </c>
      <c r="AG1044" t="s">
        <v>50</v>
      </c>
      <c r="AH1044">
        <v>0.5</v>
      </c>
      <c r="AI1044" t="s">
        <v>66</v>
      </c>
      <c r="AJ1044" t="s">
        <v>67</v>
      </c>
    </row>
    <row r="1045" spans="1:36">
      <c r="A1045" t="s">
        <v>1963</v>
      </c>
      <c r="B1045">
        <f>1</f>
        <v>1</v>
      </c>
      <c r="C1045" t="s">
        <v>294</v>
      </c>
      <c r="D1045" t="str">
        <f>VLOOKUP(Table1[[#This Row],[State Name]], Lookup!$A$2:$B$33, 2, FALSE)</f>
        <v>MZ</v>
      </c>
      <c r="E1045" t="s">
        <v>33</v>
      </c>
      <c r="F1045">
        <v>2020</v>
      </c>
      <c r="G1045" t="s">
        <v>100</v>
      </c>
      <c r="H1045">
        <f t="shared" si="16"/>
        <v>11</v>
      </c>
      <c r="I1045" s="3">
        <f>DATE(Table1[[#This Row],[Year]],Table1[[#This Row],[Month_Number]],1)</f>
        <v>44136</v>
      </c>
      <c r="J1045" t="s">
        <v>101</v>
      </c>
      <c r="K1045" t="s">
        <v>1523</v>
      </c>
      <c r="L1045" t="s">
        <v>50</v>
      </c>
      <c r="M1045">
        <v>3</v>
      </c>
      <c r="N1045" t="s">
        <v>113</v>
      </c>
      <c r="O1045">
        <v>6</v>
      </c>
      <c r="P1045">
        <v>2</v>
      </c>
      <c r="Q1045" t="s">
        <v>87</v>
      </c>
      <c r="R1045" t="s">
        <v>88</v>
      </c>
      <c r="S1045" t="s">
        <v>73</v>
      </c>
      <c r="T1045" t="s">
        <v>42</v>
      </c>
      <c r="U1045" t="s">
        <v>43</v>
      </c>
      <c r="V1045">
        <v>116</v>
      </c>
      <c r="W1045">
        <v>36</v>
      </c>
      <c r="X1045" t="str">
        <f>IF(Table1[[#This Row],[Driver Age]]&lt;25,"(&lt;25) Young",IF(Table1[[#This Row],[Driver Age]]&lt;=60,"(25–60) Adult","(&gt;60) Senior"))</f>
        <v>(25–60) Adult</v>
      </c>
      <c r="Y1045" t="s">
        <v>44</v>
      </c>
      <c r="Z1045" t="s">
        <v>33</v>
      </c>
      <c r="AA1045" t="s">
        <v>45</v>
      </c>
      <c r="AB1045" t="s">
        <v>77</v>
      </c>
      <c r="AC1045">
        <v>1</v>
      </c>
      <c r="AD1045" t="s">
        <v>47</v>
      </c>
      <c r="AE1045" t="s">
        <v>48</v>
      </c>
      <c r="AF1045" t="s">
        <v>49</v>
      </c>
      <c r="AG1045" t="s">
        <v>50</v>
      </c>
      <c r="AH1045">
        <v>0.33</v>
      </c>
      <c r="AI1045" t="s">
        <v>108</v>
      </c>
      <c r="AJ1045" t="s">
        <v>81</v>
      </c>
    </row>
    <row r="1046" spans="1:36">
      <c r="A1046" t="s">
        <v>1964</v>
      </c>
      <c r="B1046">
        <f>1</f>
        <v>1</v>
      </c>
      <c r="C1046" t="s">
        <v>177</v>
      </c>
      <c r="D1046" t="str">
        <f>VLOOKUP(Table1[[#This Row],[State Name]], Lookup!$A$2:$B$33, 2, FALSE)</f>
        <v>MH</v>
      </c>
      <c r="E1046" t="s">
        <v>178</v>
      </c>
      <c r="F1046">
        <v>2018</v>
      </c>
      <c r="G1046" t="s">
        <v>83</v>
      </c>
      <c r="H1046">
        <f t="shared" si="16"/>
        <v>6</v>
      </c>
      <c r="I1046" s="3">
        <f>DATE(Table1[[#This Row],[Year]],Table1[[#This Row],[Month_Number]],1)</f>
        <v>43252</v>
      </c>
      <c r="J1046" t="s">
        <v>35</v>
      </c>
      <c r="K1046" t="s">
        <v>1585</v>
      </c>
      <c r="L1046" t="s">
        <v>37</v>
      </c>
      <c r="M1046">
        <v>4</v>
      </c>
      <c r="N1046" t="s">
        <v>38</v>
      </c>
      <c r="O1046">
        <v>0</v>
      </c>
      <c r="P1046">
        <v>3</v>
      </c>
      <c r="Q1046" t="s">
        <v>72</v>
      </c>
      <c r="R1046" t="s">
        <v>88</v>
      </c>
      <c r="S1046" t="s">
        <v>73</v>
      </c>
      <c r="T1046" t="s">
        <v>74</v>
      </c>
      <c r="U1046" t="s">
        <v>89</v>
      </c>
      <c r="V1046">
        <v>72</v>
      </c>
      <c r="W1046">
        <v>45</v>
      </c>
      <c r="X1046" t="str">
        <f>IF(Table1[[#This Row],[Driver Age]]&lt;25,"(&lt;25) Young",IF(Table1[[#This Row],[Driver Age]]&lt;=60,"(25–60) Adult","(&gt;60) Senior"))</f>
        <v>(25–60) Adult</v>
      </c>
      <c r="Y1046" t="s">
        <v>44</v>
      </c>
      <c r="Z1046" t="s">
        <v>90</v>
      </c>
      <c r="AA1046" t="s">
        <v>76</v>
      </c>
      <c r="AB1046" t="s">
        <v>64</v>
      </c>
      <c r="AC1046">
        <v>1</v>
      </c>
      <c r="AD1046" t="s">
        <v>47</v>
      </c>
      <c r="AE1046" t="s">
        <v>65</v>
      </c>
      <c r="AF1046" t="s">
        <v>49</v>
      </c>
      <c r="AG1046" t="s">
        <v>50</v>
      </c>
      <c r="AH1046">
        <v>0</v>
      </c>
      <c r="AI1046" t="s">
        <v>108</v>
      </c>
      <c r="AJ1046" t="s">
        <v>91</v>
      </c>
    </row>
    <row r="1047" spans="1:36">
      <c r="A1047" t="s">
        <v>1965</v>
      </c>
      <c r="B1047">
        <f>1</f>
        <v>1</v>
      </c>
      <c r="C1047" t="s">
        <v>152</v>
      </c>
      <c r="D1047" t="str">
        <f>VLOOKUP(Table1[[#This Row],[State Name]], Lookup!$A$2:$B$33, 2, FALSE)</f>
        <v>AP</v>
      </c>
      <c r="E1047" t="s">
        <v>440</v>
      </c>
      <c r="F1047">
        <v>2020</v>
      </c>
      <c r="G1047" t="s">
        <v>111</v>
      </c>
      <c r="H1047">
        <f t="shared" si="16"/>
        <v>10</v>
      </c>
      <c r="I1047" s="3">
        <f>DATE(Table1[[#This Row],[Year]],Table1[[#This Row],[Month_Number]],1)</f>
        <v>44105</v>
      </c>
      <c r="J1047" t="s">
        <v>35</v>
      </c>
      <c r="K1047" t="s">
        <v>1966</v>
      </c>
      <c r="L1047" t="s">
        <v>37</v>
      </c>
      <c r="M1047">
        <v>3</v>
      </c>
      <c r="N1047" t="s">
        <v>60</v>
      </c>
      <c r="O1047">
        <v>6</v>
      </c>
      <c r="P1047">
        <v>5</v>
      </c>
      <c r="Q1047" t="s">
        <v>39</v>
      </c>
      <c r="R1047" t="s">
        <v>104</v>
      </c>
      <c r="S1047" t="s">
        <v>41</v>
      </c>
      <c r="T1047" t="s">
        <v>105</v>
      </c>
      <c r="U1047" t="s">
        <v>33</v>
      </c>
      <c r="V1047">
        <v>118</v>
      </c>
      <c r="W1047">
        <v>27</v>
      </c>
      <c r="X1047" t="str">
        <f>IF(Table1[[#This Row],[Driver Age]]&lt;25,"(&lt;25) Young",IF(Table1[[#This Row],[Driver Age]]&lt;=60,"(25–60) Adult","(&gt;60) Senior"))</f>
        <v>(25–60) Adult</v>
      </c>
      <c r="Y1047" t="s">
        <v>75</v>
      </c>
      <c r="Z1047" t="s">
        <v>33</v>
      </c>
      <c r="AA1047" t="s">
        <v>45</v>
      </c>
      <c r="AB1047" t="s">
        <v>64</v>
      </c>
      <c r="AC1047">
        <v>20</v>
      </c>
      <c r="AD1047" t="s">
        <v>114</v>
      </c>
      <c r="AE1047" t="s">
        <v>48</v>
      </c>
      <c r="AF1047" t="s">
        <v>49</v>
      </c>
      <c r="AG1047" t="s">
        <v>50</v>
      </c>
      <c r="AH1047">
        <v>0.83</v>
      </c>
      <c r="AI1047" t="s">
        <v>80</v>
      </c>
      <c r="AJ1047" t="s">
        <v>81</v>
      </c>
    </row>
    <row r="1048" spans="1:36">
      <c r="A1048" t="s">
        <v>1967</v>
      </c>
      <c r="B1048">
        <f>1</f>
        <v>1</v>
      </c>
      <c r="C1048" t="s">
        <v>191</v>
      </c>
      <c r="D1048" t="str">
        <f>VLOOKUP(Table1[[#This Row],[State Name]], Lookup!$A$2:$B$33, 2, FALSE)</f>
        <v>CH</v>
      </c>
      <c r="E1048" t="s">
        <v>33</v>
      </c>
      <c r="F1048">
        <v>2022</v>
      </c>
      <c r="G1048" t="s">
        <v>192</v>
      </c>
      <c r="H1048">
        <f t="shared" si="16"/>
        <v>3</v>
      </c>
      <c r="I1048" s="3">
        <f>DATE(Table1[[#This Row],[Year]],Table1[[#This Row],[Month_Number]],1)</f>
        <v>44621</v>
      </c>
      <c r="J1048" t="s">
        <v>154</v>
      </c>
      <c r="K1048" t="s">
        <v>1482</v>
      </c>
      <c r="L1048" t="s">
        <v>37</v>
      </c>
      <c r="M1048">
        <v>4</v>
      </c>
      <c r="N1048" t="s">
        <v>86</v>
      </c>
      <c r="O1048">
        <v>6</v>
      </c>
      <c r="P1048">
        <v>1</v>
      </c>
      <c r="Q1048" t="s">
        <v>103</v>
      </c>
      <c r="R1048" t="s">
        <v>104</v>
      </c>
      <c r="S1048" t="s">
        <v>41</v>
      </c>
      <c r="T1048" t="s">
        <v>105</v>
      </c>
      <c r="U1048" t="s">
        <v>43</v>
      </c>
      <c r="V1048">
        <v>98</v>
      </c>
      <c r="W1048">
        <v>48</v>
      </c>
      <c r="X1048" t="str">
        <f>IF(Table1[[#This Row],[Driver Age]]&lt;25,"(&lt;25) Young",IF(Table1[[#This Row],[Driver Age]]&lt;=60,"(25–60) Adult","(&gt;60) Senior"))</f>
        <v>(25–60) Adult</v>
      </c>
      <c r="Y1048" t="s">
        <v>75</v>
      </c>
      <c r="Z1048" t="s">
        <v>33</v>
      </c>
      <c r="AA1048" t="s">
        <v>45</v>
      </c>
      <c r="AB1048" t="s">
        <v>46</v>
      </c>
      <c r="AC1048">
        <v>10</v>
      </c>
      <c r="AD1048" t="s">
        <v>78</v>
      </c>
      <c r="AE1048" t="s">
        <v>79</v>
      </c>
      <c r="AF1048" t="s">
        <v>26</v>
      </c>
      <c r="AG1048" t="s">
        <v>50</v>
      </c>
      <c r="AH1048">
        <v>0.17</v>
      </c>
      <c r="AI1048" t="s">
        <v>108</v>
      </c>
      <c r="AJ1048" t="s">
        <v>67</v>
      </c>
    </row>
    <row r="1049" spans="1:36">
      <c r="A1049" t="s">
        <v>1968</v>
      </c>
      <c r="B1049">
        <f>1</f>
        <v>1</v>
      </c>
      <c r="C1049" t="s">
        <v>234</v>
      </c>
      <c r="D1049" t="str">
        <f>VLOOKUP(Table1[[#This Row],[State Name]], Lookup!$A$2:$B$33, 2, FALSE)</f>
        <v>TR</v>
      </c>
      <c r="E1049" t="s">
        <v>33</v>
      </c>
      <c r="F1049">
        <v>2022</v>
      </c>
      <c r="G1049" t="s">
        <v>124</v>
      </c>
      <c r="H1049">
        <f t="shared" si="16"/>
        <v>7</v>
      </c>
      <c r="I1049" s="3">
        <f>DATE(Table1[[#This Row],[Year]],Table1[[#This Row],[Month_Number]],1)</f>
        <v>44743</v>
      </c>
      <c r="J1049" t="s">
        <v>35</v>
      </c>
      <c r="K1049" t="s">
        <v>1161</v>
      </c>
      <c r="L1049" t="s">
        <v>37</v>
      </c>
      <c r="M1049">
        <v>4</v>
      </c>
      <c r="N1049" t="s">
        <v>162</v>
      </c>
      <c r="O1049">
        <v>9</v>
      </c>
      <c r="P1049">
        <v>1</v>
      </c>
      <c r="Q1049" t="s">
        <v>72</v>
      </c>
      <c r="R1049" t="s">
        <v>40</v>
      </c>
      <c r="S1049" t="s">
        <v>41</v>
      </c>
      <c r="T1049" t="s">
        <v>63</v>
      </c>
      <c r="U1049" t="s">
        <v>106</v>
      </c>
      <c r="V1049">
        <v>119</v>
      </c>
      <c r="W1049">
        <v>60</v>
      </c>
      <c r="X1049" t="str">
        <f>IF(Table1[[#This Row],[Driver Age]]&lt;25,"(&lt;25) Young",IF(Table1[[#This Row],[Driver Age]]&lt;=60,"(25–60) Adult","(&gt;60) Senior"))</f>
        <v>(25–60) Adult</v>
      </c>
      <c r="Y1049" t="s">
        <v>44</v>
      </c>
      <c r="Z1049" t="s">
        <v>107</v>
      </c>
      <c r="AA1049" t="s">
        <v>76</v>
      </c>
      <c r="AB1049" t="s">
        <v>77</v>
      </c>
      <c r="AC1049">
        <v>13</v>
      </c>
      <c r="AD1049" t="s">
        <v>135</v>
      </c>
      <c r="AE1049" t="s">
        <v>79</v>
      </c>
      <c r="AF1049" t="s">
        <v>49</v>
      </c>
      <c r="AG1049" t="s">
        <v>50</v>
      </c>
      <c r="AH1049">
        <v>0.11</v>
      </c>
      <c r="AI1049" t="s">
        <v>66</v>
      </c>
      <c r="AJ1049" t="s">
        <v>81</v>
      </c>
    </row>
    <row r="1050" spans="1:36">
      <c r="A1050" t="s">
        <v>1969</v>
      </c>
      <c r="B1050">
        <f>1</f>
        <v>1</v>
      </c>
      <c r="C1050" t="s">
        <v>145</v>
      </c>
      <c r="D1050" t="str">
        <f>VLOOKUP(Table1[[#This Row],[State Name]], Lookup!$A$2:$B$33, 2, FALSE)</f>
        <v>TS</v>
      </c>
      <c r="E1050" t="s">
        <v>33</v>
      </c>
      <c r="F1050">
        <v>2020</v>
      </c>
      <c r="G1050" t="s">
        <v>56</v>
      </c>
      <c r="H1050">
        <f t="shared" si="16"/>
        <v>1</v>
      </c>
      <c r="I1050" s="3">
        <f>DATE(Table1[[#This Row],[Year]],Table1[[#This Row],[Month_Number]],1)</f>
        <v>43831</v>
      </c>
      <c r="J1050" t="s">
        <v>95</v>
      </c>
      <c r="K1050" t="s">
        <v>1970</v>
      </c>
      <c r="L1050" t="s">
        <v>59</v>
      </c>
      <c r="M1050">
        <v>4</v>
      </c>
      <c r="N1050" t="s">
        <v>60</v>
      </c>
      <c r="O1050">
        <v>0</v>
      </c>
      <c r="P1050">
        <v>3</v>
      </c>
      <c r="Q1050" t="s">
        <v>103</v>
      </c>
      <c r="R1050" t="s">
        <v>61</v>
      </c>
      <c r="S1050" t="s">
        <v>41</v>
      </c>
      <c r="T1050" t="s">
        <v>74</v>
      </c>
      <c r="U1050" t="s">
        <v>43</v>
      </c>
      <c r="V1050">
        <v>58</v>
      </c>
      <c r="W1050">
        <v>48</v>
      </c>
      <c r="X1050" t="str">
        <f>IF(Table1[[#This Row],[Driver Age]]&lt;25,"(&lt;25) Young",IF(Table1[[#This Row],[Driver Age]]&lt;=60,"(25–60) Adult","(&gt;60) Senior"))</f>
        <v>(25–60) Adult</v>
      </c>
      <c r="Y1050" t="s">
        <v>75</v>
      </c>
      <c r="Z1050" t="s">
        <v>107</v>
      </c>
      <c r="AA1050" t="s">
        <v>45</v>
      </c>
      <c r="AB1050" t="s">
        <v>64</v>
      </c>
      <c r="AC1050">
        <v>19</v>
      </c>
      <c r="AD1050" t="s">
        <v>114</v>
      </c>
      <c r="AE1050" t="s">
        <v>48</v>
      </c>
      <c r="AF1050" t="s">
        <v>49</v>
      </c>
      <c r="AG1050" t="s">
        <v>50</v>
      </c>
      <c r="AH1050">
        <v>0</v>
      </c>
      <c r="AI1050" t="s">
        <v>108</v>
      </c>
      <c r="AJ1050" t="s">
        <v>52</v>
      </c>
    </row>
    <row r="1051" spans="1:36">
      <c r="A1051" t="s">
        <v>1971</v>
      </c>
      <c r="B1051">
        <f>1</f>
        <v>1</v>
      </c>
      <c r="C1051" t="s">
        <v>206</v>
      </c>
      <c r="D1051" t="str">
        <f>VLOOKUP(Table1[[#This Row],[State Name]], Lookup!$A$2:$B$33, 2, FALSE)</f>
        <v>OD</v>
      </c>
      <c r="E1051" t="s">
        <v>33</v>
      </c>
      <c r="F1051">
        <v>2022</v>
      </c>
      <c r="G1051" t="s">
        <v>100</v>
      </c>
      <c r="H1051">
        <f t="shared" si="16"/>
        <v>11</v>
      </c>
      <c r="I1051" s="3">
        <f>DATE(Table1[[#This Row],[Year]],Table1[[#This Row],[Month_Number]],1)</f>
        <v>44866</v>
      </c>
      <c r="J1051" t="s">
        <v>95</v>
      </c>
      <c r="K1051" t="s">
        <v>1667</v>
      </c>
      <c r="L1051" t="s">
        <v>37</v>
      </c>
      <c r="M1051">
        <v>2</v>
      </c>
      <c r="N1051" t="s">
        <v>128</v>
      </c>
      <c r="O1051">
        <v>8</v>
      </c>
      <c r="P1051">
        <v>4</v>
      </c>
      <c r="Q1051" t="s">
        <v>72</v>
      </c>
      <c r="R1051" t="s">
        <v>88</v>
      </c>
      <c r="S1051" t="s">
        <v>62</v>
      </c>
      <c r="T1051" t="s">
        <v>74</v>
      </c>
      <c r="U1051" t="s">
        <v>43</v>
      </c>
      <c r="V1051">
        <v>63</v>
      </c>
      <c r="W1051">
        <v>46</v>
      </c>
      <c r="X1051" t="str">
        <f>IF(Table1[[#This Row],[Driver Age]]&lt;25,"(&lt;25) Young",IF(Table1[[#This Row],[Driver Age]]&lt;=60,"(25–60) Adult","(&gt;60) Senior"))</f>
        <v>(25–60) Adult</v>
      </c>
      <c r="Y1051" t="s">
        <v>44</v>
      </c>
      <c r="Z1051" t="s">
        <v>90</v>
      </c>
      <c r="AA1051" t="s">
        <v>45</v>
      </c>
      <c r="AB1051" t="s">
        <v>46</v>
      </c>
      <c r="AC1051">
        <v>5</v>
      </c>
      <c r="AD1051" t="s">
        <v>78</v>
      </c>
      <c r="AE1051" t="s">
        <v>79</v>
      </c>
      <c r="AF1051" t="s">
        <v>49</v>
      </c>
      <c r="AG1051" t="s">
        <v>50</v>
      </c>
      <c r="AH1051">
        <v>0.5</v>
      </c>
      <c r="AI1051" t="s">
        <v>108</v>
      </c>
      <c r="AJ1051" t="s">
        <v>52</v>
      </c>
    </row>
    <row r="1052" spans="1:36">
      <c r="A1052" t="s">
        <v>1972</v>
      </c>
      <c r="B1052">
        <f>1</f>
        <v>1</v>
      </c>
      <c r="C1052" t="s">
        <v>152</v>
      </c>
      <c r="D1052" t="str">
        <f>VLOOKUP(Table1[[#This Row],[State Name]], Lookup!$A$2:$B$33, 2, FALSE)</f>
        <v>AP</v>
      </c>
      <c r="E1052" t="s">
        <v>273</v>
      </c>
      <c r="F1052">
        <v>2018</v>
      </c>
      <c r="G1052" t="s">
        <v>94</v>
      </c>
      <c r="H1052">
        <f t="shared" si="16"/>
        <v>8</v>
      </c>
      <c r="I1052" s="3">
        <f>DATE(Table1[[#This Row],[Year]],Table1[[#This Row],[Month_Number]],1)</f>
        <v>43313</v>
      </c>
      <c r="J1052" t="s">
        <v>95</v>
      </c>
      <c r="K1052" t="s">
        <v>428</v>
      </c>
      <c r="L1052" t="s">
        <v>37</v>
      </c>
      <c r="M1052">
        <v>3</v>
      </c>
      <c r="N1052" t="s">
        <v>38</v>
      </c>
      <c r="O1052">
        <v>8</v>
      </c>
      <c r="P1052">
        <v>4</v>
      </c>
      <c r="Q1052" t="s">
        <v>39</v>
      </c>
      <c r="R1052" t="s">
        <v>40</v>
      </c>
      <c r="S1052" t="s">
        <v>41</v>
      </c>
      <c r="T1052" t="s">
        <v>105</v>
      </c>
      <c r="U1052" t="s">
        <v>106</v>
      </c>
      <c r="V1052">
        <v>75</v>
      </c>
      <c r="W1052">
        <v>36</v>
      </c>
      <c r="X1052" t="str">
        <f>IF(Table1[[#This Row],[Driver Age]]&lt;25,"(&lt;25) Young",IF(Table1[[#This Row],[Driver Age]]&lt;=60,"(25–60) Adult","(&gt;60) Senior"))</f>
        <v>(25–60) Adult</v>
      </c>
      <c r="Y1052" t="s">
        <v>44</v>
      </c>
      <c r="Z1052" t="s">
        <v>107</v>
      </c>
      <c r="AA1052" t="s">
        <v>45</v>
      </c>
      <c r="AB1052" t="s">
        <v>46</v>
      </c>
      <c r="AC1052">
        <v>6</v>
      </c>
      <c r="AD1052" t="s">
        <v>78</v>
      </c>
      <c r="AE1052" t="s">
        <v>65</v>
      </c>
      <c r="AF1052" t="s">
        <v>49</v>
      </c>
      <c r="AG1052" t="s">
        <v>50</v>
      </c>
      <c r="AH1052">
        <v>0.5</v>
      </c>
      <c r="AI1052" t="s">
        <v>108</v>
      </c>
      <c r="AJ1052" t="s">
        <v>91</v>
      </c>
    </row>
    <row r="1053" spans="1:36">
      <c r="A1053" t="s">
        <v>1973</v>
      </c>
      <c r="B1053">
        <f>1</f>
        <v>1</v>
      </c>
      <c r="C1053" t="s">
        <v>215</v>
      </c>
      <c r="D1053" t="str">
        <f>VLOOKUP(Table1[[#This Row],[State Name]], Lookup!$A$2:$B$33, 2, FALSE)</f>
        <v>KL</v>
      </c>
      <c r="E1053" t="s">
        <v>33</v>
      </c>
      <c r="F1053">
        <v>2020</v>
      </c>
      <c r="G1053" t="s">
        <v>138</v>
      </c>
      <c r="H1053">
        <f t="shared" si="16"/>
        <v>9</v>
      </c>
      <c r="I1053" s="3">
        <f>DATE(Table1[[#This Row],[Year]],Table1[[#This Row],[Month_Number]],1)</f>
        <v>44075</v>
      </c>
      <c r="J1053" t="s">
        <v>146</v>
      </c>
      <c r="K1053" t="s">
        <v>1974</v>
      </c>
      <c r="L1053" t="s">
        <v>50</v>
      </c>
      <c r="M1053">
        <v>1</v>
      </c>
      <c r="N1053" t="s">
        <v>128</v>
      </c>
      <c r="O1053">
        <v>2</v>
      </c>
      <c r="P1053">
        <v>4</v>
      </c>
      <c r="Q1053" t="s">
        <v>87</v>
      </c>
      <c r="R1053" t="s">
        <v>104</v>
      </c>
      <c r="S1053" t="s">
        <v>73</v>
      </c>
      <c r="T1053" t="s">
        <v>74</v>
      </c>
      <c r="U1053" t="s">
        <v>89</v>
      </c>
      <c r="V1053">
        <v>46</v>
      </c>
      <c r="W1053">
        <v>51</v>
      </c>
      <c r="X1053" t="str">
        <f>IF(Table1[[#This Row],[Driver Age]]&lt;25,"(&lt;25) Young",IF(Table1[[#This Row],[Driver Age]]&lt;=60,"(25–60) Adult","(&gt;60) Senior"))</f>
        <v>(25–60) Adult</v>
      </c>
      <c r="Y1053" t="s">
        <v>44</v>
      </c>
      <c r="Z1053" t="s">
        <v>107</v>
      </c>
      <c r="AA1053" t="s">
        <v>45</v>
      </c>
      <c r="AB1053" t="s">
        <v>46</v>
      </c>
      <c r="AC1053">
        <v>13</v>
      </c>
      <c r="AD1053" t="s">
        <v>135</v>
      </c>
      <c r="AE1053" t="s">
        <v>48</v>
      </c>
      <c r="AF1053" t="s">
        <v>49</v>
      </c>
      <c r="AG1053" t="s">
        <v>50</v>
      </c>
      <c r="AH1053">
        <v>2</v>
      </c>
      <c r="AI1053" t="s">
        <v>66</v>
      </c>
      <c r="AJ1053" t="s">
        <v>109</v>
      </c>
    </row>
    <row r="1054" spans="1:36">
      <c r="A1054" t="s">
        <v>1975</v>
      </c>
      <c r="B1054">
        <f>1</f>
        <v>1</v>
      </c>
      <c r="C1054" t="s">
        <v>69</v>
      </c>
      <c r="D1054" t="str">
        <f>VLOOKUP(Table1[[#This Row],[State Name]], Lookup!$A$2:$B$33, 2, FALSE)</f>
        <v>CG</v>
      </c>
      <c r="E1054" t="s">
        <v>33</v>
      </c>
      <c r="F1054">
        <v>2018</v>
      </c>
      <c r="G1054" t="s">
        <v>124</v>
      </c>
      <c r="H1054">
        <f t="shared" si="16"/>
        <v>7</v>
      </c>
      <c r="I1054" s="3">
        <f>DATE(Table1[[#This Row],[Year]],Table1[[#This Row],[Month_Number]],1)</f>
        <v>43282</v>
      </c>
      <c r="J1054" t="s">
        <v>84</v>
      </c>
      <c r="K1054" t="s">
        <v>1868</v>
      </c>
      <c r="L1054" t="s">
        <v>37</v>
      </c>
      <c r="M1054">
        <v>2</v>
      </c>
      <c r="N1054" t="s">
        <v>113</v>
      </c>
      <c r="O1054">
        <v>8</v>
      </c>
      <c r="P1054">
        <v>5</v>
      </c>
      <c r="Q1054" t="s">
        <v>119</v>
      </c>
      <c r="R1054" t="s">
        <v>88</v>
      </c>
      <c r="S1054" t="s">
        <v>73</v>
      </c>
      <c r="T1054" t="s">
        <v>105</v>
      </c>
      <c r="U1054" t="s">
        <v>89</v>
      </c>
      <c r="V1054">
        <v>65</v>
      </c>
      <c r="W1054">
        <v>52</v>
      </c>
      <c r="X1054" t="str">
        <f>IF(Table1[[#This Row],[Driver Age]]&lt;25,"(&lt;25) Young",IF(Table1[[#This Row],[Driver Age]]&lt;=60,"(25–60) Adult","(&gt;60) Senior"))</f>
        <v>(25–60) Adult</v>
      </c>
      <c r="Y1054" t="s">
        <v>75</v>
      </c>
      <c r="Z1054" t="s">
        <v>33</v>
      </c>
      <c r="AA1054" t="s">
        <v>76</v>
      </c>
      <c r="AB1054" t="s">
        <v>46</v>
      </c>
      <c r="AC1054">
        <v>13</v>
      </c>
      <c r="AD1054" t="s">
        <v>135</v>
      </c>
      <c r="AE1054" t="s">
        <v>65</v>
      </c>
      <c r="AF1054" t="s">
        <v>26</v>
      </c>
      <c r="AG1054" t="s">
        <v>50</v>
      </c>
      <c r="AH1054">
        <v>0.62</v>
      </c>
      <c r="AI1054" t="s">
        <v>66</v>
      </c>
      <c r="AJ1054" t="s">
        <v>52</v>
      </c>
    </row>
    <row r="1055" spans="1:36">
      <c r="A1055" t="s">
        <v>1976</v>
      </c>
      <c r="B1055">
        <f>1</f>
        <v>1</v>
      </c>
      <c r="C1055" t="s">
        <v>327</v>
      </c>
      <c r="D1055" t="str">
        <f>VLOOKUP(Table1[[#This Row],[State Name]], Lookup!$A$2:$B$33, 2, FALSE)</f>
        <v>MN</v>
      </c>
      <c r="E1055" t="s">
        <v>33</v>
      </c>
      <c r="F1055">
        <v>2018</v>
      </c>
      <c r="G1055" t="s">
        <v>34</v>
      </c>
      <c r="H1055">
        <f t="shared" si="16"/>
        <v>5</v>
      </c>
      <c r="I1055" s="3">
        <f>DATE(Table1[[#This Row],[Year]],Table1[[#This Row],[Month_Number]],1)</f>
        <v>43221</v>
      </c>
      <c r="J1055" t="s">
        <v>84</v>
      </c>
      <c r="K1055" t="s">
        <v>1868</v>
      </c>
      <c r="L1055" t="s">
        <v>37</v>
      </c>
      <c r="M1055">
        <v>3</v>
      </c>
      <c r="N1055" t="s">
        <v>162</v>
      </c>
      <c r="O1055">
        <v>5</v>
      </c>
      <c r="P1055">
        <v>1</v>
      </c>
      <c r="Q1055" t="s">
        <v>72</v>
      </c>
      <c r="R1055" t="s">
        <v>88</v>
      </c>
      <c r="S1055" t="s">
        <v>120</v>
      </c>
      <c r="T1055" t="s">
        <v>42</v>
      </c>
      <c r="U1055" t="s">
        <v>106</v>
      </c>
      <c r="V1055">
        <v>109</v>
      </c>
      <c r="W1055">
        <v>23</v>
      </c>
      <c r="X1055" t="str">
        <f>IF(Table1[[#This Row],[Driver Age]]&lt;25,"(&lt;25) Young",IF(Table1[[#This Row],[Driver Age]]&lt;=60,"(25–60) Adult","(&gt;60) Senior"))</f>
        <v>(&lt;25) Young</v>
      </c>
      <c r="Y1055" t="s">
        <v>44</v>
      </c>
      <c r="Z1055" t="s">
        <v>90</v>
      </c>
      <c r="AA1055" t="s">
        <v>76</v>
      </c>
      <c r="AB1055" t="s">
        <v>97</v>
      </c>
      <c r="AC1055">
        <v>13</v>
      </c>
      <c r="AD1055" t="s">
        <v>135</v>
      </c>
      <c r="AE1055" t="s">
        <v>65</v>
      </c>
      <c r="AF1055" t="s">
        <v>26</v>
      </c>
      <c r="AG1055" t="s">
        <v>50</v>
      </c>
      <c r="AH1055">
        <v>0.2</v>
      </c>
      <c r="AI1055" t="s">
        <v>168</v>
      </c>
      <c r="AJ1055" t="s">
        <v>67</v>
      </c>
    </row>
    <row r="1056" spans="1:36">
      <c r="A1056" t="s">
        <v>1977</v>
      </c>
      <c r="B1056">
        <f>1</f>
        <v>1</v>
      </c>
      <c r="C1056" t="s">
        <v>253</v>
      </c>
      <c r="D1056" t="str">
        <f>VLOOKUP(Table1[[#This Row],[State Name]], Lookup!$A$2:$B$33, 2, FALSE)</f>
        <v>UK</v>
      </c>
      <c r="E1056" t="s">
        <v>33</v>
      </c>
      <c r="F1056">
        <v>2021</v>
      </c>
      <c r="G1056" t="s">
        <v>130</v>
      </c>
      <c r="H1056">
        <f t="shared" si="16"/>
        <v>4</v>
      </c>
      <c r="I1056" s="3">
        <f>DATE(Table1[[#This Row],[Year]],Table1[[#This Row],[Month_Number]],1)</f>
        <v>44287</v>
      </c>
      <c r="J1056" t="s">
        <v>101</v>
      </c>
      <c r="K1056" t="s">
        <v>1978</v>
      </c>
      <c r="L1056" t="s">
        <v>59</v>
      </c>
      <c r="M1056">
        <v>3</v>
      </c>
      <c r="N1056" t="s">
        <v>38</v>
      </c>
      <c r="O1056">
        <v>9</v>
      </c>
      <c r="P1056">
        <v>5</v>
      </c>
      <c r="Q1056" t="s">
        <v>87</v>
      </c>
      <c r="R1056" t="s">
        <v>104</v>
      </c>
      <c r="S1056" t="s">
        <v>62</v>
      </c>
      <c r="T1056" t="s">
        <v>63</v>
      </c>
      <c r="U1056" t="s">
        <v>33</v>
      </c>
      <c r="V1056">
        <v>91</v>
      </c>
      <c r="W1056">
        <v>37</v>
      </c>
      <c r="X1056" t="str">
        <f>IF(Table1[[#This Row],[Driver Age]]&lt;25,"(&lt;25) Young",IF(Table1[[#This Row],[Driver Age]]&lt;=60,"(25–60) Adult","(&gt;60) Senior"))</f>
        <v>(25–60) Adult</v>
      </c>
      <c r="Y1056" t="s">
        <v>44</v>
      </c>
      <c r="Z1056" t="s">
        <v>90</v>
      </c>
      <c r="AA1056" t="s">
        <v>45</v>
      </c>
      <c r="AB1056" t="s">
        <v>46</v>
      </c>
      <c r="AC1056">
        <v>19</v>
      </c>
      <c r="AD1056" t="s">
        <v>114</v>
      </c>
      <c r="AE1056" t="s">
        <v>48</v>
      </c>
      <c r="AF1056" t="s">
        <v>49</v>
      </c>
      <c r="AG1056" t="s">
        <v>50</v>
      </c>
      <c r="AH1056">
        <v>0.56000000000000005</v>
      </c>
      <c r="AI1056" t="s">
        <v>108</v>
      </c>
      <c r="AJ1056" t="s">
        <v>67</v>
      </c>
    </row>
    <row r="1057" spans="1:36">
      <c r="A1057" t="s">
        <v>1979</v>
      </c>
      <c r="B1057">
        <f>1</f>
        <v>1</v>
      </c>
      <c r="C1057" t="s">
        <v>99</v>
      </c>
      <c r="D1057" t="str">
        <f>VLOOKUP(Table1[[#This Row],[State Name]], Lookup!$A$2:$B$33, 2, FALSE)</f>
        <v>ML</v>
      </c>
      <c r="E1057" t="s">
        <v>33</v>
      </c>
      <c r="F1057">
        <v>2020</v>
      </c>
      <c r="G1057" t="s">
        <v>94</v>
      </c>
      <c r="H1057">
        <f t="shared" si="16"/>
        <v>8</v>
      </c>
      <c r="I1057" s="3">
        <f>DATE(Table1[[#This Row],[Year]],Table1[[#This Row],[Month_Number]],1)</f>
        <v>44044</v>
      </c>
      <c r="J1057" t="s">
        <v>57</v>
      </c>
      <c r="K1057" t="s">
        <v>1980</v>
      </c>
      <c r="L1057" t="s">
        <v>59</v>
      </c>
      <c r="M1057">
        <v>5</v>
      </c>
      <c r="N1057" t="s">
        <v>60</v>
      </c>
      <c r="O1057">
        <v>8</v>
      </c>
      <c r="P1057">
        <v>3</v>
      </c>
      <c r="Q1057" t="s">
        <v>87</v>
      </c>
      <c r="R1057" t="s">
        <v>104</v>
      </c>
      <c r="S1057" t="s">
        <v>62</v>
      </c>
      <c r="T1057" t="s">
        <v>74</v>
      </c>
      <c r="U1057" t="s">
        <v>106</v>
      </c>
      <c r="V1057">
        <v>97</v>
      </c>
      <c r="W1057">
        <v>59</v>
      </c>
      <c r="X1057" t="str">
        <f>IF(Table1[[#This Row],[Driver Age]]&lt;25,"(&lt;25) Young",IF(Table1[[#This Row],[Driver Age]]&lt;=60,"(25–60) Adult","(&gt;60) Senior"))</f>
        <v>(25–60) Adult</v>
      </c>
      <c r="Y1057" t="s">
        <v>75</v>
      </c>
      <c r="Z1057" t="s">
        <v>107</v>
      </c>
      <c r="AA1057" t="s">
        <v>76</v>
      </c>
      <c r="AB1057" t="s">
        <v>64</v>
      </c>
      <c r="AC1057">
        <v>4</v>
      </c>
      <c r="AD1057" t="s">
        <v>47</v>
      </c>
      <c r="AE1057" t="s">
        <v>48</v>
      </c>
      <c r="AF1057" t="s">
        <v>49</v>
      </c>
      <c r="AG1057" t="s">
        <v>50</v>
      </c>
      <c r="AH1057">
        <v>0.38</v>
      </c>
      <c r="AI1057" t="s">
        <v>66</v>
      </c>
      <c r="AJ1057" t="s">
        <v>67</v>
      </c>
    </row>
    <row r="1058" spans="1:36">
      <c r="A1058" t="s">
        <v>1981</v>
      </c>
      <c r="B1058">
        <f>1</f>
        <v>1</v>
      </c>
      <c r="C1058" t="s">
        <v>327</v>
      </c>
      <c r="D1058" t="str">
        <f>VLOOKUP(Table1[[#This Row],[State Name]], Lookup!$A$2:$B$33, 2, FALSE)</f>
        <v>MN</v>
      </c>
      <c r="E1058" t="s">
        <v>33</v>
      </c>
      <c r="F1058">
        <v>2018</v>
      </c>
      <c r="G1058" t="s">
        <v>111</v>
      </c>
      <c r="H1058">
        <f t="shared" si="16"/>
        <v>10</v>
      </c>
      <c r="I1058" s="3">
        <f>DATE(Table1[[#This Row],[Year]],Table1[[#This Row],[Month_Number]],1)</f>
        <v>43374</v>
      </c>
      <c r="J1058" t="s">
        <v>57</v>
      </c>
      <c r="K1058" t="s">
        <v>1982</v>
      </c>
      <c r="L1058" t="s">
        <v>59</v>
      </c>
      <c r="M1058">
        <v>4</v>
      </c>
      <c r="N1058" t="s">
        <v>162</v>
      </c>
      <c r="O1058">
        <v>1</v>
      </c>
      <c r="P1058">
        <v>3</v>
      </c>
      <c r="Q1058" t="s">
        <v>119</v>
      </c>
      <c r="R1058" t="s">
        <v>88</v>
      </c>
      <c r="S1058" t="s">
        <v>62</v>
      </c>
      <c r="T1058" t="s">
        <v>63</v>
      </c>
      <c r="U1058" t="s">
        <v>33</v>
      </c>
      <c r="V1058">
        <v>119</v>
      </c>
      <c r="W1058">
        <v>23</v>
      </c>
      <c r="X1058" t="str">
        <f>IF(Table1[[#This Row],[Driver Age]]&lt;25,"(&lt;25) Young",IF(Table1[[#This Row],[Driver Age]]&lt;=60,"(25–60) Adult","(&gt;60) Senior"))</f>
        <v>(&lt;25) Young</v>
      </c>
      <c r="Y1058" t="s">
        <v>44</v>
      </c>
      <c r="Z1058" t="s">
        <v>107</v>
      </c>
      <c r="AA1058" t="s">
        <v>45</v>
      </c>
      <c r="AB1058" t="s">
        <v>77</v>
      </c>
      <c r="AC1058">
        <v>22</v>
      </c>
      <c r="AD1058" t="s">
        <v>47</v>
      </c>
      <c r="AE1058" t="s">
        <v>65</v>
      </c>
      <c r="AF1058" t="s">
        <v>49</v>
      </c>
      <c r="AG1058" t="s">
        <v>50</v>
      </c>
      <c r="AH1058">
        <v>3</v>
      </c>
      <c r="AI1058" t="s">
        <v>168</v>
      </c>
      <c r="AJ1058" t="s">
        <v>81</v>
      </c>
    </row>
    <row r="1059" spans="1:36">
      <c r="A1059" t="s">
        <v>1983</v>
      </c>
      <c r="B1059">
        <f>1</f>
        <v>1</v>
      </c>
      <c r="C1059" t="s">
        <v>54</v>
      </c>
      <c r="D1059" t="str">
        <f>VLOOKUP(Table1[[#This Row],[State Name]], Lookup!$A$2:$B$33, 2, FALSE)</f>
        <v>UP</v>
      </c>
      <c r="E1059" t="s">
        <v>133</v>
      </c>
      <c r="F1059">
        <v>2018</v>
      </c>
      <c r="G1059" t="s">
        <v>117</v>
      </c>
      <c r="H1059">
        <f t="shared" si="16"/>
        <v>12</v>
      </c>
      <c r="I1059" s="3">
        <f>DATE(Table1[[#This Row],[Year]],Table1[[#This Row],[Month_Number]],1)</f>
        <v>43435</v>
      </c>
      <c r="J1059" t="s">
        <v>154</v>
      </c>
      <c r="K1059" t="s">
        <v>399</v>
      </c>
      <c r="L1059" t="s">
        <v>37</v>
      </c>
      <c r="M1059">
        <v>1</v>
      </c>
      <c r="N1059" t="s">
        <v>162</v>
      </c>
      <c r="O1059">
        <v>10</v>
      </c>
      <c r="P1059">
        <v>0</v>
      </c>
      <c r="Q1059" t="s">
        <v>103</v>
      </c>
      <c r="R1059" t="s">
        <v>61</v>
      </c>
      <c r="S1059" t="s">
        <v>62</v>
      </c>
      <c r="T1059" t="s">
        <v>42</v>
      </c>
      <c r="U1059" t="s">
        <v>43</v>
      </c>
      <c r="V1059">
        <v>89</v>
      </c>
      <c r="W1059">
        <v>42</v>
      </c>
      <c r="X1059" t="str">
        <f>IF(Table1[[#This Row],[Driver Age]]&lt;25,"(&lt;25) Young",IF(Table1[[#This Row],[Driver Age]]&lt;=60,"(25–60) Adult","(&gt;60) Senior"))</f>
        <v>(25–60) Adult</v>
      </c>
      <c r="Y1059" t="s">
        <v>75</v>
      </c>
      <c r="Z1059" t="s">
        <v>107</v>
      </c>
      <c r="AA1059" t="s">
        <v>45</v>
      </c>
      <c r="AB1059" t="s">
        <v>77</v>
      </c>
      <c r="AC1059">
        <v>21</v>
      </c>
      <c r="AD1059" t="s">
        <v>47</v>
      </c>
      <c r="AE1059" t="s">
        <v>65</v>
      </c>
      <c r="AF1059" t="s">
        <v>26</v>
      </c>
      <c r="AG1059" t="s">
        <v>143</v>
      </c>
      <c r="AH1059">
        <v>0</v>
      </c>
      <c r="AI1059" t="s">
        <v>108</v>
      </c>
      <c r="AJ1059" t="s">
        <v>91</v>
      </c>
    </row>
    <row r="1060" spans="1:36">
      <c r="A1060" t="s">
        <v>1984</v>
      </c>
      <c r="B1060">
        <f>1</f>
        <v>1</v>
      </c>
      <c r="C1060" t="s">
        <v>206</v>
      </c>
      <c r="D1060" t="str">
        <f>VLOOKUP(Table1[[#This Row],[State Name]], Lookup!$A$2:$B$33, 2, FALSE)</f>
        <v>OD</v>
      </c>
      <c r="E1060" t="s">
        <v>33</v>
      </c>
      <c r="F1060">
        <v>2018</v>
      </c>
      <c r="G1060" t="s">
        <v>111</v>
      </c>
      <c r="H1060">
        <f t="shared" si="16"/>
        <v>10</v>
      </c>
      <c r="I1060" s="3">
        <f>DATE(Table1[[#This Row],[Year]],Table1[[#This Row],[Month_Number]],1)</f>
        <v>43374</v>
      </c>
      <c r="J1060" t="s">
        <v>154</v>
      </c>
      <c r="K1060" t="s">
        <v>1985</v>
      </c>
      <c r="L1060" t="s">
        <v>37</v>
      </c>
      <c r="M1060">
        <v>4</v>
      </c>
      <c r="N1060" t="s">
        <v>128</v>
      </c>
      <c r="O1060">
        <v>7</v>
      </c>
      <c r="P1060">
        <v>1</v>
      </c>
      <c r="Q1060" t="s">
        <v>39</v>
      </c>
      <c r="R1060" t="s">
        <v>104</v>
      </c>
      <c r="S1060" t="s">
        <v>120</v>
      </c>
      <c r="T1060" t="s">
        <v>74</v>
      </c>
      <c r="U1060" t="s">
        <v>106</v>
      </c>
      <c r="V1060">
        <v>73</v>
      </c>
      <c r="W1060">
        <v>64</v>
      </c>
      <c r="X1060" t="str">
        <f>IF(Table1[[#This Row],[Driver Age]]&lt;25,"(&lt;25) Young",IF(Table1[[#This Row],[Driver Age]]&lt;=60,"(25–60) Adult","(&gt;60) Senior"))</f>
        <v>(&gt;60) Senior</v>
      </c>
      <c r="Y1060" t="s">
        <v>75</v>
      </c>
      <c r="Z1060" t="s">
        <v>90</v>
      </c>
      <c r="AA1060" t="s">
        <v>45</v>
      </c>
      <c r="AB1060" t="s">
        <v>77</v>
      </c>
      <c r="AC1060">
        <v>22</v>
      </c>
      <c r="AD1060" t="s">
        <v>47</v>
      </c>
      <c r="AE1060" t="s">
        <v>65</v>
      </c>
      <c r="AF1060" t="s">
        <v>26</v>
      </c>
      <c r="AG1060" t="s">
        <v>50</v>
      </c>
      <c r="AH1060">
        <v>0.14000000000000001</v>
      </c>
      <c r="AI1060" t="s">
        <v>66</v>
      </c>
      <c r="AJ1060" t="s">
        <v>91</v>
      </c>
    </row>
    <row r="1061" spans="1:36">
      <c r="A1061" t="s">
        <v>1986</v>
      </c>
      <c r="B1061">
        <f>1</f>
        <v>1</v>
      </c>
      <c r="C1061" t="s">
        <v>327</v>
      </c>
      <c r="D1061" t="str">
        <f>VLOOKUP(Table1[[#This Row],[State Name]], Lookup!$A$2:$B$33, 2, FALSE)</f>
        <v>MN</v>
      </c>
      <c r="E1061" t="s">
        <v>33</v>
      </c>
      <c r="F1061">
        <v>2023</v>
      </c>
      <c r="G1061" t="s">
        <v>171</v>
      </c>
      <c r="H1061">
        <f t="shared" si="16"/>
        <v>2</v>
      </c>
      <c r="I1061" s="3">
        <f>DATE(Table1[[#This Row],[Year]],Table1[[#This Row],[Month_Number]],1)</f>
        <v>44958</v>
      </c>
      <c r="J1061" t="s">
        <v>57</v>
      </c>
      <c r="K1061" t="s">
        <v>936</v>
      </c>
      <c r="L1061" t="s">
        <v>50</v>
      </c>
      <c r="M1061">
        <v>4</v>
      </c>
      <c r="N1061" t="s">
        <v>71</v>
      </c>
      <c r="O1061">
        <v>7</v>
      </c>
      <c r="P1061">
        <v>3</v>
      </c>
      <c r="Q1061" t="s">
        <v>119</v>
      </c>
      <c r="R1061" t="s">
        <v>104</v>
      </c>
      <c r="S1061" t="s">
        <v>120</v>
      </c>
      <c r="T1061" t="s">
        <v>105</v>
      </c>
      <c r="U1061" t="s">
        <v>89</v>
      </c>
      <c r="V1061">
        <v>117</v>
      </c>
      <c r="W1061">
        <v>65</v>
      </c>
      <c r="X1061" t="str">
        <f>IF(Table1[[#This Row],[Driver Age]]&lt;25,"(&lt;25) Young",IF(Table1[[#This Row],[Driver Age]]&lt;=60,"(25–60) Adult","(&gt;60) Senior"))</f>
        <v>(&gt;60) Senior</v>
      </c>
      <c r="Y1061" t="s">
        <v>75</v>
      </c>
      <c r="Z1061" t="s">
        <v>33</v>
      </c>
      <c r="AA1061" t="s">
        <v>76</v>
      </c>
      <c r="AB1061" t="s">
        <v>46</v>
      </c>
      <c r="AC1061">
        <v>3</v>
      </c>
      <c r="AD1061" t="s">
        <v>47</v>
      </c>
      <c r="AE1061" t="s">
        <v>79</v>
      </c>
      <c r="AF1061" t="s">
        <v>49</v>
      </c>
      <c r="AG1061" t="s">
        <v>50</v>
      </c>
      <c r="AH1061">
        <v>0.43</v>
      </c>
      <c r="AI1061" t="s">
        <v>51</v>
      </c>
      <c r="AJ1061" t="s">
        <v>81</v>
      </c>
    </row>
    <row r="1062" spans="1:36">
      <c r="A1062" t="s">
        <v>1987</v>
      </c>
      <c r="B1062">
        <f>1</f>
        <v>1</v>
      </c>
      <c r="C1062" t="s">
        <v>191</v>
      </c>
      <c r="D1062" t="str">
        <f>VLOOKUP(Table1[[#This Row],[State Name]], Lookup!$A$2:$B$33, 2, FALSE)</f>
        <v>CH</v>
      </c>
      <c r="E1062" t="s">
        <v>33</v>
      </c>
      <c r="F1062">
        <v>2019</v>
      </c>
      <c r="G1062" t="s">
        <v>94</v>
      </c>
      <c r="H1062">
        <f t="shared" si="16"/>
        <v>8</v>
      </c>
      <c r="I1062" s="3">
        <f>DATE(Table1[[#This Row],[Year]],Table1[[#This Row],[Month_Number]],1)</f>
        <v>43678</v>
      </c>
      <c r="J1062" t="s">
        <v>101</v>
      </c>
      <c r="K1062" t="s">
        <v>1988</v>
      </c>
      <c r="L1062" t="s">
        <v>59</v>
      </c>
      <c r="M1062">
        <v>1</v>
      </c>
      <c r="N1062" t="s">
        <v>162</v>
      </c>
      <c r="O1062">
        <v>1</v>
      </c>
      <c r="P1062">
        <v>5</v>
      </c>
      <c r="Q1062" t="s">
        <v>87</v>
      </c>
      <c r="R1062" t="s">
        <v>104</v>
      </c>
      <c r="S1062" t="s">
        <v>41</v>
      </c>
      <c r="T1062" t="s">
        <v>42</v>
      </c>
      <c r="U1062" t="s">
        <v>33</v>
      </c>
      <c r="V1062">
        <v>72</v>
      </c>
      <c r="W1062">
        <v>22</v>
      </c>
      <c r="X1062" t="str">
        <f>IF(Table1[[#This Row],[Driver Age]]&lt;25,"(&lt;25) Young",IF(Table1[[#This Row],[Driver Age]]&lt;=60,"(25–60) Adult","(&gt;60) Senior"))</f>
        <v>(&lt;25) Young</v>
      </c>
      <c r="Y1062" t="s">
        <v>75</v>
      </c>
      <c r="Z1062" t="s">
        <v>33</v>
      </c>
      <c r="AA1062" t="s">
        <v>76</v>
      </c>
      <c r="AB1062" t="s">
        <v>77</v>
      </c>
      <c r="AC1062">
        <v>4</v>
      </c>
      <c r="AD1062" t="s">
        <v>47</v>
      </c>
      <c r="AE1062" t="s">
        <v>65</v>
      </c>
      <c r="AF1062" t="s">
        <v>49</v>
      </c>
      <c r="AG1062" t="s">
        <v>50</v>
      </c>
      <c r="AH1062">
        <v>5</v>
      </c>
      <c r="AI1062" t="s">
        <v>168</v>
      </c>
      <c r="AJ1062" t="s">
        <v>91</v>
      </c>
    </row>
    <row r="1063" spans="1:36">
      <c r="A1063" t="s">
        <v>1989</v>
      </c>
      <c r="B1063">
        <f>1</f>
        <v>1</v>
      </c>
      <c r="C1063" t="s">
        <v>122</v>
      </c>
      <c r="D1063" t="str">
        <f>VLOOKUP(Table1[[#This Row],[State Name]], Lookup!$A$2:$B$33, 2, FALSE)</f>
        <v>RJ</v>
      </c>
      <c r="E1063" t="s">
        <v>1191</v>
      </c>
      <c r="F1063">
        <v>2020</v>
      </c>
      <c r="G1063" t="s">
        <v>111</v>
      </c>
      <c r="H1063">
        <f t="shared" si="16"/>
        <v>10</v>
      </c>
      <c r="I1063" s="3">
        <f>DATE(Table1[[#This Row],[Year]],Table1[[#This Row],[Month_Number]],1)</f>
        <v>44105</v>
      </c>
      <c r="J1063" t="s">
        <v>35</v>
      </c>
      <c r="K1063" t="s">
        <v>1950</v>
      </c>
      <c r="L1063" t="s">
        <v>50</v>
      </c>
      <c r="M1063">
        <v>3</v>
      </c>
      <c r="N1063" t="s">
        <v>113</v>
      </c>
      <c r="O1063">
        <v>7</v>
      </c>
      <c r="P1063">
        <v>0</v>
      </c>
      <c r="Q1063" t="s">
        <v>39</v>
      </c>
      <c r="R1063" t="s">
        <v>40</v>
      </c>
      <c r="S1063" t="s">
        <v>73</v>
      </c>
      <c r="T1063" t="s">
        <v>63</v>
      </c>
      <c r="U1063" t="s">
        <v>43</v>
      </c>
      <c r="V1063">
        <v>58</v>
      </c>
      <c r="W1063">
        <v>61</v>
      </c>
      <c r="X1063" t="str">
        <f>IF(Table1[[#This Row],[Driver Age]]&lt;25,"(&lt;25) Young",IF(Table1[[#This Row],[Driver Age]]&lt;=60,"(25–60) Adult","(&gt;60) Senior"))</f>
        <v>(&gt;60) Senior</v>
      </c>
      <c r="Y1063" t="s">
        <v>75</v>
      </c>
      <c r="Z1063" t="s">
        <v>90</v>
      </c>
      <c r="AA1063" t="s">
        <v>45</v>
      </c>
      <c r="AB1063" t="s">
        <v>97</v>
      </c>
      <c r="AC1063">
        <v>12</v>
      </c>
      <c r="AD1063" t="s">
        <v>135</v>
      </c>
      <c r="AE1063" t="s">
        <v>48</v>
      </c>
      <c r="AF1063" t="s">
        <v>49</v>
      </c>
      <c r="AG1063" t="s">
        <v>143</v>
      </c>
      <c r="AH1063">
        <v>0</v>
      </c>
      <c r="AI1063" t="s">
        <v>66</v>
      </c>
      <c r="AJ1063" t="s">
        <v>52</v>
      </c>
    </row>
    <row r="1064" spans="1:36">
      <c r="A1064" t="s">
        <v>1990</v>
      </c>
      <c r="B1064">
        <f>1</f>
        <v>1</v>
      </c>
      <c r="C1064" t="s">
        <v>253</v>
      </c>
      <c r="D1064" t="str">
        <f>VLOOKUP(Table1[[#This Row],[State Name]], Lookup!$A$2:$B$33, 2, FALSE)</f>
        <v>UK</v>
      </c>
      <c r="E1064" t="s">
        <v>33</v>
      </c>
      <c r="F1064">
        <v>2021</v>
      </c>
      <c r="G1064" t="s">
        <v>192</v>
      </c>
      <c r="H1064">
        <f t="shared" si="16"/>
        <v>3</v>
      </c>
      <c r="I1064" s="3">
        <f>DATE(Table1[[#This Row],[Year]],Table1[[#This Row],[Month_Number]],1)</f>
        <v>44256</v>
      </c>
      <c r="J1064" t="s">
        <v>101</v>
      </c>
      <c r="K1064" t="s">
        <v>1991</v>
      </c>
      <c r="L1064" t="s">
        <v>50</v>
      </c>
      <c r="M1064">
        <v>4</v>
      </c>
      <c r="N1064" t="s">
        <v>113</v>
      </c>
      <c r="O1064">
        <v>7</v>
      </c>
      <c r="P1064">
        <v>3</v>
      </c>
      <c r="Q1064" t="s">
        <v>87</v>
      </c>
      <c r="R1064" t="s">
        <v>88</v>
      </c>
      <c r="S1064" t="s">
        <v>41</v>
      </c>
      <c r="T1064" t="s">
        <v>105</v>
      </c>
      <c r="U1064" t="s">
        <v>43</v>
      </c>
      <c r="V1064">
        <v>105</v>
      </c>
      <c r="W1064">
        <v>64</v>
      </c>
      <c r="X1064" t="str">
        <f>IF(Table1[[#This Row],[Driver Age]]&lt;25,"(&lt;25) Young",IF(Table1[[#This Row],[Driver Age]]&lt;=60,"(25–60) Adult","(&gt;60) Senior"))</f>
        <v>(&gt;60) Senior</v>
      </c>
      <c r="Y1064" t="s">
        <v>44</v>
      </c>
      <c r="Z1064" t="s">
        <v>90</v>
      </c>
      <c r="AA1064" t="s">
        <v>76</v>
      </c>
      <c r="AB1064" t="s">
        <v>97</v>
      </c>
      <c r="AC1064">
        <v>23</v>
      </c>
      <c r="AD1064" t="s">
        <v>47</v>
      </c>
      <c r="AE1064" t="s">
        <v>48</v>
      </c>
      <c r="AF1064" t="s">
        <v>49</v>
      </c>
      <c r="AG1064" t="s">
        <v>50</v>
      </c>
      <c r="AH1064">
        <v>0.43</v>
      </c>
      <c r="AI1064" t="s">
        <v>66</v>
      </c>
      <c r="AJ1064" t="s">
        <v>67</v>
      </c>
    </row>
    <row r="1065" spans="1:36">
      <c r="A1065" t="s">
        <v>1992</v>
      </c>
      <c r="B1065">
        <f>1</f>
        <v>1</v>
      </c>
      <c r="C1065" t="s">
        <v>318</v>
      </c>
      <c r="D1065" t="str">
        <f>VLOOKUP(Table1[[#This Row],[State Name]], Lookup!$A$2:$B$33, 2, FALSE)</f>
        <v>PB</v>
      </c>
      <c r="E1065" t="s">
        <v>33</v>
      </c>
      <c r="F1065">
        <v>2018</v>
      </c>
      <c r="G1065" t="s">
        <v>138</v>
      </c>
      <c r="H1065">
        <f t="shared" si="16"/>
        <v>9</v>
      </c>
      <c r="I1065" s="3">
        <f>DATE(Table1[[#This Row],[Year]],Table1[[#This Row],[Month_Number]],1)</f>
        <v>43344</v>
      </c>
      <c r="J1065" t="s">
        <v>35</v>
      </c>
      <c r="K1065" t="s">
        <v>445</v>
      </c>
      <c r="L1065" t="s">
        <v>59</v>
      </c>
      <c r="M1065">
        <v>5</v>
      </c>
      <c r="N1065" t="s">
        <v>38</v>
      </c>
      <c r="O1065">
        <v>2</v>
      </c>
      <c r="P1065">
        <v>5</v>
      </c>
      <c r="Q1065" t="s">
        <v>103</v>
      </c>
      <c r="R1065" t="s">
        <v>61</v>
      </c>
      <c r="S1065" t="s">
        <v>41</v>
      </c>
      <c r="T1065" t="s">
        <v>63</v>
      </c>
      <c r="U1065" t="s">
        <v>33</v>
      </c>
      <c r="V1065">
        <v>108</v>
      </c>
      <c r="W1065">
        <v>39</v>
      </c>
      <c r="X1065" t="str">
        <f>IF(Table1[[#This Row],[Driver Age]]&lt;25,"(&lt;25) Young",IF(Table1[[#This Row],[Driver Age]]&lt;=60,"(25–60) Adult","(&gt;60) Senior"))</f>
        <v>(25–60) Adult</v>
      </c>
      <c r="Y1065" t="s">
        <v>44</v>
      </c>
      <c r="Z1065" t="s">
        <v>107</v>
      </c>
      <c r="AA1065" t="s">
        <v>45</v>
      </c>
      <c r="AB1065" t="s">
        <v>77</v>
      </c>
      <c r="AC1065">
        <v>10</v>
      </c>
      <c r="AD1065" t="s">
        <v>78</v>
      </c>
      <c r="AE1065" t="s">
        <v>65</v>
      </c>
      <c r="AF1065" t="s">
        <v>49</v>
      </c>
      <c r="AG1065" t="s">
        <v>50</v>
      </c>
      <c r="AH1065">
        <v>2.5</v>
      </c>
      <c r="AI1065" t="s">
        <v>108</v>
      </c>
      <c r="AJ1065" t="s">
        <v>67</v>
      </c>
    </row>
    <row r="1066" spans="1:36">
      <c r="A1066" t="s">
        <v>1993</v>
      </c>
      <c r="B1066">
        <f>1</f>
        <v>1</v>
      </c>
      <c r="C1066" t="s">
        <v>234</v>
      </c>
      <c r="D1066" t="str">
        <f>VLOOKUP(Table1[[#This Row],[State Name]], Lookup!$A$2:$B$33, 2, FALSE)</f>
        <v>TR</v>
      </c>
      <c r="E1066" t="s">
        <v>33</v>
      </c>
      <c r="F1066">
        <v>2019</v>
      </c>
      <c r="G1066" t="s">
        <v>94</v>
      </c>
      <c r="H1066">
        <f t="shared" si="16"/>
        <v>8</v>
      </c>
      <c r="I1066" s="3">
        <f>DATE(Table1[[#This Row],[Year]],Table1[[#This Row],[Month_Number]],1)</f>
        <v>43678</v>
      </c>
      <c r="J1066" t="s">
        <v>84</v>
      </c>
      <c r="K1066" t="s">
        <v>1994</v>
      </c>
      <c r="L1066" t="s">
        <v>37</v>
      </c>
      <c r="M1066">
        <v>5</v>
      </c>
      <c r="N1066" t="s">
        <v>60</v>
      </c>
      <c r="O1066">
        <v>3</v>
      </c>
      <c r="P1066">
        <v>4</v>
      </c>
      <c r="Q1066" t="s">
        <v>103</v>
      </c>
      <c r="R1066" t="s">
        <v>88</v>
      </c>
      <c r="S1066" t="s">
        <v>120</v>
      </c>
      <c r="T1066" t="s">
        <v>63</v>
      </c>
      <c r="U1066" t="s">
        <v>33</v>
      </c>
      <c r="V1066">
        <v>67</v>
      </c>
      <c r="W1066">
        <v>48</v>
      </c>
      <c r="X1066" t="str">
        <f>IF(Table1[[#This Row],[Driver Age]]&lt;25,"(&lt;25) Young",IF(Table1[[#This Row],[Driver Age]]&lt;=60,"(25–60) Adult","(&gt;60) Senior"))</f>
        <v>(25–60) Adult</v>
      </c>
      <c r="Y1066" t="s">
        <v>75</v>
      </c>
      <c r="Z1066" t="s">
        <v>90</v>
      </c>
      <c r="AA1066" t="s">
        <v>76</v>
      </c>
      <c r="AB1066" t="s">
        <v>46</v>
      </c>
      <c r="AC1066">
        <v>21</v>
      </c>
      <c r="AD1066" t="s">
        <v>47</v>
      </c>
      <c r="AE1066" t="s">
        <v>65</v>
      </c>
      <c r="AF1066" t="s">
        <v>26</v>
      </c>
      <c r="AG1066" t="s">
        <v>50</v>
      </c>
      <c r="AH1066">
        <v>1.33</v>
      </c>
      <c r="AI1066" t="s">
        <v>108</v>
      </c>
      <c r="AJ1066" t="s">
        <v>52</v>
      </c>
    </row>
    <row r="1067" spans="1:36">
      <c r="A1067" t="s">
        <v>1995</v>
      </c>
      <c r="B1067">
        <f>1</f>
        <v>1</v>
      </c>
      <c r="C1067" t="s">
        <v>149</v>
      </c>
      <c r="D1067" t="str">
        <f>VLOOKUP(Table1[[#This Row],[State Name]], Lookup!$A$2:$B$33, 2, FALSE)</f>
        <v>AR</v>
      </c>
      <c r="E1067" t="s">
        <v>33</v>
      </c>
      <c r="F1067">
        <v>2020</v>
      </c>
      <c r="G1067" t="s">
        <v>34</v>
      </c>
      <c r="H1067">
        <f t="shared" si="16"/>
        <v>5</v>
      </c>
      <c r="I1067" s="3">
        <f>DATE(Table1[[#This Row],[Year]],Table1[[#This Row],[Month_Number]],1)</f>
        <v>43952</v>
      </c>
      <c r="J1067" t="s">
        <v>146</v>
      </c>
      <c r="K1067" t="s">
        <v>1996</v>
      </c>
      <c r="L1067" t="s">
        <v>37</v>
      </c>
      <c r="M1067">
        <v>1</v>
      </c>
      <c r="N1067" t="s">
        <v>60</v>
      </c>
      <c r="O1067">
        <v>10</v>
      </c>
      <c r="P1067">
        <v>3</v>
      </c>
      <c r="Q1067" t="s">
        <v>87</v>
      </c>
      <c r="R1067" t="s">
        <v>61</v>
      </c>
      <c r="S1067" t="s">
        <v>41</v>
      </c>
      <c r="T1067" t="s">
        <v>74</v>
      </c>
      <c r="U1067" t="s">
        <v>106</v>
      </c>
      <c r="V1067">
        <v>52</v>
      </c>
      <c r="W1067">
        <v>32</v>
      </c>
      <c r="X1067" t="str">
        <f>IF(Table1[[#This Row],[Driver Age]]&lt;25,"(&lt;25) Young",IF(Table1[[#This Row],[Driver Age]]&lt;=60,"(25–60) Adult","(&gt;60) Senior"))</f>
        <v>(25–60) Adult</v>
      </c>
      <c r="Y1067" t="s">
        <v>75</v>
      </c>
      <c r="Z1067" t="s">
        <v>107</v>
      </c>
      <c r="AA1067" t="s">
        <v>76</v>
      </c>
      <c r="AB1067" t="s">
        <v>97</v>
      </c>
      <c r="AC1067">
        <v>7</v>
      </c>
      <c r="AD1067" t="s">
        <v>78</v>
      </c>
      <c r="AE1067" t="s">
        <v>48</v>
      </c>
      <c r="AF1067" t="s">
        <v>49</v>
      </c>
      <c r="AG1067" t="s">
        <v>50</v>
      </c>
      <c r="AH1067">
        <v>0.3</v>
      </c>
      <c r="AI1067" t="s">
        <v>80</v>
      </c>
      <c r="AJ1067" t="s">
        <v>52</v>
      </c>
    </row>
    <row r="1068" spans="1:36">
      <c r="A1068" t="s">
        <v>1997</v>
      </c>
      <c r="B1068">
        <f>1</f>
        <v>1</v>
      </c>
      <c r="C1068" t="s">
        <v>307</v>
      </c>
      <c r="D1068" t="str">
        <f>VLOOKUP(Table1[[#This Row],[State Name]], Lookup!$A$2:$B$33, 2, FALSE)</f>
        <v>DL</v>
      </c>
      <c r="E1068" t="s">
        <v>308</v>
      </c>
      <c r="F1068">
        <v>2020</v>
      </c>
      <c r="G1068" t="s">
        <v>34</v>
      </c>
      <c r="H1068">
        <f t="shared" si="16"/>
        <v>5</v>
      </c>
      <c r="I1068" s="3">
        <f>DATE(Table1[[#This Row],[Year]],Table1[[#This Row],[Month_Number]],1)</f>
        <v>43952</v>
      </c>
      <c r="J1068" t="s">
        <v>101</v>
      </c>
      <c r="K1068" t="s">
        <v>1575</v>
      </c>
      <c r="L1068" t="s">
        <v>37</v>
      </c>
      <c r="M1068">
        <v>4</v>
      </c>
      <c r="N1068" t="s">
        <v>86</v>
      </c>
      <c r="O1068">
        <v>4</v>
      </c>
      <c r="P1068">
        <v>0</v>
      </c>
      <c r="Q1068" t="s">
        <v>103</v>
      </c>
      <c r="R1068" t="s">
        <v>88</v>
      </c>
      <c r="S1068" t="s">
        <v>41</v>
      </c>
      <c r="T1068" t="s">
        <v>105</v>
      </c>
      <c r="U1068" t="s">
        <v>89</v>
      </c>
      <c r="V1068">
        <v>36</v>
      </c>
      <c r="W1068">
        <v>24</v>
      </c>
      <c r="X1068" t="str">
        <f>IF(Table1[[#This Row],[Driver Age]]&lt;25,"(&lt;25) Young",IF(Table1[[#This Row],[Driver Age]]&lt;=60,"(25–60) Adult","(&gt;60) Senior"))</f>
        <v>(&lt;25) Young</v>
      </c>
      <c r="Y1068" t="s">
        <v>75</v>
      </c>
      <c r="Z1068" t="s">
        <v>90</v>
      </c>
      <c r="AA1068" t="s">
        <v>45</v>
      </c>
      <c r="AB1068" t="s">
        <v>97</v>
      </c>
      <c r="AC1068">
        <v>17</v>
      </c>
      <c r="AD1068" t="s">
        <v>114</v>
      </c>
      <c r="AE1068" t="s">
        <v>48</v>
      </c>
      <c r="AF1068" t="s">
        <v>49</v>
      </c>
      <c r="AG1068" t="s">
        <v>143</v>
      </c>
      <c r="AH1068">
        <v>0</v>
      </c>
      <c r="AI1068" t="s">
        <v>168</v>
      </c>
      <c r="AJ1068" t="s">
        <v>109</v>
      </c>
    </row>
    <row r="1069" spans="1:36">
      <c r="A1069" t="s">
        <v>1998</v>
      </c>
      <c r="B1069">
        <f>1</f>
        <v>1</v>
      </c>
      <c r="C1069" t="s">
        <v>145</v>
      </c>
      <c r="D1069" t="str">
        <f>VLOOKUP(Table1[[#This Row],[State Name]], Lookup!$A$2:$B$33, 2, FALSE)</f>
        <v>TS</v>
      </c>
      <c r="E1069" t="s">
        <v>33</v>
      </c>
      <c r="F1069">
        <v>2021</v>
      </c>
      <c r="G1069" t="s">
        <v>138</v>
      </c>
      <c r="H1069">
        <f t="shared" si="16"/>
        <v>9</v>
      </c>
      <c r="I1069" s="3">
        <f>DATE(Table1[[#This Row],[Year]],Table1[[#This Row],[Month_Number]],1)</f>
        <v>44440</v>
      </c>
      <c r="J1069" t="s">
        <v>95</v>
      </c>
      <c r="K1069" t="s">
        <v>824</v>
      </c>
      <c r="L1069" t="s">
        <v>50</v>
      </c>
      <c r="M1069">
        <v>2</v>
      </c>
      <c r="N1069" t="s">
        <v>162</v>
      </c>
      <c r="O1069">
        <v>5</v>
      </c>
      <c r="P1069">
        <v>5</v>
      </c>
      <c r="Q1069" t="s">
        <v>119</v>
      </c>
      <c r="R1069" t="s">
        <v>40</v>
      </c>
      <c r="S1069" t="s">
        <v>62</v>
      </c>
      <c r="T1069" t="s">
        <v>63</v>
      </c>
      <c r="U1069" t="s">
        <v>89</v>
      </c>
      <c r="V1069">
        <v>120</v>
      </c>
      <c r="W1069">
        <v>43</v>
      </c>
      <c r="X1069" t="str">
        <f>IF(Table1[[#This Row],[Driver Age]]&lt;25,"(&lt;25) Young",IF(Table1[[#This Row],[Driver Age]]&lt;=60,"(25–60) Adult","(&gt;60) Senior"))</f>
        <v>(25–60) Adult</v>
      </c>
      <c r="Y1069" t="s">
        <v>44</v>
      </c>
      <c r="Z1069" t="s">
        <v>33</v>
      </c>
      <c r="AA1069" t="s">
        <v>76</v>
      </c>
      <c r="AB1069" t="s">
        <v>64</v>
      </c>
      <c r="AC1069">
        <v>21</v>
      </c>
      <c r="AD1069" t="s">
        <v>47</v>
      </c>
      <c r="AE1069" t="s">
        <v>48</v>
      </c>
      <c r="AF1069" t="s">
        <v>49</v>
      </c>
      <c r="AG1069" t="s">
        <v>50</v>
      </c>
      <c r="AH1069">
        <v>1</v>
      </c>
      <c r="AI1069" t="s">
        <v>108</v>
      </c>
      <c r="AJ1069" t="s">
        <v>81</v>
      </c>
    </row>
    <row r="1070" spans="1:36">
      <c r="A1070" t="s">
        <v>1999</v>
      </c>
      <c r="B1070">
        <f>1</f>
        <v>1</v>
      </c>
      <c r="C1070" t="s">
        <v>191</v>
      </c>
      <c r="D1070" t="str">
        <f>VLOOKUP(Table1[[#This Row],[State Name]], Lookup!$A$2:$B$33, 2, FALSE)</f>
        <v>CH</v>
      </c>
      <c r="E1070" t="s">
        <v>33</v>
      </c>
      <c r="F1070">
        <v>2020</v>
      </c>
      <c r="G1070" t="s">
        <v>192</v>
      </c>
      <c r="H1070">
        <f t="shared" si="16"/>
        <v>3</v>
      </c>
      <c r="I1070" s="3">
        <f>DATE(Table1[[#This Row],[Year]],Table1[[#This Row],[Month_Number]],1)</f>
        <v>43891</v>
      </c>
      <c r="J1070" t="s">
        <v>57</v>
      </c>
      <c r="K1070" t="s">
        <v>363</v>
      </c>
      <c r="L1070" t="s">
        <v>37</v>
      </c>
      <c r="M1070">
        <v>1</v>
      </c>
      <c r="N1070" t="s">
        <v>113</v>
      </c>
      <c r="O1070">
        <v>1</v>
      </c>
      <c r="P1070">
        <v>4</v>
      </c>
      <c r="Q1070" t="s">
        <v>103</v>
      </c>
      <c r="R1070" t="s">
        <v>40</v>
      </c>
      <c r="S1070" t="s">
        <v>120</v>
      </c>
      <c r="T1070" t="s">
        <v>63</v>
      </c>
      <c r="U1070" t="s">
        <v>43</v>
      </c>
      <c r="V1070">
        <v>66</v>
      </c>
      <c r="W1070">
        <v>30</v>
      </c>
      <c r="X1070" t="str">
        <f>IF(Table1[[#This Row],[Driver Age]]&lt;25,"(&lt;25) Young",IF(Table1[[#This Row],[Driver Age]]&lt;=60,"(25–60) Adult","(&gt;60) Senior"))</f>
        <v>(25–60) Adult</v>
      </c>
      <c r="Y1070" t="s">
        <v>75</v>
      </c>
      <c r="Z1070" t="s">
        <v>107</v>
      </c>
      <c r="AA1070" t="s">
        <v>76</v>
      </c>
      <c r="AB1070" t="s">
        <v>64</v>
      </c>
      <c r="AC1070">
        <v>6</v>
      </c>
      <c r="AD1070" t="s">
        <v>78</v>
      </c>
      <c r="AE1070" t="s">
        <v>48</v>
      </c>
      <c r="AF1070" t="s">
        <v>49</v>
      </c>
      <c r="AG1070" t="s">
        <v>50</v>
      </c>
      <c r="AH1070">
        <v>4</v>
      </c>
      <c r="AI1070" t="s">
        <v>80</v>
      </c>
      <c r="AJ1070" t="s">
        <v>52</v>
      </c>
    </row>
    <row r="1071" spans="1:36">
      <c r="A1071" t="s">
        <v>2000</v>
      </c>
      <c r="B1071">
        <f>1</f>
        <v>1</v>
      </c>
      <c r="C1071" t="s">
        <v>177</v>
      </c>
      <c r="D1071" t="str">
        <f>VLOOKUP(Table1[[#This Row],[State Name]], Lookup!$A$2:$B$33, 2, FALSE)</f>
        <v>MH</v>
      </c>
      <c r="E1071" t="s">
        <v>577</v>
      </c>
      <c r="F1071">
        <v>2018</v>
      </c>
      <c r="G1071" t="s">
        <v>124</v>
      </c>
      <c r="H1071">
        <f t="shared" si="16"/>
        <v>7</v>
      </c>
      <c r="I1071" s="3">
        <f>DATE(Table1[[#This Row],[Year]],Table1[[#This Row],[Month_Number]],1)</f>
        <v>43282</v>
      </c>
      <c r="J1071" t="s">
        <v>154</v>
      </c>
      <c r="K1071" t="s">
        <v>2001</v>
      </c>
      <c r="L1071" t="s">
        <v>37</v>
      </c>
      <c r="M1071">
        <v>4</v>
      </c>
      <c r="N1071" t="s">
        <v>128</v>
      </c>
      <c r="O1071">
        <v>3</v>
      </c>
      <c r="P1071">
        <v>3</v>
      </c>
      <c r="Q1071" t="s">
        <v>103</v>
      </c>
      <c r="R1071" t="s">
        <v>61</v>
      </c>
      <c r="S1071" t="s">
        <v>120</v>
      </c>
      <c r="T1071" t="s">
        <v>105</v>
      </c>
      <c r="U1071" t="s">
        <v>43</v>
      </c>
      <c r="V1071">
        <v>63</v>
      </c>
      <c r="W1071">
        <v>39</v>
      </c>
      <c r="X1071" t="str">
        <f>IF(Table1[[#This Row],[Driver Age]]&lt;25,"(&lt;25) Young",IF(Table1[[#This Row],[Driver Age]]&lt;=60,"(25–60) Adult","(&gt;60) Senior"))</f>
        <v>(25–60) Adult</v>
      </c>
      <c r="Y1071" t="s">
        <v>44</v>
      </c>
      <c r="Z1071" t="s">
        <v>107</v>
      </c>
      <c r="AA1071" t="s">
        <v>45</v>
      </c>
      <c r="AB1071" t="s">
        <v>77</v>
      </c>
      <c r="AC1071">
        <v>1</v>
      </c>
      <c r="AD1071" t="s">
        <v>47</v>
      </c>
      <c r="AE1071" t="s">
        <v>65</v>
      </c>
      <c r="AF1071" t="s">
        <v>26</v>
      </c>
      <c r="AG1071" t="s">
        <v>50</v>
      </c>
      <c r="AH1071">
        <v>1</v>
      </c>
      <c r="AI1071" t="s">
        <v>108</v>
      </c>
      <c r="AJ1071" t="s">
        <v>52</v>
      </c>
    </row>
    <row r="1072" spans="1:36">
      <c r="A1072" t="s">
        <v>2002</v>
      </c>
      <c r="B1072">
        <f>1</f>
        <v>1</v>
      </c>
      <c r="C1072" t="s">
        <v>311</v>
      </c>
      <c r="D1072" t="str">
        <f>VLOOKUP(Table1[[#This Row],[State Name]], Lookup!$A$2:$B$33, 2, FALSE)</f>
        <v>JH</v>
      </c>
      <c r="E1072" t="s">
        <v>33</v>
      </c>
      <c r="F1072">
        <v>2020</v>
      </c>
      <c r="G1072" t="s">
        <v>192</v>
      </c>
      <c r="H1072">
        <f t="shared" si="16"/>
        <v>3</v>
      </c>
      <c r="I1072" s="3">
        <f>DATE(Table1[[#This Row],[Year]],Table1[[#This Row],[Month_Number]],1)</f>
        <v>43891</v>
      </c>
      <c r="J1072" t="s">
        <v>95</v>
      </c>
      <c r="K1072" t="s">
        <v>701</v>
      </c>
      <c r="L1072" t="s">
        <v>37</v>
      </c>
      <c r="M1072">
        <v>5</v>
      </c>
      <c r="N1072" t="s">
        <v>71</v>
      </c>
      <c r="O1072">
        <v>6</v>
      </c>
      <c r="P1072">
        <v>3</v>
      </c>
      <c r="Q1072" t="s">
        <v>119</v>
      </c>
      <c r="R1072" t="s">
        <v>88</v>
      </c>
      <c r="S1072" t="s">
        <v>62</v>
      </c>
      <c r="T1072" t="s">
        <v>74</v>
      </c>
      <c r="U1072" t="s">
        <v>106</v>
      </c>
      <c r="V1072">
        <v>118</v>
      </c>
      <c r="W1072">
        <v>68</v>
      </c>
      <c r="X1072" t="str">
        <f>IF(Table1[[#This Row],[Driver Age]]&lt;25,"(&lt;25) Young",IF(Table1[[#This Row],[Driver Age]]&lt;=60,"(25–60) Adult","(&gt;60) Senior"))</f>
        <v>(&gt;60) Senior</v>
      </c>
      <c r="Y1072" t="s">
        <v>75</v>
      </c>
      <c r="Z1072" t="s">
        <v>107</v>
      </c>
      <c r="AA1072" t="s">
        <v>76</v>
      </c>
      <c r="AB1072" t="s">
        <v>97</v>
      </c>
      <c r="AC1072">
        <v>6</v>
      </c>
      <c r="AD1072" t="s">
        <v>78</v>
      </c>
      <c r="AE1072" t="s">
        <v>48</v>
      </c>
      <c r="AF1072" t="s">
        <v>49</v>
      </c>
      <c r="AG1072" t="s">
        <v>50</v>
      </c>
      <c r="AH1072">
        <v>0.5</v>
      </c>
      <c r="AI1072" t="s">
        <v>51</v>
      </c>
      <c r="AJ1072" t="s">
        <v>81</v>
      </c>
    </row>
    <row r="1073" spans="1:36">
      <c r="A1073" t="s">
        <v>2003</v>
      </c>
      <c r="B1073">
        <f>1</f>
        <v>1</v>
      </c>
      <c r="C1073" t="s">
        <v>93</v>
      </c>
      <c r="D1073" t="str">
        <f>VLOOKUP(Table1[[#This Row],[State Name]], Lookup!$A$2:$B$33, 2, FALSE)</f>
        <v>SK</v>
      </c>
      <c r="E1073" t="s">
        <v>33</v>
      </c>
      <c r="F1073">
        <v>2021</v>
      </c>
      <c r="G1073" t="s">
        <v>56</v>
      </c>
      <c r="H1073">
        <f t="shared" si="16"/>
        <v>1</v>
      </c>
      <c r="I1073" s="3">
        <f>DATE(Table1[[#This Row],[Year]],Table1[[#This Row],[Month_Number]],1)</f>
        <v>44197</v>
      </c>
      <c r="J1073" t="s">
        <v>35</v>
      </c>
      <c r="K1073" t="s">
        <v>2004</v>
      </c>
      <c r="L1073" t="s">
        <v>59</v>
      </c>
      <c r="M1073">
        <v>3</v>
      </c>
      <c r="N1073" t="s">
        <v>128</v>
      </c>
      <c r="O1073">
        <v>6</v>
      </c>
      <c r="P1073">
        <v>4</v>
      </c>
      <c r="Q1073" t="s">
        <v>87</v>
      </c>
      <c r="R1073" t="s">
        <v>40</v>
      </c>
      <c r="S1073" t="s">
        <v>120</v>
      </c>
      <c r="T1073" t="s">
        <v>63</v>
      </c>
      <c r="U1073" t="s">
        <v>89</v>
      </c>
      <c r="V1073">
        <v>38</v>
      </c>
      <c r="W1073">
        <v>20</v>
      </c>
      <c r="X1073" t="str">
        <f>IF(Table1[[#This Row],[Driver Age]]&lt;25,"(&lt;25) Young",IF(Table1[[#This Row],[Driver Age]]&lt;=60,"(25–60) Adult","(&gt;60) Senior"))</f>
        <v>(&lt;25) Young</v>
      </c>
      <c r="Y1073" t="s">
        <v>44</v>
      </c>
      <c r="Z1073" t="s">
        <v>90</v>
      </c>
      <c r="AA1073" t="s">
        <v>76</v>
      </c>
      <c r="AB1073" t="s">
        <v>97</v>
      </c>
      <c r="AC1073">
        <v>1</v>
      </c>
      <c r="AD1073" t="s">
        <v>47</v>
      </c>
      <c r="AE1073" t="s">
        <v>48</v>
      </c>
      <c r="AF1073" t="s">
        <v>49</v>
      </c>
      <c r="AG1073" t="s">
        <v>50</v>
      </c>
      <c r="AH1073">
        <v>0.67</v>
      </c>
      <c r="AI1073" t="s">
        <v>168</v>
      </c>
      <c r="AJ1073" t="s">
        <v>109</v>
      </c>
    </row>
    <row r="1074" spans="1:36">
      <c r="A1074" t="s">
        <v>2005</v>
      </c>
      <c r="B1074">
        <f>1</f>
        <v>1</v>
      </c>
      <c r="C1074" t="s">
        <v>69</v>
      </c>
      <c r="D1074" t="str">
        <f>VLOOKUP(Table1[[#This Row],[State Name]], Lookup!$A$2:$B$33, 2, FALSE)</f>
        <v>CG</v>
      </c>
      <c r="E1074" t="s">
        <v>33</v>
      </c>
      <c r="F1074">
        <v>2023</v>
      </c>
      <c r="G1074" t="s">
        <v>100</v>
      </c>
      <c r="H1074">
        <f t="shared" si="16"/>
        <v>11</v>
      </c>
      <c r="I1074" s="3">
        <f>DATE(Table1[[#This Row],[Year]],Table1[[#This Row],[Month_Number]],1)</f>
        <v>45231</v>
      </c>
      <c r="J1074" t="s">
        <v>101</v>
      </c>
      <c r="K1074" t="s">
        <v>1525</v>
      </c>
      <c r="L1074" t="s">
        <v>50</v>
      </c>
      <c r="M1074">
        <v>5</v>
      </c>
      <c r="N1074" t="s">
        <v>86</v>
      </c>
      <c r="O1074">
        <v>1</v>
      </c>
      <c r="P1074">
        <v>4</v>
      </c>
      <c r="Q1074" t="s">
        <v>72</v>
      </c>
      <c r="R1074" t="s">
        <v>104</v>
      </c>
      <c r="S1074" t="s">
        <v>73</v>
      </c>
      <c r="T1074" t="s">
        <v>42</v>
      </c>
      <c r="U1074" t="s">
        <v>89</v>
      </c>
      <c r="V1074">
        <v>113</v>
      </c>
      <c r="W1074">
        <v>66</v>
      </c>
      <c r="X1074" t="str">
        <f>IF(Table1[[#This Row],[Driver Age]]&lt;25,"(&lt;25) Young",IF(Table1[[#This Row],[Driver Age]]&lt;=60,"(25–60) Adult","(&gt;60) Senior"))</f>
        <v>(&gt;60) Senior</v>
      </c>
      <c r="Y1074" t="s">
        <v>75</v>
      </c>
      <c r="Z1074" t="s">
        <v>90</v>
      </c>
      <c r="AA1074" t="s">
        <v>76</v>
      </c>
      <c r="AB1074" t="s">
        <v>77</v>
      </c>
      <c r="AC1074">
        <v>1</v>
      </c>
      <c r="AD1074" t="s">
        <v>47</v>
      </c>
      <c r="AE1074" t="s">
        <v>79</v>
      </c>
      <c r="AF1074" t="s">
        <v>49</v>
      </c>
      <c r="AG1074" t="s">
        <v>50</v>
      </c>
      <c r="AH1074">
        <v>4</v>
      </c>
      <c r="AI1074" t="s">
        <v>51</v>
      </c>
      <c r="AJ1074" t="s">
        <v>81</v>
      </c>
    </row>
    <row r="1075" spans="1:36">
      <c r="A1075" t="s">
        <v>2006</v>
      </c>
      <c r="B1075">
        <f>1</f>
        <v>1</v>
      </c>
      <c r="C1075" t="s">
        <v>220</v>
      </c>
      <c r="D1075" t="str">
        <f>VLOOKUP(Table1[[#This Row],[State Name]], Lookup!$A$2:$B$33, 2, FALSE)</f>
        <v>NL</v>
      </c>
      <c r="E1075" t="s">
        <v>33</v>
      </c>
      <c r="F1075">
        <v>2021</v>
      </c>
      <c r="G1075" t="s">
        <v>111</v>
      </c>
      <c r="H1075">
        <f t="shared" si="16"/>
        <v>10</v>
      </c>
      <c r="I1075" s="3">
        <f>DATE(Table1[[#This Row],[Year]],Table1[[#This Row],[Month_Number]],1)</f>
        <v>44470</v>
      </c>
      <c r="J1075" t="s">
        <v>95</v>
      </c>
      <c r="K1075" t="s">
        <v>1847</v>
      </c>
      <c r="L1075" t="s">
        <v>37</v>
      </c>
      <c r="M1075">
        <v>3</v>
      </c>
      <c r="N1075" t="s">
        <v>113</v>
      </c>
      <c r="O1075">
        <v>7</v>
      </c>
      <c r="P1075">
        <v>4</v>
      </c>
      <c r="Q1075" t="s">
        <v>39</v>
      </c>
      <c r="R1075" t="s">
        <v>40</v>
      </c>
      <c r="S1075" t="s">
        <v>73</v>
      </c>
      <c r="T1075" t="s">
        <v>63</v>
      </c>
      <c r="U1075" t="s">
        <v>33</v>
      </c>
      <c r="V1075">
        <v>40</v>
      </c>
      <c r="W1075">
        <v>53</v>
      </c>
      <c r="X1075" t="str">
        <f>IF(Table1[[#This Row],[Driver Age]]&lt;25,"(&lt;25) Young",IF(Table1[[#This Row],[Driver Age]]&lt;=60,"(25–60) Adult","(&gt;60) Senior"))</f>
        <v>(25–60) Adult</v>
      </c>
      <c r="Y1075" t="s">
        <v>75</v>
      </c>
      <c r="Z1075" t="s">
        <v>90</v>
      </c>
      <c r="AA1075" t="s">
        <v>76</v>
      </c>
      <c r="AB1075" t="s">
        <v>64</v>
      </c>
      <c r="AC1075">
        <v>6</v>
      </c>
      <c r="AD1075" t="s">
        <v>78</v>
      </c>
      <c r="AE1075" t="s">
        <v>48</v>
      </c>
      <c r="AF1075" t="s">
        <v>49</v>
      </c>
      <c r="AG1075" t="s">
        <v>50</v>
      </c>
      <c r="AH1075">
        <v>0.56999999999999995</v>
      </c>
      <c r="AI1075" t="s">
        <v>66</v>
      </c>
      <c r="AJ1075" t="s">
        <v>109</v>
      </c>
    </row>
    <row r="1076" spans="1:36">
      <c r="A1076" t="s">
        <v>2007</v>
      </c>
      <c r="B1076">
        <f>1</f>
        <v>1</v>
      </c>
      <c r="C1076" t="s">
        <v>215</v>
      </c>
      <c r="D1076" t="str">
        <f>VLOOKUP(Table1[[#This Row],[State Name]], Lookup!$A$2:$B$33, 2, FALSE)</f>
        <v>KL</v>
      </c>
      <c r="E1076" t="s">
        <v>33</v>
      </c>
      <c r="F1076">
        <v>2020</v>
      </c>
      <c r="G1076" t="s">
        <v>138</v>
      </c>
      <c r="H1076">
        <f t="shared" si="16"/>
        <v>9</v>
      </c>
      <c r="I1076" s="3">
        <f>DATE(Table1[[#This Row],[Year]],Table1[[#This Row],[Month_Number]],1)</f>
        <v>44075</v>
      </c>
      <c r="J1076" t="s">
        <v>35</v>
      </c>
      <c r="K1076" t="s">
        <v>2008</v>
      </c>
      <c r="L1076" t="s">
        <v>59</v>
      </c>
      <c r="M1076">
        <v>5</v>
      </c>
      <c r="N1076" t="s">
        <v>60</v>
      </c>
      <c r="O1076">
        <v>10</v>
      </c>
      <c r="P1076">
        <v>3</v>
      </c>
      <c r="Q1076" t="s">
        <v>39</v>
      </c>
      <c r="R1076" t="s">
        <v>40</v>
      </c>
      <c r="S1076" t="s">
        <v>120</v>
      </c>
      <c r="T1076" t="s">
        <v>74</v>
      </c>
      <c r="U1076" t="s">
        <v>33</v>
      </c>
      <c r="V1076">
        <v>64</v>
      </c>
      <c r="W1076">
        <v>68</v>
      </c>
      <c r="X1076" t="str">
        <f>IF(Table1[[#This Row],[Driver Age]]&lt;25,"(&lt;25) Young",IF(Table1[[#This Row],[Driver Age]]&lt;=60,"(25–60) Adult","(&gt;60) Senior"))</f>
        <v>(&gt;60) Senior</v>
      </c>
      <c r="Y1076" t="s">
        <v>75</v>
      </c>
      <c r="Z1076" t="s">
        <v>33</v>
      </c>
      <c r="AA1076" t="s">
        <v>45</v>
      </c>
      <c r="AB1076" t="s">
        <v>46</v>
      </c>
      <c r="AC1076">
        <v>12</v>
      </c>
      <c r="AD1076" t="s">
        <v>135</v>
      </c>
      <c r="AE1076" t="s">
        <v>48</v>
      </c>
      <c r="AF1076" t="s">
        <v>49</v>
      </c>
      <c r="AG1076" t="s">
        <v>50</v>
      </c>
      <c r="AH1076">
        <v>0.3</v>
      </c>
      <c r="AI1076" t="s">
        <v>51</v>
      </c>
      <c r="AJ1076" t="s">
        <v>52</v>
      </c>
    </row>
    <row r="1077" spans="1:36">
      <c r="A1077" t="s">
        <v>2009</v>
      </c>
      <c r="B1077">
        <f>1</f>
        <v>1</v>
      </c>
      <c r="C1077" t="s">
        <v>307</v>
      </c>
      <c r="D1077" t="str">
        <f>VLOOKUP(Table1[[#This Row],[State Name]], Lookup!$A$2:$B$33, 2, FALSE)</f>
        <v>DL</v>
      </c>
      <c r="E1077" t="s">
        <v>308</v>
      </c>
      <c r="F1077">
        <v>2020</v>
      </c>
      <c r="G1077" t="s">
        <v>100</v>
      </c>
      <c r="H1077">
        <f t="shared" si="16"/>
        <v>11</v>
      </c>
      <c r="I1077" s="3">
        <f>DATE(Table1[[#This Row],[Year]],Table1[[#This Row],[Month_Number]],1)</f>
        <v>44136</v>
      </c>
      <c r="J1077" t="s">
        <v>154</v>
      </c>
      <c r="K1077" t="s">
        <v>2010</v>
      </c>
      <c r="L1077" t="s">
        <v>59</v>
      </c>
      <c r="M1077">
        <v>4</v>
      </c>
      <c r="N1077" t="s">
        <v>113</v>
      </c>
      <c r="O1077">
        <v>1</v>
      </c>
      <c r="P1077">
        <v>3</v>
      </c>
      <c r="Q1077" t="s">
        <v>87</v>
      </c>
      <c r="R1077" t="s">
        <v>88</v>
      </c>
      <c r="S1077" t="s">
        <v>73</v>
      </c>
      <c r="T1077" t="s">
        <v>105</v>
      </c>
      <c r="U1077" t="s">
        <v>33</v>
      </c>
      <c r="V1077">
        <v>92</v>
      </c>
      <c r="W1077">
        <v>69</v>
      </c>
      <c r="X1077" t="str">
        <f>IF(Table1[[#This Row],[Driver Age]]&lt;25,"(&lt;25) Young",IF(Table1[[#This Row],[Driver Age]]&lt;=60,"(25–60) Adult","(&gt;60) Senior"))</f>
        <v>(&gt;60) Senior</v>
      </c>
      <c r="Y1077" t="s">
        <v>75</v>
      </c>
      <c r="Z1077" t="s">
        <v>33</v>
      </c>
      <c r="AA1077" t="s">
        <v>76</v>
      </c>
      <c r="AB1077" t="s">
        <v>64</v>
      </c>
      <c r="AC1077">
        <v>5</v>
      </c>
      <c r="AD1077" t="s">
        <v>78</v>
      </c>
      <c r="AE1077" t="s">
        <v>48</v>
      </c>
      <c r="AF1077" t="s">
        <v>26</v>
      </c>
      <c r="AG1077" t="s">
        <v>50</v>
      </c>
      <c r="AH1077">
        <v>3</v>
      </c>
      <c r="AI1077" t="s">
        <v>51</v>
      </c>
      <c r="AJ1077" t="s">
        <v>67</v>
      </c>
    </row>
    <row r="1078" spans="1:36">
      <c r="A1078" t="s">
        <v>2011</v>
      </c>
      <c r="B1078">
        <f>1</f>
        <v>1</v>
      </c>
      <c r="C1078" t="s">
        <v>270</v>
      </c>
      <c r="D1078" t="str">
        <f>VLOOKUP(Table1[[#This Row],[State Name]], Lookup!$A$2:$B$33, 2, FALSE)</f>
        <v>HR</v>
      </c>
      <c r="E1078" t="s">
        <v>33</v>
      </c>
      <c r="F1078">
        <v>2018</v>
      </c>
      <c r="G1078" t="s">
        <v>34</v>
      </c>
      <c r="H1078">
        <f t="shared" si="16"/>
        <v>5</v>
      </c>
      <c r="I1078" s="3">
        <f>DATE(Table1[[#This Row],[Year]],Table1[[#This Row],[Month_Number]],1)</f>
        <v>43221</v>
      </c>
      <c r="J1078" t="s">
        <v>57</v>
      </c>
      <c r="K1078" t="s">
        <v>1735</v>
      </c>
      <c r="L1078" t="s">
        <v>59</v>
      </c>
      <c r="M1078">
        <v>2</v>
      </c>
      <c r="N1078" t="s">
        <v>128</v>
      </c>
      <c r="O1078">
        <v>0</v>
      </c>
      <c r="P1078">
        <v>0</v>
      </c>
      <c r="Q1078" t="s">
        <v>87</v>
      </c>
      <c r="R1078" t="s">
        <v>61</v>
      </c>
      <c r="S1078" t="s">
        <v>120</v>
      </c>
      <c r="T1078" t="s">
        <v>42</v>
      </c>
      <c r="U1078" t="s">
        <v>106</v>
      </c>
      <c r="V1078">
        <v>58</v>
      </c>
      <c r="W1078">
        <v>45</v>
      </c>
      <c r="X1078" t="str">
        <f>IF(Table1[[#This Row],[Driver Age]]&lt;25,"(&lt;25) Young",IF(Table1[[#This Row],[Driver Age]]&lt;=60,"(25–60) Adult","(&gt;60) Senior"))</f>
        <v>(25–60) Adult</v>
      </c>
      <c r="Y1078" t="s">
        <v>44</v>
      </c>
      <c r="Z1078" t="s">
        <v>107</v>
      </c>
      <c r="AA1078" t="s">
        <v>45</v>
      </c>
      <c r="AB1078" t="s">
        <v>64</v>
      </c>
      <c r="AC1078">
        <v>1</v>
      </c>
      <c r="AD1078" t="s">
        <v>47</v>
      </c>
      <c r="AE1078" t="s">
        <v>65</v>
      </c>
      <c r="AF1078" t="s">
        <v>49</v>
      </c>
      <c r="AG1078" t="s">
        <v>143</v>
      </c>
      <c r="AH1078">
        <v>0</v>
      </c>
      <c r="AI1078" t="s">
        <v>108</v>
      </c>
      <c r="AJ1078" t="s">
        <v>52</v>
      </c>
    </row>
    <row r="1079" spans="1:36">
      <c r="A1079" t="s">
        <v>2012</v>
      </c>
      <c r="B1079">
        <f>1</f>
        <v>1</v>
      </c>
      <c r="C1079" t="s">
        <v>149</v>
      </c>
      <c r="D1079" t="str">
        <f>VLOOKUP(Table1[[#This Row],[State Name]], Lookup!$A$2:$B$33, 2, FALSE)</f>
        <v>AR</v>
      </c>
      <c r="E1079" t="s">
        <v>33</v>
      </c>
      <c r="F1079">
        <v>2022</v>
      </c>
      <c r="G1079" t="s">
        <v>83</v>
      </c>
      <c r="H1079">
        <f t="shared" si="16"/>
        <v>6</v>
      </c>
      <c r="I1079" s="3">
        <f>DATE(Table1[[#This Row],[Year]],Table1[[#This Row],[Month_Number]],1)</f>
        <v>44713</v>
      </c>
      <c r="J1079" t="s">
        <v>154</v>
      </c>
      <c r="K1079" t="s">
        <v>678</v>
      </c>
      <c r="L1079" t="s">
        <v>59</v>
      </c>
      <c r="M1079">
        <v>2</v>
      </c>
      <c r="N1079" t="s">
        <v>162</v>
      </c>
      <c r="O1079">
        <v>0</v>
      </c>
      <c r="P1079">
        <v>0</v>
      </c>
      <c r="Q1079" t="s">
        <v>72</v>
      </c>
      <c r="R1079" t="s">
        <v>104</v>
      </c>
      <c r="S1079" t="s">
        <v>41</v>
      </c>
      <c r="T1079" t="s">
        <v>74</v>
      </c>
      <c r="U1079" t="s">
        <v>106</v>
      </c>
      <c r="V1079">
        <v>107</v>
      </c>
      <c r="W1079">
        <v>38</v>
      </c>
      <c r="X1079" t="str">
        <f>IF(Table1[[#This Row],[Driver Age]]&lt;25,"(&lt;25) Young",IF(Table1[[#This Row],[Driver Age]]&lt;=60,"(25–60) Adult","(&gt;60) Senior"))</f>
        <v>(25–60) Adult</v>
      </c>
      <c r="Y1079" t="s">
        <v>75</v>
      </c>
      <c r="Z1079" t="s">
        <v>90</v>
      </c>
      <c r="AA1079" t="s">
        <v>76</v>
      </c>
      <c r="AB1079" t="s">
        <v>46</v>
      </c>
      <c r="AC1079">
        <v>12</v>
      </c>
      <c r="AD1079" t="s">
        <v>135</v>
      </c>
      <c r="AE1079" t="s">
        <v>79</v>
      </c>
      <c r="AF1079" t="s">
        <v>26</v>
      </c>
      <c r="AG1079" t="s">
        <v>143</v>
      </c>
      <c r="AH1079">
        <v>0</v>
      </c>
      <c r="AI1079" t="s">
        <v>108</v>
      </c>
      <c r="AJ1079" t="s">
        <v>67</v>
      </c>
    </row>
    <row r="1080" spans="1:36">
      <c r="A1080" t="s">
        <v>2013</v>
      </c>
      <c r="B1080">
        <f>1</f>
        <v>1</v>
      </c>
      <c r="C1080" t="s">
        <v>177</v>
      </c>
      <c r="D1080" t="str">
        <f>VLOOKUP(Table1[[#This Row],[State Name]], Lookup!$A$2:$B$33, 2, FALSE)</f>
        <v>MH</v>
      </c>
      <c r="E1080" t="s">
        <v>203</v>
      </c>
      <c r="F1080">
        <v>2020</v>
      </c>
      <c r="G1080" t="s">
        <v>34</v>
      </c>
      <c r="H1080">
        <f t="shared" si="16"/>
        <v>5</v>
      </c>
      <c r="I1080" s="3">
        <f>DATE(Table1[[#This Row],[Year]],Table1[[#This Row],[Month_Number]],1)</f>
        <v>43952</v>
      </c>
      <c r="J1080" t="s">
        <v>57</v>
      </c>
      <c r="K1080" t="s">
        <v>2014</v>
      </c>
      <c r="L1080" t="s">
        <v>37</v>
      </c>
      <c r="M1080">
        <v>3</v>
      </c>
      <c r="N1080" t="s">
        <v>128</v>
      </c>
      <c r="O1080">
        <v>5</v>
      </c>
      <c r="P1080">
        <v>2</v>
      </c>
      <c r="Q1080" t="s">
        <v>119</v>
      </c>
      <c r="R1080" t="s">
        <v>88</v>
      </c>
      <c r="S1080" t="s">
        <v>41</v>
      </c>
      <c r="T1080" t="s">
        <v>105</v>
      </c>
      <c r="U1080" t="s">
        <v>106</v>
      </c>
      <c r="V1080">
        <v>68</v>
      </c>
      <c r="W1080">
        <v>55</v>
      </c>
      <c r="X1080" t="str">
        <f>IF(Table1[[#This Row],[Driver Age]]&lt;25,"(&lt;25) Young",IF(Table1[[#This Row],[Driver Age]]&lt;=60,"(25–60) Adult","(&gt;60) Senior"))</f>
        <v>(25–60) Adult</v>
      </c>
      <c r="Y1080" t="s">
        <v>44</v>
      </c>
      <c r="Z1080" t="s">
        <v>90</v>
      </c>
      <c r="AA1080" t="s">
        <v>45</v>
      </c>
      <c r="AB1080" t="s">
        <v>46</v>
      </c>
      <c r="AC1080">
        <v>1</v>
      </c>
      <c r="AD1080" t="s">
        <v>47</v>
      </c>
      <c r="AE1080" t="s">
        <v>48</v>
      </c>
      <c r="AF1080" t="s">
        <v>49</v>
      </c>
      <c r="AG1080" t="s">
        <v>50</v>
      </c>
      <c r="AH1080">
        <v>0.4</v>
      </c>
      <c r="AI1080" t="s">
        <v>66</v>
      </c>
      <c r="AJ1080" t="s">
        <v>52</v>
      </c>
    </row>
    <row r="1081" spans="1:36">
      <c r="A1081" t="s">
        <v>2015</v>
      </c>
      <c r="B1081">
        <f>1</f>
        <v>1</v>
      </c>
      <c r="C1081" t="s">
        <v>211</v>
      </c>
      <c r="D1081" t="str">
        <f>VLOOKUP(Table1[[#This Row],[State Name]], Lookup!$A$2:$B$33, 2, FALSE)</f>
        <v>WB</v>
      </c>
      <c r="E1081" t="s">
        <v>265</v>
      </c>
      <c r="F1081">
        <v>2021</v>
      </c>
      <c r="G1081" t="s">
        <v>124</v>
      </c>
      <c r="H1081">
        <f t="shared" si="16"/>
        <v>7</v>
      </c>
      <c r="I1081" s="3">
        <f>DATE(Table1[[#This Row],[Year]],Table1[[#This Row],[Month_Number]],1)</f>
        <v>44378</v>
      </c>
      <c r="J1081" t="s">
        <v>95</v>
      </c>
      <c r="K1081" t="s">
        <v>2016</v>
      </c>
      <c r="L1081" t="s">
        <v>37</v>
      </c>
      <c r="M1081">
        <v>3</v>
      </c>
      <c r="N1081" t="s">
        <v>86</v>
      </c>
      <c r="O1081">
        <v>8</v>
      </c>
      <c r="P1081">
        <v>2</v>
      </c>
      <c r="Q1081" t="s">
        <v>103</v>
      </c>
      <c r="R1081" t="s">
        <v>40</v>
      </c>
      <c r="S1081" t="s">
        <v>62</v>
      </c>
      <c r="T1081" t="s">
        <v>74</v>
      </c>
      <c r="U1081" t="s">
        <v>43</v>
      </c>
      <c r="V1081">
        <v>53</v>
      </c>
      <c r="W1081">
        <v>68</v>
      </c>
      <c r="X1081" t="str">
        <f>IF(Table1[[#This Row],[Driver Age]]&lt;25,"(&lt;25) Young",IF(Table1[[#This Row],[Driver Age]]&lt;=60,"(25–60) Adult","(&gt;60) Senior"))</f>
        <v>(&gt;60) Senior</v>
      </c>
      <c r="Y1081" t="s">
        <v>75</v>
      </c>
      <c r="Z1081" t="s">
        <v>107</v>
      </c>
      <c r="AA1081" t="s">
        <v>45</v>
      </c>
      <c r="AB1081" t="s">
        <v>64</v>
      </c>
      <c r="AC1081">
        <v>18</v>
      </c>
      <c r="AD1081" t="s">
        <v>114</v>
      </c>
      <c r="AE1081" t="s">
        <v>48</v>
      </c>
      <c r="AF1081" t="s">
        <v>49</v>
      </c>
      <c r="AG1081" t="s">
        <v>50</v>
      </c>
      <c r="AH1081">
        <v>0.25</v>
      </c>
      <c r="AI1081" t="s">
        <v>51</v>
      </c>
      <c r="AJ1081" t="s">
        <v>52</v>
      </c>
    </row>
    <row r="1082" spans="1:36">
      <c r="A1082" t="s">
        <v>2017</v>
      </c>
      <c r="B1082">
        <f>1</f>
        <v>1</v>
      </c>
      <c r="C1082" t="s">
        <v>157</v>
      </c>
      <c r="D1082" t="str">
        <f>VLOOKUP(Table1[[#This Row],[State Name]], Lookup!$A$2:$B$33, 2, FALSE)</f>
        <v>KA</v>
      </c>
      <c r="E1082" t="s">
        <v>158</v>
      </c>
      <c r="F1082">
        <v>2020</v>
      </c>
      <c r="G1082" t="s">
        <v>192</v>
      </c>
      <c r="H1082">
        <f t="shared" si="16"/>
        <v>3</v>
      </c>
      <c r="I1082" s="3">
        <f>DATE(Table1[[#This Row],[Year]],Table1[[#This Row],[Month_Number]],1)</f>
        <v>43891</v>
      </c>
      <c r="J1082" t="s">
        <v>146</v>
      </c>
      <c r="K1082" t="s">
        <v>1583</v>
      </c>
      <c r="L1082" t="s">
        <v>50</v>
      </c>
      <c r="M1082">
        <v>5</v>
      </c>
      <c r="N1082" t="s">
        <v>71</v>
      </c>
      <c r="O1082">
        <v>9</v>
      </c>
      <c r="P1082">
        <v>3</v>
      </c>
      <c r="Q1082" t="s">
        <v>119</v>
      </c>
      <c r="R1082" t="s">
        <v>61</v>
      </c>
      <c r="S1082" t="s">
        <v>41</v>
      </c>
      <c r="T1082" t="s">
        <v>105</v>
      </c>
      <c r="U1082" t="s">
        <v>89</v>
      </c>
      <c r="V1082">
        <v>46</v>
      </c>
      <c r="W1082">
        <v>27</v>
      </c>
      <c r="X1082" t="str">
        <f>IF(Table1[[#This Row],[Driver Age]]&lt;25,"(&lt;25) Young",IF(Table1[[#This Row],[Driver Age]]&lt;=60,"(25–60) Adult","(&gt;60) Senior"))</f>
        <v>(25–60) Adult</v>
      </c>
      <c r="Y1082" t="s">
        <v>75</v>
      </c>
      <c r="Z1082" t="s">
        <v>107</v>
      </c>
      <c r="AA1082" t="s">
        <v>45</v>
      </c>
      <c r="AB1082" t="s">
        <v>46</v>
      </c>
      <c r="AC1082">
        <v>16</v>
      </c>
      <c r="AD1082" t="s">
        <v>135</v>
      </c>
      <c r="AE1082" t="s">
        <v>48</v>
      </c>
      <c r="AF1082" t="s">
        <v>49</v>
      </c>
      <c r="AG1082" t="s">
        <v>50</v>
      </c>
      <c r="AH1082">
        <v>0.33</v>
      </c>
      <c r="AI1082" t="s">
        <v>80</v>
      </c>
      <c r="AJ1082" t="s">
        <v>109</v>
      </c>
    </row>
    <row r="1083" spans="1:36">
      <c r="A1083" t="s">
        <v>2018</v>
      </c>
      <c r="B1083">
        <f>1</f>
        <v>1</v>
      </c>
      <c r="C1083" t="s">
        <v>206</v>
      </c>
      <c r="D1083" t="str">
        <f>VLOOKUP(Table1[[#This Row],[State Name]], Lookup!$A$2:$B$33, 2, FALSE)</f>
        <v>OD</v>
      </c>
      <c r="E1083" t="s">
        <v>33</v>
      </c>
      <c r="F1083">
        <v>2021</v>
      </c>
      <c r="G1083" t="s">
        <v>56</v>
      </c>
      <c r="H1083">
        <f t="shared" si="16"/>
        <v>1</v>
      </c>
      <c r="I1083" s="3">
        <f>DATE(Table1[[#This Row],[Year]],Table1[[#This Row],[Month_Number]],1)</f>
        <v>44197</v>
      </c>
      <c r="J1083" t="s">
        <v>154</v>
      </c>
      <c r="K1083" t="s">
        <v>2019</v>
      </c>
      <c r="L1083" t="s">
        <v>50</v>
      </c>
      <c r="M1083">
        <v>1</v>
      </c>
      <c r="N1083" t="s">
        <v>38</v>
      </c>
      <c r="O1083">
        <v>10</v>
      </c>
      <c r="P1083">
        <v>4</v>
      </c>
      <c r="Q1083" t="s">
        <v>39</v>
      </c>
      <c r="R1083" t="s">
        <v>88</v>
      </c>
      <c r="S1083" t="s">
        <v>62</v>
      </c>
      <c r="T1083" t="s">
        <v>105</v>
      </c>
      <c r="U1083" t="s">
        <v>106</v>
      </c>
      <c r="V1083">
        <v>66</v>
      </c>
      <c r="W1083">
        <v>50</v>
      </c>
      <c r="X1083" t="str">
        <f>IF(Table1[[#This Row],[Driver Age]]&lt;25,"(&lt;25) Young",IF(Table1[[#This Row],[Driver Age]]&lt;=60,"(25–60) Adult","(&gt;60) Senior"))</f>
        <v>(25–60) Adult</v>
      </c>
      <c r="Y1083" t="s">
        <v>75</v>
      </c>
      <c r="Z1083" t="s">
        <v>107</v>
      </c>
      <c r="AA1083" t="s">
        <v>76</v>
      </c>
      <c r="AB1083" t="s">
        <v>97</v>
      </c>
      <c r="AC1083">
        <v>16</v>
      </c>
      <c r="AD1083" t="s">
        <v>135</v>
      </c>
      <c r="AE1083" t="s">
        <v>48</v>
      </c>
      <c r="AF1083" t="s">
        <v>26</v>
      </c>
      <c r="AG1083" t="s">
        <v>50</v>
      </c>
      <c r="AH1083">
        <v>0.4</v>
      </c>
      <c r="AI1083" t="s">
        <v>66</v>
      </c>
      <c r="AJ1083" t="s">
        <v>52</v>
      </c>
    </row>
    <row r="1084" spans="1:36">
      <c r="A1084" t="s">
        <v>2020</v>
      </c>
      <c r="B1084">
        <f>1</f>
        <v>1</v>
      </c>
      <c r="C1084" t="s">
        <v>286</v>
      </c>
      <c r="D1084" t="str">
        <f>VLOOKUP(Table1[[#This Row],[State Name]], Lookup!$A$2:$B$33, 2, FALSE)</f>
        <v>GA</v>
      </c>
      <c r="E1084" t="s">
        <v>33</v>
      </c>
      <c r="F1084">
        <v>2018</v>
      </c>
      <c r="G1084" t="s">
        <v>100</v>
      </c>
      <c r="H1084">
        <f t="shared" si="16"/>
        <v>11</v>
      </c>
      <c r="I1084" s="3">
        <f>DATE(Table1[[#This Row],[Year]],Table1[[#This Row],[Month_Number]],1)</f>
        <v>43405</v>
      </c>
      <c r="J1084" t="s">
        <v>35</v>
      </c>
      <c r="K1084" t="s">
        <v>609</v>
      </c>
      <c r="L1084" t="s">
        <v>37</v>
      </c>
      <c r="M1084">
        <v>3</v>
      </c>
      <c r="N1084" t="s">
        <v>71</v>
      </c>
      <c r="O1084">
        <v>7</v>
      </c>
      <c r="P1084">
        <v>0</v>
      </c>
      <c r="Q1084" t="s">
        <v>39</v>
      </c>
      <c r="R1084" t="s">
        <v>104</v>
      </c>
      <c r="S1084" t="s">
        <v>73</v>
      </c>
      <c r="T1084" t="s">
        <v>42</v>
      </c>
      <c r="U1084" t="s">
        <v>43</v>
      </c>
      <c r="V1084">
        <v>47</v>
      </c>
      <c r="W1084">
        <v>65</v>
      </c>
      <c r="X1084" t="str">
        <f>IF(Table1[[#This Row],[Driver Age]]&lt;25,"(&lt;25) Young",IF(Table1[[#This Row],[Driver Age]]&lt;=60,"(25–60) Adult","(&gt;60) Senior"))</f>
        <v>(&gt;60) Senior</v>
      </c>
      <c r="Y1084" t="s">
        <v>75</v>
      </c>
      <c r="Z1084" t="s">
        <v>33</v>
      </c>
      <c r="AA1084" t="s">
        <v>76</v>
      </c>
      <c r="AB1084" t="s">
        <v>77</v>
      </c>
      <c r="AC1084">
        <v>22</v>
      </c>
      <c r="AD1084" t="s">
        <v>47</v>
      </c>
      <c r="AE1084" t="s">
        <v>65</v>
      </c>
      <c r="AF1084" t="s">
        <v>49</v>
      </c>
      <c r="AG1084" t="s">
        <v>143</v>
      </c>
      <c r="AH1084">
        <v>0</v>
      </c>
      <c r="AI1084" t="s">
        <v>51</v>
      </c>
      <c r="AJ1084" t="s">
        <v>109</v>
      </c>
    </row>
    <row r="1085" spans="1:36">
      <c r="A1085" t="s">
        <v>2021</v>
      </c>
      <c r="B1085">
        <f>1</f>
        <v>1</v>
      </c>
      <c r="C1085" t="s">
        <v>311</v>
      </c>
      <c r="D1085" t="str">
        <f>VLOOKUP(Table1[[#This Row],[State Name]], Lookup!$A$2:$B$33, 2, FALSE)</f>
        <v>JH</v>
      </c>
      <c r="E1085" t="s">
        <v>33</v>
      </c>
      <c r="F1085">
        <v>2022</v>
      </c>
      <c r="G1085" t="s">
        <v>34</v>
      </c>
      <c r="H1085">
        <f t="shared" si="16"/>
        <v>5</v>
      </c>
      <c r="I1085" s="3">
        <f>DATE(Table1[[#This Row],[Year]],Table1[[#This Row],[Month_Number]],1)</f>
        <v>44682</v>
      </c>
      <c r="J1085" t="s">
        <v>154</v>
      </c>
      <c r="K1085" t="s">
        <v>2022</v>
      </c>
      <c r="L1085" t="s">
        <v>59</v>
      </c>
      <c r="M1085">
        <v>3</v>
      </c>
      <c r="N1085" t="s">
        <v>60</v>
      </c>
      <c r="O1085">
        <v>3</v>
      </c>
      <c r="P1085">
        <v>4</v>
      </c>
      <c r="Q1085" t="s">
        <v>87</v>
      </c>
      <c r="R1085" t="s">
        <v>61</v>
      </c>
      <c r="S1085" t="s">
        <v>120</v>
      </c>
      <c r="T1085" t="s">
        <v>74</v>
      </c>
      <c r="U1085" t="s">
        <v>43</v>
      </c>
      <c r="V1085">
        <v>89</v>
      </c>
      <c r="W1085">
        <v>62</v>
      </c>
      <c r="X1085" t="str">
        <f>IF(Table1[[#This Row],[Driver Age]]&lt;25,"(&lt;25) Young",IF(Table1[[#This Row],[Driver Age]]&lt;=60,"(25–60) Adult","(&gt;60) Senior"))</f>
        <v>(&gt;60) Senior</v>
      </c>
      <c r="Y1085" t="s">
        <v>75</v>
      </c>
      <c r="Z1085" t="s">
        <v>90</v>
      </c>
      <c r="AA1085" t="s">
        <v>76</v>
      </c>
      <c r="AB1085" t="s">
        <v>46</v>
      </c>
      <c r="AC1085">
        <v>4</v>
      </c>
      <c r="AD1085" t="s">
        <v>47</v>
      </c>
      <c r="AE1085" t="s">
        <v>79</v>
      </c>
      <c r="AF1085" t="s">
        <v>26</v>
      </c>
      <c r="AG1085" t="s">
        <v>50</v>
      </c>
      <c r="AH1085">
        <v>1.33</v>
      </c>
      <c r="AI1085" t="s">
        <v>66</v>
      </c>
      <c r="AJ1085" t="s">
        <v>91</v>
      </c>
    </row>
    <row r="1086" spans="1:36">
      <c r="A1086" t="s">
        <v>2023</v>
      </c>
      <c r="B1086">
        <f>1</f>
        <v>1</v>
      </c>
      <c r="C1086" t="s">
        <v>137</v>
      </c>
      <c r="D1086" t="str">
        <f>VLOOKUP(Table1[[#This Row],[State Name]], Lookup!$A$2:$B$33, 2, FALSE)</f>
        <v>AS</v>
      </c>
      <c r="E1086" t="s">
        <v>33</v>
      </c>
      <c r="F1086">
        <v>2022</v>
      </c>
      <c r="G1086" t="s">
        <v>124</v>
      </c>
      <c r="H1086">
        <f t="shared" si="16"/>
        <v>7</v>
      </c>
      <c r="I1086" s="3">
        <f>DATE(Table1[[#This Row],[Year]],Table1[[#This Row],[Month_Number]],1)</f>
        <v>44743</v>
      </c>
      <c r="J1086" t="s">
        <v>154</v>
      </c>
      <c r="K1086" t="s">
        <v>2001</v>
      </c>
      <c r="L1086" t="s">
        <v>59</v>
      </c>
      <c r="M1086">
        <v>3</v>
      </c>
      <c r="N1086" t="s">
        <v>86</v>
      </c>
      <c r="O1086">
        <v>4</v>
      </c>
      <c r="P1086">
        <v>5</v>
      </c>
      <c r="Q1086" t="s">
        <v>87</v>
      </c>
      <c r="R1086" t="s">
        <v>88</v>
      </c>
      <c r="S1086" t="s">
        <v>73</v>
      </c>
      <c r="T1086" t="s">
        <v>105</v>
      </c>
      <c r="U1086" t="s">
        <v>89</v>
      </c>
      <c r="V1086">
        <v>113</v>
      </c>
      <c r="W1086">
        <v>18</v>
      </c>
      <c r="X1086" t="str">
        <f>IF(Table1[[#This Row],[Driver Age]]&lt;25,"(&lt;25) Young",IF(Table1[[#This Row],[Driver Age]]&lt;=60,"(25–60) Adult","(&gt;60) Senior"))</f>
        <v>(&lt;25) Young</v>
      </c>
      <c r="Y1086" t="s">
        <v>44</v>
      </c>
      <c r="Z1086" t="s">
        <v>90</v>
      </c>
      <c r="AA1086" t="s">
        <v>45</v>
      </c>
      <c r="AB1086" t="s">
        <v>97</v>
      </c>
      <c r="AC1086">
        <v>1</v>
      </c>
      <c r="AD1086" t="s">
        <v>47</v>
      </c>
      <c r="AE1086" t="s">
        <v>79</v>
      </c>
      <c r="AF1086" t="s">
        <v>26</v>
      </c>
      <c r="AG1086" t="s">
        <v>50</v>
      </c>
      <c r="AH1086">
        <v>1.25</v>
      </c>
      <c r="AI1086" t="s">
        <v>168</v>
      </c>
      <c r="AJ1086" t="s">
        <v>81</v>
      </c>
    </row>
    <row r="1087" spans="1:36">
      <c r="A1087" t="s">
        <v>2024</v>
      </c>
      <c r="B1087">
        <f>1</f>
        <v>1</v>
      </c>
      <c r="C1087" t="s">
        <v>211</v>
      </c>
      <c r="D1087" t="str">
        <f>VLOOKUP(Table1[[#This Row],[State Name]], Lookup!$A$2:$B$33, 2, FALSE)</f>
        <v>WB</v>
      </c>
      <c r="E1087" t="s">
        <v>212</v>
      </c>
      <c r="F1087">
        <v>2023</v>
      </c>
      <c r="G1087" t="s">
        <v>94</v>
      </c>
      <c r="H1087">
        <f t="shared" si="16"/>
        <v>8</v>
      </c>
      <c r="I1087" s="3">
        <f>DATE(Table1[[#This Row],[Year]],Table1[[#This Row],[Month_Number]],1)</f>
        <v>45139</v>
      </c>
      <c r="J1087" t="s">
        <v>101</v>
      </c>
      <c r="K1087" t="s">
        <v>675</v>
      </c>
      <c r="L1087" t="s">
        <v>59</v>
      </c>
      <c r="M1087">
        <v>3</v>
      </c>
      <c r="N1087" t="s">
        <v>86</v>
      </c>
      <c r="O1087">
        <v>3</v>
      </c>
      <c r="P1087">
        <v>0</v>
      </c>
      <c r="Q1087" t="s">
        <v>103</v>
      </c>
      <c r="R1087" t="s">
        <v>61</v>
      </c>
      <c r="S1087" t="s">
        <v>120</v>
      </c>
      <c r="T1087" t="s">
        <v>74</v>
      </c>
      <c r="U1087" t="s">
        <v>106</v>
      </c>
      <c r="V1087">
        <v>82</v>
      </c>
      <c r="W1087">
        <v>53</v>
      </c>
      <c r="X1087" t="str">
        <f>IF(Table1[[#This Row],[Driver Age]]&lt;25,"(&lt;25) Young",IF(Table1[[#This Row],[Driver Age]]&lt;=60,"(25–60) Adult","(&gt;60) Senior"))</f>
        <v>(25–60) Adult</v>
      </c>
      <c r="Y1087" t="s">
        <v>44</v>
      </c>
      <c r="Z1087" t="s">
        <v>90</v>
      </c>
      <c r="AA1087" t="s">
        <v>45</v>
      </c>
      <c r="AB1087" t="s">
        <v>46</v>
      </c>
      <c r="AC1087">
        <v>1</v>
      </c>
      <c r="AD1087" t="s">
        <v>47</v>
      </c>
      <c r="AE1087" t="s">
        <v>79</v>
      </c>
      <c r="AF1087" t="s">
        <v>49</v>
      </c>
      <c r="AG1087" t="s">
        <v>143</v>
      </c>
      <c r="AH1087">
        <v>0</v>
      </c>
      <c r="AI1087" t="s">
        <v>66</v>
      </c>
      <c r="AJ1087" t="s">
        <v>91</v>
      </c>
    </row>
    <row r="1088" spans="1:36">
      <c r="A1088" t="s">
        <v>2025</v>
      </c>
      <c r="B1088">
        <f>1</f>
        <v>1</v>
      </c>
      <c r="C1088" t="s">
        <v>191</v>
      </c>
      <c r="D1088" t="str">
        <f>VLOOKUP(Table1[[#This Row],[State Name]], Lookup!$A$2:$B$33, 2, FALSE)</f>
        <v>CH</v>
      </c>
      <c r="E1088" t="s">
        <v>33</v>
      </c>
      <c r="F1088">
        <v>2021</v>
      </c>
      <c r="G1088" t="s">
        <v>124</v>
      </c>
      <c r="H1088">
        <f t="shared" si="16"/>
        <v>7</v>
      </c>
      <c r="I1088" s="3">
        <f>DATE(Table1[[#This Row],[Year]],Table1[[#This Row],[Month_Number]],1)</f>
        <v>44378</v>
      </c>
      <c r="J1088" t="s">
        <v>154</v>
      </c>
      <c r="K1088" t="s">
        <v>181</v>
      </c>
      <c r="L1088" t="s">
        <v>59</v>
      </c>
      <c r="M1088">
        <v>1</v>
      </c>
      <c r="N1088" t="s">
        <v>128</v>
      </c>
      <c r="O1088">
        <v>6</v>
      </c>
      <c r="P1088">
        <v>1</v>
      </c>
      <c r="Q1088" t="s">
        <v>103</v>
      </c>
      <c r="R1088" t="s">
        <v>61</v>
      </c>
      <c r="S1088" t="s">
        <v>120</v>
      </c>
      <c r="T1088" t="s">
        <v>105</v>
      </c>
      <c r="U1088" t="s">
        <v>33</v>
      </c>
      <c r="V1088">
        <v>63</v>
      </c>
      <c r="W1088">
        <v>27</v>
      </c>
      <c r="X1088" t="str">
        <f>IF(Table1[[#This Row],[Driver Age]]&lt;25,"(&lt;25) Young",IF(Table1[[#This Row],[Driver Age]]&lt;=60,"(25–60) Adult","(&gt;60) Senior"))</f>
        <v>(25–60) Adult</v>
      </c>
      <c r="Y1088" t="s">
        <v>44</v>
      </c>
      <c r="Z1088" t="s">
        <v>90</v>
      </c>
      <c r="AA1088" t="s">
        <v>45</v>
      </c>
      <c r="AB1088" t="s">
        <v>97</v>
      </c>
      <c r="AC1088">
        <v>3</v>
      </c>
      <c r="AD1088" t="s">
        <v>47</v>
      </c>
      <c r="AE1088" t="s">
        <v>48</v>
      </c>
      <c r="AF1088" t="s">
        <v>26</v>
      </c>
      <c r="AG1088" t="s">
        <v>50</v>
      </c>
      <c r="AH1088">
        <v>0.17</v>
      </c>
      <c r="AI1088" t="s">
        <v>80</v>
      </c>
      <c r="AJ1088" t="s">
        <v>52</v>
      </c>
    </row>
    <row r="1089" spans="1:36">
      <c r="A1089" t="s">
        <v>2026</v>
      </c>
      <c r="B1089">
        <f>1</f>
        <v>1</v>
      </c>
      <c r="C1089" t="s">
        <v>149</v>
      </c>
      <c r="D1089" t="str">
        <f>VLOOKUP(Table1[[#This Row],[State Name]], Lookup!$A$2:$B$33, 2, FALSE)</f>
        <v>AR</v>
      </c>
      <c r="E1089" t="s">
        <v>33</v>
      </c>
      <c r="F1089">
        <v>2020</v>
      </c>
      <c r="G1089" t="s">
        <v>124</v>
      </c>
      <c r="H1089">
        <f t="shared" si="16"/>
        <v>7</v>
      </c>
      <c r="I1089" s="3">
        <f>DATE(Table1[[#This Row],[Year]],Table1[[#This Row],[Month_Number]],1)</f>
        <v>44013</v>
      </c>
      <c r="J1089" t="s">
        <v>101</v>
      </c>
      <c r="K1089" t="s">
        <v>358</v>
      </c>
      <c r="L1089" t="s">
        <v>37</v>
      </c>
      <c r="M1089">
        <v>1</v>
      </c>
      <c r="N1089" t="s">
        <v>113</v>
      </c>
      <c r="O1089">
        <v>9</v>
      </c>
      <c r="P1089">
        <v>1</v>
      </c>
      <c r="Q1089" t="s">
        <v>72</v>
      </c>
      <c r="R1089" t="s">
        <v>40</v>
      </c>
      <c r="S1089" t="s">
        <v>41</v>
      </c>
      <c r="T1089" t="s">
        <v>105</v>
      </c>
      <c r="U1089" t="s">
        <v>106</v>
      </c>
      <c r="V1089">
        <v>72</v>
      </c>
      <c r="W1089">
        <v>29</v>
      </c>
      <c r="X1089" t="str">
        <f>IF(Table1[[#This Row],[Driver Age]]&lt;25,"(&lt;25) Young",IF(Table1[[#This Row],[Driver Age]]&lt;=60,"(25–60) Adult","(&gt;60) Senior"))</f>
        <v>(25–60) Adult</v>
      </c>
      <c r="Y1089" t="s">
        <v>44</v>
      </c>
      <c r="Z1089" t="s">
        <v>33</v>
      </c>
      <c r="AA1089" t="s">
        <v>76</v>
      </c>
      <c r="AB1089" t="s">
        <v>77</v>
      </c>
      <c r="AC1089">
        <v>12</v>
      </c>
      <c r="AD1089" t="s">
        <v>135</v>
      </c>
      <c r="AE1089" t="s">
        <v>48</v>
      </c>
      <c r="AF1089" t="s">
        <v>49</v>
      </c>
      <c r="AG1089" t="s">
        <v>50</v>
      </c>
      <c r="AH1089">
        <v>0.11</v>
      </c>
      <c r="AI1089" t="s">
        <v>80</v>
      </c>
      <c r="AJ1089" t="s">
        <v>91</v>
      </c>
    </row>
    <row r="1090" spans="1:36">
      <c r="A1090" t="s">
        <v>2027</v>
      </c>
      <c r="B1090">
        <f>1</f>
        <v>1</v>
      </c>
      <c r="C1090" t="s">
        <v>215</v>
      </c>
      <c r="D1090" t="str">
        <f>VLOOKUP(Table1[[#This Row],[State Name]], Lookup!$A$2:$B$33, 2, FALSE)</f>
        <v>KL</v>
      </c>
      <c r="E1090" t="s">
        <v>33</v>
      </c>
      <c r="F1090">
        <v>2023</v>
      </c>
      <c r="G1090" t="s">
        <v>83</v>
      </c>
      <c r="H1090">
        <f t="shared" ref="H1090:H1153" si="17">MONTH(DATEVALUE(G1090 &amp; " 5"))</f>
        <v>6</v>
      </c>
      <c r="I1090" s="3">
        <f>DATE(Table1[[#This Row],[Year]],Table1[[#This Row],[Month_Number]],1)</f>
        <v>45078</v>
      </c>
      <c r="J1090" t="s">
        <v>84</v>
      </c>
      <c r="K1090" t="s">
        <v>2028</v>
      </c>
      <c r="L1090" t="s">
        <v>59</v>
      </c>
      <c r="M1090">
        <v>3</v>
      </c>
      <c r="N1090" t="s">
        <v>86</v>
      </c>
      <c r="O1090">
        <v>2</v>
      </c>
      <c r="P1090">
        <v>2</v>
      </c>
      <c r="Q1090" t="s">
        <v>39</v>
      </c>
      <c r="R1090" t="s">
        <v>88</v>
      </c>
      <c r="S1090" t="s">
        <v>41</v>
      </c>
      <c r="T1090" t="s">
        <v>105</v>
      </c>
      <c r="U1090" t="s">
        <v>33</v>
      </c>
      <c r="V1090">
        <v>65</v>
      </c>
      <c r="W1090">
        <v>52</v>
      </c>
      <c r="X1090" t="str">
        <f>IF(Table1[[#This Row],[Driver Age]]&lt;25,"(&lt;25) Young",IF(Table1[[#This Row],[Driver Age]]&lt;=60,"(25–60) Adult","(&gt;60) Senior"))</f>
        <v>(25–60) Adult</v>
      </c>
      <c r="Y1090" t="s">
        <v>44</v>
      </c>
      <c r="Z1090" t="s">
        <v>107</v>
      </c>
      <c r="AA1090" t="s">
        <v>76</v>
      </c>
      <c r="AB1090" t="s">
        <v>64</v>
      </c>
      <c r="AC1090">
        <v>23</v>
      </c>
      <c r="AD1090" t="s">
        <v>47</v>
      </c>
      <c r="AE1090" t="s">
        <v>79</v>
      </c>
      <c r="AF1090" t="s">
        <v>26</v>
      </c>
      <c r="AG1090" t="s">
        <v>50</v>
      </c>
      <c r="AH1090">
        <v>1</v>
      </c>
      <c r="AI1090" t="s">
        <v>66</v>
      </c>
      <c r="AJ1090" t="s">
        <v>52</v>
      </c>
    </row>
    <row r="1091" spans="1:36">
      <c r="A1091" t="s">
        <v>2029</v>
      </c>
      <c r="B1091">
        <f>1</f>
        <v>1</v>
      </c>
      <c r="C1091" t="s">
        <v>294</v>
      </c>
      <c r="D1091" t="str">
        <f>VLOOKUP(Table1[[#This Row],[State Name]], Lookup!$A$2:$B$33, 2, FALSE)</f>
        <v>MZ</v>
      </c>
      <c r="E1091" t="s">
        <v>33</v>
      </c>
      <c r="F1091">
        <v>2018</v>
      </c>
      <c r="G1091" t="s">
        <v>34</v>
      </c>
      <c r="H1091">
        <f t="shared" si="17"/>
        <v>5</v>
      </c>
      <c r="I1091" s="3">
        <f>DATE(Table1[[#This Row],[Year]],Table1[[#This Row],[Month_Number]],1)</f>
        <v>43221</v>
      </c>
      <c r="J1091" t="s">
        <v>84</v>
      </c>
      <c r="K1091" t="s">
        <v>2030</v>
      </c>
      <c r="L1091" t="s">
        <v>50</v>
      </c>
      <c r="M1091">
        <v>3</v>
      </c>
      <c r="N1091" t="s">
        <v>128</v>
      </c>
      <c r="O1091">
        <v>6</v>
      </c>
      <c r="P1091">
        <v>4</v>
      </c>
      <c r="Q1091" t="s">
        <v>87</v>
      </c>
      <c r="R1091" t="s">
        <v>40</v>
      </c>
      <c r="S1091" t="s">
        <v>120</v>
      </c>
      <c r="T1091" t="s">
        <v>105</v>
      </c>
      <c r="U1091" t="s">
        <v>106</v>
      </c>
      <c r="V1091">
        <v>103</v>
      </c>
      <c r="W1091">
        <v>52</v>
      </c>
      <c r="X1091" t="str">
        <f>IF(Table1[[#This Row],[Driver Age]]&lt;25,"(&lt;25) Young",IF(Table1[[#This Row],[Driver Age]]&lt;=60,"(25–60) Adult","(&gt;60) Senior"))</f>
        <v>(25–60) Adult</v>
      </c>
      <c r="Y1091" t="s">
        <v>75</v>
      </c>
      <c r="Z1091" t="s">
        <v>33</v>
      </c>
      <c r="AA1091" t="s">
        <v>45</v>
      </c>
      <c r="AB1091" t="s">
        <v>77</v>
      </c>
      <c r="AC1091">
        <v>11</v>
      </c>
      <c r="AD1091" t="s">
        <v>78</v>
      </c>
      <c r="AE1091" t="s">
        <v>65</v>
      </c>
      <c r="AF1091" t="s">
        <v>26</v>
      </c>
      <c r="AG1091" t="s">
        <v>50</v>
      </c>
      <c r="AH1091">
        <v>0.67</v>
      </c>
      <c r="AI1091" t="s">
        <v>66</v>
      </c>
      <c r="AJ1091" t="s">
        <v>67</v>
      </c>
    </row>
    <row r="1092" spans="1:36">
      <c r="A1092" t="s">
        <v>2031</v>
      </c>
      <c r="B1092">
        <f>1</f>
        <v>1</v>
      </c>
      <c r="C1092" t="s">
        <v>32</v>
      </c>
      <c r="D1092" t="str">
        <f>VLOOKUP(Table1[[#This Row],[State Name]], Lookup!$A$2:$B$33, 2, FALSE)</f>
        <v>JK</v>
      </c>
      <c r="E1092" t="s">
        <v>33</v>
      </c>
      <c r="F1092">
        <v>2019</v>
      </c>
      <c r="G1092" t="s">
        <v>34</v>
      </c>
      <c r="H1092">
        <f t="shared" si="17"/>
        <v>5</v>
      </c>
      <c r="I1092" s="3">
        <f>DATE(Table1[[#This Row],[Year]],Table1[[#This Row],[Month_Number]],1)</f>
        <v>43586</v>
      </c>
      <c r="J1092" t="s">
        <v>154</v>
      </c>
      <c r="K1092" t="s">
        <v>527</v>
      </c>
      <c r="L1092" t="s">
        <v>37</v>
      </c>
      <c r="M1092">
        <v>2</v>
      </c>
      <c r="N1092" t="s">
        <v>113</v>
      </c>
      <c r="O1092">
        <v>7</v>
      </c>
      <c r="P1092">
        <v>4</v>
      </c>
      <c r="Q1092" t="s">
        <v>72</v>
      </c>
      <c r="R1092" t="s">
        <v>104</v>
      </c>
      <c r="S1092" t="s">
        <v>73</v>
      </c>
      <c r="T1092" t="s">
        <v>74</v>
      </c>
      <c r="U1092" t="s">
        <v>106</v>
      </c>
      <c r="V1092">
        <v>108</v>
      </c>
      <c r="W1092">
        <v>45</v>
      </c>
      <c r="X1092" t="str">
        <f>IF(Table1[[#This Row],[Driver Age]]&lt;25,"(&lt;25) Young",IF(Table1[[#This Row],[Driver Age]]&lt;=60,"(25–60) Adult","(&gt;60) Senior"))</f>
        <v>(25–60) Adult</v>
      </c>
      <c r="Y1092" t="s">
        <v>75</v>
      </c>
      <c r="Z1092" t="s">
        <v>90</v>
      </c>
      <c r="AA1092" t="s">
        <v>76</v>
      </c>
      <c r="AB1092" t="s">
        <v>77</v>
      </c>
      <c r="AC1092">
        <v>17</v>
      </c>
      <c r="AD1092" t="s">
        <v>114</v>
      </c>
      <c r="AE1092" t="s">
        <v>65</v>
      </c>
      <c r="AF1092" t="s">
        <v>26</v>
      </c>
      <c r="AG1092" t="s">
        <v>50</v>
      </c>
      <c r="AH1092">
        <v>0.56999999999999995</v>
      </c>
      <c r="AI1092" t="s">
        <v>108</v>
      </c>
      <c r="AJ1092" t="s">
        <v>67</v>
      </c>
    </row>
    <row r="1093" spans="1:36">
      <c r="A1093" t="s">
        <v>2032</v>
      </c>
      <c r="B1093">
        <f>1</f>
        <v>1</v>
      </c>
      <c r="C1093" t="s">
        <v>69</v>
      </c>
      <c r="D1093" t="str">
        <f>VLOOKUP(Table1[[#This Row],[State Name]], Lookup!$A$2:$B$33, 2, FALSE)</f>
        <v>CG</v>
      </c>
      <c r="E1093" t="s">
        <v>33</v>
      </c>
      <c r="F1093">
        <v>2021</v>
      </c>
      <c r="G1093" t="s">
        <v>124</v>
      </c>
      <c r="H1093">
        <f t="shared" si="17"/>
        <v>7</v>
      </c>
      <c r="I1093" s="3">
        <f>DATE(Table1[[#This Row],[Year]],Table1[[#This Row],[Month_Number]],1)</f>
        <v>44378</v>
      </c>
      <c r="J1093" t="s">
        <v>154</v>
      </c>
      <c r="K1093" t="s">
        <v>2033</v>
      </c>
      <c r="L1093" t="s">
        <v>50</v>
      </c>
      <c r="M1093">
        <v>5</v>
      </c>
      <c r="N1093" t="s">
        <v>113</v>
      </c>
      <c r="O1093">
        <v>2</v>
      </c>
      <c r="P1093">
        <v>2</v>
      </c>
      <c r="Q1093" t="s">
        <v>72</v>
      </c>
      <c r="R1093" t="s">
        <v>104</v>
      </c>
      <c r="S1093" t="s">
        <v>73</v>
      </c>
      <c r="T1093" t="s">
        <v>105</v>
      </c>
      <c r="U1093" t="s">
        <v>89</v>
      </c>
      <c r="V1093">
        <v>86</v>
      </c>
      <c r="W1093">
        <v>21</v>
      </c>
      <c r="X1093" t="str">
        <f>IF(Table1[[#This Row],[Driver Age]]&lt;25,"(&lt;25) Young",IF(Table1[[#This Row],[Driver Age]]&lt;=60,"(25–60) Adult","(&gt;60) Senior"))</f>
        <v>(&lt;25) Young</v>
      </c>
      <c r="Y1093" t="s">
        <v>75</v>
      </c>
      <c r="Z1093" t="s">
        <v>90</v>
      </c>
      <c r="AA1093" t="s">
        <v>76</v>
      </c>
      <c r="AB1093" t="s">
        <v>97</v>
      </c>
      <c r="AC1093">
        <v>11</v>
      </c>
      <c r="AD1093" t="s">
        <v>78</v>
      </c>
      <c r="AE1093" t="s">
        <v>48</v>
      </c>
      <c r="AF1093" t="s">
        <v>26</v>
      </c>
      <c r="AG1093" t="s">
        <v>50</v>
      </c>
      <c r="AH1093">
        <v>1</v>
      </c>
      <c r="AI1093" t="s">
        <v>168</v>
      </c>
      <c r="AJ1093" t="s">
        <v>91</v>
      </c>
    </row>
    <row r="1094" spans="1:36">
      <c r="A1094" t="s">
        <v>2034</v>
      </c>
      <c r="B1094">
        <f>1</f>
        <v>1</v>
      </c>
      <c r="C1094" t="s">
        <v>215</v>
      </c>
      <c r="D1094" t="str">
        <f>VLOOKUP(Table1[[#This Row],[State Name]], Lookup!$A$2:$B$33, 2, FALSE)</f>
        <v>KL</v>
      </c>
      <c r="E1094" t="s">
        <v>33</v>
      </c>
      <c r="F1094">
        <v>2019</v>
      </c>
      <c r="G1094" t="s">
        <v>192</v>
      </c>
      <c r="H1094">
        <f t="shared" si="17"/>
        <v>3</v>
      </c>
      <c r="I1094" s="3">
        <f>DATE(Table1[[#This Row],[Year]],Table1[[#This Row],[Month_Number]],1)</f>
        <v>43525</v>
      </c>
      <c r="J1094" t="s">
        <v>57</v>
      </c>
      <c r="K1094" t="s">
        <v>1808</v>
      </c>
      <c r="L1094" t="s">
        <v>50</v>
      </c>
      <c r="M1094">
        <v>4</v>
      </c>
      <c r="N1094" t="s">
        <v>60</v>
      </c>
      <c r="O1094">
        <v>10</v>
      </c>
      <c r="P1094">
        <v>2</v>
      </c>
      <c r="Q1094" t="s">
        <v>87</v>
      </c>
      <c r="R1094" t="s">
        <v>40</v>
      </c>
      <c r="S1094" t="s">
        <v>62</v>
      </c>
      <c r="T1094" t="s">
        <v>74</v>
      </c>
      <c r="U1094" t="s">
        <v>33</v>
      </c>
      <c r="V1094">
        <v>52</v>
      </c>
      <c r="W1094">
        <v>63</v>
      </c>
      <c r="X1094" t="str">
        <f>IF(Table1[[#This Row],[Driver Age]]&lt;25,"(&lt;25) Young",IF(Table1[[#This Row],[Driver Age]]&lt;=60,"(25–60) Adult","(&gt;60) Senior"))</f>
        <v>(&gt;60) Senior</v>
      </c>
      <c r="Y1094" t="s">
        <v>75</v>
      </c>
      <c r="Z1094" t="s">
        <v>107</v>
      </c>
      <c r="AA1094" t="s">
        <v>45</v>
      </c>
      <c r="AB1094" t="s">
        <v>77</v>
      </c>
      <c r="AC1094">
        <v>10</v>
      </c>
      <c r="AD1094" t="s">
        <v>78</v>
      </c>
      <c r="AE1094" t="s">
        <v>65</v>
      </c>
      <c r="AF1094" t="s">
        <v>49</v>
      </c>
      <c r="AG1094" t="s">
        <v>50</v>
      </c>
      <c r="AH1094">
        <v>0.2</v>
      </c>
      <c r="AI1094" t="s">
        <v>66</v>
      </c>
      <c r="AJ1094" t="s">
        <v>52</v>
      </c>
    </row>
    <row r="1095" spans="1:36">
      <c r="A1095" t="s">
        <v>2035</v>
      </c>
      <c r="B1095">
        <f>1</f>
        <v>1</v>
      </c>
      <c r="C1095" t="s">
        <v>32</v>
      </c>
      <c r="D1095" t="str">
        <f>VLOOKUP(Table1[[#This Row],[State Name]], Lookup!$A$2:$B$33, 2, FALSE)</f>
        <v>JK</v>
      </c>
      <c r="E1095" t="s">
        <v>33</v>
      </c>
      <c r="F1095">
        <v>2021</v>
      </c>
      <c r="G1095" t="s">
        <v>83</v>
      </c>
      <c r="H1095">
        <f t="shared" si="17"/>
        <v>6</v>
      </c>
      <c r="I1095" s="3">
        <f>DATE(Table1[[#This Row],[Year]],Table1[[#This Row],[Month_Number]],1)</f>
        <v>44348</v>
      </c>
      <c r="J1095" t="s">
        <v>146</v>
      </c>
      <c r="K1095" t="s">
        <v>1952</v>
      </c>
      <c r="L1095" t="s">
        <v>37</v>
      </c>
      <c r="M1095">
        <v>3</v>
      </c>
      <c r="N1095" t="s">
        <v>128</v>
      </c>
      <c r="O1095">
        <v>0</v>
      </c>
      <c r="P1095">
        <v>3</v>
      </c>
      <c r="Q1095" t="s">
        <v>103</v>
      </c>
      <c r="R1095" t="s">
        <v>88</v>
      </c>
      <c r="S1095" t="s">
        <v>73</v>
      </c>
      <c r="T1095" t="s">
        <v>63</v>
      </c>
      <c r="U1095" t="s">
        <v>43</v>
      </c>
      <c r="V1095">
        <v>107</v>
      </c>
      <c r="W1095">
        <v>66</v>
      </c>
      <c r="X1095" t="str">
        <f>IF(Table1[[#This Row],[Driver Age]]&lt;25,"(&lt;25) Young",IF(Table1[[#This Row],[Driver Age]]&lt;=60,"(25–60) Adult","(&gt;60) Senior"))</f>
        <v>(&gt;60) Senior</v>
      </c>
      <c r="Y1095" t="s">
        <v>44</v>
      </c>
      <c r="Z1095" t="s">
        <v>107</v>
      </c>
      <c r="AA1095" t="s">
        <v>76</v>
      </c>
      <c r="AB1095" t="s">
        <v>97</v>
      </c>
      <c r="AC1095">
        <v>3</v>
      </c>
      <c r="AD1095" t="s">
        <v>47</v>
      </c>
      <c r="AE1095" t="s">
        <v>48</v>
      </c>
      <c r="AF1095" t="s">
        <v>49</v>
      </c>
      <c r="AG1095" t="s">
        <v>50</v>
      </c>
      <c r="AH1095">
        <v>0</v>
      </c>
      <c r="AI1095" t="s">
        <v>51</v>
      </c>
      <c r="AJ1095" t="s">
        <v>67</v>
      </c>
    </row>
    <row r="1096" spans="1:36">
      <c r="A1096" t="s">
        <v>2036</v>
      </c>
      <c r="B1096">
        <f>1</f>
        <v>1</v>
      </c>
      <c r="C1096" t="s">
        <v>215</v>
      </c>
      <c r="D1096" t="str">
        <f>VLOOKUP(Table1[[#This Row],[State Name]], Lookup!$A$2:$B$33, 2, FALSE)</f>
        <v>KL</v>
      </c>
      <c r="E1096" t="s">
        <v>33</v>
      </c>
      <c r="F1096">
        <v>2023</v>
      </c>
      <c r="G1096" t="s">
        <v>100</v>
      </c>
      <c r="H1096">
        <f t="shared" si="17"/>
        <v>11</v>
      </c>
      <c r="I1096" s="3">
        <f>DATE(Table1[[#This Row],[Year]],Table1[[#This Row],[Month_Number]],1)</f>
        <v>45231</v>
      </c>
      <c r="J1096" t="s">
        <v>57</v>
      </c>
      <c r="K1096" t="s">
        <v>2037</v>
      </c>
      <c r="L1096" t="s">
        <v>37</v>
      </c>
      <c r="M1096">
        <v>5</v>
      </c>
      <c r="N1096" t="s">
        <v>60</v>
      </c>
      <c r="O1096">
        <v>7</v>
      </c>
      <c r="P1096">
        <v>3</v>
      </c>
      <c r="Q1096" t="s">
        <v>87</v>
      </c>
      <c r="R1096" t="s">
        <v>61</v>
      </c>
      <c r="S1096" t="s">
        <v>73</v>
      </c>
      <c r="T1096" t="s">
        <v>74</v>
      </c>
      <c r="U1096" t="s">
        <v>106</v>
      </c>
      <c r="V1096">
        <v>93</v>
      </c>
      <c r="W1096">
        <v>25</v>
      </c>
      <c r="X1096" t="str">
        <f>IF(Table1[[#This Row],[Driver Age]]&lt;25,"(&lt;25) Young",IF(Table1[[#This Row],[Driver Age]]&lt;=60,"(25–60) Adult","(&gt;60) Senior"))</f>
        <v>(25–60) Adult</v>
      </c>
      <c r="Y1096" t="s">
        <v>44</v>
      </c>
      <c r="Z1096" t="s">
        <v>90</v>
      </c>
      <c r="AA1096" t="s">
        <v>45</v>
      </c>
      <c r="AB1096" t="s">
        <v>64</v>
      </c>
      <c r="AC1096">
        <v>21</v>
      </c>
      <c r="AD1096" t="s">
        <v>47</v>
      </c>
      <c r="AE1096" t="s">
        <v>79</v>
      </c>
      <c r="AF1096" t="s">
        <v>49</v>
      </c>
      <c r="AG1096" t="s">
        <v>50</v>
      </c>
      <c r="AH1096">
        <v>0.43</v>
      </c>
      <c r="AI1096" t="s">
        <v>80</v>
      </c>
      <c r="AJ1096" t="s">
        <v>67</v>
      </c>
    </row>
    <row r="1097" spans="1:36">
      <c r="A1097" t="s">
        <v>2038</v>
      </c>
      <c r="B1097">
        <f>1</f>
        <v>1</v>
      </c>
      <c r="C1097" t="s">
        <v>270</v>
      </c>
      <c r="D1097" t="str">
        <f>VLOOKUP(Table1[[#This Row],[State Name]], Lookup!$A$2:$B$33, 2, FALSE)</f>
        <v>HR</v>
      </c>
      <c r="E1097" t="s">
        <v>33</v>
      </c>
      <c r="F1097">
        <v>2020</v>
      </c>
      <c r="G1097" t="s">
        <v>94</v>
      </c>
      <c r="H1097">
        <f t="shared" si="17"/>
        <v>8</v>
      </c>
      <c r="I1097" s="3">
        <f>DATE(Table1[[#This Row],[Year]],Table1[[#This Row],[Month_Number]],1)</f>
        <v>44044</v>
      </c>
      <c r="J1097" t="s">
        <v>95</v>
      </c>
      <c r="K1097" t="s">
        <v>1200</v>
      </c>
      <c r="L1097" t="s">
        <v>59</v>
      </c>
      <c r="M1097">
        <v>3</v>
      </c>
      <c r="N1097" t="s">
        <v>86</v>
      </c>
      <c r="O1097">
        <v>5</v>
      </c>
      <c r="P1097">
        <v>4</v>
      </c>
      <c r="Q1097" t="s">
        <v>103</v>
      </c>
      <c r="R1097" t="s">
        <v>88</v>
      </c>
      <c r="S1097" t="s">
        <v>62</v>
      </c>
      <c r="T1097" t="s">
        <v>42</v>
      </c>
      <c r="U1097" t="s">
        <v>106</v>
      </c>
      <c r="V1097">
        <v>77</v>
      </c>
      <c r="W1097">
        <v>35</v>
      </c>
      <c r="X1097" t="str">
        <f>IF(Table1[[#This Row],[Driver Age]]&lt;25,"(&lt;25) Young",IF(Table1[[#This Row],[Driver Age]]&lt;=60,"(25–60) Adult","(&gt;60) Senior"))</f>
        <v>(25–60) Adult</v>
      </c>
      <c r="Y1097" t="s">
        <v>75</v>
      </c>
      <c r="Z1097" t="s">
        <v>90</v>
      </c>
      <c r="AA1097" t="s">
        <v>76</v>
      </c>
      <c r="AB1097" t="s">
        <v>97</v>
      </c>
      <c r="AC1097">
        <v>21</v>
      </c>
      <c r="AD1097" t="s">
        <v>47</v>
      </c>
      <c r="AE1097" t="s">
        <v>48</v>
      </c>
      <c r="AF1097" t="s">
        <v>49</v>
      </c>
      <c r="AG1097" t="s">
        <v>50</v>
      </c>
      <c r="AH1097">
        <v>0.8</v>
      </c>
      <c r="AI1097" t="s">
        <v>108</v>
      </c>
      <c r="AJ1097" t="s">
        <v>91</v>
      </c>
    </row>
    <row r="1098" spans="1:36">
      <c r="A1098" t="s">
        <v>2039</v>
      </c>
      <c r="B1098">
        <f>1</f>
        <v>1</v>
      </c>
      <c r="C1098" t="s">
        <v>170</v>
      </c>
      <c r="D1098" t="str">
        <f>VLOOKUP(Table1[[#This Row],[State Name]], Lookup!$A$2:$B$33, 2, FALSE)</f>
        <v>PY</v>
      </c>
      <c r="E1098" t="s">
        <v>33</v>
      </c>
      <c r="F1098">
        <v>2022</v>
      </c>
      <c r="G1098" t="s">
        <v>56</v>
      </c>
      <c r="H1098">
        <f t="shared" si="17"/>
        <v>1</v>
      </c>
      <c r="I1098" s="3">
        <f>DATE(Table1[[#This Row],[Year]],Table1[[#This Row],[Month_Number]],1)</f>
        <v>44562</v>
      </c>
      <c r="J1098" t="s">
        <v>84</v>
      </c>
      <c r="K1098" t="s">
        <v>958</v>
      </c>
      <c r="L1098" t="s">
        <v>59</v>
      </c>
      <c r="M1098">
        <v>1</v>
      </c>
      <c r="N1098" t="s">
        <v>38</v>
      </c>
      <c r="O1098">
        <v>3</v>
      </c>
      <c r="P1098">
        <v>3</v>
      </c>
      <c r="Q1098" t="s">
        <v>119</v>
      </c>
      <c r="R1098" t="s">
        <v>88</v>
      </c>
      <c r="S1098" t="s">
        <v>120</v>
      </c>
      <c r="T1098" t="s">
        <v>105</v>
      </c>
      <c r="U1098" t="s">
        <v>43</v>
      </c>
      <c r="V1098">
        <v>75</v>
      </c>
      <c r="W1098">
        <v>38</v>
      </c>
      <c r="X1098" t="str">
        <f>IF(Table1[[#This Row],[Driver Age]]&lt;25,"(&lt;25) Young",IF(Table1[[#This Row],[Driver Age]]&lt;=60,"(25–60) Adult","(&gt;60) Senior"))</f>
        <v>(25–60) Adult</v>
      </c>
      <c r="Y1098" t="s">
        <v>44</v>
      </c>
      <c r="Z1098" t="s">
        <v>90</v>
      </c>
      <c r="AA1098" t="s">
        <v>76</v>
      </c>
      <c r="AB1098" t="s">
        <v>46</v>
      </c>
      <c r="AC1098">
        <v>16</v>
      </c>
      <c r="AD1098" t="s">
        <v>135</v>
      </c>
      <c r="AE1098" t="s">
        <v>79</v>
      </c>
      <c r="AF1098" t="s">
        <v>26</v>
      </c>
      <c r="AG1098" t="s">
        <v>50</v>
      </c>
      <c r="AH1098">
        <v>1</v>
      </c>
      <c r="AI1098" t="s">
        <v>108</v>
      </c>
      <c r="AJ1098" t="s">
        <v>91</v>
      </c>
    </row>
    <row r="1099" spans="1:36">
      <c r="A1099" t="s">
        <v>2040</v>
      </c>
      <c r="B1099">
        <f>1</f>
        <v>1</v>
      </c>
      <c r="C1099" t="s">
        <v>206</v>
      </c>
      <c r="D1099" t="str">
        <f>VLOOKUP(Table1[[#This Row],[State Name]], Lookup!$A$2:$B$33, 2, FALSE)</f>
        <v>OD</v>
      </c>
      <c r="E1099" t="s">
        <v>33</v>
      </c>
      <c r="F1099">
        <v>2021</v>
      </c>
      <c r="G1099" t="s">
        <v>192</v>
      </c>
      <c r="H1099">
        <f t="shared" si="17"/>
        <v>3</v>
      </c>
      <c r="I1099" s="3">
        <f>DATE(Table1[[#This Row],[Year]],Table1[[#This Row],[Month_Number]],1)</f>
        <v>44256</v>
      </c>
      <c r="J1099" t="s">
        <v>35</v>
      </c>
      <c r="K1099" t="s">
        <v>661</v>
      </c>
      <c r="L1099" t="s">
        <v>59</v>
      </c>
      <c r="M1099">
        <v>2</v>
      </c>
      <c r="N1099" t="s">
        <v>38</v>
      </c>
      <c r="O1099">
        <v>8</v>
      </c>
      <c r="P1099">
        <v>0</v>
      </c>
      <c r="Q1099" t="s">
        <v>72</v>
      </c>
      <c r="R1099" t="s">
        <v>104</v>
      </c>
      <c r="S1099" t="s">
        <v>120</v>
      </c>
      <c r="T1099" t="s">
        <v>105</v>
      </c>
      <c r="U1099" t="s">
        <v>106</v>
      </c>
      <c r="V1099">
        <v>82</v>
      </c>
      <c r="W1099">
        <v>57</v>
      </c>
      <c r="X1099" t="str">
        <f>IF(Table1[[#This Row],[Driver Age]]&lt;25,"(&lt;25) Young",IF(Table1[[#This Row],[Driver Age]]&lt;=60,"(25–60) Adult","(&gt;60) Senior"))</f>
        <v>(25–60) Adult</v>
      </c>
      <c r="Y1099" t="s">
        <v>44</v>
      </c>
      <c r="Z1099" t="s">
        <v>107</v>
      </c>
      <c r="AA1099" t="s">
        <v>45</v>
      </c>
      <c r="AB1099" t="s">
        <v>77</v>
      </c>
      <c r="AC1099">
        <v>9</v>
      </c>
      <c r="AD1099" t="s">
        <v>78</v>
      </c>
      <c r="AE1099" t="s">
        <v>48</v>
      </c>
      <c r="AF1099" t="s">
        <v>49</v>
      </c>
      <c r="AG1099" t="s">
        <v>143</v>
      </c>
      <c r="AH1099">
        <v>0</v>
      </c>
      <c r="AI1099" t="s">
        <v>66</v>
      </c>
      <c r="AJ1099" t="s">
        <v>91</v>
      </c>
    </row>
    <row r="1100" spans="1:36">
      <c r="A1100" t="s">
        <v>2041</v>
      </c>
      <c r="B1100">
        <f>1</f>
        <v>1</v>
      </c>
      <c r="C1100" t="s">
        <v>211</v>
      </c>
      <c r="D1100" t="str">
        <f>VLOOKUP(Table1[[#This Row],[State Name]], Lookup!$A$2:$B$33, 2, FALSE)</f>
        <v>WB</v>
      </c>
      <c r="E1100" t="s">
        <v>265</v>
      </c>
      <c r="F1100">
        <v>2023</v>
      </c>
      <c r="G1100" t="s">
        <v>111</v>
      </c>
      <c r="H1100">
        <f t="shared" si="17"/>
        <v>10</v>
      </c>
      <c r="I1100" s="3">
        <f>DATE(Table1[[#This Row],[Year]],Table1[[#This Row],[Month_Number]],1)</f>
        <v>45200</v>
      </c>
      <c r="J1100" t="s">
        <v>35</v>
      </c>
      <c r="K1100" t="s">
        <v>655</v>
      </c>
      <c r="L1100" t="s">
        <v>37</v>
      </c>
      <c r="M1100">
        <v>3</v>
      </c>
      <c r="N1100" t="s">
        <v>38</v>
      </c>
      <c r="O1100">
        <v>0</v>
      </c>
      <c r="P1100">
        <v>5</v>
      </c>
      <c r="Q1100" t="s">
        <v>87</v>
      </c>
      <c r="R1100" t="s">
        <v>61</v>
      </c>
      <c r="S1100" t="s">
        <v>41</v>
      </c>
      <c r="T1100" t="s">
        <v>63</v>
      </c>
      <c r="U1100" t="s">
        <v>89</v>
      </c>
      <c r="V1100">
        <v>88</v>
      </c>
      <c r="W1100">
        <v>69</v>
      </c>
      <c r="X1100" t="str">
        <f>IF(Table1[[#This Row],[Driver Age]]&lt;25,"(&lt;25) Young",IF(Table1[[#This Row],[Driver Age]]&lt;=60,"(25–60) Adult","(&gt;60) Senior"))</f>
        <v>(&gt;60) Senior</v>
      </c>
      <c r="Y1100" t="s">
        <v>75</v>
      </c>
      <c r="Z1100" t="s">
        <v>107</v>
      </c>
      <c r="AA1100" t="s">
        <v>45</v>
      </c>
      <c r="AB1100" t="s">
        <v>77</v>
      </c>
      <c r="AC1100">
        <v>2</v>
      </c>
      <c r="AD1100" t="s">
        <v>47</v>
      </c>
      <c r="AE1100" t="s">
        <v>79</v>
      </c>
      <c r="AF1100" t="s">
        <v>49</v>
      </c>
      <c r="AG1100" t="s">
        <v>50</v>
      </c>
      <c r="AH1100">
        <v>0</v>
      </c>
      <c r="AI1100" t="s">
        <v>51</v>
      </c>
      <c r="AJ1100" t="s">
        <v>91</v>
      </c>
    </row>
    <row r="1101" spans="1:36">
      <c r="A1101" t="s">
        <v>2042</v>
      </c>
      <c r="B1101">
        <f>1</f>
        <v>1</v>
      </c>
      <c r="C1101" t="s">
        <v>294</v>
      </c>
      <c r="D1101" t="str">
        <f>VLOOKUP(Table1[[#This Row],[State Name]], Lookup!$A$2:$B$33, 2, FALSE)</f>
        <v>MZ</v>
      </c>
      <c r="E1101" t="s">
        <v>33</v>
      </c>
      <c r="F1101">
        <v>2021</v>
      </c>
      <c r="G1101" t="s">
        <v>83</v>
      </c>
      <c r="H1101">
        <f t="shared" si="17"/>
        <v>6</v>
      </c>
      <c r="I1101" s="3">
        <f>DATE(Table1[[#This Row],[Year]],Table1[[#This Row],[Month_Number]],1)</f>
        <v>44348</v>
      </c>
      <c r="J1101" t="s">
        <v>84</v>
      </c>
      <c r="K1101" t="s">
        <v>972</v>
      </c>
      <c r="L1101" t="s">
        <v>50</v>
      </c>
      <c r="M1101">
        <v>5</v>
      </c>
      <c r="N1101" t="s">
        <v>162</v>
      </c>
      <c r="O1101">
        <v>9</v>
      </c>
      <c r="P1101">
        <v>0</v>
      </c>
      <c r="Q1101" t="s">
        <v>39</v>
      </c>
      <c r="R1101" t="s">
        <v>61</v>
      </c>
      <c r="S1101" t="s">
        <v>62</v>
      </c>
      <c r="T1101" t="s">
        <v>105</v>
      </c>
      <c r="U1101" t="s">
        <v>89</v>
      </c>
      <c r="V1101">
        <v>96</v>
      </c>
      <c r="W1101">
        <v>62</v>
      </c>
      <c r="X1101" t="str">
        <f>IF(Table1[[#This Row],[Driver Age]]&lt;25,"(&lt;25) Young",IF(Table1[[#This Row],[Driver Age]]&lt;=60,"(25–60) Adult","(&gt;60) Senior"))</f>
        <v>(&gt;60) Senior</v>
      </c>
      <c r="Y1101" t="s">
        <v>44</v>
      </c>
      <c r="Z1101" t="s">
        <v>107</v>
      </c>
      <c r="AA1101" t="s">
        <v>45</v>
      </c>
      <c r="AB1101" t="s">
        <v>64</v>
      </c>
      <c r="AC1101">
        <v>23</v>
      </c>
      <c r="AD1101" t="s">
        <v>47</v>
      </c>
      <c r="AE1101" t="s">
        <v>48</v>
      </c>
      <c r="AF1101" t="s">
        <v>26</v>
      </c>
      <c r="AG1101" t="s">
        <v>143</v>
      </c>
      <c r="AH1101">
        <v>0</v>
      </c>
      <c r="AI1101" t="s">
        <v>66</v>
      </c>
      <c r="AJ1101" t="s">
        <v>67</v>
      </c>
    </row>
    <row r="1102" spans="1:36">
      <c r="A1102" t="s">
        <v>2043</v>
      </c>
      <c r="B1102">
        <f>1</f>
        <v>1</v>
      </c>
      <c r="C1102" t="s">
        <v>220</v>
      </c>
      <c r="D1102" t="str">
        <f>VLOOKUP(Table1[[#This Row],[State Name]], Lookup!$A$2:$B$33, 2, FALSE)</f>
        <v>NL</v>
      </c>
      <c r="E1102" t="s">
        <v>33</v>
      </c>
      <c r="F1102">
        <v>2019</v>
      </c>
      <c r="G1102" t="s">
        <v>94</v>
      </c>
      <c r="H1102">
        <f t="shared" si="17"/>
        <v>8</v>
      </c>
      <c r="I1102" s="3">
        <f>DATE(Table1[[#This Row],[Year]],Table1[[#This Row],[Month_Number]],1)</f>
        <v>43678</v>
      </c>
      <c r="J1102" t="s">
        <v>95</v>
      </c>
      <c r="K1102" t="s">
        <v>1210</v>
      </c>
      <c r="L1102" t="s">
        <v>37</v>
      </c>
      <c r="M1102">
        <v>4</v>
      </c>
      <c r="N1102" t="s">
        <v>71</v>
      </c>
      <c r="O1102">
        <v>1</v>
      </c>
      <c r="P1102">
        <v>2</v>
      </c>
      <c r="Q1102" t="s">
        <v>39</v>
      </c>
      <c r="R1102" t="s">
        <v>61</v>
      </c>
      <c r="S1102" t="s">
        <v>62</v>
      </c>
      <c r="T1102" t="s">
        <v>42</v>
      </c>
      <c r="U1102" t="s">
        <v>33</v>
      </c>
      <c r="V1102">
        <v>120</v>
      </c>
      <c r="W1102">
        <v>61</v>
      </c>
      <c r="X1102" t="str">
        <f>IF(Table1[[#This Row],[Driver Age]]&lt;25,"(&lt;25) Young",IF(Table1[[#This Row],[Driver Age]]&lt;=60,"(25–60) Adult","(&gt;60) Senior"))</f>
        <v>(&gt;60) Senior</v>
      </c>
      <c r="Y1102" t="s">
        <v>75</v>
      </c>
      <c r="Z1102" t="s">
        <v>33</v>
      </c>
      <c r="AA1102" t="s">
        <v>45</v>
      </c>
      <c r="AB1102" t="s">
        <v>46</v>
      </c>
      <c r="AC1102">
        <v>3</v>
      </c>
      <c r="AD1102" t="s">
        <v>47</v>
      </c>
      <c r="AE1102" t="s">
        <v>65</v>
      </c>
      <c r="AF1102" t="s">
        <v>49</v>
      </c>
      <c r="AG1102" t="s">
        <v>50</v>
      </c>
      <c r="AH1102">
        <v>2</v>
      </c>
      <c r="AI1102" t="s">
        <v>66</v>
      </c>
      <c r="AJ1102" t="s">
        <v>81</v>
      </c>
    </row>
    <row r="1103" spans="1:36">
      <c r="A1103" t="s">
        <v>2044</v>
      </c>
      <c r="B1103">
        <f>1</f>
        <v>1</v>
      </c>
      <c r="C1103" t="s">
        <v>157</v>
      </c>
      <c r="D1103" t="str">
        <f>VLOOKUP(Table1[[#This Row],[State Name]], Lookup!$A$2:$B$33, 2, FALSE)</f>
        <v>KA</v>
      </c>
      <c r="E1103" t="s">
        <v>302</v>
      </c>
      <c r="F1103">
        <v>2020</v>
      </c>
      <c r="G1103" t="s">
        <v>171</v>
      </c>
      <c r="H1103">
        <f t="shared" si="17"/>
        <v>2</v>
      </c>
      <c r="I1103" s="3">
        <f>DATE(Table1[[#This Row],[Year]],Table1[[#This Row],[Month_Number]],1)</f>
        <v>43862</v>
      </c>
      <c r="J1103" t="s">
        <v>146</v>
      </c>
      <c r="K1103" t="s">
        <v>139</v>
      </c>
      <c r="L1103" t="s">
        <v>59</v>
      </c>
      <c r="M1103">
        <v>5</v>
      </c>
      <c r="N1103" t="s">
        <v>128</v>
      </c>
      <c r="O1103">
        <v>1</v>
      </c>
      <c r="P1103">
        <v>3</v>
      </c>
      <c r="Q1103" t="s">
        <v>72</v>
      </c>
      <c r="R1103" t="s">
        <v>104</v>
      </c>
      <c r="S1103" t="s">
        <v>41</v>
      </c>
      <c r="T1103" t="s">
        <v>74</v>
      </c>
      <c r="U1103" t="s">
        <v>89</v>
      </c>
      <c r="V1103">
        <v>45</v>
      </c>
      <c r="W1103">
        <v>66</v>
      </c>
      <c r="X1103" t="str">
        <f>IF(Table1[[#This Row],[Driver Age]]&lt;25,"(&lt;25) Young",IF(Table1[[#This Row],[Driver Age]]&lt;=60,"(25–60) Adult","(&gt;60) Senior"))</f>
        <v>(&gt;60) Senior</v>
      </c>
      <c r="Y1103" t="s">
        <v>75</v>
      </c>
      <c r="Z1103" t="s">
        <v>107</v>
      </c>
      <c r="AA1103" t="s">
        <v>76</v>
      </c>
      <c r="AB1103" t="s">
        <v>64</v>
      </c>
      <c r="AC1103">
        <v>23</v>
      </c>
      <c r="AD1103" t="s">
        <v>47</v>
      </c>
      <c r="AE1103" t="s">
        <v>48</v>
      </c>
      <c r="AF1103" t="s">
        <v>49</v>
      </c>
      <c r="AG1103" t="s">
        <v>50</v>
      </c>
      <c r="AH1103">
        <v>3</v>
      </c>
      <c r="AI1103" t="s">
        <v>51</v>
      </c>
      <c r="AJ1103" t="s">
        <v>109</v>
      </c>
    </row>
    <row r="1104" spans="1:36">
      <c r="A1104" t="s">
        <v>2045</v>
      </c>
      <c r="B1104">
        <f>1</f>
        <v>1</v>
      </c>
      <c r="C1104" t="s">
        <v>307</v>
      </c>
      <c r="D1104" t="str">
        <f>VLOOKUP(Table1[[#This Row],[State Name]], Lookup!$A$2:$B$33, 2, FALSE)</f>
        <v>DL</v>
      </c>
      <c r="E1104" t="s">
        <v>406</v>
      </c>
      <c r="F1104">
        <v>2020</v>
      </c>
      <c r="G1104" t="s">
        <v>34</v>
      </c>
      <c r="H1104">
        <f t="shared" si="17"/>
        <v>5</v>
      </c>
      <c r="I1104" s="3">
        <f>DATE(Table1[[#This Row],[Year]],Table1[[#This Row],[Month_Number]],1)</f>
        <v>43952</v>
      </c>
      <c r="J1104" t="s">
        <v>146</v>
      </c>
      <c r="K1104" t="s">
        <v>2046</v>
      </c>
      <c r="L1104" t="s">
        <v>59</v>
      </c>
      <c r="M1104">
        <v>5</v>
      </c>
      <c r="N1104" t="s">
        <v>86</v>
      </c>
      <c r="O1104">
        <v>0</v>
      </c>
      <c r="P1104">
        <v>1</v>
      </c>
      <c r="Q1104" t="s">
        <v>103</v>
      </c>
      <c r="R1104" t="s">
        <v>104</v>
      </c>
      <c r="S1104" t="s">
        <v>73</v>
      </c>
      <c r="T1104" t="s">
        <v>63</v>
      </c>
      <c r="U1104" t="s">
        <v>33</v>
      </c>
      <c r="V1104">
        <v>83</v>
      </c>
      <c r="W1104">
        <v>40</v>
      </c>
      <c r="X1104" t="str">
        <f>IF(Table1[[#This Row],[Driver Age]]&lt;25,"(&lt;25) Young",IF(Table1[[#This Row],[Driver Age]]&lt;=60,"(25–60) Adult","(&gt;60) Senior"))</f>
        <v>(25–60) Adult</v>
      </c>
      <c r="Y1104" t="s">
        <v>44</v>
      </c>
      <c r="Z1104" t="s">
        <v>107</v>
      </c>
      <c r="AA1104" t="s">
        <v>45</v>
      </c>
      <c r="AB1104" t="s">
        <v>64</v>
      </c>
      <c r="AC1104">
        <v>18</v>
      </c>
      <c r="AD1104" t="s">
        <v>114</v>
      </c>
      <c r="AE1104" t="s">
        <v>48</v>
      </c>
      <c r="AF1104" t="s">
        <v>49</v>
      </c>
      <c r="AG1104" t="s">
        <v>50</v>
      </c>
      <c r="AH1104">
        <v>0</v>
      </c>
      <c r="AI1104" t="s">
        <v>108</v>
      </c>
      <c r="AJ1104" t="s">
        <v>91</v>
      </c>
    </row>
    <row r="1105" spans="1:36">
      <c r="A1105" t="s">
        <v>2047</v>
      </c>
      <c r="B1105">
        <f>1</f>
        <v>1</v>
      </c>
      <c r="C1105" t="s">
        <v>32</v>
      </c>
      <c r="D1105" t="str">
        <f>VLOOKUP(Table1[[#This Row],[State Name]], Lookup!$A$2:$B$33, 2, FALSE)</f>
        <v>JK</v>
      </c>
      <c r="E1105" t="s">
        <v>33</v>
      </c>
      <c r="F1105">
        <v>2023</v>
      </c>
      <c r="G1105" t="s">
        <v>94</v>
      </c>
      <c r="H1105">
        <f t="shared" si="17"/>
        <v>8</v>
      </c>
      <c r="I1105" s="3">
        <f>DATE(Table1[[#This Row],[Year]],Table1[[#This Row],[Month_Number]],1)</f>
        <v>45139</v>
      </c>
      <c r="J1105" t="s">
        <v>101</v>
      </c>
      <c r="K1105" t="s">
        <v>2048</v>
      </c>
      <c r="L1105" t="s">
        <v>59</v>
      </c>
      <c r="M1105">
        <v>5</v>
      </c>
      <c r="N1105" t="s">
        <v>60</v>
      </c>
      <c r="O1105">
        <v>9</v>
      </c>
      <c r="P1105">
        <v>0</v>
      </c>
      <c r="Q1105" t="s">
        <v>119</v>
      </c>
      <c r="R1105" t="s">
        <v>104</v>
      </c>
      <c r="S1105" t="s">
        <v>120</v>
      </c>
      <c r="T1105" t="s">
        <v>42</v>
      </c>
      <c r="U1105" t="s">
        <v>43</v>
      </c>
      <c r="V1105">
        <v>35</v>
      </c>
      <c r="W1105">
        <v>27</v>
      </c>
      <c r="X1105" t="str">
        <f>IF(Table1[[#This Row],[Driver Age]]&lt;25,"(&lt;25) Young",IF(Table1[[#This Row],[Driver Age]]&lt;=60,"(25–60) Adult","(&gt;60) Senior"))</f>
        <v>(25–60) Adult</v>
      </c>
      <c r="Y1105" t="s">
        <v>44</v>
      </c>
      <c r="Z1105" t="s">
        <v>107</v>
      </c>
      <c r="AA1105" t="s">
        <v>76</v>
      </c>
      <c r="AB1105" t="s">
        <v>46</v>
      </c>
      <c r="AC1105">
        <v>1</v>
      </c>
      <c r="AD1105" t="s">
        <v>47</v>
      </c>
      <c r="AE1105" t="s">
        <v>79</v>
      </c>
      <c r="AF1105" t="s">
        <v>49</v>
      </c>
      <c r="AG1105" t="s">
        <v>143</v>
      </c>
      <c r="AH1105">
        <v>0</v>
      </c>
      <c r="AI1105" t="s">
        <v>80</v>
      </c>
      <c r="AJ1105" t="s">
        <v>109</v>
      </c>
    </row>
    <row r="1106" spans="1:36">
      <c r="A1106" t="s">
        <v>2049</v>
      </c>
      <c r="B1106">
        <f>1</f>
        <v>1</v>
      </c>
      <c r="C1106" t="s">
        <v>157</v>
      </c>
      <c r="D1106" t="str">
        <f>VLOOKUP(Table1[[#This Row],[State Name]], Lookup!$A$2:$B$33, 2, FALSE)</f>
        <v>KA</v>
      </c>
      <c r="E1106" t="s">
        <v>302</v>
      </c>
      <c r="F1106">
        <v>2021</v>
      </c>
      <c r="G1106" t="s">
        <v>171</v>
      </c>
      <c r="H1106">
        <f t="shared" si="17"/>
        <v>2</v>
      </c>
      <c r="I1106" s="3">
        <f>DATE(Table1[[#This Row],[Year]],Table1[[#This Row],[Month_Number]],1)</f>
        <v>44228</v>
      </c>
      <c r="J1106" t="s">
        <v>154</v>
      </c>
      <c r="K1106" t="s">
        <v>1287</v>
      </c>
      <c r="L1106" t="s">
        <v>59</v>
      </c>
      <c r="M1106">
        <v>4</v>
      </c>
      <c r="N1106" t="s">
        <v>86</v>
      </c>
      <c r="O1106">
        <v>8</v>
      </c>
      <c r="P1106">
        <v>1</v>
      </c>
      <c r="Q1106" t="s">
        <v>103</v>
      </c>
      <c r="R1106" t="s">
        <v>104</v>
      </c>
      <c r="S1106" t="s">
        <v>73</v>
      </c>
      <c r="T1106" t="s">
        <v>105</v>
      </c>
      <c r="U1106" t="s">
        <v>106</v>
      </c>
      <c r="V1106">
        <v>44</v>
      </c>
      <c r="W1106">
        <v>29</v>
      </c>
      <c r="X1106" t="str">
        <f>IF(Table1[[#This Row],[Driver Age]]&lt;25,"(&lt;25) Young",IF(Table1[[#This Row],[Driver Age]]&lt;=60,"(25–60) Adult","(&gt;60) Senior"))</f>
        <v>(25–60) Adult</v>
      </c>
      <c r="Y1106" t="s">
        <v>75</v>
      </c>
      <c r="Z1106" t="s">
        <v>107</v>
      </c>
      <c r="AA1106" t="s">
        <v>45</v>
      </c>
      <c r="AB1106" t="s">
        <v>97</v>
      </c>
      <c r="AC1106">
        <v>0</v>
      </c>
      <c r="AD1106" t="s">
        <v>47</v>
      </c>
      <c r="AE1106" t="s">
        <v>48</v>
      </c>
      <c r="AF1106" t="s">
        <v>26</v>
      </c>
      <c r="AG1106" t="s">
        <v>50</v>
      </c>
      <c r="AH1106">
        <v>0.12</v>
      </c>
      <c r="AI1106" t="s">
        <v>80</v>
      </c>
      <c r="AJ1106" t="s">
        <v>109</v>
      </c>
    </row>
    <row r="1107" spans="1:36">
      <c r="A1107" t="s">
        <v>2050</v>
      </c>
      <c r="B1107">
        <f>1</f>
        <v>1</v>
      </c>
      <c r="C1107" t="s">
        <v>197</v>
      </c>
      <c r="D1107" t="str">
        <f>VLOOKUP(Table1[[#This Row],[State Name]], Lookup!$A$2:$B$33, 2, FALSE)</f>
        <v>GJ</v>
      </c>
      <c r="E1107" t="s">
        <v>245</v>
      </c>
      <c r="F1107">
        <v>2019</v>
      </c>
      <c r="G1107" t="s">
        <v>138</v>
      </c>
      <c r="H1107">
        <f t="shared" si="17"/>
        <v>9</v>
      </c>
      <c r="I1107" s="3">
        <f>DATE(Table1[[#This Row],[Year]],Table1[[#This Row],[Month_Number]],1)</f>
        <v>43709</v>
      </c>
      <c r="J1107" t="s">
        <v>84</v>
      </c>
      <c r="K1107" t="s">
        <v>1394</v>
      </c>
      <c r="L1107" t="s">
        <v>59</v>
      </c>
      <c r="M1107">
        <v>4</v>
      </c>
      <c r="N1107" t="s">
        <v>38</v>
      </c>
      <c r="O1107">
        <v>6</v>
      </c>
      <c r="P1107">
        <v>3</v>
      </c>
      <c r="Q1107" t="s">
        <v>39</v>
      </c>
      <c r="R1107" t="s">
        <v>104</v>
      </c>
      <c r="S1107" t="s">
        <v>73</v>
      </c>
      <c r="T1107" t="s">
        <v>74</v>
      </c>
      <c r="U1107" t="s">
        <v>106</v>
      </c>
      <c r="V1107">
        <v>90</v>
      </c>
      <c r="W1107">
        <v>26</v>
      </c>
      <c r="X1107" t="str">
        <f>IF(Table1[[#This Row],[Driver Age]]&lt;25,"(&lt;25) Young",IF(Table1[[#This Row],[Driver Age]]&lt;=60,"(25–60) Adult","(&gt;60) Senior"))</f>
        <v>(25–60) Adult</v>
      </c>
      <c r="Y1107" t="s">
        <v>75</v>
      </c>
      <c r="Z1107" t="s">
        <v>107</v>
      </c>
      <c r="AA1107" t="s">
        <v>76</v>
      </c>
      <c r="AB1107" t="s">
        <v>97</v>
      </c>
      <c r="AC1107">
        <v>5</v>
      </c>
      <c r="AD1107" t="s">
        <v>78</v>
      </c>
      <c r="AE1107" t="s">
        <v>65</v>
      </c>
      <c r="AF1107" t="s">
        <v>26</v>
      </c>
      <c r="AG1107" t="s">
        <v>50</v>
      </c>
      <c r="AH1107">
        <v>0.5</v>
      </c>
      <c r="AI1107" t="s">
        <v>80</v>
      </c>
      <c r="AJ1107" t="s">
        <v>67</v>
      </c>
    </row>
    <row r="1108" spans="1:36">
      <c r="A1108" t="s">
        <v>2051</v>
      </c>
      <c r="B1108">
        <f>1</f>
        <v>1</v>
      </c>
      <c r="C1108" t="s">
        <v>211</v>
      </c>
      <c r="D1108" t="str">
        <f>VLOOKUP(Table1[[#This Row],[State Name]], Lookup!$A$2:$B$33, 2, FALSE)</f>
        <v>WB</v>
      </c>
      <c r="E1108" t="s">
        <v>265</v>
      </c>
      <c r="F1108">
        <v>2018</v>
      </c>
      <c r="G1108" t="s">
        <v>138</v>
      </c>
      <c r="H1108">
        <f t="shared" si="17"/>
        <v>9</v>
      </c>
      <c r="I1108" s="3">
        <f>DATE(Table1[[#This Row],[Year]],Table1[[#This Row],[Month_Number]],1)</f>
        <v>43344</v>
      </c>
      <c r="J1108" t="s">
        <v>146</v>
      </c>
      <c r="K1108" t="s">
        <v>2052</v>
      </c>
      <c r="L1108" t="s">
        <v>37</v>
      </c>
      <c r="M1108">
        <v>4</v>
      </c>
      <c r="N1108" t="s">
        <v>162</v>
      </c>
      <c r="O1108">
        <v>8</v>
      </c>
      <c r="P1108">
        <v>0</v>
      </c>
      <c r="Q1108" t="s">
        <v>87</v>
      </c>
      <c r="R1108" t="s">
        <v>88</v>
      </c>
      <c r="S1108" t="s">
        <v>62</v>
      </c>
      <c r="T1108" t="s">
        <v>42</v>
      </c>
      <c r="U1108" t="s">
        <v>89</v>
      </c>
      <c r="V1108">
        <v>60</v>
      </c>
      <c r="W1108">
        <v>49</v>
      </c>
      <c r="X1108" t="str">
        <f>IF(Table1[[#This Row],[Driver Age]]&lt;25,"(&lt;25) Young",IF(Table1[[#This Row],[Driver Age]]&lt;=60,"(25–60) Adult","(&gt;60) Senior"))</f>
        <v>(25–60) Adult</v>
      </c>
      <c r="Y1108" t="s">
        <v>44</v>
      </c>
      <c r="Z1108" t="s">
        <v>33</v>
      </c>
      <c r="AA1108" t="s">
        <v>45</v>
      </c>
      <c r="AB1108" t="s">
        <v>46</v>
      </c>
      <c r="AC1108">
        <v>18</v>
      </c>
      <c r="AD1108" t="s">
        <v>114</v>
      </c>
      <c r="AE1108" t="s">
        <v>65</v>
      </c>
      <c r="AF1108" t="s">
        <v>49</v>
      </c>
      <c r="AG1108" t="s">
        <v>143</v>
      </c>
      <c r="AH1108">
        <v>0</v>
      </c>
      <c r="AI1108" t="s">
        <v>108</v>
      </c>
      <c r="AJ1108" t="s">
        <v>52</v>
      </c>
    </row>
    <row r="1109" spans="1:36">
      <c r="A1109" t="s">
        <v>2053</v>
      </c>
      <c r="B1109">
        <f>1</f>
        <v>1</v>
      </c>
      <c r="C1109" t="s">
        <v>141</v>
      </c>
      <c r="D1109" t="str">
        <f>VLOOKUP(Table1[[#This Row],[State Name]], Lookup!$A$2:$B$33, 2, FALSE)</f>
        <v>BR</v>
      </c>
      <c r="E1109" t="s">
        <v>33</v>
      </c>
      <c r="F1109">
        <v>2019</v>
      </c>
      <c r="G1109" t="s">
        <v>34</v>
      </c>
      <c r="H1109">
        <f t="shared" si="17"/>
        <v>5</v>
      </c>
      <c r="I1109" s="3">
        <f>DATE(Table1[[#This Row],[Year]],Table1[[#This Row],[Month_Number]],1)</f>
        <v>43586</v>
      </c>
      <c r="J1109" t="s">
        <v>95</v>
      </c>
      <c r="K1109" t="s">
        <v>2054</v>
      </c>
      <c r="L1109" t="s">
        <v>37</v>
      </c>
      <c r="M1109">
        <v>1</v>
      </c>
      <c r="N1109" t="s">
        <v>38</v>
      </c>
      <c r="O1109">
        <v>8</v>
      </c>
      <c r="P1109">
        <v>3</v>
      </c>
      <c r="Q1109" t="s">
        <v>39</v>
      </c>
      <c r="R1109" t="s">
        <v>40</v>
      </c>
      <c r="S1109" t="s">
        <v>62</v>
      </c>
      <c r="T1109" t="s">
        <v>42</v>
      </c>
      <c r="U1109" t="s">
        <v>43</v>
      </c>
      <c r="V1109">
        <v>67</v>
      </c>
      <c r="W1109">
        <v>61</v>
      </c>
      <c r="X1109" t="str">
        <f>IF(Table1[[#This Row],[Driver Age]]&lt;25,"(&lt;25) Young",IF(Table1[[#This Row],[Driver Age]]&lt;=60,"(25–60) Adult","(&gt;60) Senior"))</f>
        <v>(&gt;60) Senior</v>
      </c>
      <c r="Y1109" t="s">
        <v>75</v>
      </c>
      <c r="Z1109" t="s">
        <v>33</v>
      </c>
      <c r="AA1109" t="s">
        <v>76</v>
      </c>
      <c r="AB1109" t="s">
        <v>64</v>
      </c>
      <c r="AC1109">
        <v>22</v>
      </c>
      <c r="AD1109" t="s">
        <v>47</v>
      </c>
      <c r="AE1109" t="s">
        <v>65</v>
      </c>
      <c r="AF1109" t="s">
        <v>49</v>
      </c>
      <c r="AG1109" t="s">
        <v>50</v>
      </c>
      <c r="AH1109">
        <v>0.38</v>
      </c>
      <c r="AI1109" t="s">
        <v>66</v>
      </c>
      <c r="AJ1109" t="s">
        <v>52</v>
      </c>
    </row>
    <row r="1110" spans="1:36">
      <c r="A1110" t="s">
        <v>2055</v>
      </c>
      <c r="B1110">
        <f>1</f>
        <v>1</v>
      </c>
      <c r="C1110" t="s">
        <v>270</v>
      </c>
      <c r="D1110" t="str">
        <f>VLOOKUP(Table1[[#This Row],[State Name]], Lookup!$A$2:$B$33, 2, FALSE)</f>
        <v>HR</v>
      </c>
      <c r="E1110" t="s">
        <v>33</v>
      </c>
      <c r="F1110">
        <v>2018</v>
      </c>
      <c r="G1110" t="s">
        <v>83</v>
      </c>
      <c r="H1110">
        <f t="shared" si="17"/>
        <v>6</v>
      </c>
      <c r="I1110" s="3">
        <f>DATE(Table1[[#This Row],[Year]],Table1[[#This Row],[Month_Number]],1)</f>
        <v>43252</v>
      </c>
      <c r="J1110" t="s">
        <v>35</v>
      </c>
      <c r="K1110" t="s">
        <v>1394</v>
      </c>
      <c r="L1110" t="s">
        <v>59</v>
      </c>
      <c r="M1110">
        <v>1</v>
      </c>
      <c r="N1110" t="s">
        <v>86</v>
      </c>
      <c r="O1110">
        <v>5</v>
      </c>
      <c r="P1110">
        <v>1</v>
      </c>
      <c r="Q1110" t="s">
        <v>39</v>
      </c>
      <c r="R1110" t="s">
        <v>88</v>
      </c>
      <c r="S1110" t="s">
        <v>41</v>
      </c>
      <c r="T1110" t="s">
        <v>42</v>
      </c>
      <c r="U1110" t="s">
        <v>89</v>
      </c>
      <c r="V1110">
        <v>96</v>
      </c>
      <c r="W1110">
        <v>58</v>
      </c>
      <c r="X1110" t="str">
        <f>IF(Table1[[#This Row],[Driver Age]]&lt;25,"(&lt;25) Young",IF(Table1[[#This Row],[Driver Age]]&lt;=60,"(25–60) Adult","(&gt;60) Senior"))</f>
        <v>(25–60) Adult</v>
      </c>
      <c r="Y1110" t="s">
        <v>44</v>
      </c>
      <c r="Z1110" t="s">
        <v>90</v>
      </c>
      <c r="AA1110" t="s">
        <v>45</v>
      </c>
      <c r="AB1110" t="s">
        <v>64</v>
      </c>
      <c r="AC1110">
        <v>5</v>
      </c>
      <c r="AD1110" t="s">
        <v>78</v>
      </c>
      <c r="AE1110" t="s">
        <v>65</v>
      </c>
      <c r="AF1110" t="s">
        <v>49</v>
      </c>
      <c r="AG1110" t="s">
        <v>50</v>
      </c>
      <c r="AH1110">
        <v>0.2</v>
      </c>
      <c r="AI1110" t="s">
        <v>66</v>
      </c>
      <c r="AJ1110" t="s">
        <v>67</v>
      </c>
    </row>
    <row r="1111" spans="1:36">
      <c r="A1111" t="s">
        <v>2056</v>
      </c>
      <c r="B1111">
        <f>1</f>
        <v>1</v>
      </c>
      <c r="C1111" t="s">
        <v>116</v>
      </c>
      <c r="D1111" t="str">
        <f>VLOOKUP(Table1[[#This Row],[State Name]], Lookup!$A$2:$B$33, 2, FALSE)</f>
        <v>HP</v>
      </c>
      <c r="E1111" t="s">
        <v>33</v>
      </c>
      <c r="F1111">
        <v>2018</v>
      </c>
      <c r="G1111" t="s">
        <v>117</v>
      </c>
      <c r="H1111">
        <f t="shared" si="17"/>
        <v>12</v>
      </c>
      <c r="I1111" s="3">
        <f>DATE(Table1[[#This Row],[Year]],Table1[[#This Row],[Month_Number]],1)</f>
        <v>43435</v>
      </c>
      <c r="J1111" t="s">
        <v>57</v>
      </c>
      <c r="K1111" t="s">
        <v>2057</v>
      </c>
      <c r="L1111" t="s">
        <v>50</v>
      </c>
      <c r="M1111">
        <v>1</v>
      </c>
      <c r="N1111" t="s">
        <v>128</v>
      </c>
      <c r="O1111">
        <v>10</v>
      </c>
      <c r="P1111">
        <v>5</v>
      </c>
      <c r="Q1111" t="s">
        <v>103</v>
      </c>
      <c r="R1111" t="s">
        <v>61</v>
      </c>
      <c r="S1111" t="s">
        <v>73</v>
      </c>
      <c r="T1111" t="s">
        <v>74</v>
      </c>
      <c r="U1111" t="s">
        <v>43</v>
      </c>
      <c r="V1111">
        <v>47</v>
      </c>
      <c r="W1111">
        <v>63</v>
      </c>
      <c r="X1111" t="str">
        <f>IF(Table1[[#This Row],[Driver Age]]&lt;25,"(&lt;25) Young",IF(Table1[[#This Row],[Driver Age]]&lt;=60,"(25–60) Adult","(&gt;60) Senior"))</f>
        <v>(&gt;60) Senior</v>
      </c>
      <c r="Y1111" t="s">
        <v>44</v>
      </c>
      <c r="Z1111" t="s">
        <v>107</v>
      </c>
      <c r="AA1111" t="s">
        <v>45</v>
      </c>
      <c r="AB1111" t="s">
        <v>64</v>
      </c>
      <c r="AC1111">
        <v>4</v>
      </c>
      <c r="AD1111" t="s">
        <v>47</v>
      </c>
      <c r="AE1111" t="s">
        <v>65</v>
      </c>
      <c r="AF1111" t="s">
        <v>49</v>
      </c>
      <c r="AG1111" t="s">
        <v>50</v>
      </c>
      <c r="AH1111">
        <v>0.5</v>
      </c>
      <c r="AI1111" t="s">
        <v>66</v>
      </c>
      <c r="AJ1111" t="s">
        <v>109</v>
      </c>
    </row>
    <row r="1112" spans="1:36">
      <c r="A1112" t="s">
        <v>2058</v>
      </c>
      <c r="B1112">
        <f>1</f>
        <v>1</v>
      </c>
      <c r="C1112" t="s">
        <v>145</v>
      </c>
      <c r="D1112" t="str">
        <f>VLOOKUP(Table1[[#This Row],[State Name]], Lookup!$A$2:$B$33, 2, FALSE)</f>
        <v>TS</v>
      </c>
      <c r="E1112" t="s">
        <v>33</v>
      </c>
      <c r="F1112">
        <v>2018</v>
      </c>
      <c r="G1112" t="s">
        <v>94</v>
      </c>
      <c r="H1112">
        <f t="shared" si="17"/>
        <v>8</v>
      </c>
      <c r="I1112" s="3">
        <f>DATE(Table1[[#This Row],[Year]],Table1[[#This Row],[Month_Number]],1)</f>
        <v>43313</v>
      </c>
      <c r="J1112" t="s">
        <v>146</v>
      </c>
      <c r="K1112" t="s">
        <v>1585</v>
      </c>
      <c r="L1112" t="s">
        <v>59</v>
      </c>
      <c r="M1112">
        <v>4</v>
      </c>
      <c r="N1112" t="s">
        <v>71</v>
      </c>
      <c r="O1112">
        <v>9</v>
      </c>
      <c r="P1112">
        <v>4</v>
      </c>
      <c r="Q1112" t="s">
        <v>39</v>
      </c>
      <c r="R1112" t="s">
        <v>40</v>
      </c>
      <c r="S1112" t="s">
        <v>120</v>
      </c>
      <c r="T1112" t="s">
        <v>74</v>
      </c>
      <c r="U1112" t="s">
        <v>106</v>
      </c>
      <c r="V1112">
        <v>94</v>
      </c>
      <c r="W1112">
        <v>21</v>
      </c>
      <c r="X1112" t="str">
        <f>IF(Table1[[#This Row],[Driver Age]]&lt;25,"(&lt;25) Young",IF(Table1[[#This Row],[Driver Age]]&lt;=60,"(25–60) Adult","(&gt;60) Senior"))</f>
        <v>(&lt;25) Young</v>
      </c>
      <c r="Y1112" t="s">
        <v>75</v>
      </c>
      <c r="Z1112" t="s">
        <v>90</v>
      </c>
      <c r="AA1112" t="s">
        <v>45</v>
      </c>
      <c r="AB1112" t="s">
        <v>77</v>
      </c>
      <c r="AC1112">
        <v>1</v>
      </c>
      <c r="AD1112" t="s">
        <v>47</v>
      </c>
      <c r="AE1112" t="s">
        <v>65</v>
      </c>
      <c r="AF1112" t="s">
        <v>49</v>
      </c>
      <c r="AG1112" t="s">
        <v>50</v>
      </c>
      <c r="AH1112">
        <v>0.44</v>
      </c>
      <c r="AI1112" t="s">
        <v>168</v>
      </c>
      <c r="AJ1112" t="s">
        <v>67</v>
      </c>
    </row>
    <row r="1113" spans="1:36">
      <c r="A1113" t="s">
        <v>2059</v>
      </c>
      <c r="B1113">
        <f>1</f>
        <v>1</v>
      </c>
      <c r="C1113" t="s">
        <v>145</v>
      </c>
      <c r="D1113" t="str">
        <f>VLOOKUP(Table1[[#This Row],[State Name]], Lookup!$A$2:$B$33, 2, FALSE)</f>
        <v>TS</v>
      </c>
      <c r="E1113" t="s">
        <v>33</v>
      </c>
      <c r="F1113">
        <v>2023</v>
      </c>
      <c r="G1113" t="s">
        <v>83</v>
      </c>
      <c r="H1113">
        <f t="shared" si="17"/>
        <v>6</v>
      </c>
      <c r="I1113" s="3">
        <f>DATE(Table1[[#This Row],[Year]],Table1[[#This Row],[Month_Number]],1)</f>
        <v>45078</v>
      </c>
      <c r="J1113" t="s">
        <v>154</v>
      </c>
      <c r="K1113" t="s">
        <v>358</v>
      </c>
      <c r="L1113" t="s">
        <v>50</v>
      </c>
      <c r="M1113">
        <v>3</v>
      </c>
      <c r="N1113" t="s">
        <v>162</v>
      </c>
      <c r="O1113">
        <v>2</v>
      </c>
      <c r="P1113">
        <v>5</v>
      </c>
      <c r="Q1113" t="s">
        <v>119</v>
      </c>
      <c r="R1113" t="s">
        <v>61</v>
      </c>
      <c r="S1113" t="s">
        <v>41</v>
      </c>
      <c r="T1113" t="s">
        <v>74</v>
      </c>
      <c r="U1113" t="s">
        <v>43</v>
      </c>
      <c r="V1113">
        <v>54</v>
      </c>
      <c r="W1113">
        <v>23</v>
      </c>
      <c r="X1113" t="str">
        <f>IF(Table1[[#This Row],[Driver Age]]&lt;25,"(&lt;25) Young",IF(Table1[[#This Row],[Driver Age]]&lt;=60,"(25–60) Adult","(&gt;60) Senior"))</f>
        <v>(&lt;25) Young</v>
      </c>
      <c r="Y1113" t="s">
        <v>75</v>
      </c>
      <c r="Z1113" t="s">
        <v>107</v>
      </c>
      <c r="AA1113" t="s">
        <v>45</v>
      </c>
      <c r="AB1113" t="s">
        <v>97</v>
      </c>
      <c r="AC1113">
        <v>12</v>
      </c>
      <c r="AD1113" t="s">
        <v>135</v>
      </c>
      <c r="AE1113" t="s">
        <v>79</v>
      </c>
      <c r="AF1113" t="s">
        <v>26</v>
      </c>
      <c r="AG1113" t="s">
        <v>50</v>
      </c>
      <c r="AH1113">
        <v>2.5</v>
      </c>
      <c r="AI1113" t="s">
        <v>168</v>
      </c>
      <c r="AJ1113" t="s">
        <v>52</v>
      </c>
    </row>
    <row r="1114" spans="1:36">
      <c r="A1114" t="s">
        <v>2060</v>
      </c>
      <c r="B1114">
        <f>1</f>
        <v>1</v>
      </c>
      <c r="C1114" t="s">
        <v>152</v>
      </c>
      <c r="D1114" t="str">
        <f>VLOOKUP(Table1[[#This Row],[State Name]], Lookup!$A$2:$B$33, 2, FALSE)</f>
        <v>AP</v>
      </c>
      <c r="E1114" t="s">
        <v>153</v>
      </c>
      <c r="F1114">
        <v>2023</v>
      </c>
      <c r="G1114" t="s">
        <v>117</v>
      </c>
      <c r="H1114">
        <f t="shared" si="17"/>
        <v>12</v>
      </c>
      <c r="I1114" s="3">
        <f>DATE(Table1[[#This Row],[Year]],Table1[[#This Row],[Month_Number]],1)</f>
        <v>45261</v>
      </c>
      <c r="J1114" t="s">
        <v>146</v>
      </c>
      <c r="K1114" t="s">
        <v>782</v>
      </c>
      <c r="L1114" t="s">
        <v>50</v>
      </c>
      <c r="M1114">
        <v>2</v>
      </c>
      <c r="N1114" t="s">
        <v>60</v>
      </c>
      <c r="O1114">
        <v>1</v>
      </c>
      <c r="P1114">
        <v>2</v>
      </c>
      <c r="Q1114" t="s">
        <v>119</v>
      </c>
      <c r="R1114" t="s">
        <v>104</v>
      </c>
      <c r="S1114" t="s">
        <v>62</v>
      </c>
      <c r="T1114" t="s">
        <v>63</v>
      </c>
      <c r="U1114" t="s">
        <v>33</v>
      </c>
      <c r="V1114">
        <v>54</v>
      </c>
      <c r="W1114">
        <v>24</v>
      </c>
      <c r="X1114" t="str">
        <f>IF(Table1[[#This Row],[Driver Age]]&lt;25,"(&lt;25) Young",IF(Table1[[#This Row],[Driver Age]]&lt;=60,"(25–60) Adult","(&gt;60) Senior"))</f>
        <v>(&lt;25) Young</v>
      </c>
      <c r="Y1114" t="s">
        <v>75</v>
      </c>
      <c r="Z1114" t="s">
        <v>107</v>
      </c>
      <c r="AA1114" t="s">
        <v>76</v>
      </c>
      <c r="AB1114" t="s">
        <v>46</v>
      </c>
      <c r="AC1114">
        <v>14</v>
      </c>
      <c r="AD1114" t="s">
        <v>135</v>
      </c>
      <c r="AE1114" t="s">
        <v>79</v>
      </c>
      <c r="AF1114" t="s">
        <v>49</v>
      </c>
      <c r="AG1114" t="s">
        <v>50</v>
      </c>
      <c r="AH1114">
        <v>2</v>
      </c>
      <c r="AI1114" t="s">
        <v>168</v>
      </c>
      <c r="AJ1114" t="s">
        <v>52</v>
      </c>
    </row>
    <row r="1115" spans="1:36">
      <c r="A1115" t="s">
        <v>2061</v>
      </c>
      <c r="B1115">
        <f>1</f>
        <v>1</v>
      </c>
      <c r="C1115" t="s">
        <v>69</v>
      </c>
      <c r="D1115" t="str">
        <f>VLOOKUP(Table1[[#This Row],[State Name]], Lookup!$A$2:$B$33, 2, FALSE)</f>
        <v>CG</v>
      </c>
      <c r="E1115" t="s">
        <v>33</v>
      </c>
      <c r="F1115">
        <v>2023</v>
      </c>
      <c r="G1115" t="s">
        <v>56</v>
      </c>
      <c r="H1115">
        <f t="shared" si="17"/>
        <v>1</v>
      </c>
      <c r="I1115" s="3">
        <f>DATE(Table1[[#This Row],[Year]],Table1[[#This Row],[Month_Number]],1)</f>
        <v>44927</v>
      </c>
      <c r="J1115" t="s">
        <v>35</v>
      </c>
      <c r="K1115" t="s">
        <v>2062</v>
      </c>
      <c r="L1115" t="s">
        <v>37</v>
      </c>
      <c r="M1115">
        <v>1</v>
      </c>
      <c r="N1115" t="s">
        <v>128</v>
      </c>
      <c r="O1115">
        <v>7</v>
      </c>
      <c r="P1115">
        <v>0</v>
      </c>
      <c r="Q1115" t="s">
        <v>39</v>
      </c>
      <c r="R1115" t="s">
        <v>88</v>
      </c>
      <c r="S1115" t="s">
        <v>120</v>
      </c>
      <c r="T1115" t="s">
        <v>74</v>
      </c>
      <c r="U1115" t="s">
        <v>106</v>
      </c>
      <c r="V1115">
        <v>111</v>
      </c>
      <c r="W1115">
        <v>33</v>
      </c>
      <c r="X1115" t="str">
        <f>IF(Table1[[#This Row],[Driver Age]]&lt;25,"(&lt;25) Young",IF(Table1[[#This Row],[Driver Age]]&lt;=60,"(25–60) Adult","(&gt;60) Senior"))</f>
        <v>(25–60) Adult</v>
      </c>
      <c r="Y1115" t="s">
        <v>44</v>
      </c>
      <c r="Z1115" t="s">
        <v>33</v>
      </c>
      <c r="AA1115" t="s">
        <v>45</v>
      </c>
      <c r="AB1115" t="s">
        <v>77</v>
      </c>
      <c r="AC1115">
        <v>18</v>
      </c>
      <c r="AD1115" t="s">
        <v>114</v>
      </c>
      <c r="AE1115" t="s">
        <v>79</v>
      </c>
      <c r="AF1115" t="s">
        <v>49</v>
      </c>
      <c r="AG1115" t="s">
        <v>143</v>
      </c>
      <c r="AH1115">
        <v>0</v>
      </c>
      <c r="AI1115" t="s">
        <v>80</v>
      </c>
      <c r="AJ1115" t="s">
        <v>81</v>
      </c>
    </row>
    <row r="1116" spans="1:36">
      <c r="A1116" t="s">
        <v>2063</v>
      </c>
      <c r="B1116">
        <f>1</f>
        <v>1</v>
      </c>
      <c r="C1116" t="s">
        <v>152</v>
      </c>
      <c r="D1116" t="str">
        <f>VLOOKUP(Table1[[#This Row],[State Name]], Lookup!$A$2:$B$33, 2, FALSE)</f>
        <v>AP</v>
      </c>
      <c r="E1116" t="s">
        <v>440</v>
      </c>
      <c r="F1116">
        <v>2023</v>
      </c>
      <c r="G1116" t="s">
        <v>100</v>
      </c>
      <c r="H1116">
        <f t="shared" si="17"/>
        <v>11</v>
      </c>
      <c r="I1116" s="3">
        <f>DATE(Table1[[#This Row],[Year]],Table1[[#This Row],[Month_Number]],1)</f>
        <v>45231</v>
      </c>
      <c r="J1116" t="s">
        <v>57</v>
      </c>
      <c r="K1116" t="s">
        <v>698</v>
      </c>
      <c r="L1116" t="s">
        <v>50</v>
      </c>
      <c r="M1116">
        <v>5</v>
      </c>
      <c r="N1116" t="s">
        <v>128</v>
      </c>
      <c r="O1116">
        <v>1</v>
      </c>
      <c r="P1116">
        <v>1</v>
      </c>
      <c r="Q1116" t="s">
        <v>39</v>
      </c>
      <c r="R1116" t="s">
        <v>88</v>
      </c>
      <c r="S1116" t="s">
        <v>41</v>
      </c>
      <c r="T1116" t="s">
        <v>105</v>
      </c>
      <c r="U1116" t="s">
        <v>106</v>
      </c>
      <c r="V1116">
        <v>60</v>
      </c>
      <c r="W1116">
        <v>42</v>
      </c>
      <c r="X1116" t="str">
        <f>IF(Table1[[#This Row],[Driver Age]]&lt;25,"(&lt;25) Young",IF(Table1[[#This Row],[Driver Age]]&lt;=60,"(25–60) Adult","(&gt;60) Senior"))</f>
        <v>(25–60) Adult</v>
      </c>
      <c r="Y1116" t="s">
        <v>44</v>
      </c>
      <c r="Z1116" t="s">
        <v>33</v>
      </c>
      <c r="AA1116" t="s">
        <v>45</v>
      </c>
      <c r="AB1116" t="s">
        <v>64</v>
      </c>
      <c r="AC1116">
        <v>23</v>
      </c>
      <c r="AD1116" t="s">
        <v>47</v>
      </c>
      <c r="AE1116" t="s">
        <v>79</v>
      </c>
      <c r="AF1116" t="s">
        <v>49</v>
      </c>
      <c r="AG1116" t="s">
        <v>50</v>
      </c>
      <c r="AH1116">
        <v>1</v>
      </c>
      <c r="AI1116" t="s">
        <v>108</v>
      </c>
      <c r="AJ1116" t="s">
        <v>52</v>
      </c>
    </row>
    <row r="1117" spans="1:36">
      <c r="A1117" t="s">
        <v>2064</v>
      </c>
      <c r="B1117">
        <f>1</f>
        <v>1</v>
      </c>
      <c r="C1117" t="s">
        <v>54</v>
      </c>
      <c r="D1117" t="str">
        <f>VLOOKUP(Table1[[#This Row],[State Name]], Lookup!$A$2:$B$33, 2, FALSE)</f>
        <v>UP</v>
      </c>
      <c r="E1117" t="s">
        <v>55</v>
      </c>
      <c r="F1117">
        <v>2019</v>
      </c>
      <c r="G1117" t="s">
        <v>124</v>
      </c>
      <c r="H1117">
        <f t="shared" si="17"/>
        <v>7</v>
      </c>
      <c r="I1117" s="3">
        <f>DATE(Table1[[#This Row],[Year]],Table1[[#This Row],[Month_Number]],1)</f>
        <v>43647</v>
      </c>
      <c r="J1117" t="s">
        <v>154</v>
      </c>
      <c r="K1117" t="s">
        <v>167</v>
      </c>
      <c r="L1117" t="s">
        <v>50</v>
      </c>
      <c r="M1117">
        <v>3</v>
      </c>
      <c r="N1117" t="s">
        <v>60</v>
      </c>
      <c r="O1117">
        <v>10</v>
      </c>
      <c r="P1117">
        <v>0</v>
      </c>
      <c r="Q1117" t="s">
        <v>72</v>
      </c>
      <c r="R1117" t="s">
        <v>61</v>
      </c>
      <c r="S1117" t="s">
        <v>73</v>
      </c>
      <c r="T1117" t="s">
        <v>105</v>
      </c>
      <c r="U1117" t="s">
        <v>89</v>
      </c>
      <c r="V1117">
        <v>113</v>
      </c>
      <c r="W1117">
        <v>20</v>
      </c>
      <c r="X1117" t="str">
        <f>IF(Table1[[#This Row],[Driver Age]]&lt;25,"(&lt;25) Young",IF(Table1[[#This Row],[Driver Age]]&lt;=60,"(25–60) Adult","(&gt;60) Senior"))</f>
        <v>(&lt;25) Young</v>
      </c>
      <c r="Y1117" t="s">
        <v>75</v>
      </c>
      <c r="Z1117" t="s">
        <v>33</v>
      </c>
      <c r="AA1117" t="s">
        <v>45</v>
      </c>
      <c r="AB1117" t="s">
        <v>64</v>
      </c>
      <c r="AC1117">
        <v>8</v>
      </c>
      <c r="AD1117" t="s">
        <v>78</v>
      </c>
      <c r="AE1117" t="s">
        <v>65</v>
      </c>
      <c r="AF1117" t="s">
        <v>26</v>
      </c>
      <c r="AG1117" t="s">
        <v>143</v>
      </c>
      <c r="AH1117">
        <v>0</v>
      </c>
      <c r="AI1117" t="s">
        <v>168</v>
      </c>
      <c r="AJ1117" t="s">
        <v>81</v>
      </c>
    </row>
    <row r="1118" spans="1:36">
      <c r="A1118" t="s">
        <v>2065</v>
      </c>
      <c r="B1118">
        <f>1</f>
        <v>1</v>
      </c>
      <c r="C1118" t="s">
        <v>220</v>
      </c>
      <c r="D1118" t="str">
        <f>VLOOKUP(Table1[[#This Row],[State Name]], Lookup!$A$2:$B$33, 2, FALSE)</f>
        <v>NL</v>
      </c>
      <c r="E1118" t="s">
        <v>33</v>
      </c>
      <c r="F1118">
        <v>2019</v>
      </c>
      <c r="G1118" t="s">
        <v>117</v>
      </c>
      <c r="H1118">
        <f t="shared" si="17"/>
        <v>12</v>
      </c>
      <c r="I1118" s="3">
        <f>DATE(Table1[[#This Row],[Year]],Table1[[#This Row],[Month_Number]],1)</f>
        <v>43800</v>
      </c>
      <c r="J1118" t="s">
        <v>35</v>
      </c>
      <c r="K1118" t="s">
        <v>397</v>
      </c>
      <c r="L1118" t="s">
        <v>59</v>
      </c>
      <c r="M1118">
        <v>5</v>
      </c>
      <c r="N1118" t="s">
        <v>38</v>
      </c>
      <c r="O1118">
        <v>2</v>
      </c>
      <c r="P1118">
        <v>5</v>
      </c>
      <c r="Q1118" t="s">
        <v>119</v>
      </c>
      <c r="R1118" t="s">
        <v>40</v>
      </c>
      <c r="S1118" t="s">
        <v>73</v>
      </c>
      <c r="T1118" t="s">
        <v>63</v>
      </c>
      <c r="U1118" t="s">
        <v>89</v>
      </c>
      <c r="V1118">
        <v>68</v>
      </c>
      <c r="W1118">
        <v>69</v>
      </c>
      <c r="X1118" t="str">
        <f>IF(Table1[[#This Row],[Driver Age]]&lt;25,"(&lt;25) Young",IF(Table1[[#This Row],[Driver Age]]&lt;=60,"(25–60) Adult","(&gt;60) Senior"))</f>
        <v>(&gt;60) Senior</v>
      </c>
      <c r="Y1118" t="s">
        <v>44</v>
      </c>
      <c r="Z1118" t="s">
        <v>90</v>
      </c>
      <c r="AA1118" t="s">
        <v>45</v>
      </c>
      <c r="AB1118" t="s">
        <v>64</v>
      </c>
      <c r="AC1118">
        <v>17</v>
      </c>
      <c r="AD1118" t="s">
        <v>114</v>
      </c>
      <c r="AE1118" t="s">
        <v>65</v>
      </c>
      <c r="AF1118" t="s">
        <v>49</v>
      </c>
      <c r="AG1118" t="s">
        <v>50</v>
      </c>
      <c r="AH1118">
        <v>2.5</v>
      </c>
      <c r="AI1118" t="s">
        <v>51</v>
      </c>
      <c r="AJ1118" t="s">
        <v>52</v>
      </c>
    </row>
    <row r="1119" spans="1:36">
      <c r="A1119" t="s">
        <v>2066</v>
      </c>
      <c r="B1119">
        <f>1</f>
        <v>1</v>
      </c>
      <c r="C1119" t="s">
        <v>170</v>
      </c>
      <c r="D1119" t="str">
        <f>VLOOKUP(Table1[[#This Row],[State Name]], Lookup!$A$2:$B$33, 2, FALSE)</f>
        <v>PY</v>
      </c>
      <c r="E1119" t="s">
        <v>33</v>
      </c>
      <c r="F1119">
        <v>2020</v>
      </c>
      <c r="G1119" t="s">
        <v>124</v>
      </c>
      <c r="H1119">
        <f t="shared" si="17"/>
        <v>7</v>
      </c>
      <c r="I1119" s="3">
        <f>DATE(Table1[[#This Row],[Year]],Table1[[#This Row],[Month_Number]],1)</f>
        <v>44013</v>
      </c>
      <c r="J1119" t="s">
        <v>95</v>
      </c>
      <c r="K1119" t="s">
        <v>2067</v>
      </c>
      <c r="L1119" t="s">
        <v>50</v>
      </c>
      <c r="M1119">
        <v>2</v>
      </c>
      <c r="N1119" t="s">
        <v>60</v>
      </c>
      <c r="O1119">
        <v>6</v>
      </c>
      <c r="P1119">
        <v>2</v>
      </c>
      <c r="Q1119" t="s">
        <v>72</v>
      </c>
      <c r="R1119" t="s">
        <v>104</v>
      </c>
      <c r="S1119" t="s">
        <v>120</v>
      </c>
      <c r="T1119" t="s">
        <v>74</v>
      </c>
      <c r="U1119" t="s">
        <v>33</v>
      </c>
      <c r="V1119">
        <v>98</v>
      </c>
      <c r="W1119">
        <v>25</v>
      </c>
      <c r="X1119" t="str">
        <f>IF(Table1[[#This Row],[Driver Age]]&lt;25,"(&lt;25) Young",IF(Table1[[#This Row],[Driver Age]]&lt;=60,"(25–60) Adult","(&gt;60) Senior"))</f>
        <v>(25–60) Adult</v>
      </c>
      <c r="Y1119" t="s">
        <v>44</v>
      </c>
      <c r="Z1119" t="s">
        <v>33</v>
      </c>
      <c r="AA1119" t="s">
        <v>76</v>
      </c>
      <c r="AB1119" t="s">
        <v>97</v>
      </c>
      <c r="AC1119">
        <v>0</v>
      </c>
      <c r="AD1119" t="s">
        <v>47</v>
      </c>
      <c r="AE1119" t="s">
        <v>48</v>
      </c>
      <c r="AF1119" t="s">
        <v>49</v>
      </c>
      <c r="AG1119" t="s">
        <v>50</v>
      </c>
      <c r="AH1119">
        <v>0.33</v>
      </c>
      <c r="AI1119" t="s">
        <v>80</v>
      </c>
      <c r="AJ1119" t="s">
        <v>67</v>
      </c>
    </row>
    <row r="1120" spans="1:36">
      <c r="A1120" t="s">
        <v>2068</v>
      </c>
      <c r="B1120">
        <f>1</f>
        <v>1</v>
      </c>
      <c r="C1120" t="s">
        <v>183</v>
      </c>
      <c r="D1120" t="str">
        <f>VLOOKUP(Table1[[#This Row],[State Name]], Lookup!$A$2:$B$33, 2, FALSE)</f>
        <v>TN</v>
      </c>
      <c r="E1120" t="s">
        <v>503</v>
      </c>
      <c r="F1120">
        <v>2018</v>
      </c>
      <c r="G1120" t="s">
        <v>94</v>
      </c>
      <c r="H1120">
        <f t="shared" si="17"/>
        <v>8</v>
      </c>
      <c r="I1120" s="3">
        <f>DATE(Table1[[#This Row],[Year]],Table1[[#This Row],[Month_Number]],1)</f>
        <v>43313</v>
      </c>
      <c r="J1120" t="s">
        <v>95</v>
      </c>
      <c r="K1120" t="s">
        <v>982</v>
      </c>
      <c r="L1120" t="s">
        <v>37</v>
      </c>
      <c r="M1120">
        <v>5</v>
      </c>
      <c r="N1120" t="s">
        <v>71</v>
      </c>
      <c r="O1120">
        <v>8</v>
      </c>
      <c r="P1120">
        <v>2</v>
      </c>
      <c r="Q1120" t="s">
        <v>87</v>
      </c>
      <c r="R1120" t="s">
        <v>40</v>
      </c>
      <c r="S1120" t="s">
        <v>41</v>
      </c>
      <c r="T1120" t="s">
        <v>74</v>
      </c>
      <c r="U1120" t="s">
        <v>43</v>
      </c>
      <c r="V1120">
        <v>60</v>
      </c>
      <c r="W1120">
        <v>58</v>
      </c>
      <c r="X1120" t="str">
        <f>IF(Table1[[#This Row],[Driver Age]]&lt;25,"(&lt;25) Young",IF(Table1[[#This Row],[Driver Age]]&lt;=60,"(25–60) Adult","(&gt;60) Senior"))</f>
        <v>(25–60) Adult</v>
      </c>
      <c r="Y1120" t="s">
        <v>75</v>
      </c>
      <c r="Z1120" t="s">
        <v>107</v>
      </c>
      <c r="AA1120" t="s">
        <v>76</v>
      </c>
      <c r="AB1120" t="s">
        <v>46</v>
      </c>
      <c r="AC1120">
        <v>12</v>
      </c>
      <c r="AD1120" t="s">
        <v>135</v>
      </c>
      <c r="AE1120" t="s">
        <v>65</v>
      </c>
      <c r="AF1120" t="s">
        <v>49</v>
      </c>
      <c r="AG1120" t="s">
        <v>50</v>
      </c>
      <c r="AH1120">
        <v>0.25</v>
      </c>
      <c r="AI1120" t="s">
        <v>66</v>
      </c>
      <c r="AJ1120" t="s">
        <v>52</v>
      </c>
    </row>
    <row r="1121" spans="1:36">
      <c r="A1121" t="s">
        <v>2069</v>
      </c>
      <c r="B1121">
        <f>1</f>
        <v>1</v>
      </c>
      <c r="C1121" t="s">
        <v>177</v>
      </c>
      <c r="D1121" t="str">
        <f>VLOOKUP(Table1[[#This Row],[State Name]], Lookup!$A$2:$B$33, 2, FALSE)</f>
        <v>MH</v>
      </c>
      <c r="E1121" t="s">
        <v>178</v>
      </c>
      <c r="F1121">
        <v>2023</v>
      </c>
      <c r="G1121" t="s">
        <v>34</v>
      </c>
      <c r="H1121">
        <f t="shared" si="17"/>
        <v>5</v>
      </c>
      <c r="I1121" s="3">
        <f>DATE(Table1[[#This Row],[Year]],Table1[[#This Row],[Month_Number]],1)</f>
        <v>45047</v>
      </c>
      <c r="J1121" t="s">
        <v>57</v>
      </c>
      <c r="K1121" t="s">
        <v>2070</v>
      </c>
      <c r="L1121" t="s">
        <v>37</v>
      </c>
      <c r="M1121">
        <v>1</v>
      </c>
      <c r="N1121" t="s">
        <v>86</v>
      </c>
      <c r="O1121">
        <v>8</v>
      </c>
      <c r="P1121">
        <v>5</v>
      </c>
      <c r="Q1121" t="s">
        <v>87</v>
      </c>
      <c r="R1121" t="s">
        <v>40</v>
      </c>
      <c r="S1121" t="s">
        <v>120</v>
      </c>
      <c r="T1121" t="s">
        <v>105</v>
      </c>
      <c r="U1121" t="s">
        <v>89</v>
      </c>
      <c r="V1121">
        <v>79</v>
      </c>
      <c r="W1121">
        <v>60</v>
      </c>
      <c r="X1121" t="str">
        <f>IF(Table1[[#This Row],[Driver Age]]&lt;25,"(&lt;25) Young",IF(Table1[[#This Row],[Driver Age]]&lt;=60,"(25–60) Adult","(&gt;60) Senior"))</f>
        <v>(25–60) Adult</v>
      </c>
      <c r="Y1121" t="s">
        <v>75</v>
      </c>
      <c r="Z1121" t="s">
        <v>90</v>
      </c>
      <c r="AA1121" t="s">
        <v>45</v>
      </c>
      <c r="AB1121" t="s">
        <v>46</v>
      </c>
      <c r="AC1121">
        <v>21</v>
      </c>
      <c r="AD1121" t="s">
        <v>47</v>
      </c>
      <c r="AE1121" t="s">
        <v>79</v>
      </c>
      <c r="AF1121" t="s">
        <v>49</v>
      </c>
      <c r="AG1121" t="s">
        <v>50</v>
      </c>
      <c r="AH1121">
        <v>0.62</v>
      </c>
      <c r="AI1121" t="s">
        <v>66</v>
      </c>
      <c r="AJ1121" t="s">
        <v>91</v>
      </c>
    </row>
    <row r="1122" spans="1:36">
      <c r="A1122" t="s">
        <v>2071</v>
      </c>
      <c r="B1122">
        <f>1</f>
        <v>1</v>
      </c>
      <c r="C1122" t="s">
        <v>141</v>
      </c>
      <c r="D1122" t="str">
        <f>VLOOKUP(Table1[[#This Row],[State Name]], Lookup!$A$2:$B$33, 2, FALSE)</f>
        <v>BR</v>
      </c>
      <c r="E1122" t="s">
        <v>33</v>
      </c>
      <c r="F1122">
        <v>2020</v>
      </c>
      <c r="G1122" t="s">
        <v>111</v>
      </c>
      <c r="H1122">
        <f t="shared" si="17"/>
        <v>10</v>
      </c>
      <c r="I1122" s="3">
        <f>DATE(Table1[[#This Row],[Year]],Table1[[#This Row],[Month_Number]],1)</f>
        <v>44105</v>
      </c>
      <c r="J1122" t="s">
        <v>57</v>
      </c>
      <c r="K1122" t="s">
        <v>1628</v>
      </c>
      <c r="L1122" t="s">
        <v>50</v>
      </c>
      <c r="M1122">
        <v>1</v>
      </c>
      <c r="N1122" t="s">
        <v>38</v>
      </c>
      <c r="O1122">
        <v>9</v>
      </c>
      <c r="P1122">
        <v>5</v>
      </c>
      <c r="Q1122" t="s">
        <v>39</v>
      </c>
      <c r="R1122" t="s">
        <v>61</v>
      </c>
      <c r="S1122" t="s">
        <v>62</v>
      </c>
      <c r="T1122" t="s">
        <v>42</v>
      </c>
      <c r="U1122" t="s">
        <v>33</v>
      </c>
      <c r="V1122">
        <v>50</v>
      </c>
      <c r="W1122">
        <v>47</v>
      </c>
      <c r="X1122" t="str">
        <f>IF(Table1[[#This Row],[Driver Age]]&lt;25,"(&lt;25) Young",IF(Table1[[#This Row],[Driver Age]]&lt;=60,"(25–60) Adult","(&gt;60) Senior"))</f>
        <v>(25–60) Adult</v>
      </c>
      <c r="Y1122" t="s">
        <v>75</v>
      </c>
      <c r="Z1122" t="s">
        <v>90</v>
      </c>
      <c r="AA1122" t="s">
        <v>76</v>
      </c>
      <c r="AB1122" t="s">
        <v>97</v>
      </c>
      <c r="AC1122">
        <v>5</v>
      </c>
      <c r="AD1122" t="s">
        <v>78</v>
      </c>
      <c r="AE1122" t="s">
        <v>48</v>
      </c>
      <c r="AF1122" t="s">
        <v>49</v>
      </c>
      <c r="AG1122" t="s">
        <v>50</v>
      </c>
      <c r="AH1122">
        <v>0.56000000000000005</v>
      </c>
      <c r="AI1122" t="s">
        <v>108</v>
      </c>
      <c r="AJ1122" t="s">
        <v>52</v>
      </c>
    </row>
    <row r="1123" spans="1:36">
      <c r="A1123" t="s">
        <v>2072</v>
      </c>
      <c r="B1123">
        <f>1</f>
        <v>1</v>
      </c>
      <c r="C1123" t="s">
        <v>177</v>
      </c>
      <c r="D1123" t="str">
        <f>VLOOKUP(Table1[[#This Row],[State Name]], Lookup!$A$2:$B$33, 2, FALSE)</f>
        <v>MH</v>
      </c>
      <c r="E1123" t="s">
        <v>577</v>
      </c>
      <c r="F1123">
        <v>2023</v>
      </c>
      <c r="G1123" t="s">
        <v>171</v>
      </c>
      <c r="H1123">
        <f t="shared" si="17"/>
        <v>2</v>
      </c>
      <c r="I1123" s="3">
        <f>DATE(Table1[[#This Row],[Year]],Table1[[#This Row],[Month_Number]],1)</f>
        <v>44958</v>
      </c>
      <c r="J1123" t="s">
        <v>57</v>
      </c>
      <c r="K1123" t="s">
        <v>912</v>
      </c>
      <c r="L1123" t="s">
        <v>59</v>
      </c>
      <c r="M1123">
        <v>5</v>
      </c>
      <c r="N1123" t="s">
        <v>86</v>
      </c>
      <c r="O1123">
        <v>2</v>
      </c>
      <c r="P1123">
        <v>4</v>
      </c>
      <c r="Q1123" t="s">
        <v>119</v>
      </c>
      <c r="R1123" t="s">
        <v>104</v>
      </c>
      <c r="S1123" t="s">
        <v>41</v>
      </c>
      <c r="T1123" t="s">
        <v>74</v>
      </c>
      <c r="U1123" t="s">
        <v>89</v>
      </c>
      <c r="V1123">
        <v>119</v>
      </c>
      <c r="W1123">
        <v>69</v>
      </c>
      <c r="X1123" t="str">
        <f>IF(Table1[[#This Row],[Driver Age]]&lt;25,"(&lt;25) Young",IF(Table1[[#This Row],[Driver Age]]&lt;=60,"(25–60) Adult","(&gt;60) Senior"))</f>
        <v>(&gt;60) Senior</v>
      </c>
      <c r="Y1123" t="s">
        <v>75</v>
      </c>
      <c r="Z1123" t="s">
        <v>90</v>
      </c>
      <c r="AA1123" t="s">
        <v>76</v>
      </c>
      <c r="AB1123" t="s">
        <v>97</v>
      </c>
      <c r="AC1123">
        <v>7</v>
      </c>
      <c r="AD1123" t="s">
        <v>78</v>
      </c>
      <c r="AE1123" t="s">
        <v>79</v>
      </c>
      <c r="AF1123" t="s">
        <v>49</v>
      </c>
      <c r="AG1123" t="s">
        <v>50</v>
      </c>
      <c r="AH1123">
        <v>2</v>
      </c>
      <c r="AI1123" t="s">
        <v>51</v>
      </c>
      <c r="AJ1123" t="s">
        <v>81</v>
      </c>
    </row>
    <row r="1124" spans="1:36">
      <c r="A1124" t="s">
        <v>2073</v>
      </c>
      <c r="B1124">
        <f>1</f>
        <v>1</v>
      </c>
      <c r="C1124" t="s">
        <v>122</v>
      </c>
      <c r="D1124" t="str">
        <f>VLOOKUP(Table1[[#This Row],[State Name]], Lookup!$A$2:$B$33, 2, FALSE)</f>
        <v>RJ</v>
      </c>
      <c r="E1124" t="s">
        <v>123</v>
      </c>
      <c r="F1124">
        <v>2018</v>
      </c>
      <c r="G1124" t="s">
        <v>56</v>
      </c>
      <c r="H1124">
        <f t="shared" si="17"/>
        <v>1</v>
      </c>
      <c r="I1124" s="3">
        <f>DATE(Table1[[#This Row],[Year]],Table1[[#This Row],[Month_Number]],1)</f>
        <v>43101</v>
      </c>
      <c r="J1124" t="s">
        <v>154</v>
      </c>
      <c r="K1124" t="s">
        <v>2074</v>
      </c>
      <c r="L1124" t="s">
        <v>37</v>
      </c>
      <c r="M1124">
        <v>1</v>
      </c>
      <c r="N1124" t="s">
        <v>71</v>
      </c>
      <c r="O1124">
        <v>0</v>
      </c>
      <c r="P1124">
        <v>4</v>
      </c>
      <c r="Q1124" t="s">
        <v>87</v>
      </c>
      <c r="R1124" t="s">
        <v>88</v>
      </c>
      <c r="S1124" t="s">
        <v>120</v>
      </c>
      <c r="T1124" t="s">
        <v>74</v>
      </c>
      <c r="U1124" t="s">
        <v>33</v>
      </c>
      <c r="V1124">
        <v>35</v>
      </c>
      <c r="W1124">
        <v>57</v>
      </c>
      <c r="X1124" t="str">
        <f>IF(Table1[[#This Row],[Driver Age]]&lt;25,"(&lt;25) Young",IF(Table1[[#This Row],[Driver Age]]&lt;=60,"(25–60) Adult","(&gt;60) Senior"))</f>
        <v>(25–60) Adult</v>
      </c>
      <c r="Y1124" t="s">
        <v>75</v>
      </c>
      <c r="Z1124" t="s">
        <v>90</v>
      </c>
      <c r="AA1124" t="s">
        <v>45</v>
      </c>
      <c r="AB1124" t="s">
        <v>64</v>
      </c>
      <c r="AC1124">
        <v>16</v>
      </c>
      <c r="AD1124" t="s">
        <v>135</v>
      </c>
      <c r="AE1124" t="s">
        <v>65</v>
      </c>
      <c r="AF1124" t="s">
        <v>26</v>
      </c>
      <c r="AG1124" t="s">
        <v>50</v>
      </c>
      <c r="AH1124">
        <v>0</v>
      </c>
      <c r="AI1124" t="s">
        <v>66</v>
      </c>
      <c r="AJ1124" t="s">
        <v>109</v>
      </c>
    </row>
    <row r="1125" spans="1:36">
      <c r="A1125" t="s">
        <v>2075</v>
      </c>
      <c r="B1125">
        <f>1</f>
        <v>1</v>
      </c>
      <c r="C1125" t="s">
        <v>211</v>
      </c>
      <c r="D1125" t="str">
        <f>VLOOKUP(Table1[[#This Row],[State Name]], Lookup!$A$2:$B$33, 2, FALSE)</f>
        <v>WB</v>
      </c>
      <c r="E1125" t="s">
        <v>212</v>
      </c>
      <c r="F1125">
        <v>2023</v>
      </c>
      <c r="G1125" t="s">
        <v>100</v>
      </c>
      <c r="H1125">
        <f t="shared" si="17"/>
        <v>11</v>
      </c>
      <c r="I1125" s="3">
        <f>DATE(Table1[[#This Row],[Year]],Table1[[#This Row],[Month_Number]],1)</f>
        <v>45231</v>
      </c>
      <c r="J1125" t="s">
        <v>101</v>
      </c>
      <c r="K1125" t="s">
        <v>2076</v>
      </c>
      <c r="L1125" t="s">
        <v>37</v>
      </c>
      <c r="M1125">
        <v>4</v>
      </c>
      <c r="N1125" t="s">
        <v>60</v>
      </c>
      <c r="O1125">
        <v>0</v>
      </c>
      <c r="P1125">
        <v>3</v>
      </c>
      <c r="Q1125" t="s">
        <v>39</v>
      </c>
      <c r="R1125" t="s">
        <v>61</v>
      </c>
      <c r="S1125" t="s">
        <v>120</v>
      </c>
      <c r="T1125" t="s">
        <v>74</v>
      </c>
      <c r="U1125" t="s">
        <v>33</v>
      </c>
      <c r="V1125">
        <v>82</v>
      </c>
      <c r="W1125">
        <v>27</v>
      </c>
      <c r="X1125" t="str">
        <f>IF(Table1[[#This Row],[Driver Age]]&lt;25,"(&lt;25) Young",IF(Table1[[#This Row],[Driver Age]]&lt;=60,"(25–60) Adult","(&gt;60) Senior"))</f>
        <v>(25–60) Adult</v>
      </c>
      <c r="Y1125" t="s">
        <v>44</v>
      </c>
      <c r="Z1125" t="s">
        <v>107</v>
      </c>
      <c r="AA1125" t="s">
        <v>76</v>
      </c>
      <c r="AB1125" t="s">
        <v>97</v>
      </c>
      <c r="AC1125">
        <v>6</v>
      </c>
      <c r="AD1125" t="s">
        <v>78</v>
      </c>
      <c r="AE1125" t="s">
        <v>79</v>
      </c>
      <c r="AF1125" t="s">
        <v>49</v>
      </c>
      <c r="AG1125" t="s">
        <v>50</v>
      </c>
      <c r="AH1125">
        <v>0</v>
      </c>
      <c r="AI1125" t="s">
        <v>80</v>
      </c>
      <c r="AJ1125" t="s">
        <v>91</v>
      </c>
    </row>
    <row r="1126" spans="1:36">
      <c r="A1126" t="s">
        <v>2077</v>
      </c>
      <c r="B1126">
        <f>1</f>
        <v>1</v>
      </c>
      <c r="C1126" t="s">
        <v>137</v>
      </c>
      <c r="D1126" t="str">
        <f>VLOOKUP(Table1[[#This Row],[State Name]], Lookup!$A$2:$B$33, 2, FALSE)</f>
        <v>AS</v>
      </c>
      <c r="E1126" t="s">
        <v>33</v>
      </c>
      <c r="F1126">
        <v>2018</v>
      </c>
      <c r="G1126" t="s">
        <v>124</v>
      </c>
      <c r="H1126">
        <f t="shared" si="17"/>
        <v>7</v>
      </c>
      <c r="I1126" s="3">
        <f>DATE(Table1[[#This Row],[Year]],Table1[[#This Row],[Month_Number]],1)</f>
        <v>43282</v>
      </c>
      <c r="J1126" t="s">
        <v>35</v>
      </c>
      <c r="K1126" t="s">
        <v>1535</v>
      </c>
      <c r="L1126" t="s">
        <v>59</v>
      </c>
      <c r="M1126">
        <v>3</v>
      </c>
      <c r="N1126" t="s">
        <v>71</v>
      </c>
      <c r="O1126">
        <v>9</v>
      </c>
      <c r="P1126">
        <v>3</v>
      </c>
      <c r="Q1126" t="s">
        <v>39</v>
      </c>
      <c r="R1126" t="s">
        <v>104</v>
      </c>
      <c r="S1126" t="s">
        <v>73</v>
      </c>
      <c r="T1126" t="s">
        <v>74</v>
      </c>
      <c r="U1126" t="s">
        <v>106</v>
      </c>
      <c r="V1126">
        <v>118</v>
      </c>
      <c r="W1126">
        <v>70</v>
      </c>
      <c r="X1126" t="str">
        <f>IF(Table1[[#This Row],[Driver Age]]&lt;25,"(&lt;25) Young",IF(Table1[[#This Row],[Driver Age]]&lt;=60,"(25–60) Adult","(&gt;60) Senior"))</f>
        <v>(&gt;60) Senior</v>
      </c>
      <c r="Y1126" t="s">
        <v>75</v>
      </c>
      <c r="Z1126" t="s">
        <v>33</v>
      </c>
      <c r="AA1126" t="s">
        <v>45</v>
      </c>
      <c r="AB1126" t="s">
        <v>97</v>
      </c>
      <c r="AC1126">
        <v>16</v>
      </c>
      <c r="AD1126" t="s">
        <v>135</v>
      </c>
      <c r="AE1126" t="s">
        <v>65</v>
      </c>
      <c r="AF1126" t="s">
        <v>49</v>
      </c>
      <c r="AG1126" t="s">
        <v>50</v>
      </c>
      <c r="AH1126">
        <v>0.33</v>
      </c>
      <c r="AI1126" t="s">
        <v>51</v>
      </c>
      <c r="AJ1126" t="s">
        <v>81</v>
      </c>
    </row>
    <row r="1127" spans="1:36">
      <c r="A1127" t="s">
        <v>2078</v>
      </c>
      <c r="B1127">
        <f>1</f>
        <v>1</v>
      </c>
      <c r="C1127" t="s">
        <v>311</v>
      </c>
      <c r="D1127" t="str">
        <f>VLOOKUP(Table1[[#This Row],[State Name]], Lookup!$A$2:$B$33, 2, FALSE)</f>
        <v>JH</v>
      </c>
      <c r="E1127" t="s">
        <v>33</v>
      </c>
      <c r="F1127">
        <v>2022</v>
      </c>
      <c r="G1127" t="s">
        <v>111</v>
      </c>
      <c r="H1127">
        <f t="shared" si="17"/>
        <v>10</v>
      </c>
      <c r="I1127" s="3">
        <f>DATE(Table1[[#This Row],[Year]],Table1[[#This Row],[Month_Number]],1)</f>
        <v>44835</v>
      </c>
      <c r="J1127" t="s">
        <v>146</v>
      </c>
      <c r="K1127" t="s">
        <v>682</v>
      </c>
      <c r="L1127" t="s">
        <v>37</v>
      </c>
      <c r="M1127">
        <v>5</v>
      </c>
      <c r="N1127" t="s">
        <v>162</v>
      </c>
      <c r="O1127">
        <v>5</v>
      </c>
      <c r="P1127">
        <v>2</v>
      </c>
      <c r="Q1127" t="s">
        <v>103</v>
      </c>
      <c r="R1127" t="s">
        <v>40</v>
      </c>
      <c r="S1127" t="s">
        <v>62</v>
      </c>
      <c r="T1127" t="s">
        <v>63</v>
      </c>
      <c r="U1127" t="s">
        <v>33</v>
      </c>
      <c r="V1127">
        <v>49</v>
      </c>
      <c r="W1127">
        <v>54</v>
      </c>
      <c r="X1127" t="str">
        <f>IF(Table1[[#This Row],[Driver Age]]&lt;25,"(&lt;25) Young",IF(Table1[[#This Row],[Driver Age]]&lt;=60,"(25–60) Adult","(&gt;60) Senior"))</f>
        <v>(25–60) Adult</v>
      </c>
      <c r="Y1127" t="s">
        <v>44</v>
      </c>
      <c r="Z1127" t="s">
        <v>90</v>
      </c>
      <c r="AA1127" t="s">
        <v>76</v>
      </c>
      <c r="AB1127" t="s">
        <v>46</v>
      </c>
      <c r="AC1127">
        <v>8</v>
      </c>
      <c r="AD1127" t="s">
        <v>78</v>
      </c>
      <c r="AE1127" t="s">
        <v>79</v>
      </c>
      <c r="AF1127" t="s">
        <v>49</v>
      </c>
      <c r="AG1127" t="s">
        <v>50</v>
      </c>
      <c r="AH1127">
        <v>0.4</v>
      </c>
      <c r="AI1127" t="s">
        <v>66</v>
      </c>
      <c r="AJ1127" t="s">
        <v>109</v>
      </c>
    </row>
    <row r="1128" spans="1:36">
      <c r="A1128" t="s">
        <v>2079</v>
      </c>
      <c r="B1128">
        <f>1</f>
        <v>1</v>
      </c>
      <c r="C1128" t="s">
        <v>69</v>
      </c>
      <c r="D1128" t="str">
        <f>VLOOKUP(Table1[[#This Row],[State Name]], Lookup!$A$2:$B$33, 2, FALSE)</f>
        <v>CG</v>
      </c>
      <c r="E1128" t="s">
        <v>33</v>
      </c>
      <c r="F1128">
        <v>2021</v>
      </c>
      <c r="G1128" t="s">
        <v>56</v>
      </c>
      <c r="H1128">
        <f t="shared" si="17"/>
        <v>1</v>
      </c>
      <c r="I1128" s="3">
        <f>DATE(Table1[[#This Row],[Year]],Table1[[#This Row],[Month_Number]],1)</f>
        <v>44197</v>
      </c>
      <c r="J1128" t="s">
        <v>95</v>
      </c>
      <c r="K1128" t="s">
        <v>2080</v>
      </c>
      <c r="L1128" t="s">
        <v>37</v>
      </c>
      <c r="M1128">
        <v>5</v>
      </c>
      <c r="N1128" t="s">
        <v>86</v>
      </c>
      <c r="O1128">
        <v>3</v>
      </c>
      <c r="P1128">
        <v>2</v>
      </c>
      <c r="Q1128" t="s">
        <v>39</v>
      </c>
      <c r="R1128" t="s">
        <v>88</v>
      </c>
      <c r="S1128" t="s">
        <v>41</v>
      </c>
      <c r="T1128" t="s">
        <v>74</v>
      </c>
      <c r="U1128" t="s">
        <v>106</v>
      </c>
      <c r="V1128">
        <v>66</v>
      </c>
      <c r="W1128">
        <v>35</v>
      </c>
      <c r="X1128" t="str">
        <f>IF(Table1[[#This Row],[Driver Age]]&lt;25,"(&lt;25) Young",IF(Table1[[#This Row],[Driver Age]]&lt;=60,"(25–60) Adult","(&gt;60) Senior"))</f>
        <v>(25–60) Adult</v>
      </c>
      <c r="Y1128" t="s">
        <v>75</v>
      </c>
      <c r="Z1128" t="s">
        <v>33</v>
      </c>
      <c r="AA1128" t="s">
        <v>45</v>
      </c>
      <c r="AB1128" t="s">
        <v>46</v>
      </c>
      <c r="AC1128">
        <v>7</v>
      </c>
      <c r="AD1128" t="s">
        <v>78</v>
      </c>
      <c r="AE1128" t="s">
        <v>48</v>
      </c>
      <c r="AF1128" t="s">
        <v>49</v>
      </c>
      <c r="AG1128" t="s">
        <v>50</v>
      </c>
      <c r="AH1128">
        <v>0.67</v>
      </c>
      <c r="AI1128" t="s">
        <v>108</v>
      </c>
      <c r="AJ1128" t="s">
        <v>52</v>
      </c>
    </row>
    <row r="1129" spans="1:36">
      <c r="A1129" t="s">
        <v>2081</v>
      </c>
      <c r="B1129">
        <f>1</f>
        <v>1</v>
      </c>
      <c r="C1129" t="s">
        <v>327</v>
      </c>
      <c r="D1129" t="str">
        <f>VLOOKUP(Table1[[#This Row],[State Name]], Lookup!$A$2:$B$33, 2, FALSE)</f>
        <v>MN</v>
      </c>
      <c r="E1129" t="s">
        <v>33</v>
      </c>
      <c r="F1129">
        <v>2022</v>
      </c>
      <c r="G1129" t="s">
        <v>117</v>
      </c>
      <c r="H1129">
        <f t="shared" si="17"/>
        <v>12</v>
      </c>
      <c r="I1129" s="3">
        <f>DATE(Table1[[#This Row],[Year]],Table1[[#This Row],[Month_Number]],1)</f>
        <v>44896</v>
      </c>
      <c r="J1129" t="s">
        <v>57</v>
      </c>
      <c r="K1129" t="s">
        <v>1333</v>
      </c>
      <c r="L1129" t="s">
        <v>59</v>
      </c>
      <c r="M1129">
        <v>1</v>
      </c>
      <c r="N1129" t="s">
        <v>128</v>
      </c>
      <c r="O1129">
        <v>0</v>
      </c>
      <c r="P1129">
        <v>1</v>
      </c>
      <c r="Q1129" t="s">
        <v>119</v>
      </c>
      <c r="R1129" t="s">
        <v>40</v>
      </c>
      <c r="S1129" t="s">
        <v>73</v>
      </c>
      <c r="T1129" t="s">
        <v>74</v>
      </c>
      <c r="U1129" t="s">
        <v>43</v>
      </c>
      <c r="V1129">
        <v>78</v>
      </c>
      <c r="W1129">
        <v>27</v>
      </c>
      <c r="X1129" t="str">
        <f>IF(Table1[[#This Row],[Driver Age]]&lt;25,"(&lt;25) Young",IF(Table1[[#This Row],[Driver Age]]&lt;=60,"(25–60) Adult","(&gt;60) Senior"))</f>
        <v>(25–60) Adult</v>
      </c>
      <c r="Y1129" t="s">
        <v>75</v>
      </c>
      <c r="Z1129" t="s">
        <v>107</v>
      </c>
      <c r="AA1129" t="s">
        <v>45</v>
      </c>
      <c r="AB1129" t="s">
        <v>46</v>
      </c>
      <c r="AC1129">
        <v>2</v>
      </c>
      <c r="AD1129" t="s">
        <v>47</v>
      </c>
      <c r="AE1129" t="s">
        <v>79</v>
      </c>
      <c r="AF1129" t="s">
        <v>49</v>
      </c>
      <c r="AG1129" t="s">
        <v>50</v>
      </c>
      <c r="AH1129">
        <v>0</v>
      </c>
      <c r="AI1129" t="s">
        <v>80</v>
      </c>
      <c r="AJ1129" t="s">
        <v>91</v>
      </c>
    </row>
    <row r="1130" spans="1:36">
      <c r="A1130" t="s">
        <v>2082</v>
      </c>
      <c r="B1130">
        <f>1</f>
        <v>1</v>
      </c>
      <c r="C1130" t="s">
        <v>220</v>
      </c>
      <c r="D1130" t="str">
        <f>VLOOKUP(Table1[[#This Row],[State Name]], Lookup!$A$2:$B$33, 2, FALSE)</f>
        <v>NL</v>
      </c>
      <c r="E1130" t="s">
        <v>33</v>
      </c>
      <c r="F1130">
        <v>2021</v>
      </c>
      <c r="G1130" t="s">
        <v>100</v>
      </c>
      <c r="H1130">
        <f t="shared" si="17"/>
        <v>11</v>
      </c>
      <c r="I1130" s="3">
        <f>DATE(Table1[[#This Row],[Year]],Table1[[#This Row],[Month_Number]],1)</f>
        <v>44501</v>
      </c>
      <c r="J1130" t="s">
        <v>95</v>
      </c>
      <c r="K1130" t="s">
        <v>684</v>
      </c>
      <c r="L1130" t="s">
        <v>50</v>
      </c>
      <c r="M1130">
        <v>3</v>
      </c>
      <c r="N1130" t="s">
        <v>71</v>
      </c>
      <c r="O1130">
        <v>4</v>
      </c>
      <c r="P1130">
        <v>4</v>
      </c>
      <c r="Q1130" t="s">
        <v>72</v>
      </c>
      <c r="R1130" t="s">
        <v>61</v>
      </c>
      <c r="S1130" t="s">
        <v>120</v>
      </c>
      <c r="T1130" t="s">
        <v>63</v>
      </c>
      <c r="U1130" t="s">
        <v>43</v>
      </c>
      <c r="V1130">
        <v>55</v>
      </c>
      <c r="W1130">
        <v>55</v>
      </c>
      <c r="X1130" t="str">
        <f>IF(Table1[[#This Row],[Driver Age]]&lt;25,"(&lt;25) Young",IF(Table1[[#This Row],[Driver Age]]&lt;=60,"(25–60) Adult","(&gt;60) Senior"))</f>
        <v>(25–60) Adult</v>
      </c>
      <c r="Y1130" t="s">
        <v>75</v>
      </c>
      <c r="Z1130" t="s">
        <v>107</v>
      </c>
      <c r="AA1130" t="s">
        <v>76</v>
      </c>
      <c r="AB1130" t="s">
        <v>46</v>
      </c>
      <c r="AC1130">
        <v>6</v>
      </c>
      <c r="AD1130" t="s">
        <v>78</v>
      </c>
      <c r="AE1130" t="s">
        <v>48</v>
      </c>
      <c r="AF1130" t="s">
        <v>49</v>
      </c>
      <c r="AG1130" t="s">
        <v>50</v>
      </c>
      <c r="AH1130">
        <v>1</v>
      </c>
      <c r="AI1130" t="s">
        <v>66</v>
      </c>
      <c r="AJ1130" t="s">
        <v>52</v>
      </c>
    </row>
    <row r="1131" spans="1:36">
      <c r="A1131" t="s">
        <v>2083</v>
      </c>
      <c r="B1131">
        <f>1</f>
        <v>1</v>
      </c>
      <c r="C1131" t="s">
        <v>307</v>
      </c>
      <c r="D1131" t="str">
        <f>VLOOKUP(Table1[[#This Row],[State Name]], Lookup!$A$2:$B$33, 2, FALSE)</f>
        <v>DL</v>
      </c>
      <c r="E1131" t="s">
        <v>308</v>
      </c>
      <c r="F1131">
        <v>2023</v>
      </c>
      <c r="G1131" t="s">
        <v>138</v>
      </c>
      <c r="H1131">
        <f t="shared" si="17"/>
        <v>9</v>
      </c>
      <c r="I1131" s="3">
        <f>DATE(Table1[[#This Row],[Year]],Table1[[#This Row],[Month_Number]],1)</f>
        <v>45170</v>
      </c>
      <c r="J1131" t="s">
        <v>154</v>
      </c>
      <c r="K1131" t="s">
        <v>646</v>
      </c>
      <c r="L1131" t="s">
        <v>50</v>
      </c>
      <c r="M1131">
        <v>1</v>
      </c>
      <c r="N1131" t="s">
        <v>86</v>
      </c>
      <c r="O1131">
        <v>3</v>
      </c>
      <c r="P1131">
        <v>3</v>
      </c>
      <c r="Q1131" t="s">
        <v>119</v>
      </c>
      <c r="R1131" t="s">
        <v>104</v>
      </c>
      <c r="S1131" t="s">
        <v>62</v>
      </c>
      <c r="T1131" t="s">
        <v>42</v>
      </c>
      <c r="U1131" t="s">
        <v>33</v>
      </c>
      <c r="V1131">
        <v>85</v>
      </c>
      <c r="W1131">
        <v>61</v>
      </c>
      <c r="X1131" t="str">
        <f>IF(Table1[[#This Row],[Driver Age]]&lt;25,"(&lt;25) Young",IF(Table1[[#This Row],[Driver Age]]&lt;=60,"(25–60) Adult","(&gt;60) Senior"))</f>
        <v>(&gt;60) Senior</v>
      </c>
      <c r="Y1131" t="s">
        <v>44</v>
      </c>
      <c r="Z1131" t="s">
        <v>33</v>
      </c>
      <c r="AA1131" t="s">
        <v>76</v>
      </c>
      <c r="AB1131" t="s">
        <v>97</v>
      </c>
      <c r="AC1131">
        <v>16</v>
      </c>
      <c r="AD1131" t="s">
        <v>135</v>
      </c>
      <c r="AE1131" t="s">
        <v>79</v>
      </c>
      <c r="AF1131" t="s">
        <v>26</v>
      </c>
      <c r="AG1131" t="s">
        <v>50</v>
      </c>
      <c r="AH1131">
        <v>1</v>
      </c>
      <c r="AI1131" t="s">
        <v>66</v>
      </c>
      <c r="AJ1131" t="s">
        <v>91</v>
      </c>
    </row>
    <row r="1132" spans="1:36">
      <c r="A1132" t="s">
        <v>2084</v>
      </c>
      <c r="B1132">
        <f>1</f>
        <v>1</v>
      </c>
      <c r="C1132" t="s">
        <v>177</v>
      </c>
      <c r="D1132" t="str">
        <f>VLOOKUP(Table1[[#This Row],[State Name]], Lookup!$A$2:$B$33, 2, FALSE)</f>
        <v>MH</v>
      </c>
      <c r="E1132" t="s">
        <v>178</v>
      </c>
      <c r="F1132">
        <v>2021</v>
      </c>
      <c r="G1132" t="s">
        <v>171</v>
      </c>
      <c r="H1132">
        <f t="shared" si="17"/>
        <v>2</v>
      </c>
      <c r="I1132" s="3">
        <f>DATE(Table1[[#This Row],[Year]],Table1[[#This Row],[Month_Number]],1)</f>
        <v>44228</v>
      </c>
      <c r="J1132" t="s">
        <v>35</v>
      </c>
      <c r="K1132" t="s">
        <v>786</v>
      </c>
      <c r="L1132" t="s">
        <v>50</v>
      </c>
      <c r="M1132">
        <v>2</v>
      </c>
      <c r="N1132" t="s">
        <v>86</v>
      </c>
      <c r="O1132">
        <v>7</v>
      </c>
      <c r="P1132">
        <v>5</v>
      </c>
      <c r="Q1132" t="s">
        <v>103</v>
      </c>
      <c r="R1132" t="s">
        <v>40</v>
      </c>
      <c r="S1132" t="s">
        <v>41</v>
      </c>
      <c r="T1132" t="s">
        <v>63</v>
      </c>
      <c r="U1132" t="s">
        <v>43</v>
      </c>
      <c r="V1132">
        <v>52</v>
      </c>
      <c r="W1132">
        <v>30</v>
      </c>
      <c r="X1132" t="str">
        <f>IF(Table1[[#This Row],[Driver Age]]&lt;25,"(&lt;25) Young",IF(Table1[[#This Row],[Driver Age]]&lt;=60,"(25–60) Adult","(&gt;60) Senior"))</f>
        <v>(25–60) Adult</v>
      </c>
      <c r="Y1132" t="s">
        <v>75</v>
      </c>
      <c r="Z1132" t="s">
        <v>33</v>
      </c>
      <c r="AA1132" t="s">
        <v>76</v>
      </c>
      <c r="AB1132" t="s">
        <v>77</v>
      </c>
      <c r="AC1132">
        <v>9</v>
      </c>
      <c r="AD1132" t="s">
        <v>78</v>
      </c>
      <c r="AE1132" t="s">
        <v>48</v>
      </c>
      <c r="AF1132" t="s">
        <v>49</v>
      </c>
      <c r="AG1132" t="s">
        <v>50</v>
      </c>
      <c r="AH1132">
        <v>0.71</v>
      </c>
      <c r="AI1132" t="s">
        <v>80</v>
      </c>
      <c r="AJ1132" t="s">
        <v>52</v>
      </c>
    </row>
    <row r="1133" spans="1:36">
      <c r="A1133" t="s">
        <v>2085</v>
      </c>
      <c r="B1133">
        <f>1</f>
        <v>1</v>
      </c>
      <c r="C1133" t="s">
        <v>215</v>
      </c>
      <c r="D1133" t="str">
        <f>VLOOKUP(Table1[[#This Row],[State Name]], Lookup!$A$2:$B$33, 2, FALSE)</f>
        <v>KL</v>
      </c>
      <c r="E1133" t="s">
        <v>33</v>
      </c>
      <c r="F1133">
        <v>2021</v>
      </c>
      <c r="G1133" t="s">
        <v>124</v>
      </c>
      <c r="H1133">
        <f t="shared" si="17"/>
        <v>7</v>
      </c>
      <c r="I1133" s="3">
        <f>DATE(Table1[[#This Row],[Year]],Table1[[#This Row],[Month_Number]],1)</f>
        <v>44378</v>
      </c>
      <c r="J1133" t="s">
        <v>146</v>
      </c>
      <c r="K1133" t="s">
        <v>667</v>
      </c>
      <c r="L1133" t="s">
        <v>37</v>
      </c>
      <c r="M1133">
        <v>3</v>
      </c>
      <c r="N1133" t="s">
        <v>113</v>
      </c>
      <c r="O1133">
        <v>9</v>
      </c>
      <c r="P1133">
        <v>5</v>
      </c>
      <c r="Q1133" t="s">
        <v>119</v>
      </c>
      <c r="R1133" t="s">
        <v>104</v>
      </c>
      <c r="S1133" t="s">
        <v>41</v>
      </c>
      <c r="T1133" t="s">
        <v>105</v>
      </c>
      <c r="U1133" t="s">
        <v>33</v>
      </c>
      <c r="V1133">
        <v>116</v>
      </c>
      <c r="W1133">
        <v>62</v>
      </c>
      <c r="X1133" t="str">
        <f>IF(Table1[[#This Row],[Driver Age]]&lt;25,"(&lt;25) Young",IF(Table1[[#This Row],[Driver Age]]&lt;=60,"(25–60) Adult","(&gt;60) Senior"))</f>
        <v>(&gt;60) Senior</v>
      </c>
      <c r="Y1133" t="s">
        <v>75</v>
      </c>
      <c r="Z1133" t="s">
        <v>90</v>
      </c>
      <c r="AA1133" t="s">
        <v>76</v>
      </c>
      <c r="AB1133" t="s">
        <v>97</v>
      </c>
      <c r="AC1133">
        <v>23</v>
      </c>
      <c r="AD1133" t="s">
        <v>47</v>
      </c>
      <c r="AE1133" t="s">
        <v>48</v>
      </c>
      <c r="AF1133" t="s">
        <v>49</v>
      </c>
      <c r="AG1133" t="s">
        <v>50</v>
      </c>
      <c r="AH1133">
        <v>0.56000000000000005</v>
      </c>
      <c r="AI1133" t="s">
        <v>66</v>
      </c>
      <c r="AJ1133" t="s">
        <v>81</v>
      </c>
    </row>
    <row r="1134" spans="1:36">
      <c r="A1134" t="s">
        <v>2086</v>
      </c>
      <c r="B1134">
        <f>1</f>
        <v>1</v>
      </c>
      <c r="C1134" t="s">
        <v>177</v>
      </c>
      <c r="D1134" t="str">
        <f>VLOOKUP(Table1[[#This Row],[State Name]], Lookup!$A$2:$B$33, 2, FALSE)</f>
        <v>MH</v>
      </c>
      <c r="E1134" t="s">
        <v>178</v>
      </c>
      <c r="F1134">
        <v>2019</v>
      </c>
      <c r="G1134" t="s">
        <v>192</v>
      </c>
      <c r="H1134">
        <f t="shared" si="17"/>
        <v>3</v>
      </c>
      <c r="I1134" s="3">
        <f>DATE(Table1[[#This Row],[Year]],Table1[[#This Row],[Month_Number]],1)</f>
        <v>43525</v>
      </c>
      <c r="J1134" t="s">
        <v>35</v>
      </c>
      <c r="K1134" t="s">
        <v>2087</v>
      </c>
      <c r="L1134" t="s">
        <v>50</v>
      </c>
      <c r="M1134">
        <v>1</v>
      </c>
      <c r="N1134" t="s">
        <v>128</v>
      </c>
      <c r="O1134">
        <v>2</v>
      </c>
      <c r="P1134">
        <v>4</v>
      </c>
      <c r="Q1134" t="s">
        <v>87</v>
      </c>
      <c r="R1134" t="s">
        <v>61</v>
      </c>
      <c r="S1134" t="s">
        <v>120</v>
      </c>
      <c r="T1134" t="s">
        <v>42</v>
      </c>
      <c r="U1134" t="s">
        <v>106</v>
      </c>
      <c r="V1134">
        <v>108</v>
      </c>
      <c r="W1134">
        <v>59</v>
      </c>
      <c r="X1134" t="str">
        <f>IF(Table1[[#This Row],[Driver Age]]&lt;25,"(&lt;25) Young",IF(Table1[[#This Row],[Driver Age]]&lt;=60,"(25–60) Adult","(&gt;60) Senior"))</f>
        <v>(25–60) Adult</v>
      </c>
      <c r="Y1134" t="s">
        <v>75</v>
      </c>
      <c r="Z1134" t="s">
        <v>107</v>
      </c>
      <c r="AA1134" t="s">
        <v>76</v>
      </c>
      <c r="AB1134" t="s">
        <v>46</v>
      </c>
      <c r="AC1134">
        <v>11</v>
      </c>
      <c r="AD1134" t="s">
        <v>78</v>
      </c>
      <c r="AE1134" t="s">
        <v>65</v>
      </c>
      <c r="AF1134" t="s">
        <v>49</v>
      </c>
      <c r="AG1134" t="s">
        <v>50</v>
      </c>
      <c r="AH1134">
        <v>2</v>
      </c>
      <c r="AI1134" t="s">
        <v>66</v>
      </c>
      <c r="AJ1134" t="s">
        <v>67</v>
      </c>
    </row>
    <row r="1135" spans="1:36">
      <c r="A1135" t="s">
        <v>2088</v>
      </c>
      <c r="B1135">
        <f>1</f>
        <v>1</v>
      </c>
      <c r="C1135" t="s">
        <v>215</v>
      </c>
      <c r="D1135" t="str">
        <f>VLOOKUP(Table1[[#This Row],[State Name]], Lookup!$A$2:$B$33, 2, FALSE)</f>
        <v>KL</v>
      </c>
      <c r="E1135" t="s">
        <v>33</v>
      </c>
      <c r="F1135">
        <v>2019</v>
      </c>
      <c r="G1135" t="s">
        <v>34</v>
      </c>
      <c r="H1135">
        <f t="shared" si="17"/>
        <v>5</v>
      </c>
      <c r="I1135" s="3">
        <f>DATE(Table1[[#This Row],[Year]],Table1[[#This Row],[Month_Number]],1)</f>
        <v>43586</v>
      </c>
      <c r="J1135" t="s">
        <v>154</v>
      </c>
      <c r="K1135" t="s">
        <v>1911</v>
      </c>
      <c r="L1135" t="s">
        <v>59</v>
      </c>
      <c r="M1135">
        <v>3</v>
      </c>
      <c r="N1135" t="s">
        <v>71</v>
      </c>
      <c r="O1135">
        <v>8</v>
      </c>
      <c r="P1135">
        <v>0</v>
      </c>
      <c r="Q1135" t="s">
        <v>72</v>
      </c>
      <c r="R1135" t="s">
        <v>61</v>
      </c>
      <c r="S1135" t="s">
        <v>41</v>
      </c>
      <c r="T1135" t="s">
        <v>42</v>
      </c>
      <c r="U1135" t="s">
        <v>33</v>
      </c>
      <c r="V1135">
        <v>102</v>
      </c>
      <c r="W1135">
        <v>67</v>
      </c>
      <c r="X1135" t="str">
        <f>IF(Table1[[#This Row],[Driver Age]]&lt;25,"(&lt;25) Young",IF(Table1[[#This Row],[Driver Age]]&lt;=60,"(25–60) Adult","(&gt;60) Senior"))</f>
        <v>(&gt;60) Senior</v>
      </c>
      <c r="Y1135" t="s">
        <v>44</v>
      </c>
      <c r="Z1135" t="s">
        <v>107</v>
      </c>
      <c r="AA1135" t="s">
        <v>76</v>
      </c>
      <c r="AB1135" t="s">
        <v>46</v>
      </c>
      <c r="AC1135">
        <v>7</v>
      </c>
      <c r="AD1135" t="s">
        <v>78</v>
      </c>
      <c r="AE1135" t="s">
        <v>65</v>
      </c>
      <c r="AF1135" t="s">
        <v>26</v>
      </c>
      <c r="AG1135" t="s">
        <v>143</v>
      </c>
      <c r="AH1135">
        <v>0</v>
      </c>
      <c r="AI1135" t="s">
        <v>51</v>
      </c>
      <c r="AJ1135" t="s">
        <v>67</v>
      </c>
    </row>
    <row r="1136" spans="1:36">
      <c r="A1136" t="s">
        <v>2089</v>
      </c>
      <c r="B1136">
        <f>1</f>
        <v>1</v>
      </c>
      <c r="C1136" t="s">
        <v>253</v>
      </c>
      <c r="D1136" t="str">
        <f>VLOOKUP(Table1[[#This Row],[State Name]], Lookup!$A$2:$B$33, 2, FALSE)</f>
        <v>UK</v>
      </c>
      <c r="E1136" t="s">
        <v>33</v>
      </c>
      <c r="F1136">
        <v>2023</v>
      </c>
      <c r="G1136" t="s">
        <v>56</v>
      </c>
      <c r="H1136">
        <f t="shared" si="17"/>
        <v>1</v>
      </c>
      <c r="I1136" s="3">
        <f>DATE(Table1[[#This Row],[Year]],Table1[[#This Row],[Month_Number]],1)</f>
        <v>44927</v>
      </c>
      <c r="J1136" t="s">
        <v>146</v>
      </c>
      <c r="K1136" t="s">
        <v>1703</v>
      </c>
      <c r="L1136" t="s">
        <v>50</v>
      </c>
      <c r="M1136">
        <v>2</v>
      </c>
      <c r="N1136" t="s">
        <v>162</v>
      </c>
      <c r="O1136">
        <v>2</v>
      </c>
      <c r="P1136">
        <v>2</v>
      </c>
      <c r="Q1136" t="s">
        <v>72</v>
      </c>
      <c r="R1136" t="s">
        <v>61</v>
      </c>
      <c r="S1136" t="s">
        <v>73</v>
      </c>
      <c r="T1136" t="s">
        <v>105</v>
      </c>
      <c r="U1136" t="s">
        <v>43</v>
      </c>
      <c r="V1136">
        <v>71</v>
      </c>
      <c r="W1136">
        <v>38</v>
      </c>
      <c r="X1136" t="str">
        <f>IF(Table1[[#This Row],[Driver Age]]&lt;25,"(&lt;25) Young",IF(Table1[[#This Row],[Driver Age]]&lt;=60,"(25–60) Adult","(&gt;60) Senior"))</f>
        <v>(25–60) Adult</v>
      </c>
      <c r="Y1136" t="s">
        <v>44</v>
      </c>
      <c r="Z1136" t="s">
        <v>107</v>
      </c>
      <c r="AA1136" t="s">
        <v>45</v>
      </c>
      <c r="AB1136" t="s">
        <v>97</v>
      </c>
      <c r="AC1136">
        <v>0</v>
      </c>
      <c r="AD1136" t="s">
        <v>47</v>
      </c>
      <c r="AE1136" t="s">
        <v>79</v>
      </c>
      <c r="AF1136" t="s">
        <v>49</v>
      </c>
      <c r="AG1136" t="s">
        <v>50</v>
      </c>
      <c r="AH1136">
        <v>1</v>
      </c>
      <c r="AI1136" t="s">
        <v>108</v>
      </c>
      <c r="AJ1136" t="s">
        <v>91</v>
      </c>
    </row>
    <row r="1137" spans="1:36">
      <c r="A1137" t="s">
        <v>2090</v>
      </c>
      <c r="B1137">
        <f>1</f>
        <v>1</v>
      </c>
      <c r="C1137" t="s">
        <v>327</v>
      </c>
      <c r="D1137" t="str">
        <f>VLOOKUP(Table1[[#This Row],[State Name]], Lookup!$A$2:$B$33, 2, FALSE)</f>
        <v>MN</v>
      </c>
      <c r="E1137" t="s">
        <v>33</v>
      </c>
      <c r="F1137">
        <v>2023</v>
      </c>
      <c r="G1137" t="s">
        <v>56</v>
      </c>
      <c r="H1137">
        <f t="shared" si="17"/>
        <v>1</v>
      </c>
      <c r="I1137" s="3">
        <f>DATE(Table1[[#This Row],[Year]],Table1[[#This Row],[Month_Number]],1)</f>
        <v>44927</v>
      </c>
      <c r="J1137" t="s">
        <v>95</v>
      </c>
      <c r="K1137" t="s">
        <v>259</v>
      </c>
      <c r="L1137" t="s">
        <v>50</v>
      </c>
      <c r="M1137">
        <v>5</v>
      </c>
      <c r="N1137" t="s">
        <v>86</v>
      </c>
      <c r="O1137">
        <v>10</v>
      </c>
      <c r="P1137">
        <v>0</v>
      </c>
      <c r="Q1137" t="s">
        <v>119</v>
      </c>
      <c r="R1137" t="s">
        <v>40</v>
      </c>
      <c r="S1137" t="s">
        <v>120</v>
      </c>
      <c r="T1137" t="s">
        <v>105</v>
      </c>
      <c r="U1137" t="s">
        <v>106</v>
      </c>
      <c r="V1137">
        <v>103</v>
      </c>
      <c r="W1137">
        <v>19</v>
      </c>
      <c r="X1137" t="str">
        <f>IF(Table1[[#This Row],[Driver Age]]&lt;25,"(&lt;25) Young",IF(Table1[[#This Row],[Driver Age]]&lt;=60,"(25–60) Adult","(&gt;60) Senior"))</f>
        <v>(&lt;25) Young</v>
      </c>
      <c r="Y1137" t="s">
        <v>75</v>
      </c>
      <c r="Z1137" t="s">
        <v>107</v>
      </c>
      <c r="AA1137" t="s">
        <v>45</v>
      </c>
      <c r="AB1137" t="s">
        <v>77</v>
      </c>
      <c r="AC1137">
        <v>20</v>
      </c>
      <c r="AD1137" t="s">
        <v>114</v>
      </c>
      <c r="AE1137" t="s">
        <v>79</v>
      </c>
      <c r="AF1137" t="s">
        <v>49</v>
      </c>
      <c r="AG1137" t="s">
        <v>143</v>
      </c>
      <c r="AH1137">
        <v>0</v>
      </c>
      <c r="AI1137" t="s">
        <v>168</v>
      </c>
      <c r="AJ1137" t="s">
        <v>67</v>
      </c>
    </row>
    <row r="1138" spans="1:36">
      <c r="A1138" t="s">
        <v>2091</v>
      </c>
      <c r="B1138">
        <f>1</f>
        <v>1</v>
      </c>
      <c r="C1138" t="s">
        <v>197</v>
      </c>
      <c r="D1138" t="str">
        <f>VLOOKUP(Table1[[#This Row],[State Name]], Lookup!$A$2:$B$33, 2, FALSE)</f>
        <v>GJ</v>
      </c>
      <c r="E1138" t="s">
        <v>198</v>
      </c>
      <c r="F1138">
        <v>2019</v>
      </c>
      <c r="G1138" t="s">
        <v>124</v>
      </c>
      <c r="H1138">
        <f t="shared" si="17"/>
        <v>7</v>
      </c>
      <c r="I1138" s="3">
        <f>DATE(Table1[[#This Row],[Year]],Table1[[#This Row],[Month_Number]],1)</f>
        <v>43647</v>
      </c>
      <c r="J1138" t="s">
        <v>35</v>
      </c>
      <c r="K1138" t="s">
        <v>2092</v>
      </c>
      <c r="L1138" t="s">
        <v>37</v>
      </c>
      <c r="M1138">
        <v>3</v>
      </c>
      <c r="N1138" t="s">
        <v>71</v>
      </c>
      <c r="O1138">
        <v>1</v>
      </c>
      <c r="P1138">
        <v>1</v>
      </c>
      <c r="Q1138" t="s">
        <v>103</v>
      </c>
      <c r="R1138" t="s">
        <v>88</v>
      </c>
      <c r="S1138" t="s">
        <v>41</v>
      </c>
      <c r="T1138" t="s">
        <v>74</v>
      </c>
      <c r="U1138" t="s">
        <v>43</v>
      </c>
      <c r="V1138">
        <v>117</v>
      </c>
      <c r="W1138">
        <v>46</v>
      </c>
      <c r="X1138" t="str">
        <f>IF(Table1[[#This Row],[Driver Age]]&lt;25,"(&lt;25) Young",IF(Table1[[#This Row],[Driver Age]]&lt;=60,"(25–60) Adult","(&gt;60) Senior"))</f>
        <v>(25–60) Adult</v>
      </c>
      <c r="Y1138" t="s">
        <v>75</v>
      </c>
      <c r="Z1138" t="s">
        <v>33</v>
      </c>
      <c r="AA1138" t="s">
        <v>76</v>
      </c>
      <c r="AB1138" t="s">
        <v>77</v>
      </c>
      <c r="AC1138">
        <v>3</v>
      </c>
      <c r="AD1138" t="s">
        <v>47</v>
      </c>
      <c r="AE1138" t="s">
        <v>65</v>
      </c>
      <c r="AF1138" t="s">
        <v>49</v>
      </c>
      <c r="AG1138" t="s">
        <v>50</v>
      </c>
      <c r="AH1138">
        <v>1</v>
      </c>
      <c r="AI1138" t="s">
        <v>108</v>
      </c>
      <c r="AJ1138" t="s">
        <v>81</v>
      </c>
    </row>
    <row r="1139" spans="1:36">
      <c r="A1139" t="s">
        <v>2093</v>
      </c>
      <c r="B1139">
        <f>1</f>
        <v>1</v>
      </c>
      <c r="C1139" t="s">
        <v>211</v>
      </c>
      <c r="D1139" t="str">
        <f>VLOOKUP(Table1[[#This Row],[State Name]], Lookup!$A$2:$B$33, 2, FALSE)</f>
        <v>WB</v>
      </c>
      <c r="E1139" t="s">
        <v>229</v>
      </c>
      <c r="F1139">
        <v>2022</v>
      </c>
      <c r="G1139" t="s">
        <v>117</v>
      </c>
      <c r="H1139">
        <f t="shared" si="17"/>
        <v>12</v>
      </c>
      <c r="I1139" s="3">
        <f>DATE(Table1[[#This Row],[Year]],Table1[[#This Row],[Month_Number]],1)</f>
        <v>44896</v>
      </c>
      <c r="J1139" t="s">
        <v>101</v>
      </c>
      <c r="K1139" t="s">
        <v>1187</v>
      </c>
      <c r="L1139" t="s">
        <v>50</v>
      </c>
      <c r="M1139">
        <v>5</v>
      </c>
      <c r="N1139" t="s">
        <v>38</v>
      </c>
      <c r="O1139">
        <v>6</v>
      </c>
      <c r="P1139">
        <v>3</v>
      </c>
      <c r="Q1139" t="s">
        <v>87</v>
      </c>
      <c r="R1139" t="s">
        <v>88</v>
      </c>
      <c r="S1139" t="s">
        <v>120</v>
      </c>
      <c r="T1139" t="s">
        <v>105</v>
      </c>
      <c r="U1139" t="s">
        <v>43</v>
      </c>
      <c r="V1139">
        <v>78</v>
      </c>
      <c r="W1139">
        <v>44</v>
      </c>
      <c r="X1139" t="str">
        <f>IF(Table1[[#This Row],[Driver Age]]&lt;25,"(&lt;25) Young",IF(Table1[[#This Row],[Driver Age]]&lt;=60,"(25–60) Adult","(&gt;60) Senior"))</f>
        <v>(25–60) Adult</v>
      </c>
      <c r="Y1139" t="s">
        <v>75</v>
      </c>
      <c r="Z1139" t="s">
        <v>90</v>
      </c>
      <c r="AA1139" t="s">
        <v>76</v>
      </c>
      <c r="AB1139" t="s">
        <v>77</v>
      </c>
      <c r="AC1139">
        <v>21</v>
      </c>
      <c r="AD1139" t="s">
        <v>47</v>
      </c>
      <c r="AE1139" t="s">
        <v>79</v>
      </c>
      <c r="AF1139" t="s">
        <v>49</v>
      </c>
      <c r="AG1139" t="s">
        <v>50</v>
      </c>
      <c r="AH1139">
        <v>0.5</v>
      </c>
      <c r="AI1139" t="s">
        <v>108</v>
      </c>
      <c r="AJ1139" t="s">
        <v>91</v>
      </c>
    </row>
    <row r="1140" spans="1:36">
      <c r="A1140" t="s">
        <v>2094</v>
      </c>
      <c r="B1140">
        <f>1</f>
        <v>1</v>
      </c>
      <c r="C1140" t="s">
        <v>307</v>
      </c>
      <c r="D1140" t="str">
        <f>VLOOKUP(Table1[[#This Row],[State Name]], Lookup!$A$2:$B$33, 2, FALSE)</f>
        <v>DL</v>
      </c>
      <c r="E1140" t="s">
        <v>472</v>
      </c>
      <c r="F1140">
        <v>2022</v>
      </c>
      <c r="G1140" t="s">
        <v>192</v>
      </c>
      <c r="H1140">
        <f t="shared" si="17"/>
        <v>3</v>
      </c>
      <c r="I1140" s="3">
        <f>DATE(Table1[[#This Row],[Year]],Table1[[#This Row],[Month_Number]],1)</f>
        <v>44621</v>
      </c>
      <c r="J1140" t="s">
        <v>154</v>
      </c>
      <c r="K1140" t="s">
        <v>1974</v>
      </c>
      <c r="L1140" t="s">
        <v>50</v>
      </c>
      <c r="M1140">
        <v>3</v>
      </c>
      <c r="N1140" t="s">
        <v>113</v>
      </c>
      <c r="O1140">
        <v>5</v>
      </c>
      <c r="P1140">
        <v>0</v>
      </c>
      <c r="Q1140" t="s">
        <v>72</v>
      </c>
      <c r="R1140" t="s">
        <v>61</v>
      </c>
      <c r="S1140" t="s">
        <v>41</v>
      </c>
      <c r="T1140" t="s">
        <v>63</v>
      </c>
      <c r="U1140" t="s">
        <v>89</v>
      </c>
      <c r="V1140">
        <v>78</v>
      </c>
      <c r="W1140">
        <v>28</v>
      </c>
      <c r="X1140" t="str">
        <f>IF(Table1[[#This Row],[Driver Age]]&lt;25,"(&lt;25) Young",IF(Table1[[#This Row],[Driver Age]]&lt;=60,"(25–60) Adult","(&gt;60) Senior"))</f>
        <v>(25–60) Adult</v>
      </c>
      <c r="Y1140" t="s">
        <v>44</v>
      </c>
      <c r="Z1140" t="s">
        <v>107</v>
      </c>
      <c r="AA1140" t="s">
        <v>76</v>
      </c>
      <c r="AB1140" t="s">
        <v>77</v>
      </c>
      <c r="AC1140">
        <v>13</v>
      </c>
      <c r="AD1140" t="s">
        <v>135</v>
      </c>
      <c r="AE1140" t="s">
        <v>79</v>
      </c>
      <c r="AF1140" t="s">
        <v>26</v>
      </c>
      <c r="AG1140" t="s">
        <v>143</v>
      </c>
      <c r="AH1140">
        <v>0</v>
      </c>
      <c r="AI1140" t="s">
        <v>80</v>
      </c>
      <c r="AJ1140" t="s">
        <v>91</v>
      </c>
    </row>
    <row r="1141" spans="1:36">
      <c r="A1141" t="s">
        <v>2095</v>
      </c>
      <c r="B1141">
        <f>1</f>
        <v>1</v>
      </c>
      <c r="C1141" t="s">
        <v>234</v>
      </c>
      <c r="D1141" t="str">
        <f>VLOOKUP(Table1[[#This Row],[State Name]], Lookup!$A$2:$B$33, 2, FALSE)</f>
        <v>TR</v>
      </c>
      <c r="E1141" t="s">
        <v>33</v>
      </c>
      <c r="F1141">
        <v>2023</v>
      </c>
      <c r="G1141" t="s">
        <v>111</v>
      </c>
      <c r="H1141">
        <f t="shared" si="17"/>
        <v>10</v>
      </c>
      <c r="I1141" s="3">
        <f>DATE(Table1[[#This Row],[Year]],Table1[[#This Row],[Month_Number]],1)</f>
        <v>45200</v>
      </c>
      <c r="J1141" t="s">
        <v>146</v>
      </c>
      <c r="K1141" t="s">
        <v>2096</v>
      </c>
      <c r="L1141" t="s">
        <v>50</v>
      </c>
      <c r="M1141">
        <v>3</v>
      </c>
      <c r="N1141" t="s">
        <v>71</v>
      </c>
      <c r="O1141">
        <v>6</v>
      </c>
      <c r="P1141">
        <v>5</v>
      </c>
      <c r="Q1141" t="s">
        <v>72</v>
      </c>
      <c r="R1141" t="s">
        <v>88</v>
      </c>
      <c r="S1141" t="s">
        <v>73</v>
      </c>
      <c r="T1141" t="s">
        <v>74</v>
      </c>
      <c r="U1141" t="s">
        <v>43</v>
      </c>
      <c r="V1141">
        <v>58</v>
      </c>
      <c r="W1141">
        <v>67</v>
      </c>
      <c r="X1141" t="str">
        <f>IF(Table1[[#This Row],[Driver Age]]&lt;25,"(&lt;25) Young",IF(Table1[[#This Row],[Driver Age]]&lt;=60,"(25–60) Adult","(&gt;60) Senior"))</f>
        <v>(&gt;60) Senior</v>
      </c>
      <c r="Y1141" t="s">
        <v>44</v>
      </c>
      <c r="Z1141" t="s">
        <v>90</v>
      </c>
      <c r="AA1141" t="s">
        <v>76</v>
      </c>
      <c r="AB1141" t="s">
        <v>97</v>
      </c>
      <c r="AC1141">
        <v>0</v>
      </c>
      <c r="AD1141" t="s">
        <v>47</v>
      </c>
      <c r="AE1141" t="s">
        <v>79</v>
      </c>
      <c r="AF1141" t="s">
        <v>49</v>
      </c>
      <c r="AG1141" t="s">
        <v>50</v>
      </c>
      <c r="AH1141">
        <v>0.83</v>
      </c>
      <c r="AI1141" t="s">
        <v>51</v>
      </c>
      <c r="AJ1141" t="s">
        <v>52</v>
      </c>
    </row>
    <row r="1142" spans="1:36">
      <c r="A1142" t="s">
        <v>2097</v>
      </c>
      <c r="B1142">
        <f>1</f>
        <v>1</v>
      </c>
      <c r="C1142" t="s">
        <v>183</v>
      </c>
      <c r="D1142" t="str">
        <f>VLOOKUP(Table1[[#This Row],[State Name]], Lookup!$A$2:$B$33, 2, FALSE)</f>
        <v>TN</v>
      </c>
      <c r="E1142" t="s">
        <v>403</v>
      </c>
      <c r="F1142">
        <v>2020</v>
      </c>
      <c r="G1142" t="s">
        <v>34</v>
      </c>
      <c r="H1142">
        <f t="shared" si="17"/>
        <v>5</v>
      </c>
      <c r="I1142" s="3">
        <f>DATE(Table1[[#This Row],[Year]],Table1[[#This Row],[Month_Number]],1)</f>
        <v>43952</v>
      </c>
      <c r="J1142" t="s">
        <v>57</v>
      </c>
      <c r="K1142" t="s">
        <v>2098</v>
      </c>
      <c r="L1142" t="s">
        <v>59</v>
      </c>
      <c r="M1142">
        <v>4</v>
      </c>
      <c r="N1142" t="s">
        <v>162</v>
      </c>
      <c r="O1142">
        <v>1</v>
      </c>
      <c r="P1142">
        <v>4</v>
      </c>
      <c r="Q1142" t="s">
        <v>87</v>
      </c>
      <c r="R1142" t="s">
        <v>104</v>
      </c>
      <c r="S1142" t="s">
        <v>120</v>
      </c>
      <c r="T1142" t="s">
        <v>63</v>
      </c>
      <c r="U1142" t="s">
        <v>43</v>
      </c>
      <c r="V1142">
        <v>75</v>
      </c>
      <c r="W1142">
        <v>22</v>
      </c>
      <c r="X1142" t="str">
        <f>IF(Table1[[#This Row],[Driver Age]]&lt;25,"(&lt;25) Young",IF(Table1[[#This Row],[Driver Age]]&lt;=60,"(25–60) Adult","(&gt;60) Senior"))</f>
        <v>(&lt;25) Young</v>
      </c>
      <c r="Y1142" t="s">
        <v>44</v>
      </c>
      <c r="Z1142" t="s">
        <v>33</v>
      </c>
      <c r="AA1142" t="s">
        <v>76</v>
      </c>
      <c r="AB1142" t="s">
        <v>46</v>
      </c>
      <c r="AC1142">
        <v>20</v>
      </c>
      <c r="AD1142" t="s">
        <v>114</v>
      </c>
      <c r="AE1142" t="s">
        <v>48</v>
      </c>
      <c r="AF1142" t="s">
        <v>49</v>
      </c>
      <c r="AG1142" t="s">
        <v>50</v>
      </c>
      <c r="AH1142">
        <v>4</v>
      </c>
      <c r="AI1142" t="s">
        <v>168</v>
      </c>
      <c r="AJ1142" t="s">
        <v>91</v>
      </c>
    </row>
    <row r="1143" spans="1:36">
      <c r="A1143" t="s">
        <v>2099</v>
      </c>
      <c r="B1143">
        <f>1</f>
        <v>1</v>
      </c>
      <c r="C1143" t="s">
        <v>116</v>
      </c>
      <c r="D1143" t="str">
        <f>VLOOKUP(Table1[[#This Row],[State Name]], Lookup!$A$2:$B$33, 2, FALSE)</f>
        <v>HP</v>
      </c>
      <c r="E1143" t="s">
        <v>33</v>
      </c>
      <c r="F1143">
        <v>2019</v>
      </c>
      <c r="G1143" t="s">
        <v>34</v>
      </c>
      <c r="H1143">
        <f t="shared" si="17"/>
        <v>5</v>
      </c>
      <c r="I1143" s="3">
        <f>DATE(Table1[[#This Row],[Year]],Table1[[#This Row],[Month_Number]],1)</f>
        <v>43586</v>
      </c>
      <c r="J1143" t="s">
        <v>95</v>
      </c>
      <c r="K1143" t="s">
        <v>766</v>
      </c>
      <c r="L1143" t="s">
        <v>37</v>
      </c>
      <c r="M1143">
        <v>4</v>
      </c>
      <c r="N1143" t="s">
        <v>71</v>
      </c>
      <c r="O1143">
        <v>10</v>
      </c>
      <c r="P1143">
        <v>0</v>
      </c>
      <c r="Q1143" t="s">
        <v>87</v>
      </c>
      <c r="R1143" t="s">
        <v>40</v>
      </c>
      <c r="S1143" t="s">
        <v>41</v>
      </c>
      <c r="T1143" t="s">
        <v>74</v>
      </c>
      <c r="U1143" t="s">
        <v>33</v>
      </c>
      <c r="V1143">
        <v>49</v>
      </c>
      <c r="W1143">
        <v>56</v>
      </c>
      <c r="X1143" t="str">
        <f>IF(Table1[[#This Row],[Driver Age]]&lt;25,"(&lt;25) Young",IF(Table1[[#This Row],[Driver Age]]&lt;=60,"(25–60) Adult","(&gt;60) Senior"))</f>
        <v>(25–60) Adult</v>
      </c>
      <c r="Y1143" t="s">
        <v>75</v>
      </c>
      <c r="Z1143" t="s">
        <v>107</v>
      </c>
      <c r="AA1143" t="s">
        <v>76</v>
      </c>
      <c r="AB1143" t="s">
        <v>97</v>
      </c>
      <c r="AC1143">
        <v>8</v>
      </c>
      <c r="AD1143" t="s">
        <v>78</v>
      </c>
      <c r="AE1143" t="s">
        <v>65</v>
      </c>
      <c r="AF1143" t="s">
        <v>49</v>
      </c>
      <c r="AG1143" t="s">
        <v>143</v>
      </c>
      <c r="AH1143">
        <v>0</v>
      </c>
      <c r="AI1143" t="s">
        <v>66</v>
      </c>
      <c r="AJ1143" t="s">
        <v>109</v>
      </c>
    </row>
    <row r="1144" spans="1:36">
      <c r="A1144" t="s">
        <v>2100</v>
      </c>
      <c r="B1144">
        <f>1</f>
        <v>1</v>
      </c>
      <c r="C1144" t="s">
        <v>318</v>
      </c>
      <c r="D1144" t="str">
        <f>VLOOKUP(Table1[[#This Row],[State Name]], Lookup!$A$2:$B$33, 2, FALSE)</f>
        <v>PB</v>
      </c>
      <c r="E1144" t="s">
        <v>33</v>
      </c>
      <c r="F1144">
        <v>2019</v>
      </c>
      <c r="G1144" t="s">
        <v>117</v>
      </c>
      <c r="H1144">
        <f t="shared" si="17"/>
        <v>12</v>
      </c>
      <c r="I1144" s="3">
        <f>DATE(Table1[[#This Row],[Year]],Table1[[#This Row],[Month_Number]],1)</f>
        <v>43800</v>
      </c>
      <c r="J1144" t="s">
        <v>35</v>
      </c>
      <c r="K1144" t="s">
        <v>1583</v>
      </c>
      <c r="L1144" t="s">
        <v>37</v>
      </c>
      <c r="M1144">
        <v>4</v>
      </c>
      <c r="N1144" t="s">
        <v>162</v>
      </c>
      <c r="O1144">
        <v>5</v>
      </c>
      <c r="P1144">
        <v>2</v>
      </c>
      <c r="Q1144" t="s">
        <v>119</v>
      </c>
      <c r="R1144" t="s">
        <v>88</v>
      </c>
      <c r="S1144" t="s">
        <v>41</v>
      </c>
      <c r="T1144" t="s">
        <v>105</v>
      </c>
      <c r="U1144" t="s">
        <v>89</v>
      </c>
      <c r="V1144">
        <v>100</v>
      </c>
      <c r="W1144">
        <v>59</v>
      </c>
      <c r="X1144" t="str">
        <f>IF(Table1[[#This Row],[Driver Age]]&lt;25,"(&lt;25) Young",IF(Table1[[#This Row],[Driver Age]]&lt;=60,"(25–60) Adult","(&gt;60) Senior"))</f>
        <v>(25–60) Adult</v>
      </c>
      <c r="Y1144" t="s">
        <v>75</v>
      </c>
      <c r="Z1144" t="s">
        <v>107</v>
      </c>
      <c r="AA1144" t="s">
        <v>45</v>
      </c>
      <c r="AB1144" t="s">
        <v>97</v>
      </c>
      <c r="AC1144">
        <v>16</v>
      </c>
      <c r="AD1144" t="s">
        <v>135</v>
      </c>
      <c r="AE1144" t="s">
        <v>65</v>
      </c>
      <c r="AF1144" t="s">
        <v>49</v>
      </c>
      <c r="AG1144" t="s">
        <v>50</v>
      </c>
      <c r="AH1144">
        <v>0.4</v>
      </c>
      <c r="AI1144" t="s">
        <v>66</v>
      </c>
      <c r="AJ1144" t="s">
        <v>67</v>
      </c>
    </row>
    <row r="1145" spans="1:36">
      <c r="A1145" t="s">
        <v>2101</v>
      </c>
      <c r="B1145">
        <f>1</f>
        <v>1</v>
      </c>
      <c r="C1145" t="s">
        <v>220</v>
      </c>
      <c r="D1145" t="str">
        <f>VLOOKUP(Table1[[#This Row],[State Name]], Lookup!$A$2:$B$33, 2, FALSE)</f>
        <v>NL</v>
      </c>
      <c r="E1145" t="s">
        <v>33</v>
      </c>
      <c r="F1145">
        <v>2019</v>
      </c>
      <c r="G1145" t="s">
        <v>100</v>
      </c>
      <c r="H1145">
        <f t="shared" si="17"/>
        <v>11</v>
      </c>
      <c r="I1145" s="3">
        <f>DATE(Table1[[#This Row],[Year]],Table1[[#This Row],[Month_Number]],1)</f>
        <v>43770</v>
      </c>
      <c r="J1145" t="s">
        <v>84</v>
      </c>
      <c r="K1145" t="s">
        <v>2102</v>
      </c>
      <c r="L1145" t="s">
        <v>59</v>
      </c>
      <c r="M1145">
        <v>5</v>
      </c>
      <c r="N1145" t="s">
        <v>71</v>
      </c>
      <c r="O1145">
        <v>1</v>
      </c>
      <c r="P1145">
        <v>2</v>
      </c>
      <c r="Q1145" t="s">
        <v>119</v>
      </c>
      <c r="R1145" t="s">
        <v>40</v>
      </c>
      <c r="S1145" t="s">
        <v>73</v>
      </c>
      <c r="T1145" t="s">
        <v>74</v>
      </c>
      <c r="U1145" t="s">
        <v>33</v>
      </c>
      <c r="V1145">
        <v>46</v>
      </c>
      <c r="W1145">
        <v>37</v>
      </c>
      <c r="X1145" t="str">
        <f>IF(Table1[[#This Row],[Driver Age]]&lt;25,"(&lt;25) Young",IF(Table1[[#This Row],[Driver Age]]&lt;=60,"(25–60) Adult","(&gt;60) Senior"))</f>
        <v>(25–60) Adult</v>
      </c>
      <c r="Y1145" t="s">
        <v>44</v>
      </c>
      <c r="Z1145" t="s">
        <v>90</v>
      </c>
      <c r="AA1145" t="s">
        <v>45</v>
      </c>
      <c r="AB1145" t="s">
        <v>77</v>
      </c>
      <c r="AC1145">
        <v>3</v>
      </c>
      <c r="AD1145" t="s">
        <v>47</v>
      </c>
      <c r="AE1145" t="s">
        <v>65</v>
      </c>
      <c r="AF1145" t="s">
        <v>26</v>
      </c>
      <c r="AG1145" t="s">
        <v>50</v>
      </c>
      <c r="AH1145">
        <v>2</v>
      </c>
      <c r="AI1145" t="s">
        <v>108</v>
      </c>
      <c r="AJ1145" t="s">
        <v>109</v>
      </c>
    </row>
    <row r="1146" spans="1:36">
      <c r="A1146" t="s">
        <v>2103</v>
      </c>
      <c r="B1146">
        <f>1</f>
        <v>1</v>
      </c>
      <c r="C1146" t="s">
        <v>137</v>
      </c>
      <c r="D1146" t="str">
        <f>VLOOKUP(Table1[[#This Row],[State Name]], Lookup!$A$2:$B$33, 2, FALSE)</f>
        <v>AS</v>
      </c>
      <c r="E1146" t="s">
        <v>33</v>
      </c>
      <c r="F1146">
        <v>2022</v>
      </c>
      <c r="G1146" t="s">
        <v>138</v>
      </c>
      <c r="H1146">
        <f t="shared" si="17"/>
        <v>9</v>
      </c>
      <c r="I1146" s="3">
        <f>DATE(Table1[[#This Row],[Year]],Table1[[#This Row],[Month_Number]],1)</f>
        <v>44805</v>
      </c>
      <c r="J1146" t="s">
        <v>84</v>
      </c>
      <c r="K1146" t="s">
        <v>2104</v>
      </c>
      <c r="L1146" t="s">
        <v>50</v>
      </c>
      <c r="M1146">
        <v>5</v>
      </c>
      <c r="N1146" t="s">
        <v>128</v>
      </c>
      <c r="O1146">
        <v>10</v>
      </c>
      <c r="P1146">
        <v>0</v>
      </c>
      <c r="Q1146" t="s">
        <v>87</v>
      </c>
      <c r="R1146" t="s">
        <v>88</v>
      </c>
      <c r="S1146" t="s">
        <v>41</v>
      </c>
      <c r="T1146" t="s">
        <v>63</v>
      </c>
      <c r="U1146" t="s">
        <v>89</v>
      </c>
      <c r="V1146">
        <v>120</v>
      </c>
      <c r="W1146">
        <v>22</v>
      </c>
      <c r="X1146" t="str">
        <f>IF(Table1[[#This Row],[Driver Age]]&lt;25,"(&lt;25) Young",IF(Table1[[#This Row],[Driver Age]]&lt;=60,"(25–60) Adult","(&gt;60) Senior"))</f>
        <v>(&lt;25) Young</v>
      </c>
      <c r="Y1146" t="s">
        <v>75</v>
      </c>
      <c r="Z1146" t="s">
        <v>107</v>
      </c>
      <c r="AA1146" t="s">
        <v>45</v>
      </c>
      <c r="AB1146" t="s">
        <v>64</v>
      </c>
      <c r="AC1146">
        <v>10</v>
      </c>
      <c r="AD1146" t="s">
        <v>78</v>
      </c>
      <c r="AE1146" t="s">
        <v>79</v>
      </c>
      <c r="AF1146" t="s">
        <v>26</v>
      </c>
      <c r="AG1146" t="s">
        <v>143</v>
      </c>
      <c r="AH1146">
        <v>0</v>
      </c>
      <c r="AI1146" t="s">
        <v>168</v>
      </c>
      <c r="AJ1146" t="s">
        <v>81</v>
      </c>
    </row>
    <row r="1147" spans="1:36">
      <c r="A1147" t="s">
        <v>2105</v>
      </c>
      <c r="B1147">
        <f>1</f>
        <v>1</v>
      </c>
      <c r="C1147" t="s">
        <v>215</v>
      </c>
      <c r="D1147" t="str">
        <f>VLOOKUP(Table1[[#This Row],[State Name]], Lookup!$A$2:$B$33, 2, FALSE)</f>
        <v>KL</v>
      </c>
      <c r="E1147" t="s">
        <v>33</v>
      </c>
      <c r="F1147">
        <v>2021</v>
      </c>
      <c r="G1147" t="s">
        <v>34</v>
      </c>
      <c r="H1147">
        <f t="shared" si="17"/>
        <v>5</v>
      </c>
      <c r="I1147" s="3">
        <f>DATE(Table1[[#This Row],[Year]],Table1[[#This Row],[Month_Number]],1)</f>
        <v>44317</v>
      </c>
      <c r="J1147" t="s">
        <v>35</v>
      </c>
      <c r="K1147" t="s">
        <v>2106</v>
      </c>
      <c r="L1147" t="s">
        <v>37</v>
      </c>
      <c r="M1147">
        <v>2</v>
      </c>
      <c r="N1147" t="s">
        <v>71</v>
      </c>
      <c r="O1147">
        <v>0</v>
      </c>
      <c r="P1147">
        <v>5</v>
      </c>
      <c r="Q1147" t="s">
        <v>87</v>
      </c>
      <c r="R1147" t="s">
        <v>88</v>
      </c>
      <c r="S1147" t="s">
        <v>73</v>
      </c>
      <c r="T1147" t="s">
        <v>105</v>
      </c>
      <c r="U1147" t="s">
        <v>106</v>
      </c>
      <c r="V1147">
        <v>114</v>
      </c>
      <c r="W1147">
        <v>30</v>
      </c>
      <c r="X1147" t="str">
        <f>IF(Table1[[#This Row],[Driver Age]]&lt;25,"(&lt;25) Young",IF(Table1[[#This Row],[Driver Age]]&lt;=60,"(25–60) Adult","(&gt;60) Senior"))</f>
        <v>(25–60) Adult</v>
      </c>
      <c r="Y1147" t="s">
        <v>75</v>
      </c>
      <c r="Z1147" t="s">
        <v>107</v>
      </c>
      <c r="AA1147" t="s">
        <v>45</v>
      </c>
      <c r="AB1147" t="s">
        <v>64</v>
      </c>
      <c r="AC1147">
        <v>9</v>
      </c>
      <c r="AD1147" t="s">
        <v>78</v>
      </c>
      <c r="AE1147" t="s">
        <v>48</v>
      </c>
      <c r="AF1147" t="s">
        <v>49</v>
      </c>
      <c r="AG1147" t="s">
        <v>50</v>
      </c>
      <c r="AH1147">
        <v>0</v>
      </c>
      <c r="AI1147" t="s">
        <v>80</v>
      </c>
      <c r="AJ1147" t="s">
        <v>81</v>
      </c>
    </row>
    <row r="1148" spans="1:36">
      <c r="A1148" t="s">
        <v>2107</v>
      </c>
      <c r="B1148">
        <f>1</f>
        <v>1</v>
      </c>
      <c r="C1148" t="s">
        <v>141</v>
      </c>
      <c r="D1148" t="str">
        <f>VLOOKUP(Table1[[#This Row],[State Name]], Lookup!$A$2:$B$33, 2, FALSE)</f>
        <v>BR</v>
      </c>
      <c r="E1148" t="s">
        <v>33</v>
      </c>
      <c r="F1148">
        <v>2022</v>
      </c>
      <c r="G1148" t="s">
        <v>83</v>
      </c>
      <c r="H1148">
        <f t="shared" si="17"/>
        <v>6</v>
      </c>
      <c r="I1148" s="3">
        <f>DATE(Table1[[#This Row],[Year]],Table1[[#This Row],[Month_Number]],1)</f>
        <v>44713</v>
      </c>
      <c r="J1148" t="s">
        <v>101</v>
      </c>
      <c r="K1148" t="s">
        <v>879</v>
      </c>
      <c r="L1148" t="s">
        <v>37</v>
      </c>
      <c r="M1148">
        <v>3</v>
      </c>
      <c r="N1148" t="s">
        <v>38</v>
      </c>
      <c r="O1148">
        <v>6</v>
      </c>
      <c r="P1148">
        <v>4</v>
      </c>
      <c r="Q1148" t="s">
        <v>119</v>
      </c>
      <c r="R1148" t="s">
        <v>40</v>
      </c>
      <c r="S1148" t="s">
        <v>62</v>
      </c>
      <c r="T1148" t="s">
        <v>42</v>
      </c>
      <c r="U1148" t="s">
        <v>33</v>
      </c>
      <c r="V1148">
        <v>110</v>
      </c>
      <c r="W1148">
        <v>70</v>
      </c>
      <c r="X1148" t="str">
        <f>IF(Table1[[#This Row],[Driver Age]]&lt;25,"(&lt;25) Young",IF(Table1[[#This Row],[Driver Age]]&lt;=60,"(25–60) Adult","(&gt;60) Senior"))</f>
        <v>(&gt;60) Senior</v>
      </c>
      <c r="Y1148" t="s">
        <v>44</v>
      </c>
      <c r="Z1148" t="s">
        <v>33</v>
      </c>
      <c r="AA1148" t="s">
        <v>76</v>
      </c>
      <c r="AB1148" t="s">
        <v>97</v>
      </c>
      <c r="AC1148">
        <v>13</v>
      </c>
      <c r="AD1148" t="s">
        <v>135</v>
      </c>
      <c r="AE1148" t="s">
        <v>79</v>
      </c>
      <c r="AF1148" t="s">
        <v>49</v>
      </c>
      <c r="AG1148" t="s">
        <v>50</v>
      </c>
      <c r="AH1148">
        <v>0.67</v>
      </c>
      <c r="AI1148" t="s">
        <v>51</v>
      </c>
      <c r="AJ1148" t="s">
        <v>81</v>
      </c>
    </row>
    <row r="1149" spans="1:36">
      <c r="A1149" t="s">
        <v>2108</v>
      </c>
      <c r="B1149">
        <f>1</f>
        <v>1</v>
      </c>
      <c r="C1149" t="s">
        <v>234</v>
      </c>
      <c r="D1149" t="str">
        <f>VLOOKUP(Table1[[#This Row],[State Name]], Lookup!$A$2:$B$33, 2, FALSE)</f>
        <v>TR</v>
      </c>
      <c r="E1149" t="s">
        <v>33</v>
      </c>
      <c r="F1149">
        <v>2022</v>
      </c>
      <c r="G1149" t="s">
        <v>56</v>
      </c>
      <c r="H1149">
        <f t="shared" si="17"/>
        <v>1</v>
      </c>
      <c r="I1149" s="3">
        <f>DATE(Table1[[#This Row],[Year]],Table1[[#This Row],[Month_Number]],1)</f>
        <v>44562</v>
      </c>
      <c r="J1149" t="s">
        <v>101</v>
      </c>
      <c r="K1149" t="s">
        <v>1539</v>
      </c>
      <c r="L1149" t="s">
        <v>59</v>
      </c>
      <c r="M1149">
        <v>1</v>
      </c>
      <c r="N1149" t="s">
        <v>71</v>
      </c>
      <c r="O1149">
        <v>4</v>
      </c>
      <c r="P1149">
        <v>5</v>
      </c>
      <c r="Q1149" t="s">
        <v>87</v>
      </c>
      <c r="R1149" t="s">
        <v>104</v>
      </c>
      <c r="S1149" t="s">
        <v>62</v>
      </c>
      <c r="T1149" t="s">
        <v>42</v>
      </c>
      <c r="U1149" t="s">
        <v>89</v>
      </c>
      <c r="V1149">
        <v>43</v>
      </c>
      <c r="W1149">
        <v>54</v>
      </c>
      <c r="X1149" t="str">
        <f>IF(Table1[[#This Row],[Driver Age]]&lt;25,"(&lt;25) Young",IF(Table1[[#This Row],[Driver Age]]&lt;=60,"(25–60) Adult","(&gt;60) Senior"))</f>
        <v>(25–60) Adult</v>
      </c>
      <c r="Y1149" t="s">
        <v>44</v>
      </c>
      <c r="Z1149" t="s">
        <v>107</v>
      </c>
      <c r="AA1149" t="s">
        <v>76</v>
      </c>
      <c r="AB1149" t="s">
        <v>64</v>
      </c>
      <c r="AC1149">
        <v>7</v>
      </c>
      <c r="AD1149" t="s">
        <v>78</v>
      </c>
      <c r="AE1149" t="s">
        <v>79</v>
      </c>
      <c r="AF1149" t="s">
        <v>49</v>
      </c>
      <c r="AG1149" t="s">
        <v>50</v>
      </c>
      <c r="AH1149">
        <v>1.25</v>
      </c>
      <c r="AI1149" t="s">
        <v>66</v>
      </c>
      <c r="AJ1149" t="s">
        <v>109</v>
      </c>
    </row>
    <row r="1150" spans="1:36">
      <c r="A1150" t="s">
        <v>2109</v>
      </c>
      <c r="B1150">
        <f>1</f>
        <v>1</v>
      </c>
      <c r="C1150" t="s">
        <v>170</v>
      </c>
      <c r="D1150" t="str">
        <f>VLOOKUP(Table1[[#This Row],[State Name]], Lookup!$A$2:$B$33, 2, FALSE)</f>
        <v>PY</v>
      </c>
      <c r="E1150" t="s">
        <v>33</v>
      </c>
      <c r="F1150">
        <v>2021</v>
      </c>
      <c r="G1150" t="s">
        <v>94</v>
      </c>
      <c r="H1150">
        <f t="shared" si="17"/>
        <v>8</v>
      </c>
      <c r="I1150" s="3">
        <f>DATE(Table1[[#This Row],[Year]],Table1[[#This Row],[Month_Number]],1)</f>
        <v>44409</v>
      </c>
      <c r="J1150" t="s">
        <v>146</v>
      </c>
      <c r="K1150" t="s">
        <v>2110</v>
      </c>
      <c r="L1150" t="s">
        <v>50</v>
      </c>
      <c r="M1150">
        <v>5</v>
      </c>
      <c r="N1150" t="s">
        <v>86</v>
      </c>
      <c r="O1150">
        <v>1</v>
      </c>
      <c r="P1150">
        <v>3</v>
      </c>
      <c r="Q1150" t="s">
        <v>72</v>
      </c>
      <c r="R1150" t="s">
        <v>88</v>
      </c>
      <c r="S1150" t="s">
        <v>62</v>
      </c>
      <c r="T1150" t="s">
        <v>105</v>
      </c>
      <c r="U1150" t="s">
        <v>33</v>
      </c>
      <c r="V1150">
        <v>47</v>
      </c>
      <c r="W1150">
        <v>39</v>
      </c>
      <c r="X1150" t="str">
        <f>IF(Table1[[#This Row],[Driver Age]]&lt;25,"(&lt;25) Young",IF(Table1[[#This Row],[Driver Age]]&lt;=60,"(25–60) Adult","(&gt;60) Senior"))</f>
        <v>(25–60) Adult</v>
      </c>
      <c r="Y1150" t="s">
        <v>75</v>
      </c>
      <c r="Z1150" t="s">
        <v>33</v>
      </c>
      <c r="AA1150" t="s">
        <v>45</v>
      </c>
      <c r="AB1150" t="s">
        <v>64</v>
      </c>
      <c r="AC1150">
        <v>3</v>
      </c>
      <c r="AD1150" t="s">
        <v>47</v>
      </c>
      <c r="AE1150" t="s">
        <v>48</v>
      </c>
      <c r="AF1150" t="s">
        <v>49</v>
      </c>
      <c r="AG1150" t="s">
        <v>50</v>
      </c>
      <c r="AH1150">
        <v>3</v>
      </c>
      <c r="AI1150" t="s">
        <v>108</v>
      </c>
      <c r="AJ1150" t="s">
        <v>109</v>
      </c>
    </row>
    <row r="1151" spans="1:36">
      <c r="A1151" t="s">
        <v>2111</v>
      </c>
      <c r="B1151">
        <f>1</f>
        <v>1</v>
      </c>
      <c r="C1151" t="s">
        <v>234</v>
      </c>
      <c r="D1151" t="str">
        <f>VLOOKUP(Table1[[#This Row],[State Name]], Lookup!$A$2:$B$33, 2, FALSE)</f>
        <v>TR</v>
      </c>
      <c r="E1151" t="s">
        <v>33</v>
      </c>
      <c r="F1151">
        <v>2019</v>
      </c>
      <c r="G1151" t="s">
        <v>83</v>
      </c>
      <c r="H1151">
        <f t="shared" si="17"/>
        <v>6</v>
      </c>
      <c r="I1151" s="3">
        <f>DATE(Table1[[#This Row],[Year]],Table1[[#This Row],[Month_Number]],1)</f>
        <v>43617</v>
      </c>
      <c r="J1151" t="s">
        <v>95</v>
      </c>
      <c r="K1151" t="s">
        <v>1378</v>
      </c>
      <c r="L1151" t="s">
        <v>59</v>
      </c>
      <c r="M1151">
        <v>1</v>
      </c>
      <c r="N1151" t="s">
        <v>60</v>
      </c>
      <c r="O1151">
        <v>0</v>
      </c>
      <c r="P1151">
        <v>3</v>
      </c>
      <c r="Q1151" t="s">
        <v>87</v>
      </c>
      <c r="R1151" t="s">
        <v>88</v>
      </c>
      <c r="S1151" t="s">
        <v>73</v>
      </c>
      <c r="T1151" t="s">
        <v>74</v>
      </c>
      <c r="U1151" t="s">
        <v>33</v>
      </c>
      <c r="V1151">
        <v>58</v>
      </c>
      <c r="W1151">
        <v>60</v>
      </c>
      <c r="X1151" t="str">
        <f>IF(Table1[[#This Row],[Driver Age]]&lt;25,"(&lt;25) Young",IF(Table1[[#This Row],[Driver Age]]&lt;=60,"(25–60) Adult","(&gt;60) Senior"))</f>
        <v>(25–60) Adult</v>
      </c>
      <c r="Y1151" t="s">
        <v>44</v>
      </c>
      <c r="Z1151" t="s">
        <v>107</v>
      </c>
      <c r="AA1151" t="s">
        <v>45</v>
      </c>
      <c r="AB1151" t="s">
        <v>77</v>
      </c>
      <c r="AC1151">
        <v>20</v>
      </c>
      <c r="AD1151" t="s">
        <v>114</v>
      </c>
      <c r="AE1151" t="s">
        <v>65</v>
      </c>
      <c r="AF1151" t="s">
        <v>49</v>
      </c>
      <c r="AG1151" t="s">
        <v>50</v>
      </c>
      <c r="AH1151">
        <v>0</v>
      </c>
      <c r="AI1151" t="s">
        <v>66</v>
      </c>
      <c r="AJ1151" t="s">
        <v>52</v>
      </c>
    </row>
    <row r="1152" spans="1:36">
      <c r="A1152" t="s">
        <v>2112</v>
      </c>
      <c r="B1152">
        <f>1</f>
        <v>1</v>
      </c>
      <c r="C1152" t="s">
        <v>145</v>
      </c>
      <c r="D1152" t="str">
        <f>VLOOKUP(Table1[[#This Row],[State Name]], Lookup!$A$2:$B$33, 2, FALSE)</f>
        <v>TS</v>
      </c>
      <c r="E1152" t="s">
        <v>33</v>
      </c>
      <c r="F1152">
        <v>2022</v>
      </c>
      <c r="G1152" t="s">
        <v>138</v>
      </c>
      <c r="H1152">
        <f t="shared" si="17"/>
        <v>9</v>
      </c>
      <c r="I1152" s="3">
        <f>DATE(Table1[[#This Row],[Year]],Table1[[#This Row],[Month_Number]],1)</f>
        <v>44805</v>
      </c>
      <c r="J1152" t="s">
        <v>154</v>
      </c>
      <c r="K1152" t="s">
        <v>2113</v>
      </c>
      <c r="L1152" t="s">
        <v>59</v>
      </c>
      <c r="M1152">
        <v>5</v>
      </c>
      <c r="N1152" t="s">
        <v>128</v>
      </c>
      <c r="O1152">
        <v>9</v>
      </c>
      <c r="P1152">
        <v>5</v>
      </c>
      <c r="Q1152" t="s">
        <v>39</v>
      </c>
      <c r="R1152" t="s">
        <v>88</v>
      </c>
      <c r="S1152" t="s">
        <v>41</v>
      </c>
      <c r="T1152" t="s">
        <v>74</v>
      </c>
      <c r="U1152" t="s">
        <v>89</v>
      </c>
      <c r="V1152">
        <v>45</v>
      </c>
      <c r="W1152">
        <v>54</v>
      </c>
      <c r="X1152" t="str">
        <f>IF(Table1[[#This Row],[Driver Age]]&lt;25,"(&lt;25) Young",IF(Table1[[#This Row],[Driver Age]]&lt;=60,"(25–60) Adult","(&gt;60) Senior"))</f>
        <v>(25–60) Adult</v>
      </c>
      <c r="Y1152" t="s">
        <v>75</v>
      </c>
      <c r="Z1152" t="s">
        <v>107</v>
      </c>
      <c r="AA1152" t="s">
        <v>76</v>
      </c>
      <c r="AB1152" t="s">
        <v>77</v>
      </c>
      <c r="AC1152">
        <v>18</v>
      </c>
      <c r="AD1152" t="s">
        <v>114</v>
      </c>
      <c r="AE1152" t="s">
        <v>79</v>
      </c>
      <c r="AF1152" t="s">
        <v>26</v>
      </c>
      <c r="AG1152" t="s">
        <v>50</v>
      </c>
      <c r="AH1152">
        <v>0.56000000000000005</v>
      </c>
      <c r="AI1152" t="s">
        <v>66</v>
      </c>
      <c r="AJ1152" t="s">
        <v>109</v>
      </c>
    </row>
    <row r="1153" spans="1:36">
      <c r="A1153" t="s">
        <v>2114</v>
      </c>
      <c r="B1153">
        <f>1</f>
        <v>1</v>
      </c>
      <c r="C1153" t="s">
        <v>177</v>
      </c>
      <c r="D1153" t="str">
        <f>VLOOKUP(Table1[[#This Row],[State Name]], Lookup!$A$2:$B$33, 2, FALSE)</f>
        <v>MH</v>
      </c>
      <c r="E1153" t="s">
        <v>178</v>
      </c>
      <c r="F1153">
        <v>2021</v>
      </c>
      <c r="G1153" t="s">
        <v>94</v>
      </c>
      <c r="H1153">
        <f t="shared" si="17"/>
        <v>8</v>
      </c>
      <c r="I1153" s="3">
        <f>DATE(Table1[[#This Row],[Year]],Table1[[#This Row],[Month_Number]],1)</f>
        <v>44409</v>
      </c>
      <c r="J1153" t="s">
        <v>101</v>
      </c>
      <c r="K1153" t="s">
        <v>2115</v>
      </c>
      <c r="L1153" t="s">
        <v>59</v>
      </c>
      <c r="M1153">
        <v>1</v>
      </c>
      <c r="N1153" t="s">
        <v>113</v>
      </c>
      <c r="O1153">
        <v>10</v>
      </c>
      <c r="P1153">
        <v>3</v>
      </c>
      <c r="Q1153" t="s">
        <v>119</v>
      </c>
      <c r="R1153" t="s">
        <v>104</v>
      </c>
      <c r="S1153" t="s">
        <v>62</v>
      </c>
      <c r="T1153" t="s">
        <v>105</v>
      </c>
      <c r="U1153" t="s">
        <v>106</v>
      </c>
      <c r="V1153">
        <v>80</v>
      </c>
      <c r="W1153">
        <v>19</v>
      </c>
      <c r="X1153" t="str">
        <f>IF(Table1[[#This Row],[Driver Age]]&lt;25,"(&lt;25) Young",IF(Table1[[#This Row],[Driver Age]]&lt;=60,"(25–60) Adult","(&gt;60) Senior"))</f>
        <v>(&lt;25) Young</v>
      </c>
      <c r="Y1153" t="s">
        <v>75</v>
      </c>
      <c r="Z1153" t="s">
        <v>107</v>
      </c>
      <c r="AA1153" t="s">
        <v>45</v>
      </c>
      <c r="AB1153" t="s">
        <v>46</v>
      </c>
      <c r="AC1153">
        <v>8</v>
      </c>
      <c r="AD1153" t="s">
        <v>78</v>
      </c>
      <c r="AE1153" t="s">
        <v>48</v>
      </c>
      <c r="AF1153" t="s">
        <v>49</v>
      </c>
      <c r="AG1153" t="s">
        <v>50</v>
      </c>
      <c r="AH1153">
        <v>0.3</v>
      </c>
      <c r="AI1153" t="s">
        <v>168</v>
      </c>
      <c r="AJ1153" t="s">
        <v>91</v>
      </c>
    </row>
    <row r="1154" spans="1:36">
      <c r="A1154" t="s">
        <v>2116</v>
      </c>
      <c r="B1154">
        <f>1</f>
        <v>1</v>
      </c>
      <c r="C1154" t="s">
        <v>137</v>
      </c>
      <c r="D1154" t="str">
        <f>VLOOKUP(Table1[[#This Row],[State Name]], Lookup!$A$2:$B$33, 2, FALSE)</f>
        <v>AS</v>
      </c>
      <c r="E1154" t="s">
        <v>33</v>
      </c>
      <c r="F1154">
        <v>2018</v>
      </c>
      <c r="G1154" t="s">
        <v>130</v>
      </c>
      <c r="H1154">
        <f t="shared" ref="H1154:H1217" si="18">MONTH(DATEVALUE(G1154 &amp; " 5"))</f>
        <v>4</v>
      </c>
      <c r="I1154" s="3">
        <f>DATE(Table1[[#This Row],[Year]],Table1[[#This Row],[Month_Number]],1)</f>
        <v>43191</v>
      </c>
      <c r="J1154" t="s">
        <v>154</v>
      </c>
      <c r="K1154" t="s">
        <v>1940</v>
      </c>
      <c r="L1154" t="s">
        <v>37</v>
      </c>
      <c r="M1154">
        <v>2</v>
      </c>
      <c r="N1154" t="s">
        <v>128</v>
      </c>
      <c r="O1154">
        <v>5</v>
      </c>
      <c r="P1154">
        <v>5</v>
      </c>
      <c r="Q1154" t="s">
        <v>87</v>
      </c>
      <c r="R1154" t="s">
        <v>61</v>
      </c>
      <c r="S1154" t="s">
        <v>73</v>
      </c>
      <c r="T1154" t="s">
        <v>105</v>
      </c>
      <c r="U1154" t="s">
        <v>106</v>
      </c>
      <c r="V1154">
        <v>118</v>
      </c>
      <c r="W1154">
        <v>56</v>
      </c>
      <c r="X1154" t="str">
        <f>IF(Table1[[#This Row],[Driver Age]]&lt;25,"(&lt;25) Young",IF(Table1[[#This Row],[Driver Age]]&lt;=60,"(25–60) Adult","(&gt;60) Senior"))</f>
        <v>(25–60) Adult</v>
      </c>
      <c r="Y1154" t="s">
        <v>44</v>
      </c>
      <c r="Z1154" t="s">
        <v>107</v>
      </c>
      <c r="AA1154" t="s">
        <v>76</v>
      </c>
      <c r="AB1154" t="s">
        <v>97</v>
      </c>
      <c r="AC1154">
        <v>5</v>
      </c>
      <c r="AD1154" t="s">
        <v>78</v>
      </c>
      <c r="AE1154" t="s">
        <v>65</v>
      </c>
      <c r="AF1154" t="s">
        <v>26</v>
      </c>
      <c r="AG1154" t="s">
        <v>50</v>
      </c>
      <c r="AH1154">
        <v>1</v>
      </c>
      <c r="AI1154" t="s">
        <v>66</v>
      </c>
      <c r="AJ1154" t="s">
        <v>81</v>
      </c>
    </row>
    <row r="1155" spans="1:36">
      <c r="A1155" t="s">
        <v>2117</v>
      </c>
      <c r="B1155">
        <f>1</f>
        <v>1</v>
      </c>
      <c r="C1155" t="s">
        <v>183</v>
      </c>
      <c r="D1155" t="str">
        <f>VLOOKUP(Table1[[#This Row],[State Name]], Lookup!$A$2:$B$33, 2, FALSE)</f>
        <v>TN</v>
      </c>
      <c r="E1155" t="s">
        <v>503</v>
      </c>
      <c r="F1155">
        <v>2018</v>
      </c>
      <c r="G1155" t="s">
        <v>130</v>
      </c>
      <c r="H1155">
        <f t="shared" si="18"/>
        <v>4</v>
      </c>
      <c r="I1155" s="3">
        <f>DATE(Table1[[#This Row],[Year]],Table1[[#This Row],[Month_Number]],1)</f>
        <v>43191</v>
      </c>
      <c r="J1155" t="s">
        <v>146</v>
      </c>
      <c r="K1155" t="s">
        <v>705</v>
      </c>
      <c r="L1155" t="s">
        <v>37</v>
      </c>
      <c r="M1155">
        <v>5</v>
      </c>
      <c r="N1155" t="s">
        <v>86</v>
      </c>
      <c r="O1155">
        <v>3</v>
      </c>
      <c r="P1155">
        <v>1</v>
      </c>
      <c r="Q1155" t="s">
        <v>39</v>
      </c>
      <c r="R1155" t="s">
        <v>61</v>
      </c>
      <c r="S1155" t="s">
        <v>41</v>
      </c>
      <c r="T1155" t="s">
        <v>63</v>
      </c>
      <c r="U1155" t="s">
        <v>33</v>
      </c>
      <c r="V1155">
        <v>104</v>
      </c>
      <c r="W1155">
        <v>54</v>
      </c>
      <c r="X1155" t="str">
        <f>IF(Table1[[#This Row],[Driver Age]]&lt;25,"(&lt;25) Young",IF(Table1[[#This Row],[Driver Age]]&lt;=60,"(25–60) Adult","(&gt;60) Senior"))</f>
        <v>(25–60) Adult</v>
      </c>
      <c r="Y1155" t="s">
        <v>44</v>
      </c>
      <c r="Z1155" t="s">
        <v>33</v>
      </c>
      <c r="AA1155" t="s">
        <v>76</v>
      </c>
      <c r="AB1155" t="s">
        <v>77</v>
      </c>
      <c r="AC1155">
        <v>0</v>
      </c>
      <c r="AD1155" t="s">
        <v>47</v>
      </c>
      <c r="AE1155" t="s">
        <v>65</v>
      </c>
      <c r="AF1155" t="s">
        <v>49</v>
      </c>
      <c r="AG1155" t="s">
        <v>50</v>
      </c>
      <c r="AH1155">
        <v>0.33</v>
      </c>
      <c r="AI1155" t="s">
        <v>66</v>
      </c>
      <c r="AJ1155" t="s">
        <v>67</v>
      </c>
    </row>
    <row r="1156" spans="1:36">
      <c r="A1156" t="s">
        <v>2118</v>
      </c>
      <c r="B1156">
        <f>1</f>
        <v>1</v>
      </c>
      <c r="C1156" t="s">
        <v>93</v>
      </c>
      <c r="D1156" t="str">
        <f>VLOOKUP(Table1[[#This Row],[State Name]], Lookup!$A$2:$B$33, 2, FALSE)</f>
        <v>SK</v>
      </c>
      <c r="E1156" t="s">
        <v>33</v>
      </c>
      <c r="F1156">
        <v>2019</v>
      </c>
      <c r="G1156" t="s">
        <v>117</v>
      </c>
      <c r="H1156">
        <f t="shared" si="18"/>
        <v>12</v>
      </c>
      <c r="I1156" s="3">
        <f>DATE(Table1[[#This Row],[Year]],Table1[[#This Row],[Month_Number]],1)</f>
        <v>43800</v>
      </c>
      <c r="J1156" t="s">
        <v>35</v>
      </c>
      <c r="K1156" t="s">
        <v>2119</v>
      </c>
      <c r="L1156" t="s">
        <v>50</v>
      </c>
      <c r="M1156">
        <v>4</v>
      </c>
      <c r="N1156" t="s">
        <v>113</v>
      </c>
      <c r="O1156">
        <v>0</v>
      </c>
      <c r="P1156">
        <v>2</v>
      </c>
      <c r="Q1156" t="s">
        <v>72</v>
      </c>
      <c r="R1156" t="s">
        <v>88</v>
      </c>
      <c r="S1156" t="s">
        <v>120</v>
      </c>
      <c r="T1156" t="s">
        <v>63</v>
      </c>
      <c r="U1156" t="s">
        <v>106</v>
      </c>
      <c r="V1156">
        <v>67</v>
      </c>
      <c r="W1156">
        <v>55</v>
      </c>
      <c r="X1156" t="str">
        <f>IF(Table1[[#This Row],[Driver Age]]&lt;25,"(&lt;25) Young",IF(Table1[[#This Row],[Driver Age]]&lt;=60,"(25–60) Adult","(&gt;60) Senior"))</f>
        <v>(25–60) Adult</v>
      </c>
      <c r="Y1156" t="s">
        <v>44</v>
      </c>
      <c r="Z1156" t="s">
        <v>107</v>
      </c>
      <c r="AA1156" t="s">
        <v>45</v>
      </c>
      <c r="AB1156" t="s">
        <v>64</v>
      </c>
      <c r="AC1156">
        <v>20</v>
      </c>
      <c r="AD1156" t="s">
        <v>114</v>
      </c>
      <c r="AE1156" t="s">
        <v>65</v>
      </c>
      <c r="AF1156" t="s">
        <v>49</v>
      </c>
      <c r="AG1156" t="s">
        <v>50</v>
      </c>
      <c r="AH1156">
        <v>0</v>
      </c>
      <c r="AI1156" t="s">
        <v>66</v>
      </c>
      <c r="AJ1156" t="s">
        <v>52</v>
      </c>
    </row>
    <row r="1157" spans="1:36">
      <c r="A1157" t="s">
        <v>2120</v>
      </c>
      <c r="B1157">
        <f>1</f>
        <v>1</v>
      </c>
      <c r="C1157" t="s">
        <v>152</v>
      </c>
      <c r="D1157" t="str">
        <f>VLOOKUP(Table1[[#This Row],[State Name]], Lookup!$A$2:$B$33, 2, FALSE)</f>
        <v>AP</v>
      </c>
      <c r="E1157" t="s">
        <v>273</v>
      </c>
      <c r="F1157">
        <v>2021</v>
      </c>
      <c r="G1157" t="s">
        <v>100</v>
      </c>
      <c r="H1157">
        <f t="shared" si="18"/>
        <v>11</v>
      </c>
      <c r="I1157" s="3">
        <f>DATE(Table1[[#This Row],[Year]],Table1[[#This Row],[Month_Number]],1)</f>
        <v>44501</v>
      </c>
      <c r="J1157" t="s">
        <v>57</v>
      </c>
      <c r="K1157" t="s">
        <v>529</v>
      </c>
      <c r="L1157" t="s">
        <v>50</v>
      </c>
      <c r="M1157">
        <v>3</v>
      </c>
      <c r="N1157" t="s">
        <v>86</v>
      </c>
      <c r="O1157">
        <v>0</v>
      </c>
      <c r="P1157">
        <v>3</v>
      </c>
      <c r="Q1157" t="s">
        <v>72</v>
      </c>
      <c r="R1157" t="s">
        <v>104</v>
      </c>
      <c r="S1157" t="s">
        <v>120</v>
      </c>
      <c r="T1157" t="s">
        <v>42</v>
      </c>
      <c r="U1157" t="s">
        <v>106</v>
      </c>
      <c r="V1157">
        <v>84</v>
      </c>
      <c r="W1157">
        <v>48</v>
      </c>
      <c r="X1157" t="str">
        <f>IF(Table1[[#This Row],[Driver Age]]&lt;25,"(&lt;25) Young",IF(Table1[[#This Row],[Driver Age]]&lt;=60,"(25–60) Adult","(&gt;60) Senior"))</f>
        <v>(25–60) Adult</v>
      </c>
      <c r="Y1157" t="s">
        <v>75</v>
      </c>
      <c r="Z1157" t="s">
        <v>107</v>
      </c>
      <c r="AA1157" t="s">
        <v>76</v>
      </c>
      <c r="AB1157" t="s">
        <v>64</v>
      </c>
      <c r="AC1157">
        <v>5</v>
      </c>
      <c r="AD1157" t="s">
        <v>78</v>
      </c>
      <c r="AE1157" t="s">
        <v>48</v>
      </c>
      <c r="AF1157" t="s">
        <v>49</v>
      </c>
      <c r="AG1157" t="s">
        <v>50</v>
      </c>
      <c r="AH1157">
        <v>0</v>
      </c>
      <c r="AI1157" t="s">
        <v>108</v>
      </c>
      <c r="AJ1157" t="s">
        <v>91</v>
      </c>
    </row>
    <row r="1158" spans="1:36">
      <c r="A1158" t="s">
        <v>2121</v>
      </c>
      <c r="B1158">
        <f>1</f>
        <v>1</v>
      </c>
      <c r="C1158" t="s">
        <v>157</v>
      </c>
      <c r="D1158" t="str">
        <f>VLOOKUP(Table1[[#This Row],[State Name]], Lookup!$A$2:$B$33, 2, FALSE)</f>
        <v>KA</v>
      </c>
      <c r="E1158" t="s">
        <v>302</v>
      </c>
      <c r="F1158">
        <v>2018</v>
      </c>
      <c r="G1158" t="s">
        <v>94</v>
      </c>
      <c r="H1158">
        <f t="shared" si="18"/>
        <v>8</v>
      </c>
      <c r="I1158" s="3">
        <f>DATE(Table1[[#This Row],[Year]],Table1[[#This Row],[Month_Number]],1)</f>
        <v>43313</v>
      </c>
      <c r="J1158" t="s">
        <v>146</v>
      </c>
      <c r="K1158" t="s">
        <v>948</v>
      </c>
      <c r="L1158" t="s">
        <v>50</v>
      </c>
      <c r="M1158">
        <v>5</v>
      </c>
      <c r="N1158" t="s">
        <v>60</v>
      </c>
      <c r="O1158">
        <v>6</v>
      </c>
      <c r="P1158">
        <v>1</v>
      </c>
      <c r="Q1158" t="s">
        <v>119</v>
      </c>
      <c r="R1158" t="s">
        <v>61</v>
      </c>
      <c r="S1158" t="s">
        <v>73</v>
      </c>
      <c r="T1158" t="s">
        <v>63</v>
      </c>
      <c r="U1158" t="s">
        <v>33</v>
      </c>
      <c r="V1158">
        <v>82</v>
      </c>
      <c r="W1158">
        <v>24</v>
      </c>
      <c r="X1158" t="str">
        <f>IF(Table1[[#This Row],[Driver Age]]&lt;25,"(&lt;25) Young",IF(Table1[[#This Row],[Driver Age]]&lt;=60,"(25–60) Adult","(&gt;60) Senior"))</f>
        <v>(&lt;25) Young</v>
      </c>
      <c r="Y1158" t="s">
        <v>44</v>
      </c>
      <c r="Z1158" t="s">
        <v>33</v>
      </c>
      <c r="AA1158" t="s">
        <v>76</v>
      </c>
      <c r="AB1158" t="s">
        <v>46</v>
      </c>
      <c r="AC1158">
        <v>5</v>
      </c>
      <c r="AD1158" t="s">
        <v>78</v>
      </c>
      <c r="AE1158" t="s">
        <v>65</v>
      </c>
      <c r="AF1158" t="s">
        <v>49</v>
      </c>
      <c r="AG1158" t="s">
        <v>50</v>
      </c>
      <c r="AH1158">
        <v>0.17</v>
      </c>
      <c r="AI1158" t="s">
        <v>168</v>
      </c>
      <c r="AJ1158" t="s">
        <v>91</v>
      </c>
    </row>
    <row r="1159" spans="1:36">
      <c r="A1159" t="s">
        <v>2122</v>
      </c>
      <c r="B1159">
        <f>1</f>
        <v>1</v>
      </c>
      <c r="C1159" t="s">
        <v>220</v>
      </c>
      <c r="D1159" t="str">
        <f>VLOOKUP(Table1[[#This Row],[State Name]], Lookup!$A$2:$B$33, 2, FALSE)</f>
        <v>NL</v>
      </c>
      <c r="E1159" t="s">
        <v>33</v>
      </c>
      <c r="F1159">
        <v>2020</v>
      </c>
      <c r="G1159" t="s">
        <v>100</v>
      </c>
      <c r="H1159">
        <f t="shared" si="18"/>
        <v>11</v>
      </c>
      <c r="I1159" s="3">
        <f>DATE(Table1[[#This Row],[Year]],Table1[[#This Row],[Month_Number]],1)</f>
        <v>44136</v>
      </c>
      <c r="J1159" t="s">
        <v>57</v>
      </c>
      <c r="K1159" t="s">
        <v>2123</v>
      </c>
      <c r="L1159" t="s">
        <v>37</v>
      </c>
      <c r="M1159">
        <v>5</v>
      </c>
      <c r="N1159" t="s">
        <v>162</v>
      </c>
      <c r="O1159">
        <v>6</v>
      </c>
      <c r="P1159">
        <v>2</v>
      </c>
      <c r="Q1159" t="s">
        <v>87</v>
      </c>
      <c r="R1159" t="s">
        <v>40</v>
      </c>
      <c r="S1159" t="s">
        <v>41</v>
      </c>
      <c r="T1159" t="s">
        <v>63</v>
      </c>
      <c r="U1159" t="s">
        <v>33</v>
      </c>
      <c r="V1159">
        <v>82</v>
      </c>
      <c r="W1159">
        <v>68</v>
      </c>
      <c r="X1159" t="str">
        <f>IF(Table1[[#This Row],[Driver Age]]&lt;25,"(&lt;25) Young",IF(Table1[[#This Row],[Driver Age]]&lt;=60,"(25–60) Adult","(&gt;60) Senior"))</f>
        <v>(&gt;60) Senior</v>
      </c>
      <c r="Y1159" t="s">
        <v>75</v>
      </c>
      <c r="Z1159" t="s">
        <v>33</v>
      </c>
      <c r="AA1159" t="s">
        <v>45</v>
      </c>
      <c r="AB1159" t="s">
        <v>77</v>
      </c>
      <c r="AC1159">
        <v>14</v>
      </c>
      <c r="AD1159" t="s">
        <v>135</v>
      </c>
      <c r="AE1159" t="s">
        <v>48</v>
      </c>
      <c r="AF1159" t="s">
        <v>49</v>
      </c>
      <c r="AG1159" t="s">
        <v>50</v>
      </c>
      <c r="AH1159">
        <v>0.33</v>
      </c>
      <c r="AI1159" t="s">
        <v>51</v>
      </c>
      <c r="AJ1159" t="s">
        <v>91</v>
      </c>
    </row>
    <row r="1160" spans="1:36">
      <c r="A1160" t="s">
        <v>2124</v>
      </c>
      <c r="B1160">
        <f>1</f>
        <v>1</v>
      </c>
      <c r="C1160" t="s">
        <v>197</v>
      </c>
      <c r="D1160" t="str">
        <f>VLOOKUP(Table1[[#This Row],[State Name]], Lookup!$A$2:$B$33, 2, FALSE)</f>
        <v>GJ</v>
      </c>
      <c r="E1160" t="s">
        <v>245</v>
      </c>
      <c r="F1160">
        <v>2020</v>
      </c>
      <c r="G1160" t="s">
        <v>111</v>
      </c>
      <c r="H1160">
        <f t="shared" si="18"/>
        <v>10</v>
      </c>
      <c r="I1160" s="3">
        <f>DATE(Table1[[#This Row],[Year]],Table1[[#This Row],[Month_Number]],1)</f>
        <v>44105</v>
      </c>
      <c r="J1160" t="s">
        <v>101</v>
      </c>
      <c r="K1160" t="s">
        <v>724</v>
      </c>
      <c r="L1160" t="s">
        <v>50</v>
      </c>
      <c r="M1160">
        <v>3</v>
      </c>
      <c r="N1160" t="s">
        <v>113</v>
      </c>
      <c r="O1160">
        <v>2</v>
      </c>
      <c r="P1160">
        <v>0</v>
      </c>
      <c r="Q1160" t="s">
        <v>39</v>
      </c>
      <c r="R1160" t="s">
        <v>40</v>
      </c>
      <c r="S1160" t="s">
        <v>73</v>
      </c>
      <c r="T1160" t="s">
        <v>105</v>
      </c>
      <c r="U1160" t="s">
        <v>89</v>
      </c>
      <c r="V1160">
        <v>77</v>
      </c>
      <c r="W1160">
        <v>38</v>
      </c>
      <c r="X1160" t="str">
        <f>IF(Table1[[#This Row],[Driver Age]]&lt;25,"(&lt;25) Young",IF(Table1[[#This Row],[Driver Age]]&lt;=60,"(25–60) Adult","(&gt;60) Senior"))</f>
        <v>(25–60) Adult</v>
      </c>
      <c r="Y1160" t="s">
        <v>75</v>
      </c>
      <c r="Z1160" t="s">
        <v>33</v>
      </c>
      <c r="AA1160" t="s">
        <v>45</v>
      </c>
      <c r="AB1160" t="s">
        <v>64</v>
      </c>
      <c r="AC1160">
        <v>8</v>
      </c>
      <c r="AD1160" t="s">
        <v>78</v>
      </c>
      <c r="AE1160" t="s">
        <v>48</v>
      </c>
      <c r="AF1160" t="s">
        <v>49</v>
      </c>
      <c r="AG1160" t="s">
        <v>143</v>
      </c>
      <c r="AH1160">
        <v>0</v>
      </c>
      <c r="AI1160" t="s">
        <v>108</v>
      </c>
      <c r="AJ1160" t="s">
        <v>91</v>
      </c>
    </row>
    <row r="1161" spans="1:36">
      <c r="A1161" t="s">
        <v>2125</v>
      </c>
      <c r="B1161">
        <f>1</f>
        <v>1</v>
      </c>
      <c r="C1161" t="s">
        <v>157</v>
      </c>
      <c r="D1161" t="str">
        <f>VLOOKUP(Table1[[#This Row],[State Name]], Lookup!$A$2:$B$33, 2, FALSE)</f>
        <v>KA</v>
      </c>
      <c r="E1161" t="s">
        <v>158</v>
      </c>
      <c r="F1161">
        <v>2020</v>
      </c>
      <c r="G1161" t="s">
        <v>130</v>
      </c>
      <c r="H1161">
        <f t="shared" si="18"/>
        <v>4</v>
      </c>
      <c r="I1161" s="3">
        <f>DATE(Table1[[#This Row],[Year]],Table1[[#This Row],[Month_Number]],1)</f>
        <v>43922</v>
      </c>
      <c r="J1161" t="s">
        <v>84</v>
      </c>
      <c r="K1161" t="s">
        <v>872</v>
      </c>
      <c r="L1161" t="s">
        <v>37</v>
      </c>
      <c r="M1161">
        <v>4</v>
      </c>
      <c r="N1161" t="s">
        <v>86</v>
      </c>
      <c r="O1161">
        <v>5</v>
      </c>
      <c r="P1161">
        <v>3</v>
      </c>
      <c r="Q1161" t="s">
        <v>103</v>
      </c>
      <c r="R1161" t="s">
        <v>40</v>
      </c>
      <c r="S1161" t="s">
        <v>73</v>
      </c>
      <c r="T1161" t="s">
        <v>105</v>
      </c>
      <c r="U1161" t="s">
        <v>106</v>
      </c>
      <c r="V1161">
        <v>117</v>
      </c>
      <c r="W1161">
        <v>64</v>
      </c>
      <c r="X1161" t="str">
        <f>IF(Table1[[#This Row],[Driver Age]]&lt;25,"(&lt;25) Young",IF(Table1[[#This Row],[Driver Age]]&lt;=60,"(25–60) Adult","(&gt;60) Senior"))</f>
        <v>(&gt;60) Senior</v>
      </c>
      <c r="Y1161" t="s">
        <v>44</v>
      </c>
      <c r="Z1161" t="s">
        <v>90</v>
      </c>
      <c r="AA1161" t="s">
        <v>76</v>
      </c>
      <c r="AB1161" t="s">
        <v>97</v>
      </c>
      <c r="AC1161">
        <v>20</v>
      </c>
      <c r="AD1161" t="s">
        <v>114</v>
      </c>
      <c r="AE1161" t="s">
        <v>48</v>
      </c>
      <c r="AF1161" t="s">
        <v>26</v>
      </c>
      <c r="AG1161" t="s">
        <v>50</v>
      </c>
      <c r="AH1161">
        <v>0.6</v>
      </c>
      <c r="AI1161" t="s">
        <v>66</v>
      </c>
      <c r="AJ1161" t="s">
        <v>81</v>
      </c>
    </row>
    <row r="1162" spans="1:36">
      <c r="A1162" t="s">
        <v>2126</v>
      </c>
      <c r="B1162">
        <f>1</f>
        <v>1</v>
      </c>
      <c r="C1162" t="s">
        <v>183</v>
      </c>
      <c r="D1162" t="str">
        <f>VLOOKUP(Table1[[#This Row],[State Name]], Lookup!$A$2:$B$33, 2, FALSE)</f>
        <v>TN</v>
      </c>
      <c r="E1162" t="s">
        <v>503</v>
      </c>
      <c r="F1162">
        <v>2020</v>
      </c>
      <c r="G1162" t="s">
        <v>192</v>
      </c>
      <c r="H1162">
        <f t="shared" si="18"/>
        <v>3</v>
      </c>
      <c r="I1162" s="3">
        <f>DATE(Table1[[#This Row],[Year]],Table1[[#This Row],[Month_Number]],1)</f>
        <v>43891</v>
      </c>
      <c r="J1162" t="s">
        <v>95</v>
      </c>
      <c r="K1162" t="s">
        <v>2127</v>
      </c>
      <c r="L1162" t="s">
        <v>50</v>
      </c>
      <c r="M1162">
        <v>5</v>
      </c>
      <c r="N1162" t="s">
        <v>71</v>
      </c>
      <c r="O1162">
        <v>3</v>
      </c>
      <c r="P1162">
        <v>2</v>
      </c>
      <c r="Q1162" t="s">
        <v>39</v>
      </c>
      <c r="R1162" t="s">
        <v>61</v>
      </c>
      <c r="S1162" t="s">
        <v>120</v>
      </c>
      <c r="T1162" t="s">
        <v>63</v>
      </c>
      <c r="U1162" t="s">
        <v>43</v>
      </c>
      <c r="V1162">
        <v>37</v>
      </c>
      <c r="W1162">
        <v>23</v>
      </c>
      <c r="X1162" t="str">
        <f>IF(Table1[[#This Row],[Driver Age]]&lt;25,"(&lt;25) Young",IF(Table1[[#This Row],[Driver Age]]&lt;=60,"(25–60) Adult","(&gt;60) Senior"))</f>
        <v>(&lt;25) Young</v>
      </c>
      <c r="Y1162" t="s">
        <v>75</v>
      </c>
      <c r="Z1162" t="s">
        <v>33</v>
      </c>
      <c r="AA1162" t="s">
        <v>76</v>
      </c>
      <c r="AB1162" t="s">
        <v>77</v>
      </c>
      <c r="AC1162">
        <v>7</v>
      </c>
      <c r="AD1162" t="s">
        <v>78</v>
      </c>
      <c r="AE1162" t="s">
        <v>48</v>
      </c>
      <c r="AF1162" t="s">
        <v>49</v>
      </c>
      <c r="AG1162" t="s">
        <v>50</v>
      </c>
      <c r="AH1162">
        <v>0.67</v>
      </c>
      <c r="AI1162" t="s">
        <v>168</v>
      </c>
      <c r="AJ1162" t="s">
        <v>109</v>
      </c>
    </row>
    <row r="1163" spans="1:36">
      <c r="A1163" t="s">
        <v>2128</v>
      </c>
      <c r="B1163">
        <f>1</f>
        <v>1</v>
      </c>
      <c r="C1163" t="s">
        <v>152</v>
      </c>
      <c r="D1163" t="str">
        <f>VLOOKUP(Table1[[#This Row],[State Name]], Lookup!$A$2:$B$33, 2, FALSE)</f>
        <v>AP</v>
      </c>
      <c r="E1163" t="s">
        <v>273</v>
      </c>
      <c r="F1163">
        <v>2020</v>
      </c>
      <c r="G1163" t="s">
        <v>56</v>
      </c>
      <c r="H1163">
        <f t="shared" si="18"/>
        <v>1</v>
      </c>
      <c r="I1163" s="3">
        <f>DATE(Table1[[#This Row],[Year]],Table1[[#This Row],[Month_Number]],1)</f>
        <v>43831</v>
      </c>
      <c r="J1163" t="s">
        <v>57</v>
      </c>
      <c r="K1163" t="s">
        <v>1471</v>
      </c>
      <c r="L1163" t="s">
        <v>37</v>
      </c>
      <c r="M1163">
        <v>4</v>
      </c>
      <c r="N1163" t="s">
        <v>162</v>
      </c>
      <c r="O1163">
        <v>6</v>
      </c>
      <c r="P1163">
        <v>3</v>
      </c>
      <c r="Q1163" t="s">
        <v>72</v>
      </c>
      <c r="R1163" t="s">
        <v>88</v>
      </c>
      <c r="S1163" t="s">
        <v>62</v>
      </c>
      <c r="T1163" t="s">
        <v>105</v>
      </c>
      <c r="U1163" t="s">
        <v>89</v>
      </c>
      <c r="V1163">
        <v>50</v>
      </c>
      <c r="W1163">
        <v>65</v>
      </c>
      <c r="X1163" t="str">
        <f>IF(Table1[[#This Row],[Driver Age]]&lt;25,"(&lt;25) Young",IF(Table1[[#This Row],[Driver Age]]&lt;=60,"(25–60) Adult","(&gt;60) Senior"))</f>
        <v>(&gt;60) Senior</v>
      </c>
      <c r="Y1163" t="s">
        <v>44</v>
      </c>
      <c r="Z1163" t="s">
        <v>90</v>
      </c>
      <c r="AA1163" t="s">
        <v>45</v>
      </c>
      <c r="AB1163" t="s">
        <v>46</v>
      </c>
      <c r="AC1163">
        <v>10</v>
      </c>
      <c r="AD1163" t="s">
        <v>78</v>
      </c>
      <c r="AE1163" t="s">
        <v>48</v>
      </c>
      <c r="AF1163" t="s">
        <v>49</v>
      </c>
      <c r="AG1163" t="s">
        <v>50</v>
      </c>
      <c r="AH1163">
        <v>0.5</v>
      </c>
      <c r="AI1163" t="s">
        <v>51</v>
      </c>
      <c r="AJ1163" t="s">
        <v>52</v>
      </c>
    </row>
    <row r="1164" spans="1:36">
      <c r="A1164" t="s">
        <v>2129</v>
      </c>
      <c r="B1164">
        <f>1</f>
        <v>1</v>
      </c>
      <c r="C1164" t="s">
        <v>307</v>
      </c>
      <c r="D1164" t="str">
        <f>VLOOKUP(Table1[[#This Row],[State Name]], Lookup!$A$2:$B$33, 2, FALSE)</f>
        <v>DL</v>
      </c>
      <c r="E1164" t="s">
        <v>406</v>
      </c>
      <c r="F1164">
        <v>2019</v>
      </c>
      <c r="G1164" t="s">
        <v>138</v>
      </c>
      <c r="H1164">
        <f t="shared" si="18"/>
        <v>9</v>
      </c>
      <c r="I1164" s="3">
        <f>DATE(Table1[[#This Row],[Year]],Table1[[#This Row],[Month_Number]],1)</f>
        <v>43709</v>
      </c>
      <c r="J1164" t="s">
        <v>101</v>
      </c>
      <c r="K1164" t="s">
        <v>2130</v>
      </c>
      <c r="L1164" t="s">
        <v>59</v>
      </c>
      <c r="M1164">
        <v>4</v>
      </c>
      <c r="N1164" t="s">
        <v>60</v>
      </c>
      <c r="O1164">
        <v>5</v>
      </c>
      <c r="P1164">
        <v>0</v>
      </c>
      <c r="Q1164" t="s">
        <v>103</v>
      </c>
      <c r="R1164" t="s">
        <v>61</v>
      </c>
      <c r="S1164" t="s">
        <v>62</v>
      </c>
      <c r="T1164" t="s">
        <v>74</v>
      </c>
      <c r="U1164" t="s">
        <v>33</v>
      </c>
      <c r="V1164">
        <v>117</v>
      </c>
      <c r="W1164">
        <v>51</v>
      </c>
      <c r="X1164" t="str">
        <f>IF(Table1[[#This Row],[Driver Age]]&lt;25,"(&lt;25) Young",IF(Table1[[#This Row],[Driver Age]]&lt;=60,"(25–60) Adult","(&gt;60) Senior"))</f>
        <v>(25–60) Adult</v>
      </c>
      <c r="Y1164" t="s">
        <v>75</v>
      </c>
      <c r="Z1164" t="s">
        <v>107</v>
      </c>
      <c r="AA1164" t="s">
        <v>45</v>
      </c>
      <c r="AB1164" t="s">
        <v>46</v>
      </c>
      <c r="AC1164">
        <v>15</v>
      </c>
      <c r="AD1164" t="s">
        <v>135</v>
      </c>
      <c r="AE1164" t="s">
        <v>65</v>
      </c>
      <c r="AF1164" t="s">
        <v>49</v>
      </c>
      <c r="AG1164" t="s">
        <v>143</v>
      </c>
      <c r="AH1164">
        <v>0</v>
      </c>
      <c r="AI1164" t="s">
        <v>66</v>
      </c>
      <c r="AJ1164" t="s">
        <v>81</v>
      </c>
    </row>
    <row r="1165" spans="1:36">
      <c r="A1165" t="s">
        <v>2131</v>
      </c>
      <c r="B1165">
        <f>1</f>
        <v>1</v>
      </c>
      <c r="C1165" t="s">
        <v>32</v>
      </c>
      <c r="D1165" t="str">
        <f>VLOOKUP(Table1[[#This Row],[State Name]], Lookup!$A$2:$B$33, 2, FALSE)</f>
        <v>JK</v>
      </c>
      <c r="E1165" t="s">
        <v>33</v>
      </c>
      <c r="F1165">
        <v>2022</v>
      </c>
      <c r="G1165" t="s">
        <v>56</v>
      </c>
      <c r="H1165">
        <f t="shared" si="18"/>
        <v>1</v>
      </c>
      <c r="I1165" s="3">
        <f>DATE(Table1[[#This Row],[Year]],Table1[[#This Row],[Month_Number]],1)</f>
        <v>44562</v>
      </c>
      <c r="J1165" t="s">
        <v>57</v>
      </c>
      <c r="K1165" t="s">
        <v>2132</v>
      </c>
      <c r="L1165" t="s">
        <v>50</v>
      </c>
      <c r="M1165">
        <v>1</v>
      </c>
      <c r="N1165" t="s">
        <v>128</v>
      </c>
      <c r="O1165">
        <v>4</v>
      </c>
      <c r="P1165">
        <v>3</v>
      </c>
      <c r="Q1165" t="s">
        <v>119</v>
      </c>
      <c r="R1165" t="s">
        <v>61</v>
      </c>
      <c r="S1165" t="s">
        <v>120</v>
      </c>
      <c r="T1165" t="s">
        <v>42</v>
      </c>
      <c r="U1165" t="s">
        <v>106</v>
      </c>
      <c r="V1165">
        <v>70</v>
      </c>
      <c r="W1165">
        <v>25</v>
      </c>
      <c r="X1165" t="str">
        <f>IF(Table1[[#This Row],[Driver Age]]&lt;25,"(&lt;25) Young",IF(Table1[[#This Row],[Driver Age]]&lt;=60,"(25–60) Adult","(&gt;60) Senior"))</f>
        <v>(25–60) Adult</v>
      </c>
      <c r="Y1165" t="s">
        <v>44</v>
      </c>
      <c r="Z1165" t="s">
        <v>107</v>
      </c>
      <c r="AA1165" t="s">
        <v>76</v>
      </c>
      <c r="AB1165" t="s">
        <v>77</v>
      </c>
      <c r="AC1165">
        <v>3</v>
      </c>
      <c r="AD1165" t="s">
        <v>47</v>
      </c>
      <c r="AE1165" t="s">
        <v>79</v>
      </c>
      <c r="AF1165" t="s">
        <v>49</v>
      </c>
      <c r="AG1165" t="s">
        <v>50</v>
      </c>
      <c r="AH1165">
        <v>0.75</v>
      </c>
      <c r="AI1165" t="s">
        <v>80</v>
      </c>
      <c r="AJ1165" t="s">
        <v>91</v>
      </c>
    </row>
    <row r="1166" spans="1:36">
      <c r="A1166" t="s">
        <v>2133</v>
      </c>
      <c r="B1166">
        <f>1</f>
        <v>1</v>
      </c>
      <c r="C1166" t="s">
        <v>286</v>
      </c>
      <c r="D1166" t="str">
        <f>VLOOKUP(Table1[[#This Row],[State Name]], Lookup!$A$2:$B$33, 2, FALSE)</f>
        <v>GA</v>
      </c>
      <c r="E1166" t="s">
        <v>33</v>
      </c>
      <c r="F1166">
        <v>2023</v>
      </c>
      <c r="G1166" t="s">
        <v>111</v>
      </c>
      <c r="H1166">
        <f t="shared" si="18"/>
        <v>10</v>
      </c>
      <c r="I1166" s="3">
        <f>DATE(Table1[[#This Row],[Year]],Table1[[#This Row],[Month_Number]],1)</f>
        <v>45200</v>
      </c>
      <c r="J1166" t="s">
        <v>154</v>
      </c>
      <c r="K1166" t="s">
        <v>966</v>
      </c>
      <c r="L1166" t="s">
        <v>37</v>
      </c>
      <c r="M1166">
        <v>3</v>
      </c>
      <c r="N1166" t="s">
        <v>86</v>
      </c>
      <c r="O1166">
        <v>4</v>
      </c>
      <c r="P1166">
        <v>4</v>
      </c>
      <c r="Q1166" t="s">
        <v>72</v>
      </c>
      <c r="R1166" t="s">
        <v>88</v>
      </c>
      <c r="S1166" t="s">
        <v>41</v>
      </c>
      <c r="T1166" t="s">
        <v>42</v>
      </c>
      <c r="U1166" t="s">
        <v>106</v>
      </c>
      <c r="V1166">
        <v>55</v>
      </c>
      <c r="W1166">
        <v>53</v>
      </c>
      <c r="X1166" t="str">
        <f>IF(Table1[[#This Row],[Driver Age]]&lt;25,"(&lt;25) Young",IF(Table1[[#This Row],[Driver Age]]&lt;=60,"(25–60) Adult","(&gt;60) Senior"))</f>
        <v>(25–60) Adult</v>
      </c>
      <c r="Y1166" t="s">
        <v>44</v>
      </c>
      <c r="Z1166" t="s">
        <v>33</v>
      </c>
      <c r="AA1166" t="s">
        <v>76</v>
      </c>
      <c r="AB1166" t="s">
        <v>97</v>
      </c>
      <c r="AC1166">
        <v>9</v>
      </c>
      <c r="AD1166" t="s">
        <v>78</v>
      </c>
      <c r="AE1166" t="s">
        <v>79</v>
      </c>
      <c r="AF1166" t="s">
        <v>26</v>
      </c>
      <c r="AG1166" t="s">
        <v>50</v>
      </c>
      <c r="AH1166">
        <v>1</v>
      </c>
      <c r="AI1166" t="s">
        <v>66</v>
      </c>
      <c r="AJ1166" t="s">
        <v>52</v>
      </c>
    </row>
    <row r="1167" spans="1:36">
      <c r="A1167" t="s">
        <v>2134</v>
      </c>
      <c r="B1167">
        <f>1</f>
        <v>1</v>
      </c>
      <c r="C1167" t="s">
        <v>93</v>
      </c>
      <c r="D1167" t="str">
        <f>VLOOKUP(Table1[[#This Row],[State Name]], Lookup!$A$2:$B$33, 2, FALSE)</f>
        <v>SK</v>
      </c>
      <c r="E1167" t="s">
        <v>33</v>
      </c>
      <c r="F1167">
        <v>2019</v>
      </c>
      <c r="G1167" t="s">
        <v>100</v>
      </c>
      <c r="H1167">
        <f t="shared" si="18"/>
        <v>11</v>
      </c>
      <c r="I1167" s="3">
        <f>DATE(Table1[[#This Row],[Year]],Table1[[#This Row],[Month_Number]],1)</f>
        <v>43770</v>
      </c>
      <c r="J1167" t="s">
        <v>95</v>
      </c>
      <c r="K1167" t="s">
        <v>2135</v>
      </c>
      <c r="L1167" t="s">
        <v>59</v>
      </c>
      <c r="M1167">
        <v>1</v>
      </c>
      <c r="N1167" t="s">
        <v>60</v>
      </c>
      <c r="O1167">
        <v>2</v>
      </c>
      <c r="P1167">
        <v>5</v>
      </c>
      <c r="Q1167" t="s">
        <v>103</v>
      </c>
      <c r="R1167" t="s">
        <v>104</v>
      </c>
      <c r="S1167" t="s">
        <v>62</v>
      </c>
      <c r="T1167" t="s">
        <v>63</v>
      </c>
      <c r="U1167" t="s">
        <v>43</v>
      </c>
      <c r="V1167">
        <v>93</v>
      </c>
      <c r="W1167">
        <v>60</v>
      </c>
      <c r="X1167" t="str">
        <f>IF(Table1[[#This Row],[Driver Age]]&lt;25,"(&lt;25) Young",IF(Table1[[#This Row],[Driver Age]]&lt;=60,"(25–60) Adult","(&gt;60) Senior"))</f>
        <v>(25–60) Adult</v>
      </c>
      <c r="Y1167" t="s">
        <v>75</v>
      </c>
      <c r="Z1167" t="s">
        <v>90</v>
      </c>
      <c r="AA1167" t="s">
        <v>76</v>
      </c>
      <c r="AB1167" t="s">
        <v>46</v>
      </c>
      <c r="AC1167">
        <v>20</v>
      </c>
      <c r="AD1167" t="s">
        <v>114</v>
      </c>
      <c r="AE1167" t="s">
        <v>65</v>
      </c>
      <c r="AF1167" t="s">
        <v>49</v>
      </c>
      <c r="AG1167" t="s">
        <v>50</v>
      </c>
      <c r="AH1167">
        <v>2.5</v>
      </c>
      <c r="AI1167" t="s">
        <v>66</v>
      </c>
      <c r="AJ1167" t="s">
        <v>67</v>
      </c>
    </row>
    <row r="1168" spans="1:36">
      <c r="A1168" t="s">
        <v>2136</v>
      </c>
      <c r="B1168">
        <f>1</f>
        <v>1</v>
      </c>
      <c r="C1168" t="s">
        <v>141</v>
      </c>
      <c r="D1168" t="str">
        <f>VLOOKUP(Table1[[#This Row],[State Name]], Lookup!$A$2:$B$33, 2, FALSE)</f>
        <v>BR</v>
      </c>
      <c r="E1168" t="s">
        <v>33</v>
      </c>
      <c r="F1168">
        <v>2018</v>
      </c>
      <c r="G1168" t="s">
        <v>117</v>
      </c>
      <c r="H1168">
        <f t="shared" si="18"/>
        <v>12</v>
      </c>
      <c r="I1168" s="3">
        <f>DATE(Table1[[#This Row],[Year]],Table1[[#This Row],[Month_Number]],1)</f>
        <v>43435</v>
      </c>
      <c r="J1168" t="s">
        <v>154</v>
      </c>
      <c r="K1168" t="s">
        <v>2137</v>
      </c>
      <c r="L1168" t="s">
        <v>59</v>
      </c>
      <c r="M1168">
        <v>2</v>
      </c>
      <c r="N1168" t="s">
        <v>113</v>
      </c>
      <c r="O1168">
        <v>7</v>
      </c>
      <c r="P1168">
        <v>4</v>
      </c>
      <c r="Q1168" t="s">
        <v>103</v>
      </c>
      <c r="R1168" t="s">
        <v>88</v>
      </c>
      <c r="S1168" t="s">
        <v>73</v>
      </c>
      <c r="T1168" t="s">
        <v>74</v>
      </c>
      <c r="U1168" t="s">
        <v>89</v>
      </c>
      <c r="V1168">
        <v>67</v>
      </c>
      <c r="W1168">
        <v>66</v>
      </c>
      <c r="X1168" t="str">
        <f>IF(Table1[[#This Row],[Driver Age]]&lt;25,"(&lt;25) Young",IF(Table1[[#This Row],[Driver Age]]&lt;=60,"(25–60) Adult","(&gt;60) Senior"))</f>
        <v>(&gt;60) Senior</v>
      </c>
      <c r="Y1168" t="s">
        <v>75</v>
      </c>
      <c r="Z1168" t="s">
        <v>107</v>
      </c>
      <c r="AA1168" t="s">
        <v>76</v>
      </c>
      <c r="AB1168" t="s">
        <v>64</v>
      </c>
      <c r="AC1168">
        <v>0</v>
      </c>
      <c r="AD1168" t="s">
        <v>47</v>
      </c>
      <c r="AE1168" t="s">
        <v>65</v>
      </c>
      <c r="AF1168" t="s">
        <v>26</v>
      </c>
      <c r="AG1168" t="s">
        <v>50</v>
      </c>
      <c r="AH1168">
        <v>0.56999999999999995</v>
      </c>
      <c r="AI1168" t="s">
        <v>51</v>
      </c>
      <c r="AJ1168" t="s">
        <v>52</v>
      </c>
    </row>
    <row r="1169" spans="1:36">
      <c r="A1169" t="s">
        <v>2138</v>
      </c>
      <c r="B1169">
        <f>1</f>
        <v>1</v>
      </c>
      <c r="C1169" t="s">
        <v>177</v>
      </c>
      <c r="D1169" t="str">
        <f>VLOOKUP(Table1[[#This Row],[State Name]], Lookup!$A$2:$B$33, 2, FALSE)</f>
        <v>MH</v>
      </c>
      <c r="E1169" t="s">
        <v>577</v>
      </c>
      <c r="F1169">
        <v>2019</v>
      </c>
      <c r="G1169" t="s">
        <v>117</v>
      </c>
      <c r="H1169">
        <f t="shared" si="18"/>
        <v>12</v>
      </c>
      <c r="I1169" s="3">
        <f>DATE(Table1[[#This Row],[Year]],Table1[[#This Row],[Month_Number]],1)</f>
        <v>43800</v>
      </c>
      <c r="J1169" t="s">
        <v>57</v>
      </c>
      <c r="K1169" t="s">
        <v>2139</v>
      </c>
      <c r="L1169" t="s">
        <v>50</v>
      </c>
      <c r="M1169">
        <v>3</v>
      </c>
      <c r="N1169" t="s">
        <v>162</v>
      </c>
      <c r="O1169">
        <v>9</v>
      </c>
      <c r="P1169">
        <v>1</v>
      </c>
      <c r="Q1169" t="s">
        <v>39</v>
      </c>
      <c r="R1169" t="s">
        <v>104</v>
      </c>
      <c r="S1169" t="s">
        <v>62</v>
      </c>
      <c r="T1169" t="s">
        <v>42</v>
      </c>
      <c r="U1169" t="s">
        <v>106</v>
      </c>
      <c r="V1169">
        <v>51</v>
      </c>
      <c r="W1169">
        <v>38</v>
      </c>
      <c r="X1169" t="str">
        <f>IF(Table1[[#This Row],[Driver Age]]&lt;25,"(&lt;25) Young",IF(Table1[[#This Row],[Driver Age]]&lt;=60,"(25–60) Adult","(&gt;60) Senior"))</f>
        <v>(25–60) Adult</v>
      </c>
      <c r="Y1169" t="s">
        <v>44</v>
      </c>
      <c r="Z1169" t="s">
        <v>33</v>
      </c>
      <c r="AA1169" t="s">
        <v>45</v>
      </c>
      <c r="AB1169" t="s">
        <v>77</v>
      </c>
      <c r="AC1169">
        <v>9</v>
      </c>
      <c r="AD1169" t="s">
        <v>78</v>
      </c>
      <c r="AE1169" t="s">
        <v>65</v>
      </c>
      <c r="AF1169" t="s">
        <v>49</v>
      </c>
      <c r="AG1169" t="s">
        <v>50</v>
      </c>
      <c r="AH1169">
        <v>0.11</v>
      </c>
      <c r="AI1169" t="s">
        <v>108</v>
      </c>
      <c r="AJ1169" t="s">
        <v>52</v>
      </c>
    </row>
    <row r="1170" spans="1:36">
      <c r="A1170" t="s">
        <v>2140</v>
      </c>
      <c r="B1170">
        <f>1</f>
        <v>1</v>
      </c>
      <c r="C1170" t="s">
        <v>69</v>
      </c>
      <c r="D1170" t="str">
        <f>VLOOKUP(Table1[[#This Row],[State Name]], Lookup!$A$2:$B$33, 2, FALSE)</f>
        <v>CG</v>
      </c>
      <c r="E1170" t="s">
        <v>33</v>
      </c>
      <c r="F1170">
        <v>2021</v>
      </c>
      <c r="G1170" t="s">
        <v>130</v>
      </c>
      <c r="H1170">
        <f t="shared" si="18"/>
        <v>4</v>
      </c>
      <c r="I1170" s="3">
        <f>DATE(Table1[[#This Row],[Year]],Table1[[#This Row],[Month_Number]],1)</f>
        <v>44287</v>
      </c>
      <c r="J1170" t="s">
        <v>57</v>
      </c>
      <c r="K1170" t="s">
        <v>713</v>
      </c>
      <c r="L1170" t="s">
        <v>37</v>
      </c>
      <c r="M1170">
        <v>1</v>
      </c>
      <c r="N1170" t="s">
        <v>113</v>
      </c>
      <c r="O1170">
        <v>5</v>
      </c>
      <c r="P1170">
        <v>2</v>
      </c>
      <c r="Q1170" t="s">
        <v>72</v>
      </c>
      <c r="R1170" t="s">
        <v>40</v>
      </c>
      <c r="S1170" t="s">
        <v>41</v>
      </c>
      <c r="T1170" t="s">
        <v>105</v>
      </c>
      <c r="U1170" t="s">
        <v>89</v>
      </c>
      <c r="V1170">
        <v>97</v>
      </c>
      <c r="W1170">
        <v>69</v>
      </c>
      <c r="X1170" t="str">
        <f>IF(Table1[[#This Row],[Driver Age]]&lt;25,"(&lt;25) Young",IF(Table1[[#This Row],[Driver Age]]&lt;=60,"(25–60) Adult","(&gt;60) Senior"))</f>
        <v>(&gt;60) Senior</v>
      </c>
      <c r="Y1170" t="s">
        <v>44</v>
      </c>
      <c r="Z1170" t="s">
        <v>33</v>
      </c>
      <c r="AA1170" t="s">
        <v>76</v>
      </c>
      <c r="AB1170" t="s">
        <v>77</v>
      </c>
      <c r="AC1170">
        <v>4</v>
      </c>
      <c r="AD1170" t="s">
        <v>47</v>
      </c>
      <c r="AE1170" t="s">
        <v>48</v>
      </c>
      <c r="AF1170" t="s">
        <v>49</v>
      </c>
      <c r="AG1170" t="s">
        <v>50</v>
      </c>
      <c r="AH1170">
        <v>0.4</v>
      </c>
      <c r="AI1170" t="s">
        <v>51</v>
      </c>
      <c r="AJ1170" t="s">
        <v>67</v>
      </c>
    </row>
    <row r="1171" spans="1:36">
      <c r="A1171" t="s">
        <v>2141</v>
      </c>
      <c r="B1171">
        <f>1</f>
        <v>1</v>
      </c>
      <c r="C1171" t="s">
        <v>286</v>
      </c>
      <c r="D1171" t="str">
        <f>VLOOKUP(Table1[[#This Row],[State Name]], Lookup!$A$2:$B$33, 2, FALSE)</f>
        <v>GA</v>
      </c>
      <c r="E1171" t="s">
        <v>33</v>
      </c>
      <c r="F1171">
        <v>2019</v>
      </c>
      <c r="G1171" t="s">
        <v>130</v>
      </c>
      <c r="H1171">
        <f t="shared" si="18"/>
        <v>4</v>
      </c>
      <c r="I1171" s="3">
        <f>DATE(Table1[[#This Row],[Year]],Table1[[#This Row],[Month_Number]],1)</f>
        <v>43556</v>
      </c>
      <c r="J1171" t="s">
        <v>101</v>
      </c>
      <c r="K1171" t="s">
        <v>491</v>
      </c>
      <c r="L1171" t="s">
        <v>59</v>
      </c>
      <c r="M1171">
        <v>4</v>
      </c>
      <c r="N1171" t="s">
        <v>128</v>
      </c>
      <c r="O1171">
        <v>8</v>
      </c>
      <c r="P1171">
        <v>2</v>
      </c>
      <c r="Q1171" t="s">
        <v>103</v>
      </c>
      <c r="R1171" t="s">
        <v>104</v>
      </c>
      <c r="S1171" t="s">
        <v>120</v>
      </c>
      <c r="T1171" t="s">
        <v>42</v>
      </c>
      <c r="U1171" t="s">
        <v>33</v>
      </c>
      <c r="V1171">
        <v>104</v>
      </c>
      <c r="W1171">
        <v>27</v>
      </c>
      <c r="X1171" t="str">
        <f>IF(Table1[[#This Row],[Driver Age]]&lt;25,"(&lt;25) Young",IF(Table1[[#This Row],[Driver Age]]&lt;=60,"(25–60) Adult","(&gt;60) Senior"))</f>
        <v>(25–60) Adult</v>
      </c>
      <c r="Y1171" t="s">
        <v>44</v>
      </c>
      <c r="Z1171" t="s">
        <v>90</v>
      </c>
      <c r="AA1171" t="s">
        <v>45</v>
      </c>
      <c r="AB1171" t="s">
        <v>97</v>
      </c>
      <c r="AC1171">
        <v>15</v>
      </c>
      <c r="AD1171" t="s">
        <v>135</v>
      </c>
      <c r="AE1171" t="s">
        <v>65</v>
      </c>
      <c r="AF1171" t="s">
        <v>49</v>
      </c>
      <c r="AG1171" t="s">
        <v>50</v>
      </c>
      <c r="AH1171">
        <v>0.25</v>
      </c>
      <c r="AI1171" t="s">
        <v>80</v>
      </c>
      <c r="AJ1171" t="s">
        <v>67</v>
      </c>
    </row>
    <row r="1172" spans="1:36">
      <c r="A1172" t="s">
        <v>2142</v>
      </c>
      <c r="B1172">
        <f>1</f>
        <v>1</v>
      </c>
      <c r="C1172" t="s">
        <v>157</v>
      </c>
      <c r="D1172" t="str">
        <f>VLOOKUP(Table1[[#This Row],[State Name]], Lookup!$A$2:$B$33, 2, FALSE)</f>
        <v>KA</v>
      </c>
      <c r="E1172" t="s">
        <v>302</v>
      </c>
      <c r="F1172">
        <v>2023</v>
      </c>
      <c r="G1172" t="s">
        <v>192</v>
      </c>
      <c r="H1172">
        <f t="shared" si="18"/>
        <v>3</v>
      </c>
      <c r="I1172" s="3">
        <f>DATE(Table1[[#This Row],[Year]],Table1[[#This Row],[Month_Number]],1)</f>
        <v>44986</v>
      </c>
      <c r="J1172" t="s">
        <v>95</v>
      </c>
      <c r="K1172" t="s">
        <v>2022</v>
      </c>
      <c r="L1172" t="s">
        <v>37</v>
      </c>
      <c r="M1172">
        <v>4</v>
      </c>
      <c r="N1172" t="s">
        <v>162</v>
      </c>
      <c r="O1172">
        <v>4</v>
      </c>
      <c r="P1172">
        <v>4</v>
      </c>
      <c r="Q1172" t="s">
        <v>119</v>
      </c>
      <c r="R1172" t="s">
        <v>104</v>
      </c>
      <c r="S1172" t="s">
        <v>41</v>
      </c>
      <c r="T1172" t="s">
        <v>74</v>
      </c>
      <c r="U1172" t="s">
        <v>43</v>
      </c>
      <c r="V1172">
        <v>46</v>
      </c>
      <c r="W1172">
        <v>39</v>
      </c>
      <c r="X1172" t="str">
        <f>IF(Table1[[#This Row],[Driver Age]]&lt;25,"(&lt;25) Young",IF(Table1[[#This Row],[Driver Age]]&lt;=60,"(25–60) Adult","(&gt;60) Senior"))</f>
        <v>(25–60) Adult</v>
      </c>
      <c r="Y1172" t="s">
        <v>75</v>
      </c>
      <c r="Z1172" t="s">
        <v>90</v>
      </c>
      <c r="AA1172" t="s">
        <v>45</v>
      </c>
      <c r="AB1172" t="s">
        <v>77</v>
      </c>
      <c r="AC1172">
        <v>4</v>
      </c>
      <c r="AD1172" t="s">
        <v>47</v>
      </c>
      <c r="AE1172" t="s">
        <v>79</v>
      </c>
      <c r="AF1172" t="s">
        <v>49</v>
      </c>
      <c r="AG1172" t="s">
        <v>50</v>
      </c>
      <c r="AH1172">
        <v>1</v>
      </c>
      <c r="AI1172" t="s">
        <v>108</v>
      </c>
      <c r="AJ1172" t="s">
        <v>109</v>
      </c>
    </row>
    <row r="1173" spans="1:36">
      <c r="A1173" t="s">
        <v>2143</v>
      </c>
      <c r="B1173">
        <f>1</f>
        <v>1</v>
      </c>
      <c r="C1173" t="s">
        <v>311</v>
      </c>
      <c r="D1173" t="str">
        <f>VLOOKUP(Table1[[#This Row],[State Name]], Lookup!$A$2:$B$33, 2, FALSE)</f>
        <v>JH</v>
      </c>
      <c r="E1173" t="s">
        <v>33</v>
      </c>
      <c r="F1173">
        <v>2020</v>
      </c>
      <c r="G1173" t="s">
        <v>100</v>
      </c>
      <c r="H1173">
        <f t="shared" si="18"/>
        <v>11</v>
      </c>
      <c r="I1173" s="3">
        <f>DATE(Table1[[#This Row],[Year]],Table1[[#This Row],[Month_Number]],1)</f>
        <v>44136</v>
      </c>
      <c r="J1173" t="s">
        <v>101</v>
      </c>
      <c r="K1173" t="s">
        <v>2144</v>
      </c>
      <c r="L1173" t="s">
        <v>59</v>
      </c>
      <c r="M1173">
        <v>3</v>
      </c>
      <c r="N1173" t="s">
        <v>71</v>
      </c>
      <c r="O1173">
        <v>6</v>
      </c>
      <c r="P1173">
        <v>5</v>
      </c>
      <c r="Q1173" t="s">
        <v>103</v>
      </c>
      <c r="R1173" t="s">
        <v>40</v>
      </c>
      <c r="S1173" t="s">
        <v>41</v>
      </c>
      <c r="T1173" t="s">
        <v>74</v>
      </c>
      <c r="U1173" t="s">
        <v>89</v>
      </c>
      <c r="V1173">
        <v>71</v>
      </c>
      <c r="W1173">
        <v>36</v>
      </c>
      <c r="X1173" t="str">
        <f>IF(Table1[[#This Row],[Driver Age]]&lt;25,"(&lt;25) Young",IF(Table1[[#This Row],[Driver Age]]&lt;=60,"(25–60) Adult","(&gt;60) Senior"))</f>
        <v>(25–60) Adult</v>
      </c>
      <c r="Y1173" t="s">
        <v>75</v>
      </c>
      <c r="Z1173" t="s">
        <v>33</v>
      </c>
      <c r="AA1173" t="s">
        <v>45</v>
      </c>
      <c r="AB1173" t="s">
        <v>64</v>
      </c>
      <c r="AC1173">
        <v>22</v>
      </c>
      <c r="AD1173" t="s">
        <v>47</v>
      </c>
      <c r="AE1173" t="s">
        <v>48</v>
      </c>
      <c r="AF1173" t="s">
        <v>49</v>
      </c>
      <c r="AG1173" t="s">
        <v>50</v>
      </c>
      <c r="AH1173">
        <v>0.83</v>
      </c>
      <c r="AI1173" t="s">
        <v>108</v>
      </c>
      <c r="AJ1173" t="s">
        <v>91</v>
      </c>
    </row>
    <row r="1174" spans="1:36">
      <c r="A1174" t="s">
        <v>2145</v>
      </c>
      <c r="B1174">
        <f>1</f>
        <v>1</v>
      </c>
      <c r="C1174" t="s">
        <v>122</v>
      </c>
      <c r="D1174" t="str">
        <f>VLOOKUP(Table1[[#This Row],[State Name]], Lookup!$A$2:$B$33, 2, FALSE)</f>
        <v>RJ</v>
      </c>
      <c r="E1174" t="s">
        <v>1191</v>
      </c>
      <c r="F1174">
        <v>2022</v>
      </c>
      <c r="G1174" t="s">
        <v>34</v>
      </c>
      <c r="H1174">
        <f t="shared" si="18"/>
        <v>5</v>
      </c>
      <c r="I1174" s="3">
        <f>DATE(Table1[[#This Row],[Year]],Table1[[#This Row],[Month_Number]],1)</f>
        <v>44682</v>
      </c>
      <c r="J1174" t="s">
        <v>101</v>
      </c>
      <c r="K1174" t="s">
        <v>2146</v>
      </c>
      <c r="L1174" t="s">
        <v>59</v>
      </c>
      <c r="M1174">
        <v>1</v>
      </c>
      <c r="N1174" t="s">
        <v>162</v>
      </c>
      <c r="O1174">
        <v>10</v>
      </c>
      <c r="P1174">
        <v>2</v>
      </c>
      <c r="Q1174" t="s">
        <v>72</v>
      </c>
      <c r="R1174" t="s">
        <v>104</v>
      </c>
      <c r="S1174" t="s">
        <v>62</v>
      </c>
      <c r="T1174" t="s">
        <v>42</v>
      </c>
      <c r="U1174" t="s">
        <v>33</v>
      </c>
      <c r="V1174">
        <v>59</v>
      </c>
      <c r="W1174">
        <v>35</v>
      </c>
      <c r="X1174" t="str">
        <f>IF(Table1[[#This Row],[Driver Age]]&lt;25,"(&lt;25) Young",IF(Table1[[#This Row],[Driver Age]]&lt;=60,"(25–60) Adult","(&gt;60) Senior"))</f>
        <v>(25–60) Adult</v>
      </c>
      <c r="Y1174" t="s">
        <v>75</v>
      </c>
      <c r="Z1174" t="s">
        <v>107</v>
      </c>
      <c r="AA1174" t="s">
        <v>45</v>
      </c>
      <c r="AB1174" t="s">
        <v>64</v>
      </c>
      <c r="AC1174">
        <v>4</v>
      </c>
      <c r="AD1174" t="s">
        <v>47</v>
      </c>
      <c r="AE1174" t="s">
        <v>79</v>
      </c>
      <c r="AF1174" t="s">
        <v>49</v>
      </c>
      <c r="AG1174" t="s">
        <v>50</v>
      </c>
      <c r="AH1174">
        <v>0.2</v>
      </c>
      <c r="AI1174" t="s">
        <v>108</v>
      </c>
      <c r="AJ1174" t="s">
        <v>52</v>
      </c>
    </row>
    <row r="1175" spans="1:36">
      <c r="A1175" t="s">
        <v>2147</v>
      </c>
      <c r="B1175">
        <f>1</f>
        <v>1</v>
      </c>
      <c r="C1175" t="s">
        <v>122</v>
      </c>
      <c r="D1175" t="str">
        <f>VLOOKUP(Table1[[#This Row],[State Name]], Lookup!$A$2:$B$33, 2, FALSE)</f>
        <v>RJ</v>
      </c>
      <c r="E1175" t="s">
        <v>1191</v>
      </c>
      <c r="F1175">
        <v>2020</v>
      </c>
      <c r="G1175" t="s">
        <v>138</v>
      </c>
      <c r="H1175">
        <f t="shared" si="18"/>
        <v>9</v>
      </c>
      <c r="I1175" s="3">
        <f>DATE(Table1[[#This Row],[Year]],Table1[[#This Row],[Month_Number]],1)</f>
        <v>44075</v>
      </c>
      <c r="J1175" t="s">
        <v>35</v>
      </c>
      <c r="K1175" t="s">
        <v>2148</v>
      </c>
      <c r="L1175" t="s">
        <v>37</v>
      </c>
      <c r="M1175">
        <v>4</v>
      </c>
      <c r="N1175" t="s">
        <v>162</v>
      </c>
      <c r="O1175">
        <v>6</v>
      </c>
      <c r="P1175">
        <v>1</v>
      </c>
      <c r="Q1175" t="s">
        <v>119</v>
      </c>
      <c r="R1175" t="s">
        <v>40</v>
      </c>
      <c r="S1175" t="s">
        <v>62</v>
      </c>
      <c r="T1175" t="s">
        <v>74</v>
      </c>
      <c r="U1175" t="s">
        <v>89</v>
      </c>
      <c r="V1175">
        <v>62</v>
      </c>
      <c r="W1175">
        <v>46</v>
      </c>
      <c r="X1175" t="str">
        <f>IF(Table1[[#This Row],[Driver Age]]&lt;25,"(&lt;25) Young",IF(Table1[[#This Row],[Driver Age]]&lt;=60,"(25–60) Adult","(&gt;60) Senior"))</f>
        <v>(25–60) Adult</v>
      </c>
      <c r="Y1175" t="s">
        <v>44</v>
      </c>
      <c r="Z1175" t="s">
        <v>107</v>
      </c>
      <c r="AA1175" t="s">
        <v>45</v>
      </c>
      <c r="AB1175" t="s">
        <v>97</v>
      </c>
      <c r="AC1175">
        <v>12</v>
      </c>
      <c r="AD1175" t="s">
        <v>135</v>
      </c>
      <c r="AE1175" t="s">
        <v>48</v>
      </c>
      <c r="AF1175" t="s">
        <v>49</v>
      </c>
      <c r="AG1175" t="s">
        <v>50</v>
      </c>
      <c r="AH1175">
        <v>0.17</v>
      </c>
      <c r="AI1175" t="s">
        <v>108</v>
      </c>
      <c r="AJ1175" t="s">
        <v>52</v>
      </c>
    </row>
    <row r="1176" spans="1:36">
      <c r="A1176" t="s">
        <v>2149</v>
      </c>
      <c r="B1176">
        <f>1</f>
        <v>1</v>
      </c>
      <c r="C1176" t="s">
        <v>183</v>
      </c>
      <c r="D1176" t="str">
        <f>VLOOKUP(Table1[[#This Row],[State Name]], Lookup!$A$2:$B$33, 2, FALSE)</f>
        <v>TN</v>
      </c>
      <c r="E1176" t="s">
        <v>403</v>
      </c>
      <c r="F1176">
        <v>2021</v>
      </c>
      <c r="G1176" t="s">
        <v>192</v>
      </c>
      <c r="H1176">
        <f t="shared" si="18"/>
        <v>3</v>
      </c>
      <c r="I1176" s="3">
        <f>DATE(Table1[[#This Row],[Year]],Table1[[#This Row],[Month_Number]],1)</f>
        <v>44256</v>
      </c>
      <c r="J1176" t="s">
        <v>101</v>
      </c>
      <c r="K1176" t="s">
        <v>2150</v>
      </c>
      <c r="L1176" t="s">
        <v>50</v>
      </c>
      <c r="M1176">
        <v>2</v>
      </c>
      <c r="N1176" t="s">
        <v>162</v>
      </c>
      <c r="O1176">
        <v>2</v>
      </c>
      <c r="P1176">
        <v>4</v>
      </c>
      <c r="Q1176" t="s">
        <v>87</v>
      </c>
      <c r="R1176" t="s">
        <v>61</v>
      </c>
      <c r="S1176" t="s">
        <v>62</v>
      </c>
      <c r="T1176" t="s">
        <v>63</v>
      </c>
      <c r="U1176" t="s">
        <v>33</v>
      </c>
      <c r="V1176">
        <v>45</v>
      </c>
      <c r="W1176">
        <v>64</v>
      </c>
      <c r="X1176" t="str">
        <f>IF(Table1[[#This Row],[Driver Age]]&lt;25,"(&lt;25) Young",IF(Table1[[#This Row],[Driver Age]]&lt;=60,"(25–60) Adult","(&gt;60) Senior"))</f>
        <v>(&gt;60) Senior</v>
      </c>
      <c r="Y1176" t="s">
        <v>44</v>
      </c>
      <c r="Z1176" t="s">
        <v>107</v>
      </c>
      <c r="AA1176" t="s">
        <v>76</v>
      </c>
      <c r="AB1176" t="s">
        <v>64</v>
      </c>
      <c r="AC1176">
        <v>10</v>
      </c>
      <c r="AD1176" t="s">
        <v>78</v>
      </c>
      <c r="AE1176" t="s">
        <v>48</v>
      </c>
      <c r="AF1176" t="s">
        <v>49</v>
      </c>
      <c r="AG1176" t="s">
        <v>50</v>
      </c>
      <c r="AH1176">
        <v>2</v>
      </c>
      <c r="AI1176" t="s">
        <v>66</v>
      </c>
      <c r="AJ1176" t="s">
        <v>109</v>
      </c>
    </row>
    <row r="1177" spans="1:36">
      <c r="A1177" t="s">
        <v>2151</v>
      </c>
      <c r="B1177">
        <f>1</f>
        <v>1</v>
      </c>
      <c r="C1177" t="s">
        <v>183</v>
      </c>
      <c r="D1177" t="str">
        <f>VLOOKUP(Table1[[#This Row],[State Name]], Lookup!$A$2:$B$33, 2, FALSE)</f>
        <v>TN</v>
      </c>
      <c r="E1177" t="s">
        <v>403</v>
      </c>
      <c r="F1177">
        <v>2021</v>
      </c>
      <c r="G1177" t="s">
        <v>83</v>
      </c>
      <c r="H1177">
        <f t="shared" si="18"/>
        <v>6</v>
      </c>
      <c r="I1177" s="3">
        <f>DATE(Table1[[#This Row],[Year]],Table1[[#This Row],[Month_Number]],1)</f>
        <v>44348</v>
      </c>
      <c r="J1177" t="s">
        <v>35</v>
      </c>
      <c r="K1177" t="s">
        <v>634</v>
      </c>
      <c r="L1177" t="s">
        <v>50</v>
      </c>
      <c r="M1177">
        <v>3</v>
      </c>
      <c r="N1177" t="s">
        <v>60</v>
      </c>
      <c r="O1177">
        <v>1</v>
      </c>
      <c r="P1177">
        <v>0</v>
      </c>
      <c r="Q1177" t="s">
        <v>87</v>
      </c>
      <c r="R1177" t="s">
        <v>88</v>
      </c>
      <c r="S1177" t="s">
        <v>120</v>
      </c>
      <c r="T1177" t="s">
        <v>105</v>
      </c>
      <c r="U1177" t="s">
        <v>43</v>
      </c>
      <c r="V1177">
        <v>81</v>
      </c>
      <c r="W1177">
        <v>65</v>
      </c>
      <c r="X1177" t="str">
        <f>IF(Table1[[#This Row],[Driver Age]]&lt;25,"(&lt;25) Young",IF(Table1[[#This Row],[Driver Age]]&lt;=60,"(25–60) Adult","(&gt;60) Senior"))</f>
        <v>(&gt;60) Senior</v>
      </c>
      <c r="Y1177" t="s">
        <v>75</v>
      </c>
      <c r="Z1177" t="s">
        <v>33</v>
      </c>
      <c r="AA1177" t="s">
        <v>45</v>
      </c>
      <c r="AB1177" t="s">
        <v>77</v>
      </c>
      <c r="AC1177">
        <v>8</v>
      </c>
      <c r="AD1177" t="s">
        <v>78</v>
      </c>
      <c r="AE1177" t="s">
        <v>48</v>
      </c>
      <c r="AF1177" t="s">
        <v>49</v>
      </c>
      <c r="AG1177" t="s">
        <v>143</v>
      </c>
      <c r="AH1177">
        <v>0</v>
      </c>
      <c r="AI1177" t="s">
        <v>51</v>
      </c>
      <c r="AJ1177" t="s">
        <v>91</v>
      </c>
    </row>
    <row r="1178" spans="1:36">
      <c r="A1178" t="s">
        <v>2152</v>
      </c>
      <c r="B1178">
        <f>1</f>
        <v>1</v>
      </c>
      <c r="C1178" t="s">
        <v>327</v>
      </c>
      <c r="D1178" t="str">
        <f>VLOOKUP(Table1[[#This Row],[State Name]], Lookup!$A$2:$B$33, 2, FALSE)</f>
        <v>MN</v>
      </c>
      <c r="E1178" t="s">
        <v>33</v>
      </c>
      <c r="F1178">
        <v>2019</v>
      </c>
      <c r="G1178" t="s">
        <v>56</v>
      </c>
      <c r="H1178">
        <f t="shared" si="18"/>
        <v>1</v>
      </c>
      <c r="I1178" s="3">
        <f>DATE(Table1[[#This Row],[Year]],Table1[[#This Row],[Month_Number]],1)</f>
        <v>43466</v>
      </c>
      <c r="J1178" t="s">
        <v>101</v>
      </c>
      <c r="K1178" t="s">
        <v>1874</v>
      </c>
      <c r="L1178" t="s">
        <v>37</v>
      </c>
      <c r="M1178">
        <v>1</v>
      </c>
      <c r="N1178" t="s">
        <v>128</v>
      </c>
      <c r="O1178">
        <v>6</v>
      </c>
      <c r="P1178">
        <v>4</v>
      </c>
      <c r="Q1178" t="s">
        <v>103</v>
      </c>
      <c r="R1178" t="s">
        <v>40</v>
      </c>
      <c r="S1178" t="s">
        <v>73</v>
      </c>
      <c r="T1178" t="s">
        <v>74</v>
      </c>
      <c r="U1178" t="s">
        <v>89</v>
      </c>
      <c r="V1178">
        <v>119</v>
      </c>
      <c r="W1178">
        <v>63</v>
      </c>
      <c r="X1178" t="str">
        <f>IF(Table1[[#This Row],[Driver Age]]&lt;25,"(&lt;25) Young",IF(Table1[[#This Row],[Driver Age]]&lt;=60,"(25–60) Adult","(&gt;60) Senior"))</f>
        <v>(&gt;60) Senior</v>
      </c>
      <c r="Y1178" t="s">
        <v>44</v>
      </c>
      <c r="Z1178" t="s">
        <v>33</v>
      </c>
      <c r="AA1178" t="s">
        <v>76</v>
      </c>
      <c r="AB1178" t="s">
        <v>77</v>
      </c>
      <c r="AC1178">
        <v>12</v>
      </c>
      <c r="AD1178" t="s">
        <v>135</v>
      </c>
      <c r="AE1178" t="s">
        <v>65</v>
      </c>
      <c r="AF1178" t="s">
        <v>49</v>
      </c>
      <c r="AG1178" t="s">
        <v>50</v>
      </c>
      <c r="AH1178">
        <v>0.67</v>
      </c>
      <c r="AI1178" t="s">
        <v>66</v>
      </c>
      <c r="AJ1178" t="s">
        <v>81</v>
      </c>
    </row>
    <row r="1179" spans="1:36">
      <c r="A1179" t="s">
        <v>2153</v>
      </c>
      <c r="B1179">
        <f>1</f>
        <v>1</v>
      </c>
      <c r="C1179" t="s">
        <v>253</v>
      </c>
      <c r="D1179" t="str">
        <f>VLOOKUP(Table1[[#This Row],[State Name]], Lookup!$A$2:$B$33, 2, FALSE)</f>
        <v>UK</v>
      </c>
      <c r="E1179" t="s">
        <v>33</v>
      </c>
      <c r="F1179">
        <v>2019</v>
      </c>
      <c r="G1179" t="s">
        <v>56</v>
      </c>
      <c r="H1179">
        <f t="shared" si="18"/>
        <v>1</v>
      </c>
      <c r="I1179" s="3">
        <f>DATE(Table1[[#This Row],[Year]],Table1[[#This Row],[Month_Number]],1)</f>
        <v>43466</v>
      </c>
      <c r="J1179" t="s">
        <v>154</v>
      </c>
      <c r="K1179" t="s">
        <v>147</v>
      </c>
      <c r="L1179" t="s">
        <v>37</v>
      </c>
      <c r="M1179">
        <v>4</v>
      </c>
      <c r="N1179" t="s">
        <v>113</v>
      </c>
      <c r="O1179">
        <v>5</v>
      </c>
      <c r="P1179">
        <v>2</v>
      </c>
      <c r="Q1179" t="s">
        <v>87</v>
      </c>
      <c r="R1179" t="s">
        <v>104</v>
      </c>
      <c r="S1179" t="s">
        <v>62</v>
      </c>
      <c r="T1179" t="s">
        <v>63</v>
      </c>
      <c r="U1179" t="s">
        <v>43</v>
      </c>
      <c r="V1179">
        <v>74</v>
      </c>
      <c r="W1179">
        <v>38</v>
      </c>
      <c r="X1179" t="str">
        <f>IF(Table1[[#This Row],[Driver Age]]&lt;25,"(&lt;25) Young",IF(Table1[[#This Row],[Driver Age]]&lt;=60,"(25–60) Adult","(&gt;60) Senior"))</f>
        <v>(25–60) Adult</v>
      </c>
      <c r="Y1179" t="s">
        <v>75</v>
      </c>
      <c r="Z1179" t="s">
        <v>90</v>
      </c>
      <c r="AA1179" t="s">
        <v>45</v>
      </c>
      <c r="AB1179" t="s">
        <v>77</v>
      </c>
      <c r="AC1179">
        <v>18</v>
      </c>
      <c r="AD1179" t="s">
        <v>114</v>
      </c>
      <c r="AE1179" t="s">
        <v>65</v>
      </c>
      <c r="AF1179" t="s">
        <v>26</v>
      </c>
      <c r="AG1179" t="s">
        <v>50</v>
      </c>
      <c r="AH1179">
        <v>0.4</v>
      </c>
      <c r="AI1179" t="s">
        <v>108</v>
      </c>
      <c r="AJ1179" t="s">
        <v>91</v>
      </c>
    </row>
    <row r="1180" spans="1:36">
      <c r="A1180" t="s">
        <v>2154</v>
      </c>
      <c r="B1180">
        <f>1</f>
        <v>1</v>
      </c>
      <c r="C1180" t="s">
        <v>206</v>
      </c>
      <c r="D1180" t="str">
        <f>VLOOKUP(Table1[[#This Row],[State Name]], Lookup!$A$2:$B$33, 2, FALSE)</f>
        <v>OD</v>
      </c>
      <c r="E1180" t="s">
        <v>33</v>
      </c>
      <c r="F1180">
        <v>2021</v>
      </c>
      <c r="G1180" t="s">
        <v>83</v>
      </c>
      <c r="H1180">
        <f t="shared" si="18"/>
        <v>6</v>
      </c>
      <c r="I1180" s="3">
        <f>DATE(Table1[[#This Row],[Year]],Table1[[#This Row],[Month_Number]],1)</f>
        <v>44348</v>
      </c>
      <c r="J1180" t="s">
        <v>95</v>
      </c>
      <c r="K1180" t="s">
        <v>2155</v>
      </c>
      <c r="L1180" t="s">
        <v>37</v>
      </c>
      <c r="M1180">
        <v>5</v>
      </c>
      <c r="N1180" t="s">
        <v>162</v>
      </c>
      <c r="O1180">
        <v>0</v>
      </c>
      <c r="P1180">
        <v>5</v>
      </c>
      <c r="Q1180" t="s">
        <v>103</v>
      </c>
      <c r="R1180" t="s">
        <v>88</v>
      </c>
      <c r="S1180" t="s">
        <v>73</v>
      </c>
      <c r="T1180" t="s">
        <v>63</v>
      </c>
      <c r="U1180" t="s">
        <v>33</v>
      </c>
      <c r="V1180">
        <v>51</v>
      </c>
      <c r="W1180">
        <v>29</v>
      </c>
      <c r="X1180" t="str">
        <f>IF(Table1[[#This Row],[Driver Age]]&lt;25,"(&lt;25) Young",IF(Table1[[#This Row],[Driver Age]]&lt;=60,"(25–60) Adult","(&gt;60) Senior"))</f>
        <v>(25–60) Adult</v>
      </c>
      <c r="Y1180" t="s">
        <v>44</v>
      </c>
      <c r="Z1180" t="s">
        <v>107</v>
      </c>
      <c r="AA1180" t="s">
        <v>45</v>
      </c>
      <c r="AB1180" t="s">
        <v>77</v>
      </c>
      <c r="AC1180">
        <v>3</v>
      </c>
      <c r="AD1180" t="s">
        <v>47</v>
      </c>
      <c r="AE1180" t="s">
        <v>48</v>
      </c>
      <c r="AF1180" t="s">
        <v>49</v>
      </c>
      <c r="AG1180" t="s">
        <v>50</v>
      </c>
      <c r="AH1180">
        <v>0</v>
      </c>
      <c r="AI1180" t="s">
        <v>80</v>
      </c>
      <c r="AJ1180" t="s">
        <v>52</v>
      </c>
    </row>
    <row r="1181" spans="1:36">
      <c r="A1181" t="s">
        <v>2156</v>
      </c>
      <c r="B1181">
        <f>1</f>
        <v>1</v>
      </c>
      <c r="C1181" t="s">
        <v>152</v>
      </c>
      <c r="D1181" t="str">
        <f>VLOOKUP(Table1[[#This Row],[State Name]], Lookup!$A$2:$B$33, 2, FALSE)</f>
        <v>AP</v>
      </c>
      <c r="E1181" t="s">
        <v>273</v>
      </c>
      <c r="F1181">
        <v>2020</v>
      </c>
      <c r="G1181" t="s">
        <v>171</v>
      </c>
      <c r="H1181">
        <f t="shared" si="18"/>
        <v>2</v>
      </c>
      <c r="I1181" s="3">
        <f>DATE(Table1[[#This Row],[Year]],Table1[[#This Row],[Month_Number]],1)</f>
        <v>43862</v>
      </c>
      <c r="J1181" t="s">
        <v>146</v>
      </c>
      <c r="K1181" t="s">
        <v>2157</v>
      </c>
      <c r="L1181" t="s">
        <v>59</v>
      </c>
      <c r="M1181">
        <v>1</v>
      </c>
      <c r="N1181" t="s">
        <v>162</v>
      </c>
      <c r="O1181">
        <v>0</v>
      </c>
      <c r="P1181">
        <v>0</v>
      </c>
      <c r="Q1181" t="s">
        <v>103</v>
      </c>
      <c r="R1181" t="s">
        <v>40</v>
      </c>
      <c r="S1181" t="s">
        <v>41</v>
      </c>
      <c r="T1181" t="s">
        <v>42</v>
      </c>
      <c r="U1181" t="s">
        <v>43</v>
      </c>
      <c r="V1181">
        <v>82</v>
      </c>
      <c r="W1181">
        <v>18</v>
      </c>
      <c r="X1181" t="str">
        <f>IF(Table1[[#This Row],[Driver Age]]&lt;25,"(&lt;25) Young",IF(Table1[[#This Row],[Driver Age]]&lt;=60,"(25–60) Adult","(&gt;60) Senior"))</f>
        <v>(&lt;25) Young</v>
      </c>
      <c r="Y1181" t="s">
        <v>75</v>
      </c>
      <c r="Z1181" t="s">
        <v>33</v>
      </c>
      <c r="AA1181" t="s">
        <v>76</v>
      </c>
      <c r="AB1181" t="s">
        <v>46</v>
      </c>
      <c r="AC1181">
        <v>3</v>
      </c>
      <c r="AD1181" t="s">
        <v>47</v>
      </c>
      <c r="AE1181" t="s">
        <v>48</v>
      </c>
      <c r="AF1181" t="s">
        <v>49</v>
      </c>
      <c r="AG1181" t="s">
        <v>143</v>
      </c>
      <c r="AH1181">
        <v>0</v>
      </c>
      <c r="AI1181" t="s">
        <v>168</v>
      </c>
      <c r="AJ1181" t="s">
        <v>91</v>
      </c>
    </row>
    <row r="1182" spans="1:36">
      <c r="A1182" t="s">
        <v>2158</v>
      </c>
      <c r="B1182">
        <f>1</f>
        <v>1</v>
      </c>
      <c r="C1182" t="s">
        <v>93</v>
      </c>
      <c r="D1182" t="str">
        <f>VLOOKUP(Table1[[#This Row],[State Name]], Lookup!$A$2:$B$33, 2, FALSE)</f>
        <v>SK</v>
      </c>
      <c r="E1182" t="s">
        <v>33</v>
      </c>
      <c r="F1182">
        <v>2018</v>
      </c>
      <c r="G1182" t="s">
        <v>100</v>
      </c>
      <c r="H1182">
        <f t="shared" si="18"/>
        <v>11</v>
      </c>
      <c r="I1182" s="3">
        <f>DATE(Table1[[#This Row],[Year]],Table1[[#This Row],[Month_Number]],1)</f>
        <v>43405</v>
      </c>
      <c r="J1182" t="s">
        <v>95</v>
      </c>
      <c r="K1182" t="s">
        <v>1176</v>
      </c>
      <c r="L1182" t="s">
        <v>59</v>
      </c>
      <c r="M1182">
        <v>3</v>
      </c>
      <c r="N1182" t="s">
        <v>86</v>
      </c>
      <c r="O1182">
        <v>6</v>
      </c>
      <c r="P1182">
        <v>1</v>
      </c>
      <c r="Q1182" t="s">
        <v>103</v>
      </c>
      <c r="R1182" t="s">
        <v>61</v>
      </c>
      <c r="S1182" t="s">
        <v>73</v>
      </c>
      <c r="T1182" t="s">
        <v>42</v>
      </c>
      <c r="U1182" t="s">
        <v>33</v>
      </c>
      <c r="V1182">
        <v>31</v>
      </c>
      <c r="W1182">
        <v>53</v>
      </c>
      <c r="X1182" t="str">
        <f>IF(Table1[[#This Row],[Driver Age]]&lt;25,"(&lt;25) Young",IF(Table1[[#This Row],[Driver Age]]&lt;=60,"(25–60) Adult","(&gt;60) Senior"))</f>
        <v>(25–60) Adult</v>
      </c>
      <c r="Y1182" t="s">
        <v>44</v>
      </c>
      <c r="Z1182" t="s">
        <v>33</v>
      </c>
      <c r="AA1182" t="s">
        <v>76</v>
      </c>
      <c r="AB1182" t="s">
        <v>77</v>
      </c>
      <c r="AC1182">
        <v>3</v>
      </c>
      <c r="AD1182" t="s">
        <v>47</v>
      </c>
      <c r="AE1182" t="s">
        <v>65</v>
      </c>
      <c r="AF1182" t="s">
        <v>49</v>
      </c>
      <c r="AG1182" t="s">
        <v>50</v>
      </c>
      <c r="AH1182">
        <v>0.17</v>
      </c>
      <c r="AI1182" t="s">
        <v>66</v>
      </c>
      <c r="AJ1182" t="s">
        <v>109</v>
      </c>
    </row>
    <row r="1183" spans="1:36">
      <c r="A1183" t="s">
        <v>2159</v>
      </c>
      <c r="B1183">
        <f>1</f>
        <v>1</v>
      </c>
      <c r="C1183" t="s">
        <v>152</v>
      </c>
      <c r="D1183" t="str">
        <f>VLOOKUP(Table1[[#This Row],[State Name]], Lookup!$A$2:$B$33, 2, FALSE)</f>
        <v>AP</v>
      </c>
      <c r="E1183" t="s">
        <v>153</v>
      </c>
      <c r="F1183">
        <v>2022</v>
      </c>
      <c r="G1183" t="s">
        <v>34</v>
      </c>
      <c r="H1183">
        <f t="shared" si="18"/>
        <v>5</v>
      </c>
      <c r="I1183" s="3">
        <f>DATE(Table1[[#This Row],[Year]],Table1[[#This Row],[Month_Number]],1)</f>
        <v>44682</v>
      </c>
      <c r="J1183" t="s">
        <v>84</v>
      </c>
      <c r="K1183" t="s">
        <v>2160</v>
      </c>
      <c r="L1183" t="s">
        <v>37</v>
      </c>
      <c r="M1183">
        <v>4</v>
      </c>
      <c r="N1183" t="s">
        <v>60</v>
      </c>
      <c r="O1183">
        <v>2</v>
      </c>
      <c r="P1183">
        <v>2</v>
      </c>
      <c r="Q1183" t="s">
        <v>72</v>
      </c>
      <c r="R1183" t="s">
        <v>40</v>
      </c>
      <c r="S1183" t="s">
        <v>62</v>
      </c>
      <c r="T1183" t="s">
        <v>74</v>
      </c>
      <c r="U1183" t="s">
        <v>43</v>
      </c>
      <c r="V1183">
        <v>88</v>
      </c>
      <c r="W1183">
        <v>18</v>
      </c>
      <c r="X1183" t="str">
        <f>IF(Table1[[#This Row],[Driver Age]]&lt;25,"(&lt;25) Young",IF(Table1[[#This Row],[Driver Age]]&lt;=60,"(25–60) Adult","(&gt;60) Senior"))</f>
        <v>(&lt;25) Young</v>
      </c>
      <c r="Y1183" t="s">
        <v>44</v>
      </c>
      <c r="Z1183" t="s">
        <v>33</v>
      </c>
      <c r="AA1183" t="s">
        <v>45</v>
      </c>
      <c r="AB1183" t="s">
        <v>77</v>
      </c>
      <c r="AC1183">
        <v>2</v>
      </c>
      <c r="AD1183" t="s">
        <v>47</v>
      </c>
      <c r="AE1183" t="s">
        <v>79</v>
      </c>
      <c r="AF1183" t="s">
        <v>26</v>
      </c>
      <c r="AG1183" t="s">
        <v>50</v>
      </c>
      <c r="AH1183">
        <v>1</v>
      </c>
      <c r="AI1183" t="s">
        <v>168</v>
      </c>
      <c r="AJ1183" t="s">
        <v>91</v>
      </c>
    </row>
    <row r="1184" spans="1:36">
      <c r="A1184" t="s">
        <v>2161</v>
      </c>
      <c r="B1184">
        <f>1</f>
        <v>1</v>
      </c>
      <c r="C1184" t="s">
        <v>116</v>
      </c>
      <c r="D1184" t="str">
        <f>VLOOKUP(Table1[[#This Row],[State Name]], Lookup!$A$2:$B$33, 2, FALSE)</f>
        <v>HP</v>
      </c>
      <c r="E1184" t="s">
        <v>33</v>
      </c>
      <c r="F1184">
        <v>2022</v>
      </c>
      <c r="G1184" t="s">
        <v>130</v>
      </c>
      <c r="H1184">
        <f t="shared" si="18"/>
        <v>4</v>
      </c>
      <c r="I1184" s="3">
        <f>DATE(Table1[[#This Row],[Year]],Table1[[#This Row],[Month_Number]],1)</f>
        <v>44652</v>
      </c>
      <c r="J1184" t="s">
        <v>146</v>
      </c>
      <c r="K1184" t="s">
        <v>2162</v>
      </c>
      <c r="L1184" t="s">
        <v>50</v>
      </c>
      <c r="M1184">
        <v>1</v>
      </c>
      <c r="N1184" t="s">
        <v>128</v>
      </c>
      <c r="O1184">
        <v>10</v>
      </c>
      <c r="P1184">
        <v>1</v>
      </c>
      <c r="Q1184" t="s">
        <v>39</v>
      </c>
      <c r="R1184" t="s">
        <v>61</v>
      </c>
      <c r="S1184" t="s">
        <v>120</v>
      </c>
      <c r="T1184" t="s">
        <v>42</v>
      </c>
      <c r="U1184" t="s">
        <v>33</v>
      </c>
      <c r="V1184">
        <v>105</v>
      </c>
      <c r="W1184">
        <v>44</v>
      </c>
      <c r="X1184" t="str">
        <f>IF(Table1[[#This Row],[Driver Age]]&lt;25,"(&lt;25) Young",IF(Table1[[#This Row],[Driver Age]]&lt;=60,"(25–60) Adult","(&gt;60) Senior"))</f>
        <v>(25–60) Adult</v>
      </c>
      <c r="Y1184" t="s">
        <v>44</v>
      </c>
      <c r="Z1184" t="s">
        <v>107</v>
      </c>
      <c r="AA1184" t="s">
        <v>76</v>
      </c>
      <c r="AB1184" t="s">
        <v>64</v>
      </c>
      <c r="AC1184">
        <v>22</v>
      </c>
      <c r="AD1184" t="s">
        <v>47</v>
      </c>
      <c r="AE1184" t="s">
        <v>79</v>
      </c>
      <c r="AF1184" t="s">
        <v>49</v>
      </c>
      <c r="AG1184" t="s">
        <v>50</v>
      </c>
      <c r="AH1184">
        <v>0.1</v>
      </c>
      <c r="AI1184" t="s">
        <v>108</v>
      </c>
      <c r="AJ1184" t="s">
        <v>67</v>
      </c>
    </row>
    <row r="1185" spans="1:36">
      <c r="A1185" t="s">
        <v>2163</v>
      </c>
      <c r="B1185">
        <f>1</f>
        <v>1</v>
      </c>
      <c r="C1185" t="s">
        <v>54</v>
      </c>
      <c r="D1185" t="str">
        <f>VLOOKUP(Table1[[#This Row],[State Name]], Lookup!$A$2:$B$33, 2, FALSE)</f>
        <v>UP</v>
      </c>
      <c r="E1185" t="s">
        <v>55</v>
      </c>
      <c r="F1185">
        <v>2022</v>
      </c>
      <c r="G1185" t="s">
        <v>56</v>
      </c>
      <c r="H1185">
        <f t="shared" si="18"/>
        <v>1</v>
      </c>
      <c r="I1185" s="3">
        <f>DATE(Table1[[#This Row],[Year]],Table1[[#This Row],[Month_Number]],1)</f>
        <v>44562</v>
      </c>
      <c r="J1185" t="s">
        <v>154</v>
      </c>
      <c r="K1185" t="s">
        <v>298</v>
      </c>
      <c r="L1185" t="s">
        <v>37</v>
      </c>
      <c r="M1185">
        <v>2</v>
      </c>
      <c r="N1185" t="s">
        <v>71</v>
      </c>
      <c r="O1185">
        <v>3</v>
      </c>
      <c r="P1185">
        <v>0</v>
      </c>
      <c r="Q1185" t="s">
        <v>39</v>
      </c>
      <c r="R1185" t="s">
        <v>61</v>
      </c>
      <c r="S1185" t="s">
        <v>120</v>
      </c>
      <c r="T1185" t="s">
        <v>74</v>
      </c>
      <c r="U1185" t="s">
        <v>43</v>
      </c>
      <c r="V1185">
        <v>62</v>
      </c>
      <c r="W1185">
        <v>59</v>
      </c>
      <c r="X1185" t="str">
        <f>IF(Table1[[#This Row],[Driver Age]]&lt;25,"(&lt;25) Young",IF(Table1[[#This Row],[Driver Age]]&lt;=60,"(25–60) Adult","(&gt;60) Senior"))</f>
        <v>(25–60) Adult</v>
      </c>
      <c r="Y1185" t="s">
        <v>44</v>
      </c>
      <c r="Z1185" t="s">
        <v>107</v>
      </c>
      <c r="AA1185" t="s">
        <v>76</v>
      </c>
      <c r="AB1185" t="s">
        <v>77</v>
      </c>
      <c r="AC1185">
        <v>13</v>
      </c>
      <c r="AD1185" t="s">
        <v>135</v>
      </c>
      <c r="AE1185" t="s">
        <v>79</v>
      </c>
      <c r="AF1185" t="s">
        <v>26</v>
      </c>
      <c r="AG1185" t="s">
        <v>143</v>
      </c>
      <c r="AH1185">
        <v>0</v>
      </c>
      <c r="AI1185" t="s">
        <v>66</v>
      </c>
      <c r="AJ1185" t="s">
        <v>52</v>
      </c>
    </row>
    <row r="1186" spans="1:36">
      <c r="A1186" t="s">
        <v>2164</v>
      </c>
      <c r="B1186">
        <f>1</f>
        <v>1</v>
      </c>
      <c r="C1186" t="s">
        <v>157</v>
      </c>
      <c r="D1186" t="str">
        <f>VLOOKUP(Table1[[#This Row],[State Name]], Lookup!$A$2:$B$33, 2, FALSE)</f>
        <v>KA</v>
      </c>
      <c r="E1186" t="s">
        <v>158</v>
      </c>
      <c r="F1186">
        <v>2021</v>
      </c>
      <c r="G1186" t="s">
        <v>94</v>
      </c>
      <c r="H1186">
        <f t="shared" si="18"/>
        <v>8</v>
      </c>
      <c r="I1186" s="3">
        <f>DATE(Table1[[#This Row],[Year]],Table1[[#This Row],[Month_Number]],1)</f>
        <v>44409</v>
      </c>
      <c r="J1186" t="s">
        <v>57</v>
      </c>
      <c r="K1186" t="s">
        <v>395</v>
      </c>
      <c r="L1186" t="s">
        <v>50</v>
      </c>
      <c r="M1186">
        <v>5</v>
      </c>
      <c r="N1186" t="s">
        <v>71</v>
      </c>
      <c r="O1186">
        <v>0</v>
      </c>
      <c r="P1186">
        <v>5</v>
      </c>
      <c r="Q1186" t="s">
        <v>39</v>
      </c>
      <c r="R1186" t="s">
        <v>104</v>
      </c>
      <c r="S1186" t="s">
        <v>73</v>
      </c>
      <c r="T1186" t="s">
        <v>42</v>
      </c>
      <c r="U1186" t="s">
        <v>106</v>
      </c>
      <c r="V1186">
        <v>85</v>
      </c>
      <c r="W1186">
        <v>46</v>
      </c>
      <c r="X1186" t="str">
        <f>IF(Table1[[#This Row],[Driver Age]]&lt;25,"(&lt;25) Young",IF(Table1[[#This Row],[Driver Age]]&lt;=60,"(25–60) Adult","(&gt;60) Senior"))</f>
        <v>(25–60) Adult</v>
      </c>
      <c r="Y1186" t="s">
        <v>75</v>
      </c>
      <c r="Z1186" t="s">
        <v>90</v>
      </c>
      <c r="AA1186" t="s">
        <v>76</v>
      </c>
      <c r="AB1186" t="s">
        <v>77</v>
      </c>
      <c r="AC1186">
        <v>3</v>
      </c>
      <c r="AD1186" t="s">
        <v>47</v>
      </c>
      <c r="AE1186" t="s">
        <v>48</v>
      </c>
      <c r="AF1186" t="s">
        <v>49</v>
      </c>
      <c r="AG1186" t="s">
        <v>50</v>
      </c>
      <c r="AH1186">
        <v>0</v>
      </c>
      <c r="AI1186" t="s">
        <v>108</v>
      </c>
      <c r="AJ1186" t="s">
        <v>91</v>
      </c>
    </row>
    <row r="1187" spans="1:36">
      <c r="A1187" t="s">
        <v>2165</v>
      </c>
      <c r="B1187">
        <f>1</f>
        <v>1</v>
      </c>
      <c r="C1187" t="s">
        <v>307</v>
      </c>
      <c r="D1187" t="str">
        <f>VLOOKUP(Table1[[#This Row],[State Name]], Lookup!$A$2:$B$33, 2, FALSE)</f>
        <v>DL</v>
      </c>
      <c r="E1187" t="s">
        <v>308</v>
      </c>
      <c r="F1187">
        <v>2019</v>
      </c>
      <c r="G1187" t="s">
        <v>56</v>
      </c>
      <c r="H1187">
        <f t="shared" si="18"/>
        <v>1</v>
      </c>
      <c r="I1187" s="3">
        <f>DATE(Table1[[#This Row],[Year]],Table1[[#This Row],[Month_Number]],1)</f>
        <v>43466</v>
      </c>
      <c r="J1187" t="s">
        <v>57</v>
      </c>
      <c r="K1187" t="s">
        <v>914</v>
      </c>
      <c r="L1187" t="s">
        <v>37</v>
      </c>
      <c r="M1187">
        <v>5</v>
      </c>
      <c r="N1187" t="s">
        <v>128</v>
      </c>
      <c r="O1187">
        <v>5</v>
      </c>
      <c r="P1187">
        <v>0</v>
      </c>
      <c r="Q1187" t="s">
        <v>87</v>
      </c>
      <c r="R1187" t="s">
        <v>104</v>
      </c>
      <c r="S1187" t="s">
        <v>120</v>
      </c>
      <c r="T1187" t="s">
        <v>105</v>
      </c>
      <c r="U1187" t="s">
        <v>43</v>
      </c>
      <c r="V1187">
        <v>101</v>
      </c>
      <c r="W1187">
        <v>48</v>
      </c>
      <c r="X1187" t="str">
        <f>IF(Table1[[#This Row],[Driver Age]]&lt;25,"(&lt;25) Young",IF(Table1[[#This Row],[Driver Age]]&lt;=60,"(25–60) Adult","(&gt;60) Senior"))</f>
        <v>(25–60) Adult</v>
      </c>
      <c r="Y1187" t="s">
        <v>75</v>
      </c>
      <c r="Z1187" t="s">
        <v>90</v>
      </c>
      <c r="AA1187" t="s">
        <v>45</v>
      </c>
      <c r="AB1187" t="s">
        <v>64</v>
      </c>
      <c r="AC1187">
        <v>19</v>
      </c>
      <c r="AD1187" t="s">
        <v>114</v>
      </c>
      <c r="AE1187" t="s">
        <v>65</v>
      </c>
      <c r="AF1187" t="s">
        <v>49</v>
      </c>
      <c r="AG1187" t="s">
        <v>143</v>
      </c>
      <c r="AH1187">
        <v>0</v>
      </c>
      <c r="AI1187" t="s">
        <v>108</v>
      </c>
      <c r="AJ1187" t="s">
        <v>67</v>
      </c>
    </row>
    <row r="1188" spans="1:36">
      <c r="A1188" t="s">
        <v>2166</v>
      </c>
      <c r="B1188">
        <f>1</f>
        <v>1</v>
      </c>
      <c r="C1188" t="s">
        <v>311</v>
      </c>
      <c r="D1188" t="str">
        <f>VLOOKUP(Table1[[#This Row],[State Name]], Lookup!$A$2:$B$33, 2, FALSE)</f>
        <v>JH</v>
      </c>
      <c r="E1188" t="s">
        <v>33</v>
      </c>
      <c r="F1188">
        <v>2021</v>
      </c>
      <c r="G1188" t="s">
        <v>94</v>
      </c>
      <c r="H1188">
        <f t="shared" si="18"/>
        <v>8</v>
      </c>
      <c r="I1188" s="3">
        <f>DATE(Table1[[#This Row],[Year]],Table1[[#This Row],[Month_Number]],1)</f>
        <v>44409</v>
      </c>
      <c r="J1188" t="s">
        <v>35</v>
      </c>
      <c r="K1188" t="s">
        <v>181</v>
      </c>
      <c r="L1188" t="s">
        <v>37</v>
      </c>
      <c r="M1188">
        <v>5</v>
      </c>
      <c r="N1188" t="s">
        <v>113</v>
      </c>
      <c r="O1188">
        <v>4</v>
      </c>
      <c r="P1188">
        <v>2</v>
      </c>
      <c r="Q1188" t="s">
        <v>87</v>
      </c>
      <c r="R1188" t="s">
        <v>61</v>
      </c>
      <c r="S1188" t="s">
        <v>120</v>
      </c>
      <c r="T1188" t="s">
        <v>63</v>
      </c>
      <c r="U1188" t="s">
        <v>89</v>
      </c>
      <c r="V1188">
        <v>35</v>
      </c>
      <c r="W1188">
        <v>26</v>
      </c>
      <c r="X1188" t="str">
        <f>IF(Table1[[#This Row],[Driver Age]]&lt;25,"(&lt;25) Young",IF(Table1[[#This Row],[Driver Age]]&lt;=60,"(25–60) Adult","(&gt;60) Senior"))</f>
        <v>(25–60) Adult</v>
      </c>
      <c r="Y1188" t="s">
        <v>44</v>
      </c>
      <c r="Z1188" t="s">
        <v>90</v>
      </c>
      <c r="AA1188" t="s">
        <v>76</v>
      </c>
      <c r="AB1188" t="s">
        <v>46</v>
      </c>
      <c r="AC1188">
        <v>3</v>
      </c>
      <c r="AD1188" t="s">
        <v>47</v>
      </c>
      <c r="AE1188" t="s">
        <v>48</v>
      </c>
      <c r="AF1188" t="s">
        <v>49</v>
      </c>
      <c r="AG1188" t="s">
        <v>50</v>
      </c>
      <c r="AH1188">
        <v>0.5</v>
      </c>
      <c r="AI1188" t="s">
        <v>80</v>
      </c>
      <c r="AJ1188" t="s">
        <v>109</v>
      </c>
    </row>
    <row r="1189" spans="1:36">
      <c r="A1189" t="s">
        <v>2167</v>
      </c>
      <c r="B1189">
        <f>1</f>
        <v>1</v>
      </c>
      <c r="C1189" t="s">
        <v>318</v>
      </c>
      <c r="D1189" t="str">
        <f>VLOOKUP(Table1[[#This Row],[State Name]], Lookup!$A$2:$B$33, 2, FALSE)</f>
        <v>PB</v>
      </c>
      <c r="E1189" t="s">
        <v>33</v>
      </c>
      <c r="F1189">
        <v>2018</v>
      </c>
      <c r="G1189" t="s">
        <v>56</v>
      </c>
      <c r="H1189">
        <f t="shared" si="18"/>
        <v>1</v>
      </c>
      <c r="I1189" s="3">
        <f>DATE(Table1[[#This Row],[Year]],Table1[[#This Row],[Month_Number]],1)</f>
        <v>43101</v>
      </c>
      <c r="J1189" t="s">
        <v>35</v>
      </c>
      <c r="K1189" t="s">
        <v>2168</v>
      </c>
      <c r="L1189" t="s">
        <v>37</v>
      </c>
      <c r="M1189">
        <v>1</v>
      </c>
      <c r="N1189" t="s">
        <v>86</v>
      </c>
      <c r="O1189">
        <v>8</v>
      </c>
      <c r="P1189">
        <v>0</v>
      </c>
      <c r="Q1189" t="s">
        <v>87</v>
      </c>
      <c r="R1189" t="s">
        <v>104</v>
      </c>
      <c r="S1189" t="s">
        <v>41</v>
      </c>
      <c r="T1189" t="s">
        <v>74</v>
      </c>
      <c r="U1189" t="s">
        <v>43</v>
      </c>
      <c r="V1189">
        <v>86</v>
      </c>
      <c r="W1189">
        <v>52</v>
      </c>
      <c r="X1189" t="str">
        <f>IF(Table1[[#This Row],[Driver Age]]&lt;25,"(&lt;25) Young",IF(Table1[[#This Row],[Driver Age]]&lt;=60,"(25–60) Adult","(&gt;60) Senior"))</f>
        <v>(25–60) Adult</v>
      </c>
      <c r="Y1189" t="s">
        <v>44</v>
      </c>
      <c r="Z1189" t="s">
        <v>33</v>
      </c>
      <c r="AA1189" t="s">
        <v>45</v>
      </c>
      <c r="AB1189" t="s">
        <v>46</v>
      </c>
      <c r="AC1189">
        <v>5</v>
      </c>
      <c r="AD1189" t="s">
        <v>78</v>
      </c>
      <c r="AE1189" t="s">
        <v>65</v>
      </c>
      <c r="AF1189" t="s">
        <v>49</v>
      </c>
      <c r="AG1189" t="s">
        <v>143</v>
      </c>
      <c r="AH1189">
        <v>0</v>
      </c>
      <c r="AI1189" t="s">
        <v>66</v>
      </c>
      <c r="AJ1189" t="s">
        <v>91</v>
      </c>
    </row>
    <row r="1190" spans="1:36">
      <c r="A1190" t="s">
        <v>2169</v>
      </c>
      <c r="B1190">
        <f>1</f>
        <v>1</v>
      </c>
      <c r="C1190" t="s">
        <v>270</v>
      </c>
      <c r="D1190" t="str">
        <f>VLOOKUP(Table1[[#This Row],[State Name]], Lookup!$A$2:$B$33, 2, FALSE)</f>
        <v>HR</v>
      </c>
      <c r="E1190" t="s">
        <v>33</v>
      </c>
      <c r="F1190">
        <v>2018</v>
      </c>
      <c r="G1190" t="s">
        <v>83</v>
      </c>
      <c r="H1190">
        <f t="shared" si="18"/>
        <v>6</v>
      </c>
      <c r="I1190" s="3">
        <f>DATE(Table1[[#This Row],[Year]],Table1[[#This Row],[Month_Number]],1)</f>
        <v>43252</v>
      </c>
      <c r="J1190" t="s">
        <v>101</v>
      </c>
      <c r="K1190" t="s">
        <v>843</v>
      </c>
      <c r="L1190" t="s">
        <v>37</v>
      </c>
      <c r="M1190">
        <v>5</v>
      </c>
      <c r="N1190" t="s">
        <v>60</v>
      </c>
      <c r="O1190">
        <v>8</v>
      </c>
      <c r="P1190">
        <v>4</v>
      </c>
      <c r="Q1190" t="s">
        <v>72</v>
      </c>
      <c r="R1190" t="s">
        <v>88</v>
      </c>
      <c r="S1190" t="s">
        <v>120</v>
      </c>
      <c r="T1190" t="s">
        <v>74</v>
      </c>
      <c r="U1190" t="s">
        <v>106</v>
      </c>
      <c r="V1190">
        <v>52</v>
      </c>
      <c r="W1190">
        <v>29</v>
      </c>
      <c r="X1190" t="str">
        <f>IF(Table1[[#This Row],[Driver Age]]&lt;25,"(&lt;25) Young",IF(Table1[[#This Row],[Driver Age]]&lt;=60,"(25–60) Adult","(&gt;60) Senior"))</f>
        <v>(25–60) Adult</v>
      </c>
      <c r="Y1190" t="s">
        <v>44</v>
      </c>
      <c r="Z1190" t="s">
        <v>90</v>
      </c>
      <c r="AA1190" t="s">
        <v>45</v>
      </c>
      <c r="AB1190" t="s">
        <v>64</v>
      </c>
      <c r="AC1190">
        <v>17</v>
      </c>
      <c r="AD1190" t="s">
        <v>114</v>
      </c>
      <c r="AE1190" t="s">
        <v>65</v>
      </c>
      <c r="AF1190" t="s">
        <v>49</v>
      </c>
      <c r="AG1190" t="s">
        <v>50</v>
      </c>
      <c r="AH1190">
        <v>0.5</v>
      </c>
      <c r="AI1190" t="s">
        <v>80</v>
      </c>
      <c r="AJ1190" t="s">
        <v>52</v>
      </c>
    </row>
    <row r="1191" spans="1:36">
      <c r="A1191" t="s">
        <v>2170</v>
      </c>
      <c r="B1191">
        <f>1</f>
        <v>1</v>
      </c>
      <c r="C1191" t="s">
        <v>93</v>
      </c>
      <c r="D1191" t="str">
        <f>VLOOKUP(Table1[[#This Row],[State Name]], Lookup!$A$2:$B$33, 2, FALSE)</f>
        <v>SK</v>
      </c>
      <c r="E1191" t="s">
        <v>33</v>
      </c>
      <c r="F1191">
        <v>2021</v>
      </c>
      <c r="G1191" t="s">
        <v>56</v>
      </c>
      <c r="H1191">
        <f t="shared" si="18"/>
        <v>1</v>
      </c>
      <c r="I1191" s="3">
        <f>DATE(Table1[[#This Row],[Year]],Table1[[#This Row],[Month_Number]],1)</f>
        <v>44197</v>
      </c>
      <c r="J1191" t="s">
        <v>35</v>
      </c>
      <c r="K1191" t="s">
        <v>1611</v>
      </c>
      <c r="L1191" t="s">
        <v>50</v>
      </c>
      <c r="M1191">
        <v>2</v>
      </c>
      <c r="N1191" t="s">
        <v>86</v>
      </c>
      <c r="O1191">
        <v>5</v>
      </c>
      <c r="P1191">
        <v>3</v>
      </c>
      <c r="Q1191" t="s">
        <v>72</v>
      </c>
      <c r="R1191" t="s">
        <v>40</v>
      </c>
      <c r="S1191" t="s">
        <v>73</v>
      </c>
      <c r="T1191" t="s">
        <v>63</v>
      </c>
      <c r="U1191" t="s">
        <v>43</v>
      </c>
      <c r="V1191">
        <v>116</v>
      </c>
      <c r="W1191">
        <v>64</v>
      </c>
      <c r="X1191" t="str">
        <f>IF(Table1[[#This Row],[Driver Age]]&lt;25,"(&lt;25) Young",IF(Table1[[#This Row],[Driver Age]]&lt;=60,"(25–60) Adult","(&gt;60) Senior"))</f>
        <v>(&gt;60) Senior</v>
      </c>
      <c r="Y1191" t="s">
        <v>75</v>
      </c>
      <c r="Z1191" t="s">
        <v>90</v>
      </c>
      <c r="AA1191" t="s">
        <v>76</v>
      </c>
      <c r="AB1191" t="s">
        <v>97</v>
      </c>
      <c r="AC1191">
        <v>16</v>
      </c>
      <c r="AD1191" t="s">
        <v>135</v>
      </c>
      <c r="AE1191" t="s">
        <v>48</v>
      </c>
      <c r="AF1191" t="s">
        <v>49</v>
      </c>
      <c r="AG1191" t="s">
        <v>50</v>
      </c>
      <c r="AH1191">
        <v>0.6</v>
      </c>
      <c r="AI1191" t="s">
        <v>66</v>
      </c>
      <c r="AJ1191" t="s">
        <v>81</v>
      </c>
    </row>
    <row r="1192" spans="1:36">
      <c r="A1192" t="s">
        <v>2171</v>
      </c>
      <c r="B1192">
        <f>1</f>
        <v>1</v>
      </c>
      <c r="C1192" t="s">
        <v>122</v>
      </c>
      <c r="D1192" t="str">
        <f>VLOOKUP(Table1[[#This Row],[State Name]], Lookup!$A$2:$B$33, 2, FALSE)</f>
        <v>RJ</v>
      </c>
      <c r="E1192" t="s">
        <v>1191</v>
      </c>
      <c r="F1192">
        <v>2018</v>
      </c>
      <c r="G1192" t="s">
        <v>56</v>
      </c>
      <c r="H1192">
        <f t="shared" si="18"/>
        <v>1</v>
      </c>
      <c r="I1192" s="3">
        <f>DATE(Table1[[#This Row],[Year]],Table1[[#This Row],[Month_Number]],1)</f>
        <v>43101</v>
      </c>
      <c r="J1192" t="s">
        <v>95</v>
      </c>
      <c r="K1192" t="s">
        <v>193</v>
      </c>
      <c r="L1192" t="s">
        <v>59</v>
      </c>
      <c r="M1192">
        <v>2</v>
      </c>
      <c r="N1192" t="s">
        <v>38</v>
      </c>
      <c r="O1192">
        <v>10</v>
      </c>
      <c r="P1192">
        <v>4</v>
      </c>
      <c r="Q1192" t="s">
        <v>72</v>
      </c>
      <c r="R1192" t="s">
        <v>104</v>
      </c>
      <c r="S1192" t="s">
        <v>41</v>
      </c>
      <c r="T1192" t="s">
        <v>63</v>
      </c>
      <c r="U1192" t="s">
        <v>89</v>
      </c>
      <c r="V1192">
        <v>77</v>
      </c>
      <c r="W1192">
        <v>36</v>
      </c>
      <c r="X1192" t="str">
        <f>IF(Table1[[#This Row],[Driver Age]]&lt;25,"(&lt;25) Young",IF(Table1[[#This Row],[Driver Age]]&lt;=60,"(25–60) Adult","(&gt;60) Senior"))</f>
        <v>(25–60) Adult</v>
      </c>
      <c r="Y1192" t="s">
        <v>75</v>
      </c>
      <c r="Z1192" t="s">
        <v>90</v>
      </c>
      <c r="AA1192" t="s">
        <v>45</v>
      </c>
      <c r="AB1192" t="s">
        <v>97</v>
      </c>
      <c r="AC1192">
        <v>15</v>
      </c>
      <c r="AD1192" t="s">
        <v>135</v>
      </c>
      <c r="AE1192" t="s">
        <v>65</v>
      </c>
      <c r="AF1192" t="s">
        <v>49</v>
      </c>
      <c r="AG1192" t="s">
        <v>50</v>
      </c>
      <c r="AH1192">
        <v>0.4</v>
      </c>
      <c r="AI1192" t="s">
        <v>108</v>
      </c>
      <c r="AJ1192" t="s">
        <v>91</v>
      </c>
    </row>
    <row r="1193" spans="1:36">
      <c r="A1193" t="s">
        <v>2172</v>
      </c>
      <c r="B1193">
        <f>1</f>
        <v>1</v>
      </c>
      <c r="C1193" t="s">
        <v>311</v>
      </c>
      <c r="D1193" t="str">
        <f>VLOOKUP(Table1[[#This Row],[State Name]], Lookup!$A$2:$B$33, 2, FALSE)</f>
        <v>JH</v>
      </c>
      <c r="E1193" t="s">
        <v>33</v>
      </c>
      <c r="F1193">
        <v>2020</v>
      </c>
      <c r="G1193" t="s">
        <v>130</v>
      </c>
      <c r="H1193">
        <f t="shared" si="18"/>
        <v>4</v>
      </c>
      <c r="I1193" s="3">
        <f>DATE(Table1[[#This Row],[Year]],Table1[[#This Row],[Month_Number]],1)</f>
        <v>43922</v>
      </c>
      <c r="J1193" t="s">
        <v>84</v>
      </c>
      <c r="K1193" t="s">
        <v>2173</v>
      </c>
      <c r="L1193" t="s">
        <v>50</v>
      </c>
      <c r="M1193">
        <v>5</v>
      </c>
      <c r="N1193" t="s">
        <v>128</v>
      </c>
      <c r="O1193">
        <v>7</v>
      </c>
      <c r="P1193">
        <v>2</v>
      </c>
      <c r="Q1193" t="s">
        <v>103</v>
      </c>
      <c r="R1193" t="s">
        <v>61</v>
      </c>
      <c r="S1193" t="s">
        <v>120</v>
      </c>
      <c r="T1193" t="s">
        <v>42</v>
      </c>
      <c r="U1193" t="s">
        <v>33</v>
      </c>
      <c r="V1193">
        <v>81</v>
      </c>
      <c r="W1193">
        <v>53</v>
      </c>
      <c r="X1193" t="str">
        <f>IF(Table1[[#This Row],[Driver Age]]&lt;25,"(&lt;25) Young",IF(Table1[[#This Row],[Driver Age]]&lt;=60,"(25–60) Adult","(&gt;60) Senior"))</f>
        <v>(25–60) Adult</v>
      </c>
      <c r="Y1193" t="s">
        <v>44</v>
      </c>
      <c r="Z1193" t="s">
        <v>33</v>
      </c>
      <c r="AA1193" t="s">
        <v>45</v>
      </c>
      <c r="AB1193" t="s">
        <v>77</v>
      </c>
      <c r="AC1193">
        <v>0</v>
      </c>
      <c r="AD1193" t="s">
        <v>47</v>
      </c>
      <c r="AE1193" t="s">
        <v>48</v>
      </c>
      <c r="AF1193" t="s">
        <v>26</v>
      </c>
      <c r="AG1193" t="s">
        <v>50</v>
      </c>
      <c r="AH1193">
        <v>0.28999999999999998</v>
      </c>
      <c r="AI1193" t="s">
        <v>66</v>
      </c>
      <c r="AJ1193" t="s">
        <v>91</v>
      </c>
    </row>
    <row r="1194" spans="1:36">
      <c r="A1194" t="s">
        <v>2174</v>
      </c>
      <c r="B1194">
        <f>1</f>
        <v>1</v>
      </c>
      <c r="C1194" t="s">
        <v>294</v>
      </c>
      <c r="D1194" t="str">
        <f>VLOOKUP(Table1[[#This Row],[State Name]], Lookup!$A$2:$B$33, 2, FALSE)</f>
        <v>MZ</v>
      </c>
      <c r="E1194" t="s">
        <v>33</v>
      </c>
      <c r="F1194">
        <v>2022</v>
      </c>
      <c r="G1194" t="s">
        <v>34</v>
      </c>
      <c r="H1194">
        <f t="shared" si="18"/>
        <v>5</v>
      </c>
      <c r="I1194" s="3">
        <f>DATE(Table1[[#This Row],[Year]],Table1[[#This Row],[Month_Number]],1)</f>
        <v>44682</v>
      </c>
      <c r="J1194" t="s">
        <v>84</v>
      </c>
      <c r="K1194" t="s">
        <v>338</v>
      </c>
      <c r="L1194" t="s">
        <v>59</v>
      </c>
      <c r="M1194">
        <v>2</v>
      </c>
      <c r="N1194" t="s">
        <v>113</v>
      </c>
      <c r="O1194">
        <v>8</v>
      </c>
      <c r="P1194">
        <v>1</v>
      </c>
      <c r="Q1194" t="s">
        <v>87</v>
      </c>
      <c r="R1194" t="s">
        <v>88</v>
      </c>
      <c r="S1194" t="s">
        <v>73</v>
      </c>
      <c r="T1194" t="s">
        <v>74</v>
      </c>
      <c r="U1194" t="s">
        <v>33</v>
      </c>
      <c r="V1194">
        <v>69</v>
      </c>
      <c r="W1194">
        <v>52</v>
      </c>
      <c r="X1194" t="str">
        <f>IF(Table1[[#This Row],[Driver Age]]&lt;25,"(&lt;25) Young",IF(Table1[[#This Row],[Driver Age]]&lt;=60,"(25–60) Adult","(&gt;60) Senior"))</f>
        <v>(25–60) Adult</v>
      </c>
      <c r="Y1194" t="s">
        <v>44</v>
      </c>
      <c r="Z1194" t="s">
        <v>33</v>
      </c>
      <c r="AA1194" t="s">
        <v>45</v>
      </c>
      <c r="AB1194" t="s">
        <v>64</v>
      </c>
      <c r="AC1194">
        <v>2</v>
      </c>
      <c r="AD1194" t="s">
        <v>47</v>
      </c>
      <c r="AE1194" t="s">
        <v>79</v>
      </c>
      <c r="AF1194" t="s">
        <v>26</v>
      </c>
      <c r="AG1194" t="s">
        <v>50</v>
      </c>
      <c r="AH1194">
        <v>0.12</v>
      </c>
      <c r="AI1194" t="s">
        <v>66</v>
      </c>
      <c r="AJ1194" t="s">
        <v>52</v>
      </c>
    </row>
    <row r="1195" spans="1:36">
      <c r="A1195" t="s">
        <v>2175</v>
      </c>
      <c r="B1195">
        <f>1</f>
        <v>1</v>
      </c>
      <c r="C1195" t="s">
        <v>206</v>
      </c>
      <c r="D1195" t="str">
        <f>VLOOKUP(Table1[[#This Row],[State Name]], Lookup!$A$2:$B$33, 2, FALSE)</f>
        <v>OD</v>
      </c>
      <c r="E1195" t="s">
        <v>33</v>
      </c>
      <c r="F1195">
        <v>2022</v>
      </c>
      <c r="G1195" t="s">
        <v>94</v>
      </c>
      <c r="H1195">
        <f t="shared" si="18"/>
        <v>8</v>
      </c>
      <c r="I1195" s="3">
        <f>DATE(Table1[[#This Row],[Year]],Table1[[#This Row],[Month_Number]],1)</f>
        <v>44774</v>
      </c>
      <c r="J1195" t="s">
        <v>57</v>
      </c>
      <c r="K1195" t="s">
        <v>1157</v>
      </c>
      <c r="L1195" t="s">
        <v>59</v>
      </c>
      <c r="M1195">
        <v>2</v>
      </c>
      <c r="N1195" t="s">
        <v>60</v>
      </c>
      <c r="O1195">
        <v>0</v>
      </c>
      <c r="P1195">
        <v>4</v>
      </c>
      <c r="Q1195" t="s">
        <v>87</v>
      </c>
      <c r="R1195" t="s">
        <v>40</v>
      </c>
      <c r="S1195" t="s">
        <v>41</v>
      </c>
      <c r="T1195" t="s">
        <v>74</v>
      </c>
      <c r="U1195" t="s">
        <v>43</v>
      </c>
      <c r="V1195">
        <v>37</v>
      </c>
      <c r="W1195">
        <v>39</v>
      </c>
      <c r="X1195" t="str">
        <f>IF(Table1[[#This Row],[Driver Age]]&lt;25,"(&lt;25) Young",IF(Table1[[#This Row],[Driver Age]]&lt;=60,"(25–60) Adult","(&gt;60) Senior"))</f>
        <v>(25–60) Adult</v>
      </c>
      <c r="Y1195" t="s">
        <v>44</v>
      </c>
      <c r="Z1195" t="s">
        <v>33</v>
      </c>
      <c r="AA1195" t="s">
        <v>76</v>
      </c>
      <c r="AB1195" t="s">
        <v>46</v>
      </c>
      <c r="AC1195">
        <v>10</v>
      </c>
      <c r="AD1195" t="s">
        <v>78</v>
      </c>
      <c r="AE1195" t="s">
        <v>79</v>
      </c>
      <c r="AF1195" t="s">
        <v>49</v>
      </c>
      <c r="AG1195" t="s">
        <v>50</v>
      </c>
      <c r="AH1195">
        <v>0</v>
      </c>
      <c r="AI1195" t="s">
        <v>108</v>
      </c>
      <c r="AJ1195" t="s">
        <v>109</v>
      </c>
    </row>
    <row r="1196" spans="1:36">
      <c r="A1196" t="s">
        <v>2176</v>
      </c>
      <c r="B1196">
        <f>1</f>
        <v>1</v>
      </c>
      <c r="C1196" t="s">
        <v>137</v>
      </c>
      <c r="D1196" t="str">
        <f>VLOOKUP(Table1[[#This Row],[State Name]], Lookup!$A$2:$B$33, 2, FALSE)</f>
        <v>AS</v>
      </c>
      <c r="E1196" t="s">
        <v>33</v>
      </c>
      <c r="F1196">
        <v>2022</v>
      </c>
      <c r="G1196" t="s">
        <v>56</v>
      </c>
      <c r="H1196">
        <f t="shared" si="18"/>
        <v>1</v>
      </c>
      <c r="I1196" s="3">
        <f>DATE(Table1[[#This Row],[Year]],Table1[[#This Row],[Month_Number]],1)</f>
        <v>44562</v>
      </c>
      <c r="J1196" t="s">
        <v>154</v>
      </c>
      <c r="K1196" t="s">
        <v>288</v>
      </c>
      <c r="L1196" t="s">
        <v>59</v>
      </c>
      <c r="M1196">
        <v>4</v>
      </c>
      <c r="N1196" t="s">
        <v>38</v>
      </c>
      <c r="O1196">
        <v>1</v>
      </c>
      <c r="P1196">
        <v>0</v>
      </c>
      <c r="Q1196" t="s">
        <v>39</v>
      </c>
      <c r="R1196" t="s">
        <v>88</v>
      </c>
      <c r="S1196" t="s">
        <v>62</v>
      </c>
      <c r="T1196" t="s">
        <v>63</v>
      </c>
      <c r="U1196" t="s">
        <v>89</v>
      </c>
      <c r="V1196">
        <v>31</v>
      </c>
      <c r="W1196">
        <v>30</v>
      </c>
      <c r="X1196" t="str">
        <f>IF(Table1[[#This Row],[Driver Age]]&lt;25,"(&lt;25) Young",IF(Table1[[#This Row],[Driver Age]]&lt;=60,"(25–60) Adult","(&gt;60) Senior"))</f>
        <v>(25–60) Adult</v>
      </c>
      <c r="Y1196" t="s">
        <v>75</v>
      </c>
      <c r="Z1196" t="s">
        <v>33</v>
      </c>
      <c r="AA1196" t="s">
        <v>45</v>
      </c>
      <c r="AB1196" t="s">
        <v>46</v>
      </c>
      <c r="AC1196">
        <v>17</v>
      </c>
      <c r="AD1196" t="s">
        <v>114</v>
      </c>
      <c r="AE1196" t="s">
        <v>79</v>
      </c>
      <c r="AF1196" t="s">
        <v>26</v>
      </c>
      <c r="AG1196" t="s">
        <v>143</v>
      </c>
      <c r="AH1196">
        <v>0</v>
      </c>
      <c r="AI1196" t="s">
        <v>80</v>
      </c>
      <c r="AJ1196" t="s">
        <v>109</v>
      </c>
    </row>
    <row r="1197" spans="1:36">
      <c r="A1197" t="s">
        <v>2177</v>
      </c>
      <c r="B1197">
        <f>1</f>
        <v>1</v>
      </c>
      <c r="C1197" t="s">
        <v>327</v>
      </c>
      <c r="D1197" t="str">
        <f>VLOOKUP(Table1[[#This Row],[State Name]], Lookup!$A$2:$B$33, 2, FALSE)</f>
        <v>MN</v>
      </c>
      <c r="E1197" t="s">
        <v>33</v>
      </c>
      <c r="F1197">
        <v>2023</v>
      </c>
      <c r="G1197" t="s">
        <v>111</v>
      </c>
      <c r="H1197">
        <f t="shared" si="18"/>
        <v>10</v>
      </c>
      <c r="I1197" s="3">
        <f>DATE(Table1[[#This Row],[Year]],Table1[[#This Row],[Month_Number]],1)</f>
        <v>45200</v>
      </c>
      <c r="J1197" t="s">
        <v>57</v>
      </c>
      <c r="K1197" t="s">
        <v>818</v>
      </c>
      <c r="L1197" t="s">
        <v>59</v>
      </c>
      <c r="M1197">
        <v>4</v>
      </c>
      <c r="N1197" t="s">
        <v>38</v>
      </c>
      <c r="O1197">
        <v>2</v>
      </c>
      <c r="P1197">
        <v>0</v>
      </c>
      <c r="Q1197" t="s">
        <v>39</v>
      </c>
      <c r="R1197" t="s">
        <v>104</v>
      </c>
      <c r="S1197" t="s">
        <v>120</v>
      </c>
      <c r="T1197" t="s">
        <v>105</v>
      </c>
      <c r="U1197" t="s">
        <v>43</v>
      </c>
      <c r="V1197">
        <v>119</v>
      </c>
      <c r="W1197">
        <v>42</v>
      </c>
      <c r="X1197" t="str">
        <f>IF(Table1[[#This Row],[Driver Age]]&lt;25,"(&lt;25) Young",IF(Table1[[#This Row],[Driver Age]]&lt;=60,"(25–60) Adult","(&gt;60) Senior"))</f>
        <v>(25–60) Adult</v>
      </c>
      <c r="Y1197" t="s">
        <v>44</v>
      </c>
      <c r="Z1197" t="s">
        <v>90</v>
      </c>
      <c r="AA1197" t="s">
        <v>45</v>
      </c>
      <c r="AB1197" t="s">
        <v>46</v>
      </c>
      <c r="AC1197">
        <v>20</v>
      </c>
      <c r="AD1197" t="s">
        <v>114</v>
      </c>
      <c r="AE1197" t="s">
        <v>79</v>
      </c>
      <c r="AF1197" t="s">
        <v>49</v>
      </c>
      <c r="AG1197" t="s">
        <v>143</v>
      </c>
      <c r="AH1197">
        <v>0</v>
      </c>
      <c r="AI1197" t="s">
        <v>108</v>
      </c>
      <c r="AJ1197" t="s">
        <v>81</v>
      </c>
    </row>
    <row r="1198" spans="1:36">
      <c r="A1198" t="s">
        <v>2178</v>
      </c>
      <c r="B1198">
        <f>1</f>
        <v>1</v>
      </c>
      <c r="C1198" t="s">
        <v>93</v>
      </c>
      <c r="D1198" t="str">
        <f>VLOOKUP(Table1[[#This Row],[State Name]], Lookup!$A$2:$B$33, 2, FALSE)</f>
        <v>SK</v>
      </c>
      <c r="E1198" t="s">
        <v>33</v>
      </c>
      <c r="F1198">
        <v>2018</v>
      </c>
      <c r="G1198" t="s">
        <v>94</v>
      </c>
      <c r="H1198">
        <f t="shared" si="18"/>
        <v>8</v>
      </c>
      <c r="I1198" s="3">
        <f>DATE(Table1[[#This Row],[Year]],Table1[[#This Row],[Month_Number]],1)</f>
        <v>43313</v>
      </c>
      <c r="J1198" t="s">
        <v>57</v>
      </c>
      <c r="K1198" t="s">
        <v>221</v>
      </c>
      <c r="L1198" t="s">
        <v>37</v>
      </c>
      <c r="M1198">
        <v>3</v>
      </c>
      <c r="N1198" t="s">
        <v>128</v>
      </c>
      <c r="O1198">
        <v>5</v>
      </c>
      <c r="P1198">
        <v>0</v>
      </c>
      <c r="Q1198" t="s">
        <v>119</v>
      </c>
      <c r="R1198" t="s">
        <v>40</v>
      </c>
      <c r="S1198" t="s">
        <v>41</v>
      </c>
      <c r="T1198" t="s">
        <v>42</v>
      </c>
      <c r="U1198" t="s">
        <v>33</v>
      </c>
      <c r="V1198">
        <v>120</v>
      </c>
      <c r="W1198">
        <v>47</v>
      </c>
      <c r="X1198" t="str">
        <f>IF(Table1[[#This Row],[Driver Age]]&lt;25,"(&lt;25) Young",IF(Table1[[#This Row],[Driver Age]]&lt;=60,"(25–60) Adult","(&gt;60) Senior"))</f>
        <v>(25–60) Adult</v>
      </c>
      <c r="Y1198" t="s">
        <v>44</v>
      </c>
      <c r="Z1198" t="s">
        <v>107</v>
      </c>
      <c r="AA1198" t="s">
        <v>45</v>
      </c>
      <c r="AB1198" t="s">
        <v>97</v>
      </c>
      <c r="AC1198">
        <v>17</v>
      </c>
      <c r="AD1198" t="s">
        <v>114</v>
      </c>
      <c r="AE1198" t="s">
        <v>65</v>
      </c>
      <c r="AF1198" t="s">
        <v>49</v>
      </c>
      <c r="AG1198" t="s">
        <v>143</v>
      </c>
      <c r="AH1198">
        <v>0</v>
      </c>
      <c r="AI1198" t="s">
        <v>108</v>
      </c>
      <c r="AJ1198" t="s">
        <v>81</v>
      </c>
    </row>
    <row r="1199" spans="1:36">
      <c r="A1199" t="s">
        <v>2179</v>
      </c>
      <c r="B1199">
        <f>1</f>
        <v>1</v>
      </c>
      <c r="C1199" t="s">
        <v>253</v>
      </c>
      <c r="D1199" t="str">
        <f>VLOOKUP(Table1[[#This Row],[State Name]], Lookup!$A$2:$B$33, 2, FALSE)</f>
        <v>UK</v>
      </c>
      <c r="E1199" t="s">
        <v>33</v>
      </c>
      <c r="F1199">
        <v>2021</v>
      </c>
      <c r="G1199" t="s">
        <v>171</v>
      </c>
      <c r="H1199">
        <f t="shared" si="18"/>
        <v>2</v>
      </c>
      <c r="I1199" s="3">
        <f>DATE(Table1[[#This Row],[Year]],Table1[[#This Row],[Month_Number]],1)</f>
        <v>44228</v>
      </c>
      <c r="J1199" t="s">
        <v>95</v>
      </c>
      <c r="K1199" t="s">
        <v>1430</v>
      </c>
      <c r="L1199" t="s">
        <v>50</v>
      </c>
      <c r="M1199">
        <v>3</v>
      </c>
      <c r="N1199" t="s">
        <v>60</v>
      </c>
      <c r="O1199">
        <v>3</v>
      </c>
      <c r="P1199">
        <v>3</v>
      </c>
      <c r="Q1199" t="s">
        <v>72</v>
      </c>
      <c r="R1199" t="s">
        <v>104</v>
      </c>
      <c r="S1199" t="s">
        <v>41</v>
      </c>
      <c r="T1199" t="s">
        <v>74</v>
      </c>
      <c r="U1199" t="s">
        <v>33</v>
      </c>
      <c r="V1199">
        <v>45</v>
      </c>
      <c r="W1199">
        <v>40</v>
      </c>
      <c r="X1199" t="str">
        <f>IF(Table1[[#This Row],[Driver Age]]&lt;25,"(&lt;25) Young",IF(Table1[[#This Row],[Driver Age]]&lt;=60,"(25–60) Adult","(&gt;60) Senior"))</f>
        <v>(25–60) Adult</v>
      </c>
      <c r="Y1199" t="s">
        <v>44</v>
      </c>
      <c r="Z1199" t="s">
        <v>33</v>
      </c>
      <c r="AA1199" t="s">
        <v>45</v>
      </c>
      <c r="AB1199" t="s">
        <v>64</v>
      </c>
      <c r="AC1199">
        <v>1</v>
      </c>
      <c r="AD1199" t="s">
        <v>47</v>
      </c>
      <c r="AE1199" t="s">
        <v>48</v>
      </c>
      <c r="AF1199" t="s">
        <v>49</v>
      </c>
      <c r="AG1199" t="s">
        <v>50</v>
      </c>
      <c r="AH1199">
        <v>1</v>
      </c>
      <c r="AI1199" t="s">
        <v>108</v>
      </c>
      <c r="AJ1199" t="s">
        <v>109</v>
      </c>
    </row>
    <row r="1200" spans="1:36">
      <c r="A1200" t="s">
        <v>2180</v>
      </c>
      <c r="B1200">
        <f>1</f>
        <v>1</v>
      </c>
      <c r="C1200" t="s">
        <v>234</v>
      </c>
      <c r="D1200" t="str">
        <f>VLOOKUP(Table1[[#This Row],[State Name]], Lookup!$A$2:$B$33, 2, FALSE)</f>
        <v>TR</v>
      </c>
      <c r="E1200" t="s">
        <v>33</v>
      </c>
      <c r="F1200">
        <v>2018</v>
      </c>
      <c r="G1200" t="s">
        <v>117</v>
      </c>
      <c r="H1200">
        <f t="shared" si="18"/>
        <v>12</v>
      </c>
      <c r="I1200" s="3">
        <f>DATE(Table1[[#This Row],[Year]],Table1[[#This Row],[Month_Number]],1)</f>
        <v>43435</v>
      </c>
      <c r="J1200" t="s">
        <v>146</v>
      </c>
      <c r="K1200" t="s">
        <v>2181</v>
      </c>
      <c r="L1200" t="s">
        <v>59</v>
      </c>
      <c r="M1200">
        <v>2</v>
      </c>
      <c r="N1200" t="s">
        <v>86</v>
      </c>
      <c r="O1200">
        <v>6</v>
      </c>
      <c r="P1200">
        <v>2</v>
      </c>
      <c r="Q1200" t="s">
        <v>72</v>
      </c>
      <c r="R1200" t="s">
        <v>104</v>
      </c>
      <c r="S1200" t="s">
        <v>73</v>
      </c>
      <c r="T1200" t="s">
        <v>63</v>
      </c>
      <c r="U1200" t="s">
        <v>43</v>
      </c>
      <c r="V1200">
        <v>76</v>
      </c>
      <c r="W1200">
        <v>28</v>
      </c>
      <c r="X1200" t="str">
        <f>IF(Table1[[#This Row],[Driver Age]]&lt;25,"(&lt;25) Young",IF(Table1[[#This Row],[Driver Age]]&lt;=60,"(25–60) Adult","(&gt;60) Senior"))</f>
        <v>(25–60) Adult</v>
      </c>
      <c r="Y1200" t="s">
        <v>75</v>
      </c>
      <c r="Z1200" t="s">
        <v>90</v>
      </c>
      <c r="AA1200" t="s">
        <v>45</v>
      </c>
      <c r="AB1200" t="s">
        <v>77</v>
      </c>
      <c r="AC1200">
        <v>4</v>
      </c>
      <c r="AD1200" t="s">
        <v>47</v>
      </c>
      <c r="AE1200" t="s">
        <v>65</v>
      </c>
      <c r="AF1200" t="s">
        <v>49</v>
      </c>
      <c r="AG1200" t="s">
        <v>50</v>
      </c>
      <c r="AH1200">
        <v>0.33</v>
      </c>
      <c r="AI1200" t="s">
        <v>80</v>
      </c>
      <c r="AJ1200" t="s">
        <v>91</v>
      </c>
    </row>
    <row r="1201" spans="1:36">
      <c r="A1201" t="s">
        <v>2182</v>
      </c>
      <c r="B1201">
        <f>1</f>
        <v>1</v>
      </c>
      <c r="C1201" t="s">
        <v>54</v>
      </c>
      <c r="D1201" t="str">
        <f>VLOOKUP(Table1[[#This Row],[State Name]], Lookup!$A$2:$B$33, 2, FALSE)</f>
        <v>UP</v>
      </c>
      <c r="E1201" t="s">
        <v>174</v>
      </c>
      <c r="F1201">
        <v>2019</v>
      </c>
      <c r="G1201" t="s">
        <v>192</v>
      </c>
      <c r="H1201">
        <f t="shared" si="18"/>
        <v>3</v>
      </c>
      <c r="I1201" s="3">
        <f>DATE(Table1[[#This Row],[Year]],Table1[[#This Row],[Month_Number]],1)</f>
        <v>43525</v>
      </c>
      <c r="J1201" t="s">
        <v>101</v>
      </c>
      <c r="K1201" t="s">
        <v>2183</v>
      </c>
      <c r="L1201" t="s">
        <v>59</v>
      </c>
      <c r="M1201">
        <v>5</v>
      </c>
      <c r="N1201" t="s">
        <v>86</v>
      </c>
      <c r="O1201">
        <v>0</v>
      </c>
      <c r="P1201">
        <v>5</v>
      </c>
      <c r="Q1201" t="s">
        <v>72</v>
      </c>
      <c r="R1201" t="s">
        <v>61</v>
      </c>
      <c r="S1201" t="s">
        <v>73</v>
      </c>
      <c r="T1201" t="s">
        <v>42</v>
      </c>
      <c r="U1201" t="s">
        <v>89</v>
      </c>
      <c r="V1201">
        <v>76</v>
      </c>
      <c r="W1201">
        <v>53</v>
      </c>
      <c r="X1201" t="str">
        <f>IF(Table1[[#This Row],[Driver Age]]&lt;25,"(&lt;25) Young",IF(Table1[[#This Row],[Driver Age]]&lt;=60,"(25–60) Adult","(&gt;60) Senior"))</f>
        <v>(25–60) Adult</v>
      </c>
      <c r="Y1201" t="s">
        <v>75</v>
      </c>
      <c r="Z1201" t="s">
        <v>33</v>
      </c>
      <c r="AA1201" t="s">
        <v>45</v>
      </c>
      <c r="AB1201" t="s">
        <v>46</v>
      </c>
      <c r="AC1201">
        <v>1</v>
      </c>
      <c r="AD1201" t="s">
        <v>47</v>
      </c>
      <c r="AE1201" t="s">
        <v>65</v>
      </c>
      <c r="AF1201" t="s">
        <v>49</v>
      </c>
      <c r="AG1201" t="s">
        <v>50</v>
      </c>
      <c r="AH1201">
        <v>0</v>
      </c>
      <c r="AI1201" t="s">
        <v>66</v>
      </c>
      <c r="AJ1201" t="s">
        <v>91</v>
      </c>
    </row>
    <row r="1202" spans="1:36">
      <c r="A1202" t="s">
        <v>2184</v>
      </c>
      <c r="B1202">
        <f>1</f>
        <v>1</v>
      </c>
      <c r="C1202" t="s">
        <v>327</v>
      </c>
      <c r="D1202" t="str">
        <f>VLOOKUP(Table1[[#This Row],[State Name]], Lookup!$A$2:$B$33, 2, FALSE)</f>
        <v>MN</v>
      </c>
      <c r="E1202" t="s">
        <v>33</v>
      </c>
      <c r="F1202">
        <v>2021</v>
      </c>
      <c r="G1202" t="s">
        <v>130</v>
      </c>
      <c r="H1202">
        <f t="shared" si="18"/>
        <v>4</v>
      </c>
      <c r="I1202" s="3">
        <f>DATE(Table1[[#This Row],[Year]],Table1[[#This Row],[Month_Number]],1)</f>
        <v>44287</v>
      </c>
      <c r="J1202" t="s">
        <v>84</v>
      </c>
      <c r="K1202" t="s">
        <v>2185</v>
      </c>
      <c r="L1202" t="s">
        <v>37</v>
      </c>
      <c r="M1202">
        <v>4</v>
      </c>
      <c r="N1202" t="s">
        <v>38</v>
      </c>
      <c r="O1202">
        <v>6</v>
      </c>
      <c r="P1202">
        <v>5</v>
      </c>
      <c r="Q1202" t="s">
        <v>87</v>
      </c>
      <c r="R1202" t="s">
        <v>40</v>
      </c>
      <c r="S1202" t="s">
        <v>41</v>
      </c>
      <c r="T1202" t="s">
        <v>42</v>
      </c>
      <c r="U1202" t="s">
        <v>43</v>
      </c>
      <c r="V1202">
        <v>65</v>
      </c>
      <c r="W1202">
        <v>61</v>
      </c>
      <c r="X1202" t="str">
        <f>IF(Table1[[#This Row],[Driver Age]]&lt;25,"(&lt;25) Young",IF(Table1[[#This Row],[Driver Age]]&lt;=60,"(25–60) Adult","(&gt;60) Senior"))</f>
        <v>(&gt;60) Senior</v>
      </c>
      <c r="Y1202" t="s">
        <v>44</v>
      </c>
      <c r="Z1202" t="s">
        <v>90</v>
      </c>
      <c r="AA1202" t="s">
        <v>76</v>
      </c>
      <c r="AB1202" t="s">
        <v>77</v>
      </c>
      <c r="AC1202">
        <v>21</v>
      </c>
      <c r="AD1202" t="s">
        <v>47</v>
      </c>
      <c r="AE1202" t="s">
        <v>48</v>
      </c>
      <c r="AF1202" t="s">
        <v>26</v>
      </c>
      <c r="AG1202" t="s">
        <v>50</v>
      </c>
      <c r="AH1202">
        <v>0.83</v>
      </c>
      <c r="AI1202" t="s">
        <v>66</v>
      </c>
      <c r="AJ1202" t="s">
        <v>52</v>
      </c>
    </row>
    <row r="1203" spans="1:36">
      <c r="A1203" t="s">
        <v>2186</v>
      </c>
      <c r="B1203">
        <f>1</f>
        <v>1</v>
      </c>
      <c r="C1203" t="s">
        <v>286</v>
      </c>
      <c r="D1203" t="str">
        <f>VLOOKUP(Table1[[#This Row],[State Name]], Lookup!$A$2:$B$33, 2, FALSE)</f>
        <v>GA</v>
      </c>
      <c r="E1203" t="s">
        <v>33</v>
      </c>
      <c r="F1203">
        <v>2018</v>
      </c>
      <c r="G1203" t="s">
        <v>56</v>
      </c>
      <c r="H1203">
        <f t="shared" si="18"/>
        <v>1</v>
      </c>
      <c r="I1203" s="3">
        <f>DATE(Table1[[#This Row],[Year]],Table1[[#This Row],[Month_Number]],1)</f>
        <v>43101</v>
      </c>
      <c r="J1203" t="s">
        <v>101</v>
      </c>
      <c r="K1203" t="s">
        <v>1874</v>
      </c>
      <c r="L1203" t="s">
        <v>50</v>
      </c>
      <c r="M1203">
        <v>4</v>
      </c>
      <c r="N1203" t="s">
        <v>113</v>
      </c>
      <c r="O1203">
        <v>9</v>
      </c>
      <c r="P1203">
        <v>0</v>
      </c>
      <c r="Q1203" t="s">
        <v>103</v>
      </c>
      <c r="R1203" t="s">
        <v>104</v>
      </c>
      <c r="S1203" t="s">
        <v>62</v>
      </c>
      <c r="T1203" t="s">
        <v>63</v>
      </c>
      <c r="U1203" t="s">
        <v>106</v>
      </c>
      <c r="V1203">
        <v>50</v>
      </c>
      <c r="W1203">
        <v>19</v>
      </c>
      <c r="X1203" t="str">
        <f>IF(Table1[[#This Row],[Driver Age]]&lt;25,"(&lt;25) Young",IF(Table1[[#This Row],[Driver Age]]&lt;=60,"(25–60) Adult","(&gt;60) Senior"))</f>
        <v>(&lt;25) Young</v>
      </c>
      <c r="Y1203" t="s">
        <v>75</v>
      </c>
      <c r="Z1203" t="s">
        <v>107</v>
      </c>
      <c r="AA1203" t="s">
        <v>76</v>
      </c>
      <c r="AB1203" t="s">
        <v>97</v>
      </c>
      <c r="AC1203">
        <v>12</v>
      </c>
      <c r="AD1203" t="s">
        <v>135</v>
      </c>
      <c r="AE1203" t="s">
        <v>65</v>
      </c>
      <c r="AF1203" t="s">
        <v>49</v>
      </c>
      <c r="AG1203" t="s">
        <v>143</v>
      </c>
      <c r="AH1203">
        <v>0</v>
      </c>
      <c r="AI1203" t="s">
        <v>168</v>
      </c>
      <c r="AJ1203" t="s">
        <v>52</v>
      </c>
    </row>
    <row r="1204" spans="1:36">
      <c r="A1204" t="s">
        <v>2187</v>
      </c>
      <c r="B1204">
        <f>1</f>
        <v>1</v>
      </c>
      <c r="C1204" t="s">
        <v>152</v>
      </c>
      <c r="D1204" t="str">
        <f>VLOOKUP(Table1[[#This Row],[State Name]], Lookup!$A$2:$B$33, 2, FALSE)</f>
        <v>AP</v>
      </c>
      <c r="E1204" t="s">
        <v>440</v>
      </c>
      <c r="F1204">
        <v>2020</v>
      </c>
      <c r="G1204" t="s">
        <v>83</v>
      </c>
      <c r="H1204">
        <f t="shared" si="18"/>
        <v>6</v>
      </c>
      <c r="I1204" s="3">
        <f>DATE(Table1[[#This Row],[Year]],Table1[[#This Row],[Month_Number]],1)</f>
        <v>43983</v>
      </c>
      <c r="J1204" t="s">
        <v>57</v>
      </c>
      <c r="K1204" t="s">
        <v>2014</v>
      </c>
      <c r="L1204" t="s">
        <v>37</v>
      </c>
      <c r="M1204">
        <v>4</v>
      </c>
      <c r="N1204" t="s">
        <v>60</v>
      </c>
      <c r="O1204">
        <v>7</v>
      </c>
      <c r="P1204">
        <v>3</v>
      </c>
      <c r="Q1204" t="s">
        <v>39</v>
      </c>
      <c r="R1204" t="s">
        <v>88</v>
      </c>
      <c r="S1204" t="s">
        <v>73</v>
      </c>
      <c r="T1204" t="s">
        <v>63</v>
      </c>
      <c r="U1204" t="s">
        <v>89</v>
      </c>
      <c r="V1204">
        <v>94</v>
      </c>
      <c r="W1204">
        <v>39</v>
      </c>
      <c r="X1204" t="str">
        <f>IF(Table1[[#This Row],[Driver Age]]&lt;25,"(&lt;25) Young",IF(Table1[[#This Row],[Driver Age]]&lt;=60,"(25–60) Adult","(&gt;60) Senior"))</f>
        <v>(25–60) Adult</v>
      </c>
      <c r="Y1204" t="s">
        <v>75</v>
      </c>
      <c r="Z1204" t="s">
        <v>90</v>
      </c>
      <c r="AA1204" t="s">
        <v>76</v>
      </c>
      <c r="AB1204" t="s">
        <v>97</v>
      </c>
      <c r="AC1204">
        <v>1</v>
      </c>
      <c r="AD1204" t="s">
        <v>47</v>
      </c>
      <c r="AE1204" t="s">
        <v>48</v>
      </c>
      <c r="AF1204" t="s">
        <v>49</v>
      </c>
      <c r="AG1204" t="s">
        <v>50</v>
      </c>
      <c r="AH1204">
        <v>0.43</v>
      </c>
      <c r="AI1204" t="s">
        <v>108</v>
      </c>
      <c r="AJ1204" t="s">
        <v>67</v>
      </c>
    </row>
    <row r="1205" spans="1:36">
      <c r="A1205" t="s">
        <v>2188</v>
      </c>
      <c r="B1205">
        <f>1</f>
        <v>1</v>
      </c>
      <c r="C1205" t="s">
        <v>157</v>
      </c>
      <c r="D1205" t="str">
        <f>VLOOKUP(Table1[[#This Row],[State Name]], Lookup!$A$2:$B$33, 2, FALSE)</f>
        <v>KA</v>
      </c>
      <c r="E1205" t="s">
        <v>258</v>
      </c>
      <c r="F1205">
        <v>2019</v>
      </c>
      <c r="G1205" t="s">
        <v>130</v>
      </c>
      <c r="H1205">
        <f t="shared" si="18"/>
        <v>4</v>
      </c>
      <c r="I1205" s="3">
        <f>DATE(Table1[[#This Row],[Year]],Table1[[#This Row],[Month_Number]],1)</f>
        <v>43556</v>
      </c>
      <c r="J1205" t="s">
        <v>57</v>
      </c>
      <c r="K1205" t="s">
        <v>1187</v>
      </c>
      <c r="L1205" t="s">
        <v>37</v>
      </c>
      <c r="M1205">
        <v>1</v>
      </c>
      <c r="N1205" t="s">
        <v>128</v>
      </c>
      <c r="O1205">
        <v>4</v>
      </c>
      <c r="P1205">
        <v>2</v>
      </c>
      <c r="Q1205" t="s">
        <v>87</v>
      </c>
      <c r="R1205" t="s">
        <v>40</v>
      </c>
      <c r="S1205" t="s">
        <v>62</v>
      </c>
      <c r="T1205" t="s">
        <v>105</v>
      </c>
      <c r="U1205" t="s">
        <v>89</v>
      </c>
      <c r="V1205">
        <v>72</v>
      </c>
      <c r="W1205">
        <v>48</v>
      </c>
      <c r="X1205" t="str">
        <f>IF(Table1[[#This Row],[Driver Age]]&lt;25,"(&lt;25) Young",IF(Table1[[#This Row],[Driver Age]]&lt;=60,"(25–60) Adult","(&gt;60) Senior"))</f>
        <v>(25–60) Adult</v>
      </c>
      <c r="Y1205" t="s">
        <v>44</v>
      </c>
      <c r="Z1205" t="s">
        <v>33</v>
      </c>
      <c r="AA1205" t="s">
        <v>45</v>
      </c>
      <c r="AB1205" t="s">
        <v>97</v>
      </c>
      <c r="AC1205">
        <v>21</v>
      </c>
      <c r="AD1205" t="s">
        <v>47</v>
      </c>
      <c r="AE1205" t="s">
        <v>65</v>
      </c>
      <c r="AF1205" t="s">
        <v>49</v>
      </c>
      <c r="AG1205" t="s">
        <v>50</v>
      </c>
      <c r="AH1205">
        <v>0.5</v>
      </c>
      <c r="AI1205" t="s">
        <v>108</v>
      </c>
      <c r="AJ1205" t="s">
        <v>91</v>
      </c>
    </row>
    <row r="1206" spans="1:36">
      <c r="A1206" t="s">
        <v>2189</v>
      </c>
      <c r="B1206">
        <f>1</f>
        <v>1</v>
      </c>
      <c r="C1206" t="s">
        <v>294</v>
      </c>
      <c r="D1206" t="str">
        <f>VLOOKUP(Table1[[#This Row],[State Name]], Lookup!$A$2:$B$33, 2, FALSE)</f>
        <v>MZ</v>
      </c>
      <c r="E1206" t="s">
        <v>33</v>
      </c>
      <c r="F1206">
        <v>2021</v>
      </c>
      <c r="G1206" t="s">
        <v>117</v>
      </c>
      <c r="H1206">
        <f t="shared" si="18"/>
        <v>12</v>
      </c>
      <c r="I1206" s="3">
        <f>DATE(Table1[[#This Row],[Year]],Table1[[#This Row],[Month_Number]],1)</f>
        <v>44531</v>
      </c>
      <c r="J1206" t="s">
        <v>154</v>
      </c>
      <c r="K1206" t="s">
        <v>1219</v>
      </c>
      <c r="L1206" t="s">
        <v>50</v>
      </c>
      <c r="M1206">
        <v>4</v>
      </c>
      <c r="N1206" t="s">
        <v>38</v>
      </c>
      <c r="O1206">
        <v>0</v>
      </c>
      <c r="P1206">
        <v>3</v>
      </c>
      <c r="Q1206" t="s">
        <v>39</v>
      </c>
      <c r="R1206" t="s">
        <v>88</v>
      </c>
      <c r="S1206" t="s">
        <v>120</v>
      </c>
      <c r="T1206" t="s">
        <v>74</v>
      </c>
      <c r="U1206" t="s">
        <v>43</v>
      </c>
      <c r="V1206">
        <v>39</v>
      </c>
      <c r="W1206">
        <v>39</v>
      </c>
      <c r="X1206" t="str">
        <f>IF(Table1[[#This Row],[Driver Age]]&lt;25,"(&lt;25) Young",IF(Table1[[#This Row],[Driver Age]]&lt;=60,"(25–60) Adult","(&gt;60) Senior"))</f>
        <v>(25–60) Adult</v>
      </c>
      <c r="Y1206" t="s">
        <v>44</v>
      </c>
      <c r="Z1206" t="s">
        <v>33</v>
      </c>
      <c r="AA1206" t="s">
        <v>76</v>
      </c>
      <c r="AB1206" t="s">
        <v>64</v>
      </c>
      <c r="AC1206">
        <v>22</v>
      </c>
      <c r="AD1206" t="s">
        <v>47</v>
      </c>
      <c r="AE1206" t="s">
        <v>48</v>
      </c>
      <c r="AF1206" t="s">
        <v>26</v>
      </c>
      <c r="AG1206" t="s">
        <v>50</v>
      </c>
      <c r="AH1206">
        <v>0</v>
      </c>
      <c r="AI1206" t="s">
        <v>108</v>
      </c>
      <c r="AJ1206" t="s">
        <v>109</v>
      </c>
    </row>
    <row r="1207" spans="1:36">
      <c r="A1207" t="s">
        <v>2190</v>
      </c>
      <c r="B1207">
        <f>1</f>
        <v>1</v>
      </c>
      <c r="C1207" t="s">
        <v>253</v>
      </c>
      <c r="D1207" t="str">
        <f>VLOOKUP(Table1[[#This Row],[State Name]], Lookup!$A$2:$B$33, 2, FALSE)</f>
        <v>UK</v>
      </c>
      <c r="E1207" t="s">
        <v>33</v>
      </c>
      <c r="F1207">
        <v>2020</v>
      </c>
      <c r="G1207" t="s">
        <v>117</v>
      </c>
      <c r="H1207">
        <f t="shared" si="18"/>
        <v>12</v>
      </c>
      <c r="I1207" s="3">
        <f>DATE(Table1[[#This Row],[Year]],Table1[[#This Row],[Month_Number]],1)</f>
        <v>44166</v>
      </c>
      <c r="J1207" t="s">
        <v>101</v>
      </c>
      <c r="K1207" t="s">
        <v>1772</v>
      </c>
      <c r="L1207" t="s">
        <v>37</v>
      </c>
      <c r="M1207">
        <v>3</v>
      </c>
      <c r="N1207" t="s">
        <v>86</v>
      </c>
      <c r="O1207">
        <v>6</v>
      </c>
      <c r="P1207">
        <v>4</v>
      </c>
      <c r="Q1207" t="s">
        <v>103</v>
      </c>
      <c r="R1207" t="s">
        <v>61</v>
      </c>
      <c r="S1207" t="s">
        <v>41</v>
      </c>
      <c r="T1207" t="s">
        <v>105</v>
      </c>
      <c r="U1207" t="s">
        <v>89</v>
      </c>
      <c r="V1207">
        <v>98</v>
      </c>
      <c r="W1207">
        <v>18</v>
      </c>
      <c r="X1207" t="str">
        <f>IF(Table1[[#This Row],[Driver Age]]&lt;25,"(&lt;25) Young",IF(Table1[[#This Row],[Driver Age]]&lt;=60,"(25–60) Adult","(&gt;60) Senior"))</f>
        <v>(&lt;25) Young</v>
      </c>
      <c r="Y1207" t="s">
        <v>75</v>
      </c>
      <c r="Z1207" t="s">
        <v>90</v>
      </c>
      <c r="AA1207" t="s">
        <v>76</v>
      </c>
      <c r="AB1207" t="s">
        <v>64</v>
      </c>
      <c r="AC1207">
        <v>12</v>
      </c>
      <c r="AD1207" t="s">
        <v>135</v>
      </c>
      <c r="AE1207" t="s">
        <v>48</v>
      </c>
      <c r="AF1207" t="s">
        <v>49</v>
      </c>
      <c r="AG1207" t="s">
        <v>50</v>
      </c>
      <c r="AH1207">
        <v>0.67</v>
      </c>
      <c r="AI1207" t="s">
        <v>168</v>
      </c>
      <c r="AJ1207" t="s">
        <v>67</v>
      </c>
    </row>
    <row r="1208" spans="1:36">
      <c r="A1208" t="s">
        <v>2191</v>
      </c>
      <c r="B1208">
        <f>1</f>
        <v>1</v>
      </c>
      <c r="C1208" t="s">
        <v>234</v>
      </c>
      <c r="D1208" t="str">
        <f>VLOOKUP(Table1[[#This Row],[State Name]], Lookup!$A$2:$B$33, 2, FALSE)</f>
        <v>TR</v>
      </c>
      <c r="E1208" t="s">
        <v>33</v>
      </c>
      <c r="F1208">
        <v>2018</v>
      </c>
      <c r="G1208" t="s">
        <v>94</v>
      </c>
      <c r="H1208">
        <f t="shared" si="18"/>
        <v>8</v>
      </c>
      <c r="I1208" s="3">
        <f>DATE(Table1[[#This Row],[Year]],Table1[[#This Row],[Month_Number]],1)</f>
        <v>43313</v>
      </c>
      <c r="J1208" t="s">
        <v>35</v>
      </c>
      <c r="K1208" t="s">
        <v>2192</v>
      </c>
      <c r="L1208" t="s">
        <v>50</v>
      </c>
      <c r="M1208">
        <v>5</v>
      </c>
      <c r="N1208" t="s">
        <v>71</v>
      </c>
      <c r="O1208">
        <v>8</v>
      </c>
      <c r="P1208">
        <v>4</v>
      </c>
      <c r="Q1208" t="s">
        <v>87</v>
      </c>
      <c r="R1208" t="s">
        <v>88</v>
      </c>
      <c r="S1208" t="s">
        <v>62</v>
      </c>
      <c r="T1208" t="s">
        <v>105</v>
      </c>
      <c r="U1208" t="s">
        <v>106</v>
      </c>
      <c r="V1208">
        <v>53</v>
      </c>
      <c r="W1208">
        <v>18</v>
      </c>
      <c r="X1208" t="str">
        <f>IF(Table1[[#This Row],[Driver Age]]&lt;25,"(&lt;25) Young",IF(Table1[[#This Row],[Driver Age]]&lt;=60,"(25–60) Adult","(&gt;60) Senior"))</f>
        <v>(&lt;25) Young</v>
      </c>
      <c r="Y1208" t="s">
        <v>75</v>
      </c>
      <c r="Z1208" t="s">
        <v>90</v>
      </c>
      <c r="AA1208" t="s">
        <v>45</v>
      </c>
      <c r="AB1208" t="s">
        <v>77</v>
      </c>
      <c r="AC1208">
        <v>20</v>
      </c>
      <c r="AD1208" t="s">
        <v>114</v>
      </c>
      <c r="AE1208" t="s">
        <v>65</v>
      </c>
      <c r="AF1208" t="s">
        <v>49</v>
      </c>
      <c r="AG1208" t="s">
        <v>50</v>
      </c>
      <c r="AH1208">
        <v>0.5</v>
      </c>
      <c r="AI1208" t="s">
        <v>168</v>
      </c>
      <c r="AJ1208" t="s">
        <v>52</v>
      </c>
    </row>
    <row r="1209" spans="1:36">
      <c r="A1209" t="s">
        <v>2193</v>
      </c>
      <c r="B1209">
        <f>1</f>
        <v>1</v>
      </c>
      <c r="C1209" t="s">
        <v>253</v>
      </c>
      <c r="D1209" t="str">
        <f>VLOOKUP(Table1[[#This Row],[State Name]], Lookup!$A$2:$B$33, 2, FALSE)</f>
        <v>UK</v>
      </c>
      <c r="E1209" t="s">
        <v>33</v>
      </c>
      <c r="F1209">
        <v>2020</v>
      </c>
      <c r="G1209" t="s">
        <v>138</v>
      </c>
      <c r="H1209">
        <f t="shared" si="18"/>
        <v>9</v>
      </c>
      <c r="I1209" s="3">
        <f>DATE(Table1[[#This Row],[Year]],Table1[[#This Row],[Month_Number]],1)</f>
        <v>44075</v>
      </c>
      <c r="J1209" t="s">
        <v>95</v>
      </c>
      <c r="K1209" t="s">
        <v>1899</v>
      </c>
      <c r="L1209" t="s">
        <v>37</v>
      </c>
      <c r="M1209">
        <v>1</v>
      </c>
      <c r="N1209" t="s">
        <v>38</v>
      </c>
      <c r="O1209">
        <v>6</v>
      </c>
      <c r="P1209">
        <v>3</v>
      </c>
      <c r="Q1209" t="s">
        <v>72</v>
      </c>
      <c r="R1209" t="s">
        <v>61</v>
      </c>
      <c r="S1209" t="s">
        <v>120</v>
      </c>
      <c r="T1209" t="s">
        <v>42</v>
      </c>
      <c r="U1209" t="s">
        <v>33</v>
      </c>
      <c r="V1209">
        <v>89</v>
      </c>
      <c r="W1209">
        <v>18</v>
      </c>
      <c r="X1209" t="str">
        <f>IF(Table1[[#This Row],[Driver Age]]&lt;25,"(&lt;25) Young",IF(Table1[[#This Row],[Driver Age]]&lt;=60,"(25–60) Adult","(&gt;60) Senior"))</f>
        <v>(&lt;25) Young</v>
      </c>
      <c r="Y1209" t="s">
        <v>75</v>
      </c>
      <c r="Z1209" t="s">
        <v>90</v>
      </c>
      <c r="AA1209" t="s">
        <v>76</v>
      </c>
      <c r="AB1209" t="s">
        <v>64</v>
      </c>
      <c r="AC1209">
        <v>10</v>
      </c>
      <c r="AD1209" t="s">
        <v>78</v>
      </c>
      <c r="AE1209" t="s">
        <v>48</v>
      </c>
      <c r="AF1209" t="s">
        <v>49</v>
      </c>
      <c r="AG1209" t="s">
        <v>50</v>
      </c>
      <c r="AH1209">
        <v>0.5</v>
      </c>
      <c r="AI1209" t="s">
        <v>168</v>
      </c>
      <c r="AJ1209" t="s">
        <v>91</v>
      </c>
    </row>
    <row r="1210" spans="1:36">
      <c r="A1210" t="s">
        <v>2194</v>
      </c>
      <c r="B1210">
        <f>1</f>
        <v>1</v>
      </c>
      <c r="C1210" t="s">
        <v>191</v>
      </c>
      <c r="D1210" t="str">
        <f>VLOOKUP(Table1[[#This Row],[State Name]], Lookup!$A$2:$B$33, 2, FALSE)</f>
        <v>CH</v>
      </c>
      <c r="E1210" t="s">
        <v>33</v>
      </c>
      <c r="F1210">
        <v>2018</v>
      </c>
      <c r="G1210" t="s">
        <v>100</v>
      </c>
      <c r="H1210">
        <f t="shared" si="18"/>
        <v>11</v>
      </c>
      <c r="I1210" s="3">
        <f>DATE(Table1[[#This Row],[Year]],Table1[[#This Row],[Month_Number]],1)</f>
        <v>43405</v>
      </c>
      <c r="J1210" t="s">
        <v>154</v>
      </c>
      <c r="K1210" t="s">
        <v>2080</v>
      </c>
      <c r="L1210" t="s">
        <v>37</v>
      </c>
      <c r="M1210">
        <v>5</v>
      </c>
      <c r="N1210" t="s">
        <v>162</v>
      </c>
      <c r="O1210">
        <v>7</v>
      </c>
      <c r="P1210">
        <v>0</v>
      </c>
      <c r="Q1210" t="s">
        <v>72</v>
      </c>
      <c r="R1210" t="s">
        <v>104</v>
      </c>
      <c r="S1210" t="s">
        <v>73</v>
      </c>
      <c r="T1210" t="s">
        <v>63</v>
      </c>
      <c r="U1210" t="s">
        <v>43</v>
      </c>
      <c r="V1210">
        <v>54</v>
      </c>
      <c r="W1210">
        <v>19</v>
      </c>
      <c r="X1210" t="str">
        <f>IF(Table1[[#This Row],[Driver Age]]&lt;25,"(&lt;25) Young",IF(Table1[[#This Row],[Driver Age]]&lt;=60,"(25–60) Adult","(&gt;60) Senior"))</f>
        <v>(&lt;25) Young</v>
      </c>
      <c r="Y1210" t="s">
        <v>44</v>
      </c>
      <c r="Z1210" t="s">
        <v>107</v>
      </c>
      <c r="AA1210" t="s">
        <v>45</v>
      </c>
      <c r="AB1210" t="s">
        <v>97</v>
      </c>
      <c r="AC1210">
        <v>7</v>
      </c>
      <c r="AD1210" t="s">
        <v>78</v>
      </c>
      <c r="AE1210" t="s">
        <v>65</v>
      </c>
      <c r="AF1210" t="s">
        <v>26</v>
      </c>
      <c r="AG1210" t="s">
        <v>143</v>
      </c>
      <c r="AH1210">
        <v>0</v>
      </c>
      <c r="AI1210" t="s">
        <v>168</v>
      </c>
      <c r="AJ1210" t="s">
        <v>52</v>
      </c>
    </row>
    <row r="1211" spans="1:36">
      <c r="A1211" t="s">
        <v>2195</v>
      </c>
      <c r="B1211">
        <f>1</f>
        <v>1</v>
      </c>
      <c r="C1211" t="s">
        <v>116</v>
      </c>
      <c r="D1211" t="str">
        <f>VLOOKUP(Table1[[#This Row],[State Name]], Lookup!$A$2:$B$33, 2, FALSE)</f>
        <v>HP</v>
      </c>
      <c r="E1211" t="s">
        <v>33</v>
      </c>
      <c r="F1211">
        <v>2022</v>
      </c>
      <c r="G1211" t="s">
        <v>56</v>
      </c>
      <c r="H1211">
        <f t="shared" si="18"/>
        <v>1</v>
      </c>
      <c r="I1211" s="3">
        <f>DATE(Table1[[#This Row],[Year]],Table1[[#This Row],[Month_Number]],1)</f>
        <v>44562</v>
      </c>
      <c r="J1211" t="s">
        <v>146</v>
      </c>
      <c r="K1211" t="s">
        <v>139</v>
      </c>
      <c r="L1211" t="s">
        <v>59</v>
      </c>
      <c r="M1211">
        <v>1</v>
      </c>
      <c r="N1211" t="s">
        <v>60</v>
      </c>
      <c r="O1211">
        <v>9</v>
      </c>
      <c r="P1211">
        <v>1</v>
      </c>
      <c r="Q1211" t="s">
        <v>87</v>
      </c>
      <c r="R1211" t="s">
        <v>40</v>
      </c>
      <c r="S1211" t="s">
        <v>73</v>
      </c>
      <c r="T1211" t="s">
        <v>63</v>
      </c>
      <c r="U1211" t="s">
        <v>43</v>
      </c>
      <c r="V1211">
        <v>84</v>
      </c>
      <c r="W1211">
        <v>50</v>
      </c>
      <c r="X1211" t="str">
        <f>IF(Table1[[#This Row],[Driver Age]]&lt;25,"(&lt;25) Young",IF(Table1[[#This Row],[Driver Age]]&lt;=60,"(25–60) Adult","(&gt;60) Senior"))</f>
        <v>(25–60) Adult</v>
      </c>
      <c r="Y1211" t="s">
        <v>75</v>
      </c>
      <c r="Z1211" t="s">
        <v>33</v>
      </c>
      <c r="AA1211" t="s">
        <v>45</v>
      </c>
      <c r="AB1211" t="s">
        <v>46</v>
      </c>
      <c r="AC1211">
        <v>23</v>
      </c>
      <c r="AD1211" t="s">
        <v>47</v>
      </c>
      <c r="AE1211" t="s">
        <v>79</v>
      </c>
      <c r="AF1211" t="s">
        <v>49</v>
      </c>
      <c r="AG1211" t="s">
        <v>50</v>
      </c>
      <c r="AH1211">
        <v>0.11</v>
      </c>
      <c r="AI1211" t="s">
        <v>66</v>
      </c>
      <c r="AJ1211" t="s">
        <v>91</v>
      </c>
    </row>
    <row r="1212" spans="1:36">
      <c r="A1212" t="s">
        <v>2196</v>
      </c>
      <c r="B1212">
        <f>1</f>
        <v>1</v>
      </c>
      <c r="C1212" t="s">
        <v>253</v>
      </c>
      <c r="D1212" t="str">
        <f>VLOOKUP(Table1[[#This Row],[State Name]], Lookup!$A$2:$B$33, 2, FALSE)</f>
        <v>UK</v>
      </c>
      <c r="E1212" t="s">
        <v>33</v>
      </c>
      <c r="F1212">
        <v>2022</v>
      </c>
      <c r="G1212" t="s">
        <v>111</v>
      </c>
      <c r="H1212">
        <f t="shared" si="18"/>
        <v>10</v>
      </c>
      <c r="I1212" s="3">
        <f>DATE(Table1[[#This Row],[Year]],Table1[[#This Row],[Month_Number]],1)</f>
        <v>44835</v>
      </c>
      <c r="J1212" t="s">
        <v>95</v>
      </c>
      <c r="K1212" t="s">
        <v>397</v>
      </c>
      <c r="L1212" t="s">
        <v>50</v>
      </c>
      <c r="M1212">
        <v>1</v>
      </c>
      <c r="N1212" t="s">
        <v>60</v>
      </c>
      <c r="O1212">
        <v>1</v>
      </c>
      <c r="P1212">
        <v>0</v>
      </c>
      <c r="Q1212" t="s">
        <v>87</v>
      </c>
      <c r="R1212" t="s">
        <v>61</v>
      </c>
      <c r="S1212" t="s">
        <v>41</v>
      </c>
      <c r="T1212" t="s">
        <v>74</v>
      </c>
      <c r="U1212" t="s">
        <v>43</v>
      </c>
      <c r="V1212">
        <v>113</v>
      </c>
      <c r="W1212">
        <v>33</v>
      </c>
      <c r="X1212" t="str">
        <f>IF(Table1[[#This Row],[Driver Age]]&lt;25,"(&lt;25) Young",IF(Table1[[#This Row],[Driver Age]]&lt;=60,"(25–60) Adult","(&gt;60) Senior"))</f>
        <v>(25–60) Adult</v>
      </c>
      <c r="Y1212" t="s">
        <v>75</v>
      </c>
      <c r="Z1212" t="s">
        <v>90</v>
      </c>
      <c r="AA1212" t="s">
        <v>76</v>
      </c>
      <c r="AB1212" t="s">
        <v>77</v>
      </c>
      <c r="AC1212">
        <v>17</v>
      </c>
      <c r="AD1212" t="s">
        <v>114</v>
      </c>
      <c r="AE1212" t="s">
        <v>79</v>
      </c>
      <c r="AF1212" t="s">
        <v>49</v>
      </c>
      <c r="AG1212" t="s">
        <v>143</v>
      </c>
      <c r="AH1212">
        <v>0</v>
      </c>
      <c r="AI1212" t="s">
        <v>80</v>
      </c>
      <c r="AJ1212" t="s">
        <v>81</v>
      </c>
    </row>
    <row r="1213" spans="1:36">
      <c r="A1213" t="s">
        <v>2197</v>
      </c>
      <c r="B1213">
        <f>1</f>
        <v>1</v>
      </c>
      <c r="C1213" t="s">
        <v>294</v>
      </c>
      <c r="D1213" t="str">
        <f>VLOOKUP(Table1[[#This Row],[State Name]], Lookup!$A$2:$B$33, 2, FALSE)</f>
        <v>MZ</v>
      </c>
      <c r="E1213" t="s">
        <v>33</v>
      </c>
      <c r="F1213">
        <v>2018</v>
      </c>
      <c r="G1213" t="s">
        <v>94</v>
      </c>
      <c r="H1213">
        <f t="shared" si="18"/>
        <v>8</v>
      </c>
      <c r="I1213" s="3">
        <f>DATE(Table1[[#This Row],[Year]],Table1[[#This Row],[Month_Number]],1)</f>
        <v>43313</v>
      </c>
      <c r="J1213" t="s">
        <v>57</v>
      </c>
      <c r="K1213" t="s">
        <v>1505</v>
      </c>
      <c r="L1213" t="s">
        <v>59</v>
      </c>
      <c r="M1213">
        <v>5</v>
      </c>
      <c r="N1213" t="s">
        <v>60</v>
      </c>
      <c r="O1213">
        <v>4</v>
      </c>
      <c r="P1213">
        <v>3</v>
      </c>
      <c r="Q1213" t="s">
        <v>103</v>
      </c>
      <c r="R1213" t="s">
        <v>104</v>
      </c>
      <c r="S1213" t="s">
        <v>120</v>
      </c>
      <c r="T1213" t="s">
        <v>63</v>
      </c>
      <c r="U1213" t="s">
        <v>33</v>
      </c>
      <c r="V1213">
        <v>69</v>
      </c>
      <c r="W1213">
        <v>54</v>
      </c>
      <c r="X1213" t="str">
        <f>IF(Table1[[#This Row],[Driver Age]]&lt;25,"(&lt;25) Young",IF(Table1[[#This Row],[Driver Age]]&lt;=60,"(25–60) Adult","(&gt;60) Senior"))</f>
        <v>(25–60) Adult</v>
      </c>
      <c r="Y1213" t="s">
        <v>75</v>
      </c>
      <c r="Z1213" t="s">
        <v>90</v>
      </c>
      <c r="AA1213" t="s">
        <v>45</v>
      </c>
      <c r="AB1213" t="s">
        <v>97</v>
      </c>
      <c r="AC1213">
        <v>5</v>
      </c>
      <c r="AD1213" t="s">
        <v>78</v>
      </c>
      <c r="AE1213" t="s">
        <v>65</v>
      </c>
      <c r="AF1213" t="s">
        <v>49</v>
      </c>
      <c r="AG1213" t="s">
        <v>50</v>
      </c>
      <c r="AH1213">
        <v>0.75</v>
      </c>
      <c r="AI1213" t="s">
        <v>66</v>
      </c>
      <c r="AJ1213" t="s">
        <v>52</v>
      </c>
    </row>
    <row r="1214" spans="1:36">
      <c r="A1214" t="s">
        <v>2198</v>
      </c>
      <c r="B1214">
        <f>1</f>
        <v>1</v>
      </c>
      <c r="C1214" t="s">
        <v>311</v>
      </c>
      <c r="D1214" t="str">
        <f>VLOOKUP(Table1[[#This Row],[State Name]], Lookup!$A$2:$B$33, 2, FALSE)</f>
        <v>JH</v>
      </c>
      <c r="E1214" t="s">
        <v>33</v>
      </c>
      <c r="F1214">
        <v>2020</v>
      </c>
      <c r="G1214" t="s">
        <v>138</v>
      </c>
      <c r="H1214">
        <f t="shared" si="18"/>
        <v>9</v>
      </c>
      <c r="I1214" s="3">
        <f>DATE(Table1[[#This Row],[Year]],Table1[[#This Row],[Month_Number]],1)</f>
        <v>44075</v>
      </c>
      <c r="J1214" t="s">
        <v>57</v>
      </c>
      <c r="K1214" t="s">
        <v>687</v>
      </c>
      <c r="L1214" t="s">
        <v>37</v>
      </c>
      <c r="M1214">
        <v>2</v>
      </c>
      <c r="N1214" t="s">
        <v>162</v>
      </c>
      <c r="O1214">
        <v>2</v>
      </c>
      <c r="P1214">
        <v>4</v>
      </c>
      <c r="Q1214" t="s">
        <v>87</v>
      </c>
      <c r="R1214" t="s">
        <v>104</v>
      </c>
      <c r="S1214" t="s">
        <v>120</v>
      </c>
      <c r="T1214" t="s">
        <v>63</v>
      </c>
      <c r="U1214" t="s">
        <v>43</v>
      </c>
      <c r="V1214">
        <v>70</v>
      </c>
      <c r="W1214">
        <v>34</v>
      </c>
      <c r="X1214" t="str">
        <f>IF(Table1[[#This Row],[Driver Age]]&lt;25,"(&lt;25) Young",IF(Table1[[#This Row],[Driver Age]]&lt;=60,"(25–60) Adult","(&gt;60) Senior"))</f>
        <v>(25–60) Adult</v>
      </c>
      <c r="Y1214" t="s">
        <v>75</v>
      </c>
      <c r="Z1214" t="s">
        <v>107</v>
      </c>
      <c r="AA1214" t="s">
        <v>76</v>
      </c>
      <c r="AB1214" t="s">
        <v>77</v>
      </c>
      <c r="AC1214">
        <v>4</v>
      </c>
      <c r="AD1214" t="s">
        <v>47</v>
      </c>
      <c r="AE1214" t="s">
        <v>48</v>
      </c>
      <c r="AF1214" t="s">
        <v>49</v>
      </c>
      <c r="AG1214" t="s">
        <v>50</v>
      </c>
      <c r="AH1214">
        <v>2</v>
      </c>
      <c r="AI1214" t="s">
        <v>80</v>
      </c>
      <c r="AJ1214" t="s">
        <v>91</v>
      </c>
    </row>
    <row r="1215" spans="1:36">
      <c r="A1215" t="s">
        <v>2199</v>
      </c>
      <c r="B1215">
        <f>1</f>
        <v>1</v>
      </c>
      <c r="C1215" t="s">
        <v>183</v>
      </c>
      <c r="D1215" t="str">
        <f>VLOOKUP(Table1[[#This Row],[State Name]], Lookup!$A$2:$B$33, 2, FALSE)</f>
        <v>TN</v>
      </c>
      <c r="E1215" t="s">
        <v>503</v>
      </c>
      <c r="F1215">
        <v>2018</v>
      </c>
      <c r="G1215" t="s">
        <v>138</v>
      </c>
      <c r="H1215">
        <f t="shared" si="18"/>
        <v>9</v>
      </c>
      <c r="I1215" s="3">
        <f>DATE(Table1[[#This Row],[Year]],Table1[[#This Row],[Month_Number]],1)</f>
        <v>43344</v>
      </c>
      <c r="J1215" t="s">
        <v>84</v>
      </c>
      <c r="K1215" t="s">
        <v>2200</v>
      </c>
      <c r="L1215" t="s">
        <v>50</v>
      </c>
      <c r="M1215">
        <v>5</v>
      </c>
      <c r="N1215" t="s">
        <v>162</v>
      </c>
      <c r="O1215">
        <v>3</v>
      </c>
      <c r="P1215">
        <v>4</v>
      </c>
      <c r="Q1215" t="s">
        <v>119</v>
      </c>
      <c r="R1215" t="s">
        <v>61</v>
      </c>
      <c r="S1215" t="s">
        <v>41</v>
      </c>
      <c r="T1215" t="s">
        <v>63</v>
      </c>
      <c r="U1215" t="s">
        <v>33</v>
      </c>
      <c r="V1215">
        <v>104</v>
      </c>
      <c r="W1215">
        <v>23</v>
      </c>
      <c r="X1215" t="str">
        <f>IF(Table1[[#This Row],[Driver Age]]&lt;25,"(&lt;25) Young",IF(Table1[[#This Row],[Driver Age]]&lt;=60,"(25–60) Adult","(&gt;60) Senior"))</f>
        <v>(&lt;25) Young</v>
      </c>
      <c r="Y1215" t="s">
        <v>44</v>
      </c>
      <c r="Z1215" t="s">
        <v>33</v>
      </c>
      <c r="AA1215" t="s">
        <v>45</v>
      </c>
      <c r="AB1215" t="s">
        <v>77</v>
      </c>
      <c r="AC1215">
        <v>21</v>
      </c>
      <c r="AD1215" t="s">
        <v>47</v>
      </c>
      <c r="AE1215" t="s">
        <v>65</v>
      </c>
      <c r="AF1215" t="s">
        <v>26</v>
      </c>
      <c r="AG1215" t="s">
        <v>50</v>
      </c>
      <c r="AH1215">
        <v>1.33</v>
      </c>
      <c r="AI1215" t="s">
        <v>168</v>
      </c>
      <c r="AJ1215" t="s">
        <v>67</v>
      </c>
    </row>
    <row r="1216" spans="1:36">
      <c r="A1216" t="s">
        <v>2201</v>
      </c>
      <c r="B1216">
        <f>1</f>
        <v>1</v>
      </c>
      <c r="C1216" t="s">
        <v>32</v>
      </c>
      <c r="D1216" t="str">
        <f>VLOOKUP(Table1[[#This Row],[State Name]], Lookup!$A$2:$B$33, 2, FALSE)</f>
        <v>JK</v>
      </c>
      <c r="E1216" t="s">
        <v>33</v>
      </c>
      <c r="F1216">
        <v>2019</v>
      </c>
      <c r="G1216" t="s">
        <v>94</v>
      </c>
      <c r="H1216">
        <f t="shared" si="18"/>
        <v>8</v>
      </c>
      <c r="I1216" s="3">
        <f>DATE(Table1[[#This Row],[Year]],Table1[[#This Row],[Month_Number]],1)</f>
        <v>43678</v>
      </c>
      <c r="J1216" t="s">
        <v>146</v>
      </c>
      <c r="K1216" t="s">
        <v>707</v>
      </c>
      <c r="L1216" t="s">
        <v>37</v>
      </c>
      <c r="M1216">
        <v>1</v>
      </c>
      <c r="N1216" t="s">
        <v>71</v>
      </c>
      <c r="O1216">
        <v>2</v>
      </c>
      <c r="P1216">
        <v>3</v>
      </c>
      <c r="Q1216" t="s">
        <v>72</v>
      </c>
      <c r="R1216" t="s">
        <v>40</v>
      </c>
      <c r="S1216" t="s">
        <v>62</v>
      </c>
      <c r="T1216" t="s">
        <v>105</v>
      </c>
      <c r="U1216" t="s">
        <v>106</v>
      </c>
      <c r="V1216">
        <v>86</v>
      </c>
      <c r="W1216">
        <v>66</v>
      </c>
      <c r="X1216" t="str">
        <f>IF(Table1[[#This Row],[Driver Age]]&lt;25,"(&lt;25) Young",IF(Table1[[#This Row],[Driver Age]]&lt;=60,"(25–60) Adult","(&gt;60) Senior"))</f>
        <v>(&gt;60) Senior</v>
      </c>
      <c r="Y1216" t="s">
        <v>75</v>
      </c>
      <c r="Z1216" t="s">
        <v>90</v>
      </c>
      <c r="AA1216" t="s">
        <v>45</v>
      </c>
      <c r="AB1216" t="s">
        <v>64</v>
      </c>
      <c r="AC1216">
        <v>13</v>
      </c>
      <c r="AD1216" t="s">
        <v>135</v>
      </c>
      <c r="AE1216" t="s">
        <v>65</v>
      </c>
      <c r="AF1216" t="s">
        <v>49</v>
      </c>
      <c r="AG1216" t="s">
        <v>50</v>
      </c>
      <c r="AH1216">
        <v>1.5</v>
      </c>
      <c r="AI1216" t="s">
        <v>51</v>
      </c>
      <c r="AJ1216" t="s">
        <v>91</v>
      </c>
    </row>
    <row r="1217" spans="1:36">
      <c r="A1217" t="s">
        <v>2202</v>
      </c>
      <c r="B1217">
        <f>1</f>
        <v>1</v>
      </c>
      <c r="C1217" t="s">
        <v>152</v>
      </c>
      <c r="D1217" t="str">
        <f>VLOOKUP(Table1[[#This Row],[State Name]], Lookup!$A$2:$B$33, 2, FALSE)</f>
        <v>AP</v>
      </c>
      <c r="E1217" t="s">
        <v>273</v>
      </c>
      <c r="F1217">
        <v>2023</v>
      </c>
      <c r="G1217" t="s">
        <v>192</v>
      </c>
      <c r="H1217">
        <f t="shared" si="18"/>
        <v>3</v>
      </c>
      <c r="I1217" s="3">
        <f>DATE(Table1[[#This Row],[Year]],Table1[[#This Row],[Month_Number]],1)</f>
        <v>44986</v>
      </c>
      <c r="J1217" t="s">
        <v>154</v>
      </c>
      <c r="K1217" t="s">
        <v>694</v>
      </c>
      <c r="L1217" t="s">
        <v>59</v>
      </c>
      <c r="M1217">
        <v>4</v>
      </c>
      <c r="N1217" t="s">
        <v>60</v>
      </c>
      <c r="O1217">
        <v>10</v>
      </c>
      <c r="P1217">
        <v>2</v>
      </c>
      <c r="Q1217" t="s">
        <v>103</v>
      </c>
      <c r="R1217" t="s">
        <v>61</v>
      </c>
      <c r="S1217" t="s">
        <v>120</v>
      </c>
      <c r="T1217" t="s">
        <v>63</v>
      </c>
      <c r="U1217" t="s">
        <v>106</v>
      </c>
      <c r="V1217">
        <v>45</v>
      </c>
      <c r="W1217">
        <v>65</v>
      </c>
      <c r="X1217" t="str">
        <f>IF(Table1[[#This Row],[Driver Age]]&lt;25,"(&lt;25) Young",IF(Table1[[#This Row],[Driver Age]]&lt;=60,"(25–60) Adult","(&gt;60) Senior"))</f>
        <v>(&gt;60) Senior</v>
      </c>
      <c r="Y1217" t="s">
        <v>44</v>
      </c>
      <c r="Z1217" t="s">
        <v>90</v>
      </c>
      <c r="AA1217" t="s">
        <v>45</v>
      </c>
      <c r="AB1217" t="s">
        <v>64</v>
      </c>
      <c r="AC1217">
        <v>21</v>
      </c>
      <c r="AD1217" t="s">
        <v>47</v>
      </c>
      <c r="AE1217" t="s">
        <v>79</v>
      </c>
      <c r="AF1217" t="s">
        <v>26</v>
      </c>
      <c r="AG1217" t="s">
        <v>50</v>
      </c>
      <c r="AH1217">
        <v>0.2</v>
      </c>
      <c r="AI1217" t="s">
        <v>51</v>
      </c>
      <c r="AJ1217" t="s">
        <v>109</v>
      </c>
    </row>
    <row r="1218" spans="1:36">
      <c r="A1218" t="s">
        <v>2203</v>
      </c>
      <c r="B1218">
        <f>1</f>
        <v>1</v>
      </c>
      <c r="C1218" t="s">
        <v>141</v>
      </c>
      <c r="D1218" t="str">
        <f>VLOOKUP(Table1[[#This Row],[State Name]], Lookup!$A$2:$B$33, 2, FALSE)</f>
        <v>BR</v>
      </c>
      <c r="E1218" t="s">
        <v>33</v>
      </c>
      <c r="F1218">
        <v>2018</v>
      </c>
      <c r="G1218" t="s">
        <v>138</v>
      </c>
      <c r="H1218">
        <f t="shared" ref="H1218:H1281" si="19">MONTH(DATEVALUE(G1218 &amp; " 5"))</f>
        <v>9</v>
      </c>
      <c r="I1218" s="3">
        <f>DATE(Table1[[#This Row],[Year]],Table1[[#This Row],[Month_Number]],1)</f>
        <v>43344</v>
      </c>
      <c r="J1218" t="s">
        <v>95</v>
      </c>
      <c r="K1218" t="s">
        <v>2204</v>
      </c>
      <c r="L1218" t="s">
        <v>37</v>
      </c>
      <c r="M1218">
        <v>1</v>
      </c>
      <c r="N1218" t="s">
        <v>86</v>
      </c>
      <c r="O1218">
        <v>5</v>
      </c>
      <c r="P1218">
        <v>1</v>
      </c>
      <c r="Q1218" t="s">
        <v>103</v>
      </c>
      <c r="R1218" t="s">
        <v>40</v>
      </c>
      <c r="S1218" t="s">
        <v>73</v>
      </c>
      <c r="T1218" t="s">
        <v>105</v>
      </c>
      <c r="U1218" t="s">
        <v>89</v>
      </c>
      <c r="V1218">
        <v>85</v>
      </c>
      <c r="W1218">
        <v>65</v>
      </c>
      <c r="X1218" t="str">
        <f>IF(Table1[[#This Row],[Driver Age]]&lt;25,"(&lt;25) Young",IF(Table1[[#This Row],[Driver Age]]&lt;=60,"(25–60) Adult","(&gt;60) Senior"))</f>
        <v>(&gt;60) Senior</v>
      </c>
      <c r="Y1218" t="s">
        <v>75</v>
      </c>
      <c r="Z1218" t="s">
        <v>90</v>
      </c>
      <c r="AA1218" t="s">
        <v>45</v>
      </c>
      <c r="AB1218" t="s">
        <v>97</v>
      </c>
      <c r="AC1218">
        <v>6</v>
      </c>
      <c r="AD1218" t="s">
        <v>78</v>
      </c>
      <c r="AE1218" t="s">
        <v>65</v>
      </c>
      <c r="AF1218" t="s">
        <v>49</v>
      </c>
      <c r="AG1218" t="s">
        <v>50</v>
      </c>
      <c r="AH1218">
        <v>0.2</v>
      </c>
      <c r="AI1218" t="s">
        <v>51</v>
      </c>
      <c r="AJ1218" t="s">
        <v>91</v>
      </c>
    </row>
    <row r="1219" spans="1:36">
      <c r="A1219" t="s">
        <v>2205</v>
      </c>
      <c r="B1219">
        <f>1</f>
        <v>1</v>
      </c>
      <c r="C1219" t="s">
        <v>294</v>
      </c>
      <c r="D1219" t="str">
        <f>VLOOKUP(Table1[[#This Row],[State Name]], Lookup!$A$2:$B$33, 2, FALSE)</f>
        <v>MZ</v>
      </c>
      <c r="E1219" t="s">
        <v>33</v>
      </c>
      <c r="F1219">
        <v>2019</v>
      </c>
      <c r="G1219" t="s">
        <v>34</v>
      </c>
      <c r="H1219">
        <f t="shared" si="19"/>
        <v>5</v>
      </c>
      <c r="I1219" s="3">
        <f>DATE(Table1[[#This Row],[Year]],Table1[[#This Row],[Month_Number]],1)</f>
        <v>43586</v>
      </c>
      <c r="J1219" t="s">
        <v>57</v>
      </c>
      <c r="K1219" t="s">
        <v>1642</v>
      </c>
      <c r="L1219" t="s">
        <v>59</v>
      </c>
      <c r="M1219">
        <v>5</v>
      </c>
      <c r="N1219" t="s">
        <v>60</v>
      </c>
      <c r="O1219">
        <v>5</v>
      </c>
      <c r="P1219">
        <v>1</v>
      </c>
      <c r="Q1219" t="s">
        <v>39</v>
      </c>
      <c r="R1219" t="s">
        <v>88</v>
      </c>
      <c r="S1219" t="s">
        <v>62</v>
      </c>
      <c r="T1219" t="s">
        <v>105</v>
      </c>
      <c r="U1219" t="s">
        <v>89</v>
      </c>
      <c r="V1219">
        <v>95</v>
      </c>
      <c r="W1219">
        <v>26</v>
      </c>
      <c r="X1219" t="str">
        <f>IF(Table1[[#This Row],[Driver Age]]&lt;25,"(&lt;25) Young",IF(Table1[[#This Row],[Driver Age]]&lt;=60,"(25–60) Adult","(&gt;60) Senior"))</f>
        <v>(25–60) Adult</v>
      </c>
      <c r="Y1219" t="s">
        <v>44</v>
      </c>
      <c r="Z1219" t="s">
        <v>33</v>
      </c>
      <c r="AA1219" t="s">
        <v>76</v>
      </c>
      <c r="AB1219" t="s">
        <v>77</v>
      </c>
      <c r="AC1219">
        <v>7</v>
      </c>
      <c r="AD1219" t="s">
        <v>78</v>
      </c>
      <c r="AE1219" t="s">
        <v>65</v>
      </c>
      <c r="AF1219" t="s">
        <v>49</v>
      </c>
      <c r="AG1219" t="s">
        <v>50</v>
      </c>
      <c r="AH1219">
        <v>0.2</v>
      </c>
      <c r="AI1219" t="s">
        <v>80</v>
      </c>
      <c r="AJ1219" t="s">
        <v>67</v>
      </c>
    </row>
    <row r="1220" spans="1:36">
      <c r="A1220" t="s">
        <v>2206</v>
      </c>
      <c r="B1220">
        <f>1</f>
        <v>1</v>
      </c>
      <c r="C1220" t="s">
        <v>170</v>
      </c>
      <c r="D1220" t="str">
        <f>VLOOKUP(Table1[[#This Row],[State Name]], Lookup!$A$2:$B$33, 2, FALSE)</f>
        <v>PY</v>
      </c>
      <c r="E1220" t="s">
        <v>33</v>
      </c>
      <c r="F1220">
        <v>2021</v>
      </c>
      <c r="G1220" t="s">
        <v>83</v>
      </c>
      <c r="H1220">
        <f t="shared" si="19"/>
        <v>6</v>
      </c>
      <c r="I1220" s="3">
        <f>DATE(Table1[[#This Row],[Year]],Table1[[#This Row],[Month_Number]],1)</f>
        <v>44348</v>
      </c>
      <c r="J1220" t="s">
        <v>101</v>
      </c>
      <c r="K1220" t="s">
        <v>2207</v>
      </c>
      <c r="L1220" t="s">
        <v>50</v>
      </c>
      <c r="M1220">
        <v>3</v>
      </c>
      <c r="N1220" t="s">
        <v>60</v>
      </c>
      <c r="O1220">
        <v>7</v>
      </c>
      <c r="P1220">
        <v>0</v>
      </c>
      <c r="Q1220" t="s">
        <v>87</v>
      </c>
      <c r="R1220" t="s">
        <v>104</v>
      </c>
      <c r="S1220" t="s">
        <v>73</v>
      </c>
      <c r="T1220" t="s">
        <v>74</v>
      </c>
      <c r="U1220" t="s">
        <v>43</v>
      </c>
      <c r="V1220">
        <v>56</v>
      </c>
      <c r="W1220">
        <v>30</v>
      </c>
      <c r="X1220" t="str">
        <f>IF(Table1[[#This Row],[Driver Age]]&lt;25,"(&lt;25) Young",IF(Table1[[#This Row],[Driver Age]]&lt;=60,"(25–60) Adult","(&gt;60) Senior"))</f>
        <v>(25–60) Adult</v>
      </c>
      <c r="Y1220" t="s">
        <v>75</v>
      </c>
      <c r="Z1220" t="s">
        <v>90</v>
      </c>
      <c r="AA1220" t="s">
        <v>76</v>
      </c>
      <c r="AB1220" t="s">
        <v>97</v>
      </c>
      <c r="AC1220">
        <v>1</v>
      </c>
      <c r="AD1220" t="s">
        <v>47</v>
      </c>
      <c r="AE1220" t="s">
        <v>48</v>
      </c>
      <c r="AF1220" t="s">
        <v>49</v>
      </c>
      <c r="AG1220" t="s">
        <v>143</v>
      </c>
      <c r="AH1220">
        <v>0</v>
      </c>
      <c r="AI1220" t="s">
        <v>80</v>
      </c>
      <c r="AJ1220" t="s">
        <v>52</v>
      </c>
    </row>
    <row r="1221" spans="1:36">
      <c r="A1221" t="s">
        <v>2208</v>
      </c>
      <c r="B1221">
        <f>1</f>
        <v>1</v>
      </c>
      <c r="C1221" t="s">
        <v>215</v>
      </c>
      <c r="D1221" t="str">
        <f>VLOOKUP(Table1[[#This Row],[State Name]], Lookup!$A$2:$B$33, 2, FALSE)</f>
        <v>KL</v>
      </c>
      <c r="E1221" t="s">
        <v>33</v>
      </c>
      <c r="F1221">
        <v>2020</v>
      </c>
      <c r="G1221" t="s">
        <v>56</v>
      </c>
      <c r="H1221">
        <f t="shared" si="19"/>
        <v>1</v>
      </c>
      <c r="I1221" s="3">
        <f>DATE(Table1[[#This Row],[Year]],Table1[[#This Row],[Month_Number]],1)</f>
        <v>43831</v>
      </c>
      <c r="J1221" t="s">
        <v>95</v>
      </c>
      <c r="K1221" t="s">
        <v>2209</v>
      </c>
      <c r="L1221" t="s">
        <v>37</v>
      </c>
      <c r="M1221">
        <v>3</v>
      </c>
      <c r="N1221" t="s">
        <v>71</v>
      </c>
      <c r="O1221">
        <v>5</v>
      </c>
      <c r="P1221">
        <v>5</v>
      </c>
      <c r="Q1221" t="s">
        <v>119</v>
      </c>
      <c r="R1221" t="s">
        <v>61</v>
      </c>
      <c r="S1221" t="s">
        <v>73</v>
      </c>
      <c r="T1221" t="s">
        <v>63</v>
      </c>
      <c r="U1221" t="s">
        <v>106</v>
      </c>
      <c r="V1221">
        <v>73</v>
      </c>
      <c r="W1221">
        <v>20</v>
      </c>
      <c r="X1221" t="str">
        <f>IF(Table1[[#This Row],[Driver Age]]&lt;25,"(&lt;25) Young",IF(Table1[[#This Row],[Driver Age]]&lt;=60,"(25–60) Adult","(&gt;60) Senior"))</f>
        <v>(&lt;25) Young</v>
      </c>
      <c r="Y1221" t="s">
        <v>44</v>
      </c>
      <c r="Z1221" t="s">
        <v>90</v>
      </c>
      <c r="AA1221" t="s">
        <v>76</v>
      </c>
      <c r="AB1221" t="s">
        <v>64</v>
      </c>
      <c r="AC1221">
        <v>8</v>
      </c>
      <c r="AD1221" t="s">
        <v>78</v>
      </c>
      <c r="AE1221" t="s">
        <v>48</v>
      </c>
      <c r="AF1221" t="s">
        <v>49</v>
      </c>
      <c r="AG1221" t="s">
        <v>50</v>
      </c>
      <c r="AH1221">
        <v>1</v>
      </c>
      <c r="AI1221" t="s">
        <v>168</v>
      </c>
      <c r="AJ1221" t="s">
        <v>91</v>
      </c>
    </row>
    <row r="1222" spans="1:36">
      <c r="A1222" t="s">
        <v>2210</v>
      </c>
      <c r="B1222">
        <f>1</f>
        <v>1</v>
      </c>
      <c r="C1222" t="s">
        <v>170</v>
      </c>
      <c r="D1222" t="str">
        <f>VLOOKUP(Table1[[#This Row],[State Name]], Lookup!$A$2:$B$33, 2, FALSE)</f>
        <v>PY</v>
      </c>
      <c r="E1222" t="s">
        <v>33</v>
      </c>
      <c r="F1222">
        <v>2020</v>
      </c>
      <c r="G1222" t="s">
        <v>117</v>
      </c>
      <c r="H1222">
        <f t="shared" si="19"/>
        <v>12</v>
      </c>
      <c r="I1222" s="3">
        <f>DATE(Table1[[#This Row],[Year]],Table1[[#This Row],[Month_Number]],1)</f>
        <v>44166</v>
      </c>
      <c r="J1222" t="s">
        <v>95</v>
      </c>
      <c r="K1222" t="s">
        <v>2211</v>
      </c>
      <c r="L1222" t="s">
        <v>37</v>
      </c>
      <c r="M1222">
        <v>5</v>
      </c>
      <c r="N1222" t="s">
        <v>86</v>
      </c>
      <c r="O1222">
        <v>9</v>
      </c>
      <c r="P1222">
        <v>5</v>
      </c>
      <c r="Q1222" t="s">
        <v>103</v>
      </c>
      <c r="R1222" t="s">
        <v>104</v>
      </c>
      <c r="S1222" t="s">
        <v>120</v>
      </c>
      <c r="T1222" t="s">
        <v>105</v>
      </c>
      <c r="U1222" t="s">
        <v>89</v>
      </c>
      <c r="V1222">
        <v>35</v>
      </c>
      <c r="W1222">
        <v>59</v>
      </c>
      <c r="X1222" t="str">
        <f>IF(Table1[[#This Row],[Driver Age]]&lt;25,"(&lt;25) Young",IF(Table1[[#This Row],[Driver Age]]&lt;=60,"(25–60) Adult","(&gt;60) Senior"))</f>
        <v>(25–60) Adult</v>
      </c>
      <c r="Y1222" t="s">
        <v>75</v>
      </c>
      <c r="Z1222" t="s">
        <v>90</v>
      </c>
      <c r="AA1222" t="s">
        <v>45</v>
      </c>
      <c r="AB1222" t="s">
        <v>46</v>
      </c>
      <c r="AC1222">
        <v>10</v>
      </c>
      <c r="AD1222" t="s">
        <v>78</v>
      </c>
      <c r="AE1222" t="s">
        <v>48</v>
      </c>
      <c r="AF1222" t="s">
        <v>49</v>
      </c>
      <c r="AG1222" t="s">
        <v>50</v>
      </c>
      <c r="AH1222">
        <v>0.56000000000000005</v>
      </c>
      <c r="AI1222" t="s">
        <v>66</v>
      </c>
      <c r="AJ1222" t="s">
        <v>109</v>
      </c>
    </row>
    <row r="1223" spans="1:36">
      <c r="A1223" t="s">
        <v>2212</v>
      </c>
      <c r="B1223">
        <f>1</f>
        <v>1</v>
      </c>
      <c r="C1223" t="s">
        <v>286</v>
      </c>
      <c r="D1223" t="str">
        <f>VLOOKUP(Table1[[#This Row],[State Name]], Lookup!$A$2:$B$33, 2, FALSE)</f>
        <v>GA</v>
      </c>
      <c r="E1223" t="s">
        <v>33</v>
      </c>
      <c r="F1223">
        <v>2019</v>
      </c>
      <c r="G1223" t="s">
        <v>94</v>
      </c>
      <c r="H1223">
        <f t="shared" si="19"/>
        <v>8</v>
      </c>
      <c r="I1223" s="3">
        <f>DATE(Table1[[#This Row],[Year]],Table1[[#This Row],[Month_Number]],1)</f>
        <v>43678</v>
      </c>
      <c r="J1223" t="s">
        <v>101</v>
      </c>
      <c r="K1223" t="s">
        <v>477</v>
      </c>
      <c r="L1223" t="s">
        <v>59</v>
      </c>
      <c r="M1223">
        <v>4</v>
      </c>
      <c r="N1223" t="s">
        <v>128</v>
      </c>
      <c r="O1223">
        <v>0</v>
      </c>
      <c r="P1223">
        <v>4</v>
      </c>
      <c r="Q1223" t="s">
        <v>119</v>
      </c>
      <c r="R1223" t="s">
        <v>61</v>
      </c>
      <c r="S1223" t="s">
        <v>41</v>
      </c>
      <c r="T1223" t="s">
        <v>105</v>
      </c>
      <c r="U1223" t="s">
        <v>33</v>
      </c>
      <c r="V1223">
        <v>115</v>
      </c>
      <c r="W1223">
        <v>27</v>
      </c>
      <c r="X1223" t="str">
        <f>IF(Table1[[#This Row],[Driver Age]]&lt;25,"(&lt;25) Young",IF(Table1[[#This Row],[Driver Age]]&lt;=60,"(25–60) Adult","(&gt;60) Senior"))</f>
        <v>(25–60) Adult</v>
      </c>
      <c r="Y1223" t="s">
        <v>75</v>
      </c>
      <c r="Z1223" t="s">
        <v>90</v>
      </c>
      <c r="AA1223" t="s">
        <v>76</v>
      </c>
      <c r="AB1223" t="s">
        <v>77</v>
      </c>
      <c r="AC1223">
        <v>7</v>
      </c>
      <c r="AD1223" t="s">
        <v>78</v>
      </c>
      <c r="AE1223" t="s">
        <v>65</v>
      </c>
      <c r="AF1223" t="s">
        <v>49</v>
      </c>
      <c r="AG1223" t="s">
        <v>50</v>
      </c>
      <c r="AH1223">
        <v>0</v>
      </c>
      <c r="AI1223" t="s">
        <v>80</v>
      </c>
      <c r="AJ1223" t="s">
        <v>81</v>
      </c>
    </row>
    <row r="1224" spans="1:36">
      <c r="A1224" t="s">
        <v>2213</v>
      </c>
      <c r="B1224">
        <f>1</f>
        <v>1</v>
      </c>
      <c r="C1224" t="s">
        <v>69</v>
      </c>
      <c r="D1224" t="str">
        <f>VLOOKUP(Table1[[#This Row],[State Name]], Lookup!$A$2:$B$33, 2, FALSE)</f>
        <v>CG</v>
      </c>
      <c r="E1224" t="s">
        <v>33</v>
      </c>
      <c r="F1224">
        <v>2019</v>
      </c>
      <c r="G1224" t="s">
        <v>124</v>
      </c>
      <c r="H1224">
        <f t="shared" si="19"/>
        <v>7</v>
      </c>
      <c r="I1224" s="3">
        <f>DATE(Table1[[#This Row],[Year]],Table1[[#This Row],[Month_Number]],1)</f>
        <v>43647</v>
      </c>
      <c r="J1224" t="s">
        <v>101</v>
      </c>
      <c r="K1224" t="s">
        <v>2214</v>
      </c>
      <c r="L1224" t="s">
        <v>59</v>
      </c>
      <c r="M1224">
        <v>3</v>
      </c>
      <c r="N1224" t="s">
        <v>128</v>
      </c>
      <c r="O1224">
        <v>0</v>
      </c>
      <c r="P1224">
        <v>3</v>
      </c>
      <c r="Q1224" t="s">
        <v>87</v>
      </c>
      <c r="R1224" t="s">
        <v>40</v>
      </c>
      <c r="S1224" t="s">
        <v>73</v>
      </c>
      <c r="T1224" t="s">
        <v>105</v>
      </c>
      <c r="U1224" t="s">
        <v>43</v>
      </c>
      <c r="V1224">
        <v>39</v>
      </c>
      <c r="W1224">
        <v>45</v>
      </c>
      <c r="X1224" t="str">
        <f>IF(Table1[[#This Row],[Driver Age]]&lt;25,"(&lt;25) Young",IF(Table1[[#This Row],[Driver Age]]&lt;=60,"(25–60) Adult","(&gt;60) Senior"))</f>
        <v>(25–60) Adult</v>
      </c>
      <c r="Y1224" t="s">
        <v>44</v>
      </c>
      <c r="Z1224" t="s">
        <v>107</v>
      </c>
      <c r="AA1224" t="s">
        <v>45</v>
      </c>
      <c r="AB1224" t="s">
        <v>64</v>
      </c>
      <c r="AC1224">
        <v>16</v>
      </c>
      <c r="AD1224" t="s">
        <v>135</v>
      </c>
      <c r="AE1224" t="s">
        <v>65</v>
      </c>
      <c r="AF1224" t="s">
        <v>49</v>
      </c>
      <c r="AG1224" t="s">
        <v>50</v>
      </c>
      <c r="AH1224">
        <v>0</v>
      </c>
      <c r="AI1224" t="s">
        <v>108</v>
      </c>
      <c r="AJ1224" t="s">
        <v>109</v>
      </c>
    </row>
    <row r="1225" spans="1:36">
      <c r="A1225" t="s">
        <v>2215</v>
      </c>
      <c r="B1225">
        <f>1</f>
        <v>1</v>
      </c>
      <c r="C1225" t="s">
        <v>170</v>
      </c>
      <c r="D1225" t="str">
        <f>VLOOKUP(Table1[[#This Row],[State Name]], Lookup!$A$2:$B$33, 2, FALSE)</f>
        <v>PY</v>
      </c>
      <c r="E1225" t="s">
        <v>33</v>
      </c>
      <c r="F1225">
        <v>2021</v>
      </c>
      <c r="G1225" t="s">
        <v>192</v>
      </c>
      <c r="H1225">
        <f t="shared" si="19"/>
        <v>3</v>
      </c>
      <c r="I1225" s="3">
        <f>DATE(Table1[[#This Row],[Year]],Table1[[#This Row],[Month_Number]],1)</f>
        <v>44256</v>
      </c>
      <c r="J1225" t="s">
        <v>146</v>
      </c>
      <c r="K1225" t="s">
        <v>1408</v>
      </c>
      <c r="L1225" t="s">
        <v>59</v>
      </c>
      <c r="M1225">
        <v>3</v>
      </c>
      <c r="N1225" t="s">
        <v>113</v>
      </c>
      <c r="O1225">
        <v>2</v>
      </c>
      <c r="P1225">
        <v>5</v>
      </c>
      <c r="Q1225" t="s">
        <v>72</v>
      </c>
      <c r="R1225" t="s">
        <v>104</v>
      </c>
      <c r="S1225" t="s">
        <v>62</v>
      </c>
      <c r="T1225" t="s">
        <v>74</v>
      </c>
      <c r="U1225" t="s">
        <v>33</v>
      </c>
      <c r="V1225">
        <v>53</v>
      </c>
      <c r="W1225">
        <v>61</v>
      </c>
      <c r="X1225" t="str">
        <f>IF(Table1[[#This Row],[Driver Age]]&lt;25,"(&lt;25) Young",IF(Table1[[#This Row],[Driver Age]]&lt;=60,"(25–60) Adult","(&gt;60) Senior"))</f>
        <v>(&gt;60) Senior</v>
      </c>
      <c r="Y1225" t="s">
        <v>44</v>
      </c>
      <c r="Z1225" t="s">
        <v>107</v>
      </c>
      <c r="AA1225" t="s">
        <v>45</v>
      </c>
      <c r="AB1225" t="s">
        <v>64</v>
      </c>
      <c r="AC1225">
        <v>16</v>
      </c>
      <c r="AD1225" t="s">
        <v>135</v>
      </c>
      <c r="AE1225" t="s">
        <v>48</v>
      </c>
      <c r="AF1225" t="s">
        <v>49</v>
      </c>
      <c r="AG1225" t="s">
        <v>50</v>
      </c>
      <c r="AH1225">
        <v>2.5</v>
      </c>
      <c r="AI1225" t="s">
        <v>66</v>
      </c>
      <c r="AJ1225" t="s">
        <v>52</v>
      </c>
    </row>
    <row r="1226" spans="1:36">
      <c r="A1226" t="s">
        <v>2216</v>
      </c>
      <c r="B1226">
        <f>1</f>
        <v>1</v>
      </c>
      <c r="C1226" t="s">
        <v>294</v>
      </c>
      <c r="D1226" t="str">
        <f>VLOOKUP(Table1[[#This Row],[State Name]], Lookup!$A$2:$B$33, 2, FALSE)</f>
        <v>MZ</v>
      </c>
      <c r="E1226" t="s">
        <v>33</v>
      </c>
      <c r="F1226">
        <v>2018</v>
      </c>
      <c r="G1226" t="s">
        <v>192</v>
      </c>
      <c r="H1226">
        <f t="shared" si="19"/>
        <v>3</v>
      </c>
      <c r="I1226" s="3">
        <f>DATE(Table1[[#This Row],[Year]],Table1[[#This Row],[Month_Number]],1)</f>
        <v>43160</v>
      </c>
      <c r="J1226" t="s">
        <v>35</v>
      </c>
      <c r="K1226" t="s">
        <v>1044</v>
      </c>
      <c r="L1226" t="s">
        <v>50</v>
      </c>
      <c r="M1226">
        <v>3</v>
      </c>
      <c r="N1226" t="s">
        <v>113</v>
      </c>
      <c r="O1226">
        <v>6</v>
      </c>
      <c r="P1226">
        <v>4</v>
      </c>
      <c r="Q1226" t="s">
        <v>72</v>
      </c>
      <c r="R1226" t="s">
        <v>40</v>
      </c>
      <c r="S1226" t="s">
        <v>73</v>
      </c>
      <c r="T1226" t="s">
        <v>42</v>
      </c>
      <c r="U1226" t="s">
        <v>89</v>
      </c>
      <c r="V1226">
        <v>106</v>
      </c>
      <c r="W1226">
        <v>29</v>
      </c>
      <c r="X1226" t="str">
        <f>IF(Table1[[#This Row],[Driver Age]]&lt;25,"(&lt;25) Young",IF(Table1[[#This Row],[Driver Age]]&lt;=60,"(25–60) Adult","(&gt;60) Senior"))</f>
        <v>(25–60) Adult</v>
      </c>
      <c r="Y1226" t="s">
        <v>44</v>
      </c>
      <c r="Z1226" t="s">
        <v>107</v>
      </c>
      <c r="AA1226" t="s">
        <v>76</v>
      </c>
      <c r="AB1226" t="s">
        <v>46</v>
      </c>
      <c r="AC1226">
        <v>3</v>
      </c>
      <c r="AD1226" t="s">
        <v>47</v>
      </c>
      <c r="AE1226" t="s">
        <v>65</v>
      </c>
      <c r="AF1226" t="s">
        <v>49</v>
      </c>
      <c r="AG1226" t="s">
        <v>50</v>
      </c>
      <c r="AH1226">
        <v>0.67</v>
      </c>
      <c r="AI1226" t="s">
        <v>80</v>
      </c>
      <c r="AJ1226" t="s">
        <v>67</v>
      </c>
    </row>
    <row r="1227" spans="1:36">
      <c r="A1227" t="s">
        <v>2217</v>
      </c>
      <c r="B1227">
        <f>1</f>
        <v>1</v>
      </c>
      <c r="C1227" t="s">
        <v>137</v>
      </c>
      <c r="D1227" t="str">
        <f>VLOOKUP(Table1[[#This Row],[State Name]], Lookup!$A$2:$B$33, 2, FALSE)</f>
        <v>AS</v>
      </c>
      <c r="E1227" t="s">
        <v>33</v>
      </c>
      <c r="F1227">
        <v>2021</v>
      </c>
      <c r="G1227" t="s">
        <v>94</v>
      </c>
      <c r="H1227">
        <f t="shared" si="19"/>
        <v>8</v>
      </c>
      <c r="I1227" s="3">
        <f>DATE(Table1[[#This Row],[Year]],Table1[[#This Row],[Month_Number]],1)</f>
        <v>44409</v>
      </c>
      <c r="J1227" t="s">
        <v>35</v>
      </c>
      <c r="K1227" t="s">
        <v>2218</v>
      </c>
      <c r="L1227" t="s">
        <v>50</v>
      </c>
      <c r="M1227">
        <v>3</v>
      </c>
      <c r="N1227" t="s">
        <v>162</v>
      </c>
      <c r="O1227">
        <v>4</v>
      </c>
      <c r="P1227">
        <v>3</v>
      </c>
      <c r="Q1227" t="s">
        <v>39</v>
      </c>
      <c r="R1227" t="s">
        <v>88</v>
      </c>
      <c r="S1227" t="s">
        <v>62</v>
      </c>
      <c r="T1227" t="s">
        <v>63</v>
      </c>
      <c r="U1227" t="s">
        <v>89</v>
      </c>
      <c r="V1227">
        <v>42</v>
      </c>
      <c r="W1227">
        <v>33</v>
      </c>
      <c r="X1227" t="str">
        <f>IF(Table1[[#This Row],[Driver Age]]&lt;25,"(&lt;25) Young",IF(Table1[[#This Row],[Driver Age]]&lt;=60,"(25–60) Adult","(&gt;60) Senior"))</f>
        <v>(25–60) Adult</v>
      </c>
      <c r="Y1227" t="s">
        <v>75</v>
      </c>
      <c r="Z1227" t="s">
        <v>90</v>
      </c>
      <c r="AA1227" t="s">
        <v>45</v>
      </c>
      <c r="AB1227" t="s">
        <v>64</v>
      </c>
      <c r="AC1227">
        <v>5</v>
      </c>
      <c r="AD1227" t="s">
        <v>78</v>
      </c>
      <c r="AE1227" t="s">
        <v>48</v>
      </c>
      <c r="AF1227" t="s">
        <v>49</v>
      </c>
      <c r="AG1227" t="s">
        <v>50</v>
      </c>
      <c r="AH1227">
        <v>0.75</v>
      </c>
      <c r="AI1227" t="s">
        <v>80</v>
      </c>
      <c r="AJ1227" t="s">
        <v>109</v>
      </c>
    </row>
    <row r="1228" spans="1:36">
      <c r="A1228" t="s">
        <v>2219</v>
      </c>
      <c r="B1228">
        <f>1</f>
        <v>1</v>
      </c>
      <c r="C1228" t="s">
        <v>220</v>
      </c>
      <c r="D1228" t="str">
        <f>VLOOKUP(Table1[[#This Row],[State Name]], Lookup!$A$2:$B$33, 2, FALSE)</f>
        <v>NL</v>
      </c>
      <c r="E1228" t="s">
        <v>33</v>
      </c>
      <c r="F1228">
        <v>2018</v>
      </c>
      <c r="G1228" t="s">
        <v>100</v>
      </c>
      <c r="H1228">
        <f t="shared" si="19"/>
        <v>11</v>
      </c>
      <c r="I1228" s="3">
        <f>DATE(Table1[[#This Row],[Year]],Table1[[#This Row],[Month_Number]],1)</f>
        <v>43405</v>
      </c>
      <c r="J1228" t="s">
        <v>95</v>
      </c>
      <c r="K1228" t="s">
        <v>2220</v>
      </c>
      <c r="L1228" t="s">
        <v>59</v>
      </c>
      <c r="M1228">
        <v>4</v>
      </c>
      <c r="N1228" t="s">
        <v>38</v>
      </c>
      <c r="O1228">
        <v>6</v>
      </c>
      <c r="P1228">
        <v>2</v>
      </c>
      <c r="Q1228" t="s">
        <v>72</v>
      </c>
      <c r="R1228" t="s">
        <v>104</v>
      </c>
      <c r="S1228" t="s">
        <v>120</v>
      </c>
      <c r="T1228" t="s">
        <v>63</v>
      </c>
      <c r="U1228" t="s">
        <v>106</v>
      </c>
      <c r="V1228">
        <v>120</v>
      </c>
      <c r="W1228">
        <v>28</v>
      </c>
      <c r="X1228" t="str">
        <f>IF(Table1[[#This Row],[Driver Age]]&lt;25,"(&lt;25) Young",IF(Table1[[#This Row],[Driver Age]]&lt;=60,"(25–60) Adult","(&gt;60) Senior"))</f>
        <v>(25–60) Adult</v>
      </c>
      <c r="Y1228" t="s">
        <v>75</v>
      </c>
      <c r="Z1228" t="s">
        <v>33</v>
      </c>
      <c r="AA1228" t="s">
        <v>76</v>
      </c>
      <c r="AB1228" t="s">
        <v>97</v>
      </c>
      <c r="AC1228">
        <v>3</v>
      </c>
      <c r="AD1228" t="s">
        <v>47</v>
      </c>
      <c r="AE1228" t="s">
        <v>65</v>
      </c>
      <c r="AF1228" t="s">
        <v>49</v>
      </c>
      <c r="AG1228" t="s">
        <v>50</v>
      </c>
      <c r="AH1228">
        <v>0.33</v>
      </c>
      <c r="AI1228" t="s">
        <v>80</v>
      </c>
      <c r="AJ1228" t="s">
        <v>81</v>
      </c>
    </row>
    <row r="1229" spans="1:36">
      <c r="A1229" t="s">
        <v>2221</v>
      </c>
      <c r="B1229">
        <f>1</f>
        <v>1</v>
      </c>
      <c r="C1229" t="s">
        <v>116</v>
      </c>
      <c r="D1229" t="str">
        <f>VLOOKUP(Table1[[#This Row],[State Name]], Lookup!$A$2:$B$33, 2, FALSE)</f>
        <v>HP</v>
      </c>
      <c r="E1229" t="s">
        <v>33</v>
      </c>
      <c r="F1229">
        <v>2020</v>
      </c>
      <c r="G1229" t="s">
        <v>34</v>
      </c>
      <c r="H1229">
        <f t="shared" si="19"/>
        <v>5</v>
      </c>
      <c r="I1229" s="3">
        <f>DATE(Table1[[#This Row],[Year]],Table1[[#This Row],[Month_Number]],1)</f>
        <v>43952</v>
      </c>
      <c r="J1229" t="s">
        <v>35</v>
      </c>
      <c r="K1229" t="s">
        <v>1371</v>
      </c>
      <c r="L1229" t="s">
        <v>59</v>
      </c>
      <c r="M1229">
        <v>1</v>
      </c>
      <c r="N1229" t="s">
        <v>60</v>
      </c>
      <c r="O1229">
        <v>1</v>
      </c>
      <c r="P1229">
        <v>0</v>
      </c>
      <c r="Q1229" t="s">
        <v>87</v>
      </c>
      <c r="R1229" t="s">
        <v>40</v>
      </c>
      <c r="S1229" t="s">
        <v>120</v>
      </c>
      <c r="T1229" t="s">
        <v>105</v>
      </c>
      <c r="U1229" t="s">
        <v>43</v>
      </c>
      <c r="V1229">
        <v>68</v>
      </c>
      <c r="W1229">
        <v>66</v>
      </c>
      <c r="X1229" t="str">
        <f>IF(Table1[[#This Row],[Driver Age]]&lt;25,"(&lt;25) Young",IF(Table1[[#This Row],[Driver Age]]&lt;=60,"(25–60) Adult","(&gt;60) Senior"))</f>
        <v>(&gt;60) Senior</v>
      </c>
      <c r="Y1229" t="s">
        <v>75</v>
      </c>
      <c r="Z1229" t="s">
        <v>33</v>
      </c>
      <c r="AA1229" t="s">
        <v>45</v>
      </c>
      <c r="AB1229" t="s">
        <v>64</v>
      </c>
      <c r="AC1229">
        <v>8</v>
      </c>
      <c r="AD1229" t="s">
        <v>78</v>
      </c>
      <c r="AE1229" t="s">
        <v>48</v>
      </c>
      <c r="AF1229" t="s">
        <v>49</v>
      </c>
      <c r="AG1229" t="s">
        <v>143</v>
      </c>
      <c r="AH1229">
        <v>0</v>
      </c>
      <c r="AI1229" t="s">
        <v>51</v>
      </c>
      <c r="AJ1229" t="s">
        <v>52</v>
      </c>
    </row>
    <row r="1230" spans="1:36">
      <c r="A1230" t="s">
        <v>2222</v>
      </c>
      <c r="B1230">
        <f>1</f>
        <v>1</v>
      </c>
      <c r="C1230" t="s">
        <v>270</v>
      </c>
      <c r="D1230" t="str">
        <f>VLOOKUP(Table1[[#This Row],[State Name]], Lookup!$A$2:$B$33, 2, FALSE)</f>
        <v>HR</v>
      </c>
      <c r="E1230" t="s">
        <v>33</v>
      </c>
      <c r="F1230">
        <v>2022</v>
      </c>
      <c r="G1230" t="s">
        <v>138</v>
      </c>
      <c r="H1230">
        <f t="shared" si="19"/>
        <v>9</v>
      </c>
      <c r="I1230" s="3">
        <f>DATE(Table1[[#This Row],[Year]],Table1[[#This Row],[Month_Number]],1)</f>
        <v>44805</v>
      </c>
      <c r="J1230" t="s">
        <v>84</v>
      </c>
      <c r="K1230" t="s">
        <v>2223</v>
      </c>
      <c r="L1230" t="s">
        <v>59</v>
      </c>
      <c r="M1230">
        <v>3</v>
      </c>
      <c r="N1230" t="s">
        <v>86</v>
      </c>
      <c r="O1230">
        <v>5</v>
      </c>
      <c r="P1230">
        <v>5</v>
      </c>
      <c r="Q1230" t="s">
        <v>72</v>
      </c>
      <c r="R1230" t="s">
        <v>104</v>
      </c>
      <c r="S1230" t="s">
        <v>62</v>
      </c>
      <c r="T1230" t="s">
        <v>63</v>
      </c>
      <c r="U1230" t="s">
        <v>89</v>
      </c>
      <c r="V1230">
        <v>67</v>
      </c>
      <c r="W1230">
        <v>57</v>
      </c>
      <c r="X1230" t="str">
        <f>IF(Table1[[#This Row],[Driver Age]]&lt;25,"(&lt;25) Young",IF(Table1[[#This Row],[Driver Age]]&lt;=60,"(25–60) Adult","(&gt;60) Senior"))</f>
        <v>(25–60) Adult</v>
      </c>
      <c r="Y1230" t="s">
        <v>75</v>
      </c>
      <c r="Z1230" t="s">
        <v>107</v>
      </c>
      <c r="AA1230" t="s">
        <v>45</v>
      </c>
      <c r="AB1230" t="s">
        <v>97</v>
      </c>
      <c r="AC1230">
        <v>14</v>
      </c>
      <c r="AD1230" t="s">
        <v>135</v>
      </c>
      <c r="AE1230" t="s">
        <v>79</v>
      </c>
      <c r="AF1230" t="s">
        <v>26</v>
      </c>
      <c r="AG1230" t="s">
        <v>50</v>
      </c>
      <c r="AH1230">
        <v>1</v>
      </c>
      <c r="AI1230" t="s">
        <v>66</v>
      </c>
      <c r="AJ1230" t="s">
        <v>52</v>
      </c>
    </row>
    <row r="1231" spans="1:36">
      <c r="A1231" t="s">
        <v>2224</v>
      </c>
      <c r="B1231">
        <f>1</f>
        <v>1</v>
      </c>
      <c r="C1231" t="s">
        <v>294</v>
      </c>
      <c r="D1231" t="str">
        <f>VLOOKUP(Table1[[#This Row],[State Name]], Lookup!$A$2:$B$33, 2, FALSE)</f>
        <v>MZ</v>
      </c>
      <c r="E1231" t="s">
        <v>33</v>
      </c>
      <c r="F1231">
        <v>2019</v>
      </c>
      <c r="G1231" t="s">
        <v>117</v>
      </c>
      <c r="H1231">
        <f t="shared" si="19"/>
        <v>12</v>
      </c>
      <c r="I1231" s="3">
        <f>DATE(Table1[[#This Row],[Year]],Table1[[#This Row],[Month_Number]],1)</f>
        <v>43800</v>
      </c>
      <c r="J1231" t="s">
        <v>84</v>
      </c>
      <c r="K1231" t="s">
        <v>2225</v>
      </c>
      <c r="L1231" t="s">
        <v>37</v>
      </c>
      <c r="M1231">
        <v>1</v>
      </c>
      <c r="N1231" t="s">
        <v>60</v>
      </c>
      <c r="O1231">
        <v>2</v>
      </c>
      <c r="P1231">
        <v>2</v>
      </c>
      <c r="Q1231" t="s">
        <v>119</v>
      </c>
      <c r="R1231" t="s">
        <v>61</v>
      </c>
      <c r="S1231" t="s">
        <v>41</v>
      </c>
      <c r="T1231" t="s">
        <v>42</v>
      </c>
      <c r="U1231" t="s">
        <v>43</v>
      </c>
      <c r="V1231">
        <v>71</v>
      </c>
      <c r="W1231">
        <v>62</v>
      </c>
      <c r="X1231" t="str">
        <f>IF(Table1[[#This Row],[Driver Age]]&lt;25,"(&lt;25) Young",IF(Table1[[#This Row],[Driver Age]]&lt;=60,"(25–60) Adult","(&gt;60) Senior"))</f>
        <v>(&gt;60) Senior</v>
      </c>
      <c r="Y1231" t="s">
        <v>75</v>
      </c>
      <c r="Z1231" t="s">
        <v>90</v>
      </c>
      <c r="AA1231" t="s">
        <v>45</v>
      </c>
      <c r="AB1231" t="s">
        <v>77</v>
      </c>
      <c r="AC1231">
        <v>0</v>
      </c>
      <c r="AD1231" t="s">
        <v>47</v>
      </c>
      <c r="AE1231" t="s">
        <v>65</v>
      </c>
      <c r="AF1231" t="s">
        <v>26</v>
      </c>
      <c r="AG1231" t="s">
        <v>50</v>
      </c>
      <c r="AH1231">
        <v>1</v>
      </c>
      <c r="AI1231" t="s">
        <v>66</v>
      </c>
      <c r="AJ1231" t="s">
        <v>91</v>
      </c>
    </row>
    <row r="1232" spans="1:36">
      <c r="A1232" t="s">
        <v>2226</v>
      </c>
      <c r="B1232">
        <f>1</f>
        <v>1</v>
      </c>
      <c r="C1232" t="s">
        <v>93</v>
      </c>
      <c r="D1232" t="str">
        <f>VLOOKUP(Table1[[#This Row],[State Name]], Lookup!$A$2:$B$33, 2, FALSE)</f>
        <v>SK</v>
      </c>
      <c r="E1232" t="s">
        <v>33</v>
      </c>
      <c r="F1232">
        <v>2023</v>
      </c>
      <c r="G1232" t="s">
        <v>83</v>
      </c>
      <c r="H1232">
        <f t="shared" si="19"/>
        <v>6</v>
      </c>
      <c r="I1232" s="3">
        <f>DATE(Table1[[#This Row],[Year]],Table1[[#This Row],[Month_Number]],1)</f>
        <v>45078</v>
      </c>
      <c r="J1232" t="s">
        <v>35</v>
      </c>
      <c r="K1232" t="s">
        <v>2227</v>
      </c>
      <c r="L1232" t="s">
        <v>50</v>
      </c>
      <c r="M1232">
        <v>4</v>
      </c>
      <c r="N1232" t="s">
        <v>71</v>
      </c>
      <c r="O1232">
        <v>8</v>
      </c>
      <c r="P1232">
        <v>3</v>
      </c>
      <c r="Q1232" t="s">
        <v>103</v>
      </c>
      <c r="R1232" t="s">
        <v>40</v>
      </c>
      <c r="S1232" t="s">
        <v>41</v>
      </c>
      <c r="T1232" t="s">
        <v>74</v>
      </c>
      <c r="U1232" t="s">
        <v>33</v>
      </c>
      <c r="V1232">
        <v>93</v>
      </c>
      <c r="W1232">
        <v>38</v>
      </c>
      <c r="X1232" t="str">
        <f>IF(Table1[[#This Row],[Driver Age]]&lt;25,"(&lt;25) Young",IF(Table1[[#This Row],[Driver Age]]&lt;=60,"(25–60) Adult","(&gt;60) Senior"))</f>
        <v>(25–60) Adult</v>
      </c>
      <c r="Y1232" t="s">
        <v>75</v>
      </c>
      <c r="Z1232" t="s">
        <v>90</v>
      </c>
      <c r="AA1232" t="s">
        <v>45</v>
      </c>
      <c r="AB1232" t="s">
        <v>46</v>
      </c>
      <c r="AC1232">
        <v>6</v>
      </c>
      <c r="AD1232" t="s">
        <v>78</v>
      </c>
      <c r="AE1232" t="s">
        <v>79</v>
      </c>
      <c r="AF1232" t="s">
        <v>49</v>
      </c>
      <c r="AG1232" t="s">
        <v>50</v>
      </c>
      <c r="AH1232">
        <v>0.38</v>
      </c>
      <c r="AI1232" t="s">
        <v>108</v>
      </c>
      <c r="AJ1232" t="s">
        <v>67</v>
      </c>
    </row>
    <row r="1233" spans="1:36">
      <c r="A1233" t="s">
        <v>2228</v>
      </c>
      <c r="B1233">
        <f>1</f>
        <v>1</v>
      </c>
      <c r="C1233" t="s">
        <v>141</v>
      </c>
      <c r="D1233" t="str">
        <f>VLOOKUP(Table1[[#This Row],[State Name]], Lookup!$A$2:$B$33, 2, FALSE)</f>
        <v>BR</v>
      </c>
      <c r="E1233" t="s">
        <v>33</v>
      </c>
      <c r="F1233">
        <v>2018</v>
      </c>
      <c r="G1233" t="s">
        <v>130</v>
      </c>
      <c r="H1233">
        <f t="shared" si="19"/>
        <v>4</v>
      </c>
      <c r="I1233" s="3">
        <f>DATE(Table1[[#This Row],[Year]],Table1[[#This Row],[Month_Number]],1)</f>
        <v>43191</v>
      </c>
      <c r="J1233" t="s">
        <v>154</v>
      </c>
      <c r="K1233" t="s">
        <v>426</v>
      </c>
      <c r="L1233" t="s">
        <v>50</v>
      </c>
      <c r="M1233">
        <v>5</v>
      </c>
      <c r="N1233" t="s">
        <v>113</v>
      </c>
      <c r="O1233">
        <v>10</v>
      </c>
      <c r="P1233">
        <v>2</v>
      </c>
      <c r="Q1233" t="s">
        <v>39</v>
      </c>
      <c r="R1233" t="s">
        <v>104</v>
      </c>
      <c r="S1233" t="s">
        <v>120</v>
      </c>
      <c r="T1233" t="s">
        <v>74</v>
      </c>
      <c r="U1233" t="s">
        <v>33</v>
      </c>
      <c r="V1233">
        <v>41</v>
      </c>
      <c r="W1233">
        <v>39</v>
      </c>
      <c r="X1233" t="str">
        <f>IF(Table1[[#This Row],[Driver Age]]&lt;25,"(&lt;25) Young",IF(Table1[[#This Row],[Driver Age]]&lt;=60,"(25–60) Adult","(&gt;60) Senior"))</f>
        <v>(25–60) Adult</v>
      </c>
      <c r="Y1233" t="s">
        <v>75</v>
      </c>
      <c r="Z1233" t="s">
        <v>33</v>
      </c>
      <c r="AA1233" t="s">
        <v>76</v>
      </c>
      <c r="AB1233" t="s">
        <v>77</v>
      </c>
      <c r="AC1233">
        <v>23</v>
      </c>
      <c r="AD1233" t="s">
        <v>47</v>
      </c>
      <c r="AE1233" t="s">
        <v>65</v>
      </c>
      <c r="AF1233" t="s">
        <v>26</v>
      </c>
      <c r="AG1233" t="s">
        <v>50</v>
      </c>
      <c r="AH1233">
        <v>0.2</v>
      </c>
      <c r="AI1233" t="s">
        <v>108</v>
      </c>
      <c r="AJ1233" t="s">
        <v>109</v>
      </c>
    </row>
    <row r="1234" spans="1:36">
      <c r="A1234" t="s">
        <v>2229</v>
      </c>
      <c r="B1234">
        <f>1</f>
        <v>1</v>
      </c>
      <c r="C1234" t="s">
        <v>69</v>
      </c>
      <c r="D1234" t="str">
        <f>VLOOKUP(Table1[[#This Row],[State Name]], Lookup!$A$2:$B$33, 2, FALSE)</f>
        <v>CG</v>
      </c>
      <c r="E1234" t="s">
        <v>33</v>
      </c>
      <c r="F1234">
        <v>2018</v>
      </c>
      <c r="G1234" t="s">
        <v>124</v>
      </c>
      <c r="H1234">
        <f t="shared" si="19"/>
        <v>7</v>
      </c>
      <c r="I1234" s="3">
        <f>DATE(Table1[[#This Row],[Year]],Table1[[#This Row],[Month_Number]],1)</f>
        <v>43282</v>
      </c>
      <c r="J1234" t="s">
        <v>84</v>
      </c>
      <c r="K1234" t="s">
        <v>2230</v>
      </c>
      <c r="L1234" t="s">
        <v>50</v>
      </c>
      <c r="M1234">
        <v>1</v>
      </c>
      <c r="N1234" t="s">
        <v>71</v>
      </c>
      <c r="O1234">
        <v>6</v>
      </c>
      <c r="P1234">
        <v>0</v>
      </c>
      <c r="Q1234" t="s">
        <v>39</v>
      </c>
      <c r="R1234" t="s">
        <v>88</v>
      </c>
      <c r="S1234" t="s">
        <v>62</v>
      </c>
      <c r="T1234" t="s">
        <v>74</v>
      </c>
      <c r="U1234" t="s">
        <v>33</v>
      </c>
      <c r="V1234">
        <v>65</v>
      </c>
      <c r="W1234">
        <v>44</v>
      </c>
      <c r="X1234" t="str">
        <f>IF(Table1[[#This Row],[Driver Age]]&lt;25,"(&lt;25) Young",IF(Table1[[#This Row],[Driver Age]]&lt;=60,"(25–60) Adult","(&gt;60) Senior"))</f>
        <v>(25–60) Adult</v>
      </c>
      <c r="Y1234" t="s">
        <v>44</v>
      </c>
      <c r="Z1234" t="s">
        <v>90</v>
      </c>
      <c r="AA1234" t="s">
        <v>45</v>
      </c>
      <c r="AB1234" t="s">
        <v>46</v>
      </c>
      <c r="AC1234">
        <v>13</v>
      </c>
      <c r="AD1234" t="s">
        <v>135</v>
      </c>
      <c r="AE1234" t="s">
        <v>65</v>
      </c>
      <c r="AF1234" t="s">
        <v>26</v>
      </c>
      <c r="AG1234" t="s">
        <v>143</v>
      </c>
      <c r="AH1234">
        <v>0</v>
      </c>
      <c r="AI1234" t="s">
        <v>108</v>
      </c>
      <c r="AJ1234" t="s">
        <v>52</v>
      </c>
    </row>
    <row r="1235" spans="1:36">
      <c r="A1235" t="s">
        <v>2231</v>
      </c>
      <c r="B1235">
        <f>1</f>
        <v>1</v>
      </c>
      <c r="C1235" t="s">
        <v>286</v>
      </c>
      <c r="D1235" t="str">
        <f>VLOOKUP(Table1[[#This Row],[State Name]], Lookup!$A$2:$B$33, 2, FALSE)</f>
        <v>GA</v>
      </c>
      <c r="E1235" t="s">
        <v>33</v>
      </c>
      <c r="F1235">
        <v>2023</v>
      </c>
      <c r="G1235" t="s">
        <v>94</v>
      </c>
      <c r="H1235">
        <f t="shared" si="19"/>
        <v>8</v>
      </c>
      <c r="I1235" s="3">
        <f>DATE(Table1[[#This Row],[Year]],Table1[[#This Row],[Month_Number]],1)</f>
        <v>45139</v>
      </c>
      <c r="J1235" t="s">
        <v>35</v>
      </c>
      <c r="K1235" t="s">
        <v>1755</v>
      </c>
      <c r="L1235" t="s">
        <v>37</v>
      </c>
      <c r="M1235">
        <v>3</v>
      </c>
      <c r="N1235" t="s">
        <v>71</v>
      </c>
      <c r="O1235">
        <v>3</v>
      </c>
      <c r="P1235">
        <v>4</v>
      </c>
      <c r="Q1235" t="s">
        <v>119</v>
      </c>
      <c r="R1235" t="s">
        <v>104</v>
      </c>
      <c r="S1235" t="s">
        <v>41</v>
      </c>
      <c r="T1235" t="s">
        <v>63</v>
      </c>
      <c r="U1235" t="s">
        <v>43</v>
      </c>
      <c r="V1235">
        <v>111</v>
      </c>
      <c r="W1235">
        <v>40</v>
      </c>
      <c r="X1235" t="str">
        <f>IF(Table1[[#This Row],[Driver Age]]&lt;25,"(&lt;25) Young",IF(Table1[[#This Row],[Driver Age]]&lt;=60,"(25–60) Adult","(&gt;60) Senior"))</f>
        <v>(25–60) Adult</v>
      </c>
      <c r="Y1235" t="s">
        <v>75</v>
      </c>
      <c r="Z1235" t="s">
        <v>33</v>
      </c>
      <c r="AA1235" t="s">
        <v>45</v>
      </c>
      <c r="AB1235" t="s">
        <v>64</v>
      </c>
      <c r="AC1235">
        <v>4</v>
      </c>
      <c r="AD1235" t="s">
        <v>47</v>
      </c>
      <c r="AE1235" t="s">
        <v>79</v>
      </c>
      <c r="AF1235" t="s">
        <v>49</v>
      </c>
      <c r="AG1235" t="s">
        <v>50</v>
      </c>
      <c r="AH1235">
        <v>1.33</v>
      </c>
      <c r="AI1235" t="s">
        <v>108</v>
      </c>
      <c r="AJ1235" t="s">
        <v>81</v>
      </c>
    </row>
    <row r="1236" spans="1:36">
      <c r="A1236" t="s">
        <v>2232</v>
      </c>
      <c r="B1236">
        <f>1</f>
        <v>1</v>
      </c>
      <c r="C1236" t="s">
        <v>149</v>
      </c>
      <c r="D1236" t="str">
        <f>VLOOKUP(Table1[[#This Row],[State Name]], Lookup!$A$2:$B$33, 2, FALSE)</f>
        <v>AR</v>
      </c>
      <c r="E1236" t="s">
        <v>33</v>
      </c>
      <c r="F1236">
        <v>2022</v>
      </c>
      <c r="G1236" t="s">
        <v>124</v>
      </c>
      <c r="H1236">
        <f t="shared" si="19"/>
        <v>7</v>
      </c>
      <c r="I1236" s="3">
        <f>DATE(Table1[[#This Row],[Year]],Table1[[#This Row],[Month_Number]],1)</f>
        <v>44743</v>
      </c>
      <c r="J1236" t="s">
        <v>57</v>
      </c>
      <c r="K1236" t="s">
        <v>703</v>
      </c>
      <c r="L1236" t="s">
        <v>50</v>
      </c>
      <c r="M1236">
        <v>1</v>
      </c>
      <c r="N1236" t="s">
        <v>60</v>
      </c>
      <c r="O1236">
        <v>1</v>
      </c>
      <c r="P1236">
        <v>5</v>
      </c>
      <c r="Q1236" t="s">
        <v>87</v>
      </c>
      <c r="R1236" t="s">
        <v>104</v>
      </c>
      <c r="S1236" t="s">
        <v>73</v>
      </c>
      <c r="T1236" t="s">
        <v>42</v>
      </c>
      <c r="U1236" t="s">
        <v>33</v>
      </c>
      <c r="V1236">
        <v>70</v>
      </c>
      <c r="W1236">
        <v>63</v>
      </c>
      <c r="X1236" t="str">
        <f>IF(Table1[[#This Row],[Driver Age]]&lt;25,"(&lt;25) Young",IF(Table1[[#This Row],[Driver Age]]&lt;=60,"(25–60) Adult","(&gt;60) Senior"))</f>
        <v>(&gt;60) Senior</v>
      </c>
      <c r="Y1236" t="s">
        <v>44</v>
      </c>
      <c r="Z1236" t="s">
        <v>90</v>
      </c>
      <c r="AA1236" t="s">
        <v>76</v>
      </c>
      <c r="AB1236" t="s">
        <v>97</v>
      </c>
      <c r="AC1236">
        <v>8</v>
      </c>
      <c r="AD1236" t="s">
        <v>78</v>
      </c>
      <c r="AE1236" t="s">
        <v>79</v>
      </c>
      <c r="AF1236" t="s">
        <v>49</v>
      </c>
      <c r="AG1236" t="s">
        <v>50</v>
      </c>
      <c r="AH1236">
        <v>5</v>
      </c>
      <c r="AI1236" t="s">
        <v>66</v>
      </c>
      <c r="AJ1236" t="s">
        <v>91</v>
      </c>
    </row>
    <row r="1237" spans="1:36">
      <c r="A1237" t="s">
        <v>2233</v>
      </c>
      <c r="B1237">
        <f>1</f>
        <v>1</v>
      </c>
      <c r="C1237" t="s">
        <v>318</v>
      </c>
      <c r="D1237" t="str">
        <f>VLOOKUP(Table1[[#This Row],[State Name]], Lookup!$A$2:$B$33, 2, FALSE)</f>
        <v>PB</v>
      </c>
      <c r="E1237" t="s">
        <v>33</v>
      </c>
      <c r="F1237">
        <v>2022</v>
      </c>
      <c r="G1237" t="s">
        <v>83</v>
      </c>
      <c r="H1237">
        <f t="shared" si="19"/>
        <v>6</v>
      </c>
      <c r="I1237" s="3">
        <f>DATE(Table1[[#This Row],[Year]],Table1[[#This Row],[Month_Number]],1)</f>
        <v>44713</v>
      </c>
      <c r="J1237" t="s">
        <v>154</v>
      </c>
      <c r="K1237" t="s">
        <v>266</v>
      </c>
      <c r="L1237" t="s">
        <v>37</v>
      </c>
      <c r="M1237">
        <v>2</v>
      </c>
      <c r="N1237" t="s">
        <v>86</v>
      </c>
      <c r="O1237">
        <v>4</v>
      </c>
      <c r="P1237">
        <v>3</v>
      </c>
      <c r="Q1237" t="s">
        <v>39</v>
      </c>
      <c r="R1237" t="s">
        <v>88</v>
      </c>
      <c r="S1237" t="s">
        <v>120</v>
      </c>
      <c r="T1237" t="s">
        <v>74</v>
      </c>
      <c r="U1237" t="s">
        <v>33</v>
      </c>
      <c r="V1237">
        <v>88</v>
      </c>
      <c r="W1237">
        <v>34</v>
      </c>
      <c r="X1237" t="str">
        <f>IF(Table1[[#This Row],[Driver Age]]&lt;25,"(&lt;25) Young",IF(Table1[[#This Row],[Driver Age]]&lt;=60,"(25–60) Adult","(&gt;60) Senior"))</f>
        <v>(25–60) Adult</v>
      </c>
      <c r="Y1237" t="s">
        <v>44</v>
      </c>
      <c r="Z1237" t="s">
        <v>90</v>
      </c>
      <c r="AA1237" t="s">
        <v>45</v>
      </c>
      <c r="AB1237" t="s">
        <v>46</v>
      </c>
      <c r="AC1237">
        <v>0</v>
      </c>
      <c r="AD1237" t="s">
        <v>47</v>
      </c>
      <c r="AE1237" t="s">
        <v>79</v>
      </c>
      <c r="AF1237" t="s">
        <v>26</v>
      </c>
      <c r="AG1237" t="s">
        <v>50</v>
      </c>
      <c r="AH1237">
        <v>0.75</v>
      </c>
      <c r="AI1237" t="s">
        <v>80</v>
      </c>
      <c r="AJ1237" t="s">
        <v>91</v>
      </c>
    </row>
    <row r="1238" spans="1:36">
      <c r="A1238" t="s">
        <v>2234</v>
      </c>
      <c r="B1238">
        <f>1</f>
        <v>1</v>
      </c>
      <c r="C1238" t="s">
        <v>149</v>
      </c>
      <c r="D1238" t="str">
        <f>VLOOKUP(Table1[[#This Row],[State Name]], Lookup!$A$2:$B$33, 2, FALSE)</f>
        <v>AR</v>
      </c>
      <c r="E1238" t="s">
        <v>33</v>
      </c>
      <c r="F1238">
        <v>2018</v>
      </c>
      <c r="G1238" t="s">
        <v>138</v>
      </c>
      <c r="H1238">
        <f t="shared" si="19"/>
        <v>9</v>
      </c>
      <c r="I1238" s="3">
        <f>DATE(Table1[[#This Row],[Year]],Table1[[#This Row],[Month_Number]],1)</f>
        <v>43344</v>
      </c>
      <c r="J1238" t="s">
        <v>146</v>
      </c>
      <c r="K1238" t="s">
        <v>2235</v>
      </c>
      <c r="L1238" t="s">
        <v>37</v>
      </c>
      <c r="M1238">
        <v>2</v>
      </c>
      <c r="N1238" t="s">
        <v>128</v>
      </c>
      <c r="O1238">
        <v>1</v>
      </c>
      <c r="P1238">
        <v>1</v>
      </c>
      <c r="Q1238" t="s">
        <v>72</v>
      </c>
      <c r="R1238" t="s">
        <v>88</v>
      </c>
      <c r="S1238" t="s">
        <v>62</v>
      </c>
      <c r="T1238" t="s">
        <v>105</v>
      </c>
      <c r="U1238" t="s">
        <v>33</v>
      </c>
      <c r="V1238">
        <v>102</v>
      </c>
      <c r="W1238">
        <v>43</v>
      </c>
      <c r="X1238" t="str">
        <f>IF(Table1[[#This Row],[Driver Age]]&lt;25,"(&lt;25) Young",IF(Table1[[#This Row],[Driver Age]]&lt;=60,"(25–60) Adult","(&gt;60) Senior"))</f>
        <v>(25–60) Adult</v>
      </c>
      <c r="Y1238" t="s">
        <v>75</v>
      </c>
      <c r="Z1238" t="s">
        <v>33</v>
      </c>
      <c r="AA1238" t="s">
        <v>76</v>
      </c>
      <c r="AB1238" t="s">
        <v>46</v>
      </c>
      <c r="AC1238">
        <v>12</v>
      </c>
      <c r="AD1238" t="s">
        <v>135</v>
      </c>
      <c r="AE1238" t="s">
        <v>65</v>
      </c>
      <c r="AF1238" t="s">
        <v>49</v>
      </c>
      <c r="AG1238" t="s">
        <v>50</v>
      </c>
      <c r="AH1238">
        <v>1</v>
      </c>
      <c r="AI1238" t="s">
        <v>108</v>
      </c>
      <c r="AJ1238" t="s">
        <v>67</v>
      </c>
    </row>
    <row r="1239" spans="1:36">
      <c r="A1239" t="s">
        <v>2236</v>
      </c>
      <c r="B1239">
        <f>1</f>
        <v>1</v>
      </c>
      <c r="C1239" t="s">
        <v>99</v>
      </c>
      <c r="D1239" t="str">
        <f>VLOOKUP(Table1[[#This Row],[State Name]], Lookup!$A$2:$B$33, 2, FALSE)</f>
        <v>ML</v>
      </c>
      <c r="E1239" t="s">
        <v>33</v>
      </c>
      <c r="F1239">
        <v>2020</v>
      </c>
      <c r="G1239" t="s">
        <v>130</v>
      </c>
      <c r="H1239">
        <f t="shared" si="19"/>
        <v>4</v>
      </c>
      <c r="I1239" s="3">
        <f>DATE(Table1[[#This Row],[Year]],Table1[[#This Row],[Month_Number]],1)</f>
        <v>43922</v>
      </c>
      <c r="J1239" t="s">
        <v>84</v>
      </c>
      <c r="K1239" t="s">
        <v>2181</v>
      </c>
      <c r="L1239" t="s">
        <v>37</v>
      </c>
      <c r="M1239">
        <v>5</v>
      </c>
      <c r="N1239" t="s">
        <v>38</v>
      </c>
      <c r="O1239">
        <v>6</v>
      </c>
      <c r="P1239">
        <v>0</v>
      </c>
      <c r="Q1239" t="s">
        <v>39</v>
      </c>
      <c r="R1239" t="s">
        <v>88</v>
      </c>
      <c r="S1239" t="s">
        <v>73</v>
      </c>
      <c r="T1239" t="s">
        <v>63</v>
      </c>
      <c r="U1239" t="s">
        <v>89</v>
      </c>
      <c r="V1239">
        <v>39</v>
      </c>
      <c r="W1239">
        <v>65</v>
      </c>
      <c r="X1239" t="str">
        <f>IF(Table1[[#This Row],[Driver Age]]&lt;25,"(&lt;25) Young",IF(Table1[[#This Row],[Driver Age]]&lt;=60,"(25–60) Adult","(&gt;60) Senior"))</f>
        <v>(&gt;60) Senior</v>
      </c>
      <c r="Y1239" t="s">
        <v>44</v>
      </c>
      <c r="Z1239" t="s">
        <v>33</v>
      </c>
      <c r="AA1239" t="s">
        <v>45</v>
      </c>
      <c r="AB1239" t="s">
        <v>46</v>
      </c>
      <c r="AC1239">
        <v>4</v>
      </c>
      <c r="AD1239" t="s">
        <v>47</v>
      </c>
      <c r="AE1239" t="s">
        <v>48</v>
      </c>
      <c r="AF1239" t="s">
        <v>26</v>
      </c>
      <c r="AG1239" t="s">
        <v>143</v>
      </c>
      <c r="AH1239">
        <v>0</v>
      </c>
      <c r="AI1239" t="s">
        <v>51</v>
      </c>
      <c r="AJ1239" t="s">
        <v>109</v>
      </c>
    </row>
    <row r="1240" spans="1:36">
      <c r="A1240" t="s">
        <v>2237</v>
      </c>
      <c r="B1240">
        <f>1</f>
        <v>1</v>
      </c>
      <c r="C1240" t="s">
        <v>170</v>
      </c>
      <c r="D1240" t="str">
        <f>VLOOKUP(Table1[[#This Row],[State Name]], Lookup!$A$2:$B$33, 2, FALSE)</f>
        <v>PY</v>
      </c>
      <c r="E1240" t="s">
        <v>33</v>
      </c>
      <c r="F1240">
        <v>2020</v>
      </c>
      <c r="G1240" t="s">
        <v>111</v>
      </c>
      <c r="H1240">
        <f t="shared" si="19"/>
        <v>10</v>
      </c>
      <c r="I1240" s="3">
        <f>DATE(Table1[[#This Row],[Year]],Table1[[#This Row],[Month_Number]],1)</f>
        <v>44105</v>
      </c>
      <c r="J1240" t="s">
        <v>146</v>
      </c>
      <c r="K1240" t="s">
        <v>1321</v>
      </c>
      <c r="L1240" t="s">
        <v>37</v>
      </c>
      <c r="M1240">
        <v>3</v>
      </c>
      <c r="N1240" t="s">
        <v>86</v>
      </c>
      <c r="O1240">
        <v>8</v>
      </c>
      <c r="P1240">
        <v>3</v>
      </c>
      <c r="Q1240" t="s">
        <v>119</v>
      </c>
      <c r="R1240" t="s">
        <v>61</v>
      </c>
      <c r="S1240" t="s">
        <v>73</v>
      </c>
      <c r="T1240" t="s">
        <v>74</v>
      </c>
      <c r="U1240" t="s">
        <v>43</v>
      </c>
      <c r="V1240">
        <v>89</v>
      </c>
      <c r="W1240">
        <v>34</v>
      </c>
      <c r="X1240" t="str">
        <f>IF(Table1[[#This Row],[Driver Age]]&lt;25,"(&lt;25) Young",IF(Table1[[#This Row],[Driver Age]]&lt;=60,"(25–60) Adult","(&gt;60) Senior"))</f>
        <v>(25–60) Adult</v>
      </c>
      <c r="Y1240" t="s">
        <v>75</v>
      </c>
      <c r="Z1240" t="s">
        <v>90</v>
      </c>
      <c r="AA1240" t="s">
        <v>45</v>
      </c>
      <c r="AB1240" t="s">
        <v>97</v>
      </c>
      <c r="AC1240">
        <v>18</v>
      </c>
      <c r="AD1240" t="s">
        <v>114</v>
      </c>
      <c r="AE1240" t="s">
        <v>48</v>
      </c>
      <c r="AF1240" t="s">
        <v>49</v>
      </c>
      <c r="AG1240" t="s">
        <v>50</v>
      </c>
      <c r="AH1240">
        <v>0.38</v>
      </c>
      <c r="AI1240" t="s">
        <v>80</v>
      </c>
      <c r="AJ1240" t="s">
        <v>91</v>
      </c>
    </row>
    <row r="1241" spans="1:36">
      <c r="A1241" t="s">
        <v>2238</v>
      </c>
      <c r="B1241">
        <f>1</f>
        <v>1</v>
      </c>
      <c r="C1241" t="s">
        <v>307</v>
      </c>
      <c r="D1241" t="str">
        <f>VLOOKUP(Table1[[#This Row],[State Name]], Lookup!$A$2:$B$33, 2, FALSE)</f>
        <v>DL</v>
      </c>
      <c r="E1241" t="s">
        <v>472</v>
      </c>
      <c r="F1241">
        <v>2023</v>
      </c>
      <c r="G1241" t="s">
        <v>83</v>
      </c>
      <c r="H1241">
        <f t="shared" si="19"/>
        <v>6</v>
      </c>
      <c r="I1241" s="3">
        <f>DATE(Table1[[#This Row],[Year]],Table1[[#This Row],[Month_Number]],1)</f>
        <v>45078</v>
      </c>
      <c r="J1241" t="s">
        <v>101</v>
      </c>
      <c r="K1241" t="s">
        <v>1806</v>
      </c>
      <c r="L1241" t="s">
        <v>37</v>
      </c>
      <c r="M1241">
        <v>5</v>
      </c>
      <c r="N1241" t="s">
        <v>38</v>
      </c>
      <c r="O1241">
        <v>10</v>
      </c>
      <c r="P1241">
        <v>3</v>
      </c>
      <c r="Q1241" t="s">
        <v>39</v>
      </c>
      <c r="R1241" t="s">
        <v>40</v>
      </c>
      <c r="S1241" t="s">
        <v>62</v>
      </c>
      <c r="T1241" t="s">
        <v>42</v>
      </c>
      <c r="U1241" t="s">
        <v>106</v>
      </c>
      <c r="V1241">
        <v>73</v>
      </c>
      <c r="W1241">
        <v>68</v>
      </c>
      <c r="X1241" t="str">
        <f>IF(Table1[[#This Row],[Driver Age]]&lt;25,"(&lt;25) Young",IF(Table1[[#This Row],[Driver Age]]&lt;=60,"(25–60) Adult","(&gt;60) Senior"))</f>
        <v>(&gt;60) Senior</v>
      </c>
      <c r="Y1241" t="s">
        <v>75</v>
      </c>
      <c r="Z1241" t="s">
        <v>90</v>
      </c>
      <c r="AA1241" t="s">
        <v>76</v>
      </c>
      <c r="AB1241" t="s">
        <v>97</v>
      </c>
      <c r="AC1241">
        <v>17</v>
      </c>
      <c r="AD1241" t="s">
        <v>114</v>
      </c>
      <c r="AE1241" t="s">
        <v>79</v>
      </c>
      <c r="AF1241" t="s">
        <v>49</v>
      </c>
      <c r="AG1241" t="s">
        <v>50</v>
      </c>
      <c r="AH1241">
        <v>0.3</v>
      </c>
      <c r="AI1241" t="s">
        <v>51</v>
      </c>
      <c r="AJ1241" t="s">
        <v>91</v>
      </c>
    </row>
    <row r="1242" spans="1:36">
      <c r="A1242" t="s">
        <v>2239</v>
      </c>
      <c r="B1242">
        <f>1</f>
        <v>1</v>
      </c>
      <c r="C1242" t="s">
        <v>307</v>
      </c>
      <c r="D1242" t="str">
        <f>VLOOKUP(Table1[[#This Row],[State Name]], Lookup!$A$2:$B$33, 2, FALSE)</f>
        <v>DL</v>
      </c>
      <c r="E1242" t="s">
        <v>406</v>
      </c>
      <c r="F1242">
        <v>2022</v>
      </c>
      <c r="G1242" t="s">
        <v>111</v>
      </c>
      <c r="H1242">
        <f t="shared" si="19"/>
        <v>10</v>
      </c>
      <c r="I1242" s="3">
        <f>DATE(Table1[[#This Row],[Year]],Table1[[#This Row],[Month_Number]],1)</f>
        <v>44835</v>
      </c>
      <c r="J1242" t="s">
        <v>84</v>
      </c>
      <c r="K1242" t="s">
        <v>2240</v>
      </c>
      <c r="L1242" t="s">
        <v>59</v>
      </c>
      <c r="M1242">
        <v>3</v>
      </c>
      <c r="N1242" t="s">
        <v>71</v>
      </c>
      <c r="O1242">
        <v>10</v>
      </c>
      <c r="P1242">
        <v>3</v>
      </c>
      <c r="Q1242" t="s">
        <v>103</v>
      </c>
      <c r="R1242" t="s">
        <v>104</v>
      </c>
      <c r="S1242" t="s">
        <v>73</v>
      </c>
      <c r="T1242" t="s">
        <v>42</v>
      </c>
      <c r="U1242" t="s">
        <v>43</v>
      </c>
      <c r="V1242">
        <v>70</v>
      </c>
      <c r="W1242">
        <v>39</v>
      </c>
      <c r="X1242" t="str">
        <f>IF(Table1[[#This Row],[Driver Age]]&lt;25,"(&lt;25) Young",IF(Table1[[#This Row],[Driver Age]]&lt;=60,"(25–60) Adult","(&gt;60) Senior"))</f>
        <v>(25–60) Adult</v>
      </c>
      <c r="Y1242" t="s">
        <v>75</v>
      </c>
      <c r="Z1242" t="s">
        <v>90</v>
      </c>
      <c r="AA1242" t="s">
        <v>76</v>
      </c>
      <c r="AB1242" t="s">
        <v>97</v>
      </c>
      <c r="AC1242">
        <v>12</v>
      </c>
      <c r="AD1242" t="s">
        <v>135</v>
      </c>
      <c r="AE1242" t="s">
        <v>79</v>
      </c>
      <c r="AF1242" t="s">
        <v>26</v>
      </c>
      <c r="AG1242" t="s">
        <v>50</v>
      </c>
      <c r="AH1242">
        <v>0.3</v>
      </c>
      <c r="AI1242" t="s">
        <v>108</v>
      </c>
      <c r="AJ1242" t="s">
        <v>91</v>
      </c>
    </row>
    <row r="1243" spans="1:36">
      <c r="A1243" t="s">
        <v>2241</v>
      </c>
      <c r="B1243">
        <f>1</f>
        <v>1</v>
      </c>
      <c r="C1243" t="s">
        <v>318</v>
      </c>
      <c r="D1243" t="str">
        <f>VLOOKUP(Table1[[#This Row],[State Name]], Lookup!$A$2:$B$33, 2, FALSE)</f>
        <v>PB</v>
      </c>
      <c r="E1243" t="s">
        <v>33</v>
      </c>
      <c r="F1243">
        <v>2021</v>
      </c>
      <c r="G1243" t="s">
        <v>117</v>
      </c>
      <c r="H1243">
        <f t="shared" si="19"/>
        <v>12</v>
      </c>
      <c r="I1243" s="3">
        <f>DATE(Table1[[#This Row],[Year]],Table1[[#This Row],[Month_Number]],1)</f>
        <v>44531</v>
      </c>
      <c r="J1243" t="s">
        <v>57</v>
      </c>
      <c r="K1243" t="s">
        <v>164</v>
      </c>
      <c r="L1243" t="s">
        <v>50</v>
      </c>
      <c r="M1243">
        <v>1</v>
      </c>
      <c r="N1243" t="s">
        <v>71</v>
      </c>
      <c r="O1243">
        <v>0</v>
      </c>
      <c r="P1243">
        <v>2</v>
      </c>
      <c r="Q1243" t="s">
        <v>119</v>
      </c>
      <c r="R1243" t="s">
        <v>88</v>
      </c>
      <c r="S1243" t="s">
        <v>120</v>
      </c>
      <c r="T1243" t="s">
        <v>74</v>
      </c>
      <c r="U1243" t="s">
        <v>43</v>
      </c>
      <c r="V1243">
        <v>103</v>
      </c>
      <c r="W1243">
        <v>67</v>
      </c>
      <c r="X1243" t="str">
        <f>IF(Table1[[#This Row],[Driver Age]]&lt;25,"(&lt;25) Young",IF(Table1[[#This Row],[Driver Age]]&lt;=60,"(25–60) Adult","(&gt;60) Senior"))</f>
        <v>(&gt;60) Senior</v>
      </c>
      <c r="Y1243" t="s">
        <v>75</v>
      </c>
      <c r="Z1243" t="s">
        <v>33</v>
      </c>
      <c r="AA1243" t="s">
        <v>45</v>
      </c>
      <c r="AB1243" t="s">
        <v>64</v>
      </c>
      <c r="AC1243">
        <v>6</v>
      </c>
      <c r="AD1243" t="s">
        <v>78</v>
      </c>
      <c r="AE1243" t="s">
        <v>48</v>
      </c>
      <c r="AF1243" t="s">
        <v>49</v>
      </c>
      <c r="AG1243" t="s">
        <v>50</v>
      </c>
      <c r="AH1243">
        <v>0</v>
      </c>
      <c r="AI1243" t="s">
        <v>51</v>
      </c>
      <c r="AJ1243" t="s">
        <v>67</v>
      </c>
    </row>
    <row r="1244" spans="1:36">
      <c r="A1244" t="s">
        <v>2242</v>
      </c>
      <c r="B1244">
        <f>1</f>
        <v>1</v>
      </c>
      <c r="C1244" t="s">
        <v>141</v>
      </c>
      <c r="D1244" t="str">
        <f>VLOOKUP(Table1[[#This Row],[State Name]], Lookup!$A$2:$B$33, 2, FALSE)</f>
        <v>BR</v>
      </c>
      <c r="E1244" t="s">
        <v>33</v>
      </c>
      <c r="F1244">
        <v>2019</v>
      </c>
      <c r="G1244" t="s">
        <v>83</v>
      </c>
      <c r="H1244">
        <f t="shared" si="19"/>
        <v>6</v>
      </c>
      <c r="I1244" s="3">
        <f>DATE(Table1[[#This Row],[Year]],Table1[[#This Row],[Month_Number]],1)</f>
        <v>43617</v>
      </c>
      <c r="J1244" t="s">
        <v>84</v>
      </c>
      <c r="K1244" t="s">
        <v>2243</v>
      </c>
      <c r="L1244" t="s">
        <v>59</v>
      </c>
      <c r="M1244">
        <v>5</v>
      </c>
      <c r="N1244" t="s">
        <v>60</v>
      </c>
      <c r="O1244">
        <v>9</v>
      </c>
      <c r="P1244">
        <v>4</v>
      </c>
      <c r="Q1244" t="s">
        <v>39</v>
      </c>
      <c r="R1244" t="s">
        <v>104</v>
      </c>
      <c r="S1244" t="s">
        <v>41</v>
      </c>
      <c r="T1244" t="s">
        <v>105</v>
      </c>
      <c r="U1244" t="s">
        <v>106</v>
      </c>
      <c r="V1244">
        <v>102</v>
      </c>
      <c r="W1244">
        <v>34</v>
      </c>
      <c r="X1244" t="str">
        <f>IF(Table1[[#This Row],[Driver Age]]&lt;25,"(&lt;25) Young",IF(Table1[[#This Row],[Driver Age]]&lt;=60,"(25–60) Adult","(&gt;60) Senior"))</f>
        <v>(25–60) Adult</v>
      </c>
      <c r="Y1244" t="s">
        <v>75</v>
      </c>
      <c r="Z1244" t="s">
        <v>107</v>
      </c>
      <c r="AA1244" t="s">
        <v>45</v>
      </c>
      <c r="AB1244" t="s">
        <v>77</v>
      </c>
      <c r="AC1244">
        <v>2</v>
      </c>
      <c r="AD1244" t="s">
        <v>47</v>
      </c>
      <c r="AE1244" t="s">
        <v>65</v>
      </c>
      <c r="AF1244" t="s">
        <v>26</v>
      </c>
      <c r="AG1244" t="s">
        <v>50</v>
      </c>
      <c r="AH1244">
        <v>0.44</v>
      </c>
      <c r="AI1244" t="s">
        <v>80</v>
      </c>
      <c r="AJ1244" t="s">
        <v>67</v>
      </c>
    </row>
    <row r="1245" spans="1:36">
      <c r="A1245" t="s">
        <v>2244</v>
      </c>
      <c r="B1245">
        <f>1</f>
        <v>1</v>
      </c>
      <c r="C1245" t="s">
        <v>211</v>
      </c>
      <c r="D1245" t="str">
        <f>VLOOKUP(Table1[[#This Row],[State Name]], Lookup!$A$2:$B$33, 2, FALSE)</f>
        <v>WB</v>
      </c>
      <c r="E1245" t="s">
        <v>265</v>
      </c>
      <c r="F1245">
        <v>2018</v>
      </c>
      <c r="G1245" t="s">
        <v>124</v>
      </c>
      <c r="H1245">
        <f t="shared" si="19"/>
        <v>7</v>
      </c>
      <c r="I1245" s="3">
        <f>DATE(Table1[[#This Row],[Year]],Table1[[#This Row],[Month_Number]],1)</f>
        <v>43282</v>
      </c>
      <c r="J1245" t="s">
        <v>154</v>
      </c>
      <c r="K1245" t="s">
        <v>2245</v>
      </c>
      <c r="L1245" t="s">
        <v>50</v>
      </c>
      <c r="M1245">
        <v>5</v>
      </c>
      <c r="N1245" t="s">
        <v>128</v>
      </c>
      <c r="O1245">
        <v>5</v>
      </c>
      <c r="P1245">
        <v>1</v>
      </c>
      <c r="Q1245" t="s">
        <v>119</v>
      </c>
      <c r="R1245" t="s">
        <v>88</v>
      </c>
      <c r="S1245" t="s">
        <v>62</v>
      </c>
      <c r="T1245" t="s">
        <v>63</v>
      </c>
      <c r="U1245" t="s">
        <v>89</v>
      </c>
      <c r="V1245">
        <v>98</v>
      </c>
      <c r="W1245">
        <v>49</v>
      </c>
      <c r="X1245" t="str">
        <f>IF(Table1[[#This Row],[Driver Age]]&lt;25,"(&lt;25) Young",IF(Table1[[#This Row],[Driver Age]]&lt;=60,"(25–60) Adult","(&gt;60) Senior"))</f>
        <v>(25–60) Adult</v>
      </c>
      <c r="Y1245" t="s">
        <v>75</v>
      </c>
      <c r="Z1245" t="s">
        <v>33</v>
      </c>
      <c r="AA1245" t="s">
        <v>76</v>
      </c>
      <c r="AB1245" t="s">
        <v>97</v>
      </c>
      <c r="AC1245">
        <v>3</v>
      </c>
      <c r="AD1245" t="s">
        <v>47</v>
      </c>
      <c r="AE1245" t="s">
        <v>65</v>
      </c>
      <c r="AF1245" t="s">
        <v>26</v>
      </c>
      <c r="AG1245" t="s">
        <v>50</v>
      </c>
      <c r="AH1245">
        <v>0.2</v>
      </c>
      <c r="AI1245" t="s">
        <v>108</v>
      </c>
      <c r="AJ1245" t="s">
        <v>67</v>
      </c>
    </row>
    <row r="1246" spans="1:36">
      <c r="A1246" t="s">
        <v>2246</v>
      </c>
      <c r="B1246">
        <f>1</f>
        <v>1</v>
      </c>
      <c r="C1246" t="s">
        <v>152</v>
      </c>
      <c r="D1246" t="str">
        <f>VLOOKUP(Table1[[#This Row],[State Name]], Lookup!$A$2:$B$33, 2, FALSE)</f>
        <v>AP</v>
      </c>
      <c r="E1246" t="s">
        <v>440</v>
      </c>
      <c r="F1246">
        <v>2021</v>
      </c>
      <c r="G1246" t="s">
        <v>94</v>
      </c>
      <c r="H1246">
        <f t="shared" si="19"/>
        <v>8</v>
      </c>
      <c r="I1246" s="3">
        <f>DATE(Table1[[#This Row],[Year]],Table1[[#This Row],[Month_Number]],1)</f>
        <v>44409</v>
      </c>
      <c r="J1246" t="s">
        <v>35</v>
      </c>
      <c r="K1246" t="s">
        <v>682</v>
      </c>
      <c r="L1246" t="s">
        <v>50</v>
      </c>
      <c r="M1246">
        <v>1</v>
      </c>
      <c r="N1246" t="s">
        <v>71</v>
      </c>
      <c r="O1246">
        <v>1</v>
      </c>
      <c r="P1246">
        <v>2</v>
      </c>
      <c r="Q1246" t="s">
        <v>39</v>
      </c>
      <c r="R1246" t="s">
        <v>104</v>
      </c>
      <c r="S1246" t="s">
        <v>73</v>
      </c>
      <c r="T1246" t="s">
        <v>74</v>
      </c>
      <c r="U1246" t="s">
        <v>89</v>
      </c>
      <c r="V1246">
        <v>104</v>
      </c>
      <c r="W1246">
        <v>65</v>
      </c>
      <c r="X1246" t="str">
        <f>IF(Table1[[#This Row],[Driver Age]]&lt;25,"(&lt;25) Young",IF(Table1[[#This Row],[Driver Age]]&lt;=60,"(25–60) Adult","(&gt;60) Senior"))</f>
        <v>(&gt;60) Senior</v>
      </c>
      <c r="Y1246" t="s">
        <v>44</v>
      </c>
      <c r="Z1246" t="s">
        <v>33</v>
      </c>
      <c r="AA1246" t="s">
        <v>45</v>
      </c>
      <c r="AB1246" t="s">
        <v>64</v>
      </c>
      <c r="AC1246">
        <v>8</v>
      </c>
      <c r="AD1246" t="s">
        <v>78</v>
      </c>
      <c r="AE1246" t="s">
        <v>48</v>
      </c>
      <c r="AF1246" t="s">
        <v>49</v>
      </c>
      <c r="AG1246" t="s">
        <v>50</v>
      </c>
      <c r="AH1246">
        <v>2</v>
      </c>
      <c r="AI1246" t="s">
        <v>51</v>
      </c>
      <c r="AJ1246" t="s">
        <v>67</v>
      </c>
    </row>
    <row r="1247" spans="1:36">
      <c r="A1247" t="s">
        <v>2247</v>
      </c>
      <c r="B1247">
        <f>1</f>
        <v>1</v>
      </c>
      <c r="C1247" t="s">
        <v>122</v>
      </c>
      <c r="D1247" t="str">
        <f>VLOOKUP(Table1[[#This Row],[State Name]], Lookup!$A$2:$B$33, 2, FALSE)</f>
        <v>RJ</v>
      </c>
      <c r="E1247" t="s">
        <v>1191</v>
      </c>
      <c r="F1247">
        <v>2019</v>
      </c>
      <c r="G1247" t="s">
        <v>117</v>
      </c>
      <c r="H1247">
        <f t="shared" si="19"/>
        <v>12</v>
      </c>
      <c r="I1247" s="3">
        <f>DATE(Table1[[#This Row],[Year]],Table1[[#This Row],[Month_Number]],1)</f>
        <v>43800</v>
      </c>
      <c r="J1247" t="s">
        <v>146</v>
      </c>
      <c r="K1247" t="s">
        <v>2248</v>
      </c>
      <c r="L1247" t="s">
        <v>37</v>
      </c>
      <c r="M1247">
        <v>1</v>
      </c>
      <c r="N1247" t="s">
        <v>86</v>
      </c>
      <c r="O1247">
        <v>1</v>
      </c>
      <c r="P1247">
        <v>2</v>
      </c>
      <c r="Q1247" t="s">
        <v>119</v>
      </c>
      <c r="R1247" t="s">
        <v>61</v>
      </c>
      <c r="S1247" t="s">
        <v>73</v>
      </c>
      <c r="T1247" t="s">
        <v>63</v>
      </c>
      <c r="U1247" t="s">
        <v>106</v>
      </c>
      <c r="V1247">
        <v>45</v>
      </c>
      <c r="W1247">
        <v>26</v>
      </c>
      <c r="X1247" t="str">
        <f>IF(Table1[[#This Row],[Driver Age]]&lt;25,"(&lt;25) Young",IF(Table1[[#This Row],[Driver Age]]&lt;=60,"(25–60) Adult","(&gt;60) Senior"))</f>
        <v>(25–60) Adult</v>
      </c>
      <c r="Y1247" t="s">
        <v>75</v>
      </c>
      <c r="Z1247" t="s">
        <v>107</v>
      </c>
      <c r="AA1247" t="s">
        <v>45</v>
      </c>
      <c r="AB1247" t="s">
        <v>97</v>
      </c>
      <c r="AC1247">
        <v>12</v>
      </c>
      <c r="AD1247" t="s">
        <v>135</v>
      </c>
      <c r="AE1247" t="s">
        <v>65</v>
      </c>
      <c r="AF1247" t="s">
        <v>49</v>
      </c>
      <c r="AG1247" t="s">
        <v>50</v>
      </c>
      <c r="AH1247">
        <v>2</v>
      </c>
      <c r="AI1247" t="s">
        <v>80</v>
      </c>
      <c r="AJ1247" t="s">
        <v>109</v>
      </c>
    </row>
    <row r="1248" spans="1:36">
      <c r="A1248" t="s">
        <v>2249</v>
      </c>
      <c r="B1248">
        <f>1</f>
        <v>1</v>
      </c>
      <c r="C1248" t="s">
        <v>215</v>
      </c>
      <c r="D1248" t="str">
        <f>VLOOKUP(Table1[[#This Row],[State Name]], Lookup!$A$2:$B$33, 2, FALSE)</f>
        <v>KL</v>
      </c>
      <c r="E1248" t="s">
        <v>33</v>
      </c>
      <c r="F1248">
        <v>2021</v>
      </c>
      <c r="G1248" t="s">
        <v>83</v>
      </c>
      <c r="H1248">
        <f t="shared" si="19"/>
        <v>6</v>
      </c>
      <c r="I1248" s="3">
        <f>DATE(Table1[[#This Row],[Year]],Table1[[#This Row],[Month_Number]],1)</f>
        <v>44348</v>
      </c>
      <c r="J1248" t="s">
        <v>95</v>
      </c>
      <c r="K1248" t="s">
        <v>2250</v>
      </c>
      <c r="L1248" t="s">
        <v>37</v>
      </c>
      <c r="M1248">
        <v>2</v>
      </c>
      <c r="N1248" t="s">
        <v>71</v>
      </c>
      <c r="O1248">
        <v>3</v>
      </c>
      <c r="P1248">
        <v>1</v>
      </c>
      <c r="Q1248" t="s">
        <v>119</v>
      </c>
      <c r="R1248" t="s">
        <v>104</v>
      </c>
      <c r="S1248" t="s">
        <v>120</v>
      </c>
      <c r="T1248" t="s">
        <v>74</v>
      </c>
      <c r="U1248" t="s">
        <v>43</v>
      </c>
      <c r="V1248">
        <v>108</v>
      </c>
      <c r="W1248">
        <v>57</v>
      </c>
      <c r="X1248" t="str">
        <f>IF(Table1[[#This Row],[Driver Age]]&lt;25,"(&lt;25) Young",IF(Table1[[#This Row],[Driver Age]]&lt;=60,"(25–60) Adult","(&gt;60) Senior"))</f>
        <v>(25–60) Adult</v>
      </c>
      <c r="Y1248" t="s">
        <v>75</v>
      </c>
      <c r="Z1248" t="s">
        <v>107</v>
      </c>
      <c r="AA1248" t="s">
        <v>45</v>
      </c>
      <c r="AB1248" t="s">
        <v>77</v>
      </c>
      <c r="AC1248">
        <v>16</v>
      </c>
      <c r="AD1248" t="s">
        <v>135</v>
      </c>
      <c r="AE1248" t="s">
        <v>48</v>
      </c>
      <c r="AF1248" t="s">
        <v>49</v>
      </c>
      <c r="AG1248" t="s">
        <v>50</v>
      </c>
      <c r="AH1248">
        <v>0.33</v>
      </c>
      <c r="AI1248" t="s">
        <v>66</v>
      </c>
      <c r="AJ1248" t="s">
        <v>67</v>
      </c>
    </row>
    <row r="1249" spans="1:36">
      <c r="A1249" t="s">
        <v>2251</v>
      </c>
      <c r="B1249">
        <f>1</f>
        <v>1</v>
      </c>
      <c r="C1249" t="s">
        <v>116</v>
      </c>
      <c r="D1249" t="str">
        <f>VLOOKUP(Table1[[#This Row],[State Name]], Lookup!$A$2:$B$33, 2, FALSE)</f>
        <v>HP</v>
      </c>
      <c r="E1249" t="s">
        <v>33</v>
      </c>
      <c r="F1249">
        <v>2019</v>
      </c>
      <c r="G1249" t="s">
        <v>34</v>
      </c>
      <c r="H1249">
        <f t="shared" si="19"/>
        <v>5</v>
      </c>
      <c r="I1249" s="3">
        <f>DATE(Table1[[#This Row],[Year]],Table1[[#This Row],[Month_Number]],1)</f>
        <v>43586</v>
      </c>
      <c r="J1249" t="s">
        <v>57</v>
      </c>
      <c r="K1249" t="s">
        <v>2252</v>
      </c>
      <c r="L1249" t="s">
        <v>59</v>
      </c>
      <c r="M1249">
        <v>1</v>
      </c>
      <c r="N1249" t="s">
        <v>162</v>
      </c>
      <c r="O1249">
        <v>4</v>
      </c>
      <c r="P1249">
        <v>1</v>
      </c>
      <c r="Q1249" t="s">
        <v>87</v>
      </c>
      <c r="R1249" t="s">
        <v>104</v>
      </c>
      <c r="S1249" t="s">
        <v>73</v>
      </c>
      <c r="T1249" t="s">
        <v>105</v>
      </c>
      <c r="U1249" t="s">
        <v>33</v>
      </c>
      <c r="V1249">
        <v>55</v>
      </c>
      <c r="W1249">
        <v>59</v>
      </c>
      <c r="X1249" t="str">
        <f>IF(Table1[[#This Row],[Driver Age]]&lt;25,"(&lt;25) Young",IF(Table1[[#This Row],[Driver Age]]&lt;=60,"(25–60) Adult","(&gt;60) Senior"))</f>
        <v>(25–60) Adult</v>
      </c>
      <c r="Y1249" t="s">
        <v>75</v>
      </c>
      <c r="Z1249" t="s">
        <v>33</v>
      </c>
      <c r="AA1249" t="s">
        <v>45</v>
      </c>
      <c r="AB1249" t="s">
        <v>46</v>
      </c>
      <c r="AC1249">
        <v>15</v>
      </c>
      <c r="AD1249" t="s">
        <v>135</v>
      </c>
      <c r="AE1249" t="s">
        <v>65</v>
      </c>
      <c r="AF1249" t="s">
        <v>49</v>
      </c>
      <c r="AG1249" t="s">
        <v>50</v>
      </c>
      <c r="AH1249">
        <v>0.25</v>
      </c>
      <c r="AI1249" t="s">
        <v>66</v>
      </c>
      <c r="AJ1249" t="s">
        <v>52</v>
      </c>
    </row>
    <row r="1250" spans="1:36">
      <c r="A1250" t="s">
        <v>2253</v>
      </c>
      <c r="B1250">
        <f>1</f>
        <v>1</v>
      </c>
      <c r="C1250" t="s">
        <v>327</v>
      </c>
      <c r="D1250" t="str">
        <f>VLOOKUP(Table1[[#This Row],[State Name]], Lookup!$A$2:$B$33, 2, FALSE)</f>
        <v>MN</v>
      </c>
      <c r="E1250" t="s">
        <v>33</v>
      </c>
      <c r="F1250">
        <v>2019</v>
      </c>
      <c r="G1250" t="s">
        <v>138</v>
      </c>
      <c r="H1250">
        <f t="shared" si="19"/>
        <v>9</v>
      </c>
      <c r="I1250" s="3">
        <f>DATE(Table1[[#This Row],[Year]],Table1[[#This Row],[Month_Number]],1)</f>
        <v>43709</v>
      </c>
      <c r="J1250" t="s">
        <v>95</v>
      </c>
      <c r="K1250" t="s">
        <v>1750</v>
      </c>
      <c r="L1250" t="s">
        <v>50</v>
      </c>
      <c r="M1250">
        <v>5</v>
      </c>
      <c r="N1250" t="s">
        <v>86</v>
      </c>
      <c r="O1250">
        <v>8</v>
      </c>
      <c r="P1250">
        <v>0</v>
      </c>
      <c r="Q1250" t="s">
        <v>103</v>
      </c>
      <c r="R1250" t="s">
        <v>61</v>
      </c>
      <c r="S1250" t="s">
        <v>73</v>
      </c>
      <c r="T1250" t="s">
        <v>105</v>
      </c>
      <c r="U1250" t="s">
        <v>43</v>
      </c>
      <c r="V1250">
        <v>90</v>
      </c>
      <c r="W1250">
        <v>41</v>
      </c>
      <c r="X1250" t="str">
        <f>IF(Table1[[#This Row],[Driver Age]]&lt;25,"(&lt;25) Young",IF(Table1[[#This Row],[Driver Age]]&lt;=60,"(25–60) Adult","(&gt;60) Senior"))</f>
        <v>(25–60) Adult</v>
      </c>
      <c r="Y1250" t="s">
        <v>75</v>
      </c>
      <c r="Z1250" t="s">
        <v>33</v>
      </c>
      <c r="AA1250" t="s">
        <v>45</v>
      </c>
      <c r="AB1250" t="s">
        <v>77</v>
      </c>
      <c r="AC1250">
        <v>12</v>
      </c>
      <c r="AD1250" t="s">
        <v>135</v>
      </c>
      <c r="AE1250" t="s">
        <v>65</v>
      </c>
      <c r="AF1250" t="s">
        <v>49</v>
      </c>
      <c r="AG1250" t="s">
        <v>143</v>
      </c>
      <c r="AH1250">
        <v>0</v>
      </c>
      <c r="AI1250" t="s">
        <v>108</v>
      </c>
      <c r="AJ1250" t="s">
        <v>67</v>
      </c>
    </row>
    <row r="1251" spans="1:36">
      <c r="A1251" t="s">
        <v>2254</v>
      </c>
      <c r="B1251">
        <f>1</f>
        <v>1</v>
      </c>
      <c r="C1251" t="s">
        <v>149</v>
      </c>
      <c r="D1251" t="str">
        <f>VLOOKUP(Table1[[#This Row],[State Name]], Lookup!$A$2:$B$33, 2, FALSE)</f>
        <v>AR</v>
      </c>
      <c r="E1251" t="s">
        <v>33</v>
      </c>
      <c r="F1251">
        <v>2023</v>
      </c>
      <c r="G1251" t="s">
        <v>34</v>
      </c>
      <c r="H1251">
        <f t="shared" si="19"/>
        <v>5</v>
      </c>
      <c r="I1251" s="3">
        <f>DATE(Table1[[#This Row],[Year]],Table1[[#This Row],[Month_Number]],1)</f>
        <v>45047</v>
      </c>
      <c r="J1251" t="s">
        <v>154</v>
      </c>
      <c r="K1251" t="s">
        <v>2255</v>
      </c>
      <c r="L1251" t="s">
        <v>37</v>
      </c>
      <c r="M1251">
        <v>1</v>
      </c>
      <c r="N1251" t="s">
        <v>113</v>
      </c>
      <c r="O1251">
        <v>3</v>
      </c>
      <c r="P1251">
        <v>4</v>
      </c>
      <c r="Q1251" t="s">
        <v>87</v>
      </c>
      <c r="R1251" t="s">
        <v>61</v>
      </c>
      <c r="S1251" t="s">
        <v>62</v>
      </c>
      <c r="T1251" t="s">
        <v>63</v>
      </c>
      <c r="U1251" t="s">
        <v>106</v>
      </c>
      <c r="V1251">
        <v>84</v>
      </c>
      <c r="W1251">
        <v>25</v>
      </c>
      <c r="X1251" t="str">
        <f>IF(Table1[[#This Row],[Driver Age]]&lt;25,"(&lt;25) Young",IF(Table1[[#This Row],[Driver Age]]&lt;=60,"(25–60) Adult","(&gt;60) Senior"))</f>
        <v>(25–60) Adult</v>
      </c>
      <c r="Y1251" t="s">
        <v>44</v>
      </c>
      <c r="Z1251" t="s">
        <v>107</v>
      </c>
      <c r="AA1251" t="s">
        <v>45</v>
      </c>
      <c r="AB1251" t="s">
        <v>77</v>
      </c>
      <c r="AC1251">
        <v>20</v>
      </c>
      <c r="AD1251" t="s">
        <v>114</v>
      </c>
      <c r="AE1251" t="s">
        <v>79</v>
      </c>
      <c r="AF1251" t="s">
        <v>26</v>
      </c>
      <c r="AG1251" t="s">
        <v>50</v>
      </c>
      <c r="AH1251">
        <v>1.33</v>
      </c>
      <c r="AI1251" t="s">
        <v>80</v>
      </c>
      <c r="AJ1251" t="s">
        <v>91</v>
      </c>
    </row>
    <row r="1252" spans="1:36">
      <c r="A1252" t="s">
        <v>2256</v>
      </c>
      <c r="B1252">
        <f>1</f>
        <v>1</v>
      </c>
      <c r="C1252" t="s">
        <v>152</v>
      </c>
      <c r="D1252" t="str">
        <f>VLOOKUP(Table1[[#This Row],[State Name]], Lookup!$A$2:$B$33, 2, FALSE)</f>
        <v>AP</v>
      </c>
      <c r="E1252" t="s">
        <v>440</v>
      </c>
      <c r="F1252">
        <v>2020</v>
      </c>
      <c r="G1252" t="s">
        <v>100</v>
      </c>
      <c r="H1252">
        <f t="shared" si="19"/>
        <v>11</v>
      </c>
      <c r="I1252" s="3">
        <f>DATE(Table1[[#This Row],[Year]],Table1[[#This Row],[Month_Number]],1)</f>
        <v>44136</v>
      </c>
      <c r="J1252" t="s">
        <v>35</v>
      </c>
      <c r="K1252" t="s">
        <v>1928</v>
      </c>
      <c r="L1252" t="s">
        <v>37</v>
      </c>
      <c r="M1252">
        <v>2</v>
      </c>
      <c r="N1252" t="s">
        <v>128</v>
      </c>
      <c r="O1252">
        <v>9</v>
      </c>
      <c r="P1252">
        <v>0</v>
      </c>
      <c r="Q1252" t="s">
        <v>103</v>
      </c>
      <c r="R1252" t="s">
        <v>104</v>
      </c>
      <c r="S1252" t="s">
        <v>73</v>
      </c>
      <c r="T1252" t="s">
        <v>42</v>
      </c>
      <c r="U1252" t="s">
        <v>33</v>
      </c>
      <c r="V1252">
        <v>104</v>
      </c>
      <c r="W1252">
        <v>37</v>
      </c>
      <c r="X1252" t="str">
        <f>IF(Table1[[#This Row],[Driver Age]]&lt;25,"(&lt;25) Young",IF(Table1[[#This Row],[Driver Age]]&lt;=60,"(25–60) Adult","(&gt;60) Senior"))</f>
        <v>(25–60) Adult</v>
      </c>
      <c r="Y1252" t="s">
        <v>75</v>
      </c>
      <c r="Z1252" t="s">
        <v>107</v>
      </c>
      <c r="AA1252" t="s">
        <v>76</v>
      </c>
      <c r="AB1252" t="s">
        <v>97</v>
      </c>
      <c r="AC1252">
        <v>7</v>
      </c>
      <c r="AD1252" t="s">
        <v>78</v>
      </c>
      <c r="AE1252" t="s">
        <v>48</v>
      </c>
      <c r="AF1252" t="s">
        <v>49</v>
      </c>
      <c r="AG1252" t="s">
        <v>143</v>
      </c>
      <c r="AH1252">
        <v>0</v>
      </c>
      <c r="AI1252" t="s">
        <v>108</v>
      </c>
      <c r="AJ1252" t="s">
        <v>67</v>
      </c>
    </row>
    <row r="1253" spans="1:36">
      <c r="A1253" t="s">
        <v>2257</v>
      </c>
      <c r="B1253">
        <f>1</f>
        <v>1</v>
      </c>
      <c r="C1253" t="s">
        <v>327</v>
      </c>
      <c r="D1253" t="str">
        <f>VLOOKUP(Table1[[#This Row],[State Name]], Lookup!$A$2:$B$33, 2, FALSE)</f>
        <v>MN</v>
      </c>
      <c r="E1253" t="s">
        <v>33</v>
      </c>
      <c r="F1253">
        <v>2022</v>
      </c>
      <c r="G1253" t="s">
        <v>100</v>
      </c>
      <c r="H1253">
        <f t="shared" si="19"/>
        <v>11</v>
      </c>
      <c r="I1253" s="3">
        <f>DATE(Table1[[#This Row],[Year]],Table1[[#This Row],[Month_Number]],1)</f>
        <v>44866</v>
      </c>
      <c r="J1253" t="s">
        <v>146</v>
      </c>
      <c r="K1253" t="s">
        <v>1921</v>
      </c>
      <c r="L1253" t="s">
        <v>37</v>
      </c>
      <c r="M1253">
        <v>4</v>
      </c>
      <c r="N1253" t="s">
        <v>113</v>
      </c>
      <c r="O1253">
        <v>1</v>
      </c>
      <c r="P1253">
        <v>1</v>
      </c>
      <c r="Q1253" t="s">
        <v>103</v>
      </c>
      <c r="R1253" t="s">
        <v>40</v>
      </c>
      <c r="S1253" t="s">
        <v>62</v>
      </c>
      <c r="T1253" t="s">
        <v>42</v>
      </c>
      <c r="U1253" t="s">
        <v>106</v>
      </c>
      <c r="V1253">
        <v>104</v>
      </c>
      <c r="W1253">
        <v>45</v>
      </c>
      <c r="X1253" t="str">
        <f>IF(Table1[[#This Row],[Driver Age]]&lt;25,"(&lt;25) Young",IF(Table1[[#This Row],[Driver Age]]&lt;=60,"(25–60) Adult","(&gt;60) Senior"))</f>
        <v>(25–60) Adult</v>
      </c>
      <c r="Y1253" t="s">
        <v>75</v>
      </c>
      <c r="Z1253" t="s">
        <v>107</v>
      </c>
      <c r="AA1253" t="s">
        <v>76</v>
      </c>
      <c r="AB1253" t="s">
        <v>64</v>
      </c>
      <c r="AC1253">
        <v>1</v>
      </c>
      <c r="AD1253" t="s">
        <v>47</v>
      </c>
      <c r="AE1253" t="s">
        <v>79</v>
      </c>
      <c r="AF1253" t="s">
        <v>49</v>
      </c>
      <c r="AG1253" t="s">
        <v>50</v>
      </c>
      <c r="AH1253">
        <v>1</v>
      </c>
      <c r="AI1253" t="s">
        <v>108</v>
      </c>
      <c r="AJ1253" t="s">
        <v>67</v>
      </c>
    </row>
    <row r="1254" spans="1:36">
      <c r="A1254" t="s">
        <v>2258</v>
      </c>
      <c r="B1254">
        <f>1</f>
        <v>1</v>
      </c>
      <c r="C1254" t="s">
        <v>234</v>
      </c>
      <c r="D1254" t="str">
        <f>VLOOKUP(Table1[[#This Row],[State Name]], Lookup!$A$2:$B$33, 2, FALSE)</f>
        <v>TR</v>
      </c>
      <c r="E1254" t="s">
        <v>33</v>
      </c>
      <c r="F1254">
        <v>2021</v>
      </c>
      <c r="G1254" t="s">
        <v>171</v>
      </c>
      <c r="H1254">
        <f t="shared" si="19"/>
        <v>2</v>
      </c>
      <c r="I1254" s="3">
        <f>DATE(Table1[[#This Row],[Year]],Table1[[#This Row],[Month_Number]],1)</f>
        <v>44228</v>
      </c>
      <c r="J1254" t="s">
        <v>35</v>
      </c>
      <c r="K1254" t="s">
        <v>1251</v>
      </c>
      <c r="L1254" t="s">
        <v>50</v>
      </c>
      <c r="M1254">
        <v>4</v>
      </c>
      <c r="N1254" t="s">
        <v>60</v>
      </c>
      <c r="O1254">
        <v>9</v>
      </c>
      <c r="P1254">
        <v>0</v>
      </c>
      <c r="Q1254" t="s">
        <v>103</v>
      </c>
      <c r="R1254" t="s">
        <v>40</v>
      </c>
      <c r="S1254" t="s">
        <v>62</v>
      </c>
      <c r="T1254" t="s">
        <v>105</v>
      </c>
      <c r="U1254" t="s">
        <v>43</v>
      </c>
      <c r="V1254">
        <v>87</v>
      </c>
      <c r="W1254">
        <v>64</v>
      </c>
      <c r="X1254" t="str">
        <f>IF(Table1[[#This Row],[Driver Age]]&lt;25,"(&lt;25) Young",IF(Table1[[#This Row],[Driver Age]]&lt;=60,"(25–60) Adult","(&gt;60) Senior"))</f>
        <v>(&gt;60) Senior</v>
      </c>
      <c r="Y1254" t="s">
        <v>75</v>
      </c>
      <c r="Z1254" t="s">
        <v>90</v>
      </c>
      <c r="AA1254" t="s">
        <v>76</v>
      </c>
      <c r="AB1254" t="s">
        <v>46</v>
      </c>
      <c r="AC1254">
        <v>0</v>
      </c>
      <c r="AD1254" t="s">
        <v>47</v>
      </c>
      <c r="AE1254" t="s">
        <v>48</v>
      </c>
      <c r="AF1254" t="s">
        <v>49</v>
      </c>
      <c r="AG1254" t="s">
        <v>143</v>
      </c>
      <c r="AH1254">
        <v>0</v>
      </c>
      <c r="AI1254" t="s">
        <v>66</v>
      </c>
      <c r="AJ1254" t="s">
        <v>91</v>
      </c>
    </row>
    <row r="1255" spans="1:36">
      <c r="A1255" t="s">
        <v>2259</v>
      </c>
      <c r="B1255">
        <f>1</f>
        <v>1</v>
      </c>
      <c r="C1255" t="s">
        <v>170</v>
      </c>
      <c r="D1255" t="str">
        <f>VLOOKUP(Table1[[#This Row],[State Name]], Lookup!$A$2:$B$33, 2, FALSE)</f>
        <v>PY</v>
      </c>
      <c r="E1255" t="s">
        <v>33</v>
      </c>
      <c r="F1255">
        <v>2023</v>
      </c>
      <c r="G1255" t="s">
        <v>192</v>
      </c>
      <c r="H1255">
        <f t="shared" si="19"/>
        <v>3</v>
      </c>
      <c r="I1255" s="3">
        <f>DATE(Table1[[#This Row],[Year]],Table1[[#This Row],[Month_Number]],1)</f>
        <v>44986</v>
      </c>
      <c r="J1255" t="s">
        <v>101</v>
      </c>
      <c r="K1255" t="s">
        <v>644</v>
      </c>
      <c r="L1255" t="s">
        <v>37</v>
      </c>
      <c r="M1255">
        <v>2</v>
      </c>
      <c r="N1255" t="s">
        <v>128</v>
      </c>
      <c r="O1255">
        <v>9</v>
      </c>
      <c r="P1255">
        <v>1</v>
      </c>
      <c r="Q1255" t="s">
        <v>119</v>
      </c>
      <c r="R1255" t="s">
        <v>104</v>
      </c>
      <c r="S1255" t="s">
        <v>62</v>
      </c>
      <c r="T1255" t="s">
        <v>74</v>
      </c>
      <c r="U1255" t="s">
        <v>106</v>
      </c>
      <c r="V1255">
        <v>37</v>
      </c>
      <c r="W1255">
        <v>40</v>
      </c>
      <c r="X1255" t="str">
        <f>IF(Table1[[#This Row],[Driver Age]]&lt;25,"(&lt;25) Young",IF(Table1[[#This Row],[Driver Age]]&lt;=60,"(25–60) Adult","(&gt;60) Senior"))</f>
        <v>(25–60) Adult</v>
      </c>
      <c r="Y1255" t="s">
        <v>75</v>
      </c>
      <c r="Z1255" t="s">
        <v>90</v>
      </c>
      <c r="AA1255" t="s">
        <v>45</v>
      </c>
      <c r="AB1255" t="s">
        <v>64</v>
      </c>
      <c r="AC1255">
        <v>0</v>
      </c>
      <c r="AD1255" t="s">
        <v>47</v>
      </c>
      <c r="AE1255" t="s">
        <v>79</v>
      </c>
      <c r="AF1255" t="s">
        <v>49</v>
      </c>
      <c r="AG1255" t="s">
        <v>50</v>
      </c>
      <c r="AH1255">
        <v>0.11</v>
      </c>
      <c r="AI1255" t="s">
        <v>108</v>
      </c>
      <c r="AJ1255" t="s">
        <v>109</v>
      </c>
    </row>
    <row r="1256" spans="1:36">
      <c r="A1256" t="s">
        <v>2260</v>
      </c>
      <c r="B1256">
        <f>1</f>
        <v>1</v>
      </c>
      <c r="C1256" t="s">
        <v>294</v>
      </c>
      <c r="D1256" t="str">
        <f>VLOOKUP(Table1[[#This Row],[State Name]], Lookup!$A$2:$B$33, 2, FALSE)</f>
        <v>MZ</v>
      </c>
      <c r="E1256" t="s">
        <v>33</v>
      </c>
      <c r="F1256">
        <v>2021</v>
      </c>
      <c r="G1256" t="s">
        <v>94</v>
      </c>
      <c r="H1256">
        <f t="shared" si="19"/>
        <v>8</v>
      </c>
      <c r="I1256" s="3">
        <f>DATE(Table1[[#This Row],[Year]],Table1[[#This Row],[Month_Number]],1)</f>
        <v>44409</v>
      </c>
      <c r="J1256" t="s">
        <v>154</v>
      </c>
      <c r="K1256" t="s">
        <v>1148</v>
      </c>
      <c r="L1256" t="s">
        <v>37</v>
      </c>
      <c r="M1256">
        <v>3</v>
      </c>
      <c r="N1256" t="s">
        <v>38</v>
      </c>
      <c r="O1256">
        <v>3</v>
      </c>
      <c r="P1256">
        <v>2</v>
      </c>
      <c r="Q1256" t="s">
        <v>103</v>
      </c>
      <c r="R1256" t="s">
        <v>40</v>
      </c>
      <c r="S1256" t="s">
        <v>62</v>
      </c>
      <c r="T1256" t="s">
        <v>63</v>
      </c>
      <c r="U1256" t="s">
        <v>89</v>
      </c>
      <c r="V1256">
        <v>35</v>
      </c>
      <c r="W1256">
        <v>27</v>
      </c>
      <c r="X1256" t="str">
        <f>IF(Table1[[#This Row],[Driver Age]]&lt;25,"(&lt;25) Young",IF(Table1[[#This Row],[Driver Age]]&lt;=60,"(25–60) Adult","(&gt;60) Senior"))</f>
        <v>(25–60) Adult</v>
      </c>
      <c r="Y1256" t="s">
        <v>75</v>
      </c>
      <c r="Z1256" t="s">
        <v>107</v>
      </c>
      <c r="AA1256" t="s">
        <v>76</v>
      </c>
      <c r="AB1256" t="s">
        <v>46</v>
      </c>
      <c r="AC1256">
        <v>1</v>
      </c>
      <c r="AD1256" t="s">
        <v>47</v>
      </c>
      <c r="AE1256" t="s">
        <v>48</v>
      </c>
      <c r="AF1256" t="s">
        <v>26</v>
      </c>
      <c r="AG1256" t="s">
        <v>50</v>
      </c>
      <c r="AH1256">
        <v>0.67</v>
      </c>
      <c r="AI1256" t="s">
        <v>80</v>
      </c>
      <c r="AJ1256" t="s">
        <v>109</v>
      </c>
    </row>
    <row r="1257" spans="1:36">
      <c r="A1257" t="s">
        <v>2261</v>
      </c>
      <c r="B1257">
        <f>1</f>
        <v>1</v>
      </c>
      <c r="C1257" t="s">
        <v>99</v>
      </c>
      <c r="D1257" t="str">
        <f>VLOOKUP(Table1[[#This Row],[State Name]], Lookup!$A$2:$B$33, 2, FALSE)</f>
        <v>ML</v>
      </c>
      <c r="E1257" t="s">
        <v>33</v>
      </c>
      <c r="F1257">
        <v>2022</v>
      </c>
      <c r="G1257" t="s">
        <v>138</v>
      </c>
      <c r="H1257">
        <f t="shared" si="19"/>
        <v>9</v>
      </c>
      <c r="I1257" s="3">
        <f>DATE(Table1[[#This Row],[Year]],Table1[[#This Row],[Month_Number]],1)</f>
        <v>44805</v>
      </c>
      <c r="J1257" t="s">
        <v>146</v>
      </c>
      <c r="K1257" t="s">
        <v>1889</v>
      </c>
      <c r="L1257" t="s">
        <v>59</v>
      </c>
      <c r="M1257">
        <v>1</v>
      </c>
      <c r="N1257" t="s">
        <v>162</v>
      </c>
      <c r="O1257">
        <v>7</v>
      </c>
      <c r="P1257">
        <v>4</v>
      </c>
      <c r="Q1257" t="s">
        <v>119</v>
      </c>
      <c r="R1257" t="s">
        <v>88</v>
      </c>
      <c r="S1257" t="s">
        <v>41</v>
      </c>
      <c r="T1257" t="s">
        <v>74</v>
      </c>
      <c r="U1257" t="s">
        <v>106</v>
      </c>
      <c r="V1257">
        <v>31</v>
      </c>
      <c r="W1257">
        <v>56</v>
      </c>
      <c r="X1257" t="str">
        <f>IF(Table1[[#This Row],[Driver Age]]&lt;25,"(&lt;25) Young",IF(Table1[[#This Row],[Driver Age]]&lt;=60,"(25–60) Adult","(&gt;60) Senior"))</f>
        <v>(25–60) Adult</v>
      </c>
      <c r="Y1257" t="s">
        <v>75</v>
      </c>
      <c r="Z1257" t="s">
        <v>33</v>
      </c>
      <c r="AA1257" t="s">
        <v>45</v>
      </c>
      <c r="AB1257" t="s">
        <v>97</v>
      </c>
      <c r="AC1257">
        <v>19</v>
      </c>
      <c r="AD1257" t="s">
        <v>114</v>
      </c>
      <c r="AE1257" t="s">
        <v>79</v>
      </c>
      <c r="AF1257" t="s">
        <v>49</v>
      </c>
      <c r="AG1257" t="s">
        <v>50</v>
      </c>
      <c r="AH1257">
        <v>0.56999999999999995</v>
      </c>
      <c r="AI1257" t="s">
        <v>66</v>
      </c>
      <c r="AJ1257" t="s">
        <v>109</v>
      </c>
    </row>
    <row r="1258" spans="1:36">
      <c r="A1258" t="s">
        <v>2262</v>
      </c>
      <c r="B1258">
        <f>1</f>
        <v>1</v>
      </c>
      <c r="C1258" t="s">
        <v>327</v>
      </c>
      <c r="D1258" t="str">
        <f>VLOOKUP(Table1[[#This Row],[State Name]], Lookup!$A$2:$B$33, 2, FALSE)</f>
        <v>MN</v>
      </c>
      <c r="E1258" t="s">
        <v>33</v>
      </c>
      <c r="F1258">
        <v>2023</v>
      </c>
      <c r="G1258" t="s">
        <v>111</v>
      </c>
      <c r="H1258">
        <f t="shared" si="19"/>
        <v>10</v>
      </c>
      <c r="I1258" s="3">
        <f>DATE(Table1[[#This Row],[Year]],Table1[[#This Row],[Month_Number]],1)</f>
        <v>45200</v>
      </c>
      <c r="J1258" t="s">
        <v>95</v>
      </c>
      <c r="K1258" t="s">
        <v>728</v>
      </c>
      <c r="L1258" t="s">
        <v>37</v>
      </c>
      <c r="M1258">
        <v>1</v>
      </c>
      <c r="N1258" t="s">
        <v>128</v>
      </c>
      <c r="O1258">
        <v>7</v>
      </c>
      <c r="P1258">
        <v>1</v>
      </c>
      <c r="Q1258" t="s">
        <v>39</v>
      </c>
      <c r="R1258" t="s">
        <v>40</v>
      </c>
      <c r="S1258" t="s">
        <v>73</v>
      </c>
      <c r="T1258" t="s">
        <v>105</v>
      </c>
      <c r="U1258" t="s">
        <v>106</v>
      </c>
      <c r="V1258">
        <v>56</v>
      </c>
      <c r="W1258">
        <v>63</v>
      </c>
      <c r="X1258" t="str">
        <f>IF(Table1[[#This Row],[Driver Age]]&lt;25,"(&lt;25) Young",IF(Table1[[#This Row],[Driver Age]]&lt;=60,"(25–60) Adult","(&gt;60) Senior"))</f>
        <v>(&gt;60) Senior</v>
      </c>
      <c r="Y1258" t="s">
        <v>44</v>
      </c>
      <c r="Z1258" t="s">
        <v>90</v>
      </c>
      <c r="AA1258" t="s">
        <v>45</v>
      </c>
      <c r="AB1258" t="s">
        <v>46</v>
      </c>
      <c r="AC1258">
        <v>14</v>
      </c>
      <c r="AD1258" t="s">
        <v>135</v>
      </c>
      <c r="AE1258" t="s">
        <v>79</v>
      </c>
      <c r="AF1258" t="s">
        <v>49</v>
      </c>
      <c r="AG1258" t="s">
        <v>50</v>
      </c>
      <c r="AH1258">
        <v>0.14000000000000001</v>
      </c>
      <c r="AI1258" t="s">
        <v>66</v>
      </c>
      <c r="AJ1258" t="s">
        <v>52</v>
      </c>
    </row>
    <row r="1259" spans="1:36">
      <c r="A1259" t="s">
        <v>2263</v>
      </c>
      <c r="B1259">
        <f>1</f>
        <v>1</v>
      </c>
      <c r="C1259" t="s">
        <v>99</v>
      </c>
      <c r="D1259" t="str">
        <f>VLOOKUP(Table1[[#This Row],[State Name]], Lookup!$A$2:$B$33, 2, FALSE)</f>
        <v>ML</v>
      </c>
      <c r="E1259" t="s">
        <v>33</v>
      </c>
      <c r="F1259">
        <v>2019</v>
      </c>
      <c r="G1259" t="s">
        <v>111</v>
      </c>
      <c r="H1259">
        <f t="shared" si="19"/>
        <v>10</v>
      </c>
      <c r="I1259" s="3">
        <f>DATE(Table1[[#This Row],[Year]],Table1[[#This Row],[Month_Number]],1)</f>
        <v>43739</v>
      </c>
      <c r="J1259" t="s">
        <v>84</v>
      </c>
      <c r="K1259" t="s">
        <v>2264</v>
      </c>
      <c r="L1259" t="s">
        <v>37</v>
      </c>
      <c r="M1259">
        <v>4</v>
      </c>
      <c r="N1259" t="s">
        <v>38</v>
      </c>
      <c r="O1259">
        <v>10</v>
      </c>
      <c r="P1259">
        <v>0</v>
      </c>
      <c r="Q1259" t="s">
        <v>39</v>
      </c>
      <c r="R1259" t="s">
        <v>88</v>
      </c>
      <c r="S1259" t="s">
        <v>73</v>
      </c>
      <c r="T1259" t="s">
        <v>74</v>
      </c>
      <c r="U1259" t="s">
        <v>33</v>
      </c>
      <c r="V1259">
        <v>112</v>
      </c>
      <c r="W1259">
        <v>47</v>
      </c>
      <c r="X1259" t="str">
        <f>IF(Table1[[#This Row],[Driver Age]]&lt;25,"(&lt;25) Young",IF(Table1[[#This Row],[Driver Age]]&lt;=60,"(25–60) Adult","(&gt;60) Senior"))</f>
        <v>(25–60) Adult</v>
      </c>
      <c r="Y1259" t="s">
        <v>44</v>
      </c>
      <c r="Z1259" t="s">
        <v>33</v>
      </c>
      <c r="AA1259" t="s">
        <v>76</v>
      </c>
      <c r="AB1259" t="s">
        <v>97</v>
      </c>
      <c r="AC1259">
        <v>9</v>
      </c>
      <c r="AD1259" t="s">
        <v>78</v>
      </c>
      <c r="AE1259" t="s">
        <v>65</v>
      </c>
      <c r="AF1259" t="s">
        <v>26</v>
      </c>
      <c r="AG1259" t="s">
        <v>143</v>
      </c>
      <c r="AH1259">
        <v>0</v>
      </c>
      <c r="AI1259" t="s">
        <v>108</v>
      </c>
      <c r="AJ1259" t="s">
        <v>81</v>
      </c>
    </row>
    <row r="1260" spans="1:36">
      <c r="A1260" t="s">
        <v>2265</v>
      </c>
      <c r="B1260">
        <f>1</f>
        <v>1</v>
      </c>
      <c r="C1260" t="s">
        <v>191</v>
      </c>
      <c r="D1260" t="str">
        <f>VLOOKUP(Table1[[#This Row],[State Name]], Lookup!$A$2:$B$33, 2, FALSE)</f>
        <v>CH</v>
      </c>
      <c r="E1260" t="s">
        <v>33</v>
      </c>
      <c r="F1260">
        <v>2021</v>
      </c>
      <c r="G1260" t="s">
        <v>34</v>
      </c>
      <c r="H1260">
        <f t="shared" si="19"/>
        <v>5</v>
      </c>
      <c r="I1260" s="3">
        <f>DATE(Table1[[#This Row],[Year]],Table1[[#This Row],[Month_Number]],1)</f>
        <v>44317</v>
      </c>
      <c r="J1260" t="s">
        <v>154</v>
      </c>
      <c r="K1260" t="s">
        <v>2019</v>
      </c>
      <c r="L1260" t="s">
        <v>59</v>
      </c>
      <c r="M1260">
        <v>2</v>
      </c>
      <c r="N1260" t="s">
        <v>113</v>
      </c>
      <c r="O1260">
        <v>0</v>
      </c>
      <c r="P1260">
        <v>5</v>
      </c>
      <c r="Q1260" t="s">
        <v>39</v>
      </c>
      <c r="R1260" t="s">
        <v>104</v>
      </c>
      <c r="S1260" t="s">
        <v>73</v>
      </c>
      <c r="T1260" t="s">
        <v>105</v>
      </c>
      <c r="U1260" t="s">
        <v>43</v>
      </c>
      <c r="V1260">
        <v>89</v>
      </c>
      <c r="W1260">
        <v>32</v>
      </c>
      <c r="X1260" t="str">
        <f>IF(Table1[[#This Row],[Driver Age]]&lt;25,"(&lt;25) Young",IF(Table1[[#This Row],[Driver Age]]&lt;=60,"(25–60) Adult","(&gt;60) Senior"))</f>
        <v>(25–60) Adult</v>
      </c>
      <c r="Y1260" t="s">
        <v>75</v>
      </c>
      <c r="Z1260" t="s">
        <v>107</v>
      </c>
      <c r="AA1260" t="s">
        <v>45</v>
      </c>
      <c r="AB1260" t="s">
        <v>46</v>
      </c>
      <c r="AC1260">
        <v>16</v>
      </c>
      <c r="AD1260" t="s">
        <v>135</v>
      </c>
      <c r="AE1260" t="s">
        <v>48</v>
      </c>
      <c r="AF1260" t="s">
        <v>26</v>
      </c>
      <c r="AG1260" t="s">
        <v>50</v>
      </c>
      <c r="AH1260">
        <v>0</v>
      </c>
      <c r="AI1260" t="s">
        <v>80</v>
      </c>
      <c r="AJ1260" t="s">
        <v>91</v>
      </c>
    </row>
    <row r="1261" spans="1:36">
      <c r="A1261" t="s">
        <v>2266</v>
      </c>
      <c r="B1261">
        <f>1</f>
        <v>1</v>
      </c>
      <c r="C1261" t="s">
        <v>177</v>
      </c>
      <c r="D1261" t="str">
        <f>VLOOKUP(Table1[[#This Row],[State Name]], Lookup!$A$2:$B$33, 2, FALSE)</f>
        <v>MH</v>
      </c>
      <c r="E1261" t="s">
        <v>178</v>
      </c>
      <c r="F1261">
        <v>2023</v>
      </c>
      <c r="G1261" t="s">
        <v>130</v>
      </c>
      <c r="H1261">
        <f t="shared" si="19"/>
        <v>4</v>
      </c>
      <c r="I1261" s="3">
        <f>DATE(Table1[[#This Row],[Year]],Table1[[#This Row],[Month_Number]],1)</f>
        <v>45017</v>
      </c>
      <c r="J1261" t="s">
        <v>146</v>
      </c>
      <c r="K1261" t="s">
        <v>2267</v>
      </c>
      <c r="L1261" t="s">
        <v>50</v>
      </c>
      <c r="M1261">
        <v>2</v>
      </c>
      <c r="N1261" t="s">
        <v>38</v>
      </c>
      <c r="O1261">
        <v>5</v>
      </c>
      <c r="P1261">
        <v>3</v>
      </c>
      <c r="Q1261" t="s">
        <v>87</v>
      </c>
      <c r="R1261" t="s">
        <v>40</v>
      </c>
      <c r="S1261" t="s">
        <v>73</v>
      </c>
      <c r="T1261" t="s">
        <v>105</v>
      </c>
      <c r="U1261" t="s">
        <v>106</v>
      </c>
      <c r="V1261">
        <v>30</v>
      </c>
      <c r="W1261">
        <v>31</v>
      </c>
      <c r="X1261" t="str">
        <f>IF(Table1[[#This Row],[Driver Age]]&lt;25,"(&lt;25) Young",IF(Table1[[#This Row],[Driver Age]]&lt;=60,"(25–60) Adult","(&gt;60) Senior"))</f>
        <v>(25–60) Adult</v>
      </c>
      <c r="Y1261" t="s">
        <v>75</v>
      </c>
      <c r="Z1261" t="s">
        <v>90</v>
      </c>
      <c r="AA1261" t="s">
        <v>45</v>
      </c>
      <c r="AB1261" t="s">
        <v>97</v>
      </c>
      <c r="AC1261">
        <v>3</v>
      </c>
      <c r="AD1261" t="s">
        <v>47</v>
      </c>
      <c r="AE1261" t="s">
        <v>79</v>
      </c>
      <c r="AF1261" t="s">
        <v>49</v>
      </c>
      <c r="AG1261" t="s">
        <v>50</v>
      </c>
      <c r="AH1261">
        <v>0.6</v>
      </c>
      <c r="AI1261" t="s">
        <v>80</v>
      </c>
      <c r="AJ1261" t="s">
        <v>109</v>
      </c>
    </row>
    <row r="1262" spans="1:36">
      <c r="A1262" t="s">
        <v>2268</v>
      </c>
      <c r="B1262">
        <f>1</f>
        <v>1</v>
      </c>
      <c r="C1262" t="s">
        <v>157</v>
      </c>
      <c r="D1262" t="str">
        <f>VLOOKUP(Table1[[#This Row],[State Name]], Lookup!$A$2:$B$33, 2, FALSE)</f>
        <v>KA</v>
      </c>
      <c r="E1262" t="s">
        <v>258</v>
      </c>
      <c r="F1262">
        <v>2022</v>
      </c>
      <c r="G1262" t="s">
        <v>34</v>
      </c>
      <c r="H1262">
        <f t="shared" si="19"/>
        <v>5</v>
      </c>
      <c r="I1262" s="3">
        <f>DATE(Table1[[#This Row],[Year]],Table1[[#This Row],[Month_Number]],1)</f>
        <v>44682</v>
      </c>
      <c r="J1262" t="s">
        <v>84</v>
      </c>
      <c r="K1262" t="s">
        <v>571</v>
      </c>
      <c r="L1262" t="s">
        <v>37</v>
      </c>
      <c r="M1262">
        <v>4</v>
      </c>
      <c r="N1262" t="s">
        <v>162</v>
      </c>
      <c r="O1262">
        <v>2</v>
      </c>
      <c r="P1262">
        <v>3</v>
      </c>
      <c r="Q1262" t="s">
        <v>72</v>
      </c>
      <c r="R1262" t="s">
        <v>61</v>
      </c>
      <c r="S1262" t="s">
        <v>73</v>
      </c>
      <c r="T1262" t="s">
        <v>74</v>
      </c>
      <c r="U1262" t="s">
        <v>89</v>
      </c>
      <c r="V1262">
        <v>98</v>
      </c>
      <c r="W1262">
        <v>21</v>
      </c>
      <c r="X1262" t="str">
        <f>IF(Table1[[#This Row],[Driver Age]]&lt;25,"(&lt;25) Young",IF(Table1[[#This Row],[Driver Age]]&lt;=60,"(25–60) Adult","(&gt;60) Senior"))</f>
        <v>(&lt;25) Young</v>
      </c>
      <c r="Y1262" t="s">
        <v>75</v>
      </c>
      <c r="Z1262" t="s">
        <v>107</v>
      </c>
      <c r="AA1262" t="s">
        <v>45</v>
      </c>
      <c r="AB1262" t="s">
        <v>46</v>
      </c>
      <c r="AC1262">
        <v>21</v>
      </c>
      <c r="AD1262" t="s">
        <v>47</v>
      </c>
      <c r="AE1262" t="s">
        <v>79</v>
      </c>
      <c r="AF1262" t="s">
        <v>26</v>
      </c>
      <c r="AG1262" t="s">
        <v>50</v>
      </c>
      <c r="AH1262">
        <v>1.5</v>
      </c>
      <c r="AI1262" t="s">
        <v>168</v>
      </c>
      <c r="AJ1262" t="s">
        <v>67</v>
      </c>
    </row>
    <row r="1263" spans="1:36">
      <c r="A1263" t="s">
        <v>2269</v>
      </c>
      <c r="B1263">
        <f>1</f>
        <v>1</v>
      </c>
      <c r="C1263" t="s">
        <v>270</v>
      </c>
      <c r="D1263" t="str">
        <f>VLOOKUP(Table1[[#This Row],[State Name]], Lookup!$A$2:$B$33, 2, FALSE)</f>
        <v>HR</v>
      </c>
      <c r="E1263" t="s">
        <v>33</v>
      </c>
      <c r="F1263">
        <v>2018</v>
      </c>
      <c r="G1263" t="s">
        <v>138</v>
      </c>
      <c r="H1263">
        <f t="shared" si="19"/>
        <v>9</v>
      </c>
      <c r="I1263" s="3">
        <f>DATE(Table1[[#This Row],[Year]],Table1[[#This Row],[Month_Number]],1)</f>
        <v>43344</v>
      </c>
      <c r="J1263" t="s">
        <v>154</v>
      </c>
      <c r="K1263" t="s">
        <v>715</v>
      </c>
      <c r="L1263" t="s">
        <v>37</v>
      </c>
      <c r="M1263">
        <v>1</v>
      </c>
      <c r="N1263" t="s">
        <v>38</v>
      </c>
      <c r="O1263">
        <v>2</v>
      </c>
      <c r="P1263">
        <v>3</v>
      </c>
      <c r="Q1263" t="s">
        <v>72</v>
      </c>
      <c r="R1263" t="s">
        <v>40</v>
      </c>
      <c r="S1263" t="s">
        <v>62</v>
      </c>
      <c r="T1263" t="s">
        <v>74</v>
      </c>
      <c r="U1263" t="s">
        <v>89</v>
      </c>
      <c r="V1263">
        <v>67</v>
      </c>
      <c r="W1263">
        <v>38</v>
      </c>
      <c r="X1263" t="str">
        <f>IF(Table1[[#This Row],[Driver Age]]&lt;25,"(&lt;25) Young",IF(Table1[[#This Row],[Driver Age]]&lt;=60,"(25–60) Adult","(&gt;60) Senior"))</f>
        <v>(25–60) Adult</v>
      </c>
      <c r="Y1263" t="s">
        <v>44</v>
      </c>
      <c r="Z1263" t="s">
        <v>90</v>
      </c>
      <c r="AA1263" t="s">
        <v>45</v>
      </c>
      <c r="AB1263" t="s">
        <v>77</v>
      </c>
      <c r="AC1263">
        <v>21</v>
      </c>
      <c r="AD1263" t="s">
        <v>47</v>
      </c>
      <c r="AE1263" t="s">
        <v>65</v>
      </c>
      <c r="AF1263" t="s">
        <v>26</v>
      </c>
      <c r="AG1263" t="s">
        <v>50</v>
      </c>
      <c r="AH1263">
        <v>1.5</v>
      </c>
      <c r="AI1263" t="s">
        <v>108</v>
      </c>
      <c r="AJ1263" t="s">
        <v>52</v>
      </c>
    </row>
    <row r="1264" spans="1:36">
      <c r="A1264" t="s">
        <v>2270</v>
      </c>
      <c r="B1264">
        <f>1</f>
        <v>1</v>
      </c>
      <c r="C1264" t="s">
        <v>170</v>
      </c>
      <c r="D1264" t="str">
        <f>VLOOKUP(Table1[[#This Row],[State Name]], Lookup!$A$2:$B$33, 2, FALSE)</f>
        <v>PY</v>
      </c>
      <c r="E1264" t="s">
        <v>33</v>
      </c>
      <c r="F1264">
        <v>2022</v>
      </c>
      <c r="G1264" t="s">
        <v>94</v>
      </c>
      <c r="H1264">
        <f t="shared" si="19"/>
        <v>8</v>
      </c>
      <c r="I1264" s="3">
        <f>DATE(Table1[[#This Row],[Year]],Table1[[#This Row],[Month_Number]],1)</f>
        <v>44774</v>
      </c>
      <c r="J1264" t="s">
        <v>35</v>
      </c>
      <c r="K1264" t="s">
        <v>2022</v>
      </c>
      <c r="L1264" t="s">
        <v>50</v>
      </c>
      <c r="M1264">
        <v>4</v>
      </c>
      <c r="N1264" t="s">
        <v>86</v>
      </c>
      <c r="O1264">
        <v>10</v>
      </c>
      <c r="P1264">
        <v>2</v>
      </c>
      <c r="Q1264" t="s">
        <v>103</v>
      </c>
      <c r="R1264" t="s">
        <v>40</v>
      </c>
      <c r="S1264" t="s">
        <v>120</v>
      </c>
      <c r="T1264" t="s">
        <v>42</v>
      </c>
      <c r="U1264" t="s">
        <v>89</v>
      </c>
      <c r="V1264">
        <v>109</v>
      </c>
      <c r="W1264">
        <v>27</v>
      </c>
      <c r="X1264" t="str">
        <f>IF(Table1[[#This Row],[Driver Age]]&lt;25,"(&lt;25) Young",IF(Table1[[#This Row],[Driver Age]]&lt;=60,"(25–60) Adult","(&gt;60) Senior"))</f>
        <v>(25–60) Adult</v>
      </c>
      <c r="Y1264" t="s">
        <v>44</v>
      </c>
      <c r="Z1264" t="s">
        <v>33</v>
      </c>
      <c r="AA1264" t="s">
        <v>76</v>
      </c>
      <c r="AB1264" t="s">
        <v>64</v>
      </c>
      <c r="AC1264">
        <v>4</v>
      </c>
      <c r="AD1264" t="s">
        <v>47</v>
      </c>
      <c r="AE1264" t="s">
        <v>79</v>
      </c>
      <c r="AF1264" t="s">
        <v>49</v>
      </c>
      <c r="AG1264" t="s">
        <v>50</v>
      </c>
      <c r="AH1264">
        <v>0.2</v>
      </c>
      <c r="AI1264" t="s">
        <v>80</v>
      </c>
      <c r="AJ1264" t="s">
        <v>67</v>
      </c>
    </row>
    <row r="1265" spans="1:36">
      <c r="A1265" t="s">
        <v>2271</v>
      </c>
      <c r="B1265">
        <f>1</f>
        <v>1</v>
      </c>
      <c r="C1265" t="s">
        <v>170</v>
      </c>
      <c r="D1265" t="str">
        <f>VLOOKUP(Table1[[#This Row],[State Name]], Lookup!$A$2:$B$33, 2, FALSE)</f>
        <v>PY</v>
      </c>
      <c r="E1265" t="s">
        <v>33</v>
      </c>
      <c r="F1265">
        <v>2022</v>
      </c>
      <c r="G1265" t="s">
        <v>117</v>
      </c>
      <c r="H1265">
        <f t="shared" si="19"/>
        <v>12</v>
      </c>
      <c r="I1265" s="3">
        <f>DATE(Table1[[#This Row],[Year]],Table1[[#This Row],[Month_Number]],1)</f>
        <v>44896</v>
      </c>
      <c r="J1265" t="s">
        <v>84</v>
      </c>
      <c r="K1265" t="s">
        <v>2272</v>
      </c>
      <c r="L1265" t="s">
        <v>59</v>
      </c>
      <c r="M1265">
        <v>4</v>
      </c>
      <c r="N1265" t="s">
        <v>71</v>
      </c>
      <c r="O1265">
        <v>5</v>
      </c>
      <c r="P1265">
        <v>3</v>
      </c>
      <c r="Q1265" t="s">
        <v>72</v>
      </c>
      <c r="R1265" t="s">
        <v>104</v>
      </c>
      <c r="S1265" t="s">
        <v>62</v>
      </c>
      <c r="T1265" t="s">
        <v>74</v>
      </c>
      <c r="U1265" t="s">
        <v>43</v>
      </c>
      <c r="V1265">
        <v>111</v>
      </c>
      <c r="W1265">
        <v>35</v>
      </c>
      <c r="X1265" t="str">
        <f>IF(Table1[[#This Row],[Driver Age]]&lt;25,"(&lt;25) Young",IF(Table1[[#This Row],[Driver Age]]&lt;=60,"(25–60) Adult","(&gt;60) Senior"))</f>
        <v>(25–60) Adult</v>
      </c>
      <c r="Y1265" t="s">
        <v>44</v>
      </c>
      <c r="Z1265" t="s">
        <v>107</v>
      </c>
      <c r="AA1265" t="s">
        <v>76</v>
      </c>
      <c r="AB1265" t="s">
        <v>46</v>
      </c>
      <c r="AC1265">
        <v>15</v>
      </c>
      <c r="AD1265" t="s">
        <v>135</v>
      </c>
      <c r="AE1265" t="s">
        <v>79</v>
      </c>
      <c r="AF1265" t="s">
        <v>26</v>
      </c>
      <c r="AG1265" t="s">
        <v>50</v>
      </c>
      <c r="AH1265">
        <v>0.6</v>
      </c>
      <c r="AI1265" t="s">
        <v>108</v>
      </c>
      <c r="AJ1265" t="s">
        <v>81</v>
      </c>
    </row>
    <row r="1266" spans="1:36">
      <c r="A1266" t="s">
        <v>2273</v>
      </c>
      <c r="B1266">
        <f>1</f>
        <v>1</v>
      </c>
      <c r="C1266" t="s">
        <v>270</v>
      </c>
      <c r="D1266" t="str">
        <f>VLOOKUP(Table1[[#This Row],[State Name]], Lookup!$A$2:$B$33, 2, FALSE)</f>
        <v>HR</v>
      </c>
      <c r="E1266" t="s">
        <v>33</v>
      </c>
      <c r="F1266">
        <v>2021</v>
      </c>
      <c r="G1266" t="s">
        <v>94</v>
      </c>
      <c r="H1266">
        <f t="shared" si="19"/>
        <v>8</v>
      </c>
      <c r="I1266" s="3">
        <f>DATE(Table1[[#This Row],[Year]],Table1[[#This Row],[Month_Number]],1)</f>
        <v>44409</v>
      </c>
      <c r="J1266" t="s">
        <v>95</v>
      </c>
      <c r="K1266" t="s">
        <v>282</v>
      </c>
      <c r="L1266" t="s">
        <v>50</v>
      </c>
      <c r="M1266">
        <v>3</v>
      </c>
      <c r="N1266" t="s">
        <v>128</v>
      </c>
      <c r="O1266">
        <v>4</v>
      </c>
      <c r="P1266">
        <v>1</v>
      </c>
      <c r="Q1266" t="s">
        <v>119</v>
      </c>
      <c r="R1266" t="s">
        <v>88</v>
      </c>
      <c r="S1266" t="s">
        <v>62</v>
      </c>
      <c r="T1266" t="s">
        <v>74</v>
      </c>
      <c r="U1266" t="s">
        <v>106</v>
      </c>
      <c r="V1266">
        <v>36</v>
      </c>
      <c r="W1266">
        <v>55</v>
      </c>
      <c r="X1266" t="str">
        <f>IF(Table1[[#This Row],[Driver Age]]&lt;25,"(&lt;25) Young",IF(Table1[[#This Row],[Driver Age]]&lt;=60,"(25–60) Adult","(&gt;60) Senior"))</f>
        <v>(25–60) Adult</v>
      </c>
      <c r="Y1266" t="s">
        <v>75</v>
      </c>
      <c r="Z1266" t="s">
        <v>90</v>
      </c>
      <c r="AA1266" t="s">
        <v>76</v>
      </c>
      <c r="AB1266" t="s">
        <v>64</v>
      </c>
      <c r="AC1266">
        <v>10</v>
      </c>
      <c r="AD1266" t="s">
        <v>78</v>
      </c>
      <c r="AE1266" t="s">
        <v>48</v>
      </c>
      <c r="AF1266" t="s">
        <v>49</v>
      </c>
      <c r="AG1266" t="s">
        <v>50</v>
      </c>
      <c r="AH1266">
        <v>0.25</v>
      </c>
      <c r="AI1266" t="s">
        <v>66</v>
      </c>
      <c r="AJ1266" t="s">
        <v>109</v>
      </c>
    </row>
    <row r="1267" spans="1:36">
      <c r="A1267" t="s">
        <v>2274</v>
      </c>
      <c r="B1267">
        <f>1</f>
        <v>1</v>
      </c>
      <c r="C1267" t="s">
        <v>311</v>
      </c>
      <c r="D1267" t="str">
        <f>VLOOKUP(Table1[[#This Row],[State Name]], Lookup!$A$2:$B$33, 2, FALSE)</f>
        <v>JH</v>
      </c>
      <c r="E1267" t="s">
        <v>33</v>
      </c>
      <c r="F1267">
        <v>2019</v>
      </c>
      <c r="G1267" t="s">
        <v>130</v>
      </c>
      <c r="H1267">
        <f t="shared" si="19"/>
        <v>4</v>
      </c>
      <c r="I1267" s="3">
        <f>DATE(Table1[[#This Row],[Year]],Table1[[#This Row],[Month_Number]],1)</f>
        <v>43556</v>
      </c>
      <c r="J1267" t="s">
        <v>101</v>
      </c>
      <c r="K1267" t="s">
        <v>2275</v>
      </c>
      <c r="L1267" t="s">
        <v>37</v>
      </c>
      <c r="M1267">
        <v>5</v>
      </c>
      <c r="N1267" t="s">
        <v>162</v>
      </c>
      <c r="O1267">
        <v>8</v>
      </c>
      <c r="P1267">
        <v>0</v>
      </c>
      <c r="Q1267" t="s">
        <v>103</v>
      </c>
      <c r="R1267" t="s">
        <v>61</v>
      </c>
      <c r="S1267" t="s">
        <v>120</v>
      </c>
      <c r="T1267" t="s">
        <v>74</v>
      </c>
      <c r="U1267" t="s">
        <v>43</v>
      </c>
      <c r="V1267">
        <v>99</v>
      </c>
      <c r="W1267">
        <v>42</v>
      </c>
      <c r="X1267" t="str">
        <f>IF(Table1[[#This Row],[Driver Age]]&lt;25,"(&lt;25) Young",IF(Table1[[#This Row],[Driver Age]]&lt;=60,"(25–60) Adult","(&gt;60) Senior"))</f>
        <v>(25–60) Adult</v>
      </c>
      <c r="Y1267" t="s">
        <v>44</v>
      </c>
      <c r="Z1267" t="s">
        <v>90</v>
      </c>
      <c r="AA1267" t="s">
        <v>45</v>
      </c>
      <c r="AB1267" t="s">
        <v>64</v>
      </c>
      <c r="AC1267">
        <v>17</v>
      </c>
      <c r="AD1267" t="s">
        <v>114</v>
      </c>
      <c r="AE1267" t="s">
        <v>65</v>
      </c>
      <c r="AF1267" t="s">
        <v>49</v>
      </c>
      <c r="AG1267" t="s">
        <v>143</v>
      </c>
      <c r="AH1267">
        <v>0</v>
      </c>
      <c r="AI1267" t="s">
        <v>108</v>
      </c>
      <c r="AJ1267" t="s">
        <v>67</v>
      </c>
    </row>
    <row r="1268" spans="1:36">
      <c r="A1268" t="s">
        <v>2276</v>
      </c>
      <c r="B1268">
        <f>1</f>
        <v>1</v>
      </c>
      <c r="C1268" t="s">
        <v>157</v>
      </c>
      <c r="D1268" t="str">
        <f>VLOOKUP(Table1[[#This Row],[State Name]], Lookup!$A$2:$B$33, 2, FALSE)</f>
        <v>KA</v>
      </c>
      <c r="E1268" t="s">
        <v>302</v>
      </c>
      <c r="F1268">
        <v>2021</v>
      </c>
      <c r="G1268" t="s">
        <v>171</v>
      </c>
      <c r="H1268">
        <f t="shared" si="19"/>
        <v>2</v>
      </c>
      <c r="I1268" s="3">
        <f>DATE(Table1[[#This Row],[Year]],Table1[[#This Row],[Month_Number]],1)</f>
        <v>44228</v>
      </c>
      <c r="J1268" t="s">
        <v>146</v>
      </c>
      <c r="K1268" t="s">
        <v>2227</v>
      </c>
      <c r="L1268" t="s">
        <v>37</v>
      </c>
      <c r="M1268">
        <v>3</v>
      </c>
      <c r="N1268" t="s">
        <v>113</v>
      </c>
      <c r="O1268">
        <v>10</v>
      </c>
      <c r="P1268">
        <v>2</v>
      </c>
      <c r="Q1268" t="s">
        <v>72</v>
      </c>
      <c r="R1268" t="s">
        <v>104</v>
      </c>
      <c r="S1268" t="s">
        <v>62</v>
      </c>
      <c r="T1268" t="s">
        <v>74</v>
      </c>
      <c r="U1268" t="s">
        <v>106</v>
      </c>
      <c r="V1268">
        <v>80</v>
      </c>
      <c r="W1268">
        <v>69</v>
      </c>
      <c r="X1268" t="str">
        <f>IF(Table1[[#This Row],[Driver Age]]&lt;25,"(&lt;25) Young",IF(Table1[[#This Row],[Driver Age]]&lt;=60,"(25–60) Adult","(&gt;60) Senior"))</f>
        <v>(&gt;60) Senior</v>
      </c>
      <c r="Y1268" t="s">
        <v>44</v>
      </c>
      <c r="Z1268" t="s">
        <v>33</v>
      </c>
      <c r="AA1268" t="s">
        <v>45</v>
      </c>
      <c r="AB1268" t="s">
        <v>46</v>
      </c>
      <c r="AC1268">
        <v>6</v>
      </c>
      <c r="AD1268" t="s">
        <v>78</v>
      </c>
      <c r="AE1268" t="s">
        <v>48</v>
      </c>
      <c r="AF1268" t="s">
        <v>49</v>
      </c>
      <c r="AG1268" t="s">
        <v>50</v>
      </c>
      <c r="AH1268">
        <v>0.2</v>
      </c>
      <c r="AI1268" t="s">
        <v>51</v>
      </c>
      <c r="AJ1268" t="s">
        <v>91</v>
      </c>
    </row>
    <row r="1269" spans="1:36">
      <c r="A1269" t="s">
        <v>2277</v>
      </c>
      <c r="B1269">
        <f>1</f>
        <v>1</v>
      </c>
      <c r="C1269" t="s">
        <v>327</v>
      </c>
      <c r="D1269" t="str">
        <f>VLOOKUP(Table1[[#This Row],[State Name]], Lookup!$A$2:$B$33, 2, FALSE)</f>
        <v>MN</v>
      </c>
      <c r="E1269" t="s">
        <v>33</v>
      </c>
      <c r="F1269">
        <v>2021</v>
      </c>
      <c r="G1269" t="s">
        <v>94</v>
      </c>
      <c r="H1269">
        <f t="shared" si="19"/>
        <v>8</v>
      </c>
      <c r="I1269" s="3">
        <f>DATE(Table1[[#This Row],[Year]],Table1[[#This Row],[Month_Number]],1)</f>
        <v>44409</v>
      </c>
      <c r="J1269" t="s">
        <v>84</v>
      </c>
      <c r="K1269" t="s">
        <v>2278</v>
      </c>
      <c r="L1269" t="s">
        <v>59</v>
      </c>
      <c r="M1269">
        <v>5</v>
      </c>
      <c r="N1269" t="s">
        <v>71</v>
      </c>
      <c r="O1269">
        <v>4</v>
      </c>
      <c r="P1269">
        <v>5</v>
      </c>
      <c r="Q1269" t="s">
        <v>39</v>
      </c>
      <c r="R1269" t="s">
        <v>88</v>
      </c>
      <c r="S1269" t="s">
        <v>73</v>
      </c>
      <c r="T1269" t="s">
        <v>63</v>
      </c>
      <c r="U1269" t="s">
        <v>106</v>
      </c>
      <c r="V1269">
        <v>90</v>
      </c>
      <c r="W1269">
        <v>27</v>
      </c>
      <c r="X1269" t="str">
        <f>IF(Table1[[#This Row],[Driver Age]]&lt;25,"(&lt;25) Young",IF(Table1[[#This Row],[Driver Age]]&lt;=60,"(25–60) Adult","(&gt;60) Senior"))</f>
        <v>(25–60) Adult</v>
      </c>
      <c r="Y1269" t="s">
        <v>75</v>
      </c>
      <c r="Z1269" t="s">
        <v>33</v>
      </c>
      <c r="AA1269" t="s">
        <v>45</v>
      </c>
      <c r="AB1269" t="s">
        <v>77</v>
      </c>
      <c r="AC1269">
        <v>10</v>
      </c>
      <c r="AD1269" t="s">
        <v>78</v>
      </c>
      <c r="AE1269" t="s">
        <v>48</v>
      </c>
      <c r="AF1269" t="s">
        <v>26</v>
      </c>
      <c r="AG1269" t="s">
        <v>50</v>
      </c>
      <c r="AH1269">
        <v>1.25</v>
      </c>
      <c r="AI1269" t="s">
        <v>80</v>
      </c>
      <c r="AJ1269" t="s">
        <v>67</v>
      </c>
    </row>
    <row r="1270" spans="1:36">
      <c r="A1270" t="s">
        <v>2279</v>
      </c>
      <c r="B1270">
        <f>1</f>
        <v>1</v>
      </c>
      <c r="C1270" t="s">
        <v>327</v>
      </c>
      <c r="D1270" t="str">
        <f>VLOOKUP(Table1[[#This Row],[State Name]], Lookup!$A$2:$B$33, 2, FALSE)</f>
        <v>MN</v>
      </c>
      <c r="E1270" t="s">
        <v>33</v>
      </c>
      <c r="F1270">
        <v>2019</v>
      </c>
      <c r="G1270" t="s">
        <v>100</v>
      </c>
      <c r="H1270">
        <f t="shared" si="19"/>
        <v>11</v>
      </c>
      <c r="I1270" s="3">
        <f>DATE(Table1[[#This Row],[Year]],Table1[[#This Row],[Month_Number]],1)</f>
        <v>43770</v>
      </c>
      <c r="J1270" t="s">
        <v>146</v>
      </c>
      <c r="K1270" t="s">
        <v>942</v>
      </c>
      <c r="L1270" t="s">
        <v>59</v>
      </c>
      <c r="M1270">
        <v>1</v>
      </c>
      <c r="N1270" t="s">
        <v>113</v>
      </c>
      <c r="O1270">
        <v>0</v>
      </c>
      <c r="P1270">
        <v>0</v>
      </c>
      <c r="Q1270" t="s">
        <v>39</v>
      </c>
      <c r="R1270" t="s">
        <v>104</v>
      </c>
      <c r="S1270" t="s">
        <v>120</v>
      </c>
      <c r="T1270" t="s">
        <v>105</v>
      </c>
      <c r="U1270" t="s">
        <v>33</v>
      </c>
      <c r="V1270">
        <v>38</v>
      </c>
      <c r="W1270">
        <v>46</v>
      </c>
      <c r="X1270" t="str">
        <f>IF(Table1[[#This Row],[Driver Age]]&lt;25,"(&lt;25) Young",IF(Table1[[#This Row],[Driver Age]]&lt;=60,"(25–60) Adult","(&gt;60) Senior"))</f>
        <v>(25–60) Adult</v>
      </c>
      <c r="Y1270" t="s">
        <v>75</v>
      </c>
      <c r="Z1270" t="s">
        <v>107</v>
      </c>
      <c r="AA1270" t="s">
        <v>76</v>
      </c>
      <c r="AB1270" t="s">
        <v>46</v>
      </c>
      <c r="AC1270">
        <v>20</v>
      </c>
      <c r="AD1270" t="s">
        <v>114</v>
      </c>
      <c r="AE1270" t="s">
        <v>65</v>
      </c>
      <c r="AF1270" t="s">
        <v>49</v>
      </c>
      <c r="AG1270" t="s">
        <v>143</v>
      </c>
      <c r="AH1270">
        <v>0</v>
      </c>
      <c r="AI1270" t="s">
        <v>108</v>
      </c>
      <c r="AJ1270" t="s">
        <v>109</v>
      </c>
    </row>
    <row r="1271" spans="1:36">
      <c r="A1271" t="s">
        <v>2280</v>
      </c>
      <c r="B1271">
        <f>1</f>
        <v>1</v>
      </c>
      <c r="C1271" t="s">
        <v>206</v>
      </c>
      <c r="D1271" t="str">
        <f>VLOOKUP(Table1[[#This Row],[State Name]], Lookup!$A$2:$B$33, 2, FALSE)</f>
        <v>OD</v>
      </c>
      <c r="E1271" t="s">
        <v>33</v>
      </c>
      <c r="F1271">
        <v>2018</v>
      </c>
      <c r="G1271" t="s">
        <v>171</v>
      </c>
      <c r="H1271">
        <f t="shared" si="19"/>
        <v>2</v>
      </c>
      <c r="I1271" s="3">
        <f>DATE(Table1[[#This Row],[Year]],Table1[[#This Row],[Month_Number]],1)</f>
        <v>43132</v>
      </c>
      <c r="J1271" t="s">
        <v>154</v>
      </c>
      <c r="K1271" t="s">
        <v>2281</v>
      </c>
      <c r="L1271" t="s">
        <v>59</v>
      </c>
      <c r="M1271">
        <v>2</v>
      </c>
      <c r="N1271" t="s">
        <v>162</v>
      </c>
      <c r="O1271">
        <v>0</v>
      </c>
      <c r="P1271">
        <v>2</v>
      </c>
      <c r="Q1271" t="s">
        <v>87</v>
      </c>
      <c r="R1271" t="s">
        <v>104</v>
      </c>
      <c r="S1271" t="s">
        <v>62</v>
      </c>
      <c r="T1271" t="s">
        <v>105</v>
      </c>
      <c r="U1271" t="s">
        <v>89</v>
      </c>
      <c r="V1271">
        <v>64</v>
      </c>
      <c r="W1271">
        <v>60</v>
      </c>
      <c r="X1271" t="str">
        <f>IF(Table1[[#This Row],[Driver Age]]&lt;25,"(&lt;25) Young",IF(Table1[[#This Row],[Driver Age]]&lt;=60,"(25–60) Adult","(&gt;60) Senior"))</f>
        <v>(25–60) Adult</v>
      </c>
      <c r="Y1271" t="s">
        <v>44</v>
      </c>
      <c r="Z1271" t="s">
        <v>33</v>
      </c>
      <c r="AA1271" t="s">
        <v>76</v>
      </c>
      <c r="AB1271" t="s">
        <v>46</v>
      </c>
      <c r="AC1271">
        <v>7</v>
      </c>
      <c r="AD1271" t="s">
        <v>78</v>
      </c>
      <c r="AE1271" t="s">
        <v>65</v>
      </c>
      <c r="AF1271" t="s">
        <v>26</v>
      </c>
      <c r="AG1271" t="s">
        <v>50</v>
      </c>
      <c r="AH1271">
        <v>0</v>
      </c>
      <c r="AI1271" t="s">
        <v>66</v>
      </c>
      <c r="AJ1271" t="s">
        <v>52</v>
      </c>
    </row>
    <row r="1272" spans="1:36">
      <c r="A1272" t="s">
        <v>2282</v>
      </c>
      <c r="B1272">
        <f>1</f>
        <v>1</v>
      </c>
      <c r="C1272" t="s">
        <v>211</v>
      </c>
      <c r="D1272" t="str">
        <f>VLOOKUP(Table1[[#This Row],[State Name]], Lookup!$A$2:$B$33, 2, FALSE)</f>
        <v>WB</v>
      </c>
      <c r="E1272" t="s">
        <v>212</v>
      </c>
      <c r="F1272">
        <v>2018</v>
      </c>
      <c r="G1272" t="s">
        <v>171</v>
      </c>
      <c r="H1272">
        <f t="shared" si="19"/>
        <v>2</v>
      </c>
      <c r="I1272" s="3">
        <f>DATE(Table1[[#This Row],[Year]],Table1[[#This Row],[Month_Number]],1)</f>
        <v>43132</v>
      </c>
      <c r="J1272" t="s">
        <v>154</v>
      </c>
      <c r="K1272" t="s">
        <v>1080</v>
      </c>
      <c r="L1272" t="s">
        <v>50</v>
      </c>
      <c r="M1272">
        <v>5</v>
      </c>
      <c r="N1272" t="s">
        <v>60</v>
      </c>
      <c r="O1272">
        <v>6</v>
      </c>
      <c r="P1272">
        <v>0</v>
      </c>
      <c r="Q1272" t="s">
        <v>39</v>
      </c>
      <c r="R1272" t="s">
        <v>40</v>
      </c>
      <c r="S1272" t="s">
        <v>41</v>
      </c>
      <c r="T1272" t="s">
        <v>105</v>
      </c>
      <c r="U1272" t="s">
        <v>106</v>
      </c>
      <c r="V1272">
        <v>81</v>
      </c>
      <c r="W1272">
        <v>25</v>
      </c>
      <c r="X1272" t="str">
        <f>IF(Table1[[#This Row],[Driver Age]]&lt;25,"(&lt;25) Young",IF(Table1[[#This Row],[Driver Age]]&lt;=60,"(25–60) Adult","(&gt;60) Senior"))</f>
        <v>(25–60) Adult</v>
      </c>
      <c r="Y1272" t="s">
        <v>44</v>
      </c>
      <c r="Z1272" t="s">
        <v>107</v>
      </c>
      <c r="AA1272" t="s">
        <v>45</v>
      </c>
      <c r="AB1272" t="s">
        <v>64</v>
      </c>
      <c r="AC1272">
        <v>8</v>
      </c>
      <c r="AD1272" t="s">
        <v>78</v>
      </c>
      <c r="AE1272" t="s">
        <v>65</v>
      </c>
      <c r="AF1272" t="s">
        <v>26</v>
      </c>
      <c r="AG1272" t="s">
        <v>143</v>
      </c>
      <c r="AH1272">
        <v>0</v>
      </c>
      <c r="AI1272" t="s">
        <v>80</v>
      </c>
      <c r="AJ1272" t="s">
        <v>91</v>
      </c>
    </row>
    <row r="1273" spans="1:36">
      <c r="A1273" t="s">
        <v>2283</v>
      </c>
      <c r="B1273">
        <f>1</f>
        <v>1</v>
      </c>
      <c r="C1273" t="s">
        <v>215</v>
      </c>
      <c r="D1273" t="str">
        <f>VLOOKUP(Table1[[#This Row],[State Name]], Lookup!$A$2:$B$33, 2, FALSE)</f>
        <v>KL</v>
      </c>
      <c r="E1273" t="s">
        <v>33</v>
      </c>
      <c r="F1273">
        <v>2018</v>
      </c>
      <c r="G1273" t="s">
        <v>171</v>
      </c>
      <c r="H1273">
        <f t="shared" si="19"/>
        <v>2</v>
      </c>
      <c r="I1273" s="3">
        <f>DATE(Table1[[#This Row],[Year]],Table1[[#This Row],[Month_Number]],1)</f>
        <v>43132</v>
      </c>
      <c r="J1273" t="s">
        <v>146</v>
      </c>
      <c r="K1273" t="s">
        <v>849</v>
      </c>
      <c r="L1273" t="s">
        <v>59</v>
      </c>
      <c r="M1273">
        <v>1</v>
      </c>
      <c r="N1273" t="s">
        <v>128</v>
      </c>
      <c r="O1273">
        <v>4</v>
      </c>
      <c r="P1273">
        <v>4</v>
      </c>
      <c r="Q1273" t="s">
        <v>87</v>
      </c>
      <c r="R1273" t="s">
        <v>61</v>
      </c>
      <c r="S1273" t="s">
        <v>62</v>
      </c>
      <c r="T1273" t="s">
        <v>105</v>
      </c>
      <c r="U1273" t="s">
        <v>89</v>
      </c>
      <c r="V1273">
        <v>47</v>
      </c>
      <c r="W1273">
        <v>27</v>
      </c>
      <c r="X1273" t="str">
        <f>IF(Table1[[#This Row],[Driver Age]]&lt;25,"(&lt;25) Young",IF(Table1[[#This Row],[Driver Age]]&lt;=60,"(25–60) Adult","(&gt;60) Senior"))</f>
        <v>(25–60) Adult</v>
      </c>
      <c r="Y1273" t="s">
        <v>75</v>
      </c>
      <c r="Z1273" t="s">
        <v>33</v>
      </c>
      <c r="AA1273" t="s">
        <v>45</v>
      </c>
      <c r="AB1273" t="s">
        <v>77</v>
      </c>
      <c r="AC1273">
        <v>1</v>
      </c>
      <c r="AD1273" t="s">
        <v>47</v>
      </c>
      <c r="AE1273" t="s">
        <v>65</v>
      </c>
      <c r="AF1273" t="s">
        <v>49</v>
      </c>
      <c r="AG1273" t="s">
        <v>50</v>
      </c>
      <c r="AH1273">
        <v>1</v>
      </c>
      <c r="AI1273" t="s">
        <v>80</v>
      </c>
      <c r="AJ1273" t="s">
        <v>109</v>
      </c>
    </row>
    <row r="1274" spans="1:36">
      <c r="A1274" t="s">
        <v>2284</v>
      </c>
      <c r="B1274">
        <f>1</f>
        <v>1</v>
      </c>
      <c r="C1274" t="s">
        <v>32</v>
      </c>
      <c r="D1274" t="str">
        <f>VLOOKUP(Table1[[#This Row],[State Name]], Lookup!$A$2:$B$33, 2, FALSE)</f>
        <v>JK</v>
      </c>
      <c r="E1274" t="s">
        <v>33</v>
      </c>
      <c r="F1274">
        <v>2018</v>
      </c>
      <c r="G1274" t="s">
        <v>124</v>
      </c>
      <c r="H1274">
        <f t="shared" si="19"/>
        <v>7</v>
      </c>
      <c r="I1274" s="3">
        <f>DATE(Table1[[#This Row],[Year]],Table1[[#This Row],[Month_Number]],1)</f>
        <v>43282</v>
      </c>
      <c r="J1274" t="s">
        <v>57</v>
      </c>
      <c r="K1274" t="s">
        <v>2285</v>
      </c>
      <c r="L1274" t="s">
        <v>50</v>
      </c>
      <c r="M1274">
        <v>5</v>
      </c>
      <c r="N1274" t="s">
        <v>162</v>
      </c>
      <c r="O1274">
        <v>7</v>
      </c>
      <c r="P1274">
        <v>2</v>
      </c>
      <c r="Q1274" t="s">
        <v>87</v>
      </c>
      <c r="R1274" t="s">
        <v>104</v>
      </c>
      <c r="S1274" t="s">
        <v>120</v>
      </c>
      <c r="T1274" t="s">
        <v>42</v>
      </c>
      <c r="U1274" t="s">
        <v>106</v>
      </c>
      <c r="V1274">
        <v>37</v>
      </c>
      <c r="W1274">
        <v>61</v>
      </c>
      <c r="X1274" t="str">
        <f>IF(Table1[[#This Row],[Driver Age]]&lt;25,"(&lt;25) Young",IF(Table1[[#This Row],[Driver Age]]&lt;=60,"(25–60) Adult","(&gt;60) Senior"))</f>
        <v>(&gt;60) Senior</v>
      </c>
      <c r="Y1274" t="s">
        <v>44</v>
      </c>
      <c r="Z1274" t="s">
        <v>107</v>
      </c>
      <c r="AA1274" t="s">
        <v>45</v>
      </c>
      <c r="AB1274" t="s">
        <v>97</v>
      </c>
      <c r="AC1274">
        <v>14</v>
      </c>
      <c r="AD1274" t="s">
        <v>135</v>
      </c>
      <c r="AE1274" t="s">
        <v>65</v>
      </c>
      <c r="AF1274" t="s">
        <v>49</v>
      </c>
      <c r="AG1274" t="s">
        <v>50</v>
      </c>
      <c r="AH1274">
        <v>0.28999999999999998</v>
      </c>
      <c r="AI1274" t="s">
        <v>66</v>
      </c>
      <c r="AJ1274" t="s">
        <v>109</v>
      </c>
    </row>
    <row r="1275" spans="1:36">
      <c r="A1275" t="s">
        <v>2286</v>
      </c>
      <c r="B1275">
        <f>1</f>
        <v>1</v>
      </c>
      <c r="C1275" t="s">
        <v>307</v>
      </c>
      <c r="D1275" t="str">
        <f>VLOOKUP(Table1[[#This Row],[State Name]], Lookup!$A$2:$B$33, 2, FALSE)</f>
        <v>DL</v>
      </c>
      <c r="E1275" t="s">
        <v>406</v>
      </c>
      <c r="F1275">
        <v>2018</v>
      </c>
      <c r="G1275" t="s">
        <v>83</v>
      </c>
      <c r="H1275">
        <f t="shared" si="19"/>
        <v>6</v>
      </c>
      <c r="I1275" s="3">
        <f>DATE(Table1[[#This Row],[Year]],Table1[[#This Row],[Month_Number]],1)</f>
        <v>43252</v>
      </c>
      <c r="J1275" t="s">
        <v>84</v>
      </c>
      <c r="K1275" t="s">
        <v>2287</v>
      </c>
      <c r="L1275" t="s">
        <v>37</v>
      </c>
      <c r="M1275">
        <v>1</v>
      </c>
      <c r="N1275" t="s">
        <v>113</v>
      </c>
      <c r="O1275">
        <v>2</v>
      </c>
      <c r="P1275">
        <v>1</v>
      </c>
      <c r="Q1275" t="s">
        <v>119</v>
      </c>
      <c r="R1275" t="s">
        <v>88</v>
      </c>
      <c r="S1275" t="s">
        <v>62</v>
      </c>
      <c r="T1275" t="s">
        <v>42</v>
      </c>
      <c r="U1275" t="s">
        <v>33</v>
      </c>
      <c r="V1275">
        <v>111</v>
      </c>
      <c r="W1275">
        <v>56</v>
      </c>
      <c r="X1275" t="str">
        <f>IF(Table1[[#This Row],[Driver Age]]&lt;25,"(&lt;25) Young",IF(Table1[[#This Row],[Driver Age]]&lt;=60,"(25–60) Adult","(&gt;60) Senior"))</f>
        <v>(25–60) Adult</v>
      </c>
      <c r="Y1275" t="s">
        <v>44</v>
      </c>
      <c r="Z1275" t="s">
        <v>107</v>
      </c>
      <c r="AA1275" t="s">
        <v>45</v>
      </c>
      <c r="AB1275" t="s">
        <v>97</v>
      </c>
      <c r="AC1275">
        <v>10</v>
      </c>
      <c r="AD1275" t="s">
        <v>78</v>
      </c>
      <c r="AE1275" t="s">
        <v>65</v>
      </c>
      <c r="AF1275" t="s">
        <v>26</v>
      </c>
      <c r="AG1275" t="s">
        <v>50</v>
      </c>
      <c r="AH1275">
        <v>0.5</v>
      </c>
      <c r="AI1275" t="s">
        <v>66</v>
      </c>
      <c r="AJ1275" t="s">
        <v>81</v>
      </c>
    </row>
    <row r="1276" spans="1:36">
      <c r="A1276" t="s">
        <v>2288</v>
      </c>
      <c r="B1276">
        <f>1</f>
        <v>1</v>
      </c>
      <c r="C1276" t="s">
        <v>183</v>
      </c>
      <c r="D1276" t="str">
        <f>VLOOKUP(Table1[[#This Row],[State Name]], Lookup!$A$2:$B$33, 2, FALSE)</f>
        <v>TN</v>
      </c>
      <c r="E1276" t="s">
        <v>184</v>
      </c>
      <c r="F1276">
        <v>2021</v>
      </c>
      <c r="G1276" t="s">
        <v>117</v>
      </c>
      <c r="H1276">
        <f t="shared" si="19"/>
        <v>12</v>
      </c>
      <c r="I1276" s="3">
        <f>DATE(Table1[[#This Row],[Year]],Table1[[#This Row],[Month_Number]],1)</f>
        <v>44531</v>
      </c>
      <c r="J1276" t="s">
        <v>84</v>
      </c>
      <c r="K1276" t="s">
        <v>305</v>
      </c>
      <c r="L1276" t="s">
        <v>50</v>
      </c>
      <c r="M1276">
        <v>1</v>
      </c>
      <c r="N1276" t="s">
        <v>128</v>
      </c>
      <c r="O1276">
        <v>0</v>
      </c>
      <c r="P1276">
        <v>0</v>
      </c>
      <c r="Q1276" t="s">
        <v>39</v>
      </c>
      <c r="R1276" t="s">
        <v>40</v>
      </c>
      <c r="S1276" t="s">
        <v>120</v>
      </c>
      <c r="T1276" t="s">
        <v>63</v>
      </c>
      <c r="U1276" t="s">
        <v>33</v>
      </c>
      <c r="V1276">
        <v>111</v>
      </c>
      <c r="W1276">
        <v>25</v>
      </c>
      <c r="X1276" t="str">
        <f>IF(Table1[[#This Row],[Driver Age]]&lt;25,"(&lt;25) Young",IF(Table1[[#This Row],[Driver Age]]&lt;=60,"(25–60) Adult","(&gt;60) Senior"))</f>
        <v>(25–60) Adult</v>
      </c>
      <c r="Y1276" t="s">
        <v>44</v>
      </c>
      <c r="Z1276" t="s">
        <v>107</v>
      </c>
      <c r="AA1276" t="s">
        <v>45</v>
      </c>
      <c r="AB1276" t="s">
        <v>46</v>
      </c>
      <c r="AC1276">
        <v>16</v>
      </c>
      <c r="AD1276" t="s">
        <v>135</v>
      </c>
      <c r="AE1276" t="s">
        <v>48</v>
      </c>
      <c r="AF1276" t="s">
        <v>26</v>
      </c>
      <c r="AG1276" t="s">
        <v>143</v>
      </c>
      <c r="AH1276">
        <v>0</v>
      </c>
      <c r="AI1276" t="s">
        <v>80</v>
      </c>
      <c r="AJ1276" t="s">
        <v>81</v>
      </c>
    </row>
    <row r="1277" spans="1:36">
      <c r="A1277" t="s">
        <v>2289</v>
      </c>
      <c r="B1277">
        <f>1</f>
        <v>1</v>
      </c>
      <c r="C1277" t="s">
        <v>270</v>
      </c>
      <c r="D1277" t="str">
        <f>VLOOKUP(Table1[[#This Row],[State Name]], Lookup!$A$2:$B$33, 2, FALSE)</f>
        <v>HR</v>
      </c>
      <c r="E1277" t="s">
        <v>33</v>
      </c>
      <c r="F1277">
        <v>2023</v>
      </c>
      <c r="G1277" t="s">
        <v>56</v>
      </c>
      <c r="H1277">
        <f t="shared" si="19"/>
        <v>1</v>
      </c>
      <c r="I1277" s="3">
        <f>DATE(Table1[[#This Row],[Year]],Table1[[#This Row],[Month_Number]],1)</f>
        <v>44927</v>
      </c>
      <c r="J1277" t="s">
        <v>101</v>
      </c>
      <c r="K1277" t="s">
        <v>295</v>
      </c>
      <c r="L1277" t="s">
        <v>59</v>
      </c>
      <c r="M1277">
        <v>1</v>
      </c>
      <c r="N1277" t="s">
        <v>162</v>
      </c>
      <c r="O1277">
        <v>0</v>
      </c>
      <c r="P1277">
        <v>2</v>
      </c>
      <c r="Q1277" t="s">
        <v>87</v>
      </c>
      <c r="R1277" t="s">
        <v>40</v>
      </c>
      <c r="S1277" t="s">
        <v>41</v>
      </c>
      <c r="T1277" t="s">
        <v>63</v>
      </c>
      <c r="U1277" t="s">
        <v>106</v>
      </c>
      <c r="V1277">
        <v>80</v>
      </c>
      <c r="W1277">
        <v>54</v>
      </c>
      <c r="X1277" t="str">
        <f>IF(Table1[[#This Row],[Driver Age]]&lt;25,"(&lt;25) Young",IF(Table1[[#This Row],[Driver Age]]&lt;=60,"(25–60) Adult","(&gt;60) Senior"))</f>
        <v>(25–60) Adult</v>
      </c>
      <c r="Y1277" t="s">
        <v>44</v>
      </c>
      <c r="Z1277" t="s">
        <v>33</v>
      </c>
      <c r="AA1277" t="s">
        <v>45</v>
      </c>
      <c r="AB1277" t="s">
        <v>46</v>
      </c>
      <c r="AC1277">
        <v>16</v>
      </c>
      <c r="AD1277" t="s">
        <v>135</v>
      </c>
      <c r="AE1277" t="s">
        <v>79</v>
      </c>
      <c r="AF1277" t="s">
        <v>49</v>
      </c>
      <c r="AG1277" t="s">
        <v>50</v>
      </c>
      <c r="AH1277">
        <v>0</v>
      </c>
      <c r="AI1277" t="s">
        <v>66</v>
      </c>
      <c r="AJ1277" t="s">
        <v>91</v>
      </c>
    </row>
    <row r="1278" spans="1:36">
      <c r="A1278" t="s">
        <v>2290</v>
      </c>
      <c r="B1278">
        <f>1</f>
        <v>1</v>
      </c>
      <c r="C1278" t="s">
        <v>220</v>
      </c>
      <c r="D1278" t="str">
        <f>VLOOKUP(Table1[[#This Row],[State Name]], Lookup!$A$2:$B$33, 2, FALSE)</f>
        <v>NL</v>
      </c>
      <c r="E1278" t="s">
        <v>33</v>
      </c>
      <c r="F1278">
        <v>2020</v>
      </c>
      <c r="G1278" t="s">
        <v>34</v>
      </c>
      <c r="H1278">
        <f t="shared" si="19"/>
        <v>5</v>
      </c>
      <c r="I1278" s="3">
        <f>DATE(Table1[[#This Row],[Year]],Table1[[#This Row],[Month_Number]],1)</f>
        <v>43952</v>
      </c>
      <c r="J1278" t="s">
        <v>101</v>
      </c>
      <c r="K1278" t="s">
        <v>2291</v>
      </c>
      <c r="L1278" t="s">
        <v>59</v>
      </c>
      <c r="M1278">
        <v>2</v>
      </c>
      <c r="N1278" t="s">
        <v>38</v>
      </c>
      <c r="O1278">
        <v>7</v>
      </c>
      <c r="P1278">
        <v>3</v>
      </c>
      <c r="Q1278" t="s">
        <v>119</v>
      </c>
      <c r="R1278" t="s">
        <v>40</v>
      </c>
      <c r="S1278" t="s">
        <v>41</v>
      </c>
      <c r="T1278" t="s">
        <v>42</v>
      </c>
      <c r="U1278" t="s">
        <v>33</v>
      </c>
      <c r="V1278">
        <v>34</v>
      </c>
      <c r="W1278">
        <v>19</v>
      </c>
      <c r="X1278" t="str">
        <f>IF(Table1[[#This Row],[Driver Age]]&lt;25,"(&lt;25) Young",IF(Table1[[#This Row],[Driver Age]]&lt;=60,"(25–60) Adult","(&gt;60) Senior"))</f>
        <v>(&lt;25) Young</v>
      </c>
      <c r="Y1278" t="s">
        <v>44</v>
      </c>
      <c r="Z1278" t="s">
        <v>107</v>
      </c>
      <c r="AA1278" t="s">
        <v>76</v>
      </c>
      <c r="AB1278" t="s">
        <v>97</v>
      </c>
      <c r="AC1278">
        <v>5</v>
      </c>
      <c r="AD1278" t="s">
        <v>78</v>
      </c>
      <c r="AE1278" t="s">
        <v>48</v>
      </c>
      <c r="AF1278" t="s">
        <v>49</v>
      </c>
      <c r="AG1278" t="s">
        <v>50</v>
      </c>
      <c r="AH1278">
        <v>0.43</v>
      </c>
      <c r="AI1278" t="s">
        <v>168</v>
      </c>
      <c r="AJ1278" t="s">
        <v>109</v>
      </c>
    </row>
    <row r="1279" spans="1:36">
      <c r="A1279" t="s">
        <v>2292</v>
      </c>
      <c r="B1279">
        <f>1</f>
        <v>1</v>
      </c>
      <c r="C1279" t="s">
        <v>177</v>
      </c>
      <c r="D1279" t="str">
        <f>VLOOKUP(Table1[[#This Row],[State Name]], Lookup!$A$2:$B$33, 2, FALSE)</f>
        <v>MH</v>
      </c>
      <c r="E1279" t="s">
        <v>577</v>
      </c>
      <c r="F1279">
        <v>2022</v>
      </c>
      <c r="G1279" t="s">
        <v>83</v>
      </c>
      <c r="H1279">
        <f t="shared" si="19"/>
        <v>6</v>
      </c>
      <c r="I1279" s="3">
        <f>DATE(Table1[[#This Row],[Year]],Table1[[#This Row],[Month_Number]],1)</f>
        <v>44713</v>
      </c>
      <c r="J1279" t="s">
        <v>146</v>
      </c>
      <c r="K1279" t="s">
        <v>600</v>
      </c>
      <c r="L1279" t="s">
        <v>37</v>
      </c>
      <c r="M1279">
        <v>1</v>
      </c>
      <c r="N1279" t="s">
        <v>38</v>
      </c>
      <c r="O1279">
        <v>8</v>
      </c>
      <c r="P1279">
        <v>5</v>
      </c>
      <c r="Q1279" t="s">
        <v>87</v>
      </c>
      <c r="R1279" t="s">
        <v>61</v>
      </c>
      <c r="S1279" t="s">
        <v>73</v>
      </c>
      <c r="T1279" t="s">
        <v>63</v>
      </c>
      <c r="U1279" t="s">
        <v>89</v>
      </c>
      <c r="V1279">
        <v>94</v>
      </c>
      <c r="W1279">
        <v>25</v>
      </c>
      <c r="X1279" t="str">
        <f>IF(Table1[[#This Row],[Driver Age]]&lt;25,"(&lt;25) Young",IF(Table1[[#This Row],[Driver Age]]&lt;=60,"(25–60) Adult","(&gt;60) Senior"))</f>
        <v>(25–60) Adult</v>
      </c>
      <c r="Y1279" t="s">
        <v>44</v>
      </c>
      <c r="Z1279" t="s">
        <v>107</v>
      </c>
      <c r="AA1279" t="s">
        <v>45</v>
      </c>
      <c r="AB1279" t="s">
        <v>64</v>
      </c>
      <c r="AC1279">
        <v>19</v>
      </c>
      <c r="AD1279" t="s">
        <v>114</v>
      </c>
      <c r="AE1279" t="s">
        <v>79</v>
      </c>
      <c r="AF1279" t="s">
        <v>49</v>
      </c>
      <c r="AG1279" t="s">
        <v>50</v>
      </c>
      <c r="AH1279">
        <v>0.62</v>
      </c>
      <c r="AI1279" t="s">
        <v>80</v>
      </c>
      <c r="AJ1279" t="s">
        <v>67</v>
      </c>
    </row>
    <row r="1280" spans="1:36">
      <c r="A1280" t="s">
        <v>2293</v>
      </c>
      <c r="B1280">
        <f>1</f>
        <v>1</v>
      </c>
      <c r="C1280" t="s">
        <v>116</v>
      </c>
      <c r="D1280" t="str">
        <f>VLOOKUP(Table1[[#This Row],[State Name]], Lookup!$A$2:$B$33, 2, FALSE)</f>
        <v>HP</v>
      </c>
      <c r="E1280" t="s">
        <v>33</v>
      </c>
      <c r="F1280">
        <v>2020</v>
      </c>
      <c r="G1280" t="s">
        <v>83</v>
      </c>
      <c r="H1280">
        <f t="shared" si="19"/>
        <v>6</v>
      </c>
      <c r="I1280" s="3">
        <f>DATE(Table1[[#This Row],[Year]],Table1[[#This Row],[Month_Number]],1)</f>
        <v>43983</v>
      </c>
      <c r="J1280" t="s">
        <v>101</v>
      </c>
      <c r="K1280" t="s">
        <v>1240</v>
      </c>
      <c r="L1280" t="s">
        <v>50</v>
      </c>
      <c r="M1280">
        <v>1</v>
      </c>
      <c r="N1280" t="s">
        <v>60</v>
      </c>
      <c r="O1280">
        <v>8</v>
      </c>
      <c r="P1280">
        <v>4</v>
      </c>
      <c r="Q1280" t="s">
        <v>87</v>
      </c>
      <c r="R1280" t="s">
        <v>40</v>
      </c>
      <c r="S1280" t="s">
        <v>41</v>
      </c>
      <c r="T1280" t="s">
        <v>105</v>
      </c>
      <c r="U1280" t="s">
        <v>89</v>
      </c>
      <c r="V1280">
        <v>94</v>
      </c>
      <c r="W1280">
        <v>61</v>
      </c>
      <c r="X1280" t="str">
        <f>IF(Table1[[#This Row],[Driver Age]]&lt;25,"(&lt;25) Young",IF(Table1[[#This Row],[Driver Age]]&lt;=60,"(25–60) Adult","(&gt;60) Senior"))</f>
        <v>(&gt;60) Senior</v>
      </c>
      <c r="Y1280" t="s">
        <v>75</v>
      </c>
      <c r="Z1280" t="s">
        <v>90</v>
      </c>
      <c r="AA1280" t="s">
        <v>45</v>
      </c>
      <c r="AB1280" t="s">
        <v>64</v>
      </c>
      <c r="AC1280">
        <v>15</v>
      </c>
      <c r="AD1280" t="s">
        <v>135</v>
      </c>
      <c r="AE1280" t="s">
        <v>48</v>
      </c>
      <c r="AF1280" t="s">
        <v>49</v>
      </c>
      <c r="AG1280" t="s">
        <v>50</v>
      </c>
      <c r="AH1280">
        <v>0.5</v>
      </c>
      <c r="AI1280" t="s">
        <v>66</v>
      </c>
      <c r="AJ1280" t="s">
        <v>67</v>
      </c>
    </row>
    <row r="1281" spans="1:36">
      <c r="A1281" t="s">
        <v>2294</v>
      </c>
      <c r="B1281">
        <f>1</f>
        <v>1</v>
      </c>
      <c r="C1281" t="s">
        <v>116</v>
      </c>
      <c r="D1281" t="str">
        <f>VLOOKUP(Table1[[#This Row],[State Name]], Lookup!$A$2:$B$33, 2, FALSE)</f>
        <v>HP</v>
      </c>
      <c r="E1281" t="s">
        <v>33</v>
      </c>
      <c r="F1281">
        <v>2022</v>
      </c>
      <c r="G1281" t="s">
        <v>138</v>
      </c>
      <c r="H1281">
        <f t="shared" si="19"/>
        <v>9</v>
      </c>
      <c r="I1281" s="3">
        <f>DATE(Table1[[#This Row],[Year]],Table1[[#This Row],[Month_Number]],1)</f>
        <v>44805</v>
      </c>
      <c r="J1281" t="s">
        <v>84</v>
      </c>
      <c r="K1281" t="s">
        <v>434</v>
      </c>
      <c r="L1281" t="s">
        <v>50</v>
      </c>
      <c r="M1281">
        <v>3</v>
      </c>
      <c r="N1281" t="s">
        <v>113</v>
      </c>
      <c r="O1281">
        <v>4</v>
      </c>
      <c r="P1281">
        <v>4</v>
      </c>
      <c r="Q1281" t="s">
        <v>103</v>
      </c>
      <c r="R1281" t="s">
        <v>40</v>
      </c>
      <c r="S1281" t="s">
        <v>62</v>
      </c>
      <c r="T1281" t="s">
        <v>42</v>
      </c>
      <c r="U1281" t="s">
        <v>43</v>
      </c>
      <c r="V1281">
        <v>69</v>
      </c>
      <c r="W1281">
        <v>45</v>
      </c>
      <c r="X1281" t="str">
        <f>IF(Table1[[#This Row],[Driver Age]]&lt;25,"(&lt;25) Young",IF(Table1[[#This Row],[Driver Age]]&lt;=60,"(25–60) Adult","(&gt;60) Senior"))</f>
        <v>(25–60) Adult</v>
      </c>
      <c r="Y1281" t="s">
        <v>44</v>
      </c>
      <c r="Z1281" t="s">
        <v>33</v>
      </c>
      <c r="AA1281" t="s">
        <v>76</v>
      </c>
      <c r="AB1281" t="s">
        <v>77</v>
      </c>
      <c r="AC1281">
        <v>6</v>
      </c>
      <c r="AD1281" t="s">
        <v>78</v>
      </c>
      <c r="AE1281" t="s">
        <v>79</v>
      </c>
      <c r="AF1281" t="s">
        <v>26</v>
      </c>
      <c r="AG1281" t="s">
        <v>50</v>
      </c>
      <c r="AH1281">
        <v>1</v>
      </c>
      <c r="AI1281" t="s">
        <v>108</v>
      </c>
      <c r="AJ1281" t="s">
        <v>52</v>
      </c>
    </row>
    <row r="1282" spans="1:36">
      <c r="A1282" t="s">
        <v>2295</v>
      </c>
      <c r="B1282">
        <f>1</f>
        <v>1</v>
      </c>
      <c r="C1282" t="s">
        <v>69</v>
      </c>
      <c r="D1282" t="str">
        <f>VLOOKUP(Table1[[#This Row],[State Name]], Lookup!$A$2:$B$33, 2, FALSE)</f>
        <v>CG</v>
      </c>
      <c r="E1282" t="s">
        <v>33</v>
      </c>
      <c r="F1282">
        <v>2019</v>
      </c>
      <c r="G1282" t="s">
        <v>94</v>
      </c>
      <c r="H1282">
        <f t="shared" ref="H1282:H1345" si="20">MONTH(DATEVALUE(G1282 &amp; " 5"))</f>
        <v>8</v>
      </c>
      <c r="I1282" s="3">
        <f>DATE(Table1[[#This Row],[Year]],Table1[[#This Row],[Month_Number]],1)</f>
        <v>43678</v>
      </c>
      <c r="J1282" t="s">
        <v>154</v>
      </c>
      <c r="K1282" t="s">
        <v>1703</v>
      </c>
      <c r="L1282" t="s">
        <v>37</v>
      </c>
      <c r="M1282">
        <v>2</v>
      </c>
      <c r="N1282" t="s">
        <v>162</v>
      </c>
      <c r="O1282">
        <v>8</v>
      </c>
      <c r="P1282">
        <v>2</v>
      </c>
      <c r="Q1282" t="s">
        <v>119</v>
      </c>
      <c r="R1282" t="s">
        <v>104</v>
      </c>
      <c r="S1282" t="s">
        <v>120</v>
      </c>
      <c r="T1282" t="s">
        <v>63</v>
      </c>
      <c r="U1282" t="s">
        <v>33</v>
      </c>
      <c r="V1282">
        <v>36</v>
      </c>
      <c r="W1282">
        <v>24</v>
      </c>
      <c r="X1282" t="str">
        <f>IF(Table1[[#This Row],[Driver Age]]&lt;25,"(&lt;25) Young",IF(Table1[[#This Row],[Driver Age]]&lt;=60,"(25–60) Adult","(&gt;60) Senior"))</f>
        <v>(&lt;25) Young</v>
      </c>
      <c r="Y1282" t="s">
        <v>44</v>
      </c>
      <c r="Z1282" t="s">
        <v>107</v>
      </c>
      <c r="AA1282" t="s">
        <v>45</v>
      </c>
      <c r="AB1282" t="s">
        <v>64</v>
      </c>
      <c r="AC1282">
        <v>0</v>
      </c>
      <c r="AD1282" t="s">
        <v>47</v>
      </c>
      <c r="AE1282" t="s">
        <v>65</v>
      </c>
      <c r="AF1282" t="s">
        <v>26</v>
      </c>
      <c r="AG1282" t="s">
        <v>50</v>
      </c>
      <c r="AH1282">
        <v>0.25</v>
      </c>
      <c r="AI1282" t="s">
        <v>168</v>
      </c>
      <c r="AJ1282" t="s">
        <v>109</v>
      </c>
    </row>
    <row r="1283" spans="1:36">
      <c r="A1283" t="s">
        <v>2296</v>
      </c>
      <c r="B1283">
        <f>1</f>
        <v>1</v>
      </c>
      <c r="C1283" t="s">
        <v>170</v>
      </c>
      <c r="D1283" t="str">
        <f>VLOOKUP(Table1[[#This Row],[State Name]], Lookup!$A$2:$B$33, 2, FALSE)</f>
        <v>PY</v>
      </c>
      <c r="E1283" t="s">
        <v>33</v>
      </c>
      <c r="F1283">
        <v>2018</v>
      </c>
      <c r="G1283" t="s">
        <v>124</v>
      </c>
      <c r="H1283">
        <f t="shared" si="20"/>
        <v>7</v>
      </c>
      <c r="I1283" s="3">
        <f>DATE(Table1[[#This Row],[Year]],Table1[[#This Row],[Month_Number]],1)</f>
        <v>43282</v>
      </c>
      <c r="J1283" t="s">
        <v>146</v>
      </c>
      <c r="K1283" t="s">
        <v>2297</v>
      </c>
      <c r="L1283" t="s">
        <v>37</v>
      </c>
      <c r="M1283">
        <v>3</v>
      </c>
      <c r="N1283" t="s">
        <v>71</v>
      </c>
      <c r="O1283">
        <v>2</v>
      </c>
      <c r="P1283">
        <v>4</v>
      </c>
      <c r="Q1283" t="s">
        <v>103</v>
      </c>
      <c r="R1283" t="s">
        <v>40</v>
      </c>
      <c r="S1283" t="s">
        <v>62</v>
      </c>
      <c r="T1283" t="s">
        <v>105</v>
      </c>
      <c r="U1283" t="s">
        <v>43</v>
      </c>
      <c r="V1283">
        <v>117</v>
      </c>
      <c r="W1283">
        <v>52</v>
      </c>
      <c r="X1283" t="str">
        <f>IF(Table1[[#This Row],[Driver Age]]&lt;25,"(&lt;25) Young",IF(Table1[[#This Row],[Driver Age]]&lt;=60,"(25–60) Adult","(&gt;60) Senior"))</f>
        <v>(25–60) Adult</v>
      </c>
      <c r="Y1283" t="s">
        <v>75</v>
      </c>
      <c r="Z1283" t="s">
        <v>107</v>
      </c>
      <c r="AA1283" t="s">
        <v>76</v>
      </c>
      <c r="AB1283" t="s">
        <v>77</v>
      </c>
      <c r="AC1283">
        <v>22</v>
      </c>
      <c r="AD1283" t="s">
        <v>47</v>
      </c>
      <c r="AE1283" t="s">
        <v>65</v>
      </c>
      <c r="AF1283" t="s">
        <v>49</v>
      </c>
      <c r="AG1283" t="s">
        <v>50</v>
      </c>
      <c r="AH1283">
        <v>2</v>
      </c>
      <c r="AI1283" t="s">
        <v>66</v>
      </c>
      <c r="AJ1283" t="s">
        <v>81</v>
      </c>
    </row>
    <row r="1284" spans="1:36">
      <c r="A1284" t="s">
        <v>2298</v>
      </c>
      <c r="B1284">
        <f>1</f>
        <v>1</v>
      </c>
      <c r="C1284" t="s">
        <v>197</v>
      </c>
      <c r="D1284" t="str">
        <f>VLOOKUP(Table1[[#This Row],[State Name]], Lookup!$A$2:$B$33, 2, FALSE)</f>
        <v>GJ</v>
      </c>
      <c r="E1284" t="s">
        <v>198</v>
      </c>
      <c r="F1284">
        <v>2022</v>
      </c>
      <c r="G1284" t="s">
        <v>94</v>
      </c>
      <c r="H1284">
        <f t="shared" si="20"/>
        <v>8</v>
      </c>
      <c r="I1284" s="3">
        <f>DATE(Table1[[#This Row],[Year]],Table1[[#This Row],[Month_Number]],1)</f>
        <v>44774</v>
      </c>
      <c r="J1284" t="s">
        <v>154</v>
      </c>
      <c r="K1284" t="s">
        <v>1620</v>
      </c>
      <c r="L1284" t="s">
        <v>59</v>
      </c>
      <c r="M1284">
        <v>1</v>
      </c>
      <c r="N1284" t="s">
        <v>162</v>
      </c>
      <c r="O1284">
        <v>10</v>
      </c>
      <c r="P1284">
        <v>0</v>
      </c>
      <c r="Q1284" t="s">
        <v>119</v>
      </c>
      <c r="R1284" t="s">
        <v>61</v>
      </c>
      <c r="S1284" t="s">
        <v>62</v>
      </c>
      <c r="T1284" t="s">
        <v>42</v>
      </c>
      <c r="U1284" t="s">
        <v>89</v>
      </c>
      <c r="V1284">
        <v>120</v>
      </c>
      <c r="W1284">
        <v>46</v>
      </c>
      <c r="X1284" t="str">
        <f>IF(Table1[[#This Row],[Driver Age]]&lt;25,"(&lt;25) Young",IF(Table1[[#This Row],[Driver Age]]&lt;=60,"(25–60) Adult","(&gt;60) Senior"))</f>
        <v>(25–60) Adult</v>
      </c>
      <c r="Y1284" t="s">
        <v>44</v>
      </c>
      <c r="Z1284" t="s">
        <v>107</v>
      </c>
      <c r="AA1284" t="s">
        <v>45</v>
      </c>
      <c r="AB1284" t="s">
        <v>77</v>
      </c>
      <c r="AC1284">
        <v>7</v>
      </c>
      <c r="AD1284" t="s">
        <v>78</v>
      </c>
      <c r="AE1284" t="s">
        <v>79</v>
      </c>
      <c r="AF1284" t="s">
        <v>26</v>
      </c>
      <c r="AG1284" t="s">
        <v>143</v>
      </c>
      <c r="AH1284">
        <v>0</v>
      </c>
      <c r="AI1284" t="s">
        <v>108</v>
      </c>
      <c r="AJ1284" t="s">
        <v>81</v>
      </c>
    </row>
    <row r="1285" spans="1:36">
      <c r="A1285" t="s">
        <v>2299</v>
      </c>
      <c r="B1285">
        <f>1</f>
        <v>1</v>
      </c>
      <c r="C1285" t="s">
        <v>191</v>
      </c>
      <c r="D1285" t="str">
        <f>VLOOKUP(Table1[[#This Row],[State Name]], Lookup!$A$2:$B$33, 2, FALSE)</f>
        <v>CH</v>
      </c>
      <c r="E1285" t="s">
        <v>33</v>
      </c>
      <c r="F1285">
        <v>2023</v>
      </c>
      <c r="G1285" t="s">
        <v>138</v>
      </c>
      <c r="H1285">
        <f t="shared" si="20"/>
        <v>9</v>
      </c>
      <c r="I1285" s="3">
        <f>DATE(Table1[[#This Row],[Year]],Table1[[#This Row],[Month_Number]],1)</f>
        <v>45170</v>
      </c>
      <c r="J1285" t="s">
        <v>101</v>
      </c>
      <c r="K1285" t="s">
        <v>775</v>
      </c>
      <c r="L1285" t="s">
        <v>37</v>
      </c>
      <c r="M1285">
        <v>5</v>
      </c>
      <c r="N1285" t="s">
        <v>113</v>
      </c>
      <c r="O1285">
        <v>1</v>
      </c>
      <c r="P1285">
        <v>4</v>
      </c>
      <c r="Q1285" t="s">
        <v>87</v>
      </c>
      <c r="R1285" t="s">
        <v>104</v>
      </c>
      <c r="S1285" t="s">
        <v>120</v>
      </c>
      <c r="T1285" t="s">
        <v>42</v>
      </c>
      <c r="U1285" t="s">
        <v>33</v>
      </c>
      <c r="V1285">
        <v>115</v>
      </c>
      <c r="W1285">
        <v>44</v>
      </c>
      <c r="X1285" t="str">
        <f>IF(Table1[[#This Row],[Driver Age]]&lt;25,"(&lt;25) Young",IF(Table1[[#This Row],[Driver Age]]&lt;=60,"(25–60) Adult","(&gt;60) Senior"))</f>
        <v>(25–60) Adult</v>
      </c>
      <c r="Y1285" t="s">
        <v>44</v>
      </c>
      <c r="Z1285" t="s">
        <v>90</v>
      </c>
      <c r="AA1285" t="s">
        <v>45</v>
      </c>
      <c r="AB1285" t="s">
        <v>97</v>
      </c>
      <c r="AC1285">
        <v>8</v>
      </c>
      <c r="AD1285" t="s">
        <v>78</v>
      </c>
      <c r="AE1285" t="s">
        <v>79</v>
      </c>
      <c r="AF1285" t="s">
        <v>49</v>
      </c>
      <c r="AG1285" t="s">
        <v>50</v>
      </c>
      <c r="AH1285">
        <v>4</v>
      </c>
      <c r="AI1285" t="s">
        <v>108</v>
      </c>
      <c r="AJ1285" t="s">
        <v>81</v>
      </c>
    </row>
    <row r="1286" spans="1:36">
      <c r="A1286" t="s">
        <v>2300</v>
      </c>
      <c r="B1286">
        <f>1</f>
        <v>1</v>
      </c>
      <c r="C1286" t="s">
        <v>270</v>
      </c>
      <c r="D1286" t="str">
        <f>VLOOKUP(Table1[[#This Row],[State Name]], Lookup!$A$2:$B$33, 2, FALSE)</f>
        <v>HR</v>
      </c>
      <c r="E1286" t="s">
        <v>33</v>
      </c>
      <c r="F1286">
        <v>2018</v>
      </c>
      <c r="G1286" t="s">
        <v>34</v>
      </c>
      <c r="H1286">
        <f t="shared" si="20"/>
        <v>5</v>
      </c>
      <c r="I1286" s="3">
        <f>DATE(Table1[[#This Row],[Year]],Table1[[#This Row],[Month_Number]],1)</f>
        <v>43221</v>
      </c>
      <c r="J1286" t="s">
        <v>101</v>
      </c>
      <c r="K1286" t="s">
        <v>1814</v>
      </c>
      <c r="L1286" t="s">
        <v>50</v>
      </c>
      <c r="M1286">
        <v>4</v>
      </c>
      <c r="N1286" t="s">
        <v>86</v>
      </c>
      <c r="O1286">
        <v>2</v>
      </c>
      <c r="P1286">
        <v>1</v>
      </c>
      <c r="Q1286" t="s">
        <v>87</v>
      </c>
      <c r="R1286" t="s">
        <v>104</v>
      </c>
      <c r="S1286" t="s">
        <v>73</v>
      </c>
      <c r="T1286" t="s">
        <v>42</v>
      </c>
      <c r="U1286" t="s">
        <v>43</v>
      </c>
      <c r="V1286">
        <v>66</v>
      </c>
      <c r="W1286">
        <v>36</v>
      </c>
      <c r="X1286" t="str">
        <f>IF(Table1[[#This Row],[Driver Age]]&lt;25,"(&lt;25) Young",IF(Table1[[#This Row],[Driver Age]]&lt;=60,"(25–60) Adult","(&gt;60) Senior"))</f>
        <v>(25–60) Adult</v>
      </c>
      <c r="Y1286" t="s">
        <v>75</v>
      </c>
      <c r="Z1286" t="s">
        <v>33</v>
      </c>
      <c r="AA1286" t="s">
        <v>45</v>
      </c>
      <c r="AB1286" t="s">
        <v>77</v>
      </c>
      <c r="AC1286">
        <v>1</v>
      </c>
      <c r="AD1286" t="s">
        <v>47</v>
      </c>
      <c r="AE1286" t="s">
        <v>65</v>
      </c>
      <c r="AF1286" t="s">
        <v>49</v>
      </c>
      <c r="AG1286" t="s">
        <v>50</v>
      </c>
      <c r="AH1286">
        <v>0.5</v>
      </c>
      <c r="AI1286" t="s">
        <v>108</v>
      </c>
      <c r="AJ1286" t="s">
        <v>52</v>
      </c>
    </row>
    <row r="1287" spans="1:36">
      <c r="A1287" t="s">
        <v>2301</v>
      </c>
      <c r="B1287">
        <f>1</f>
        <v>1</v>
      </c>
      <c r="C1287" t="s">
        <v>157</v>
      </c>
      <c r="D1287" t="str">
        <f>VLOOKUP(Table1[[#This Row],[State Name]], Lookup!$A$2:$B$33, 2, FALSE)</f>
        <v>KA</v>
      </c>
      <c r="E1287" t="s">
        <v>158</v>
      </c>
      <c r="F1287">
        <v>2019</v>
      </c>
      <c r="G1287" t="s">
        <v>111</v>
      </c>
      <c r="H1287">
        <f t="shared" si="20"/>
        <v>10</v>
      </c>
      <c r="I1287" s="3">
        <f>DATE(Table1[[#This Row],[Year]],Table1[[#This Row],[Month_Number]],1)</f>
        <v>43739</v>
      </c>
      <c r="J1287" t="s">
        <v>84</v>
      </c>
      <c r="K1287" t="s">
        <v>845</v>
      </c>
      <c r="L1287" t="s">
        <v>59</v>
      </c>
      <c r="M1287">
        <v>4</v>
      </c>
      <c r="N1287" t="s">
        <v>38</v>
      </c>
      <c r="O1287">
        <v>0</v>
      </c>
      <c r="P1287">
        <v>5</v>
      </c>
      <c r="Q1287" t="s">
        <v>87</v>
      </c>
      <c r="R1287" t="s">
        <v>88</v>
      </c>
      <c r="S1287" t="s">
        <v>73</v>
      </c>
      <c r="T1287" t="s">
        <v>63</v>
      </c>
      <c r="U1287" t="s">
        <v>89</v>
      </c>
      <c r="V1287">
        <v>90</v>
      </c>
      <c r="W1287">
        <v>69</v>
      </c>
      <c r="X1287" t="str">
        <f>IF(Table1[[#This Row],[Driver Age]]&lt;25,"(&lt;25) Young",IF(Table1[[#This Row],[Driver Age]]&lt;=60,"(25–60) Adult","(&gt;60) Senior"))</f>
        <v>(&gt;60) Senior</v>
      </c>
      <c r="Y1287" t="s">
        <v>44</v>
      </c>
      <c r="Z1287" t="s">
        <v>90</v>
      </c>
      <c r="AA1287" t="s">
        <v>76</v>
      </c>
      <c r="AB1287" t="s">
        <v>97</v>
      </c>
      <c r="AC1287">
        <v>22</v>
      </c>
      <c r="AD1287" t="s">
        <v>47</v>
      </c>
      <c r="AE1287" t="s">
        <v>65</v>
      </c>
      <c r="AF1287" t="s">
        <v>26</v>
      </c>
      <c r="AG1287" t="s">
        <v>50</v>
      </c>
      <c r="AH1287">
        <v>0</v>
      </c>
      <c r="AI1287" t="s">
        <v>51</v>
      </c>
      <c r="AJ1287" t="s">
        <v>67</v>
      </c>
    </row>
    <row r="1288" spans="1:36">
      <c r="A1288" t="s">
        <v>2302</v>
      </c>
      <c r="B1288">
        <f>1</f>
        <v>1</v>
      </c>
      <c r="C1288" t="s">
        <v>32</v>
      </c>
      <c r="D1288" t="str">
        <f>VLOOKUP(Table1[[#This Row],[State Name]], Lookup!$A$2:$B$33, 2, FALSE)</f>
        <v>JK</v>
      </c>
      <c r="E1288" t="s">
        <v>33</v>
      </c>
      <c r="F1288">
        <v>2020</v>
      </c>
      <c r="G1288" t="s">
        <v>192</v>
      </c>
      <c r="H1288">
        <f t="shared" si="20"/>
        <v>3</v>
      </c>
      <c r="I1288" s="3">
        <f>DATE(Table1[[#This Row],[Year]],Table1[[#This Row],[Month_Number]],1)</f>
        <v>43891</v>
      </c>
      <c r="J1288" t="s">
        <v>146</v>
      </c>
      <c r="K1288" t="s">
        <v>585</v>
      </c>
      <c r="L1288" t="s">
        <v>50</v>
      </c>
      <c r="M1288">
        <v>5</v>
      </c>
      <c r="N1288" t="s">
        <v>113</v>
      </c>
      <c r="O1288">
        <v>7</v>
      </c>
      <c r="P1288">
        <v>3</v>
      </c>
      <c r="Q1288" t="s">
        <v>72</v>
      </c>
      <c r="R1288" t="s">
        <v>88</v>
      </c>
      <c r="S1288" t="s">
        <v>73</v>
      </c>
      <c r="T1288" t="s">
        <v>42</v>
      </c>
      <c r="U1288" t="s">
        <v>33</v>
      </c>
      <c r="V1288">
        <v>49</v>
      </c>
      <c r="W1288">
        <v>47</v>
      </c>
      <c r="X1288" t="str">
        <f>IF(Table1[[#This Row],[Driver Age]]&lt;25,"(&lt;25) Young",IF(Table1[[#This Row],[Driver Age]]&lt;=60,"(25–60) Adult","(&gt;60) Senior"))</f>
        <v>(25–60) Adult</v>
      </c>
      <c r="Y1288" t="s">
        <v>75</v>
      </c>
      <c r="Z1288" t="s">
        <v>33</v>
      </c>
      <c r="AA1288" t="s">
        <v>76</v>
      </c>
      <c r="AB1288" t="s">
        <v>77</v>
      </c>
      <c r="AC1288">
        <v>20</v>
      </c>
      <c r="AD1288" t="s">
        <v>114</v>
      </c>
      <c r="AE1288" t="s">
        <v>48</v>
      </c>
      <c r="AF1288" t="s">
        <v>49</v>
      </c>
      <c r="AG1288" t="s">
        <v>50</v>
      </c>
      <c r="AH1288">
        <v>0.43</v>
      </c>
      <c r="AI1288" t="s">
        <v>108</v>
      </c>
      <c r="AJ1288" t="s">
        <v>109</v>
      </c>
    </row>
    <row r="1289" spans="1:36">
      <c r="A1289" t="s">
        <v>2303</v>
      </c>
      <c r="B1289">
        <f>1</f>
        <v>1</v>
      </c>
      <c r="C1289" t="s">
        <v>122</v>
      </c>
      <c r="D1289" t="str">
        <f>VLOOKUP(Table1[[#This Row],[State Name]], Lookup!$A$2:$B$33, 2, FALSE)</f>
        <v>RJ</v>
      </c>
      <c r="E1289" t="s">
        <v>1191</v>
      </c>
      <c r="F1289">
        <v>2019</v>
      </c>
      <c r="G1289" t="s">
        <v>130</v>
      </c>
      <c r="H1289">
        <f t="shared" si="20"/>
        <v>4</v>
      </c>
      <c r="I1289" s="3">
        <f>DATE(Table1[[#This Row],[Year]],Table1[[#This Row],[Month_Number]],1)</f>
        <v>43556</v>
      </c>
      <c r="J1289" t="s">
        <v>84</v>
      </c>
      <c r="K1289" t="s">
        <v>1178</v>
      </c>
      <c r="L1289" t="s">
        <v>37</v>
      </c>
      <c r="M1289">
        <v>5</v>
      </c>
      <c r="N1289" t="s">
        <v>71</v>
      </c>
      <c r="O1289">
        <v>9</v>
      </c>
      <c r="P1289">
        <v>0</v>
      </c>
      <c r="Q1289" t="s">
        <v>72</v>
      </c>
      <c r="R1289" t="s">
        <v>40</v>
      </c>
      <c r="S1289" t="s">
        <v>62</v>
      </c>
      <c r="T1289" t="s">
        <v>42</v>
      </c>
      <c r="U1289" t="s">
        <v>89</v>
      </c>
      <c r="V1289">
        <v>101</v>
      </c>
      <c r="W1289">
        <v>18</v>
      </c>
      <c r="X1289" t="str">
        <f>IF(Table1[[#This Row],[Driver Age]]&lt;25,"(&lt;25) Young",IF(Table1[[#This Row],[Driver Age]]&lt;=60,"(25–60) Adult","(&gt;60) Senior"))</f>
        <v>(&lt;25) Young</v>
      </c>
      <c r="Y1289" t="s">
        <v>75</v>
      </c>
      <c r="Z1289" t="s">
        <v>90</v>
      </c>
      <c r="AA1289" t="s">
        <v>45</v>
      </c>
      <c r="AB1289" t="s">
        <v>77</v>
      </c>
      <c r="AC1289">
        <v>6</v>
      </c>
      <c r="AD1289" t="s">
        <v>78</v>
      </c>
      <c r="AE1289" t="s">
        <v>65</v>
      </c>
      <c r="AF1289" t="s">
        <v>26</v>
      </c>
      <c r="AG1289" t="s">
        <v>143</v>
      </c>
      <c r="AH1289">
        <v>0</v>
      </c>
      <c r="AI1289" t="s">
        <v>168</v>
      </c>
      <c r="AJ1289" t="s">
        <v>67</v>
      </c>
    </row>
    <row r="1290" spans="1:36">
      <c r="A1290" t="s">
        <v>2304</v>
      </c>
      <c r="B1290">
        <f>1</f>
        <v>1</v>
      </c>
      <c r="C1290" t="s">
        <v>211</v>
      </c>
      <c r="D1290" t="str">
        <f>VLOOKUP(Table1[[#This Row],[State Name]], Lookup!$A$2:$B$33, 2, FALSE)</f>
        <v>WB</v>
      </c>
      <c r="E1290" t="s">
        <v>265</v>
      </c>
      <c r="F1290">
        <v>2021</v>
      </c>
      <c r="G1290" t="s">
        <v>83</v>
      </c>
      <c r="H1290">
        <f t="shared" si="20"/>
        <v>6</v>
      </c>
      <c r="I1290" s="3">
        <f>DATE(Table1[[#This Row],[Year]],Table1[[#This Row],[Month_Number]],1)</f>
        <v>44348</v>
      </c>
      <c r="J1290" t="s">
        <v>84</v>
      </c>
      <c r="K1290" t="s">
        <v>2305</v>
      </c>
      <c r="L1290" t="s">
        <v>37</v>
      </c>
      <c r="M1290">
        <v>2</v>
      </c>
      <c r="N1290" t="s">
        <v>38</v>
      </c>
      <c r="O1290">
        <v>4</v>
      </c>
      <c r="P1290">
        <v>4</v>
      </c>
      <c r="Q1290" t="s">
        <v>72</v>
      </c>
      <c r="R1290" t="s">
        <v>88</v>
      </c>
      <c r="S1290" t="s">
        <v>62</v>
      </c>
      <c r="T1290" t="s">
        <v>74</v>
      </c>
      <c r="U1290" t="s">
        <v>43</v>
      </c>
      <c r="V1290">
        <v>89</v>
      </c>
      <c r="W1290">
        <v>31</v>
      </c>
      <c r="X1290" t="str">
        <f>IF(Table1[[#This Row],[Driver Age]]&lt;25,"(&lt;25) Young",IF(Table1[[#This Row],[Driver Age]]&lt;=60,"(25–60) Adult","(&gt;60) Senior"))</f>
        <v>(25–60) Adult</v>
      </c>
      <c r="Y1290" t="s">
        <v>44</v>
      </c>
      <c r="Z1290" t="s">
        <v>107</v>
      </c>
      <c r="AA1290" t="s">
        <v>45</v>
      </c>
      <c r="AB1290" t="s">
        <v>64</v>
      </c>
      <c r="AC1290">
        <v>11</v>
      </c>
      <c r="AD1290" t="s">
        <v>78</v>
      </c>
      <c r="AE1290" t="s">
        <v>48</v>
      </c>
      <c r="AF1290" t="s">
        <v>26</v>
      </c>
      <c r="AG1290" t="s">
        <v>50</v>
      </c>
      <c r="AH1290">
        <v>1</v>
      </c>
      <c r="AI1290" t="s">
        <v>80</v>
      </c>
      <c r="AJ1290" t="s">
        <v>91</v>
      </c>
    </row>
    <row r="1291" spans="1:36">
      <c r="A1291" t="s">
        <v>2306</v>
      </c>
      <c r="B1291">
        <f>1</f>
        <v>1</v>
      </c>
      <c r="C1291" t="s">
        <v>318</v>
      </c>
      <c r="D1291" t="str">
        <f>VLOOKUP(Table1[[#This Row],[State Name]], Lookup!$A$2:$B$33, 2, FALSE)</f>
        <v>PB</v>
      </c>
      <c r="E1291" t="s">
        <v>33</v>
      </c>
      <c r="F1291">
        <v>2021</v>
      </c>
      <c r="G1291" t="s">
        <v>130</v>
      </c>
      <c r="H1291">
        <f t="shared" si="20"/>
        <v>4</v>
      </c>
      <c r="I1291" s="3">
        <f>DATE(Table1[[#This Row],[Year]],Table1[[#This Row],[Month_Number]],1)</f>
        <v>44287</v>
      </c>
      <c r="J1291" t="s">
        <v>101</v>
      </c>
      <c r="K1291" t="s">
        <v>755</v>
      </c>
      <c r="L1291" t="s">
        <v>59</v>
      </c>
      <c r="M1291">
        <v>4</v>
      </c>
      <c r="N1291" t="s">
        <v>113</v>
      </c>
      <c r="O1291">
        <v>2</v>
      </c>
      <c r="P1291">
        <v>0</v>
      </c>
      <c r="Q1291" t="s">
        <v>87</v>
      </c>
      <c r="R1291" t="s">
        <v>88</v>
      </c>
      <c r="S1291" t="s">
        <v>120</v>
      </c>
      <c r="T1291" t="s">
        <v>74</v>
      </c>
      <c r="U1291" t="s">
        <v>43</v>
      </c>
      <c r="V1291">
        <v>45</v>
      </c>
      <c r="W1291">
        <v>36</v>
      </c>
      <c r="X1291" t="str">
        <f>IF(Table1[[#This Row],[Driver Age]]&lt;25,"(&lt;25) Young",IF(Table1[[#This Row],[Driver Age]]&lt;=60,"(25–60) Adult","(&gt;60) Senior"))</f>
        <v>(25–60) Adult</v>
      </c>
      <c r="Y1291" t="s">
        <v>44</v>
      </c>
      <c r="Z1291" t="s">
        <v>33</v>
      </c>
      <c r="AA1291" t="s">
        <v>45</v>
      </c>
      <c r="AB1291" t="s">
        <v>97</v>
      </c>
      <c r="AC1291">
        <v>17</v>
      </c>
      <c r="AD1291" t="s">
        <v>114</v>
      </c>
      <c r="AE1291" t="s">
        <v>48</v>
      </c>
      <c r="AF1291" t="s">
        <v>49</v>
      </c>
      <c r="AG1291" t="s">
        <v>143</v>
      </c>
      <c r="AH1291">
        <v>0</v>
      </c>
      <c r="AI1291" t="s">
        <v>108</v>
      </c>
      <c r="AJ1291" t="s">
        <v>109</v>
      </c>
    </row>
    <row r="1292" spans="1:36">
      <c r="A1292" t="s">
        <v>2307</v>
      </c>
      <c r="B1292">
        <f>1</f>
        <v>1</v>
      </c>
      <c r="C1292" t="s">
        <v>177</v>
      </c>
      <c r="D1292" t="str">
        <f>VLOOKUP(Table1[[#This Row],[State Name]], Lookup!$A$2:$B$33, 2, FALSE)</f>
        <v>MH</v>
      </c>
      <c r="E1292" t="s">
        <v>178</v>
      </c>
      <c r="F1292">
        <v>2022</v>
      </c>
      <c r="G1292" t="s">
        <v>124</v>
      </c>
      <c r="H1292">
        <f t="shared" si="20"/>
        <v>7</v>
      </c>
      <c r="I1292" s="3">
        <f>DATE(Table1[[#This Row],[Year]],Table1[[#This Row],[Month_Number]],1)</f>
        <v>44743</v>
      </c>
      <c r="J1292" t="s">
        <v>35</v>
      </c>
      <c r="K1292" t="s">
        <v>2308</v>
      </c>
      <c r="L1292" t="s">
        <v>37</v>
      </c>
      <c r="M1292">
        <v>2</v>
      </c>
      <c r="N1292" t="s">
        <v>60</v>
      </c>
      <c r="O1292">
        <v>10</v>
      </c>
      <c r="P1292">
        <v>2</v>
      </c>
      <c r="Q1292" t="s">
        <v>119</v>
      </c>
      <c r="R1292" t="s">
        <v>88</v>
      </c>
      <c r="S1292" t="s">
        <v>73</v>
      </c>
      <c r="T1292" t="s">
        <v>74</v>
      </c>
      <c r="U1292" t="s">
        <v>106</v>
      </c>
      <c r="V1292">
        <v>90</v>
      </c>
      <c r="W1292">
        <v>39</v>
      </c>
      <c r="X1292" t="str">
        <f>IF(Table1[[#This Row],[Driver Age]]&lt;25,"(&lt;25) Young",IF(Table1[[#This Row],[Driver Age]]&lt;=60,"(25–60) Adult","(&gt;60) Senior"))</f>
        <v>(25–60) Adult</v>
      </c>
      <c r="Y1292" t="s">
        <v>75</v>
      </c>
      <c r="Z1292" t="s">
        <v>107</v>
      </c>
      <c r="AA1292" t="s">
        <v>45</v>
      </c>
      <c r="AB1292" t="s">
        <v>77</v>
      </c>
      <c r="AC1292">
        <v>22</v>
      </c>
      <c r="AD1292" t="s">
        <v>47</v>
      </c>
      <c r="AE1292" t="s">
        <v>79</v>
      </c>
      <c r="AF1292" t="s">
        <v>49</v>
      </c>
      <c r="AG1292" t="s">
        <v>50</v>
      </c>
      <c r="AH1292">
        <v>0.2</v>
      </c>
      <c r="AI1292" t="s">
        <v>108</v>
      </c>
      <c r="AJ1292" t="s">
        <v>67</v>
      </c>
    </row>
    <row r="1293" spans="1:36">
      <c r="A1293" t="s">
        <v>2309</v>
      </c>
      <c r="B1293">
        <f>1</f>
        <v>1</v>
      </c>
      <c r="C1293" t="s">
        <v>93</v>
      </c>
      <c r="D1293" t="str">
        <f>VLOOKUP(Table1[[#This Row],[State Name]], Lookup!$A$2:$B$33, 2, FALSE)</f>
        <v>SK</v>
      </c>
      <c r="E1293" t="s">
        <v>33</v>
      </c>
      <c r="F1293">
        <v>2022</v>
      </c>
      <c r="G1293" t="s">
        <v>83</v>
      </c>
      <c r="H1293">
        <f t="shared" si="20"/>
        <v>6</v>
      </c>
      <c r="I1293" s="3">
        <f>DATE(Table1[[#This Row],[Year]],Table1[[#This Row],[Month_Number]],1)</f>
        <v>44713</v>
      </c>
      <c r="J1293" t="s">
        <v>57</v>
      </c>
      <c r="K1293" t="s">
        <v>2070</v>
      </c>
      <c r="L1293" t="s">
        <v>37</v>
      </c>
      <c r="M1293">
        <v>5</v>
      </c>
      <c r="N1293" t="s">
        <v>71</v>
      </c>
      <c r="O1293">
        <v>1</v>
      </c>
      <c r="P1293">
        <v>0</v>
      </c>
      <c r="Q1293" t="s">
        <v>87</v>
      </c>
      <c r="R1293" t="s">
        <v>40</v>
      </c>
      <c r="S1293" t="s">
        <v>62</v>
      </c>
      <c r="T1293" t="s">
        <v>63</v>
      </c>
      <c r="U1293" t="s">
        <v>89</v>
      </c>
      <c r="V1293">
        <v>61</v>
      </c>
      <c r="W1293">
        <v>64</v>
      </c>
      <c r="X1293" t="str">
        <f>IF(Table1[[#This Row],[Driver Age]]&lt;25,"(&lt;25) Young",IF(Table1[[#This Row],[Driver Age]]&lt;=60,"(25–60) Adult","(&gt;60) Senior"))</f>
        <v>(&gt;60) Senior</v>
      </c>
      <c r="Y1293" t="s">
        <v>44</v>
      </c>
      <c r="Z1293" t="s">
        <v>33</v>
      </c>
      <c r="AA1293" t="s">
        <v>76</v>
      </c>
      <c r="AB1293" t="s">
        <v>97</v>
      </c>
      <c r="AC1293">
        <v>21</v>
      </c>
      <c r="AD1293" t="s">
        <v>47</v>
      </c>
      <c r="AE1293" t="s">
        <v>79</v>
      </c>
      <c r="AF1293" t="s">
        <v>49</v>
      </c>
      <c r="AG1293" t="s">
        <v>143</v>
      </c>
      <c r="AH1293">
        <v>0</v>
      </c>
      <c r="AI1293" t="s">
        <v>66</v>
      </c>
      <c r="AJ1293" t="s">
        <v>52</v>
      </c>
    </row>
    <row r="1294" spans="1:36">
      <c r="A1294" t="s">
        <v>2310</v>
      </c>
      <c r="B1294">
        <f>1</f>
        <v>1</v>
      </c>
      <c r="C1294" t="s">
        <v>311</v>
      </c>
      <c r="D1294" t="str">
        <f>VLOOKUP(Table1[[#This Row],[State Name]], Lookup!$A$2:$B$33, 2, FALSE)</f>
        <v>JH</v>
      </c>
      <c r="E1294" t="s">
        <v>33</v>
      </c>
      <c r="F1294">
        <v>2023</v>
      </c>
      <c r="G1294" t="s">
        <v>192</v>
      </c>
      <c r="H1294">
        <f t="shared" si="20"/>
        <v>3</v>
      </c>
      <c r="I1294" s="3">
        <f>DATE(Table1[[#This Row],[Year]],Table1[[#This Row],[Month_Number]],1)</f>
        <v>44986</v>
      </c>
      <c r="J1294" t="s">
        <v>101</v>
      </c>
      <c r="K1294" t="s">
        <v>1182</v>
      </c>
      <c r="L1294" t="s">
        <v>59</v>
      </c>
      <c r="M1294">
        <v>4</v>
      </c>
      <c r="N1294" t="s">
        <v>86</v>
      </c>
      <c r="O1294">
        <v>6</v>
      </c>
      <c r="P1294">
        <v>4</v>
      </c>
      <c r="Q1294" t="s">
        <v>72</v>
      </c>
      <c r="R1294" t="s">
        <v>61</v>
      </c>
      <c r="S1294" t="s">
        <v>41</v>
      </c>
      <c r="T1294" t="s">
        <v>42</v>
      </c>
      <c r="U1294" t="s">
        <v>43</v>
      </c>
      <c r="V1294">
        <v>47</v>
      </c>
      <c r="W1294">
        <v>20</v>
      </c>
      <c r="X1294" t="str">
        <f>IF(Table1[[#This Row],[Driver Age]]&lt;25,"(&lt;25) Young",IF(Table1[[#This Row],[Driver Age]]&lt;=60,"(25–60) Adult","(&gt;60) Senior"))</f>
        <v>(&lt;25) Young</v>
      </c>
      <c r="Y1294" t="s">
        <v>44</v>
      </c>
      <c r="Z1294" t="s">
        <v>90</v>
      </c>
      <c r="AA1294" t="s">
        <v>76</v>
      </c>
      <c r="AB1294" t="s">
        <v>46</v>
      </c>
      <c r="AC1294">
        <v>2</v>
      </c>
      <c r="AD1294" t="s">
        <v>47</v>
      </c>
      <c r="AE1294" t="s">
        <v>79</v>
      </c>
      <c r="AF1294" t="s">
        <v>49</v>
      </c>
      <c r="AG1294" t="s">
        <v>50</v>
      </c>
      <c r="AH1294">
        <v>0.67</v>
      </c>
      <c r="AI1294" t="s">
        <v>168</v>
      </c>
      <c r="AJ1294" t="s">
        <v>109</v>
      </c>
    </row>
    <row r="1295" spans="1:36">
      <c r="A1295" t="s">
        <v>2311</v>
      </c>
      <c r="B1295">
        <f>1</f>
        <v>1</v>
      </c>
      <c r="C1295" t="s">
        <v>170</v>
      </c>
      <c r="D1295" t="str">
        <f>VLOOKUP(Table1[[#This Row],[State Name]], Lookup!$A$2:$B$33, 2, FALSE)</f>
        <v>PY</v>
      </c>
      <c r="E1295" t="s">
        <v>33</v>
      </c>
      <c r="F1295">
        <v>2020</v>
      </c>
      <c r="G1295" t="s">
        <v>111</v>
      </c>
      <c r="H1295">
        <f t="shared" si="20"/>
        <v>10</v>
      </c>
      <c r="I1295" s="3">
        <f>DATE(Table1[[#This Row],[Year]],Table1[[#This Row],[Month_Number]],1)</f>
        <v>44105</v>
      </c>
      <c r="J1295" t="s">
        <v>35</v>
      </c>
      <c r="K1295" t="s">
        <v>1957</v>
      </c>
      <c r="L1295" t="s">
        <v>50</v>
      </c>
      <c r="M1295">
        <v>1</v>
      </c>
      <c r="N1295" t="s">
        <v>162</v>
      </c>
      <c r="O1295">
        <v>8</v>
      </c>
      <c r="P1295">
        <v>0</v>
      </c>
      <c r="Q1295" t="s">
        <v>72</v>
      </c>
      <c r="R1295" t="s">
        <v>104</v>
      </c>
      <c r="S1295" t="s">
        <v>73</v>
      </c>
      <c r="T1295" t="s">
        <v>63</v>
      </c>
      <c r="U1295" t="s">
        <v>89</v>
      </c>
      <c r="V1295">
        <v>116</v>
      </c>
      <c r="W1295">
        <v>52</v>
      </c>
      <c r="X1295" t="str">
        <f>IF(Table1[[#This Row],[Driver Age]]&lt;25,"(&lt;25) Young",IF(Table1[[#This Row],[Driver Age]]&lt;=60,"(25–60) Adult","(&gt;60) Senior"))</f>
        <v>(25–60) Adult</v>
      </c>
      <c r="Y1295" t="s">
        <v>44</v>
      </c>
      <c r="Z1295" t="s">
        <v>107</v>
      </c>
      <c r="AA1295" t="s">
        <v>76</v>
      </c>
      <c r="AB1295" t="s">
        <v>77</v>
      </c>
      <c r="AC1295">
        <v>19</v>
      </c>
      <c r="AD1295" t="s">
        <v>114</v>
      </c>
      <c r="AE1295" t="s">
        <v>48</v>
      </c>
      <c r="AF1295" t="s">
        <v>49</v>
      </c>
      <c r="AG1295" t="s">
        <v>143</v>
      </c>
      <c r="AH1295">
        <v>0</v>
      </c>
      <c r="AI1295" t="s">
        <v>66</v>
      </c>
      <c r="AJ1295" t="s">
        <v>81</v>
      </c>
    </row>
    <row r="1296" spans="1:36">
      <c r="A1296" t="s">
        <v>2312</v>
      </c>
      <c r="B1296">
        <f>1</f>
        <v>1</v>
      </c>
      <c r="C1296" t="s">
        <v>183</v>
      </c>
      <c r="D1296" t="str">
        <f>VLOOKUP(Table1[[#This Row],[State Name]], Lookup!$A$2:$B$33, 2, FALSE)</f>
        <v>TN</v>
      </c>
      <c r="E1296" t="s">
        <v>503</v>
      </c>
      <c r="F1296">
        <v>2023</v>
      </c>
      <c r="G1296" t="s">
        <v>130</v>
      </c>
      <c r="H1296">
        <f t="shared" si="20"/>
        <v>4</v>
      </c>
      <c r="I1296" s="3">
        <f>DATE(Table1[[#This Row],[Year]],Table1[[#This Row],[Month_Number]],1)</f>
        <v>45017</v>
      </c>
      <c r="J1296" t="s">
        <v>35</v>
      </c>
      <c r="K1296" t="s">
        <v>2313</v>
      </c>
      <c r="L1296" t="s">
        <v>59</v>
      </c>
      <c r="M1296">
        <v>4</v>
      </c>
      <c r="N1296" t="s">
        <v>60</v>
      </c>
      <c r="O1296">
        <v>5</v>
      </c>
      <c r="P1296">
        <v>2</v>
      </c>
      <c r="Q1296" t="s">
        <v>103</v>
      </c>
      <c r="R1296" t="s">
        <v>61</v>
      </c>
      <c r="S1296" t="s">
        <v>62</v>
      </c>
      <c r="T1296" t="s">
        <v>105</v>
      </c>
      <c r="U1296" t="s">
        <v>33</v>
      </c>
      <c r="V1296">
        <v>47</v>
      </c>
      <c r="W1296">
        <v>27</v>
      </c>
      <c r="X1296" t="str">
        <f>IF(Table1[[#This Row],[Driver Age]]&lt;25,"(&lt;25) Young",IF(Table1[[#This Row],[Driver Age]]&lt;=60,"(25–60) Adult","(&gt;60) Senior"))</f>
        <v>(25–60) Adult</v>
      </c>
      <c r="Y1296" t="s">
        <v>44</v>
      </c>
      <c r="Z1296" t="s">
        <v>33</v>
      </c>
      <c r="AA1296" t="s">
        <v>76</v>
      </c>
      <c r="AB1296" t="s">
        <v>46</v>
      </c>
      <c r="AC1296">
        <v>16</v>
      </c>
      <c r="AD1296" t="s">
        <v>135</v>
      </c>
      <c r="AE1296" t="s">
        <v>79</v>
      </c>
      <c r="AF1296" t="s">
        <v>49</v>
      </c>
      <c r="AG1296" t="s">
        <v>50</v>
      </c>
      <c r="AH1296">
        <v>0.4</v>
      </c>
      <c r="AI1296" t="s">
        <v>80</v>
      </c>
      <c r="AJ1296" t="s">
        <v>109</v>
      </c>
    </row>
    <row r="1297" spans="1:36">
      <c r="A1297" t="s">
        <v>2314</v>
      </c>
      <c r="B1297">
        <f>1</f>
        <v>1</v>
      </c>
      <c r="C1297" t="s">
        <v>166</v>
      </c>
      <c r="D1297" t="str">
        <f>VLOOKUP(Table1[[#This Row],[State Name]], Lookup!$A$2:$B$33, 2, FALSE)</f>
        <v>MP</v>
      </c>
      <c r="E1297" t="s">
        <v>33</v>
      </c>
      <c r="F1297">
        <v>2020</v>
      </c>
      <c r="G1297" t="s">
        <v>100</v>
      </c>
      <c r="H1297">
        <f t="shared" si="20"/>
        <v>11</v>
      </c>
      <c r="I1297" s="3">
        <f>DATE(Table1[[#This Row],[Year]],Table1[[#This Row],[Month_Number]],1)</f>
        <v>44136</v>
      </c>
      <c r="J1297" t="s">
        <v>35</v>
      </c>
      <c r="K1297" t="s">
        <v>209</v>
      </c>
      <c r="L1297" t="s">
        <v>59</v>
      </c>
      <c r="M1297">
        <v>4</v>
      </c>
      <c r="N1297" t="s">
        <v>71</v>
      </c>
      <c r="O1297">
        <v>9</v>
      </c>
      <c r="P1297">
        <v>4</v>
      </c>
      <c r="Q1297" t="s">
        <v>87</v>
      </c>
      <c r="R1297" t="s">
        <v>88</v>
      </c>
      <c r="S1297" t="s">
        <v>62</v>
      </c>
      <c r="T1297" t="s">
        <v>42</v>
      </c>
      <c r="U1297" t="s">
        <v>33</v>
      </c>
      <c r="V1297">
        <v>43</v>
      </c>
      <c r="W1297">
        <v>56</v>
      </c>
      <c r="X1297" t="str">
        <f>IF(Table1[[#This Row],[Driver Age]]&lt;25,"(&lt;25) Young",IF(Table1[[#This Row],[Driver Age]]&lt;=60,"(25–60) Adult","(&gt;60) Senior"))</f>
        <v>(25–60) Adult</v>
      </c>
      <c r="Y1297" t="s">
        <v>75</v>
      </c>
      <c r="Z1297" t="s">
        <v>33</v>
      </c>
      <c r="AA1297" t="s">
        <v>76</v>
      </c>
      <c r="AB1297" t="s">
        <v>97</v>
      </c>
      <c r="AC1297">
        <v>17</v>
      </c>
      <c r="AD1297" t="s">
        <v>114</v>
      </c>
      <c r="AE1297" t="s">
        <v>48</v>
      </c>
      <c r="AF1297" t="s">
        <v>49</v>
      </c>
      <c r="AG1297" t="s">
        <v>50</v>
      </c>
      <c r="AH1297">
        <v>0.44</v>
      </c>
      <c r="AI1297" t="s">
        <v>66</v>
      </c>
      <c r="AJ1297" t="s">
        <v>109</v>
      </c>
    </row>
    <row r="1298" spans="1:36">
      <c r="A1298" t="s">
        <v>2315</v>
      </c>
      <c r="B1298">
        <f>1</f>
        <v>1</v>
      </c>
      <c r="C1298" t="s">
        <v>206</v>
      </c>
      <c r="D1298" t="str">
        <f>VLOOKUP(Table1[[#This Row],[State Name]], Lookup!$A$2:$B$33, 2, FALSE)</f>
        <v>OD</v>
      </c>
      <c r="E1298" t="s">
        <v>33</v>
      </c>
      <c r="F1298">
        <v>2022</v>
      </c>
      <c r="G1298" t="s">
        <v>130</v>
      </c>
      <c r="H1298">
        <f t="shared" si="20"/>
        <v>4</v>
      </c>
      <c r="I1298" s="3">
        <f>DATE(Table1[[#This Row],[Year]],Table1[[#This Row],[Month_Number]],1)</f>
        <v>44652</v>
      </c>
      <c r="J1298" t="s">
        <v>95</v>
      </c>
      <c r="K1298" t="s">
        <v>1364</v>
      </c>
      <c r="L1298" t="s">
        <v>59</v>
      </c>
      <c r="M1298">
        <v>2</v>
      </c>
      <c r="N1298" t="s">
        <v>162</v>
      </c>
      <c r="O1298">
        <v>6</v>
      </c>
      <c r="P1298">
        <v>3</v>
      </c>
      <c r="Q1298" t="s">
        <v>87</v>
      </c>
      <c r="R1298" t="s">
        <v>61</v>
      </c>
      <c r="S1298" t="s">
        <v>41</v>
      </c>
      <c r="T1298" t="s">
        <v>105</v>
      </c>
      <c r="U1298" t="s">
        <v>33</v>
      </c>
      <c r="V1298">
        <v>65</v>
      </c>
      <c r="W1298">
        <v>37</v>
      </c>
      <c r="X1298" t="str">
        <f>IF(Table1[[#This Row],[Driver Age]]&lt;25,"(&lt;25) Young",IF(Table1[[#This Row],[Driver Age]]&lt;=60,"(25–60) Adult","(&gt;60) Senior"))</f>
        <v>(25–60) Adult</v>
      </c>
      <c r="Y1298" t="s">
        <v>44</v>
      </c>
      <c r="Z1298" t="s">
        <v>33</v>
      </c>
      <c r="AA1298" t="s">
        <v>76</v>
      </c>
      <c r="AB1298" t="s">
        <v>64</v>
      </c>
      <c r="AC1298">
        <v>14</v>
      </c>
      <c r="AD1298" t="s">
        <v>135</v>
      </c>
      <c r="AE1298" t="s">
        <v>79</v>
      </c>
      <c r="AF1298" t="s">
        <v>49</v>
      </c>
      <c r="AG1298" t="s">
        <v>50</v>
      </c>
      <c r="AH1298">
        <v>0.5</v>
      </c>
      <c r="AI1298" t="s">
        <v>108</v>
      </c>
      <c r="AJ1298" t="s">
        <v>52</v>
      </c>
    </row>
    <row r="1299" spans="1:36">
      <c r="A1299" t="s">
        <v>2316</v>
      </c>
      <c r="B1299">
        <f>1</f>
        <v>1</v>
      </c>
      <c r="C1299" t="s">
        <v>215</v>
      </c>
      <c r="D1299" t="str">
        <f>VLOOKUP(Table1[[#This Row],[State Name]], Lookup!$A$2:$B$33, 2, FALSE)</f>
        <v>KL</v>
      </c>
      <c r="E1299" t="s">
        <v>33</v>
      </c>
      <c r="F1299">
        <v>2020</v>
      </c>
      <c r="G1299" t="s">
        <v>94</v>
      </c>
      <c r="H1299">
        <f t="shared" si="20"/>
        <v>8</v>
      </c>
      <c r="I1299" s="3">
        <f>DATE(Table1[[#This Row],[Year]],Table1[[#This Row],[Month_Number]],1)</f>
        <v>44044</v>
      </c>
      <c r="J1299" t="s">
        <v>84</v>
      </c>
      <c r="K1299" t="s">
        <v>2317</v>
      </c>
      <c r="L1299" t="s">
        <v>59</v>
      </c>
      <c r="M1299">
        <v>1</v>
      </c>
      <c r="N1299" t="s">
        <v>38</v>
      </c>
      <c r="O1299">
        <v>7</v>
      </c>
      <c r="P1299">
        <v>1</v>
      </c>
      <c r="Q1299" t="s">
        <v>39</v>
      </c>
      <c r="R1299" t="s">
        <v>40</v>
      </c>
      <c r="S1299" t="s">
        <v>73</v>
      </c>
      <c r="T1299" t="s">
        <v>74</v>
      </c>
      <c r="U1299" t="s">
        <v>89</v>
      </c>
      <c r="V1299">
        <v>82</v>
      </c>
      <c r="W1299">
        <v>41</v>
      </c>
      <c r="X1299" t="str">
        <f>IF(Table1[[#This Row],[Driver Age]]&lt;25,"(&lt;25) Young",IF(Table1[[#This Row],[Driver Age]]&lt;=60,"(25–60) Adult","(&gt;60) Senior"))</f>
        <v>(25–60) Adult</v>
      </c>
      <c r="Y1299" t="s">
        <v>44</v>
      </c>
      <c r="Z1299" t="s">
        <v>90</v>
      </c>
      <c r="AA1299" t="s">
        <v>76</v>
      </c>
      <c r="AB1299" t="s">
        <v>97</v>
      </c>
      <c r="AC1299">
        <v>11</v>
      </c>
      <c r="AD1299" t="s">
        <v>78</v>
      </c>
      <c r="AE1299" t="s">
        <v>48</v>
      </c>
      <c r="AF1299" t="s">
        <v>26</v>
      </c>
      <c r="AG1299" t="s">
        <v>50</v>
      </c>
      <c r="AH1299">
        <v>0.14000000000000001</v>
      </c>
      <c r="AI1299" t="s">
        <v>108</v>
      </c>
      <c r="AJ1299" t="s">
        <v>91</v>
      </c>
    </row>
    <row r="1300" spans="1:36">
      <c r="A1300" t="s">
        <v>2318</v>
      </c>
      <c r="B1300">
        <f>1</f>
        <v>1</v>
      </c>
      <c r="C1300" t="s">
        <v>191</v>
      </c>
      <c r="D1300" t="str">
        <f>VLOOKUP(Table1[[#This Row],[State Name]], Lookup!$A$2:$B$33, 2, FALSE)</f>
        <v>CH</v>
      </c>
      <c r="E1300" t="s">
        <v>33</v>
      </c>
      <c r="F1300">
        <v>2018</v>
      </c>
      <c r="G1300" t="s">
        <v>124</v>
      </c>
      <c r="H1300">
        <f t="shared" si="20"/>
        <v>7</v>
      </c>
      <c r="I1300" s="3">
        <f>DATE(Table1[[#This Row],[Year]],Table1[[#This Row],[Month_Number]],1)</f>
        <v>43282</v>
      </c>
      <c r="J1300" t="s">
        <v>84</v>
      </c>
      <c r="K1300" t="s">
        <v>2319</v>
      </c>
      <c r="L1300" t="s">
        <v>50</v>
      </c>
      <c r="M1300">
        <v>1</v>
      </c>
      <c r="N1300" t="s">
        <v>128</v>
      </c>
      <c r="O1300">
        <v>1</v>
      </c>
      <c r="P1300">
        <v>3</v>
      </c>
      <c r="Q1300" t="s">
        <v>39</v>
      </c>
      <c r="R1300" t="s">
        <v>104</v>
      </c>
      <c r="S1300" t="s">
        <v>62</v>
      </c>
      <c r="T1300" t="s">
        <v>105</v>
      </c>
      <c r="U1300" t="s">
        <v>43</v>
      </c>
      <c r="V1300">
        <v>47</v>
      </c>
      <c r="W1300">
        <v>59</v>
      </c>
      <c r="X1300" t="str">
        <f>IF(Table1[[#This Row],[Driver Age]]&lt;25,"(&lt;25) Young",IF(Table1[[#This Row],[Driver Age]]&lt;=60,"(25–60) Adult","(&gt;60) Senior"))</f>
        <v>(25–60) Adult</v>
      </c>
      <c r="Y1300" t="s">
        <v>75</v>
      </c>
      <c r="Z1300" t="s">
        <v>33</v>
      </c>
      <c r="AA1300" t="s">
        <v>76</v>
      </c>
      <c r="AB1300" t="s">
        <v>77</v>
      </c>
      <c r="AC1300">
        <v>7</v>
      </c>
      <c r="AD1300" t="s">
        <v>78</v>
      </c>
      <c r="AE1300" t="s">
        <v>65</v>
      </c>
      <c r="AF1300" t="s">
        <v>26</v>
      </c>
      <c r="AG1300" t="s">
        <v>50</v>
      </c>
      <c r="AH1300">
        <v>3</v>
      </c>
      <c r="AI1300" t="s">
        <v>66</v>
      </c>
      <c r="AJ1300" t="s">
        <v>109</v>
      </c>
    </row>
    <row r="1301" spans="1:36">
      <c r="A1301" t="s">
        <v>2320</v>
      </c>
      <c r="B1301">
        <f>1</f>
        <v>1</v>
      </c>
      <c r="C1301" t="s">
        <v>93</v>
      </c>
      <c r="D1301" t="str">
        <f>VLOOKUP(Table1[[#This Row],[State Name]], Lookup!$A$2:$B$33, 2, FALSE)</f>
        <v>SK</v>
      </c>
      <c r="E1301" t="s">
        <v>33</v>
      </c>
      <c r="F1301">
        <v>2023</v>
      </c>
      <c r="G1301" t="s">
        <v>83</v>
      </c>
      <c r="H1301">
        <f t="shared" si="20"/>
        <v>6</v>
      </c>
      <c r="I1301" s="3">
        <f>DATE(Table1[[#This Row],[Year]],Table1[[#This Row],[Month_Number]],1)</f>
        <v>45078</v>
      </c>
      <c r="J1301" t="s">
        <v>84</v>
      </c>
      <c r="K1301" t="s">
        <v>2321</v>
      </c>
      <c r="L1301" t="s">
        <v>50</v>
      </c>
      <c r="M1301">
        <v>3</v>
      </c>
      <c r="N1301" t="s">
        <v>86</v>
      </c>
      <c r="O1301">
        <v>7</v>
      </c>
      <c r="P1301">
        <v>1</v>
      </c>
      <c r="Q1301" t="s">
        <v>39</v>
      </c>
      <c r="R1301" t="s">
        <v>61</v>
      </c>
      <c r="S1301" t="s">
        <v>62</v>
      </c>
      <c r="T1301" t="s">
        <v>63</v>
      </c>
      <c r="U1301" t="s">
        <v>106</v>
      </c>
      <c r="V1301">
        <v>95</v>
      </c>
      <c r="W1301">
        <v>18</v>
      </c>
      <c r="X1301" t="str">
        <f>IF(Table1[[#This Row],[Driver Age]]&lt;25,"(&lt;25) Young",IF(Table1[[#This Row],[Driver Age]]&lt;=60,"(25–60) Adult","(&gt;60) Senior"))</f>
        <v>(&lt;25) Young</v>
      </c>
      <c r="Y1301" t="s">
        <v>44</v>
      </c>
      <c r="Z1301" t="s">
        <v>90</v>
      </c>
      <c r="AA1301" t="s">
        <v>45</v>
      </c>
      <c r="AB1301" t="s">
        <v>46</v>
      </c>
      <c r="AC1301">
        <v>3</v>
      </c>
      <c r="AD1301" t="s">
        <v>47</v>
      </c>
      <c r="AE1301" t="s">
        <v>79</v>
      </c>
      <c r="AF1301" t="s">
        <v>26</v>
      </c>
      <c r="AG1301" t="s">
        <v>50</v>
      </c>
      <c r="AH1301">
        <v>0.14000000000000001</v>
      </c>
      <c r="AI1301" t="s">
        <v>168</v>
      </c>
      <c r="AJ1301" t="s">
        <v>67</v>
      </c>
    </row>
    <row r="1302" spans="1:36">
      <c r="A1302" t="s">
        <v>2322</v>
      </c>
      <c r="B1302">
        <f>1</f>
        <v>1</v>
      </c>
      <c r="C1302" t="s">
        <v>54</v>
      </c>
      <c r="D1302" t="str">
        <f>VLOOKUP(Table1[[#This Row],[State Name]], Lookup!$A$2:$B$33, 2, FALSE)</f>
        <v>UP</v>
      </c>
      <c r="E1302" t="s">
        <v>133</v>
      </c>
      <c r="F1302">
        <v>2021</v>
      </c>
      <c r="G1302" t="s">
        <v>100</v>
      </c>
      <c r="H1302">
        <f t="shared" si="20"/>
        <v>11</v>
      </c>
      <c r="I1302" s="3">
        <f>DATE(Table1[[#This Row],[Year]],Table1[[#This Row],[Month_Number]],1)</f>
        <v>44501</v>
      </c>
      <c r="J1302" t="s">
        <v>57</v>
      </c>
      <c r="K1302" t="s">
        <v>1037</v>
      </c>
      <c r="L1302" t="s">
        <v>59</v>
      </c>
      <c r="M1302">
        <v>3</v>
      </c>
      <c r="N1302" t="s">
        <v>60</v>
      </c>
      <c r="O1302">
        <v>7</v>
      </c>
      <c r="P1302">
        <v>3</v>
      </c>
      <c r="Q1302" t="s">
        <v>39</v>
      </c>
      <c r="R1302" t="s">
        <v>104</v>
      </c>
      <c r="S1302" t="s">
        <v>73</v>
      </c>
      <c r="T1302" t="s">
        <v>105</v>
      </c>
      <c r="U1302" t="s">
        <v>89</v>
      </c>
      <c r="V1302">
        <v>64</v>
      </c>
      <c r="W1302">
        <v>46</v>
      </c>
      <c r="X1302" t="str">
        <f>IF(Table1[[#This Row],[Driver Age]]&lt;25,"(&lt;25) Young",IF(Table1[[#This Row],[Driver Age]]&lt;=60,"(25–60) Adult","(&gt;60) Senior"))</f>
        <v>(25–60) Adult</v>
      </c>
      <c r="Y1302" t="s">
        <v>75</v>
      </c>
      <c r="Z1302" t="s">
        <v>90</v>
      </c>
      <c r="AA1302" t="s">
        <v>76</v>
      </c>
      <c r="AB1302" t="s">
        <v>46</v>
      </c>
      <c r="AC1302">
        <v>17</v>
      </c>
      <c r="AD1302" t="s">
        <v>114</v>
      </c>
      <c r="AE1302" t="s">
        <v>48</v>
      </c>
      <c r="AF1302" t="s">
        <v>49</v>
      </c>
      <c r="AG1302" t="s">
        <v>50</v>
      </c>
      <c r="AH1302">
        <v>0.43</v>
      </c>
      <c r="AI1302" t="s">
        <v>108</v>
      </c>
      <c r="AJ1302" t="s">
        <v>52</v>
      </c>
    </row>
    <row r="1303" spans="1:36">
      <c r="A1303" t="s">
        <v>2323</v>
      </c>
      <c r="B1303">
        <f>1</f>
        <v>1</v>
      </c>
      <c r="C1303" t="s">
        <v>93</v>
      </c>
      <c r="D1303" t="str">
        <f>VLOOKUP(Table1[[#This Row],[State Name]], Lookup!$A$2:$B$33, 2, FALSE)</f>
        <v>SK</v>
      </c>
      <c r="E1303" t="s">
        <v>33</v>
      </c>
      <c r="F1303">
        <v>2023</v>
      </c>
      <c r="G1303" t="s">
        <v>100</v>
      </c>
      <c r="H1303">
        <f t="shared" si="20"/>
        <v>11</v>
      </c>
      <c r="I1303" s="3">
        <f>DATE(Table1[[#This Row],[Year]],Table1[[#This Row],[Month_Number]],1)</f>
        <v>45231</v>
      </c>
      <c r="J1303" t="s">
        <v>84</v>
      </c>
      <c r="K1303" t="s">
        <v>2324</v>
      </c>
      <c r="L1303" t="s">
        <v>37</v>
      </c>
      <c r="M1303">
        <v>3</v>
      </c>
      <c r="N1303" t="s">
        <v>162</v>
      </c>
      <c r="O1303">
        <v>6</v>
      </c>
      <c r="P1303">
        <v>3</v>
      </c>
      <c r="Q1303" t="s">
        <v>87</v>
      </c>
      <c r="R1303" t="s">
        <v>61</v>
      </c>
      <c r="S1303" t="s">
        <v>120</v>
      </c>
      <c r="T1303" t="s">
        <v>42</v>
      </c>
      <c r="U1303" t="s">
        <v>89</v>
      </c>
      <c r="V1303">
        <v>47</v>
      </c>
      <c r="W1303">
        <v>68</v>
      </c>
      <c r="X1303" t="str">
        <f>IF(Table1[[#This Row],[Driver Age]]&lt;25,"(&lt;25) Young",IF(Table1[[#This Row],[Driver Age]]&lt;=60,"(25–60) Adult","(&gt;60) Senior"))</f>
        <v>(&gt;60) Senior</v>
      </c>
      <c r="Y1303" t="s">
        <v>44</v>
      </c>
      <c r="Z1303" t="s">
        <v>90</v>
      </c>
      <c r="AA1303" t="s">
        <v>45</v>
      </c>
      <c r="AB1303" t="s">
        <v>46</v>
      </c>
      <c r="AC1303">
        <v>2</v>
      </c>
      <c r="AD1303" t="s">
        <v>47</v>
      </c>
      <c r="AE1303" t="s">
        <v>79</v>
      </c>
      <c r="AF1303" t="s">
        <v>26</v>
      </c>
      <c r="AG1303" t="s">
        <v>50</v>
      </c>
      <c r="AH1303">
        <v>0.5</v>
      </c>
      <c r="AI1303" t="s">
        <v>51</v>
      </c>
      <c r="AJ1303" t="s">
        <v>109</v>
      </c>
    </row>
    <row r="1304" spans="1:36">
      <c r="A1304" t="s">
        <v>2325</v>
      </c>
      <c r="B1304">
        <f>1</f>
        <v>1</v>
      </c>
      <c r="C1304" t="s">
        <v>253</v>
      </c>
      <c r="D1304" t="str">
        <f>VLOOKUP(Table1[[#This Row],[State Name]], Lookup!$A$2:$B$33, 2, FALSE)</f>
        <v>UK</v>
      </c>
      <c r="E1304" t="s">
        <v>33</v>
      </c>
      <c r="F1304">
        <v>2023</v>
      </c>
      <c r="G1304" t="s">
        <v>111</v>
      </c>
      <c r="H1304">
        <f t="shared" si="20"/>
        <v>10</v>
      </c>
      <c r="I1304" s="3">
        <f>DATE(Table1[[#This Row],[Year]],Table1[[#This Row],[Month_Number]],1)</f>
        <v>45200</v>
      </c>
      <c r="J1304" t="s">
        <v>154</v>
      </c>
      <c r="K1304" t="s">
        <v>2326</v>
      </c>
      <c r="L1304" t="s">
        <v>37</v>
      </c>
      <c r="M1304">
        <v>4</v>
      </c>
      <c r="N1304" t="s">
        <v>71</v>
      </c>
      <c r="O1304">
        <v>2</v>
      </c>
      <c r="P1304">
        <v>2</v>
      </c>
      <c r="Q1304" t="s">
        <v>103</v>
      </c>
      <c r="R1304" t="s">
        <v>61</v>
      </c>
      <c r="S1304" t="s">
        <v>73</v>
      </c>
      <c r="T1304" t="s">
        <v>74</v>
      </c>
      <c r="U1304" t="s">
        <v>43</v>
      </c>
      <c r="V1304">
        <v>77</v>
      </c>
      <c r="W1304">
        <v>41</v>
      </c>
      <c r="X1304" t="str">
        <f>IF(Table1[[#This Row],[Driver Age]]&lt;25,"(&lt;25) Young",IF(Table1[[#This Row],[Driver Age]]&lt;=60,"(25–60) Adult","(&gt;60) Senior"))</f>
        <v>(25–60) Adult</v>
      </c>
      <c r="Y1304" t="s">
        <v>44</v>
      </c>
      <c r="Z1304" t="s">
        <v>33</v>
      </c>
      <c r="AA1304" t="s">
        <v>76</v>
      </c>
      <c r="AB1304" t="s">
        <v>46</v>
      </c>
      <c r="AC1304">
        <v>8</v>
      </c>
      <c r="AD1304" t="s">
        <v>78</v>
      </c>
      <c r="AE1304" t="s">
        <v>79</v>
      </c>
      <c r="AF1304" t="s">
        <v>26</v>
      </c>
      <c r="AG1304" t="s">
        <v>50</v>
      </c>
      <c r="AH1304">
        <v>1</v>
      </c>
      <c r="AI1304" t="s">
        <v>108</v>
      </c>
      <c r="AJ1304" t="s">
        <v>91</v>
      </c>
    </row>
    <row r="1305" spans="1:36">
      <c r="A1305" t="s">
        <v>2327</v>
      </c>
      <c r="B1305">
        <f>1</f>
        <v>1</v>
      </c>
      <c r="C1305" t="s">
        <v>69</v>
      </c>
      <c r="D1305" t="str">
        <f>VLOOKUP(Table1[[#This Row],[State Name]], Lookup!$A$2:$B$33, 2, FALSE)</f>
        <v>CG</v>
      </c>
      <c r="E1305" t="s">
        <v>33</v>
      </c>
      <c r="F1305">
        <v>2020</v>
      </c>
      <c r="G1305" t="s">
        <v>117</v>
      </c>
      <c r="H1305">
        <f t="shared" si="20"/>
        <v>12</v>
      </c>
      <c r="I1305" s="3">
        <f>DATE(Table1[[#This Row],[Year]],Table1[[#This Row],[Month_Number]],1)</f>
        <v>44166</v>
      </c>
      <c r="J1305" t="s">
        <v>35</v>
      </c>
      <c r="K1305" t="s">
        <v>822</v>
      </c>
      <c r="L1305" t="s">
        <v>59</v>
      </c>
      <c r="M1305">
        <v>3</v>
      </c>
      <c r="N1305" t="s">
        <v>71</v>
      </c>
      <c r="O1305">
        <v>1</v>
      </c>
      <c r="P1305">
        <v>4</v>
      </c>
      <c r="Q1305" t="s">
        <v>87</v>
      </c>
      <c r="R1305" t="s">
        <v>61</v>
      </c>
      <c r="S1305" t="s">
        <v>41</v>
      </c>
      <c r="T1305" t="s">
        <v>63</v>
      </c>
      <c r="U1305" t="s">
        <v>106</v>
      </c>
      <c r="V1305">
        <v>35</v>
      </c>
      <c r="W1305">
        <v>55</v>
      </c>
      <c r="X1305" t="str">
        <f>IF(Table1[[#This Row],[Driver Age]]&lt;25,"(&lt;25) Young",IF(Table1[[#This Row],[Driver Age]]&lt;=60,"(25–60) Adult","(&gt;60) Senior"))</f>
        <v>(25–60) Adult</v>
      </c>
      <c r="Y1305" t="s">
        <v>75</v>
      </c>
      <c r="Z1305" t="s">
        <v>90</v>
      </c>
      <c r="AA1305" t="s">
        <v>76</v>
      </c>
      <c r="AB1305" t="s">
        <v>97</v>
      </c>
      <c r="AC1305">
        <v>13</v>
      </c>
      <c r="AD1305" t="s">
        <v>135</v>
      </c>
      <c r="AE1305" t="s">
        <v>48</v>
      </c>
      <c r="AF1305" t="s">
        <v>49</v>
      </c>
      <c r="AG1305" t="s">
        <v>50</v>
      </c>
      <c r="AH1305">
        <v>4</v>
      </c>
      <c r="AI1305" t="s">
        <v>66</v>
      </c>
      <c r="AJ1305" t="s">
        <v>109</v>
      </c>
    </row>
    <row r="1306" spans="1:36">
      <c r="A1306" t="s">
        <v>2328</v>
      </c>
      <c r="B1306">
        <f>1</f>
        <v>1</v>
      </c>
      <c r="C1306" t="s">
        <v>157</v>
      </c>
      <c r="D1306" t="str">
        <f>VLOOKUP(Table1[[#This Row],[State Name]], Lookup!$A$2:$B$33, 2, FALSE)</f>
        <v>KA</v>
      </c>
      <c r="E1306" t="s">
        <v>158</v>
      </c>
      <c r="F1306">
        <v>2019</v>
      </c>
      <c r="G1306" t="s">
        <v>100</v>
      </c>
      <c r="H1306">
        <f t="shared" si="20"/>
        <v>11</v>
      </c>
      <c r="I1306" s="3">
        <f>DATE(Table1[[#This Row],[Year]],Table1[[#This Row],[Month_Number]],1)</f>
        <v>43770</v>
      </c>
      <c r="J1306" t="s">
        <v>84</v>
      </c>
      <c r="K1306" t="s">
        <v>2329</v>
      </c>
      <c r="L1306" t="s">
        <v>50</v>
      </c>
      <c r="M1306">
        <v>2</v>
      </c>
      <c r="N1306" t="s">
        <v>38</v>
      </c>
      <c r="O1306">
        <v>9</v>
      </c>
      <c r="P1306">
        <v>1</v>
      </c>
      <c r="Q1306" t="s">
        <v>72</v>
      </c>
      <c r="R1306" t="s">
        <v>104</v>
      </c>
      <c r="S1306" t="s">
        <v>120</v>
      </c>
      <c r="T1306" t="s">
        <v>42</v>
      </c>
      <c r="U1306" t="s">
        <v>106</v>
      </c>
      <c r="V1306">
        <v>54</v>
      </c>
      <c r="W1306">
        <v>29</v>
      </c>
      <c r="X1306" t="str">
        <f>IF(Table1[[#This Row],[Driver Age]]&lt;25,"(&lt;25) Young",IF(Table1[[#This Row],[Driver Age]]&lt;=60,"(25–60) Adult","(&gt;60) Senior"))</f>
        <v>(25–60) Adult</v>
      </c>
      <c r="Y1306" t="s">
        <v>44</v>
      </c>
      <c r="Z1306" t="s">
        <v>90</v>
      </c>
      <c r="AA1306" t="s">
        <v>76</v>
      </c>
      <c r="AB1306" t="s">
        <v>77</v>
      </c>
      <c r="AC1306">
        <v>12</v>
      </c>
      <c r="AD1306" t="s">
        <v>135</v>
      </c>
      <c r="AE1306" t="s">
        <v>65</v>
      </c>
      <c r="AF1306" t="s">
        <v>26</v>
      </c>
      <c r="AG1306" t="s">
        <v>50</v>
      </c>
      <c r="AH1306">
        <v>0.11</v>
      </c>
      <c r="AI1306" t="s">
        <v>80</v>
      </c>
      <c r="AJ1306" t="s">
        <v>52</v>
      </c>
    </row>
    <row r="1307" spans="1:36">
      <c r="A1307" t="s">
        <v>2330</v>
      </c>
      <c r="B1307">
        <f>1</f>
        <v>1</v>
      </c>
      <c r="C1307" t="s">
        <v>145</v>
      </c>
      <c r="D1307" t="str">
        <f>VLOOKUP(Table1[[#This Row],[State Name]], Lookup!$A$2:$B$33, 2, FALSE)</f>
        <v>TS</v>
      </c>
      <c r="E1307" t="s">
        <v>33</v>
      </c>
      <c r="F1307">
        <v>2020</v>
      </c>
      <c r="G1307" t="s">
        <v>192</v>
      </c>
      <c r="H1307">
        <f t="shared" si="20"/>
        <v>3</v>
      </c>
      <c r="I1307" s="3">
        <f>DATE(Table1[[#This Row],[Year]],Table1[[#This Row],[Month_Number]],1)</f>
        <v>43891</v>
      </c>
      <c r="J1307" t="s">
        <v>154</v>
      </c>
      <c r="K1307" t="s">
        <v>782</v>
      </c>
      <c r="L1307" t="s">
        <v>50</v>
      </c>
      <c r="M1307">
        <v>2</v>
      </c>
      <c r="N1307" t="s">
        <v>71</v>
      </c>
      <c r="O1307">
        <v>0</v>
      </c>
      <c r="P1307">
        <v>5</v>
      </c>
      <c r="Q1307" t="s">
        <v>103</v>
      </c>
      <c r="R1307" t="s">
        <v>104</v>
      </c>
      <c r="S1307" t="s">
        <v>41</v>
      </c>
      <c r="T1307" t="s">
        <v>105</v>
      </c>
      <c r="U1307" t="s">
        <v>106</v>
      </c>
      <c r="V1307">
        <v>64</v>
      </c>
      <c r="W1307">
        <v>62</v>
      </c>
      <c r="X1307" t="str">
        <f>IF(Table1[[#This Row],[Driver Age]]&lt;25,"(&lt;25) Young",IF(Table1[[#This Row],[Driver Age]]&lt;=60,"(25–60) Adult","(&gt;60) Senior"))</f>
        <v>(&gt;60) Senior</v>
      </c>
      <c r="Y1307" t="s">
        <v>75</v>
      </c>
      <c r="Z1307" t="s">
        <v>90</v>
      </c>
      <c r="AA1307" t="s">
        <v>76</v>
      </c>
      <c r="AB1307" t="s">
        <v>46</v>
      </c>
      <c r="AC1307">
        <v>14</v>
      </c>
      <c r="AD1307" t="s">
        <v>135</v>
      </c>
      <c r="AE1307" t="s">
        <v>48</v>
      </c>
      <c r="AF1307" t="s">
        <v>26</v>
      </c>
      <c r="AG1307" t="s">
        <v>50</v>
      </c>
      <c r="AH1307">
        <v>0</v>
      </c>
      <c r="AI1307" t="s">
        <v>66</v>
      </c>
      <c r="AJ1307" t="s">
        <v>52</v>
      </c>
    </row>
    <row r="1308" spans="1:36">
      <c r="A1308" t="s">
        <v>2331</v>
      </c>
      <c r="B1308">
        <f>1</f>
        <v>1</v>
      </c>
      <c r="C1308" t="s">
        <v>69</v>
      </c>
      <c r="D1308" t="str">
        <f>VLOOKUP(Table1[[#This Row],[State Name]], Lookup!$A$2:$B$33, 2, FALSE)</f>
        <v>CG</v>
      </c>
      <c r="E1308" t="s">
        <v>33</v>
      </c>
      <c r="F1308">
        <v>2018</v>
      </c>
      <c r="G1308" t="s">
        <v>94</v>
      </c>
      <c r="H1308">
        <f t="shared" si="20"/>
        <v>8</v>
      </c>
      <c r="I1308" s="3">
        <f>DATE(Table1[[#This Row],[Year]],Table1[[#This Row],[Month_Number]],1)</f>
        <v>43313</v>
      </c>
      <c r="J1308" t="s">
        <v>95</v>
      </c>
      <c r="K1308" t="s">
        <v>204</v>
      </c>
      <c r="L1308" t="s">
        <v>37</v>
      </c>
      <c r="M1308">
        <v>4</v>
      </c>
      <c r="N1308" t="s">
        <v>86</v>
      </c>
      <c r="O1308">
        <v>9</v>
      </c>
      <c r="P1308">
        <v>2</v>
      </c>
      <c r="Q1308" t="s">
        <v>87</v>
      </c>
      <c r="R1308" t="s">
        <v>88</v>
      </c>
      <c r="S1308" t="s">
        <v>73</v>
      </c>
      <c r="T1308" t="s">
        <v>42</v>
      </c>
      <c r="U1308" t="s">
        <v>43</v>
      </c>
      <c r="V1308">
        <v>56</v>
      </c>
      <c r="W1308">
        <v>39</v>
      </c>
      <c r="X1308" t="str">
        <f>IF(Table1[[#This Row],[Driver Age]]&lt;25,"(&lt;25) Young",IF(Table1[[#This Row],[Driver Age]]&lt;=60,"(25–60) Adult","(&gt;60) Senior"))</f>
        <v>(25–60) Adult</v>
      </c>
      <c r="Y1308" t="s">
        <v>75</v>
      </c>
      <c r="Z1308" t="s">
        <v>33</v>
      </c>
      <c r="AA1308" t="s">
        <v>45</v>
      </c>
      <c r="AB1308" t="s">
        <v>97</v>
      </c>
      <c r="AC1308">
        <v>23</v>
      </c>
      <c r="AD1308" t="s">
        <v>47</v>
      </c>
      <c r="AE1308" t="s">
        <v>65</v>
      </c>
      <c r="AF1308" t="s">
        <v>49</v>
      </c>
      <c r="AG1308" t="s">
        <v>50</v>
      </c>
      <c r="AH1308">
        <v>0.22</v>
      </c>
      <c r="AI1308" t="s">
        <v>108</v>
      </c>
      <c r="AJ1308" t="s">
        <v>52</v>
      </c>
    </row>
    <row r="1309" spans="1:36">
      <c r="A1309" t="s">
        <v>2332</v>
      </c>
      <c r="B1309">
        <f>1</f>
        <v>1</v>
      </c>
      <c r="C1309" t="s">
        <v>116</v>
      </c>
      <c r="D1309" t="str">
        <f>VLOOKUP(Table1[[#This Row],[State Name]], Lookup!$A$2:$B$33, 2, FALSE)</f>
        <v>HP</v>
      </c>
      <c r="E1309" t="s">
        <v>33</v>
      </c>
      <c r="F1309">
        <v>2021</v>
      </c>
      <c r="G1309" t="s">
        <v>83</v>
      </c>
      <c r="H1309">
        <f t="shared" si="20"/>
        <v>6</v>
      </c>
      <c r="I1309" s="3">
        <f>DATE(Table1[[#This Row],[Year]],Table1[[#This Row],[Month_Number]],1)</f>
        <v>44348</v>
      </c>
      <c r="J1309" t="s">
        <v>84</v>
      </c>
      <c r="K1309" t="s">
        <v>2287</v>
      </c>
      <c r="L1309" t="s">
        <v>59</v>
      </c>
      <c r="M1309">
        <v>1</v>
      </c>
      <c r="N1309" t="s">
        <v>71</v>
      </c>
      <c r="O1309">
        <v>3</v>
      </c>
      <c r="P1309">
        <v>1</v>
      </c>
      <c r="Q1309" t="s">
        <v>87</v>
      </c>
      <c r="R1309" t="s">
        <v>61</v>
      </c>
      <c r="S1309" t="s">
        <v>120</v>
      </c>
      <c r="T1309" t="s">
        <v>63</v>
      </c>
      <c r="U1309" t="s">
        <v>106</v>
      </c>
      <c r="V1309">
        <v>96</v>
      </c>
      <c r="W1309">
        <v>32</v>
      </c>
      <c r="X1309" t="str">
        <f>IF(Table1[[#This Row],[Driver Age]]&lt;25,"(&lt;25) Young",IF(Table1[[#This Row],[Driver Age]]&lt;=60,"(25–60) Adult","(&gt;60) Senior"))</f>
        <v>(25–60) Adult</v>
      </c>
      <c r="Y1309" t="s">
        <v>44</v>
      </c>
      <c r="Z1309" t="s">
        <v>33</v>
      </c>
      <c r="AA1309" t="s">
        <v>76</v>
      </c>
      <c r="AB1309" t="s">
        <v>77</v>
      </c>
      <c r="AC1309">
        <v>10</v>
      </c>
      <c r="AD1309" t="s">
        <v>78</v>
      </c>
      <c r="AE1309" t="s">
        <v>48</v>
      </c>
      <c r="AF1309" t="s">
        <v>26</v>
      </c>
      <c r="AG1309" t="s">
        <v>50</v>
      </c>
      <c r="AH1309">
        <v>0.33</v>
      </c>
      <c r="AI1309" t="s">
        <v>80</v>
      </c>
      <c r="AJ1309" t="s">
        <v>67</v>
      </c>
    </row>
    <row r="1310" spans="1:36">
      <c r="A1310" t="s">
        <v>2333</v>
      </c>
      <c r="B1310">
        <f>1</f>
        <v>1</v>
      </c>
      <c r="C1310" t="s">
        <v>206</v>
      </c>
      <c r="D1310" t="str">
        <f>VLOOKUP(Table1[[#This Row],[State Name]], Lookup!$A$2:$B$33, 2, FALSE)</f>
        <v>OD</v>
      </c>
      <c r="E1310" t="s">
        <v>33</v>
      </c>
      <c r="F1310">
        <v>2020</v>
      </c>
      <c r="G1310" t="s">
        <v>94</v>
      </c>
      <c r="H1310">
        <f t="shared" si="20"/>
        <v>8</v>
      </c>
      <c r="I1310" s="3">
        <f>DATE(Table1[[#This Row],[Year]],Table1[[#This Row],[Month_Number]],1)</f>
        <v>44044</v>
      </c>
      <c r="J1310" t="s">
        <v>57</v>
      </c>
      <c r="K1310" t="s">
        <v>1921</v>
      </c>
      <c r="L1310" t="s">
        <v>59</v>
      </c>
      <c r="M1310">
        <v>2</v>
      </c>
      <c r="N1310" t="s">
        <v>71</v>
      </c>
      <c r="O1310">
        <v>7</v>
      </c>
      <c r="P1310">
        <v>1</v>
      </c>
      <c r="Q1310" t="s">
        <v>72</v>
      </c>
      <c r="R1310" t="s">
        <v>104</v>
      </c>
      <c r="S1310" t="s">
        <v>62</v>
      </c>
      <c r="T1310" t="s">
        <v>105</v>
      </c>
      <c r="U1310" t="s">
        <v>89</v>
      </c>
      <c r="V1310">
        <v>38</v>
      </c>
      <c r="W1310">
        <v>53</v>
      </c>
      <c r="X1310" t="str">
        <f>IF(Table1[[#This Row],[Driver Age]]&lt;25,"(&lt;25) Young",IF(Table1[[#This Row],[Driver Age]]&lt;=60,"(25–60) Adult","(&gt;60) Senior"))</f>
        <v>(25–60) Adult</v>
      </c>
      <c r="Y1310" t="s">
        <v>44</v>
      </c>
      <c r="Z1310" t="s">
        <v>107</v>
      </c>
      <c r="AA1310" t="s">
        <v>76</v>
      </c>
      <c r="AB1310" t="s">
        <v>77</v>
      </c>
      <c r="AC1310">
        <v>1</v>
      </c>
      <c r="AD1310" t="s">
        <v>47</v>
      </c>
      <c r="AE1310" t="s">
        <v>48</v>
      </c>
      <c r="AF1310" t="s">
        <v>49</v>
      </c>
      <c r="AG1310" t="s">
        <v>50</v>
      </c>
      <c r="AH1310">
        <v>0.14000000000000001</v>
      </c>
      <c r="AI1310" t="s">
        <v>66</v>
      </c>
      <c r="AJ1310" t="s">
        <v>109</v>
      </c>
    </row>
    <row r="1311" spans="1:36">
      <c r="A1311" t="s">
        <v>2334</v>
      </c>
      <c r="B1311">
        <f>1</f>
        <v>1</v>
      </c>
      <c r="C1311" t="s">
        <v>149</v>
      </c>
      <c r="D1311" t="str">
        <f>VLOOKUP(Table1[[#This Row],[State Name]], Lookup!$A$2:$B$33, 2, FALSE)</f>
        <v>AR</v>
      </c>
      <c r="E1311" t="s">
        <v>33</v>
      </c>
      <c r="F1311">
        <v>2018</v>
      </c>
      <c r="G1311" t="s">
        <v>100</v>
      </c>
      <c r="H1311">
        <f t="shared" si="20"/>
        <v>11</v>
      </c>
      <c r="I1311" s="3">
        <f>DATE(Table1[[#This Row],[Year]],Table1[[#This Row],[Month_Number]],1)</f>
        <v>43405</v>
      </c>
      <c r="J1311" t="s">
        <v>84</v>
      </c>
      <c r="K1311" t="s">
        <v>2335</v>
      </c>
      <c r="L1311" t="s">
        <v>50</v>
      </c>
      <c r="M1311">
        <v>5</v>
      </c>
      <c r="N1311" t="s">
        <v>128</v>
      </c>
      <c r="O1311">
        <v>0</v>
      </c>
      <c r="P1311">
        <v>4</v>
      </c>
      <c r="Q1311" t="s">
        <v>103</v>
      </c>
      <c r="R1311" t="s">
        <v>40</v>
      </c>
      <c r="S1311" t="s">
        <v>73</v>
      </c>
      <c r="T1311" t="s">
        <v>63</v>
      </c>
      <c r="U1311" t="s">
        <v>33</v>
      </c>
      <c r="V1311">
        <v>120</v>
      </c>
      <c r="W1311">
        <v>47</v>
      </c>
      <c r="X1311" t="str">
        <f>IF(Table1[[#This Row],[Driver Age]]&lt;25,"(&lt;25) Young",IF(Table1[[#This Row],[Driver Age]]&lt;=60,"(25–60) Adult","(&gt;60) Senior"))</f>
        <v>(25–60) Adult</v>
      </c>
      <c r="Y1311" t="s">
        <v>75</v>
      </c>
      <c r="Z1311" t="s">
        <v>33</v>
      </c>
      <c r="AA1311" t="s">
        <v>76</v>
      </c>
      <c r="AB1311" t="s">
        <v>64</v>
      </c>
      <c r="AC1311">
        <v>13</v>
      </c>
      <c r="AD1311" t="s">
        <v>135</v>
      </c>
      <c r="AE1311" t="s">
        <v>65</v>
      </c>
      <c r="AF1311" t="s">
        <v>26</v>
      </c>
      <c r="AG1311" t="s">
        <v>50</v>
      </c>
      <c r="AH1311">
        <v>0</v>
      </c>
      <c r="AI1311" t="s">
        <v>108</v>
      </c>
      <c r="AJ1311" t="s">
        <v>81</v>
      </c>
    </row>
    <row r="1312" spans="1:36">
      <c r="A1312" t="s">
        <v>2336</v>
      </c>
      <c r="B1312">
        <f>1</f>
        <v>1</v>
      </c>
      <c r="C1312" t="s">
        <v>307</v>
      </c>
      <c r="D1312" t="str">
        <f>VLOOKUP(Table1[[#This Row],[State Name]], Lookup!$A$2:$B$33, 2, FALSE)</f>
        <v>DL</v>
      </c>
      <c r="E1312" t="s">
        <v>472</v>
      </c>
      <c r="F1312">
        <v>2022</v>
      </c>
      <c r="G1312" t="s">
        <v>117</v>
      </c>
      <c r="H1312">
        <f t="shared" si="20"/>
        <v>12</v>
      </c>
      <c r="I1312" s="3">
        <f>DATE(Table1[[#This Row],[Year]],Table1[[#This Row],[Month_Number]],1)</f>
        <v>44896</v>
      </c>
      <c r="J1312" t="s">
        <v>146</v>
      </c>
      <c r="K1312" t="s">
        <v>644</v>
      </c>
      <c r="L1312" t="s">
        <v>59</v>
      </c>
      <c r="M1312">
        <v>3</v>
      </c>
      <c r="N1312" t="s">
        <v>86</v>
      </c>
      <c r="O1312">
        <v>2</v>
      </c>
      <c r="P1312">
        <v>1</v>
      </c>
      <c r="Q1312" t="s">
        <v>103</v>
      </c>
      <c r="R1312" t="s">
        <v>104</v>
      </c>
      <c r="S1312" t="s">
        <v>73</v>
      </c>
      <c r="T1312" t="s">
        <v>105</v>
      </c>
      <c r="U1312" t="s">
        <v>33</v>
      </c>
      <c r="V1312">
        <v>34</v>
      </c>
      <c r="W1312">
        <v>55</v>
      </c>
      <c r="X1312" t="str">
        <f>IF(Table1[[#This Row],[Driver Age]]&lt;25,"(&lt;25) Young",IF(Table1[[#This Row],[Driver Age]]&lt;=60,"(25–60) Adult","(&gt;60) Senior"))</f>
        <v>(25–60) Adult</v>
      </c>
      <c r="Y1312" t="s">
        <v>44</v>
      </c>
      <c r="Z1312" t="s">
        <v>90</v>
      </c>
      <c r="AA1312" t="s">
        <v>45</v>
      </c>
      <c r="AB1312" t="s">
        <v>77</v>
      </c>
      <c r="AC1312">
        <v>0</v>
      </c>
      <c r="AD1312" t="s">
        <v>47</v>
      </c>
      <c r="AE1312" t="s">
        <v>79</v>
      </c>
      <c r="AF1312" t="s">
        <v>49</v>
      </c>
      <c r="AG1312" t="s">
        <v>50</v>
      </c>
      <c r="AH1312">
        <v>0.5</v>
      </c>
      <c r="AI1312" t="s">
        <v>66</v>
      </c>
      <c r="AJ1312" t="s">
        <v>109</v>
      </c>
    </row>
    <row r="1313" spans="1:36">
      <c r="A1313" t="s">
        <v>2337</v>
      </c>
      <c r="B1313">
        <f>1</f>
        <v>1</v>
      </c>
      <c r="C1313" t="s">
        <v>32</v>
      </c>
      <c r="D1313" t="str">
        <f>VLOOKUP(Table1[[#This Row],[State Name]], Lookup!$A$2:$B$33, 2, FALSE)</f>
        <v>JK</v>
      </c>
      <c r="E1313" t="s">
        <v>33</v>
      </c>
      <c r="F1313">
        <v>2022</v>
      </c>
      <c r="G1313" t="s">
        <v>171</v>
      </c>
      <c r="H1313">
        <f t="shared" si="20"/>
        <v>2</v>
      </c>
      <c r="I1313" s="3">
        <f>DATE(Table1[[#This Row],[Year]],Table1[[#This Row],[Month_Number]],1)</f>
        <v>44593</v>
      </c>
      <c r="J1313" t="s">
        <v>146</v>
      </c>
      <c r="K1313" t="s">
        <v>2338</v>
      </c>
      <c r="L1313" t="s">
        <v>59</v>
      </c>
      <c r="M1313">
        <v>1</v>
      </c>
      <c r="N1313" t="s">
        <v>128</v>
      </c>
      <c r="O1313">
        <v>2</v>
      </c>
      <c r="P1313">
        <v>1</v>
      </c>
      <c r="Q1313" t="s">
        <v>39</v>
      </c>
      <c r="R1313" t="s">
        <v>88</v>
      </c>
      <c r="S1313" t="s">
        <v>73</v>
      </c>
      <c r="T1313" t="s">
        <v>74</v>
      </c>
      <c r="U1313" t="s">
        <v>106</v>
      </c>
      <c r="V1313">
        <v>53</v>
      </c>
      <c r="W1313">
        <v>22</v>
      </c>
      <c r="X1313" t="str">
        <f>IF(Table1[[#This Row],[Driver Age]]&lt;25,"(&lt;25) Young",IF(Table1[[#This Row],[Driver Age]]&lt;=60,"(25–60) Adult","(&gt;60) Senior"))</f>
        <v>(&lt;25) Young</v>
      </c>
      <c r="Y1313" t="s">
        <v>75</v>
      </c>
      <c r="Z1313" t="s">
        <v>90</v>
      </c>
      <c r="AA1313" t="s">
        <v>76</v>
      </c>
      <c r="AB1313" t="s">
        <v>97</v>
      </c>
      <c r="AC1313">
        <v>17</v>
      </c>
      <c r="AD1313" t="s">
        <v>114</v>
      </c>
      <c r="AE1313" t="s">
        <v>79</v>
      </c>
      <c r="AF1313" t="s">
        <v>49</v>
      </c>
      <c r="AG1313" t="s">
        <v>50</v>
      </c>
      <c r="AH1313">
        <v>0.5</v>
      </c>
      <c r="AI1313" t="s">
        <v>168</v>
      </c>
      <c r="AJ1313" t="s">
        <v>52</v>
      </c>
    </row>
    <row r="1314" spans="1:36">
      <c r="A1314" t="s">
        <v>2339</v>
      </c>
      <c r="B1314">
        <f>1</f>
        <v>1</v>
      </c>
      <c r="C1314" t="s">
        <v>215</v>
      </c>
      <c r="D1314" t="str">
        <f>VLOOKUP(Table1[[#This Row],[State Name]], Lookup!$A$2:$B$33, 2, FALSE)</f>
        <v>KL</v>
      </c>
      <c r="E1314" t="s">
        <v>33</v>
      </c>
      <c r="F1314">
        <v>2023</v>
      </c>
      <c r="G1314" t="s">
        <v>111</v>
      </c>
      <c r="H1314">
        <f t="shared" si="20"/>
        <v>10</v>
      </c>
      <c r="I1314" s="3">
        <f>DATE(Table1[[#This Row],[Year]],Table1[[#This Row],[Month_Number]],1)</f>
        <v>45200</v>
      </c>
      <c r="J1314" t="s">
        <v>101</v>
      </c>
      <c r="K1314" t="s">
        <v>2340</v>
      </c>
      <c r="L1314" t="s">
        <v>50</v>
      </c>
      <c r="M1314">
        <v>4</v>
      </c>
      <c r="N1314" t="s">
        <v>162</v>
      </c>
      <c r="O1314">
        <v>0</v>
      </c>
      <c r="P1314">
        <v>5</v>
      </c>
      <c r="Q1314" t="s">
        <v>119</v>
      </c>
      <c r="R1314" t="s">
        <v>61</v>
      </c>
      <c r="S1314" t="s">
        <v>62</v>
      </c>
      <c r="T1314" t="s">
        <v>105</v>
      </c>
      <c r="U1314" t="s">
        <v>106</v>
      </c>
      <c r="V1314">
        <v>37</v>
      </c>
      <c r="W1314">
        <v>33</v>
      </c>
      <c r="X1314" t="str">
        <f>IF(Table1[[#This Row],[Driver Age]]&lt;25,"(&lt;25) Young",IF(Table1[[#This Row],[Driver Age]]&lt;=60,"(25–60) Adult","(&gt;60) Senior"))</f>
        <v>(25–60) Adult</v>
      </c>
      <c r="Y1314" t="s">
        <v>44</v>
      </c>
      <c r="Z1314" t="s">
        <v>33</v>
      </c>
      <c r="AA1314" t="s">
        <v>76</v>
      </c>
      <c r="AB1314" t="s">
        <v>77</v>
      </c>
      <c r="AC1314">
        <v>0</v>
      </c>
      <c r="AD1314" t="s">
        <v>47</v>
      </c>
      <c r="AE1314" t="s">
        <v>79</v>
      </c>
      <c r="AF1314" t="s">
        <v>49</v>
      </c>
      <c r="AG1314" t="s">
        <v>50</v>
      </c>
      <c r="AH1314">
        <v>0</v>
      </c>
      <c r="AI1314" t="s">
        <v>80</v>
      </c>
      <c r="AJ1314" t="s">
        <v>109</v>
      </c>
    </row>
    <row r="1315" spans="1:36">
      <c r="A1315" t="s">
        <v>2341</v>
      </c>
      <c r="B1315">
        <f>1</f>
        <v>1</v>
      </c>
      <c r="C1315" t="s">
        <v>116</v>
      </c>
      <c r="D1315" t="str">
        <f>VLOOKUP(Table1[[#This Row],[State Name]], Lookup!$A$2:$B$33, 2, FALSE)</f>
        <v>HP</v>
      </c>
      <c r="E1315" t="s">
        <v>33</v>
      </c>
      <c r="F1315">
        <v>2021</v>
      </c>
      <c r="G1315" t="s">
        <v>117</v>
      </c>
      <c r="H1315">
        <f t="shared" si="20"/>
        <v>12</v>
      </c>
      <c r="I1315" s="3">
        <f>DATE(Table1[[#This Row],[Year]],Table1[[#This Row],[Month_Number]],1)</f>
        <v>44531</v>
      </c>
      <c r="J1315" t="s">
        <v>101</v>
      </c>
      <c r="K1315" t="s">
        <v>1513</v>
      </c>
      <c r="L1315" t="s">
        <v>37</v>
      </c>
      <c r="M1315">
        <v>5</v>
      </c>
      <c r="N1315" t="s">
        <v>38</v>
      </c>
      <c r="O1315">
        <v>3</v>
      </c>
      <c r="P1315">
        <v>3</v>
      </c>
      <c r="Q1315" t="s">
        <v>72</v>
      </c>
      <c r="R1315" t="s">
        <v>61</v>
      </c>
      <c r="S1315" t="s">
        <v>120</v>
      </c>
      <c r="T1315" t="s">
        <v>105</v>
      </c>
      <c r="U1315" t="s">
        <v>89</v>
      </c>
      <c r="V1315">
        <v>42</v>
      </c>
      <c r="W1315">
        <v>26</v>
      </c>
      <c r="X1315" t="str">
        <f>IF(Table1[[#This Row],[Driver Age]]&lt;25,"(&lt;25) Young",IF(Table1[[#This Row],[Driver Age]]&lt;=60,"(25–60) Adult","(&gt;60) Senior"))</f>
        <v>(25–60) Adult</v>
      </c>
      <c r="Y1315" t="s">
        <v>75</v>
      </c>
      <c r="Z1315" t="s">
        <v>33</v>
      </c>
      <c r="AA1315" t="s">
        <v>45</v>
      </c>
      <c r="AB1315" t="s">
        <v>97</v>
      </c>
      <c r="AC1315">
        <v>16</v>
      </c>
      <c r="AD1315" t="s">
        <v>135</v>
      </c>
      <c r="AE1315" t="s">
        <v>48</v>
      </c>
      <c r="AF1315" t="s">
        <v>49</v>
      </c>
      <c r="AG1315" t="s">
        <v>50</v>
      </c>
      <c r="AH1315">
        <v>1</v>
      </c>
      <c r="AI1315" t="s">
        <v>80</v>
      </c>
      <c r="AJ1315" t="s">
        <v>109</v>
      </c>
    </row>
    <row r="1316" spans="1:36">
      <c r="A1316" t="s">
        <v>2342</v>
      </c>
      <c r="B1316">
        <f>1</f>
        <v>1</v>
      </c>
      <c r="C1316" t="s">
        <v>183</v>
      </c>
      <c r="D1316" t="str">
        <f>VLOOKUP(Table1[[#This Row],[State Name]], Lookup!$A$2:$B$33, 2, FALSE)</f>
        <v>TN</v>
      </c>
      <c r="E1316" t="s">
        <v>403</v>
      </c>
      <c r="F1316">
        <v>2022</v>
      </c>
      <c r="G1316" t="s">
        <v>83</v>
      </c>
      <c r="H1316">
        <f t="shared" si="20"/>
        <v>6</v>
      </c>
      <c r="I1316" s="3">
        <f>DATE(Table1[[#This Row],[Year]],Table1[[#This Row],[Month_Number]],1)</f>
        <v>44713</v>
      </c>
      <c r="J1316" t="s">
        <v>154</v>
      </c>
      <c r="K1316" t="s">
        <v>2343</v>
      </c>
      <c r="L1316" t="s">
        <v>50</v>
      </c>
      <c r="M1316">
        <v>4</v>
      </c>
      <c r="N1316" t="s">
        <v>38</v>
      </c>
      <c r="O1316">
        <v>3</v>
      </c>
      <c r="P1316">
        <v>5</v>
      </c>
      <c r="Q1316" t="s">
        <v>39</v>
      </c>
      <c r="R1316" t="s">
        <v>88</v>
      </c>
      <c r="S1316" t="s">
        <v>62</v>
      </c>
      <c r="T1316" t="s">
        <v>105</v>
      </c>
      <c r="U1316" t="s">
        <v>89</v>
      </c>
      <c r="V1316">
        <v>53</v>
      </c>
      <c r="W1316">
        <v>28</v>
      </c>
      <c r="X1316" t="str">
        <f>IF(Table1[[#This Row],[Driver Age]]&lt;25,"(&lt;25) Young",IF(Table1[[#This Row],[Driver Age]]&lt;=60,"(25–60) Adult","(&gt;60) Senior"))</f>
        <v>(25–60) Adult</v>
      </c>
      <c r="Y1316" t="s">
        <v>44</v>
      </c>
      <c r="Z1316" t="s">
        <v>33</v>
      </c>
      <c r="AA1316" t="s">
        <v>45</v>
      </c>
      <c r="AB1316" t="s">
        <v>46</v>
      </c>
      <c r="AC1316">
        <v>16</v>
      </c>
      <c r="AD1316" t="s">
        <v>135</v>
      </c>
      <c r="AE1316" t="s">
        <v>79</v>
      </c>
      <c r="AF1316" t="s">
        <v>26</v>
      </c>
      <c r="AG1316" t="s">
        <v>50</v>
      </c>
      <c r="AH1316">
        <v>1.67</v>
      </c>
      <c r="AI1316" t="s">
        <v>80</v>
      </c>
      <c r="AJ1316" t="s">
        <v>52</v>
      </c>
    </row>
    <row r="1317" spans="1:36">
      <c r="A1317" t="s">
        <v>2344</v>
      </c>
      <c r="B1317">
        <f>1</f>
        <v>1</v>
      </c>
      <c r="C1317" t="s">
        <v>149</v>
      </c>
      <c r="D1317" t="str">
        <f>VLOOKUP(Table1[[#This Row],[State Name]], Lookup!$A$2:$B$33, 2, FALSE)</f>
        <v>AR</v>
      </c>
      <c r="E1317" t="s">
        <v>33</v>
      </c>
      <c r="F1317">
        <v>2020</v>
      </c>
      <c r="G1317" t="s">
        <v>100</v>
      </c>
      <c r="H1317">
        <f t="shared" si="20"/>
        <v>11</v>
      </c>
      <c r="I1317" s="3">
        <f>DATE(Table1[[#This Row],[Year]],Table1[[#This Row],[Month_Number]],1)</f>
        <v>44136</v>
      </c>
      <c r="J1317" t="s">
        <v>154</v>
      </c>
      <c r="K1317" t="s">
        <v>2345</v>
      </c>
      <c r="L1317" t="s">
        <v>37</v>
      </c>
      <c r="M1317">
        <v>3</v>
      </c>
      <c r="N1317" t="s">
        <v>60</v>
      </c>
      <c r="O1317">
        <v>0</v>
      </c>
      <c r="P1317">
        <v>5</v>
      </c>
      <c r="Q1317" t="s">
        <v>39</v>
      </c>
      <c r="R1317" t="s">
        <v>61</v>
      </c>
      <c r="S1317" t="s">
        <v>120</v>
      </c>
      <c r="T1317" t="s">
        <v>63</v>
      </c>
      <c r="U1317" t="s">
        <v>43</v>
      </c>
      <c r="V1317">
        <v>35</v>
      </c>
      <c r="W1317">
        <v>58</v>
      </c>
      <c r="X1317" t="str">
        <f>IF(Table1[[#This Row],[Driver Age]]&lt;25,"(&lt;25) Young",IF(Table1[[#This Row],[Driver Age]]&lt;=60,"(25–60) Adult","(&gt;60) Senior"))</f>
        <v>(25–60) Adult</v>
      </c>
      <c r="Y1317" t="s">
        <v>75</v>
      </c>
      <c r="Z1317" t="s">
        <v>90</v>
      </c>
      <c r="AA1317" t="s">
        <v>45</v>
      </c>
      <c r="AB1317" t="s">
        <v>77</v>
      </c>
      <c r="AC1317">
        <v>3</v>
      </c>
      <c r="AD1317" t="s">
        <v>47</v>
      </c>
      <c r="AE1317" t="s">
        <v>48</v>
      </c>
      <c r="AF1317" t="s">
        <v>26</v>
      </c>
      <c r="AG1317" t="s">
        <v>50</v>
      </c>
      <c r="AH1317">
        <v>0</v>
      </c>
      <c r="AI1317" t="s">
        <v>66</v>
      </c>
      <c r="AJ1317" t="s">
        <v>109</v>
      </c>
    </row>
    <row r="1318" spans="1:36">
      <c r="A1318" t="s">
        <v>2346</v>
      </c>
      <c r="B1318">
        <f>1</f>
        <v>1</v>
      </c>
      <c r="C1318" t="s">
        <v>177</v>
      </c>
      <c r="D1318" t="str">
        <f>VLOOKUP(Table1[[#This Row],[State Name]], Lookup!$A$2:$B$33, 2, FALSE)</f>
        <v>MH</v>
      </c>
      <c r="E1318" t="s">
        <v>178</v>
      </c>
      <c r="F1318">
        <v>2022</v>
      </c>
      <c r="G1318" t="s">
        <v>117</v>
      </c>
      <c r="H1318">
        <f t="shared" si="20"/>
        <v>12</v>
      </c>
      <c r="I1318" s="3">
        <f>DATE(Table1[[#This Row],[Year]],Table1[[#This Row],[Month_Number]],1)</f>
        <v>44896</v>
      </c>
      <c r="J1318" t="s">
        <v>154</v>
      </c>
      <c r="K1318" t="s">
        <v>237</v>
      </c>
      <c r="L1318" t="s">
        <v>37</v>
      </c>
      <c r="M1318">
        <v>5</v>
      </c>
      <c r="N1318" t="s">
        <v>113</v>
      </c>
      <c r="O1318">
        <v>1</v>
      </c>
      <c r="P1318">
        <v>3</v>
      </c>
      <c r="Q1318" t="s">
        <v>72</v>
      </c>
      <c r="R1318" t="s">
        <v>88</v>
      </c>
      <c r="S1318" t="s">
        <v>41</v>
      </c>
      <c r="T1318" t="s">
        <v>74</v>
      </c>
      <c r="U1318" t="s">
        <v>33</v>
      </c>
      <c r="V1318">
        <v>68</v>
      </c>
      <c r="W1318">
        <v>33</v>
      </c>
      <c r="X1318" t="str">
        <f>IF(Table1[[#This Row],[Driver Age]]&lt;25,"(&lt;25) Young",IF(Table1[[#This Row],[Driver Age]]&lt;=60,"(25–60) Adult","(&gt;60) Senior"))</f>
        <v>(25–60) Adult</v>
      </c>
      <c r="Y1318" t="s">
        <v>44</v>
      </c>
      <c r="Z1318" t="s">
        <v>107</v>
      </c>
      <c r="AA1318" t="s">
        <v>76</v>
      </c>
      <c r="AB1318" t="s">
        <v>97</v>
      </c>
      <c r="AC1318">
        <v>22</v>
      </c>
      <c r="AD1318" t="s">
        <v>47</v>
      </c>
      <c r="AE1318" t="s">
        <v>79</v>
      </c>
      <c r="AF1318" t="s">
        <v>26</v>
      </c>
      <c r="AG1318" t="s">
        <v>50</v>
      </c>
      <c r="AH1318">
        <v>3</v>
      </c>
      <c r="AI1318" t="s">
        <v>80</v>
      </c>
      <c r="AJ1318" t="s">
        <v>52</v>
      </c>
    </row>
    <row r="1319" spans="1:36">
      <c r="A1319" t="s">
        <v>2347</v>
      </c>
      <c r="B1319">
        <f>1</f>
        <v>1</v>
      </c>
      <c r="C1319" t="s">
        <v>286</v>
      </c>
      <c r="D1319" t="str">
        <f>VLOOKUP(Table1[[#This Row],[State Name]], Lookup!$A$2:$B$33, 2, FALSE)</f>
        <v>GA</v>
      </c>
      <c r="E1319" t="s">
        <v>33</v>
      </c>
      <c r="F1319">
        <v>2021</v>
      </c>
      <c r="G1319" t="s">
        <v>34</v>
      </c>
      <c r="H1319">
        <f t="shared" si="20"/>
        <v>5</v>
      </c>
      <c r="I1319" s="3">
        <f>DATE(Table1[[#This Row],[Year]],Table1[[#This Row],[Month_Number]],1)</f>
        <v>44317</v>
      </c>
      <c r="J1319" t="s">
        <v>57</v>
      </c>
      <c r="K1319" t="s">
        <v>618</v>
      </c>
      <c r="L1319" t="s">
        <v>59</v>
      </c>
      <c r="M1319">
        <v>5</v>
      </c>
      <c r="N1319" t="s">
        <v>162</v>
      </c>
      <c r="O1319">
        <v>10</v>
      </c>
      <c r="P1319">
        <v>5</v>
      </c>
      <c r="Q1319" t="s">
        <v>119</v>
      </c>
      <c r="R1319" t="s">
        <v>61</v>
      </c>
      <c r="S1319" t="s">
        <v>41</v>
      </c>
      <c r="T1319" t="s">
        <v>74</v>
      </c>
      <c r="U1319" t="s">
        <v>106</v>
      </c>
      <c r="V1319">
        <v>110</v>
      </c>
      <c r="W1319">
        <v>54</v>
      </c>
      <c r="X1319" t="str">
        <f>IF(Table1[[#This Row],[Driver Age]]&lt;25,"(&lt;25) Young",IF(Table1[[#This Row],[Driver Age]]&lt;=60,"(25–60) Adult","(&gt;60) Senior"))</f>
        <v>(25–60) Adult</v>
      </c>
      <c r="Y1319" t="s">
        <v>44</v>
      </c>
      <c r="Z1319" t="s">
        <v>107</v>
      </c>
      <c r="AA1319" t="s">
        <v>76</v>
      </c>
      <c r="AB1319" t="s">
        <v>64</v>
      </c>
      <c r="AC1319">
        <v>21</v>
      </c>
      <c r="AD1319" t="s">
        <v>47</v>
      </c>
      <c r="AE1319" t="s">
        <v>48</v>
      </c>
      <c r="AF1319" t="s">
        <v>49</v>
      </c>
      <c r="AG1319" t="s">
        <v>50</v>
      </c>
      <c r="AH1319">
        <v>0.5</v>
      </c>
      <c r="AI1319" t="s">
        <v>66</v>
      </c>
      <c r="AJ1319" t="s">
        <v>81</v>
      </c>
    </row>
    <row r="1320" spans="1:36">
      <c r="A1320" t="s">
        <v>2348</v>
      </c>
      <c r="B1320">
        <f>1</f>
        <v>1</v>
      </c>
      <c r="C1320" t="s">
        <v>307</v>
      </c>
      <c r="D1320" t="str">
        <f>VLOOKUP(Table1[[#This Row],[State Name]], Lookup!$A$2:$B$33, 2, FALSE)</f>
        <v>DL</v>
      </c>
      <c r="E1320" t="s">
        <v>472</v>
      </c>
      <c r="F1320">
        <v>2018</v>
      </c>
      <c r="G1320" t="s">
        <v>171</v>
      </c>
      <c r="H1320">
        <f t="shared" si="20"/>
        <v>2</v>
      </c>
      <c r="I1320" s="3">
        <f>DATE(Table1[[#This Row],[Year]],Table1[[#This Row],[Month_Number]],1)</f>
        <v>43132</v>
      </c>
      <c r="J1320" t="s">
        <v>57</v>
      </c>
      <c r="K1320" t="s">
        <v>2214</v>
      </c>
      <c r="L1320" t="s">
        <v>50</v>
      </c>
      <c r="M1320">
        <v>4</v>
      </c>
      <c r="N1320" t="s">
        <v>60</v>
      </c>
      <c r="O1320">
        <v>10</v>
      </c>
      <c r="P1320">
        <v>5</v>
      </c>
      <c r="Q1320" t="s">
        <v>103</v>
      </c>
      <c r="R1320" t="s">
        <v>40</v>
      </c>
      <c r="S1320" t="s">
        <v>120</v>
      </c>
      <c r="T1320" t="s">
        <v>105</v>
      </c>
      <c r="U1320" t="s">
        <v>43</v>
      </c>
      <c r="V1320">
        <v>113</v>
      </c>
      <c r="W1320">
        <v>49</v>
      </c>
      <c r="X1320" t="str">
        <f>IF(Table1[[#This Row],[Driver Age]]&lt;25,"(&lt;25) Young",IF(Table1[[#This Row],[Driver Age]]&lt;=60,"(25–60) Adult","(&gt;60) Senior"))</f>
        <v>(25–60) Adult</v>
      </c>
      <c r="Y1320" t="s">
        <v>75</v>
      </c>
      <c r="Z1320" t="s">
        <v>90</v>
      </c>
      <c r="AA1320" t="s">
        <v>76</v>
      </c>
      <c r="AB1320" t="s">
        <v>46</v>
      </c>
      <c r="AC1320">
        <v>16</v>
      </c>
      <c r="AD1320" t="s">
        <v>135</v>
      </c>
      <c r="AE1320" t="s">
        <v>65</v>
      </c>
      <c r="AF1320" t="s">
        <v>49</v>
      </c>
      <c r="AG1320" t="s">
        <v>50</v>
      </c>
      <c r="AH1320">
        <v>0.5</v>
      </c>
      <c r="AI1320" t="s">
        <v>108</v>
      </c>
      <c r="AJ1320" t="s">
        <v>81</v>
      </c>
    </row>
    <row r="1321" spans="1:36">
      <c r="A1321" t="s">
        <v>2349</v>
      </c>
      <c r="B1321">
        <f>1</f>
        <v>1</v>
      </c>
      <c r="C1321" t="s">
        <v>145</v>
      </c>
      <c r="D1321" t="str">
        <f>VLOOKUP(Table1[[#This Row],[State Name]], Lookup!$A$2:$B$33, 2, FALSE)</f>
        <v>TS</v>
      </c>
      <c r="E1321" t="s">
        <v>33</v>
      </c>
      <c r="F1321">
        <v>2020</v>
      </c>
      <c r="G1321" t="s">
        <v>111</v>
      </c>
      <c r="H1321">
        <f t="shared" si="20"/>
        <v>10</v>
      </c>
      <c r="I1321" s="3">
        <f>DATE(Table1[[#This Row],[Year]],Table1[[#This Row],[Month_Number]],1)</f>
        <v>44105</v>
      </c>
      <c r="J1321" t="s">
        <v>95</v>
      </c>
      <c r="K1321" t="s">
        <v>1604</v>
      </c>
      <c r="L1321" t="s">
        <v>59</v>
      </c>
      <c r="M1321">
        <v>5</v>
      </c>
      <c r="N1321" t="s">
        <v>38</v>
      </c>
      <c r="O1321">
        <v>3</v>
      </c>
      <c r="P1321">
        <v>3</v>
      </c>
      <c r="Q1321" t="s">
        <v>72</v>
      </c>
      <c r="R1321" t="s">
        <v>40</v>
      </c>
      <c r="S1321" t="s">
        <v>62</v>
      </c>
      <c r="T1321" t="s">
        <v>63</v>
      </c>
      <c r="U1321" t="s">
        <v>89</v>
      </c>
      <c r="V1321">
        <v>43</v>
      </c>
      <c r="W1321">
        <v>28</v>
      </c>
      <c r="X1321" t="str">
        <f>IF(Table1[[#This Row],[Driver Age]]&lt;25,"(&lt;25) Young",IF(Table1[[#This Row],[Driver Age]]&lt;=60,"(25–60) Adult","(&gt;60) Senior"))</f>
        <v>(25–60) Adult</v>
      </c>
      <c r="Y1321" t="s">
        <v>44</v>
      </c>
      <c r="Z1321" t="s">
        <v>107</v>
      </c>
      <c r="AA1321" t="s">
        <v>45</v>
      </c>
      <c r="AB1321" t="s">
        <v>77</v>
      </c>
      <c r="AC1321">
        <v>23</v>
      </c>
      <c r="AD1321" t="s">
        <v>47</v>
      </c>
      <c r="AE1321" t="s">
        <v>48</v>
      </c>
      <c r="AF1321" t="s">
        <v>49</v>
      </c>
      <c r="AG1321" t="s">
        <v>50</v>
      </c>
      <c r="AH1321">
        <v>1</v>
      </c>
      <c r="AI1321" t="s">
        <v>80</v>
      </c>
      <c r="AJ1321" t="s">
        <v>109</v>
      </c>
    </row>
    <row r="1322" spans="1:36">
      <c r="A1322" t="s">
        <v>2350</v>
      </c>
      <c r="B1322">
        <f>1</f>
        <v>1</v>
      </c>
      <c r="C1322" t="s">
        <v>54</v>
      </c>
      <c r="D1322" t="str">
        <f>VLOOKUP(Table1[[#This Row],[State Name]], Lookup!$A$2:$B$33, 2, FALSE)</f>
        <v>UP</v>
      </c>
      <c r="E1322" t="s">
        <v>174</v>
      </c>
      <c r="F1322">
        <v>2022</v>
      </c>
      <c r="G1322" t="s">
        <v>56</v>
      </c>
      <c r="H1322">
        <f t="shared" si="20"/>
        <v>1</v>
      </c>
      <c r="I1322" s="3">
        <f>DATE(Table1[[#This Row],[Year]],Table1[[#This Row],[Month_Number]],1)</f>
        <v>44562</v>
      </c>
      <c r="J1322" t="s">
        <v>84</v>
      </c>
      <c r="K1322" t="s">
        <v>218</v>
      </c>
      <c r="L1322" t="s">
        <v>59</v>
      </c>
      <c r="M1322">
        <v>5</v>
      </c>
      <c r="N1322" t="s">
        <v>86</v>
      </c>
      <c r="O1322">
        <v>5</v>
      </c>
      <c r="P1322">
        <v>0</v>
      </c>
      <c r="Q1322" t="s">
        <v>87</v>
      </c>
      <c r="R1322" t="s">
        <v>40</v>
      </c>
      <c r="S1322" t="s">
        <v>62</v>
      </c>
      <c r="T1322" t="s">
        <v>74</v>
      </c>
      <c r="U1322" t="s">
        <v>33</v>
      </c>
      <c r="V1322">
        <v>43</v>
      </c>
      <c r="W1322">
        <v>64</v>
      </c>
      <c r="X1322" t="str">
        <f>IF(Table1[[#This Row],[Driver Age]]&lt;25,"(&lt;25) Young",IF(Table1[[#This Row],[Driver Age]]&lt;=60,"(25–60) Adult","(&gt;60) Senior"))</f>
        <v>(&gt;60) Senior</v>
      </c>
      <c r="Y1322" t="s">
        <v>44</v>
      </c>
      <c r="Z1322" t="s">
        <v>33</v>
      </c>
      <c r="AA1322" t="s">
        <v>76</v>
      </c>
      <c r="AB1322" t="s">
        <v>64</v>
      </c>
      <c r="AC1322">
        <v>19</v>
      </c>
      <c r="AD1322" t="s">
        <v>114</v>
      </c>
      <c r="AE1322" t="s">
        <v>79</v>
      </c>
      <c r="AF1322" t="s">
        <v>26</v>
      </c>
      <c r="AG1322" t="s">
        <v>143</v>
      </c>
      <c r="AH1322">
        <v>0</v>
      </c>
      <c r="AI1322" t="s">
        <v>66</v>
      </c>
      <c r="AJ1322" t="s">
        <v>109</v>
      </c>
    </row>
    <row r="1323" spans="1:36">
      <c r="A1323" t="s">
        <v>2351</v>
      </c>
      <c r="B1323">
        <f>1</f>
        <v>1</v>
      </c>
      <c r="C1323" t="s">
        <v>318</v>
      </c>
      <c r="D1323" t="str">
        <f>VLOOKUP(Table1[[#This Row],[State Name]], Lookup!$A$2:$B$33, 2, FALSE)</f>
        <v>PB</v>
      </c>
      <c r="E1323" t="s">
        <v>33</v>
      </c>
      <c r="F1323">
        <v>2019</v>
      </c>
      <c r="G1323" t="s">
        <v>124</v>
      </c>
      <c r="H1323">
        <f t="shared" si="20"/>
        <v>7</v>
      </c>
      <c r="I1323" s="3">
        <f>DATE(Table1[[#This Row],[Year]],Table1[[#This Row],[Month_Number]],1)</f>
        <v>43647</v>
      </c>
      <c r="J1323" t="s">
        <v>57</v>
      </c>
      <c r="K1323" t="s">
        <v>2183</v>
      </c>
      <c r="L1323" t="s">
        <v>59</v>
      </c>
      <c r="M1323">
        <v>4</v>
      </c>
      <c r="N1323" t="s">
        <v>113</v>
      </c>
      <c r="O1323">
        <v>0</v>
      </c>
      <c r="P1323">
        <v>3</v>
      </c>
      <c r="Q1323" t="s">
        <v>39</v>
      </c>
      <c r="R1323" t="s">
        <v>88</v>
      </c>
      <c r="S1323" t="s">
        <v>62</v>
      </c>
      <c r="T1323" t="s">
        <v>63</v>
      </c>
      <c r="U1323" t="s">
        <v>89</v>
      </c>
      <c r="V1323">
        <v>102</v>
      </c>
      <c r="W1323">
        <v>61</v>
      </c>
      <c r="X1323" t="str">
        <f>IF(Table1[[#This Row],[Driver Age]]&lt;25,"(&lt;25) Young",IF(Table1[[#This Row],[Driver Age]]&lt;=60,"(25–60) Adult","(&gt;60) Senior"))</f>
        <v>(&gt;60) Senior</v>
      </c>
      <c r="Y1323" t="s">
        <v>75</v>
      </c>
      <c r="Z1323" t="s">
        <v>33</v>
      </c>
      <c r="AA1323" t="s">
        <v>76</v>
      </c>
      <c r="AB1323" t="s">
        <v>46</v>
      </c>
      <c r="AC1323">
        <v>1</v>
      </c>
      <c r="AD1323" t="s">
        <v>47</v>
      </c>
      <c r="AE1323" t="s">
        <v>65</v>
      </c>
      <c r="AF1323" t="s">
        <v>49</v>
      </c>
      <c r="AG1323" t="s">
        <v>50</v>
      </c>
      <c r="AH1323">
        <v>0</v>
      </c>
      <c r="AI1323" t="s">
        <v>66</v>
      </c>
      <c r="AJ1323" t="s">
        <v>67</v>
      </c>
    </row>
    <row r="1324" spans="1:36">
      <c r="A1324" t="s">
        <v>2352</v>
      </c>
      <c r="B1324">
        <f>1</f>
        <v>1</v>
      </c>
      <c r="C1324" t="s">
        <v>197</v>
      </c>
      <c r="D1324" t="str">
        <f>VLOOKUP(Table1[[#This Row],[State Name]], Lookup!$A$2:$B$33, 2, FALSE)</f>
        <v>GJ</v>
      </c>
      <c r="E1324" t="s">
        <v>297</v>
      </c>
      <c r="F1324">
        <v>2022</v>
      </c>
      <c r="G1324" t="s">
        <v>130</v>
      </c>
      <c r="H1324">
        <f t="shared" si="20"/>
        <v>4</v>
      </c>
      <c r="I1324" s="3">
        <f>DATE(Table1[[#This Row],[Year]],Table1[[#This Row],[Month_Number]],1)</f>
        <v>44652</v>
      </c>
      <c r="J1324" t="s">
        <v>101</v>
      </c>
      <c r="K1324" t="s">
        <v>2353</v>
      </c>
      <c r="L1324" t="s">
        <v>37</v>
      </c>
      <c r="M1324">
        <v>1</v>
      </c>
      <c r="N1324" t="s">
        <v>113</v>
      </c>
      <c r="O1324">
        <v>9</v>
      </c>
      <c r="P1324">
        <v>0</v>
      </c>
      <c r="Q1324" t="s">
        <v>39</v>
      </c>
      <c r="R1324" t="s">
        <v>88</v>
      </c>
      <c r="S1324" t="s">
        <v>73</v>
      </c>
      <c r="T1324" t="s">
        <v>105</v>
      </c>
      <c r="U1324" t="s">
        <v>106</v>
      </c>
      <c r="V1324">
        <v>89</v>
      </c>
      <c r="W1324">
        <v>37</v>
      </c>
      <c r="X1324" t="str">
        <f>IF(Table1[[#This Row],[Driver Age]]&lt;25,"(&lt;25) Young",IF(Table1[[#This Row],[Driver Age]]&lt;=60,"(25–60) Adult","(&gt;60) Senior"))</f>
        <v>(25–60) Adult</v>
      </c>
      <c r="Y1324" t="s">
        <v>75</v>
      </c>
      <c r="Z1324" t="s">
        <v>107</v>
      </c>
      <c r="AA1324" t="s">
        <v>45</v>
      </c>
      <c r="AB1324" t="s">
        <v>46</v>
      </c>
      <c r="AC1324">
        <v>13</v>
      </c>
      <c r="AD1324" t="s">
        <v>135</v>
      </c>
      <c r="AE1324" t="s">
        <v>79</v>
      </c>
      <c r="AF1324" t="s">
        <v>49</v>
      </c>
      <c r="AG1324" t="s">
        <v>143</v>
      </c>
      <c r="AH1324">
        <v>0</v>
      </c>
      <c r="AI1324" t="s">
        <v>108</v>
      </c>
      <c r="AJ1324" t="s">
        <v>91</v>
      </c>
    </row>
    <row r="1325" spans="1:36">
      <c r="A1325" t="s">
        <v>2354</v>
      </c>
      <c r="B1325">
        <f>1</f>
        <v>1</v>
      </c>
      <c r="C1325" t="s">
        <v>220</v>
      </c>
      <c r="D1325" t="str">
        <f>VLOOKUP(Table1[[#This Row],[State Name]], Lookup!$A$2:$B$33, 2, FALSE)</f>
        <v>NL</v>
      </c>
      <c r="E1325" t="s">
        <v>33</v>
      </c>
      <c r="F1325">
        <v>2020</v>
      </c>
      <c r="G1325" t="s">
        <v>56</v>
      </c>
      <c r="H1325">
        <f t="shared" si="20"/>
        <v>1</v>
      </c>
      <c r="I1325" s="3">
        <f>DATE(Table1[[#This Row],[Year]],Table1[[#This Row],[Month_Number]],1)</f>
        <v>43831</v>
      </c>
      <c r="J1325" t="s">
        <v>101</v>
      </c>
      <c r="K1325" t="s">
        <v>1880</v>
      </c>
      <c r="L1325" t="s">
        <v>50</v>
      </c>
      <c r="M1325">
        <v>4</v>
      </c>
      <c r="N1325" t="s">
        <v>60</v>
      </c>
      <c r="O1325">
        <v>0</v>
      </c>
      <c r="P1325">
        <v>2</v>
      </c>
      <c r="Q1325" t="s">
        <v>39</v>
      </c>
      <c r="R1325" t="s">
        <v>40</v>
      </c>
      <c r="S1325" t="s">
        <v>62</v>
      </c>
      <c r="T1325" t="s">
        <v>105</v>
      </c>
      <c r="U1325" t="s">
        <v>33</v>
      </c>
      <c r="V1325">
        <v>101</v>
      </c>
      <c r="W1325">
        <v>50</v>
      </c>
      <c r="X1325" t="str">
        <f>IF(Table1[[#This Row],[Driver Age]]&lt;25,"(&lt;25) Young",IF(Table1[[#This Row],[Driver Age]]&lt;=60,"(25–60) Adult","(&gt;60) Senior"))</f>
        <v>(25–60) Adult</v>
      </c>
      <c r="Y1325" t="s">
        <v>44</v>
      </c>
      <c r="Z1325" t="s">
        <v>107</v>
      </c>
      <c r="AA1325" t="s">
        <v>45</v>
      </c>
      <c r="AB1325" t="s">
        <v>46</v>
      </c>
      <c r="AC1325">
        <v>1</v>
      </c>
      <c r="AD1325" t="s">
        <v>47</v>
      </c>
      <c r="AE1325" t="s">
        <v>48</v>
      </c>
      <c r="AF1325" t="s">
        <v>49</v>
      </c>
      <c r="AG1325" t="s">
        <v>50</v>
      </c>
      <c r="AH1325">
        <v>0</v>
      </c>
      <c r="AI1325" t="s">
        <v>66</v>
      </c>
      <c r="AJ1325" t="s">
        <v>67</v>
      </c>
    </row>
    <row r="1326" spans="1:36">
      <c r="A1326" t="s">
        <v>2355</v>
      </c>
      <c r="B1326">
        <f>1</f>
        <v>1</v>
      </c>
      <c r="C1326" t="s">
        <v>253</v>
      </c>
      <c r="D1326" t="str">
        <f>VLOOKUP(Table1[[#This Row],[State Name]], Lookup!$A$2:$B$33, 2, FALSE)</f>
        <v>UK</v>
      </c>
      <c r="E1326" t="s">
        <v>33</v>
      </c>
      <c r="F1326">
        <v>2020</v>
      </c>
      <c r="G1326" t="s">
        <v>171</v>
      </c>
      <c r="H1326">
        <f t="shared" si="20"/>
        <v>2</v>
      </c>
      <c r="I1326" s="3">
        <f>DATE(Table1[[#This Row],[Year]],Table1[[#This Row],[Month_Number]],1)</f>
        <v>43862</v>
      </c>
      <c r="J1326" t="s">
        <v>101</v>
      </c>
      <c r="K1326" t="s">
        <v>2356</v>
      </c>
      <c r="L1326" t="s">
        <v>50</v>
      </c>
      <c r="M1326">
        <v>2</v>
      </c>
      <c r="N1326" t="s">
        <v>113</v>
      </c>
      <c r="O1326">
        <v>8</v>
      </c>
      <c r="P1326">
        <v>1</v>
      </c>
      <c r="Q1326" t="s">
        <v>103</v>
      </c>
      <c r="R1326" t="s">
        <v>104</v>
      </c>
      <c r="S1326" t="s">
        <v>73</v>
      </c>
      <c r="T1326" t="s">
        <v>105</v>
      </c>
      <c r="U1326" t="s">
        <v>33</v>
      </c>
      <c r="V1326">
        <v>45</v>
      </c>
      <c r="W1326">
        <v>62</v>
      </c>
      <c r="X1326" t="str">
        <f>IF(Table1[[#This Row],[Driver Age]]&lt;25,"(&lt;25) Young",IF(Table1[[#This Row],[Driver Age]]&lt;=60,"(25–60) Adult","(&gt;60) Senior"))</f>
        <v>(&gt;60) Senior</v>
      </c>
      <c r="Y1326" t="s">
        <v>44</v>
      </c>
      <c r="Z1326" t="s">
        <v>90</v>
      </c>
      <c r="AA1326" t="s">
        <v>45</v>
      </c>
      <c r="AB1326" t="s">
        <v>77</v>
      </c>
      <c r="AC1326">
        <v>7</v>
      </c>
      <c r="AD1326" t="s">
        <v>78</v>
      </c>
      <c r="AE1326" t="s">
        <v>48</v>
      </c>
      <c r="AF1326" t="s">
        <v>49</v>
      </c>
      <c r="AG1326" t="s">
        <v>50</v>
      </c>
      <c r="AH1326">
        <v>0.12</v>
      </c>
      <c r="AI1326" t="s">
        <v>66</v>
      </c>
      <c r="AJ1326" t="s">
        <v>109</v>
      </c>
    </row>
    <row r="1327" spans="1:36">
      <c r="A1327" t="s">
        <v>2357</v>
      </c>
      <c r="B1327">
        <f>1</f>
        <v>1</v>
      </c>
      <c r="C1327" t="s">
        <v>191</v>
      </c>
      <c r="D1327" t="str">
        <f>VLOOKUP(Table1[[#This Row],[State Name]], Lookup!$A$2:$B$33, 2, FALSE)</f>
        <v>CH</v>
      </c>
      <c r="E1327" t="s">
        <v>33</v>
      </c>
      <c r="F1327">
        <v>2018</v>
      </c>
      <c r="G1327" t="s">
        <v>192</v>
      </c>
      <c r="H1327">
        <f t="shared" si="20"/>
        <v>3</v>
      </c>
      <c r="I1327" s="3">
        <f>DATE(Table1[[#This Row],[Year]],Table1[[#This Row],[Month_Number]],1)</f>
        <v>43160</v>
      </c>
      <c r="J1327" t="s">
        <v>146</v>
      </c>
      <c r="K1327" t="s">
        <v>2358</v>
      </c>
      <c r="L1327" t="s">
        <v>37</v>
      </c>
      <c r="M1327">
        <v>1</v>
      </c>
      <c r="N1327" t="s">
        <v>128</v>
      </c>
      <c r="O1327">
        <v>5</v>
      </c>
      <c r="P1327">
        <v>1</v>
      </c>
      <c r="Q1327" t="s">
        <v>87</v>
      </c>
      <c r="R1327" t="s">
        <v>104</v>
      </c>
      <c r="S1327" t="s">
        <v>73</v>
      </c>
      <c r="T1327" t="s">
        <v>63</v>
      </c>
      <c r="U1327" t="s">
        <v>106</v>
      </c>
      <c r="V1327">
        <v>82</v>
      </c>
      <c r="W1327">
        <v>49</v>
      </c>
      <c r="X1327" t="str">
        <f>IF(Table1[[#This Row],[Driver Age]]&lt;25,"(&lt;25) Young",IF(Table1[[#This Row],[Driver Age]]&lt;=60,"(25–60) Adult","(&gt;60) Senior"))</f>
        <v>(25–60) Adult</v>
      </c>
      <c r="Y1327" t="s">
        <v>44</v>
      </c>
      <c r="Z1327" t="s">
        <v>90</v>
      </c>
      <c r="AA1327" t="s">
        <v>76</v>
      </c>
      <c r="AB1327" t="s">
        <v>97</v>
      </c>
      <c r="AC1327">
        <v>18</v>
      </c>
      <c r="AD1327" t="s">
        <v>114</v>
      </c>
      <c r="AE1327" t="s">
        <v>65</v>
      </c>
      <c r="AF1327" t="s">
        <v>49</v>
      </c>
      <c r="AG1327" t="s">
        <v>50</v>
      </c>
      <c r="AH1327">
        <v>0.2</v>
      </c>
      <c r="AI1327" t="s">
        <v>108</v>
      </c>
      <c r="AJ1327" t="s">
        <v>91</v>
      </c>
    </row>
    <row r="1328" spans="1:36">
      <c r="A1328" t="s">
        <v>2359</v>
      </c>
      <c r="B1328">
        <f>1</f>
        <v>1</v>
      </c>
      <c r="C1328" t="s">
        <v>99</v>
      </c>
      <c r="D1328" t="str">
        <f>VLOOKUP(Table1[[#This Row],[State Name]], Lookup!$A$2:$B$33, 2, FALSE)</f>
        <v>ML</v>
      </c>
      <c r="E1328" t="s">
        <v>33</v>
      </c>
      <c r="F1328">
        <v>2019</v>
      </c>
      <c r="G1328" t="s">
        <v>94</v>
      </c>
      <c r="H1328">
        <f t="shared" si="20"/>
        <v>8</v>
      </c>
      <c r="I1328" s="3">
        <f>DATE(Table1[[#This Row],[Year]],Table1[[#This Row],[Month_Number]],1)</f>
        <v>43678</v>
      </c>
      <c r="J1328" t="s">
        <v>84</v>
      </c>
      <c r="K1328" t="s">
        <v>1180</v>
      </c>
      <c r="L1328" t="s">
        <v>50</v>
      </c>
      <c r="M1328">
        <v>3</v>
      </c>
      <c r="N1328" t="s">
        <v>113</v>
      </c>
      <c r="O1328">
        <v>6</v>
      </c>
      <c r="P1328">
        <v>1</v>
      </c>
      <c r="Q1328" t="s">
        <v>87</v>
      </c>
      <c r="R1328" t="s">
        <v>88</v>
      </c>
      <c r="S1328" t="s">
        <v>73</v>
      </c>
      <c r="T1328" t="s">
        <v>63</v>
      </c>
      <c r="U1328" t="s">
        <v>33</v>
      </c>
      <c r="V1328">
        <v>104</v>
      </c>
      <c r="W1328">
        <v>22</v>
      </c>
      <c r="X1328" t="str">
        <f>IF(Table1[[#This Row],[Driver Age]]&lt;25,"(&lt;25) Young",IF(Table1[[#This Row],[Driver Age]]&lt;=60,"(25–60) Adult","(&gt;60) Senior"))</f>
        <v>(&lt;25) Young</v>
      </c>
      <c r="Y1328" t="s">
        <v>75</v>
      </c>
      <c r="Z1328" t="s">
        <v>33</v>
      </c>
      <c r="AA1328" t="s">
        <v>45</v>
      </c>
      <c r="AB1328" t="s">
        <v>64</v>
      </c>
      <c r="AC1328">
        <v>9</v>
      </c>
      <c r="AD1328" t="s">
        <v>78</v>
      </c>
      <c r="AE1328" t="s">
        <v>65</v>
      </c>
      <c r="AF1328" t="s">
        <v>26</v>
      </c>
      <c r="AG1328" t="s">
        <v>50</v>
      </c>
      <c r="AH1328">
        <v>0.17</v>
      </c>
      <c r="AI1328" t="s">
        <v>168</v>
      </c>
      <c r="AJ1328" t="s">
        <v>67</v>
      </c>
    </row>
    <row r="1329" spans="1:36">
      <c r="A1329" t="s">
        <v>2360</v>
      </c>
      <c r="B1329">
        <f>1</f>
        <v>1</v>
      </c>
      <c r="C1329" t="s">
        <v>157</v>
      </c>
      <c r="D1329" t="str">
        <f>VLOOKUP(Table1[[#This Row],[State Name]], Lookup!$A$2:$B$33, 2, FALSE)</f>
        <v>KA</v>
      </c>
      <c r="E1329" t="s">
        <v>302</v>
      </c>
      <c r="F1329">
        <v>2022</v>
      </c>
      <c r="G1329" t="s">
        <v>100</v>
      </c>
      <c r="H1329">
        <f t="shared" si="20"/>
        <v>11</v>
      </c>
      <c r="I1329" s="3">
        <f>DATE(Table1[[#This Row],[Year]],Table1[[#This Row],[Month_Number]],1)</f>
        <v>44866</v>
      </c>
      <c r="J1329" t="s">
        <v>146</v>
      </c>
      <c r="K1329" t="s">
        <v>2361</v>
      </c>
      <c r="L1329" t="s">
        <v>37</v>
      </c>
      <c r="M1329">
        <v>4</v>
      </c>
      <c r="N1329" t="s">
        <v>86</v>
      </c>
      <c r="O1329">
        <v>5</v>
      </c>
      <c r="P1329">
        <v>5</v>
      </c>
      <c r="Q1329" t="s">
        <v>103</v>
      </c>
      <c r="R1329" t="s">
        <v>104</v>
      </c>
      <c r="S1329" t="s">
        <v>62</v>
      </c>
      <c r="T1329" t="s">
        <v>42</v>
      </c>
      <c r="U1329" t="s">
        <v>106</v>
      </c>
      <c r="V1329">
        <v>41</v>
      </c>
      <c r="W1329">
        <v>45</v>
      </c>
      <c r="X1329" t="str">
        <f>IF(Table1[[#This Row],[Driver Age]]&lt;25,"(&lt;25) Young",IF(Table1[[#This Row],[Driver Age]]&lt;=60,"(25–60) Adult","(&gt;60) Senior"))</f>
        <v>(25–60) Adult</v>
      </c>
      <c r="Y1329" t="s">
        <v>75</v>
      </c>
      <c r="Z1329" t="s">
        <v>33</v>
      </c>
      <c r="AA1329" t="s">
        <v>45</v>
      </c>
      <c r="AB1329" t="s">
        <v>64</v>
      </c>
      <c r="AC1329">
        <v>7</v>
      </c>
      <c r="AD1329" t="s">
        <v>78</v>
      </c>
      <c r="AE1329" t="s">
        <v>79</v>
      </c>
      <c r="AF1329" t="s">
        <v>49</v>
      </c>
      <c r="AG1329" t="s">
        <v>50</v>
      </c>
      <c r="AH1329">
        <v>1</v>
      </c>
      <c r="AI1329" t="s">
        <v>108</v>
      </c>
      <c r="AJ1329" t="s">
        <v>109</v>
      </c>
    </row>
    <row r="1330" spans="1:36">
      <c r="A1330" t="s">
        <v>2362</v>
      </c>
      <c r="B1330">
        <f>1</f>
        <v>1</v>
      </c>
      <c r="C1330" t="s">
        <v>99</v>
      </c>
      <c r="D1330" t="str">
        <f>VLOOKUP(Table1[[#This Row],[State Name]], Lookup!$A$2:$B$33, 2, FALSE)</f>
        <v>ML</v>
      </c>
      <c r="E1330" t="s">
        <v>33</v>
      </c>
      <c r="F1330">
        <v>2023</v>
      </c>
      <c r="G1330" t="s">
        <v>117</v>
      </c>
      <c r="H1330">
        <f t="shared" si="20"/>
        <v>12</v>
      </c>
      <c r="I1330" s="3">
        <f>DATE(Table1[[#This Row],[Year]],Table1[[#This Row],[Month_Number]],1)</f>
        <v>45261</v>
      </c>
      <c r="J1330" t="s">
        <v>101</v>
      </c>
      <c r="K1330" t="s">
        <v>2363</v>
      </c>
      <c r="L1330" t="s">
        <v>37</v>
      </c>
      <c r="M1330">
        <v>2</v>
      </c>
      <c r="N1330" t="s">
        <v>71</v>
      </c>
      <c r="O1330">
        <v>8</v>
      </c>
      <c r="P1330">
        <v>5</v>
      </c>
      <c r="Q1330" t="s">
        <v>103</v>
      </c>
      <c r="R1330" t="s">
        <v>104</v>
      </c>
      <c r="S1330" t="s">
        <v>41</v>
      </c>
      <c r="T1330" t="s">
        <v>42</v>
      </c>
      <c r="U1330" t="s">
        <v>43</v>
      </c>
      <c r="V1330">
        <v>109</v>
      </c>
      <c r="W1330">
        <v>21</v>
      </c>
      <c r="X1330" t="str">
        <f>IF(Table1[[#This Row],[Driver Age]]&lt;25,"(&lt;25) Young",IF(Table1[[#This Row],[Driver Age]]&lt;=60,"(25–60) Adult","(&gt;60) Senior"))</f>
        <v>(&lt;25) Young</v>
      </c>
      <c r="Y1330" t="s">
        <v>75</v>
      </c>
      <c r="Z1330" t="s">
        <v>90</v>
      </c>
      <c r="AA1330" t="s">
        <v>45</v>
      </c>
      <c r="AB1330" t="s">
        <v>77</v>
      </c>
      <c r="AC1330">
        <v>23</v>
      </c>
      <c r="AD1330" t="s">
        <v>47</v>
      </c>
      <c r="AE1330" t="s">
        <v>79</v>
      </c>
      <c r="AF1330" t="s">
        <v>49</v>
      </c>
      <c r="AG1330" t="s">
        <v>50</v>
      </c>
      <c r="AH1330">
        <v>0.62</v>
      </c>
      <c r="AI1330" t="s">
        <v>168</v>
      </c>
      <c r="AJ1330" t="s">
        <v>67</v>
      </c>
    </row>
    <row r="1331" spans="1:36">
      <c r="A1331" t="s">
        <v>2364</v>
      </c>
      <c r="B1331">
        <f>1</f>
        <v>1</v>
      </c>
      <c r="C1331" t="s">
        <v>270</v>
      </c>
      <c r="D1331" t="str">
        <f>VLOOKUP(Table1[[#This Row],[State Name]], Lookup!$A$2:$B$33, 2, FALSE)</f>
        <v>HR</v>
      </c>
      <c r="E1331" t="s">
        <v>33</v>
      </c>
      <c r="F1331">
        <v>2019</v>
      </c>
      <c r="G1331" t="s">
        <v>171</v>
      </c>
      <c r="H1331">
        <f t="shared" si="20"/>
        <v>2</v>
      </c>
      <c r="I1331" s="3">
        <f>DATE(Table1[[#This Row],[Year]],Table1[[#This Row],[Month_Number]],1)</f>
        <v>43497</v>
      </c>
      <c r="J1331" t="s">
        <v>101</v>
      </c>
      <c r="K1331" t="s">
        <v>2365</v>
      </c>
      <c r="L1331" t="s">
        <v>37</v>
      </c>
      <c r="M1331">
        <v>2</v>
      </c>
      <c r="N1331" t="s">
        <v>60</v>
      </c>
      <c r="O1331">
        <v>6</v>
      </c>
      <c r="P1331">
        <v>5</v>
      </c>
      <c r="Q1331" t="s">
        <v>119</v>
      </c>
      <c r="R1331" t="s">
        <v>104</v>
      </c>
      <c r="S1331" t="s">
        <v>73</v>
      </c>
      <c r="T1331" t="s">
        <v>74</v>
      </c>
      <c r="U1331" t="s">
        <v>43</v>
      </c>
      <c r="V1331">
        <v>49</v>
      </c>
      <c r="W1331">
        <v>51</v>
      </c>
      <c r="X1331" t="str">
        <f>IF(Table1[[#This Row],[Driver Age]]&lt;25,"(&lt;25) Young",IF(Table1[[#This Row],[Driver Age]]&lt;=60,"(25–60) Adult","(&gt;60) Senior"))</f>
        <v>(25–60) Adult</v>
      </c>
      <c r="Y1331" t="s">
        <v>75</v>
      </c>
      <c r="Z1331" t="s">
        <v>90</v>
      </c>
      <c r="AA1331" t="s">
        <v>45</v>
      </c>
      <c r="AB1331" t="s">
        <v>77</v>
      </c>
      <c r="AC1331">
        <v>12</v>
      </c>
      <c r="AD1331" t="s">
        <v>135</v>
      </c>
      <c r="AE1331" t="s">
        <v>65</v>
      </c>
      <c r="AF1331" t="s">
        <v>49</v>
      </c>
      <c r="AG1331" t="s">
        <v>50</v>
      </c>
      <c r="AH1331">
        <v>0.83</v>
      </c>
      <c r="AI1331" t="s">
        <v>66</v>
      </c>
      <c r="AJ1331" t="s">
        <v>109</v>
      </c>
    </row>
    <row r="1332" spans="1:36">
      <c r="A1332" t="s">
        <v>2366</v>
      </c>
      <c r="B1332">
        <f>1</f>
        <v>1</v>
      </c>
      <c r="C1332" t="s">
        <v>197</v>
      </c>
      <c r="D1332" t="str">
        <f>VLOOKUP(Table1[[#This Row],[State Name]], Lookup!$A$2:$B$33, 2, FALSE)</f>
        <v>GJ</v>
      </c>
      <c r="E1332" t="s">
        <v>198</v>
      </c>
      <c r="F1332">
        <v>2023</v>
      </c>
      <c r="G1332" t="s">
        <v>192</v>
      </c>
      <c r="H1332">
        <f t="shared" si="20"/>
        <v>3</v>
      </c>
      <c r="I1332" s="3">
        <f>DATE(Table1[[#This Row],[Year]],Table1[[#This Row],[Month_Number]],1)</f>
        <v>44986</v>
      </c>
      <c r="J1332" t="s">
        <v>146</v>
      </c>
      <c r="K1332" t="s">
        <v>1902</v>
      </c>
      <c r="L1332" t="s">
        <v>37</v>
      </c>
      <c r="M1332">
        <v>5</v>
      </c>
      <c r="N1332" t="s">
        <v>60</v>
      </c>
      <c r="O1332">
        <v>2</v>
      </c>
      <c r="P1332">
        <v>4</v>
      </c>
      <c r="Q1332" t="s">
        <v>87</v>
      </c>
      <c r="R1332" t="s">
        <v>40</v>
      </c>
      <c r="S1332" t="s">
        <v>41</v>
      </c>
      <c r="T1332" t="s">
        <v>63</v>
      </c>
      <c r="U1332" t="s">
        <v>89</v>
      </c>
      <c r="V1332">
        <v>31</v>
      </c>
      <c r="W1332">
        <v>18</v>
      </c>
      <c r="X1332" t="str">
        <f>IF(Table1[[#This Row],[Driver Age]]&lt;25,"(&lt;25) Young",IF(Table1[[#This Row],[Driver Age]]&lt;=60,"(25–60) Adult","(&gt;60) Senior"))</f>
        <v>(&lt;25) Young</v>
      </c>
      <c r="Y1332" t="s">
        <v>75</v>
      </c>
      <c r="Z1332" t="s">
        <v>33</v>
      </c>
      <c r="AA1332" t="s">
        <v>45</v>
      </c>
      <c r="AB1332" t="s">
        <v>64</v>
      </c>
      <c r="AC1332">
        <v>22</v>
      </c>
      <c r="AD1332" t="s">
        <v>47</v>
      </c>
      <c r="AE1332" t="s">
        <v>79</v>
      </c>
      <c r="AF1332" t="s">
        <v>49</v>
      </c>
      <c r="AG1332" t="s">
        <v>50</v>
      </c>
      <c r="AH1332">
        <v>2</v>
      </c>
      <c r="AI1332" t="s">
        <v>168</v>
      </c>
      <c r="AJ1332" t="s">
        <v>109</v>
      </c>
    </row>
    <row r="1333" spans="1:36">
      <c r="A1333" t="s">
        <v>2367</v>
      </c>
      <c r="B1333">
        <f>1</f>
        <v>1</v>
      </c>
      <c r="C1333" t="s">
        <v>93</v>
      </c>
      <c r="D1333" t="str">
        <f>VLOOKUP(Table1[[#This Row],[State Name]], Lookup!$A$2:$B$33, 2, FALSE)</f>
        <v>SK</v>
      </c>
      <c r="E1333" t="s">
        <v>33</v>
      </c>
      <c r="F1333">
        <v>2022</v>
      </c>
      <c r="G1333" t="s">
        <v>192</v>
      </c>
      <c r="H1333">
        <f t="shared" si="20"/>
        <v>3</v>
      </c>
      <c r="I1333" s="3">
        <f>DATE(Table1[[#This Row],[Year]],Table1[[#This Row],[Month_Number]],1)</f>
        <v>44621</v>
      </c>
      <c r="J1333" t="s">
        <v>101</v>
      </c>
      <c r="K1333" t="s">
        <v>365</v>
      </c>
      <c r="L1333" t="s">
        <v>37</v>
      </c>
      <c r="M1333">
        <v>2</v>
      </c>
      <c r="N1333" t="s">
        <v>60</v>
      </c>
      <c r="O1333">
        <v>8</v>
      </c>
      <c r="P1333">
        <v>4</v>
      </c>
      <c r="Q1333" t="s">
        <v>39</v>
      </c>
      <c r="R1333" t="s">
        <v>40</v>
      </c>
      <c r="S1333" t="s">
        <v>62</v>
      </c>
      <c r="T1333" t="s">
        <v>63</v>
      </c>
      <c r="U1333" t="s">
        <v>43</v>
      </c>
      <c r="V1333">
        <v>31</v>
      </c>
      <c r="W1333">
        <v>49</v>
      </c>
      <c r="X1333" t="str">
        <f>IF(Table1[[#This Row],[Driver Age]]&lt;25,"(&lt;25) Young",IF(Table1[[#This Row],[Driver Age]]&lt;=60,"(25–60) Adult","(&gt;60) Senior"))</f>
        <v>(25–60) Adult</v>
      </c>
      <c r="Y1333" t="s">
        <v>44</v>
      </c>
      <c r="Z1333" t="s">
        <v>33</v>
      </c>
      <c r="AA1333" t="s">
        <v>76</v>
      </c>
      <c r="AB1333" t="s">
        <v>97</v>
      </c>
      <c r="AC1333">
        <v>5</v>
      </c>
      <c r="AD1333" t="s">
        <v>78</v>
      </c>
      <c r="AE1333" t="s">
        <v>79</v>
      </c>
      <c r="AF1333" t="s">
        <v>49</v>
      </c>
      <c r="AG1333" t="s">
        <v>50</v>
      </c>
      <c r="AH1333">
        <v>0.5</v>
      </c>
      <c r="AI1333" t="s">
        <v>108</v>
      </c>
      <c r="AJ1333" t="s">
        <v>109</v>
      </c>
    </row>
    <row r="1334" spans="1:36">
      <c r="A1334" t="s">
        <v>2368</v>
      </c>
      <c r="B1334">
        <f>1</f>
        <v>1</v>
      </c>
      <c r="C1334" t="s">
        <v>311</v>
      </c>
      <c r="D1334" t="str">
        <f>VLOOKUP(Table1[[#This Row],[State Name]], Lookup!$A$2:$B$33, 2, FALSE)</f>
        <v>JH</v>
      </c>
      <c r="E1334" t="s">
        <v>33</v>
      </c>
      <c r="F1334">
        <v>2019</v>
      </c>
      <c r="G1334" t="s">
        <v>83</v>
      </c>
      <c r="H1334">
        <f t="shared" si="20"/>
        <v>6</v>
      </c>
      <c r="I1334" s="3">
        <f>DATE(Table1[[#This Row],[Year]],Table1[[#This Row],[Month_Number]],1)</f>
        <v>43617</v>
      </c>
      <c r="J1334" t="s">
        <v>146</v>
      </c>
      <c r="K1334" t="s">
        <v>2369</v>
      </c>
      <c r="L1334" t="s">
        <v>37</v>
      </c>
      <c r="M1334">
        <v>4</v>
      </c>
      <c r="N1334" t="s">
        <v>38</v>
      </c>
      <c r="O1334">
        <v>10</v>
      </c>
      <c r="P1334">
        <v>0</v>
      </c>
      <c r="Q1334" t="s">
        <v>72</v>
      </c>
      <c r="R1334" t="s">
        <v>40</v>
      </c>
      <c r="S1334" t="s">
        <v>73</v>
      </c>
      <c r="T1334" t="s">
        <v>42</v>
      </c>
      <c r="U1334" t="s">
        <v>89</v>
      </c>
      <c r="V1334">
        <v>40</v>
      </c>
      <c r="W1334">
        <v>63</v>
      </c>
      <c r="X1334" t="str">
        <f>IF(Table1[[#This Row],[Driver Age]]&lt;25,"(&lt;25) Young",IF(Table1[[#This Row],[Driver Age]]&lt;=60,"(25–60) Adult","(&gt;60) Senior"))</f>
        <v>(&gt;60) Senior</v>
      </c>
      <c r="Y1334" t="s">
        <v>44</v>
      </c>
      <c r="Z1334" t="s">
        <v>33</v>
      </c>
      <c r="AA1334" t="s">
        <v>76</v>
      </c>
      <c r="AB1334" t="s">
        <v>64</v>
      </c>
      <c r="AC1334">
        <v>1</v>
      </c>
      <c r="AD1334" t="s">
        <v>47</v>
      </c>
      <c r="AE1334" t="s">
        <v>65</v>
      </c>
      <c r="AF1334" t="s">
        <v>49</v>
      </c>
      <c r="AG1334" t="s">
        <v>143</v>
      </c>
      <c r="AH1334">
        <v>0</v>
      </c>
      <c r="AI1334" t="s">
        <v>66</v>
      </c>
      <c r="AJ1334" t="s">
        <v>109</v>
      </c>
    </row>
    <row r="1335" spans="1:36">
      <c r="A1335" t="s">
        <v>2370</v>
      </c>
      <c r="B1335">
        <f>1</f>
        <v>1</v>
      </c>
      <c r="C1335" t="s">
        <v>286</v>
      </c>
      <c r="D1335" t="str">
        <f>VLOOKUP(Table1[[#This Row],[State Name]], Lookup!$A$2:$B$33, 2, FALSE)</f>
        <v>GA</v>
      </c>
      <c r="E1335" t="s">
        <v>33</v>
      </c>
      <c r="F1335">
        <v>2021</v>
      </c>
      <c r="G1335" t="s">
        <v>138</v>
      </c>
      <c r="H1335">
        <f t="shared" si="20"/>
        <v>9</v>
      </c>
      <c r="I1335" s="3">
        <f>DATE(Table1[[#This Row],[Year]],Table1[[#This Row],[Month_Number]],1)</f>
        <v>44440</v>
      </c>
      <c r="J1335" t="s">
        <v>146</v>
      </c>
      <c r="K1335" t="s">
        <v>1855</v>
      </c>
      <c r="L1335" t="s">
        <v>59</v>
      </c>
      <c r="M1335">
        <v>4</v>
      </c>
      <c r="N1335" t="s">
        <v>60</v>
      </c>
      <c r="O1335">
        <v>1</v>
      </c>
      <c r="P1335">
        <v>0</v>
      </c>
      <c r="Q1335" t="s">
        <v>119</v>
      </c>
      <c r="R1335" t="s">
        <v>61</v>
      </c>
      <c r="S1335" t="s">
        <v>120</v>
      </c>
      <c r="T1335" t="s">
        <v>105</v>
      </c>
      <c r="U1335" t="s">
        <v>106</v>
      </c>
      <c r="V1335">
        <v>39</v>
      </c>
      <c r="W1335">
        <v>33</v>
      </c>
      <c r="X1335" t="str">
        <f>IF(Table1[[#This Row],[Driver Age]]&lt;25,"(&lt;25) Young",IF(Table1[[#This Row],[Driver Age]]&lt;=60,"(25–60) Adult","(&gt;60) Senior"))</f>
        <v>(25–60) Adult</v>
      </c>
      <c r="Y1335" t="s">
        <v>44</v>
      </c>
      <c r="Z1335" t="s">
        <v>107</v>
      </c>
      <c r="AA1335" t="s">
        <v>76</v>
      </c>
      <c r="AB1335" t="s">
        <v>97</v>
      </c>
      <c r="AC1335">
        <v>6</v>
      </c>
      <c r="AD1335" t="s">
        <v>78</v>
      </c>
      <c r="AE1335" t="s">
        <v>48</v>
      </c>
      <c r="AF1335" t="s">
        <v>49</v>
      </c>
      <c r="AG1335" t="s">
        <v>143</v>
      </c>
      <c r="AH1335">
        <v>0</v>
      </c>
      <c r="AI1335" t="s">
        <v>80</v>
      </c>
      <c r="AJ1335" t="s">
        <v>109</v>
      </c>
    </row>
    <row r="1336" spans="1:36">
      <c r="A1336" t="s">
        <v>2371</v>
      </c>
      <c r="B1336">
        <f>1</f>
        <v>1</v>
      </c>
      <c r="C1336" t="s">
        <v>145</v>
      </c>
      <c r="D1336" t="str">
        <f>VLOOKUP(Table1[[#This Row],[State Name]], Lookup!$A$2:$B$33, 2, FALSE)</f>
        <v>TS</v>
      </c>
      <c r="E1336" t="s">
        <v>33</v>
      </c>
      <c r="F1336">
        <v>2022</v>
      </c>
      <c r="G1336" t="s">
        <v>138</v>
      </c>
      <c r="H1336">
        <f t="shared" si="20"/>
        <v>9</v>
      </c>
      <c r="I1336" s="3">
        <f>DATE(Table1[[#This Row],[Year]],Table1[[#This Row],[Month_Number]],1)</f>
        <v>44805</v>
      </c>
      <c r="J1336" t="s">
        <v>95</v>
      </c>
      <c r="K1336" t="s">
        <v>2372</v>
      </c>
      <c r="L1336" t="s">
        <v>37</v>
      </c>
      <c r="M1336">
        <v>4</v>
      </c>
      <c r="N1336" t="s">
        <v>162</v>
      </c>
      <c r="O1336">
        <v>4</v>
      </c>
      <c r="P1336">
        <v>3</v>
      </c>
      <c r="Q1336" t="s">
        <v>103</v>
      </c>
      <c r="R1336" t="s">
        <v>104</v>
      </c>
      <c r="S1336" t="s">
        <v>73</v>
      </c>
      <c r="T1336" t="s">
        <v>63</v>
      </c>
      <c r="U1336" t="s">
        <v>89</v>
      </c>
      <c r="V1336">
        <v>31</v>
      </c>
      <c r="W1336">
        <v>50</v>
      </c>
      <c r="X1336" t="str">
        <f>IF(Table1[[#This Row],[Driver Age]]&lt;25,"(&lt;25) Young",IF(Table1[[#This Row],[Driver Age]]&lt;=60,"(25–60) Adult","(&gt;60) Senior"))</f>
        <v>(25–60) Adult</v>
      </c>
      <c r="Y1336" t="s">
        <v>44</v>
      </c>
      <c r="Z1336" t="s">
        <v>90</v>
      </c>
      <c r="AA1336" t="s">
        <v>45</v>
      </c>
      <c r="AB1336" t="s">
        <v>77</v>
      </c>
      <c r="AC1336">
        <v>8</v>
      </c>
      <c r="AD1336" t="s">
        <v>78</v>
      </c>
      <c r="AE1336" t="s">
        <v>79</v>
      </c>
      <c r="AF1336" t="s">
        <v>49</v>
      </c>
      <c r="AG1336" t="s">
        <v>50</v>
      </c>
      <c r="AH1336">
        <v>0.75</v>
      </c>
      <c r="AI1336" t="s">
        <v>66</v>
      </c>
      <c r="AJ1336" t="s">
        <v>109</v>
      </c>
    </row>
    <row r="1337" spans="1:36">
      <c r="A1337" t="s">
        <v>2373</v>
      </c>
      <c r="B1337">
        <f>1</f>
        <v>1</v>
      </c>
      <c r="C1337" t="s">
        <v>145</v>
      </c>
      <c r="D1337" t="str">
        <f>VLOOKUP(Table1[[#This Row],[State Name]], Lookup!$A$2:$B$33, 2, FALSE)</f>
        <v>TS</v>
      </c>
      <c r="E1337" t="s">
        <v>33</v>
      </c>
      <c r="F1337">
        <v>2022</v>
      </c>
      <c r="G1337" t="s">
        <v>192</v>
      </c>
      <c r="H1337">
        <f t="shared" si="20"/>
        <v>3</v>
      </c>
      <c r="I1337" s="3">
        <f>DATE(Table1[[#This Row],[Year]],Table1[[#This Row],[Month_Number]],1)</f>
        <v>44621</v>
      </c>
      <c r="J1337" t="s">
        <v>57</v>
      </c>
      <c r="K1337" t="s">
        <v>1885</v>
      </c>
      <c r="L1337" t="s">
        <v>59</v>
      </c>
      <c r="M1337">
        <v>5</v>
      </c>
      <c r="N1337" t="s">
        <v>162</v>
      </c>
      <c r="O1337">
        <v>4</v>
      </c>
      <c r="P1337">
        <v>5</v>
      </c>
      <c r="Q1337" t="s">
        <v>103</v>
      </c>
      <c r="R1337" t="s">
        <v>88</v>
      </c>
      <c r="S1337" t="s">
        <v>73</v>
      </c>
      <c r="T1337" t="s">
        <v>63</v>
      </c>
      <c r="U1337" t="s">
        <v>106</v>
      </c>
      <c r="V1337">
        <v>113</v>
      </c>
      <c r="W1337">
        <v>46</v>
      </c>
      <c r="X1337" t="str">
        <f>IF(Table1[[#This Row],[Driver Age]]&lt;25,"(&lt;25) Young",IF(Table1[[#This Row],[Driver Age]]&lt;=60,"(25–60) Adult","(&gt;60) Senior"))</f>
        <v>(25–60) Adult</v>
      </c>
      <c r="Y1337" t="s">
        <v>75</v>
      </c>
      <c r="Z1337" t="s">
        <v>33</v>
      </c>
      <c r="AA1337" t="s">
        <v>76</v>
      </c>
      <c r="AB1337" t="s">
        <v>77</v>
      </c>
      <c r="AC1337">
        <v>8</v>
      </c>
      <c r="AD1337" t="s">
        <v>78</v>
      </c>
      <c r="AE1337" t="s">
        <v>79</v>
      </c>
      <c r="AF1337" t="s">
        <v>49</v>
      </c>
      <c r="AG1337" t="s">
        <v>50</v>
      </c>
      <c r="AH1337">
        <v>1.25</v>
      </c>
      <c r="AI1337" t="s">
        <v>108</v>
      </c>
      <c r="AJ1337" t="s">
        <v>81</v>
      </c>
    </row>
    <row r="1338" spans="1:36">
      <c r="A1338" t="s">
        <v>2374</v>
      </c>
      <c r="B1338">
        <f>1</f>
        <v>1</v>
      </c>
      <c r="C1338" t="s">
        <v>270</v>
      </c>
      <c r="D1338" t="str">
        <f>VLOOKUP(Table1[[#This Row],[State Name]], Lookup!$A$2:$B$33, 2, FALSE)</f>
        <v>HR</v>
      </c>
      <c r="E1338" t="s">
        <v>33</v>
      </c>
      <c r="F1338">
        <v>2019</v>
      </c>
      <c r="G1338" t="s">
        <v>192</v>
      </c>
      <c r="H1338">
        <f t="shared" si="20"/>
        <v>3</v>
      </c>
      <c r="I1338" s="3">
        <f>DATE(Table1[[#This Row],[Year]],Table1[[#This Row],[Month_Number]],1)</f>
        <v>43525</v>
      </c>
      <c r="J1338" t="s">
        <v>154</v>
      </c>
      <c r="K1338" t="s">
        <v>2375</v>
      </c>
      <c r="L1338" t="s">
        <v>59</v>
      </c>
      <c r="M1338">
        <v>3</v>
      </c>
      <c r="N1338" t="s">
        <v>71</v>
      </c>
      <c r="O1338">
        <v>3</v>
      </c>
      <c r="P1338">
        <v>0</v>
      </c>
      <c r="Q1338" t="s">
        <v>103</v>
      </c>
      <c r="R1338" t="s">
        <v>104</v>
      </c>
      <c r="S1338" t="s">
        <v>62</v>
      </c>
      <c r="T1338" t="s">
        <v>74</v>
      </c>
      <c r="U1338" t="s">
        <v>43</v>
      </c>
      <c r="V1338">
        <v>90</v>
      </c>
      <c r="W1338">
        <v>48</v>
      </c>
      <c r="X1338" t="str">
        <f>IF(Table1[[#This Row],[Driver Age]]&lt;25,"(&lt;25) Young",IF(Table1[[#This Row],[Driver Age]]&lt;=60,"(25–60) Adult","(&gt;60) Senior"))</f>
        <v>(25–60) Adult</v>
      </c>
      <c r="Y1338" t="s">
        <v>75</v>
      </c>
      <c r="Z1338" t="s">
        <v>90</v>
      </c>
      <c r="AA1338" t="s">
        <v>76</v>
      </c>
      <c r="AB1338" t="s">
        <v>46</v>
      </c>
      <c r="AC1338">
        <v>9</v>
      </c>
      <c r="AD1338" t="s">
        <v>78</v>
      </c>
      <c r="AE1338" t="s">
        <v>65</v>
      </c>
      <c r="AF1338" t="s">
        <v>26</v>
      </c>
      <c r="AG1338" t="s">
        <v>143</v>
      </c>
      <c r="AH1338">
        <v>0</v>
      </c>
      <c r="AI1338" t="s">
        <v>108</v>
      </c>
      <c r="AJ1338" t="s">
        <v>67</v>
      </c>
    </row>
    <row r="1339" spans="1:36">
      <c r="A1339" t="s">
        <v>2376</v>
      </c>
      <c r="B1339">
        <f>1</f>
        <v>1</v>
      </c>
      <c r="C1339" t="s">
        <v>170</v>
      </c>
      <c r="D1339" t="str">
        <f>VLOOKUP(Table1[[#This Row],[State Name]], Lookup!$A$2:$B$33, 2, FALSE)</f>
        <v>PY</v>
      </c>
      <c r="E1339" t="s">
        <v>33</v>
      </c>
      <c r="F1339">
        <v>2021</v>
      </c>
      <c r="G1339" t="s">
        <v>171</v>
      </c>
      <c r="H1339">
        <f t="shared" si="20"/>
        <v>2</v>
      </c>
      <c r="I1339" s="3">
        <f>DATE(Table1[[#This Row],[Year]],Table1[[#This Row],[Month_Number]],1)</f>
        <v>44228</v>
      </c>
      <c r="J1339" t="s">
        <v>154</v>
      </c>
      <c r="K1339" t="s">
        <v>2377</v>
      </c>
      <c r="L1339" t="s">
        <v>50</v>
      </c>
      <c r="M1339">
        <v>3</v>
      </c>
      <c r="N1339" t="s">
        <v>71</v>
      </c>
      <c r="O1339">
        <v>10</v>
      </c>
      <c r="P1339">
        <v>3</v>
      </c>
      <c r="Q1339" t="s">
        <v>103</v>
      </c>
      <c r="R1339" t="s">
        <v>40</v>
      </c>
      <c r="S1339" t="s">
        <v>62</v>
      </c>
      <c r="T1339" t="s">
        <v>63</v>
      </c>
      <c r="U1339" t="s">
        <v>106</v>
      </c>
      <c r="V1339">
        <v>67</v>
      </c>
      <c r="W1339">
        <v>55</v>
      </c>
      <c r="X1339" t="str">
        <f>IF(Table1[[#This Row],[Driver Age]]&lt;25,"(&lt;25) Young",IF(Table1[[#This Row],[Driver Age]]&lt;=60,"(25–60) Adult","(&gt;60) Senior"))</f>
        <v>(25–60) Adult</v>
      </c>
      <c r="Y1339" t="s">
        <v>75</v>
      </c>
      <c r="Z1339" t="s">
        <v>33</v>
      </c>
      <c r="AA1339" t="s">
        <v>76</v>
      </c>
      <c r="AB1339" t="s">
        <v>97</v>
      </c>
      <c r="AC1339">
        <v>1</v>
      </c>
      <c r="AD1339" t="s">
        <v>47</v>
      </c>
      <c r="AE1339" t="s">
        <v>48</v>
      </c>
      <c r="AF1339" t="s">
        <v>26</v>
      </c>
      <c r="AG1339" t="s">
        <v>50</v>
      </c>
      <c r="AH1339">
        <v>0.3</v>
      </c>
      <c r="AI1339" t="s">
        <v>66</v>
      </c>
      <c r="AJ1339" t="s">
        <v>52</v>
      </c>
    </row>
    <row r="1340" spans="1:36">
      <c r="A1340" t="s">
        <v>2378</v>
      </c>
      <c r="B1340">
        <f>1</f>
        <v>1</v>
      </c>
      <c r="C1340" t="s">
        <v>286</v>
      </c>
      <c r="D1340" t="str">
        <f>VLOOKUP(Table1[[#This Row],[State Name]], Lookup!$A$2:$B$33, 2, FALSE)</f>
        <v>GA</v>
      </c>
      <c r="E1340" t="s">
        <v>33</v>
      </c>
      <c r="F1340">
        <v>2018</v>
      </c>
      <c r="G1340" t="s">
        <v>56</v>
      </c>
      <c r="H1340">
        <f t="shared" si="20"/>
        <v>1</v>
      </c>
      <c r="I1340" s="3">
        <f>DATE(Table1[[#This Row],[Year]],Table1[[#This Row],[Month_Number]],1)</f>
        <v>43101</v>
      </c>
      <c r="J1340" t="s">
        <v>84</v>
      </c>
      <c r="K1340" t="s">
        <v>356</v>
      </c>
      <c r="L1340" t="s">
        <v>50</v>
      </c>
      <c r="M1340">
        <v>2</v>
      </c>
      <c r="N1340" t="s">
        <v>71</v>
      </c>
      <c r="O1340">
        <v>7</v>
      </c>
      <c r="P1340">
        <v>5</v>
      </c>
      <c r="Q1340" t="s">
        <v>39</v>
      </c>
      <c r="R1340" t="s">
        <v>104</v>
      </c>
      <c r="S1340" t="s">
        <v>73</v>
      </c>
      <c r="T1340" t="s">
        <v>42</v>
      </c>
      <c r="U1340" t="s">
        <v>33</v>
      </c>
      <c r="V1340">
        <v>117</v>
      </c>
      <c r="W1340">
        <v>39</v>
      </c>
      <c r="X1340" t="str">
        <f>IF(Table1[[#This Row],[Driver Age]]&lt;25,"(&lt;25) Young",IF(Table1[[#This Row],[Driver Age]]&lt;=60,"(25–60) Adult","(&gt;60) Senior"))</f>
        <v>(25–60) Adult</v>
      </c>
      <c r="Y1340" t="s">
        <v>44</v>
      </c>
      <c r="Z1340" t="s">
        <v>33</v>
      </c>
      <c r="AA1340" t="s">
        <v>45</v>
      </c>
      <c r="AB1340" t="s">
        <v>64</v>
      </c>
      <c r="AC1340">
        <v>12</v>
      </c>
      <c r="AD1340" t="s">
        <v>135</v>
      </c>
      <c r="AE1340" t="s">
        <v>65</v>
      </c>
      <c r="AF1340" t="s">
        <v>26</v>
      </c>
      <c r="AG1340" t="s">
        <v>50</v>
      </c>
      <c r="AH1340">
        <v>0.71</v>
      </c>
      <c r="AI1340" t="s">
        <v>108</v>
      </c>
      <c r="AJ1340" t="s">
        <v>81</v>
      </c>
    </row>
    <row r="1341" spans="1:36">
      <c r="A1341" t="s">
        <v>2379</v>
      </c>
      <c r="B1341">
        <f>1</f>
        <v>1</v>
      </c>
      <c r="C1341" t="s">
        <v>197</v>
      </c>
      <c r="D1341" t="str">
        <f>VLOOKUP(Table1[[#This Row],[State Name]], Lookup!$A$2:$B$33, 2, FALSE)</f>
        <v>GJ</v>
      </c>
      <c r="E1341" t="s">
        <v>297</v>
      </c>
      <c r="F1341">
        <v>2021</v>
      </c>
      <c r="G1341" t="s">
        <v>83</v>
      </c>
      <c r="H1341">
        <f t="shared" si="20"/>
        <v>6</v>
      </c>
      <c r="I1341" s="3">
        <f>DATE(Table1[[#This Row],[Year]],Table1[[#This Row],[Month_Number]],1)</f>
        <v>44348</v>
      </c>
      <c r="J1341" t="s">
        <v>146</v>
      </c>
      <c r="K1341" t="s">
        <v>1174</v>
      </c>
      <c r="L1341" t="s">
        <v>59</v>
      </c>
      <c r="M1341">
        <v>5</v>
      </c>
      <c r="N1341" t="s">
        <v>86</v>
      </c>
      <c r="O1341">
        <v>2</v>
      </c>
      <c r="P1341">
        <v>3</v>
      </c>
      <c r="Q1341" t="s">
        <v>119</v>
      </c>
      <c r="R1341" t="s">
        <v>40</v>
      </c>
      <c r="S1341" t="s">
        <v>62</v>
      </c>
      <c r="T1341" t="s">
        <v>63</v>
      </c>
      <c r="U1341" t="s">
        <v>33</v>
      </c>
      <c r="V1341">
        <v>118</v>
      </c>
      <c r="W1341">
        <v>35</v>
      </c>
      <c r="X1341" t="str">
        <f>IF(Table1[[#This Row],[Driver Age]]&lt;25,"(&lt;25) Young",IF(Table1[[#This Row],[Driver Age]]&lt;=60,"(25–60) Adult","(&gt;60) Senior"))</f>
        <v>(25–60) Adult</v>
      </c>
      <c r="Y1341" t="s">
        <v>75</v>
      </c>
      <c r="Z1341" t="s">
        <v>107</v>
      </c>
      <c r="AA1341" t="s">
        <v>76</v>
      </c>
      <c r="AB1341" t="s">
        <v>77</v>
      </c>
      <c r="AC1341">
        <v>2</v>
      </c>
      <c r="AD1341" t="s">
        <v>47</v>
      </c>
      <c r="AE1341" t="s">
        <v>48</v>
      </c>
      <c r="AF1341" t="s">
        <v>49</v>
      </c>
      <c r="AG1341" t="s">
        <v>50</v>
      </c>
      <c r="AH1341">
        <v>1.5</v>
      </c>
      <c r="AI1341" t="s">
        <v>108</v>
      </c>
      <c r="AJ1341" t="s">
        <v>81</v>
      </c>
    </row>
    <row r="1342" spans="1:36">
      <c r="A1342" t="s">
        <v>2380</v>
      </c>
      <c r="B1342">
        <f>1</f>
        <v>1</v>
      </c>
      <c r="C1342" t="s">
        <v>270</v>
      </c>
      <c r="D1342" t="str">
        <f>VLOOKUP(Table1[[#This Row],[State Name]], Lookup!$A$2:$B$33, 2, FALSE)</f>
        <v>HR</v>
      </c>
      <c r="E1342" t="s">
        <v>33</v>
      </c>
      <c r="F1342">
        <v>2022</v>
      </c>
      <c r="G1342" t="s">
        <v>56</v>
      </c>
      <c r="H1342">
        <f t="shared" si="20"/>
        <v>1</v>
      </c>
      <c r="I1342" s="3">
        <f>DATE(Table1[[#This Row],[Year]],Table1[[#This Row],[Month_Number]],1)</f>
        <v>44562</v>
      </c>
      <c r="J1342" t="s">
        <v>154</v>
      </c>
      <c r="K1342" t="s">
        <v>1519</v>
      </c>
      <c r="L1342" t="s">
        <v>59</v>
      </c>
      <c r="M1342">
        <v>5</v>
      </c>
      <c r="N1342" t="s">
        <v>113</v>
      </c>
      <c r="O1342">
        <v>9</v>
      </c>
      <c r="P1342">
        <v>2</v>
      </c>
      <c r="Q1342" t="s">
        <v>39</v>
      </c>
      <c r="R1342" t="s">
        <v>61</v>
      </c>
      <c r="S1342" t="s">
        <v>120</v>
      </c>
      <c r="T1342" t="s">
        <v>105</v>
      </c>
      <c r="U1342" t="s">
        <v>43</v>
      </c>
      <c r="V1342">
        <v>92</v>
      </c>
      <c r="W1342">
        <v>67</v>
      </c>
      <c r="X1342" t="str">
        <f>IF(Table1[[#This Row],[Driver Age]]&lt;25,"(&lt;25) Young",IF(Table1[[#This Row],[Driver Age]]&lt;=60,"(25–60) Adult","(&gt;60) Senior"))</f>
        <v>(&gt;60) Senior</v>
      </c>
      <c r="Y1342" t="s">
        <v>75</v>
      </c>
      <c r="Z1342" t="s">
        <v>33</v>
      </c>
      <c r="AA1342" t="s">
        <v>76</v>
      </c>
      <c r="AB1342" t="s">
        <v>64</v>
      </c>
      <c r="AC1342">
        <v>11</v>
      </c>
      <c r="AD1342" t="s">
        <v>78</v>
      </c>
      <c r="AE1342" t="s">
        <v>79</v>
      </c>
      <c r="AF1342" t="s">
        <v>26</v>
      </c>
      <c r="AG1342" t="s">
        <v>50</v>
      </c>
      <c r="AH1342">
        <v>0.22</v>
      </c>
      <c r="AI1342" t="s">
        <v>51</v>
      </c>
      <c r="AJ1342" t="s">
        <v>67</v>
      </c>
    </row>
    <row r="1343" spans="1:36">
      <c r="A1343" t="s">
        <v>2381</v>
      </c>
      <c r="B1343">
        <f>1</f>
        <v>1</v>
      </c>
      <c r="C1343" t="s">
        <v>170</v>
      </c>
      <c r="D1343" t="str">
        <f>VLOOKUP(Table1[[#This Row],[State Name]], Lookup!$A$2:$B$33, 2, FALSE)</f>
        <v>PY</v>
      </c>
      <c r="E1343" t="s">
        <v>33</v>
      </c>
      <c r="F1343">
        <v>2020</v>
      </c>
      <c r="G1343" t="s">
        <v>34</v>
      </c>
      <c r="H1343">
        <f t="shared" si="20"/>
        <v>5</v>
      </c>
      <c r="I1343" s="3">
        <f>DATE(Table1[[#This Row],[Year]],Table1[[#This Row],[Month_Number]],1)</f>
        <v>43952</v>
      </c>
      <c r="J1343" t="s">
        <v>84</v>
      </c>
      <c r="K1343" t="s">
        <v>468</v>
      </c>
      <c r="L1343" t="s">
        <v>50</v>
      </c>
      <c r="M1343">
        <v>1</v>
      </c>
      <c r="N1343" t="s">
        <v>128</v>
      </c>
      <c r="O1343">
        <v>1</v>
      </c>
      <c r="P1343">
        <v>0</v>
      </c>
      <c r="Q1343" t="s">
        <v>119</v>
      </c>
      <c r="R1343" t="s">
        <v>88</v>
      </c>
      <c r="S1343" t="s">
        <v>120</v>
      </c>
      <c r="T1343" t="s">
        <v>42</v>
      </c>
      <c r="U1343" t="s">
        <v>43</v>
      </c>
      <c r="V1343">
        <v>95</v>
      </c>
      <c r="W1343">
        <v>31</v>
      </c>
      <c r="X1343" t="str">
        <f>IF(Table1[[#This Row],[Driver Age]]&lt;25,"(&lt;25) Young",IF(Table1[[#This Row],[Driver Age]]&lt;=60,"(25–60) Adult","(&gt;60) Senior"))</f>
        <v>(25–60) Adult</v>
      </c>
      <c r="Y1343" t="s">
        <v>44</v>
      </c>
      <c r="Z1343" t="s">
        <v>90</v>
      </c>
      <c r="AA1343" t="s">
        <v>45</v>
      </c>
      <c r="AB1343" t="s">
        <v>64</v>
      </c>
      <c r="AC1343">
        <v>21</v>
      </c>
      <c r="AD1343" t="s">
        <v>47</v>
      </c>
      <c r="AE1343" t="s">
        <v>48</v>
      </c>
      <c r="AF1343" t="s">
        <v>26</v>
      </c>
      <c r="AG1343" t="s">
        <v>143</v>
      </c>
      <c r="AH1343">
        <v>0</v>
      </c>
      <c r="AI1343" t="s">
        <v>80</v>
      </c>
      <c r="AJ1343" t="s">
        <v>67</v>
      </c>
    </row>
    <row r="1344" spans="1:36">
      <c r="A1344" t="s">
        <v>2382</v>
      </c>
      <c r="B1344">
        <f>1</f>
        <v>1</v>
      </c>
      <c r="C1344" t="s">
        <v>311</v>
      </c>
      <c r="D1344" t="str">
        <f>VLOOKUP(Table1[[#This Row],[State Name]], Lookup!$A$2:$B$33, 2, FALSE)</f>
        <v>JH</v>
      </c>
      <c r="E1344" t="s">
        <v>33</v>
      </c>
      <c r="F1344">
        <v>2021</v>
      </c>
      <c r="G1344" t="s">
        <v>138</v>
      </c>
      <c r="H1344">
        <f t="shared" si="20"/>
        <v>9</v>
      </c>
      <c r="I1344" s="3">
        <f>DATE(Table1[[#This Row],[Year]],Table1[[#This Row],[Month_Number]],1)</f>
        <v>44440</v>
      </c>
      <c r="J1344" t="s">
        <v>57</v>
      </c>
      <c r="K1344" t="s">
        <v>2383</v>
      </c>
      <c r="L1344" t="s">
        <v>37</v>
      </c>
      <c r="M1344">
        <v>1</v>
      </c>
      <c r="N1344" t="s">
        <v>128</v>
      </c>
      <c r="O1344">
        <v>3</v>
      </c>
      <c r="P1344">
        <v>0</v>
      </c>
      <c r="Q1344" t="s">
        <v>103</v>
      </c>
      <c r="R1344" t="s">
        <v>104</v>
      </c>
      <c r="S1344" t="s">
        <v>73</v>
      </c>
      <c r="T1344" t="s">
        <v>74</v>
      </c>
      <c r="U1344" t="s">
        <v>106</v>
      </c>
      <c r="V1344">
        <v>95</v>
      </c>
      <c r="W1344">
        <v>19</v>
      </c>
      <c r="X1344" t="str">
        <f>IF(Table1[[#This Row],[Driver Age]]&lt;25,"(&lt;25) Young",IF(Table1[[#This Row],[Driver Age]]&lt;=60,"(25–60) Adult","(&gt;60) Senior"))</f>
        <v>(&lt;25) Young</v>
      </c>
      <c r="Y1344" t="s">
        <v>75</v>
      </c>
      <c r="Z1344" t="s">
        <v>90</v>
      </c>
      <c r="AA1344" t="s">
        <v>76</v>
      </c>
      <c r="AB1344" t="s">
        <v>97</v>
      </c>
      <c r="AC1344">
        <v>20</v>
      </c>
      <c r="AD1344" t="s">
        <v>114</v>
      </c>
      <c r="AE1344" t="s">
        <v>48</v>
      </c>
      <c r="AF1344" t="s">
        <v>49</v>
      </c>
      <c r="AG1344" t="s">
        <v>143</v>
      </c>
      <c r="AH1344">
        <v>0</v>
      </c>
      <c r="AI1344" t="s">
        <v>168</v>
      </c>
      <c r="AJ1344" t="s">
        <v>67</v>
      </c>
    </row>
    <row r="1345" spans="1:36">
      <c r="A1345" t="s">
        <v>2384</v>
      </c>
      <c r="B1345">
        <f>1</f>
        <v>1</v>
      </c>
      <c r="C1345" t="s">
        <v>286</v>
      </c>
      <c r="D1345" t="str">
        <f>VLOOKUP(Table1[[#This Row],[State Name]], Lookup!$A$2:$B$33, 2, FALSE)</f>
        <v>GA</v>
      </c>
      <c r="E1345" t="s">
        <v>33</v>
      </c>
      <c r="F1345">
        <v>2019</v>
      </c>
      <c r="G1345" t="s">
        <v>130</v>
      </c>
      <c r="H1345">
        <f t="shared" si="20"/>
        <v>4</v>
      </c>
      <c r="I1345" s="3">
        <f>DATE(Table1[[#This Row],[Year]],Table1[[#This Row],[Month_Number]],1)</f>
        <v>43556</v>
      </c>
      <c r="J1345" t="s">
        <v>146</v>
      </c>
      <c r="K1345" t="s">
        <v>484</v>
      </c>
      <c r="L1345" t="s">
        <v>37</v>
      </c>
      <c r="M1345">
        <v>1</v>
      </c>
      <c r="N1345" t="s">
        <v>128</v>
      </c>
      <c r="O1345">
        <v>6</v>
      </c>
      <c r="P1345">
        <v>5</v>
      </c>
      <c r="Q1345" t="s">
        <v>119</v>
      </c>
      <c r="R1345" t="s">
        <v>40</v>
      </c>
      <c r="S1345" t="s">
        <v>120</v>
      </c>
      <c r="T1345" t="s">
        <v>42</v>
      </c>
      <c r="U1345" t="s">
        <v>106</v>
      </c>
      <c r="V1345">
        <v>78</v>
      </c>
      <c r="W1345">
        <v>36</v>
      </c>
      <c r="X1345" t="str">
        <f>IF(Table1[[#This Row],[Driver Age]]&lt;25,"(&lt;25) Young",IF(Table1[[#This Row],[Driver Age]]&lt;=60,"(25–60) Adult","(&gt;60) Senior"))</f>
        <v>(25–60) Adult</v>
      </c>
      <c r="Y1345" t="s">
        <v>44</v>
      </c>
      <c r="Z1345" t="s">
        <v>90</v>
      </c>
      <c r="AA1345" t="s">
        <v>76</v>
      </c>
      <c r="AB1345" t="s">
        <v>64</v>
      </c>
      <c r="AC1345">
        <v>14</v>
      </c>
      <c r="AD1345" t="s">
        <v>135</v>
      </c>
      <c r="AE1345" t="s">
        <v>65</v>
      </c>
      <c r="AF1345" t="s">
        <v>49</v>
      </c>
      <c r="AG1345" t="s">
        <v>50</v>
      </c>
      <c r="AH1345">
        <v>0.83</v>
      </c>
      <c r="AI1345" t="s">
        <v>108</v>
      </c>
      <c r="AJ1345" t="s">
        <v>91</v>
      </c>
    </row>
    <row r="1346" spans="1:36">
      <c r="A1346" t="s">
        <v>2385</v>
      </c>
      <c r="B1346">
        <f>1</f>
        <v>1</v>
      </c>
      <c r="C1346" t="s">
        <v>141</v>
      </c>
      <c r="D1346" t="str">
        <f>VLOOKUP(Table1[[#This Row],[State Name]], Lookup!$A$2:$B$33, 2, FALSE)</f>
        <v>BR</v>
      </c>
      <c r="E1346" t="s">
        <v>33</v>
      </c>
      <c r="F1346">
        <v>2018</v>
      </c>
      <c r="G1346" t="s">
        <v>111</v>
      </c>
      <c r="H1346">
        <f t="shared" ref="H1346:H1409" si="21">MONTH(DATEVALUE(G1346 &amp; " 5"))</f>
        <v>10</v>
      </c>
      <c r="I1346" s="3">
        <f>DATE(Table1[[#This Row],[Year]],Table1[[#This Row],[Month_Number]],1)</f>
        <v>43374</v>
      </c>
      <c r="J1346" t="s">
        <v>154</v>
      </c>
      <c r="K1346" t="s">
        <v>908</v>
      </c>
      <c r="L1346" t="s">
        <v>59</v>
      </c>
      <c r="M1346">
        <v>3</v>
      </c>
      <c r="N1346" t="s">
        <v>162</v>
      </c>
      <c r="O1346">
        <v>1</v>
      </c>
      <c r="P1346">
        <v>2</v>
      </c>
      <c r="Q1346" t="s">
        <v>39</v>
      </c>
      <c r="R1346" t="s">
        <v>40</v>
      </c>
      <c r="S1346" t="s">
        <v>73</v>
      </c>
      <c r="T1346" t="s">
        <v>63</v>
      </c>
      <c r="U1346" t="s">
        <v>89</v>
      </c>
      <c r="V1346">
        <v>65</v>
      </c>
      <c r="W1346">
        <v>40</v>
      </c>
      <c r="X1346" t="str">
        <f>IF(Table1[[#This Row],[Driver Age]]&lt;25,"(&lt;25) Young",IF(Table1[[#This Row],[Driver Age]]&lt;=60,"(25–60) Adult","(&gt;60) Senior"))</f>
        <v>(25–60) Adult</v>
      </c>
      <c r="Y1346" t="s">
        <v>44</v>
      </c>
      <c r="Z1346" t="s">
        <v>107</v>
      </c>
      <c r="AA1346" t="s">
        <v>76</v>
      </c>
      <c r="AB1346" t="s">
        <v>97</v>
      </c>
      <c r="AC1346">
        <v>15</v>
      </c>
      <c r="AD1346" t="s">
        <v>135</v>
      </c>
      <c r="AE1346" t="s">
        <v>65</v>
      </c>
      <c r="AF1346" t="s">
        <v>26</v>
      </c>
      <c r="AG1346" t="s">
        <v>50</v>
      </c>
      <c r="AH1346">
        <v>2</v>
      </c>
      <c r="AI1346" t="s">
        <v>108</v>
      </c>
      <c r="AJ1346" t="s">
        <v>52</v>
      </c>
    </row>
    <row r="1347" spans="1:36">
      <c r="A1347" t="s">
        <v>2386</v>
      </c>
      <c r="B1347">
        <f>1</f>
        <v>1</v>
      </c>
      <c r="C1347" t="s">
        <v>32</v>
      </c>
      <c r="D1347" t="str">
        <f>VLOOKUP(Table1[[#This Row],[State Name]], Lookup!$A$2:$B$33, 2, FALSE)</f>
        <v>JK</v>
      </c>
      <c r="E1347" t="s">
        <v>33</v>
      </c>
      <c r="F1347">
        <v>2023</v>
      </c>
      <c r="G1347" t="s">
        <v>171</v>
      </c>
      <c r="H1347">
        <f t="shared" si="21"/>
        <v>2</v>
      </c>
      <c r="I1347" s="3">
        <f>DATE(Table1[[#This Row],[Year]],Table1[[#This Row],[Month_Number]],1)</f>
        <v>44958</v>
      </c>
      <c r="J1347" t="s">
        <v>35</v>
      </c>
      <c r="K1347" t="s">
        <v>536</v>
      </c>
      <c r="L1347" t="s">
        <v>37</v>
      </c>
      <c r="M1347">
        <v>5</v>
      </c>
      <c r="N1347" t="s">
        <v>162</v>
      </c>
      <c r="O1347">
        <v>2</v>
      </c>
      <c r="P1347">
        <v>1</v>
      </c>
      <c r="Q1347" t="s">
        <v>87</v>
      </c>
      <c r="R1347" t="s">
        <v>104</v>
      </c>
      <c r="S1347" t="s">
        <v>41</v>
      </c>
      <c r="T1347" t="s">
        <v>74</v>
      </c>
      <c r="U1347" t="s">
        <v>106</v>
      </c>
      <c r="V1347">
        <v>52</v>
      </c>
      <c r="W1347">
        <v>50</v>
      </c>
      <c r="X1347" t="str">
        <f>IF(Table1[[#This Row],[Driver Age]]&lt;25,"(&lt;25) Young",IF(Table1[[#This Row],[Driver Age]]&lt;=60,"(25–60) Adult","(&gt;60) Senior"))</f>
        <v>(25–60) Adult</v>
      </c>
      <c r="Y1347" t="s">
        <v>44</v>
      </c>
      <c r="Z1347" t="s">
        <v>107</v>
      </c>
      <c r="AA1347" t="s">
        <v>45</v>
      </c>
      <c r="AB1347" t="s">
        <v>77</v>
      </c>
      <c r="AC1347">
        <v>0</v>
      </c>
      <c r="AD1347" t="s">
        <v>47</v>
      </c>
      <c r="AE1347" t="s">
        <v>79</v>
      </c>
      <c r="AF1347" t="s">
        <v>49</v>
      </c>
      <c r="AG1347" t="s">
        <v>50</v>
      </c>
      <c r="AH1347">
        <v>0.5</v>
      </c>
      <c r="AI1347" t="s">
        <v>66</v>
      </c>
      <c r="AJ1347" t="s">
        <v>52</v>
      </c>
    </row>
    <row r="1348" spans="1:36">
      <c r="A1348" t="s">
        <v>2387</v>
      </c>
      <c r="B1348">
        <f>1</f>
        <v>1</v>
      </c>
      <c r="C1348" t="s">
        <v>32</v>
      </c>
      <c r="D1348" t="str">
        <f>VLOOKUP(Table1[[#This Row],[State Name]], Lookup!$A$2:$B$33, 2, FALSE)</f>
        <v>JK</v>
      </c>
      <c r="E1348" t="s">
        <v>33</v>
      </c>
      <c r="F1348">
        <v>2023</v>
      </c>
      <c r="G1348" t="s">
        <v>171</v>
      </c>
      <c r="H1348">
        <f t="shared" si="21"/>
        <v>2</v>
      </c>
      <c r="I1348" s="3">
        <f>DATE(Table1[[#This Row],[Year]],Table1[[#This Row],[Month_Number]],1)</f>
        <v>44958</v>
      </c>
      <c r="J1348" t="s">
        <v>146</v>
      </c>
      <c r="K1348" t="s">
        <v>841</v>
      </c>
      <c r="L1348" t="s">
        <v>37</v>
      </c>
      <c r="M1348">
        <v>2</v>
      </c>
      <c r="N1348" t="s">
        <v>128</v>
      </c>
      <c r="O1348">
        <v>4</v>
      </c>
      <c r="P1348">
        <v>1</v>
      </c>
      <c r="Q1348" t="s">
        <v>87</v>
      </c>
      <c r="R1348" t="s">
        <v>40</v>
      </c>
      <c r="S1348" t="s">
        <v>62</v>
      </c>
      <c r="T1348" t="s">
        <v>42</v>
      </c>
      <c r="U1348" t="s">
        <v>43</v>
      </c>
      <c r="V1348">
        <v>61</v>
      </c>
      <c r="W1348">
        <v>29</v>
      </c>
      <c r="X1348" t="str">
        <f>IF(Table1[[#This Row],[Driver Age]]&lt;25,"(&lt;25) Young",IF(Table1[[#This Row],[Driver Age]]&lt;=60,"(25–60) Adult","(&gt;60) Senior"))</f>
        <v>(25–60) Adult</v>
      </c>
      <c r="Y1348" t="s">
        <v>44</v>
      </c>
      <c r="Z1348" t="s">
        <v>90</v>
      </c>
      <c r="AA1348" t="s">
        <v>45</v>
      </c>
      <c r="AB1348" t="s">
        <v>77</v>
      </c>
      <c r="AC1348">
        <v>14</v>
      </c>
      <c r="AD1348" t="s">
        <v>135</v>
      </c>
      <c r="AE1348" t="s">
        <v>79</v>
      </c>
      <c r="AF1348" t="s">
        <v>49</v>
      </c>
      <c r="AG1348" t="s">
        <v>50</v>
      </c>
      <c r="AH1348">
        <v>0.25</v>
      </c>
      <c r="AI1348" t="s">
        <v>80</v>
      </c>
      <c r="AJ1348" t="s">
        <v>52</v>
      </c>
    </row>
    <row r="1349" spans="1:36">
      <c r="A1349" t="s">
        <v>2388</v>
      </c>
      <c r="B1349">
        <f>1</f>
        <v>1</v>
      </c>
      <c r="C1349" t="s">
        <v>166</v>
      </c>
      <c r="D1349" t="str">
        <f>VLOOKUP(Table1[[#This Row],[State Name]], Lookup!$A$2:$B$33, 2, FALSE)</f>
        <v>MP</v>
      </c>
      <c r="E1349" t="s">
        <v>33</v>
      </c>
      <c r="F1349">
        <v>2023</v>
      </c>
      <c r="G1349" t="s">
        <v>111</v>
      </c>
      <c r="H1349">
        <f t="shared" si="21"/>
        <v>10</v>
      </c>
      <c r="I1349" s="3">
        <f>DATE(Table1[[#This Row],[Year]],Table1[[#This Row],[Month_Number]],1)</f>
        <v>45200</v>
      </c>
      <c r="J1349" t="s">
        <v>146</v>
      </c>
      <c r="K1349" t="s">
        <v>2389</v>
      </c>
      <c r="L1349" t="s">
        <v>50</v>
      </c>
      <c r="M1349">
        <v>2</v>
      </c>
      <c r="N1349" t="s">
        <v>60</v>
      </c>
      <c r="O1349">
        <v>3</v>
      </c>
      <c r="P1349">
        <v>0</v>
      </c>
      <c r="Q1349" t="s">
        <v>119</v>
      </c>
      <c r="R1349" t="s">
        <v>40</v>
      </c>
      <c r="S1349" t="s">
        <v>41</v>
      </c>
      <c r="T1349" t="s">
        <v>42</v>
      </c>
      <c r="U1349" t="s">
        <v>89</v>
      </c>
      <c r="V1349">
        <v>85</v>
      </c>
      <c r="W1349">
        <v>23</v>
      </c>
      <c r="X1349" t="str">
        <f>IF(Table1[[#This Row],[Driver Age]]&lt;25,"(&lt;25) Young",IF(Table1[[#This Row],[Driver Age]]&lt;=60,"(25–60) Adult","(&gt;60) Senior"))</f>
        <v>(&lt;25) Young</v>
      </c>
      <c r="Y1349" t="s">
        <v>75</v>
      </c>
      <c r="Z1349" t="s">
        <v>90</v>
      </c>
      <c r="AA1349" t="s">
        <v>76</v>
      </c>
      <c r="AB1349" t="s">
        <v>64</v>
      </c>
      <c r="AC1349">
        <v>7</v>
      </c>
      <c r="AD1349" t="s">
        <v>78</v>
      </c>
      <c r="AE1349" t="s">
        <v>79</v>
      </c>
      <c r="AF1349" t="s">
        <v>49</v>
      </c>
      <c r="AG1349" t="s">
        <v>143</v>
      </c>
      <c r="AH1349">
        <v>0</v>
      </c>
      <c r="AI1349" t="s">
        <v>168</v>
      </c>
      <c r="AJ1349" t="s">
        <v>91</v>
      </c>
    </row>
    <row r="1350" spans="1:36">
      <c r="A1350" t="s">
        <v>2390</v>
      </c>
      <c r="B1350">
        <f>1</f>
        <v>1</v>
      </c>
      <c r="C1350" t="s">
        <v>149</v>
      </c>
      <c r="D1350" t="str">
        <f>VLOOKUP(Table1[[#This Row],[State Name]], Lookup!$A$2:$B$33, 2, FALSE)</f>
        <v>AR</v>
      </c>
      <c r="E1350" t="s">
        <v>33</v>
      </c>
      <c r="F1350">
        <v>2019</v>
      </c>
      <c r="G1350" t="s">
        <v>192</v>
      </c>
      <c r="H1350">
        <f t="shared" si="21"/>
        <v>3</v>
      </c>
      <c r="I1350" s="3">
        <f>DATE(Table1[[#This Row],[Year]],Table1[[#This Row],[Month_Number]],1)</f>
        <v>43525</v>
      </c>
      <c r="J1350" t="s">
        <v>84</v>
      </c>
      <c r="K1350" t="s">
        <v>256</v>
      </c>
      <c r="L1350" t="s">
        <v>50</v>
      </c>
      <c r="M1350">
        <v>5</v>
      </c>
      <c r="N1350" t="s">
        <v>86</v>
      </c>
      <c r="O1350">
        <v>9</v>
      </c>
      <c r="P1350">
        <v>2</v>
      </c>
      <c r="Q1350" t="s">
        <v>39</v>
      </c>
      <c r="R1350" t="s">
        <v>88</v>
      </c>
      <c r="S1350" t="s">
        <v>120</v>
      </c>
      <c r="T1350" t="s">
        <v>105</v>
      </c>
      <c r="U1350" t="s">
        <v>43</v>
      </c>
      <c r="V1350">
        <v>119</v>
      </c>
      <c r="W1350">
        <v>44</v>
      </c>
      <c r="X1350" t="str">
        <f>IF(Table1[[#This Row],[Driver Age]]&lt;25,"(&lt;25) Young",IF(Table1[[#This Row],[Driver Age]]&lt;=60,"(25–60) Adult","(&gt;60) Senior"))</f>
        <v>(25–60) Adult</v>
      </c>
      <c r="Y1350" t="s">
        <v>44</v>
      </c>
      <c r="Z1350" t="s">
        <v>90</v>
      </c>
      <c r="AA1350" t="s">
        <v>45</v>
      </c>
      <c r="AB1350" t="s">
        <v>97</v>
      </c>
      <c r="AC1350">
        <v>5</v>
      </c>
      <c r="AD1350" t="s">
        <v>78</v>
      </c>
      <c r="AE1350" t="s">
        <v>65</v>
      </c>
      <c r="AF1350" t="s">
        <v>26</v>
      </c>
      <c r="AG1350" t="s">
        <v>50</v>
      </c>
      <c r="AH1350">
        <v>0.22</v>
      </c>
      <c r="AI1350" t="s">
        <v>108</v>
      </c>
      <c r="AJ1350" t="s">
        <v>81</v>
      </c>
    </row>
    <row r="1351" spans="1:36">
      <c r="A1351" t="s">
        <v>2391</v>
      </c>
      <c r="B1351">
        <f>1</f>
        <v>1</v>
      </c>
      <c r="C1351" t="s">
        <v>54</v>
      </c>
      <c r="D1351" t="str">
        <f>VLOOKUP(Table1[[#This Row],[State Name]], Lookup!$A$2:$B$33, 2, FALSE)</f>
        <v>UP</v>
      </c>
      <c r="E1351" t="s">
        <v>133</v>
      </c>
      <c r="F1351">
        <v>2020</v>
      </c>
      <c r="G1351" t="s">
        <v>138</v>
      </c>
      <c r="H1351">
        <f t="shared" si="21"/>
        <v>9</v>
      </c>
      <c r="I1351" s="3">
        <f>DATE(Table1[[#This Row],[Year]],Table1[[#This Row],[Month_Number]],1)</f>
        <v>44075</v>
      </c>
      <c r="J1351" t="s">
        <v>57</v>
      </c>
      <c r="K1351" t="s">
        <v>1482</v>
      </c>
      <c r="L1351" t="s">
        <v>50</v>
      </c>
      <c r="M1351">
        <v>2</v>
      </c>
      <c r="N1351" t="s">
        <v>60</v>
      </c>
      <c r="O1351">
        <v>0</v>
      </c>
      <c r="P1351">
        <v>3</v>
      </c>
      <c r="Q1351" t="s">
        <v>39</v>
      </c>
      <c r="R1351" t="s">
        <v>88</v>
      </c>
      <c r="S1351" t="s">
        <v>73</v>
      </c>
      <c r="T1351" t="s">
        <v>63</v>
      </c>
      <c r="U1351" t="s">
        <v>106</v>
      </c>
      <c r="V1351">
        <v>31</v>
      </c>
      <c r="W1351">
        <v>59</v>
      </c>
      <c r="X1351" t="str">
        <f>IF(Table1[[#This Row],[Driver Age]]&lt;25,"(&lt;25) Young",IF(Table1[[#This Row],[Driver Age]]&lt;=60,"(25–60) Adult","(&gt;60) Senior"))</f>
        <v>(25–60) Adult</v>
      </c>
      <c r="Y1351" t="s">
        <v>75</v>
      </c>
      <c r="Z1351" t="s">
        <v>33</v>
      </c>
      <c r="AA1351" t="s">
        <v>45</v>
      </c>
      <c r="AB1351" t="s">
        <v>64</v>
      </c>
      <c r="AC1351">
        <v>10</v>
      </c>
      <c r="AD1351" t="s">
        <v>78</v>
      </c>
      <c r="AE1351" t="s">
        <v>48</v>
      </c>
      <c r="AF1351" t="s">
        <v>49</v>
      </c>
      <c r="AG1351" t="s">
        <v>50</v>
      </c>
      <c r="AH1351">
        <v>0</v>
      </c>
      <c r="AI1351" t="s">
        <v>66</v>
      </c>
      <c r="AJ1351" t="s">
        <v>109</v>
      </c>
    </row>
    <row r="1352" spans="1:36">
      <c r="A1352" t="s">
        <v>2392</v>
      </c>
      <c r="B1352">
        <f>1</f>
        <v>1</v>
      </c>
      <c r="C1352" t="s">
        <v>99</v>
      </c>
      <c r="D1352" t="str">
        <f>VLOOKUP(Table1[[#This Row],[State Name]], Lookup!$A$2:$B$33, 2, FALSE)</f>
        <v>ML</v>
      </c>
      <c r="E1352" t="s">
        <v>33</v>
      </c>
      <c r="F1352">
        <v>2023</v>
      </c>
      <c r="G1352" t="s">
        <v>83</v>
      </c>
      <c r="H1352">
        <f t="shared" si="21"/>
        <v>6</v>
      </c>
      <c r="I1352" s="3">
        <f>DATE(Table1[[#This Row],[Year]],Table1[[#This Row],[Month_Number]],1)</f>
        <v>45078</v>
      </c>
      <c r="J1352" t="s">
        <v>95</v>
      </c>
      <c r="K1352" t="s">
        <v>1080</v>
      </c>
      <c r="L1352" t="s">
        <v>50</v>
      </c>
      <c r="M1352">
        <v>3</v>
      </c>
      <c r="N1352" t="s">
        <v>71</v>
      </c>
      <c r="O1352">
        <v>0</v>
      </c>
      <c r="P1352">
        <v>2</v>
      </c>
      <c r="Q1352" t="s">
        <v>103</v>
      </c>
      <c r="R1352" t="s">
        <v>104</v>
      </c>
      <c r="S1352" t="s">
        <v>120</v>
      </c>
      <c r="T1352" t="s">
        <v>63</v>
      </c>
      <c r="U1352" t="s">
        <v>106</v>
      </c>
      <c r="V1352">
        <v>115</v>
      </c>
      <c r="W1352">
        <v>58</v>
      </c>
      <c r="X1352" t="str">
        <f>IF(Table1[[#This Row],[Driver Age]]&lt;25,"(&lt;25) Young",IF(Table1[[#This Row],[Driver Age]]&lt;=60,"(25–60) Adult","(&gt;60) Senior"))</f>
        <v>(25–60) Adult</v>
      </c>
      <c r="Y1352" t="s">
        <v>75</v>
      </c>
      <c r="Z1352" t="s">
        <v>107</v>
      </c>
      <c r="AA1352" t="s">
        <v>76</v>
      </c>
      <c r="AB1352" t="s">
        <v>77</v>
      </c>
      <c r="AC1352">
        <v>8</v>
      </c>
      <c r="AD1352" t="s">
        <v>78</v>
      </c>
      <c r="AE1352" t="s">
        <v>79</v>
      </c>
      <c r="AF1352" t="s">
        <v>49</v>
      </c>
      <c r="AG1352" t="s">
        <v>50</v>
      </c>
      <c r="AH1352">
        <v>0</v>
      </c>
      <c r="AI1352" t="s">
        <v>66</v>
      </c>
      <c r="AJ1352" t="s">
        <v>81</v>
      </c>
    </row>
    <row r="1353" spans="1:36">
      <c r="A1353" t="s">
        <v>2393</v>
      </c>
      <c r="B1353">
        <f>1</f>
        <v>1</v>
      </c>
      <c r="C1353" t="s">
        <v>122</v>
      </c>
      <c r="D1353" t="str">
        <f>VLOOKUP(Table1[[#This Row],[State Name]], Lookup!$A$2:$B$33, 2, FALSE)</f>
        <v>RJ</v>
      </c>
      <c r="E1353" t="s">
        <v>483</v>
      </c>
      <c r="F1353">
        <v>2021</v>
      </c>
      <c r="G1353" t="s">
        <v>34</v>
      </c>
      <c r="H1353">
        <f t="shared" si="21"/>
        <v>5</v>
      </c>
      <c r="I1353" s="3">
        <f>DATE(Table1[[#This Row],[Year]],Table1[[#This Row],[Month_Number]],1)</f>
        <v>44317</v>
      </c>
      <c r="J1353" t="s">
        <v>154</v>
      </c>
      <c r="K1353" t="s">
        <v>2173</v>
      </c>
      <c r="L1353" t="s">
        <v>37</v>
      </c>
      <c r="M1353">
        <v>5</v>
      </c>
      <c r="N1353" t="s">
        <v>128</v>
      </c>
      <c r="O1353">
        <v>8</v>
      </c>
      <c r="P1353">
        <v>4</v>
      </c>
      <c r="Q1353" t="s">
        <v>87</v>
      </c>
      <c r="R1353" t="s">
        <v>61</v>
      </c>
      <c r="S1353" t="s">
        <v>41</v>
      </c>
      <c r="T1353" t="s">
        <v>42</v>
      </c>
      <c r="U1353" t="s">
        <v>89</v>
      </c>
      <c r="V1353">
        <v>105</v>
      </c>
      <c r="W1353">
        <v>48</v>
      </c>
      <c r="X1353" t="str">
        <f>IF(Table1[[#This Row],[Driver Age]]&lt;25,"(&lt;25) Young",IF(Table1[[#This Row],[Driver Age]]&lt;=60,"(25–60) Adult","(&gt;60) Senior"))</f>
        <v>(25–60) Adult</v>
      </c>
      <c r="Y1353" t="s">
        <v>75</v>
      </c>
      <c r="Z1353" t="s">
        <v>33</v>
      </c>
      <c r="AA1353" t="s">
        <v>45</v>
      </c>
      <c r="AB1353" t="s">
        <v>97</v>
      </c>
      <c r="AC1353">
        <v>0</v>
      </c>
      <c r="AD1353" t="s">
        <v>47</v>
      </c>
      <c r="AE1353" t="s">
        <v>48</v>
      </c>
      <c r="AF1353" t="s">
        <v>26</v>
      </c>
      <c r="AG1353" t="s">
        <v>50</v>
      </c>
      <c r="AH1353">
        <v>0.5</v>
      </c>
      <c r="AI1353" t="s">
        <v>108</v>
      </c>
      <c r="AJ1353" t="s">
        <v>67</v>
      </c>
    </row>
    <row r="1354" spans="1:36">
      <c r="A1354" t="s">
        <v>2394</v>
      </c>
      <c r="B1354">
        <f>1</f>
        <v>1</v>
      </c>
      <c r="C1354" t="s">
        <v>307</v>
      </c>
      <c r="D1354" t="str">
        <f>VLOOKUP(Table1[[#This Row],[State Name]], Lookup!$A$2:$B$33, 2, FALSE)</f>
        <v>DL</v>
      </c>
      <c r="E1354" t="s">
        <v>406</v>
      </c>
      <c r="F1354">
        <v>2023</v>
      </c>
      <c r="G1354" t="s">
        <v>192</v>
      </c>
      <c r="H1354">
        <f t="shared" si="21"/>
        <v>3</v>
      </c>
      <c r="I1354" s="3">
        <f>DATE(Table1[[#This Row],[Year]],Table1[[#This Row],[Month_Number]],1)</f>
        <v>44986</v>
      </c>
      <c r="J1354" t="s">
        <v>101</v>
      </c>
      <c r="K1354" t="s">
        <v>2264</v>
      </c>
      <c r="L1354" t="s">
        <v>59</v>
      </c>
      <c r="M1354">
        <v>2</v>
      </c>
      <c r="N1354" t="s">
        <v>60</v>
      </c>
      <c r="O1354">
        <v>7</v>
      </c>
      <c r="P1354">
        <v>5</v>
      </c>
      <c r="Q1354" t="s">
        <v>72</v>
      </c>
      <c r="R1354" t="s">
        <v>61</v>
      </c>
      <c r="S1354" t="s">
        <v>41</v>
      </c>
      <c r="T1354" t="s">
        <v>105</v>
      </c>
      <c r="U1354" t="s">
        <v>106</v>
      </c>
      <c r="V1354">
        <v>40</v>
      </c>
      <c r="W1354">
        <v>32</v>
      </c>
      <c r="X1354" t="str">
        <f>IF(Table1[[#This Row],[Driver Age]]&lt;25,"(&lt;25) Young",IF(Table1[[#This Row],[Driver Age]]&lt;=60,"(25–60) Adult","(&gt;60) Senior"))</f>
        <v>(25–60) Adult</v>
      </c>
      <c r="Y1354" t="s">
        <v>75</v>
      </c>
      <c r="Z1354" t="s">
        <v>107</v>
      </c>
      <c r="AA1354" t="s">
        <v>45</v>
      </c>
      <c r="AB1354" t="s">
        <v>97</v>
      </c>
      <c r="AC1354">
        <v>9</v>
      </c>
      <c r="AD1354" t="s">
        <v>78</v>
      </c>
      <c r="AE1354" t="s">
        <v>79</v>
      </c>
      <c r="AF1354" t="s">
        <v>49</v>
      </c>
      <c r="AG1354" t="s">
        <v>50</v>
      </c>
      <c r="AH1354">
        <v>0.71</v>
      </c>
      <c r="AI1354" t="s">
        <v>80</v>
      </c>
      <c r="AJ1354" t="s">
        <v>109</v>
      </c>
    </row>
    <row r="1355" spans="1:36">
      <c r="A1355" t="s">
        <v>2395</v>
      </c>
      <c r="B1355">
        <f>1</f>
        <v>1</v>
      </c>
      <c r="C1355" t="s">
        <v>294</v>
      </c>
      <c r="D1355" t="str">
        <f>VLOOKUP(Table1[[#This Row],[State Name]], Lookup!$A$2:$B$33, 2, FALSE)</f>
        <v>MZ</v>
      </c>
      <c r="E1355" t="s">
        <v>33</v>
      </c>
      <c r="F1355">
        <v>2022</v>
      </c>
      <c r="G1355" t="s">
        <v>171</v>
      </c>
      <c r="H1355">
        <f t="shared" si="21"/>
        <v>2</v>
      </c>
      <c r="I1355" s="3">
        <f>DATE(Table1[[#This Row],[Year]],Table1[[#This Row],[Month_Number]],1)</f>
        <v>44593</v>
      </c>
      <c r="J1355" t="s">
        <v>57</v>
      </c>
      <c r="K1355" t="s">
        <v>1084</v>
      </c>
      <c r="L1355" t="s">
        <v>37</v>
      </c>
      <c r="M1355">
        <v>5</v>
      </c>
      <c r="N1355" t="s">
        <v>60</v>
      </c>
      <c r="O1355">
        <v>8</v>
      </c>
      <c r="P1355">
        <v>2</v>
      </c>
      <c r="Q1355" t="s">
        <v>119</v>
      </c>
      <c r="R1355" t="s">
        <v>104</v>
      </c>
      <c r="S1355" t="s">
        <v>62</v>
      </c>
      <c r="T1355" t="s">
        <v>105</v>
      </c>
      <c r="U1355" t="s">
        <v>106</v>
      </c>
      <c r="V1355">
        <v>35</v>
      </c>
      <c r="W1355">
        <v>35</v>
      </c>
      <c r="X1355" t="str">
        <f>IF(Table1[[#This Row],[Driver Age]]&lt;25,"(&lt;25) Young",IF(Table1[[#This Row],[Driver Age]]&lt;=60,"(25–60) Adult","(&gt;60) Senior"))</f>
        <v>(25–60) Adult</v>
      </c>
      <c r="Y1355" t="s">
        <v>44</v>
      </c>
      <c r="Z1355" t="s">
        <v>90</v>
      </c>
      <c r="AA1355" t="s">
        <v>45</v>
      </c>
      <c r="AB1355" t="s">
        <v>46</v>
      </c>
      <c r="AC1355">
        <v>14</v>
      </c>
      <c r="AD1355" t="s">
        <v>135</v>
      </c>
      <c r="AE1355" t="s">
        <v>79</v>
      </c>
      <c r="AF1355" t="s">
        <v>49</v>
      </c>
      <c r="AG1355" t="s">
        <v>50</v>
      </c>
      <c r="AH1355">
        <v>0.25</v>
      </c>
      <c r="AI1355" t="s">
        <v>108</v>
      </c>
      <c r="AJ1355" t="s">
        <v>109</v>
      </c>
    </row>
    <row r="1356" spans="1:36">
      <c r="A1356" t="s">
        <v>2396</v>
      </c>
      <c r="B1356">
        <f>1</f>
        <v>1</v>
      </c>
      <c r="C1356" t="s">
        <v>220</v>
      </c>
      <c r="D1356" t="str">
        <f>VLOOKUP(Table1[[#This Row],[State Name]], Lookup!$A$2:$B$33, 2, FALSE)</f>
        <v>NL</v>
      </c>
      <c r="E1356" t="s">
        <v>33</v>
      </c>
      <c r="F1356">
        <v>2021</v>
      </c>
      <c r="G1356" t="s">
        <v>171</v>
      </c>
      <c r="H1356">
        <f t="shared" si="21"/>
        <v>2</v>
      </c>
      <c r="I1356" s="3">
        <f>DATE(Table1[[#This Row],[Year]],Table1[[#This Row],[Month_Number]],1)</f>
        <v>44228</v>
      </c>
      <c r="J1356" t="s">
        <v>101</v>
      </c>
      <c r="K1356" t="s">
        <v>598</v>
      </c>
      <c r="L1356" t="s">
        <v>59</v>
      </c>
      <c r="M1356">
        <v>2</v>
      </c>
      <c r="N1356" t="s">
        <v>60</v>
      </c>
      <c r="O1356">
        <v>6</v>
      </c>
      <c r="P1356">
        <v>0</v>
      </c>
      <c r="Q1356" t="s">
        <v>72</v>
      </c>
      <c r="R1356" t="s">
        <v>104</v>
      </c>
      <c r="S1356" t="s">
        <v>62</v>
      </c>
      <c r="T1356" t="s">
        <v>74</v>
      </c>
      <c r="U1356" t="s">
        <v>89</v>
      </c>
      <c r="V1356">
        <v>88</v>
      </c>
      <c r="W1356">
        <v>70</v>
      </c>
      <c r="X1356" t="str">
        <f>IF(Table1[[#This Row],[Driver Age]]&lt;25,"(&lt;25) Young",IF(Table1[[#This Row],[Driver Age]]&lt;=60,"(25–60) Adult","(&gt;60) Senior"))</f>
        <v>(&gt;60) Senior</v>
      </c>
      <c r="Y1356" t="s">
        <v>75</v>
      </c>
      <c r="Z1356" t="s">
        <v>107</v>
      </c>
      <c r="AA1356" t="s">
        <v>45</v>
      </c>
      <c r="AB1356" t="s">
        <v>97</v>
      </c>
      <c r="AC1356">
        <v>16</v>
      </c>
      <c r="AD1356" t="s">
        <v>135</v>
      </c>
      <c r="AE1356" t="s">
        <v>48</v>
      </c>
      <c r="AF1356" t="s">
        <v>49</v>
      </c>
      <c r="AG1356" t="s">
        <v>143</v>
      </c>
      <c r="AH1356">
        <v>0</v>
      </c>
      <c r="AI1356" t="s">
        <v>51</v>
      </c>
      <c r="AJ1356" t="s">
        <v>91</v>
      </c>
    </row>
    <row r="1357" spans="1:36">
      <c r="A1357" t="s">
        <v>2397</v>
      </c>
      <c r="B1357">
        <f>1</f>
        <v>1</v>
      </c>
      <c r="C1357" t="s">
        <v>215</v>
      </c>
      <c r="D1357" t="str">
        <f>VLOOKUP(Table1[[#This Row],[State Name]], Lookup!$A$2:$B$33, 2, FALSE)</f>
        <v>KL</v>
      </c>
      <c r="E1357" t="s">
        <v>33</v>
      </c>
      <c r="F1357">
        <v>2022</v>
      </c>
      <c r="G1357" t="s">
        <v>94</v>
      </c>
      <c r="H1357">
        <f t="shared" si="21"/>
        <v>8</v>
      </c>
      <c r="I1357" s="3">
        <f>DATE(Table1[[#This Row],[Year]],Table1[[#This Row],[Month_Number]],1)</f>
        <v>44774</v>
      </c>
      <c r="J1357" t="s">
        <v>57</v>
      </c>
      <c r="K1357" t="s">
        <v>2398</v>
      </c>
      <c r="L1357" t="s">
        <v>59</v>
      </c>
      <c r="M1357">
        <v>4</v>
      </c>
      <c r="N1357" t="s">
        <v>60</v>
      </c>
      <c r="O1357">
        <v>4</v>
      </c>
      <c r="P1357">
        <v>0</v>
      </c>
      <c r="Q1357" t="s">
        <v>39</v>
      </c>
      <c r="R1357" t="s">
        <v>104</v>
      </c>
      <c r="S1357" t="s">
        <v>73</v>
      </c>
      <c r="T1357" t="s">
        <v>63</v>
      </c>
      <c r="U1357" t="s">
        <v>106</v>
      </c>
      <c r="V1357">
        <v>62</v>
      </c>
      <c r="W1357">
        <v>21</v>
      </c>
      <c r="X1357" t="str">
        <f>IF(Table1[[#This Row],[Driver Age]]&lt;25,"(&lt;25) Young",IF(Table1[[#This Row],[Driver Age]]&lt;=60,"(25–60) Adult","(&gt;60) Senior"))</f>
        <v>(&lt;25) Young</v>
      </c>
      <c r="Y1357" t="s">
        <v>44</v>
      </c>
      <c r="Z1357" t="s">
        <v>90</v>
      </c>
      <c r="AA1357" t="s">
        <v>45</v>
      </c>
      <c r="AB1357" t="s">
        <v>97</v>
      </c>
      <c r="AC1357">
        <v>22</v>
      </c>
      <c r="AD1357" t="s">
        <v>47</v>
      </c>
      <c r="AE1357" t="s">
        <v>79</v>
      </c>
      <c r="AF1357" t="s">
        <v>49</v>
      </c>
      <c r="AG1357" t="s">
        <v>143</v>
      </c>
      <c r="AH1357">
        <v>0</v>
      </c>
      <c r="AI1357" t="s">
        <v>168</v>
      </c>
      <c r="AJ1357" t="s">
        <v>52</v>
      </c>
    </row>
    <row r="1358" spans="1:36">
      <c r="A1358" t="s">
        <v>2399</v>
      </c>
      <c r="B1358">
        <f>1</f>
        <v>1</v>
      </c>
      <c r="C1358" t="s">
        <v>116</v>
      </c>
      <c r="D1358" t="str">
        <f>VLOOKUP(Table1[[#This Row],[State Name]], Lookup!$A$2:$B$33, 2, FALSE)</f>
        <v>HP</v>
      </c>
      <c r="E1358" t="s">
        <v>33</v>
      </c>
      <c r="F1358">
        <v>2020</v>
      </c>
      <c r="G1358" t="s">
        <v>124</v>
      </c>
      <c r="H1358">
        <f t="shared" si="21"/>
        <v>7</v>
      </c>
      <c r="I1358" s="3">
        <f>DATE(Table1[[#This Row],[Year]],Table1[[#This Row],[Month_Number]],1)</f>
        <v>44013</v>
      </c>
      <c r="J1358" t="s">
        <v>35</v>
      </c>
      <c r="K1358" t="s">
        <v>600</v>
      </c>
      <c r="L1358" t="s">
        <v>37</v>
      </c>
      <c r="M1358">
        <v>5</v>
      </c>
      <c r="N1358" t="s">
        <v>38</v>
      </c>
      <c r="O1358">
        <v>5</v>
      </c>
      <c r="P1358">
        <v>5</v>
      </c>
      <c r="Q1358" t="s">
        <v>103</v>
      </c>
      <c r="R1358" t="s">
        <v>104</v>
      </c>
      <c r="S1358" t="s">
        <v>62</v>
      </c>
      <c r="T1358" t="s">
        <v>42</v>
      </c>
      <c r="U1358" t="s">
        <v>106</v>
      </c>
      <c r="V1358">
        <v>61</v>
      </c>
      <c r="W1358">
        <v>69</v>
      </c>
      <c r="X1358" t="str">
        <f>IF(Table1[[#This Row],[Driver Age]]&lt;25,"(&lt;25) Young",IF(Table1[[#This Row],[Driver Age]]&lt;=60,"(25–60) Adult","(&gt;60) Senior"))</f>
        <v>(&gt;60) Senior</v>
      </c>
      <c r="Y1358" t="s">
        <v>44</v>
      </c>
      <c r="Z1358" t="s">
        <v>90</v>
      </c>
      <c r="AA1358" t="s">
        <v>45</v>
      </c>
      <c r="AB1358" t="s">
        <v>46</v>
      </c>
      <c r="AC1358">
        <v>19</v>
      </c>
      <c r="AD1358" t="s">
        <v>114</v>
      </c>
      <c r="AE1358" t="s">
        <v>48</v>
      </c>
      <c r="AF1358" t="s">
        <v>49</v>
      </c>
      <c r="AG1358" t="s">
        <v>50</v>
      </c>
      <c r="AH1358">
        <v>1</v>
      </c>
      <c r="AI1358" t="s">
        <v>51</v>
      </c>
      <c r="AJ1358" t="s">
        <v>52</v>
      </c>
    </row>
    <row r="1359" spans="1:36">
      <c r="A1359" t="s">
        <v>2400</v>
      </c>
      <c r="B1359">
        <f>1</f>
        <v>1</v>
      </c>
      <c r="C1359" t="s">
        <v>253</v>
      </c>
      <c r="D1359" t="str">
        <f>VLOOKUP(Table1[[#This Row],[State Name]], Lookup!$A$2:$B$33, 2, FALSE)</f>
        <v>UK</v>
      </c>
      <c r="E1359" t="s">
        <v>33</v>
      </c>
      <c r="F1359">
        <v>2018</v>
      </c>
      <c r="G1359" t="s">
        <v>94</v>
      </c>
      <c r="H1359">
        <f t="shared" si="21"/>
        <v>8</v>
      </c>
      <c r="I1359" s="3">
        <f>DATE(Table1[[#This Row],[Year]],Table1[[#This Row],[Month_Number]],1)</f>
        <v>43313</v>
      </c>
      <c r="J1359" t="s">
        <v>146</v>
      </c>
      <c r="K1359" t="s">
        <v>770</v>
      </c>
      <c r="L1359" t="s">
        <v>59</v>
      </c>
      <c r="M1359">
        <v>1</v>
      </c>
      <c r="N1359" t="s">
        <v>86</v>
      </c>
      <c r="O1359">
        <v>10</v>
      </c>
      <c r="P1359">
        <v>2</v>
      </c>
      <c r="Q1359" t="s">
        <v>103</v>
      </c>
      <c r="R1359" t="s">
        <v>88</v>
      </c>
      <c r="S1359" t="s">
        <v>62</v>
      </c>
      <c r="T1359" t="s">
        <v>63</v>
      </c>
      <c r="U1359" t="s">
        <v>106</v>
      </c>
      <c r="V1359">
        <v>120</v>
      </c>
      <c r="W1359">
        <v>29</v>
      </c>
      <c r="X1359" t="str">
        <f>IF(Table1[[#This Row],[Driver Age]]&lt;25,"(&lt;25) Young",IF(Table1[[#This Row],[Driver Age]]&lt;=60,"(25–60) Adult","(&gt;60) Senior"))</f>
        <v>(25–60) Adult</v>
      </c>
      <c r="Y1359" t="s">
        <v>75</v>
      </c>
      <c r="Z1359" t="s">
        <v>90</v>
      </c>
      <c r="AA1359" t="s">
        <v>45</v>
      </c>
      <c r="AB1359" t="s">
        <v>77</v>
      </c>
      <c r="AC1359">
        <v>19</v>
      </c>
      <c r="AD1359" t="s">
        <v>114</v>
      </c>
      <c r="AE1359" t="s">
        <v>65</v>
      </c>
      <c r="AF1359" t="s">
        <v>49</v>
      </c>
      <c r="AG1359" t="s">
        <v>50</v>
      </c>
      <c r="AH1359">
        <v>0.2</v>
      </c>
      <c r="AI1359" t="s">
        <v>80</v>
      </c>
      <c r="AJ1359" t="s">
        <v>81</v>
      </c>
    </row>
    <row r="1360" spans="1:36">
      <c r="A1360" t="s">
        <v>2401</v>
      </c>
      <c r="B1360">
        <f>1</f>
        <v>1</v>
      </c>
      <c r="C1360" t="s">
        <v>54</v>
      </c>
      <c r="D1360" t="str">
        <f>VLOOKUP(Table1[[#This Row],[State Name]], Lookup!$A$2:$B$33, 2, FALSE)</f>
        <v>UP</v>
      </c>
      <c r="E1360" t="s">
        <v>133</v>
      </c>
      <c r="F1360">
        <v>2023</v>
      </c>
      <c r="G1360" t="s">
        <v>111</v>
      </c>
      <c r="H1360">
        <f t="shared" si="21"/>
        <v>10</v>
      </c>
      <c r="I1360" s="3">
        <f>DATE(Table1[[#This Row],[Year]],Table1[[#This Row],[Month_Number]],1)</f>
        <v>45200</v>
      </c>
      <c r="J1360" t="s">
        <v>146</v>
      </c>
      <c r="K1360" t="s">
        <v>1719</v>
      </c>
      <c r="L1360" t="s">
        <v>37</v>
      </c>
      <c r="M1360">
        <v>1</v>
      </c>
      <c r="N1360" t="s">
        <v>113</v>
      </c>
      <c r="O1360">
        <v>4</v>
      </c>
      <c r="P1360">
        <v>1</v>
      </c>
      <c r="Q1360" t="s">
        <v>72</v>
      </c>
      <c r="R1360" t="s">
        <v>88</v>
      </c>
      <c r="S1360" t="s">
        <v>120</v>
      </c>
      <c r="T1360" t="s">
        <v>74</v>
      </c>
      <c r="U1360" t="s">
        <v>106</v>
      </c>
      <c r="V1360">
        <v>120</v>
      </c>
      <c r="W1360">
        <v>20</v>
      </c>
      <c r="X1360" t="str">
        <f>IF(Table1[[#This Row],[Driver Age]]&lt;25,"(&lt;25) Young",IF(Table1[[#This Row],[Driver Age]]&lt;=60,"(25–60) Adult","(&gt;60) Senior"))</f>
        <v>(&lt;25) Young</v>
      </c>
      <c r="Y1360" t="s">
        <v>44</v>
      </c>
      <c r="Z1360" t="s">
        <v>90</v>
      </c>
      <c r="AA1360" t="s">
        <v>45</v>
      </c>
      <c r="AB1360" t="s">
        <v>97</v>
      </c>
      <c r="AC1360">
        <v>6</v>
      </c>
      <c r="AD1360" t="s">
        <v>78</v>
      </c>
      <c r="AE1360" t="s">
        <v>79</v>
      </c>
      <c r="AF1360" t="s">
        <v>49</v>
      </c>
      <c r="AG1360" t="s">
        <v>50</v>
      </c>
      <c r="AH1360">
        <v>0.25</v>
      </c>
      <c r="AI1360" t="s">
        <v>168</v>
      </c>
      <c r="AJ1360" t="s">
        <v>81</v>
      </c>
    </row>
    <row r="1361" spans="1:36">
      <c r="A1361" t="s">
        <v>2402</v>
      </c>
      <c r="B1361">
        <f>1</f>
        <v>1</v>
      </c>
      <c r="C1361" t="s">
        <v>294</v>
      </c>
      <c r="D1361" t="str">
        <f>VLOOKUP(Table1[[#This Row],[State Name]], Lookup!$A$2:$B$33, 2, FALSE)</f>
        <v>MZ</v>
      </c>
      <c r="E1361" t="s">
        <v>33</v>
      </c>
      <c r="F1361">
        <v>2020</v>
      </c>
      <c r="G1361" t="s">
        <v>130</v>
      </c>
      <c r="H1361">
        <f t="shared" si="21"/>
        <v>4</v>
      </c>
      <c r="I1361" s="3">
        <f>DATE(Table1[[#This Row],[Year]],Table1[[#This Row],[Month_Number]],1)</f>
        <v>43922</v>
      </c>
      <c r="J1361" t="s">
        <v>84</v>
      </c>
      <c r="K1361" t="s">
        <v>2403</v>
      </c>
      <c r="L1361" t="s">
        <v>50</v>
      </c>
      <c r="M1361">
        <v>2</v>
      </c>
      <c r="N1361" t="s">
        <v>86</v>
      </c>
      <c r="O1361">
        <v>9</v>
      </c>
      <c r="P1361">
        <v>5</v>
      </c>
      <c r="Q1361" t="s">
        <v>103</v>
      </c>
      <c r="R1361" t="s">
        <v>104</v>
      </c>
      <c r="S1361" t="s">
        <v>62</v>
      </c>
      <c r="T1361" t="s">
        <v>63</v>
      </c>
      <c r="U1361" t="s">
        <v>89</v>
      </c>
      <c r="V1361">
        <v>120</v>
      </c>
      <c r="W1361">
        <v>44</v>
      </c>
      <c r="X1361" t="str">
        <f>IF(Table1[[#This Row],[Driver Age]]&lt;25,"(&lt;25) Young",IF(Table1[[#This Row],[Driver Age]]&lt;=60,"(25–60) Adult","(&gt;60) Senior"))</f>
        <v>(25–60) Adult</v>
      </c>
      <c r="Y1361" t="s">
        <v>75</v>
      </c>
      <c r="Z1361" t="s">
        <v>33</v>
      </c>
      <c r="AA1361" t="s">
        <v>45</v>
      </c>
      <c r="AB1361" t="s">
        <v>64</v>
      </c>
      <c r="AC1361">
        <v>3</v>
      </c>
      <c r="AD1361" t="s">
        <v>47</v>
      </c>
      <c r="AE1361" t="s">
        <v>48</v>
      </c>
      <c r="AF1361" t="s">
        <v>26</v>
      </c>
      <c r="AG1361" t="s">
        <v>50</v>
      </c>
      <c r="AH1361">
        <v>0.56000000000000005</v>
      </c>
      <c r="AI1361" t="s">
        <v>108</v>
      </c>
      <c r="AJ1361" t="s">
        <v>81</v>
      </c>
    </row>
    <row r="1362" spans="1:36">
      <c r="A1362" t="s">
        <v>2404</v>
      </c>
      <c r="B1362">
        <f>1</f>
        <v>1</v>
      </c>
      <c r="C1362" t="s">
        <v>149</v>
      </c>
      <c r="D1362" t="str">
        <f>VLOOKUP(Table1[[#This Row],[State Name]], Lookup!$A$2:$B$33, 2, FALSE)</f>
        <v>AR</v>
      </c>
      <c r="E1362" t="s">
        <v>33</v>
      </c>
      <c r="F1362">
        <v>2021</v>
      </c>
      <c r="G1362" t="s">
        <v>34</v>
      </c>
      <c r="H1362">
        <f t="shared" si="21"/>
        <v>5</v>
      </c>
      <c r="I1362" s="3">
        <f>DATE(Table1[[#This Row],[Year]],Table1[[#This Row],[Month_Number]],1)</f>
        <v>44317</v>
      </c>
      <c r="J1362" t="s">
        <v>101</v>
      </c>
      <c r="K1362" t="s">
        <v>2405</v>
      </c>
      <c r="L1362" t="s">
        <v>50</v>
      </c>
      <c r="M1362">
        <v>3</v>
      </c>
      <c r="N1362" t="s">
        <v>113</v>
      </c>
      <c r="O1362">
        <v>7</v>
      </c>
      <c r="P1362">
        <v>5</v>
      </c>
      <c r="Q1362" t="s">
        <v>39</v>
      </c>
      <c r="R1362" t="s">
        <v>61</v>
      </c>
      <c r="S1362" t="s">
        <v>62</v>
      </c>
      <c r="T1362" t="s">
        <v>105</v>
      </c>
      <c r="U1362" t="s">
        <v>33</v>
      </c>
      <c r="V1362">
        <v>33</v>
      </c>
      <c r="W1362">
        <v>63</v>
      </c>
      <c r="X1362" t="str">
        <f>IF(Table1[[#This Row],[Driver Age]]&lt;25,"(&lt;25) Young",IF(Table1[[#This Row],[Driver Age]]&lt;=60,"(25–60) Adult","(&gt;60) Senior"))</f>
        <v>(&gt;60) Senior</v>
      </c>
      <c r="Y1362" t="s">
        <v>44</v>
      </c>
      <c r="Z1362" t="s">
        <v>107</v>
      </c>
      <c r="AA1362" t="s">
        <v>76</v>
      </c>
      <c r="AB1362" t="s">
        <v>77</v>
      </c>
      <c r="AC1362">
        <v>5</v>
      </c>
      <c r="AD1362" t="s">
        <v>78</v>
      </c>
      <c r="AE1362" t="s">
        <v>48</v>
      </c>
      <c r="AF1362" t="s">
        <v>49</v>
      </c>
      <c r="AG1362" t="s">
        <v>50</v>
      </c>
      <c r="AH1362">
        <v>0.71</v>
      </c>
      <c r="AI1362" t="s">
        <v>66</v>
      </c>
      <c r="AJ1362" t="s">
        <v>109</v>
      </c>
    </row>
    <row r="1363" spans="1:36">
      <c r="A1363" t="s">
        <v>2406</v>
      </c>
      <c r="B1363">
        <f>1</f>
        <v>1</v>
      </c>
      <c r="C1363" t="s">
        <v>220</v>
      </c>
      <c r="D1363" t="str">
        <f>VLOOKUP(Table1[[#This Row],[State Name]], Lookup!$A$2:$B$33, 2, FALSE)</f>
        <v>NL</v>
      </c>
      <c r="E1363" t="s">
        <v>33</v>
      </c>
      <c r="F1363">
        <v>2020</v>
      </c>
      <c r="G1363" t="s">
        <v>124</v>
      </c>
      <c r="H1363">
        <f t="shared" si="21"/>
        <v>7</v>
      </c>
      <c r="I1363" s="3">
        <f>DATE(Table1[[#This Row],[Year]],Table1[[#This Row],[Month_Number]],1)</f>
        <v>44013</v>
      </c>
      <c r="J1363" t="s">
        <v>101</v>
      </c>
      <c r="K1363" t="s">
        <v>2407</v>
      </c>
      <c r="L1363" t="s">
        <v>50</v>
      </c>
      <c r="M1363">
        <v>4</v>
      </c>
      <c r="N1363" t="s">
        <v>86</v>
      </c>
      <c r="O1363">
        <v>6</v>
      </c>
      <c r="P1363">
        <v>1</v>
      </c>
      <c r="Q1363" t="s">
        <v>119</v>
      </c>
      <c r="R1363" t="s">
        <v>88</v>
      </c>
      <c r="S1363" t="s">
        <v>73</v>
      </c>
      <c r="T1363" t="s">
        <v>74</v>
      </c>
      <c r="U1363" t="s">
        <v>89</v>
      </c>
      <c r="V1363">
        <v>106</v>
      </c>
      <c r="W1363">
        <v>64</v>
      </c>
      <c r="X1363" t="str">
        <f>IF(Table1[[#This Row],[Driver Age]]&lt;25,"(&lt;25) Young",IF(Table1[[#This Row],[Driver Age]]&lt;=60,"(25–60) Adult","(&gt;60) Senior"))</f>
        <v>(&gt;60) Senior</v>
      </c>
      <c r="Y1363" t="s">
        <v>75</v>
      </c>
      <c r="Z1363" t="s">
        <v>90</v>
      </c>
      <c r="AA1363" t="s">
        <v>45</v>
      </c>
      <c r="AB1363" t="s">
        <v>46</v>
      </c>
      <c r="AC1363">
        <v>23</v>
      </c>
      <c r="AD1363" t="s">
        <v>47</v>
      </c>
      <c r="AE1363" t="s">
        <v>48</v>
      </c>
      <c r="AF1363" t="s">
        <v>49</v>
      </c>
      <c r="AG1363" t="s">
        <v>50</v>
      </c>
      <c r="AH1363">
        <v>0.17</v>
      </c>
      <c r="AI1363" t="s">
        <v>66</v>
      </c>
      <c r="AJ1363" t="s">
        <v>67</v>
      </c>
    </row>
    <row r="1364" spans="1:36">
      <c r="A1364" t="s">
        <v>2408</v>
      </c>
      <c r="B1364">
        <f>1</f>
        <v>1</v>
      </c>
      <c r="C1364" t="s">
        <v>141</v>
      </c>
      <c r="D1364" t="str">
        <f>VLOOKUP(Table1[[#This Row],[State Name]], Lookup!$A$2:$B$33, 2, FALSE)</f>
        <v>BR</v>
      </c>
      <c r="E1364" t="s">
        <v>33</v>
      </c>
      <c r="F1364">
        <v>2019</v>
      </c>
      <c r="G1364" t="s">
        <v>117</v>
      </c>
      <c r="H1364">
        <f t="shared" si="21"/>
        <v>12</v>
      </c>
      <c r="I1364" s="3">
        <f>DATE(Table1[[#This Row],[Year]],Table1[[#This Row],[Month_Number]],1)</f>
        <v>43800</v>
      </c>
      <c r="J1364" t="s">
        <v>84</v>
      </c>
      <c r="K1364" t="s">
        <v>164</v>
      </c>
      <c r="L1364" t="s">
        <v>50</v>
      </c>
      <c r="M1364">
        <v>4</v>
      </c>
      <c r="N1364" t="s">
        <v>86</v>
      </c>
      <c r="O1364">
        <v>8</v>
      </c>
      <c r="P1364">
        <v>0</v>
      </c>
      <c r="Q1364" t="s">
        <v>39</v>
      </c>
      <c r="R1364" t="s">
        <v>61</v>
      </c>
      <c r="S1364" t="s">
        <v>41</v>
      </c>
      <c r="T1364" t="s">
        <v>63</v>
      </c>
      <c r="U1364" t="s">
        <v>43</v>
      </c>
      <c r="V1364">
        <v>74</v>
      </c>
      <c r="W1364">
        <v>33</v>
      </c>
      <c r="X1364" t="str">
        <f>IF(Table1[[#This Row],[Driver Age]]&lt;25,"(&lt;25) Young",IF(Table1[[#This Row],[Driver Age]]&lt;=60,"(25–60) Adult","(&gt;60) Senior"))</f>
        <v>(25–60) Adult</v>
      </c>
      <c r="Y1364" t="s">
        <v>44</v>
      </c>
      <c r="Z1364" t="s">
        <v>107</v>
      </c>
      <c r="AA1364" t="s">
        <v>45</v>
      </c>
      <c r="AB1364" t="s">
        <v>64</v>
      </c>
      <c r="AC1364">
        <v>6</v>
      </c>
      <c r="AD1364" t="s">
        <v>78</v>
      </c>
      <c r="AE1364" t="s">
        <v>65</v>
      </c>
      <c r="AF1364" t="s">
        <v>26</v>
      </c>
      <c r="AG1364" t="s">
        <v>143</v>
      </c>
      <c r="AH1364">
        <v>0</v>
      </c>
      <c r="AI1364" t="s">
        <v>80</v>
      </c>
      <c r="AJ1364" t="s">
        <v>91</v>
      </c>
    </row>
    <row r="1365" spans="1:36">
      <c r="A1365" t="s">
        <v>2409</v>
      </c>
      <c r="B1365">
        <f>1</f>
        <v>1</v>
      </c>
      <c r="C1365" t="s">
        <v>307</v>
      </c>
      <c r="D1365" t="str">
        <f>VLOOKUP(Table1[[#This Row],[State Name]], Lookup!$A$2:$B$33, 2, FALSE)</f>
        <v>DL</v>
      </c>
      <c r="E1365" t="s">
        <v>308</v>
      </c>
      <c r="F1365">
        <v>2020</v>
      </c>
      <c r="G1365" t="s">
        <v>130</v>
      </c>
      <c r="H1365">
        <f t="shared" si="21"/>
        <v>4</v>
      </c>
      <c r="I1365" s="3">
        <f>DATE(Table1[[#This Row],[Year]],Table1[[#This Row],[Month_Number]],1)</f>
        <v>43922</v>
      </c>
      <c r="J1365" t="s">
        <v>57</v>
      </c>
      <c r="K1365" t="s">
        <v>2410</v>
      </c>
      <c r="L1365" t="s">
        <v>59</v>
      </c>
      <c r="M1365">
        <v>3</v>
      </c>
      <c r="N1365" t="s">
        <v>162</v>
      </c>
      <c r="O1365">
        <v>9</v>
      </c>
      <c r="P1365">
        <v>0</v>
      </c>
      <c r="Q1365" t="s">
        <v>72</v>
      </c>
      <c r="R1365" t="s">
        <v>61</v>
      </c>
      <c r="S1365" t="s">
        <v>73</v>
      </c>
      <c r="T1365" t="s">
        <v>74</v>
      </c>
      <c r="U1365" t="s">
        <v>33</v>
      </c>
      <c r="V1365">
        <v>79</v>
      </c>
      <c r="W1365">
        <v>19</v>
      </c>
      <c r="X1365" t="str">
        <f>IF(Table1[[#This Row],[Driver Age]]&lt;25,"(&lt;25) Young",IF(Table1[[#This Row],[Driver Age]]&lt;=60,"(25–60) Adult","(&gt;60) Senior"))</f>
        <v>(&lt;25) Young</v>
      </c>
      <c r="Y1365" t="s">
        <v>44</v>
      </c>
      <c r="Z1365" t="s">
        <v>90</v>
      </c>
      <c r="AA1365" t="s">
        <v>45</v>
      </c>
      <c r="AB1365" t="s">
        <v>97</v>
      </c>
      <c r="AC1365">
        <v>23</v>
      </c>
      <c r="AD1365" t="s">
        <v>47</v>
      </c>
      <c r="AE1365" t="s">
        <v>48</v>
      </c>
      <c r="AF1365" t="s">
        <v>49</v>
      </c>
      <c r="AG1365" t="s">
        <v>143</v>
      </c>
      <c r="AH1365">
        <v>0</v>
      </c>
      <c r="AI1365" t="s">
        <v>168</v>
      </c>
      <c r="AJ1365" t="s">
        <v>91</v>
      </c>
    </row>
    <row r="1366" spans="1:36">
      <c r="A1366" t="s">
        <v>2411</v>
      </c>
      <c r="B1366">
        <f>1</f>
        <v>1</v>
      </c>
      <c r="C1366" t="s">
        <v>318</v>
      </c>
      <c r="D1366" t="str">
        <f>VLOOKUP(Table1[[#This Row],[State Name]], Lookup!$A$2:$B$33, 2, FALSE)</f>
        <v>PB</v>
      </c>
      <c r="E1366" t="s">
        <v>33</v>
      </c>
      <c r="F1366">
        <v>2022</v>
      </c>
      <c r="G1366" t="s">
        <v>34</v>
      </c>
      <c r="H1366">
        <f t="shared" si="21"/>
        <v>5</v>
      </c>
      <c r="I1366" s="3">
        <f>DATE(Table1[[#This Row],[Year]],Table1[[#This Row],[Month_Number]],1)</f>
        <v>44682</v>
      </c>
      <c r="J1366" t="s">
        <v>95</v>
      </c>
      <c r="K1366" t="s">
        <v>131</v>
      </c>
      <c r="L1366" t="s">
        <v>37</v>
      </c>
      <c r="M1366">
        <v>1</v>
      </c>
      <c r="N1366" t="s">
        <v>71</v>
      </c>
      <c r="O1366">
        <v>7</v>
      </c>
      <c r="P1366">
        <v>5</v>
      </c>
      <c r="Q1366" t="s">
        <v>72</v>
      </c>
      <c r="R1366" t="s">
        <v>40</v>
      </c>
      <c r="S1366" t="s">
        <v>62</v>
      </c>
      <c r="T1366" t="s">
        <v>63</v>
      </c>
      <c r="U1366" t="s">
        <v>89</v>
      </c>
      <c r="V1366">
        <v>69</v>
      </c>
      <c r="W1366">
        <v>19</v>
      </c>
      <c r="X1366" t="str">
        <f>IF(Table1[[#This Row],[Driver Age]]&lt;25,"(&lt;25) Young",IF(Table1[[#This Row],[Driver Age]]&lt;=60,"(25–60) Adult","(&gt;60) Senior"))</f>
        <v>(&lt;25) Young</v>
      </c>
      <c r="Y1366" t="s">
        <v>44</v>
      </c>
      <c r="Z1366" t="s">
        <v>33</v>
      </c>
      <c r="AA1366" t="s">
        <v>76</v>
      </c>
      <c r="AB1366" t="s">
        <v>46</v>
      </c>
      <c r="AC1366">
        <v>22</v>
      </c>
      <c r="AD1366" t="s">
        <v>47</v>
      </c>
      <c r="AE1366" t="s">
        <v>79</v>
      </c>
      <c r="AF1366" t="s">
        <v>49</v>
      </c>
      <c r="AG1366" t="s">
        <v>50</v>
      </c>
      <c r="AH1366">
        <v>0.71</v>
      </c>
      <c r="AI1366" t="s">
        <v>168</v>
      </c>
      <c r="AJ1366" t="s">
        <v>52</v>
      </c>
    </row>
    <row r="1367" spans="1:36">
      <c r="A1367" t="s">
        <v>2412</v>
      </c>
      <c r="B1367">
        <f>1</f>
        <v>1</v>
      </c>
      <c r="C1367" t="s">
        <v>191</v>
      </c>
      <c r="D1367" t="str">
        <f>VLOOKUP(Table1[[#This Row],[State Name]], Lookup!$A$2:$B$33, 2, FALSE)</f>
        <v>CH</v>
      </c>
      <c r="E1367" t="s">
        <v>33</v>
      </c>
      <c r="F1367">
        <v>2022</v>
      </c>
      <c r="G1367" t="s">
        <v>34</v>
      </c>
      <c r="H1367">
        <f t="shared" si="21"/>
        <v>5</v>
      </c>
      <c r="I1367" s="3">
        <f>DATE(Table1[[#This Row],[Year]],Table1[[#This Row],[Month_Number]],1)</f>
        <v>44682</v>
      </c>
      <c r="J1367" t="s">
        <v>154</v>
      </c>
      <c r="K1367" t="s">
        <v>477</v>
      </c>
      <c r="L1367" t="s">
        <v>59</v>
      </c>
      <c r="M1367">
        <v>2</v>
      </c>
      <c r="N1367" t="s">
        <v>71</v>
      </c>
      <c r="O1367">
        <v>1</v>
      </c>
      <c r="P1367">
        <v>3</v>
      </c>
      <c r="Q1367" t="s">
        <v>103</v>
      </c>
      <c r="R1367" t="s">
        <v>88</v>
      </c>
      <c r="S1367" t="s">
        <v>62</v>
      </c>
      <c r="T1367" t="s">
        <v>42</v>
      </c>
      <c r="U1367" t="s">
        <v>43</v>
      </c>
      <c r="V1367">
        <v>73</v>
      </c>
      <c r="W1367">
        <v>28</v>
      </c>
      <c r="X1367" t="str">
        <f>IF(Table1[[#This Row],[Driver Age]]&lt;25,"(&lt;25) Young",IF(Table1[[#This Row],[Driver Age]]&lt;=60,"(25–60) Adult","(&gt;60) Senior"))</f>
        <v>(25–60) Adult</v>
      </c>
      <c r="Y1367" t="s">
        <v>75</v>
      </c>
      <c r="Z1367" t="s">
        <v>90</v>
      </c>
      <c r="AA1367" t="s">
        <v>45</v>
      </c>
      <c r="AB1367" t="s">
        <v>77</v>
      </c>
      <c r="AC1367">
        <v>7</v>
      </c>
      <c r="AD1367" t="s">
        <v>78</v>
      </c>
      <c r="AE1367" t="s">
        <v>79</v>
      </c>
      <c r="AF1367" t="s">
        <v>26</v>
      </c>
      <c r="AG1367" t="s">
        <v>50</v>
      </c>
      <c r="AH1367">
        <v>3</v>
      </c>
      <c r="AI1367" t="s">
        <v>80</v>
      </c>
      <c r="AJ1367" t="s">
        <v>91</v>
      </c>
    </row>
    <row r="1368" spans="1:36">
      <c r="A1368" t="s">
        <v>2413</v>
      </c>
      <c r="B1368">
        <f>1</f>
        <v>1</v>
      </c>
      <c r="C1368" t="s">
        <v>211</v>
      </c>
      <c r="D1368" t="str">
        <f>VLOOKUP(Table1[[#This Row],[State Name]], Lookup!$A$2:$B$33, 2, FALSE)</f>
        <v>WB</v>
      </c>
      <c r="E1368" t="s">
        <v>229</v>
      </c>
      <c r="F1368">
        <v>2019</v>
      </c>
      <c r="G1368" t="s">
        <v>100</v>
      </c>
      <c r="H1368">
        <f t="shared" si="21"/>
        <v>11</v>
      </c>
      <c r="I1368" s="3">
        <f>DATE(Table1[[#This Row],[Year]],Table1[[#This Row],[Month_Number]],1)</f>
        <v>43770</v>
      </c>
      <c r="J1368" t="s">
        <v>146</v>
      </c>
      <c r="K1368" t="s">
        <v>2414</v>
      </c>
      <c r="L1368" t="s">
        <v>37</v>
      </c>
      <c r="M1368">
        <v>1</v>
      </c>
      <c r="N1368" t="s">
        <v>113</v>
      </c>
      <c r="O1368">
        <v>7</v>
      </c>
      <c r="P1368">
        <v>2</v>
      </c>
      <c r="Q1368" t="s">
        <v>87</v>
      </c>
      <c r="R1368" t="s">
        <v>40</v>
      </c>
      <c r="S1368" t="s">
        <v>120</v>
      </c>
      <c r="T1368" t="s">
        <v>74</v>
      </c>
      <c r="U1368" t="s">
        <v>106</v>
      </c>
      <c r="V1368">
        <v>71</v>
      </c>
      <c r="W1368">
        <v>38</v>
      </c>
      <c r="X1368" t="str">
        <f>IF(Table1[[#This Row],[Driver Age]]&lt;25,"(&lt;25) Young",IF(Table1[[#This Row],[Driver Age]]&lt;=60,"(25–60) Adult","(&gt;60) Senior"))</f>
        <v>(25–60) Adult</v>
      </c>
      <c r="Y1368" t="s">
        <v>44</v>
      </c>
      <c r="Z1368" t="s">
        <v>107</v>
      </c>
      <c r="AA1368" t="s">
        <v>45</v>
      </c>
      <c r="AB1368" t="s">
        <v>46</v>
      </c>
      <c r="AC1368">
        <v>2</v>
      </c>
      <c r="AD1368" t="s">
        <v>47</v>
      </c>
      <c r="AE1368" t="s">
        <v>65</v>
      </c>
      <c r="AF1368" t="s">
        <v>49</v>
      </c>
      <c r="AG1368" t="s">
        <v>50</v>
      </c>
      <c r="AH1368">
        <v>0.28999999999999998</v>
      </c>
      <c r="AI1368" t="s">
        <v>108</v>
      </c>
      <c r="AJ1368" t="s">
        <v>91</v>
      </c>
    </row>
    <row r="1369" spans="1:36">
      <c r="A1369" t="s">
        <v>2415</v>
      </c>
      <c r="B1369">
        <f>1</f>
        <v>1</v>
      </c>
      <c r="C1369" t="s">
        <v>311</v>
      </c>
      <c r="D1369" t="str">
        <f>VLOOKUP(Table1[[#This Row],[State Name]], Lookup!$A$2:$B$33, 2, FALSE)</f>
        <v>JH</v>
      </c>
      <c r="E1369" t="s">
        <v>33</v>
      </c>
      <c r="F1369">
        <v>2020</v>
      </c>
      <c r="G1369" t="s">
        <v>124</v>
      </c>
      <c r="H1369">
        <f t="shared" si="21"/>
        <v>7</v>
      </c>
      <c r="I1369" s="3">
        <f>DATE(Table1[[#This Row],[Year]],Table1[[#This Row],[Month_Number]],1)</f>
        <v>44013</v>
      </c>
      <c r="J1369" t="s">
        <v>154</v>
      </c>
      <c r="K1369" t="s">
        <v>495</v>
      </c>
      <c r="L1369" t="s">
        <v>50</v>
      </c>
      <c r="M1369">
        <v>5</v>
      </c>
      <c r="N1369" t="s">
        <v>128</v>
      </c>
      <c r="O1369">
        <v>0</v>
      </c>
      <c r="P1369">
        <v>2</v>
      </c>
      <c r="Q1369" t="s">
        <v>72</v>
      </c>
      <c r="R1369" t="s">
        <v>61</v>
      </c>
      <c r="S1369" t="s">
        <v>62</v>
      </c>
      <c r="T1369" t="s">
        <v>105</v>
      </c>
      <c r="U1369" t="s">
        <v>33</v>
      </c>
      <c r="V1369">
        <v>38</v>
      </c>
      <c r="W1369">
        <v>26</v>
      </c>
      <c r="X1369" t="str">
        <f>IF(Table1[[#This Row],[Driver Age]]&lt;25,"(&lt;25) Young",IF(Table1[[#This Row],[Driver Age]]&lt;=60,"(25–60) Adult","(&gt;60) Senior"))</f>
        <v>(25–60) Adult</v>
      </c>
      <c r="Y1369" t="s">
        <v>75</v>
      </c>
      <c r="Z1369" t="s">
        <v>33</v>
      </c>
      <c r="AA1369" t="s">
        <v>45</v>
      </c>
      <c r="AB1369" t="s">
        <v>97</v>
      </c>
      <c r="AC1369">
        <v>17</v>
      </c>
      <c r="AD1369" t="s">
        <v>114</v>
      </c>
      <c r="AE1369" t="s">
        <v>48</v>
      </c>
      <c r="AF1369" t="s">
        <v>26</v>
      </c>
      <c r="AG1369" t="s">
        <v>50</v>
      </c>
      <c r="AH1369">
        <v>0</v>
      </c>
      <c r="AI1369" t="s">
        <v>80</v>
      </c>
      <c r="AJ1369" t="s">
        <v>109</v>
      </c>
    </row>
    <row r="1370" spans="1:36">
      <c r="A1370" t="s">
        <v>2416</v>
      </c>
      <c r="B1370">
        <f>1</f>
        <v>1</v>
      </c>
      <c r="C1370" t="s">
        <v>234</v>
      </c>
      <c r="D1370" t="str">
        <f>VLOOKUP(Table1[[#This Row],[State Name]], Lookup!$A$2:$B$33, 2, FALSE)</f>
        <v>TR</v>
      </c>
      <c r="E1370" t="s">
        <v>33</v>
      </c>
      <c r="F1370">
        <v>2019</v>
      </c>
      <c r="G1370" t="s">
        <v>56</v>
      </c>
      <c r="H1370">
        <f t="shared" si="21"/>
        <v>1</v>
      </c>
      <c r="I1370" s="3">
        <f>DATE(Table1[[#This Row],[Year]],Table1[[#This Row],[Month_Number]],1)</f>
        <v>43466</v>
      </c>
      <c r="J1370" t="s">
        <v>154</v>
      </c>
      <c r="K1370" t="s">
        <v>2417</v>
      </c>
      <c r="L1370" t="s">
        <v>50</v>
      </c>
      <c r="M1370">
        <v>4</v>
      </c>
      <c r="N1370" t="s">
        <v>38</v>
      </c>
      <c r="O1370">
        <v>2</v>
      </c>
      <c r="P1370">
        <v>5</v>
      </c>
      <c r="Q1370" t="s">
        <v>103</v>
      </c>
      <c r="R1370" t="s">
        <v>40</v>
      </c>
      <c r="S1370" t="s">
        <v>41</v>
      </c>
      <c r="T1370" t="s">
        <v>42</v>
      </c>
      <c r="U1370" t="s">
        <v>43</v>
      </c>
      <c r="V1370">
        <v>97</v>
      </c>
      <c r="W1370">
        <v>49</v>
      </c>
      <c r="X1370" t="str">
        <f>IF(Table1[[#This Row],[Driver Age]]&lt;25,"(&lt;25) Young",IF(Table1[[#This Row],[Driver Age]]&lt;=60,"(25–60) Adult","(&gt;60) Senior"))</f>
        <v>(25–60) Adult</v>
      </c>
      <c r="Y1370" t="s">
        <v>44</v>
      </c>
      <c r="Z1370" t="s">
        <v>90</v>
      </c>
      <c r="AA1370" t="s">
        <v>76</v>
      </c>
      <c r="AB1370" t="s">
        <v>77</v>
      </c>
      <c r="AC1370">
        <v>18</v>
      </c>
      <c r="AD1370" t="s">
        <v>114</v>
      </c>
      <c r="AE1370" t="s">
        <v>65</v>
      </c>
      <c r="AF1370" t="s">
        <v>26</v>
      </c>
      <c r="AG1370" t="s">
        <v>50</v>
      </c>
      <c r="AH1370">
        <v>2.5</v>
      </c>
      <c r="AI1370" t="s">
        <v>108</v>
      </c>
      <c r="AJ1370" t="s">
        <v>67</v>
      </c>
    </row>
    <row r="1371" spans="1:36">
      <c r="A1371" t="s">
        <v>2418</v>
      </c>
      <c r="B1371">
        <f>1</f>
        <v>1</v>
      </c>
      <c r="C1371" t="s">
        <v>183</v>
      </c>
      <c r="D1371" t="str">
        <f>VLOOKUP(Table1[[#This Row],[State Name]], Lookup!$A$2:$B$33, 2, FALSE)</f>
        <v>TN</v>
      </c>
      <c r="E1371" t="s">
        <v>503</v>
      </c>
      <c r="F1371">
        <v>2018</v>
      </c>
      <c r="G1371" t="s">
        <v>111</v>
      </c>
      <c r="H1371">
        <f t="shared" si="21"/>
        <v>10</v>
      </c>
      <c r="I1371" s="3">
        <f>DATE(Table1[[#This Row],[Year]],Table1[[#This Row],[Month_Number]],1)</f>
        <v>43374</v>
      </c>
      <c r="J1371" t="s">
        <v>84</v>
      </c>
      <c r="K1371" t="s">
        <v>1598</v>
      </c>
      <c r="L1371" t="s">
        <v>37</v>
      </c>
      <c r="M1371">
        <v>1</v>
      </c>
      <c r="N1371" t="s">
        <v>86</v>
      </c>
      <c r="O1371">
        <v>2</v>
      </c>
      <c r="P1371">
        <v>1</v>
      </c>
      <c r="Q1371" t="s">
        <v>72</v>
      </c>
      <c r="R1371" t="s">
        <v>88</v>
      </c>
      <c r="S1371" t="s">
        <v>62</v>
      </c>
      <c r="T1371" t="s">
        <v>74</v>
      </c>
      <c r="U1371" t="s">
        <v>43</v>
      </c>
      <c r="V1371">
        <v>59</v>
      </c>
      <c r="W1371">
        <v>18</v>
      </c>
      <c r="X1371" t="str">
        <f>IF(Table1[[#This Row],[Driver Age]]&lt;25,"(&lt;25) Young",IF(Table1[[#This Row],[Driver Age]]&lt;=60,"(25–60) Adult","(&gt;60) Senior"))</f>
        <v>(&lt;25) Young</v>
      </c>
      <c r="Y1371" t="s">
        <v>75</v>
      </c>
      <c r="Z1371" t="s">
        <v>107</v>
      </c>
      <c r="AA1371" t="s">
        <v>76</v>
      </c>
      <c r="AB1371" t="s">
        <v>64</v>
      </c>
      <c r="AC1371">
        <v>19</v>
      </c>
      <c r="AD1371" t="s">
        <v>114</v>
      </c>
      <c r="AE1371" t="s">
        <v>65</v>
      </c>
      <c r="AF1371" t="s">
        <v>26</v>
      </c>
      <c r="AG1371" t="s">
        <v>50</v>
      </c>
      <c r="AH1371">
        <v>0.5</v>
      </c>
      <c r="AI1371" t="s">
        <v>168</v>
      </c>
      <c r="AJ1371" t="s">
        <v>52</v>
      </c>
    </row>
    <row r="1372" spans="1:36">
      <c r="A1372" t="s">
        <v>2419</v>
      </c>
      <c r="B1372">
        <f>1</f>
        <v>1</v>
      </c>
      <c r="C1372" t="s">
        <v>286</v>
      </c>
      <c r="D1372" t="str">
        <f>VLOOKUP(Table1[[#This Row],[State Name]], Lookup!$A$2:$B$33, 2, FALSE)</f>
        <v>GA</v>
      </c>
      <c r="E1372" t="s">
        <v>33</v>
      </c>
      <c r="F1372">
        <v>2018</v>
      </c>
      <c r="G1372" t="s">
        <v>83</v>
      </c>
      <c r="H1372">
        <f t="shared" si="21"/>
        <v>6</v>
      </c>
      <c r="I1372" s="3">
        <f>DATE(Table1[[#This Row],[Year]],Table1[[#This Row],[Month_Number]],1)</f>
        <v>43252</v>
      </c>
      <c r="J1372" t="s">
        <v>146</v>
      </c>
      <c r="K1372" t="s">
        <v>1251</v>
      </c>
      <c r="L1372" t="s">
        <v>59</v>
      </c>
      <c r="M1372">
        <v>2</v>
      </c>
      <c r="N1372" t="s">
        <v>128</v>
      </c>
      <c r="O1372">
        <v>10</v>
      </c>
      <c r="P1372">
        <v>5</v>
      </c>
      <c r="Q1372" t="s">
        <v>119</v>
      </c>
      <c r="R1372" t="s">
        <v>104</v>
      </c>
      <c r="S1372" t="s">
        <v>41</v>
      </c>
      <c r="T1372" t="s">
        <v>42</v>
      </c>
      <c r="U1372" t="s">
        <v>89</v>
      </c>
      <c r="V1372">
        <v>86</v>
      </c>
      <c r="W1372">
        <v>23</v>
      </c>
      <c r="X1372" t="str">
        <f>IF(Table1[[#This Row],[Driver Age]]&lt;25,"(&lt;25) Young",IF(Table1[[#This Row],[Driver Age]]&lt;=60,"(25–60) Adult","(&gt;60) Senior"))</f>
        <v>(&lt;25) Young</v>
      </c>
      <c r="Y1372" t="s">
        <v>44</v>
      </c>
      <c r="Z1372" t="s">
        <v>33</v>
      </c>
      <c r="AA1372" t="s">
        <v>45</v>
      </c>
      <c r="AB1372" t="s">
        <v>64</v>
      </c>
      <c r="AC1372">
        <v>0</v>
      </c>
      <c r="AD1372" t="s">
        <v>47</v>
      </c>
      <c r="AE1372" t="s">
        <v>65</v>
      </c>
      <c r="AF1372" t="s">
        <v>49</v>
      </c>
      <c r="AG1372" t="s">
        <v>50</v>
      </c>
      <c r="AH1372">
        <v>0.5</v>
      </c>
      <c r="AI1372" t="s">
        <v>168</v>
      </c>
      <c r="AJ1372" t="s">
        <v>91</v>
      </c>
    </row>
    <row r="1373" spans="1:36">
      <c r="A1373" t="s">
        <v>2420</v>
      </c>
      <c r="B1373">
        <f>1</f>
        <v>1</v>
      </c>
      <c r="C1373" t="s">
        <v>191</v>
      </c>
      <c r="D1373" t="str">
        <f>VLOOKUP(Table1[[#This Row],[State Name]], Lookup!$A$2:$B$33, 2, FALSE)</f>
        <v>CH</v>
      </c>
      <c r="E1373" t="s">
        <v>33</v>
      </c>
      <c r="F1373">
        <v>2019</v>
      </c>
      <c r="G1373" t="s">
        <v>117</v>
      </c>
      <c r="H1373">
        <f t="shared" si="21"/>
        <v>12</v>
      </c>
      <c r="I1373" s="3">
        <f>DATE(Table1[[#This Row],[Year]],Table1[[#This Row],[Month_Number]],1)</f>
        <v>43800</v>
      </c>
      <c r="J1373" t="s">
        <v>57</v>
      </c>
      <c r="K1373" t="s">
        <v>553</v>
      </c>
      <c r="L1373" t="s">
        <v>59</v>
      </c>
      <c r="M1373">
        <v>5</v>
      </c>
      <c r="N1373" t="s">
        <v>38</v>
      </c>
      <c r="O1373">
        <v>6</v>
      </c>
      <c r="P1373">
        <v>4</v>
      </c>
      <c r="Q1373" t="s">
        <v>87</v>
      </c>
      <c r="R1373" t="s">
        <v>61</v>
      </c>
      <c r="S1373" t="s">
        <v>73</v>
      </c>
      <c r="T1373" t="s">
        <v>105</v>
      </c>
      <c r="U1373" t="s">
        <v>33</v>
      </c>
      <c r="V1373">
        <v>103</v>
      </c>
      <c r="W1373">
        <v>43</v>
      </c>
      <c r="X1373" t="str">
        <f>IF(Table1[[#This Row],[Driver Age]]&lt;25,"(&lt;25) Young",IF(Table1[[#This Row],[Driver Age]]&lt;=60,"(25–60) Adult","(&gt;60) Senior"))</f>
        <v>(25–60) Adult</v>
      </c>
      <c r="Y1373" t="s">
        <v>44</v>
      </c>
      <c r="Z1373" t="s">
        <v>33</v>
      </c>
      <c r="AA1373" t="s">
        <v>45</v>
      </c>
      <c r="AB1373" t="s">
        <v>77</v>
      </c>
      <c r="AC1373">
        <v>12</v>
      </c>
      <c r="AD1373" t="s">
        <v>135</v>
      </c>
      <c r="AE1373" t="s">
        <v>65</v>
      </c>
      <c r="AF1373" t="s">
        <v>49</v>
      </c>
      <c r="AG1373" t="s">
        <v>50</v>
      </c>
      <c r="AH1373">
        <v>0.67</v>
      </c>
      <c r="AI1373" t="s">
        <v>108</v>
      </c>
      <c r="AJ1373" t="s">
        <v>67</v>
      </c>
    </row>
    <row r="1374" spans="1:36">
      <c r="A1374" t="s">
        <v>2421</v>
      </c>
      <c r="B1374">
        <f>1</f>
        <v>1</v>
      </c>
      <c r="C1374" t="s">
        <v>270</v>
      </c>
      <c r="D1374" t="str">
        <f>VLOOKUP(Table1[[#This Row],[State Name]], Lookup!$A$2:$B$33, 2, FALSE)</f>
        <v>HR</v>
      </c>
      <c r="E1374" t="s">
        <v>33</v>
      </c>
      <c r="F1374">
        <v>2020</v>
      </c>
      <c r="G1374" t="s">
        <v>192</v>
      </c>
      <c r="H1374">
        <f t="shared" si="21"/>
        <v>3</v>
      </c>
      <c r="I1374" s="3">
        <f>DATE(Table1[[#This Row],[Year]],Table1[[#This Row],[Month_Number]],1)</f>
        <v>43891</v>
      </c>
      <c r="J1374" t="s">
        <v>57</v>
      </c>
      <c r="K1374" t="s">
        <v>321</v>
      </c>
      <c r="L1374" t="s">
        <v>37</v>
      </c>
      <c r="M1374">
        <v>2</v>
      </c>
      <c r="N1374" t="s">
        <v>71</v>
      </c>
      <c r="O1374">
        <v>8</v>
      </c>
      <c r="P1374">
        <v>5</v>
      </c>
      <c r="Q1374" t="s">
        <v>87</v>
      </c>
      <c r="R1374" t="s">
        <v>61</v>
      </c>
      <c r="S1374" t="s">
        <v>73</v>
      </c>
      <c r="T1374" t="s">
        <v>74</v>
      </c>
      <c r="U1374" t="s">
        <v>106</v>
      </c>
      <c r="V1374">
        <v>113</v>
      </c>
      <c r="W1374">
        <v>34</v>
      </c>
      <c r="X1374" t="str">
        <f>IF(Table1[[#This Row],[Driver Age]]&lt;25,"(&lt;25) Young",IF(Table1[[#This Row],[Driver Age]]&lt;=60,"(25–60) Adult","(&gt;60) Senior"))</f>
        <v>(25–60) Adult</v>
      </c>
      <c r="Y1374" t="s">
        <v>75</v>
      </c>
      <c r="Z1374" t="s">
        <v>107</v>
      </c>
      <c r="AA1374" t="s">
        <v>76</v>
      </c>
      <c r="AB1374" t="s">
        <v>97</v>
      </c>
      <c r="AC1374">
        <v>17</v>
      </c>
      <c r="AD1374" t="s">
        <v>114</v>
      </c>
      <c r="AE1374" t="s">
        <v>48</v>
      </c>
      <c r="AF1374" t="s">
        <v>49</v>
      </c>
      <c r="AG1374" t="s">
        <v>50</v>
      </c>
      <c r="AH1374">
        <v>0.62</v>
      </c>
      <c r="AI1374" t="s">
        <v>80</v>
      </c>
      <c r="AJ1374" t="s">
        <v>81</v>
      </c>
    </row>
    <row r="1375" spans="1:36">
      <c r="A1375" t="s">
        <v>2422</v>
      </c>
      <c r="B1375">
        <f>1</f>
        <v>1</v>
      </c>
      <c r="C1375" t="s">
        <v>220</v>
      </c>
      <c r="D1375" t="str">
        <f>VLOOKUP(Table1[[#This Row],[State Name]], Lookup!$A$2:$B$33, 2, FALSE)</f>
        <v>NL</v>
      </c>
      <c r="E1375" t="s">
        <v>33</v>
      </c>
      <c r="F1375">
        <v>2021</v>
      </c>
      <c r="G1375" t="s">
        <v>94</v>
      </c>
      <c r="H1375">
        <f t="shared" si="21"/>
        <v>8</v>
      </c>
      <c r="I1375" s="3">
        <f>DATE(Table1[[#This Row],[Year]],Table1[[#This Row],[Month_Number]],1)</f>
        <v>44409</v>
      </c>
      <c r="J1375" t="s">
        <v>95</v>
      </c>
      <c r="K1375" t="s">
        <v>904</v>
      </c>
      <c r="L1375" t="s">
        <v>59</v>
      </c>
      <c r="M1375">
        <v>4</v>
      </c>
      <c r="N1375" t="s">
        <v>38</v>
      </c>
      <c r="O1375">
        <v>7</v>
      </c>
      <c r="P1375">
        <v>0</v>
      </c>
      <c r="Q1375" t="s">
        <v>103</v>
      </c>
      <c r="R1375" t="s">
        <v>104</v>
      </c>
      <c r="S1375" t="s">
        <v>62</v>
      </c>
      <c r="T1375" t="s">
        <v>105</v>
      </c>
      <c r="U1375" t="s">
        <v>89</v>
      </c>
      <c r="V1375">
        <v>103</v>
      </c>
      <c r="W1375">
        <v>40</v>
      </c>
      <c r="X1375" t="str">
        <f>IF(Table1[[#This Row],[Driver Age]]&lt;25,"(&lt;25) Young",IF(Table1[[#This Row],[Driver Age]]&lt;=60,"(25–60) Adult","(&gt;60) Senior"))</f>
        <v>(25–60) Adult</v>
      </c>
      <c r="Y1375" t="s">
        <v>75</v>
      </c>
      <c r="Z1375" t="s">
        <v>90</v>
      </c>
      <c r="AA1375" t="s">
        <v>76</v>
      </c>
      <c r="AB1375" t="s">
        <v>64</v>
      </c>
      <c r="AC1375">
        <v>13</v>
      </c>
      <c r="AD1375" t="s">
        <v>135</v>
      </c>
      <c r="AE1375" t="s">
        <v>48</v>
      </c>
      <c r="AF1375" t="s">
        <v>49</v>
      </c>
      <c r="AG1375" t="s">
        <v>143</v>
      </c>
      <c r="AH1375">
        <v>0</v>
      </c>
      <c r="AI1375" t="s">
        <v>108</v>
      </c>
      <c r="AJ1375" t="s">
        <v>67</v>
      </c>
    </row>
    <row r="1376" spans="1:36">
      <c r="A1376" t="s">
        <v>2423</v>
      </c>
      <c r="B1376">
        <f>1</f>
        <v>1</v>
      </c>
      <c r="C1376" t="s">
        <v>206</v>
      </c>
      <c r="D1376" t="str">
        <f>VLOOKUP(Table1[[#This Row],[State Name]], Lookup!$A$2:$B$33, 2, FALSE)</f>
        <v>OD</v>
      </c>
      <c r="E1376" t="s">
        <v>33</v>
      </c>
      <c r="F1376">
        <v>2021</v>
      </c>
      <c r="G1376" t="s">
        <v>56</v>
      </c>
      <c r="H1376">
        <f t="shared" si="21"/>
        <v>1</v>
      </c>
      <c r="I1376" s="3">
        <f>DATE(Table1[[#This Row],[Year]],Table1[[#This Row],[Month_Number]],1)</f>
        <v>44197</v>
      </c>
      <c r="J1376" t="s">
        <v>101</v>
      </c>
      <c r="K1376" t="s">
        <v>933</v>
      </c>
      <c r="L1376" t="s">
        <v>50</v>
      </c>
      <c r="M1376">
        <v>1</v>
      </c>
      <c r="N1376" t="s">
        <v>71</v>
      </c>
      <c r="O1376">
        <v>1</v>
      </c>
      <c r="P1376">
        <v>0</v>
      </c>
      <c r="Q1376" t="s">
        <v>87</v>
      </c>
      <c r="R1376" t="s">
        <v>88</v>
      </c>
      <c r="S1376" t="s">
        <v>120</v>
      </c>
      <c r="T1376" t="s">
        <v>42</v>
      </c>
      <c r="U1376" t="s">
        <v>43</v>
      </c>
      <c r="V1376">
        <v>41</v>
      </c>
      <c r="W1376">
        <v>61</v>
      </c>
      <c r="X1376" t="str">
        <f>IF(Table1[[#This Row],[Driver Age]]&lt;25,"(&lt;25) Young",IF(Table1[[#This Row],[Driver Age]]&lt;=60,"(25–60) Adult","(&gt;60) Senior"))</f>
        <v>(&gt;60) Senior</v>
      </c>
      <c r="Y1376" t="s">
        <v>44</v>
      </c>
      <c r="Z1376" t="s">
        <v>90</v>
      </c>
      <c r="AA1376" t="s">
        <v>76</v>
      </c>
      <c r="AB1376" t="s">
        <v>46</v>
      </c>
      <c r="AC1376">
        <v>5</v>
      </c>
      <c r="AD1376" t="s">
        <v>78</v>
      </c>
      <c r="AE1376" t="s">
        <v>48</v>
      </c>
      <c r="AF1376" t="s">
        <v>49</v>
      </c>
      <c r="AG1376" t="s">
        <v>143</v>
      </c>
      <c r="AH1376">
        <v>0</v>
      </c>
      <c r="AI1376" t="s">
        <v>66</v>
      </c>
      <c r="AJ1376" t="s">
        <v>109</v>
      </c>
    </row>
    <row r="1377" spans="1:36">
      <c r="A1377" t="s">
        <v>2424</v>
      </c>
      <c r="B1377">
        <f>1</f>
        <v>1</v>
      </c>
      <c r="C1377" t="s">
        <v>197</v>
      </c>
      <c r="D1377" t="str">
        <f>VLOOKUP(Table1[[#This Row],[State Name]], Lookup!$A$2:$B$33, 2, FALSE)</f>
        <v>GJ</v>
      </c>
      <c r="E1377" t="s">
        <v>245</v>
      </c>
      <c r="F1377">
        <v>2019</v>
      </c>
      <c r="G1377" t="s">
        <v>124</v>
      </c>
      <c r="H1377">
        <f t="shared" si="21"/>
        <v>7</v>
      </c>
      <c r="I1377" s="3">
        <f>DATE(Table1[[#This Row],[Year]],Table1[[#This Row],[Month_Number]],1)</f>
        <v>43647</v>
      </c>
      <c r="J1377" t="s">
        <v>57</v>
      </c>
      <c r="K1377" t="s">
        <v>1642</v>
      </c>
      <c r="L1377" t="s">
        <v>59</v>
      </c>
      <c r="M1377">
        <v>3</v>
      </c>
      <c r="N1377" t="s">
        <v>86</v>
      </c>
      <c r="O1377">
        <v>10</v>
      </c>
      <c r="P1377">
        <v>0</v>
      </c>
      <c r="Q1377" t="s">
        <v>87</v>
      </c>
      <c r="R1377" t="s">
        <v>40</v>
      </c>
      <c r="S1377" t="s">
        <v>41</v>
      </c>
      <c r="T1377" t="s">
        <v>105</v>
      </c>
      <c r="U1377" t="s">
        <v>106</v>
      </c>
      <c r="V1377">
        <v>35</v>
      </c>
      <c r="W1377">
        <v>68</v>
      </c>
      <c r="X1377" t="str">
        <f>IF(Table1[[#This Row],[Driver Age]]&lt;25,"(&lt;25) Young",IF(Table1[[#This Row],[Driver Age]]&lt;=60,"(25–60) Adult","(&gt;60) Senior"))</f>
        <v>(&gt;60) Senior</v>
      </c>
      <c r="Y1377" t="s">
        <v>44</v>
      </c>
      <c r="Z1377" t="s">
        <v>107</v>
      </c>
      <c r="AA1377" t="s">
        <v>76</v>
      </c>
      <c r="AB1377" t="s">
        <v>97</v>
      </c>
      <c r="AC1377">
        <v>7</v>
      </c>
      <c r="AD1377" t="s">
        <v>78</v>
      </c>
      <c r="AE1377" t="s">
        <v>65</v>
      </c>
      <c r="AF1377" t="s">
        <v>49</v>
      </c>
      <c r="AG1377" t="s">
        <v>143</v>
      </c>
      <c r="AH1377">
        <v>0</v>
      </c>
      <c r="AI1377" t="s">
        <v>51</v>
      </c>
      <c r="AJ1377" t="s">
        <v>109</v>
      </c>
    </row>
    <row r="1378" spans="1:36">
      <c r="A1378" t="s">
        <v>2425</v>
      </c>
      <c r="B1378">
        <f>1</f>
        <v>1</v>
      </c>
      <c r="C1378" t="s">
        <v>270</v>
      </c>
      <c r="D1378" t="str">
        <f>VLOOKUP(Table1[[#This Row],[State Name]], Lookup!$A$2:$B$33, 2, FALSE)</f>
        <v>HR</v>
      </c>
      <c r="E1378" t="s">
        <v>33</v>
      </c>
      <c r="F1378">
        <v>2020</v>
      </c>
      <c r="G1378" t="s">
        <v>94</v>
      </c>
      <c r="H1378">
        <f t="shared" si="21"/>
        <v>8</v>
      </c>
      <c r="I1378" s="3">
        <f>DATE(Table1[[#This Row],[Year]],Table1[[#This Row],[Month_Number]],1)</f>
        <v>44044</v>
      </c>
      <c r="J1378" t="s">
        <v>57</v>
      </c>
      <c r="K1378" t="s">
        <v>2426</v>
      </c>
      <c r="L1378" t="s">
        <v>50</v>
      </c>
      <c r="M1378">
        <v>3</v>
      </c>
      <c r="N1378" t="s">
        <v>128</v>
      </c>
      <c r="O1378">
        <v>3</v>
      </c>
      <c r="P1378">
        <v>5</v>
      </c>
      <c r="Q1378" t="s">
        <v>72</v>
      </c>
      <c r="R1378" t="s">
        <v>88</v>
      </c>
      <c r="S1378" t="s">
        <v>73</v>
      </c>
      <c r="T1378" t="s">
        <v>74</v>
      </c>
      <c r="U1378" t="s">
        <v>43</v>
      </c>
      <c r="V1378">
        <v>38</v>
      </c>
      <c r="W1378">
        <v>67</v>
      </c>
      <c r="X1378" t="str">
        <f>IF(Table1[[#This Row],[Driver Age]]&lt;25,"(&lt;25) Young",IF(Table1[[#This Row],[Driver Age]]&lt;=60,"(25–60) Adult","(&gt;60) Senior"))</f>
        <v>(&gt;60) Senior</v>
      </c>
      <c r="Y1378" t="s">
        <v>44</v>
      </c>
      <c r="Z1378" t="s">
        <v>107</v>
      </c>
      <c r="AA1378" t="s">
        <v>45</v>
      </c>
      <c r="AB1378" t="s">
        <v>77</v>
      </c>
      <c r="AC1378">
        <v>3</v>
      </c>
      <c r="AD1378" t="s">
        <v>47</v>
      </c>
      <c r="AE1378" t="s">
        <v>48</v>
      </c>
      <c r="AF1378" t="s">
        <v>49</v>
      </c>
      <c r="AG1378" t="s">
        <v>50</v>
      </c>
      <c r="AH1378">
        <v>1.67</v>
      </c>
      <c r="AI1378" t="s">
        <v>51</v>
      </c>
      <c r="AJ1378" t="s">
        <v>109</v>
      </c>
    </row>
    <row r="1379" spans="1:36">
      <c r="A1379" t="s">
        <v>2427</v>
      </c>
      <c r="B1379">
        <f>1</f>
        <v>1</v>
      </c>
      <c r="C1379" t="s">
        <v>99</v>
      </c>
      <c r="D1379" t="str">
        <f>VLOOKUP(Table1[[#This Row],[State Name]], Lookup!$A$2:$B$33, 2, FALSE)</f>
        <v>ML</v>
      </c>
      <c r="E1379" t="s">
        <v>33</v>
      </c>
      <c r="F1379">
        <v>2021</v>
      </c>
      <c r="G1379" t="s">
        <v>130</v>
      </c>
      <c r="H1379">
        <f t="shared" si="21"/>
        <v>4</v>
      </c>
      <c r="I1379" s="3">
        <f>DATE(Table1[[#This Row],[Year]],Table1[[#This Row],[Month_Number]],1)</f>
        <v>44287</v>
      </c>
      <c r="J1379" t="s">
        <v>35</v>
      </c>
      <c r="K1379" t="s">
        <v>1488</v>
      </c>
      <c r="L1379" t="s">
        <v>37</v>
      </c>
      <c r="M1379">
        <v>5</v>
      </c>
      <c r="N1379" t="s">
        <v>38</v>
      </c>
      <c r="O1379">
        <v>3</v>
      </c>
      <c r="P1379">
        <v>0</v>
      </c>
      <c r="Q1379" t="s">
        <v>39</v>
      </c>
      <c r="R1379" t="s">
        <v>104</v>
      </c>
      <c r="S1379" t="s">
        <v>62</v>
      </c>
      <c r="T1379" t="s">
        <v>74</v>
      </c>
      <c r="U1379" t="s">
        <v>33</v>
      </c>
      <c r="V1379">
        <v>42</v>
      </c>
      <c r="W1379">
        <v>38</v>
      </c>
      <c r="X1379" t="str">
        <f>IF(Table1[[#This Row],[Driver Age]]&lt;25,"(&lt;25) Young",IF(Table1[[#This Row],[Driver Age]]&lt;=60,"(25–60) Adult","(&gt;60) Senior"))</f>
        <v>(25–60) Adult</v>
      </c>
      <c r="Y1379" t="s">
        <v>44</v>
      </c>
      <c r="Z1379" t="s">
        <v>107</v>
      </c>
      <c r="AA1379" t="s">
        <v>45</v>
      </c>
      <c r="AB1379" t="s">
        <v>64</v>
      </c>
      <c r="AC1379">
        <v>15</v>
      </c>
      <c r="AD1379" t="s">
        <v>135</v>
      </c>
      <c r="AE1379" t="s">
        <v>48</v>
      </c>
      <c r="AF1379" t="s">
        <v>49</v>
      </c>
      <c r="AG1379" t="s">
        <v>143</v>
      </c>
      <c r="AH1379">
        <v>0</v>
      </c>
      <c r="AI1379" t="s">
        <v>108</v>
      </c>
      <c r="AJ1379" t="s">
        <v>109</v>
      </c>
    </row>
    <row r="1380" spans="1:36">
      <c r="A1380" t="s">
        <v>2428</v>
      </c>
      <c r="B1380">
        <f>1</f>
        <v>1</v>
      </c>
      <c r="C1380" t="s">
        <v>32</v>
      </c>
      <c r="D1380" t="str">
        <f>VLOOKUP(Table1[[#This Row],[State Name]], Lookup!$A$2:$B$33, 2, FALSE)</f>
        <v>JK</v>
      </c>
      <c r="E1380" t="s">
        <v>33</v>
      </c>
      <c r="F1380">
        <v>2019</v>
      </c>
      <c r="G1380" t="s">
        <v>111</v>
      </c>
      <c r="H1380">
        <f t="shared" si="21"/>
        <v>10</v>
      </c>
      <c r="I1380" s="3">
        <f>DATE(Table1[[#This Row],[Year]],Table1[[#This Row],[Month_Number]],1)</f>
        <v>43739</v>
      </c>
      <c r="J1380" t="s">
        <v>57</v>
      </c>
      <c r="K1380" t="s">
        <v>1669</v>
      </c>
      <c r="L1380" t="s">
        <v>37</v>
      </c>
      <c r="M1380">
        <v>5</v>
      </c>
      <c r="N1380" t="s">
        <v>60</v>
      </c>
      <c r="O1380">
        <v>7</v>
      </c>
      <c r="P1380">
        <v>2</v>
      </c>
      <c r="Q1380" t="s">
        <v>119</v>
      </c>
      <c r="R1380" t="s">
        <v>61</v>
      </c>
      <c r="S1380" t="s">
        <v>41</v>
      </c>
      <c r="T1380" t="s">
        <v>74</v>
      </c>
      <c r="U1380" t="s">
        <v>89</v>
      </c>
      <c r="V1380">
        <v>103</v>
      </c>
      <c r="W1380">
        <v>43</v>
      </c>
      <c r="X1380" t="str">
        <f>IF(Table1[[#This Row],[Driver Age]]&lt;25,"(&lt;25) Young",IF(Table1[[#This Row],[Driver Age]]&lt;=60,"(25–60) Adult","(&gt;60) Senior"))</f>
        <v>(25–60) Adult</v>
      </c>
      <c r="Y1380" t="s">
        <v>75</v>
      </c>
      <c r="Z1380" t="s">
        <v>107</v>
      </c>
      <c r="AA1380" t="s">
        <v>45</v>
      </c>
      <c r="AB1380" t="s">
        <v>77</v>
      </c>
      <c r="AC1380">
        <v>13</v>
      </c>
      <c r="AD1380" t="s">
        <v>135</v>
      </c>
      <c r="AE1380" t="s">
        <v>65</v>
      </c>
      <c r="AF1380" t="s">
        <v>49</v>
      </c>
      <c r="AG1380" t="s">
        <v>50</v>
      </c>
      <c r="AH1380">
        <v>0.28999999999999998</v>
      </c>
      <c r="AI1380" t="s">
        <v>108</v>
      </c>
      <c r="AJ1380" t="s">
        <v>67</v>
      </c>
    </row>
    <row r="1381" spans="1:36">
      <c r="A1381" t="s">
        <v>2429</v>
      </c>
      <c r="B1381">
        <f>1</f>
        <v>1</v>
      </c>
      <c r="C1381" t="s">
        <v>211</v>
      </c>
      <c r="D1381" t="str">
        <f>VLOOKUP(Table1[[#This Row],[State Name]], Lookup!$A$2:$B$33, 2, FALSE)</f>
        <v>WB</v>
      </c>
      <c r="E1381" t="s">
        <v>229</v>
      </c>
      <c r="F1381">
        <v>2018</v>
      </c>
      <c r="G1381" t="s">
        <v>56</v>
      </c>
      <c r="H1381">
        <f t="shared" si="21"/>
        <v>1</v>
      </c>
      <c r="I1381" s="3">
        <f>DATE(Table1[[#This Row],[Year]],Table1[[#This Row],[Month_Number]],1)</f>
        <v>43101</v>
      </c>
      <c r="J1381" t="s">
        <v>146</v>
      </c>
      <c r="K1381" t="s">
        <v>1500</v>
      </c>
      <c r="L1381" t="s">
        <v>37</v>
      </c>
      <c r="M1381">
        <v>5</v>
      </c>
      <c r="N1381" t="s">
        <v>71</v>
      </c>
      <c r="O1381">
        <v>2</v>
      </c>
      <c r="P1381">
        <v>3</v>
      </c>
      <c r="Q1381" t="s">
        <v>119</v>
      </c>
      <c r="R1381" t="s">
        <v>40</v>
      </c>
      <c r="S1381" t="s">
        <v>62</v>
      </c>
      <c r="T1381" t="s">
        <v>74</v>
      </c>
      <c r="U1381" t="s">
        <v>89</v>
      </c>
      <c r="V1381">
        <v>31</v>
      </c>
      <c r="W1381">
        <v>46</v>
      </c>
      <c r="X1381" t="str">
        <f>IF(Table1[[#This Row],[Driver Age]]&lt;25,"(&lt;25) Young",IF(Table1[[#This Row],[Driver Age]]&lt;=60,"(25–60) Adult","(&gt;60) Senior"))</f>
        <v>(25–60) Adult</v>
      </c>
      <c r="Y1381" t="s">
        <v>44</v>
      </c>
      <c r="Z1381" t="s">
        <v>90</v>
      </c>
      <c r="AA1381" t="s">
        <v>45</v>
      </c>
      <c r="AB1381" t="s">
        <v>64</v>
      </c>
      <c r="AC1381">
        <v>11</v>
      </c>
      <c r="AD1381" t="s">
        <v>78</v>
      </c>
      <c r="AE1381" t="s">
        <v>65</v>
      </c>
      <c r="AF1381" t="s">
        <v>49</v>
      </c>
      <c r="AG1381" t="s">
        <v>50</v>
      </c>
      <c r="AH1381">
        <v>1.5</v>
      </c>
      <c r="AI1381" t="s">
        <v>108</v>
      </c>
      <c r="AJ1381" t="s">
        <v>109</v>
      </c>
    </row>
    <row r="1382" spans="1:36">
      <c r="A1382" t="s">
        <v>2430</v>
      </c>
      <c r="B1382">
        <f>1</f>
        <v>1</v>
      </c>
      <c r="C1382" t="s">
        <v>234</v>
      </c>
      <c r="D1382" t="str">
        <f>VLOOKUP(Table1[[#This Row],[State Name]], Lookup!$A$2:$B$33, 2, FALSE)</f>
        <v>TR</v>
      </c>
      <c r="E1382" t="s">
        <v>33</v>
      </c>
      <c r="F1382">
        <v>2018</v>
      </c>
      <c r="G1382" t="s">
        <v>130</v>
      </c>
      <c r="H1382">
        <f t="shared" si="21"/>
        <v>4</v>
      </c>
      <c r="I1382" s="3">
        <f>DATE(Table1[[#This Row],[Year]],Table1[[#This Row],[Month_Number]],1)</f>
        <v>43191</v>
      </c>
      <c r="J1382" t="s">
        <v>35</v>
      </c>
      <c r="K1382" t="s">
        <v>669</v>
      </c>
      <c r="L1382" t="s">
        <v>37</v>
      </c>
      <c r="M1382">
        <v>4</v>
      </c>
      <c r="N1382" t="s">
        <v>113</v>
      </c>
      <c r="O1382">
        <v>2</v>
      </c>
      <c r="P1382">
        <v>3</v>
      </c>
      <c r="Q1382" t="s">
        <v>119</v>
      </c>
      <c r="R1382" t="s">
        <v>61</v>
      </c>
      <c r="S1382" t="s">
        <v>73</v>
      </c>
      <c r="T1382" t="s">
        <v>74</v>
      </c>
      <c r="U1382" t="s">
        <v>43</v>
      </c>
      <c r="V1382">
        <v>110</v>
      </c>
      <c r="W1382">
        <v>50</v>
      </c>
      <c r="X1382" t="str">
        <f>IF(Table1[[#This Row],[Driver Age]]&lt;25,"(&lt;25) Young",IF(Table1[[#This Row],[Driver Age]]&lt;=60,"(25–60) Adult","(&gt;60) Senior"))</f>
        <v>(25–60) Adult</v>
      </c>
      <c r="Y1382" t="s">
        <v>75</v>
      </c>
      <c r="Z1382" t="s">
        <v>107</v>
      </c>
      <c r="AA1382" t="s">
        <v>76</v>
      </c>
      <c r="AB1382" t="s">
        <v>77</v>
      </c>
      <c r="AC1382">
        <v>19</v>
      </c>
      <c r="AD1382" t="s">
        <v>114</v>
      </c>
      <c r="AE1382" t="s">
        <v>65</v>
      </c>
      <c r="AF1382" t="s">
        <v>49</v>
      </c>
      <c r="AG1382" t="s">
        <v>50</v>
      </c>
      <c r="AH1382">
        <v>1.5</v>
      </c>
      <c r="AI1382" t="s">
        <v>66</v>
      </c>
      <c r="AJ1382" t="s">
        <v>81</v>
      </c>
    </row>
    <row r="1383" spans="1:36">
      <c r="A1383" t="s">
        <v>2431</v>
      </c>
      <c r="B1383">
        <f>1</f>
        <v>1</v>
      </c>
      <c r="C1383" t="s">
        <v>286</v>
      </c>
      <c r="D1383" t="str">
        <f>VLOOKUP(Table1[[#This Row],[State Name]], Lookup!$A$2:$B$33, 2, FALSE)</f>
        <v>GA</v>
      </c>
      <c r="E1383" t="s">
        <v>33</v>
      </c>
      <c r="F1383">
        <v>2018</v>
      </c>
      <c r="G1383" t="s">
        <v>34</v>
      </c>
      <c r="H1383">
        <f t="shared" si="21"/>
        <v>5</v>
      </c>
      <c r="I1383" s="3">
        <f>DATE(Table1[[#This Row],[Year]],Table1[[#This Row],[Month_Number]],1)</f>
        <v>43221</v>
      </c>
      <c r="J1383" t="s">
        <v>146</v>
      </c>
      <c r="K1383" t="s">
        <v>2338</v>
      </c>
      <c r="L1383" t="s">
        <v>59</v>
      </c>
      <c r="M1383">
        <v>3</v>
      </c>
      <c r="N1383" t="s">
        <v>60</v>
      </c>
      <c r="O1383">
        <v>4</v>
      </c>
      <c r="P1383">
        <v>2</v>
      </c>
      <c r="Q1383" t="s">
        <v>103</v>
      </c>
      <c r="R1383" t="s">
        <v>104</v>
      </c>
      <c r="S1383" t="s">
        <v>41</v>
      </c>
      <c r="T1383" t="s">
        <v>63</v>
      </c>
      <c r="U1383" t="s">
        <v>106</v>
      </c>
      <c r="V1383">
        <v>41</v>
      </c>
      <c r="W1383">
        <v>47</v>
      </c>
      <c r="X1383" t="str">
        <f>IF(Table1[[#This Row],[Driver Age]]&lt;25,"(&lt;25) Young",IF(Table1[[#This Row],[Driver Age]]&lt;=60,"(25–60) Adult","(&gt;60) Senior"))</f>
        <v>(25–60) Adult</v>
      </c>
      <c r="Y1383" t="s">
        <v>75</v>
      </c>
      <c r="Z1383" t="s">
        <v>107</v>
      </c>
      <c r="AA1383" t="s">
        <v>45</v>
      </c>
      <c r="AB1383" t="s">
        <v>97</v>
      </c>
      <c r="AC1383">
        <v>17</v>
      </c>
      <c r="AD1383" t="s">
        <v>114</v>
      </c>
      <c r="AE1383" t="s">
        <v>65</v>
      </c>
      <c r="AF1383" t="s">
        <v>49</v>
      </c>
      <c r="AG1383" t="s">
        <v>50</v>
      </c>
      <c r="AH1383">
        <v>0.5</v>
      </c>
      <c r="AI1383" t="s">
        <v>108</v>
      </c>
      <c r="AJ1383" t="s">
        <v>109</v>
      </c>
    </row>
    <row r="1384" spans="1:36">
      <c r="A1384" t="s">
        <v>2432</v>
      </c>
      <c r="B1384">
        <f>1</f>
        <v>1</v>
      </c>
      <c r="C1384" t="s">
        <v>149</v>
      </c>
      <c r="D1384" t="str">
        <f>VLOOKUP(Table1[[#This Row],[State Name]], Lookup!$A$2:$B$33, 2, FALSE)</f>
        <v>AR</v>
      </c>
      <c r="E1384" t="s">
        <v>33</v>
      </c>
      <c r="F1384">
        <v>2021</v>
      </c>
      <c r="G1384" t="s">
        <v>124</v>
      </c>
      <c r="H1384">
        <f t="shared" si="21"/>
        <v>7</v>
      </c>
      <c r="I1384" s="3">
        <f>DATE(Table1[[#This Row],[Year]],Table1[[#This Row],[Month_Number]],1)</f>
        <v>44378</v>
      </c>
      <c r="J1384" t="s">
        <v>154</v>
      </c>
      <c r="K1384" t="s">
        <v>2433</v>
      </c>
      <c r="L1384" t="s">
        <v>59</v>
      </c>
      <c r="M1384">
        <v>3</v>
      </c>
      <c r="N1384" t="s">
        <v>162</v>
      </c>
      <c r="O1384">
        <v>5</v>
      </c>
      <c r="P1384">
        <v>3</v>
      </c>
      <c r="Q1384" t="s">
        <v>39</v>
      </c>
      <c r="R1384" t="s">
        <v>40</v>
      </c>
      <c r="S1384" t="s">
        <v>120</v>
      </c>
      <c r="T1384" t="s">
        <v>74</v>
      </c>
      <c r="U1384" t="s">
        <v>33</v>
      </c>
      <c r="V1384">
        <v>51</v>
      </c>
      <c r="W1384">
        <v>37</v>
      </c>
      <c r="X1384" t="str">
        <f>IF(Table1[[#This Row],[Driver Age]]&lt;25,"(&lt;25) Young",IF(Table1[[#This Row],[Driver Age]]&lt;=60,"(25–60) Adult","(&gt;60) Senior"))</f>
        <v>(25–60) Adult</v>
      </c>
      <c r="Y1384" t="s">
        <v>44</v>
      </c>
      <c r="Z1384" t="s">
        <v>33</v>
      </c>
      <c r="AA1384" t="s">
        <v>76</v>
      </c>
      <c r="AB1384" t="s">
        <v>64</v>
      </c>
      <c r="AC1384">
        <v>15</v>
      </c>
      <c r="AD1384" t="s">
        <v>135</v>
      </c>
      <c r="AE1384" t="s">
        <v>48</v>
      </c>
      <c r="AF1384" t="s">
        <v>26</v>
      </c>
      <c r="AG1384" t="s">
        <v>50</v>
      </c>
      <c r="AH1384">
        <v>0.6</v>
      </c>
      <c r="AI1384" t="s">
        <v>108</v>
      </c>
      <c r="AJ1384" t="s">
        <v>52</v>
      </c>
    </row>
    <row r="1385" spans="1:36">
      <c r="A1385" t="s">
        <v>2434</v>
      </c>
      <c r="B1385">
        <f>1</f>
        <v>1</v>
      </c>
      <c r="C1385" t="s">
        <v>211</v>
      </c>
      <c r="D1385" t="str">
        <f>VLOOKUP(Table1[[#This Row],[State Name]], Lookup!$A$2:$B$33, 2, FALSE)</f>
        <v>WB</v>
      </c>
      <c r="E1385" t="s">
        <v>265</v>
      </c>
      <c r="F1385">
        <v>2023</v>
      </c>
      <c r="G1385" t="s">
        <v>100</v>
      </c>
      <c r="H1385">
        <f t="shared" si="21"/>
        <v>11</v>
      </c>
      <c r="I1385" s="3">
        <f>DATE(Table1[[#This Row],[Year]],Table1[[#This Row],[Month_Number]],1)</f>
        <v>45231</v>
      </c>
      <c r="J1385" t="s">
        <v>95</v>
      </c>
      <c r="K1385" t="s">
        <v>2435</v>
      </c>
      <c r="L1385" t="s">
        <v>37</v>
      </c>
      <c r="M1385">
        <v>5</v>
      </c>
      <c r="N1385" t="s">
        <v>128</v>
      </c>
      <c r="O1385">
        <v>7</v>
      </c>
      <c r="P1385">
        <v>4</v>
      </c>
      <c r="Q1385" t="s">
        <v>39</v>
      </c>
      <c r="R1385" t="s">
        <v>40</v>
      </c>
      <c r="S1385" t="s">
        <v>120</v>
      </c>
      <c r="T1385" t="s">
        <v>74</v>
      </c>
      <c r="U1385" t="s">
        <v>33</v>
      </c>
      <c r="V1385">
        <v>70</v>
      </c>
      <c r="W1385">
        <v>49</v>
      </c>
      <c r="X1385" t="str">
        <f>IF(Table1[[#This Row],[Driver Age]]&lt;25,"(&lt;25) Young",IF(Table1[[#This Row],[Driver Age]]&lt;=60,"(25–60) Adult","(&gt;60) Senior"))</f>
        <v>(25–60) Adult</v>
      </c>
      <c r="Y1385" t="s">
        <v>44</v>
      </c>
      <c r="Z1385" t="s">
        <v>107</v>
      </c>
      <c r="AA1385" t="s">
        <v>45</v>
      </c>
      <c r="AB1385" t="s">
        <v>46</v>
      </c>
      <c r="AC1385">
        <v>18</v>
      </c>
      <c r="AD1385" t="s">
        <v>114</v>
      </c>
      <c r="AE1385" t="s">
        <v>79</v>
      </c>
      <c r="AF1385" t="s">
        <v>49</v>
      </c>
      <c r="AG1385" t="s">
        <v>50</v>
      </c>
      <c r="AH1385">
        <v>0.56999999999999995</v>
      </c>
      <c r="AI1385" t="s">
        <v>108</v>
      </c>
      <c r="AJ1385" t="s">
        <v>91</v>
      </c>
    </row>
    <row r="1386" spans="1:36">
      <c r="A1386" t="s">
        <v>2436</v>
      </c>
      <c r="B1386">
        <f>1</f>
        <v>1</v>
      </c>
      <c r="C1386" t="s">
        <v>197</v>
      </c>
      <c r="D1386" t="str">
        <f>VLOOKUP(Table1[[#This Row],[State Name]], Lookup!$A$2:$B$33, 2, FALSE)</f>
        <v>GJ</v>
      </c>
      <c r="E1386" t="s">
        <v>297</v>
      </c>
      <c r="F1386">
        <v>2020</v>
      </c>
      <c r="G1386" t="s">
        <v>111</v>
      </c>
      <c r="H1386">
        <f t="shared" si="21"/>
        <v>10</v>
      </c>
      <c r="I1386" s="3">
        <f>DATE(Table1[[#This Row],[Year]],Table1[[#This Row],[Month_Number]],1)</f>
        <v>44105</v>
      </c>
      <c r="J1386" t="s">
        <v>95</v>
      </c>
      <c r="K1386" t="s">
        <v>1911</v>
      </c>
      <c r="L1386" t="s">
        <v>37</v>
      </c>
      <c r="M1386">
        <v>1</v>
      </c>
      <c r="N1386" t="s">
        <v>86</v>
      </c>
      <c r="O1386">
        <v>2</v>
      </c>
      <c r="P1386">
        <v>3</v>
      </c>
      <c r="Q1386" t="s">
        <v>39</v>
      </c>
      <c r="R1386" t="s">
        <v>88</v>
      </c>
      <c r="S1386" t="s">
        <v>62</v>
      </c>
      <c r="T1386" t="s">
        <v>63</v>
      </c>
      <c r="U1386" t="s">
        <v>33</v>
      </c>
      <c r="V1386">
        <v>42</v>
      </c>
      <c r="W1386">
        <v>60</v>
      </c>
      <c r="X1386" t="str">
        <f>IF(Table1[[#This Row],[Driver Age]]&lt;25,"(&lt;25) Young",IF(Table1[[#This Row],[Driver Age]]&lt;=60,"(25–60) Adult","(&gt;60) Senior"))</f>
        <v>(25–60) Adult</v>
      </c>
      <c r="Y1386" t="s">
        <v>44</v>
      </c>
      <c r="Z1386" t="s">
        <v>33</v>
      </c>
      <c r="AA1386" t="s">
        <v>76</v>
      </c>
      <c r="AB1386" t="s">
        <v>97</v>
      </c>
      <c r="AC1386">
        <v>7</v>
      </c>
      <c r="AD1386" t="s">
        <v>78</v>
      </c>
      <c r="AE1386" t="s">
        <v>48</v>
      </c>
      <c r="AF1386" t="s">
        <v>49</v>
      </c>
      <c r="AG1386" t="s">
        <v>50</v>
      </c>
      <c r="AH1386">
        <v>1.5</v>
      </c>
      <c r="AI1386" t="s">
        <v>66</v>
      </c>
      <c r="AJ1386" t="s">
        <v>109</v>
      </c>
    </row>
    <row r="1387" spans="1:36">
      <c r="A1387" t="s">
        <v>2437</v>
      </c>
      <c r="B1387">
        <f>1</f>
        <v>1</v>
      </c>
      <c r="C1387" t="s">
        <v>141</v>
      </c>
      <c r="D1387" t="str">
        <f>VLOOKUP(Table1[[#This Row],[State Name]], Lookup!$A$2:$B$33, 2, FALSE)</f>
        <v>BR</v>
      </c>
      <c r="E1387" t="s">
        <v>33</v>
      </c>
      <c r="F1387">
        <v>2021</v>
      </c>
      <c r="G1387" t="s">
        <v>171</v>
      </c>
      <c r="H1387">
        <f t="shared" si="21"/>
        <v>2</v>
      </c>
      <c r="I1387" s="3">
        <f>DATE(Table1[[#This Row],[Year]],Table1[[#This Row],[Month_Number]],1)</f>
        <v>44228</v>
      </c>
      <c r="J1387" t="s">
        <v>146</v>
      </c>
      <c r="K1387" t="s">
        <v>2438</v>
      </c>
      <c r="L1387" t="s">
        <v>37</v>
      </c>
      <c r="M1387">
        <v>2</v>
      </c>
      <c r="N1387" t="s">
        <v>128</v>
      </c>
      <c r="O1387">
        <v>8</v>
      </c>
      <c r="P1387">
        <v>0</v>
      </c>
      <c r="Q1387" t="s">
        <v>103</v>
      </c>
      <c r="R1387" t="s">
        <v>40</v>
      </c>
      <c r="S1387" t="s">
        <v>120</v>
      </c>
      <c r="T1387" t="s">
        <v>63</v>
      </c>
      <c r="U1387" t="s">
        <v>43</v>
      </c>
      <c r="V1387">
        <v>32</v>
      </c>
      <c r="W1387">
        <v>60</v>
      </c>
      <c r="X1387" t="str">
        <f>IF(Table1[[#This Row],[Driver Age]]&lt;25,"(&lt;25) Young",IF(Table1[[#This Row],[Driver Age]]&lt;=60,"(25–60) Adult","(&gt;60) Senior"))</f>
        <v>(25–60) Adult</v>
      </c>
      <c r="Y1387" t="s">
        <v>44</v>
      </c>
      <c r="Z1387" t="s">
        <v>107</v>
      </c>
      <c r="AA1387" t="s">
        <v>45</v>
      </c>
      <c r="AB1387" t="s">
        <v>97</v>
      </c>
      <c r="AC1387">
        <v>15</v>
      </c>
      <c r="AD1387" t="s">
        <v>135</v>
      </c>
      <c r="AE1387" t="s">
        <v>48</v>
      </c>
      <c r="AF1387" t="s">
        <v>49</v>
      </c>
      <c r="AG1387" t="s">
        <v>143</v>
      </c>
      <c r="AH1387">
        <v>0</v>
      </c>
      <c r="AI1387" t="s">
        <v>66</v>
      </c>
      <c r="AJ1387" t="s">
        <v>109</v>
      </c>
    </row>
    <row r="1388" spans="1:36">
      <c r="A1388" t="s">
        <v>2439</v>
      </c>
      <c r="B1388">
        <f>1</f>
        <v>1</v>
      </c>
      <c r="C1388" t="s">
        <v>116</v>
      </c>
      <c r="D1388" t="str">
        <f>VLOOKUP(Table1[[#This Row],[State Name]], Lookup!$A$2:$B$33, 2, FALSE)</f>
        <v>HP</v>
      </c>
      <c r="E1388" t="s">
        <v>33</v>
      </c>
      <c r="F1388">
        <v>2020</v>
      </c>
      <c r="G1388" t="s">
        <v>117</v>
      </c>
      <c r="H1388">
        <f t="shared" si="21"/>
        <v>12</v>
      </c>
      <c r="I1388" s="3">
        <f>DATE(Table1[[#This Row],[Year]],Table1[[#This Row],[Month_Number]],1)</f>
        <v>44166</v>
      </c>
      <c r="J1388" t="s">
        <v>57</v>
      </c>
      <c r="K1388" t="s">
        <v>2440</v>
      </c>
      <c r="L1388" t="s">
        <v>59</v>
      </c>
      <c r="M1388">
        <v>2</v>
      </c>
      <c r="N1388" t="s">
        <v>128</v>
      </c>
      <c r="O1388">
        <v>0</v>
      </c>
      <c r="P1388">
        <v>2</v>
      </c>
      <c r="Q1388" t="s">
        <v>103</v>
      </c>
      <c r="R1388" t="s">
        <v>88</v>
      </c>
      <c r="S1388" t="s">
        <v>41</v>
      </c>
      <c r="T1388" t="s">
        <v>74</v>
      </c>
      <c r="U1388" t="s">
        <v>43</v>
      </c>
      <c r="V1388">
        <v>105</v>
      </c>
      <c r="W1388">
        <v>40</v>
      </c>
      <c r="X1388" t="str">
        <f>IF(Table1[[#This Row],[Driver Age]]&lt;25,"(&lt;25) Young",IF(Table1[[#This Row],[Driver Age]]&lt;=60,"(25–60) Adult","(&gt;60) Senior"))</f>
        <v>(25–60) Adult</v>
      </c>
      <c r="Y1388" t="s">
        <v>44</v>
      </c>
      <c r="Z1388" t="s">
        <v>90</v>
      </c>
      <c r="AA1388" t="s">
        <v>76</v>
      </c>
      <c r="AB1388" t="s">
        <v>46</v>
      </c>
      <c r="AC1388">
        <v>22</v>
      </c>
      <c r="AD1388" t="s">
        <v>47</v>
      </c>
      <c r="AE1388" t="s">
        <v>48</v>
      </c>
      <c r="AF1388" t="s">
        <v>49</v>
      </c>
      <c r="AG1388" t="s">
        <v>50</v>
      </c>
      <c r="AH1388">
        <v>0</v>
      </c>
      <c r="AI1388" t="s">
        <v>108</v>
      </c>
      <c r="AJ1388" t="s">
        <v>67</v>
      </c>
    </row>
    <row r="1389" spans="1:36">
      <c r="A1389" t="s">
        <v>2441</v>
      </c>
      <c r="B1389">
        <f>1</f>
        <v>1</v>
      </c>
      <c r="C1389" t="s">
        <v>270</v>
      </c>
      <c r="D1389" t="str">
        <f>VLOOKUP(Table1[[#This Row],[State Name]], Lookup!$A$2:$B$33, 2, FALSE)</f>
        <v>HR</v>
      </c>
      <c r="E1389" t="s">
        <v>33</v>
      </c>
      <c r="F1389">
        <v>2018</v>
      </c>
      <c r="G1389" t="s">
        <v>34</v>
      </c>
      <c r="H1389">
        <f t="shared" si="21"/>
        <v>5</v>
      </c>
      <c r="I1389" s="3">
        <f>DATE(Table1[[#This Row],[Year]],Table1[[#This Row],[Month_Number]],1)</f>
        <v>43221</v>
      </c>
      <c r="J1389" t="s">
        <v>154</v>
      </c>
      <c r="K1389" t="s">
        <v>1259</v>
      </c>
      <c r="L1389" t="s">
        <v>37</v>
      </c>
      <c r="M1389">
        <v>2</v>
      </c>
      <c r="N1389" t="s">
        <v>128</v>
      </c>
      <c r="O1389">
        <v>8</v>
      </c>
      <c r="P1389">
        <v>0</v>
      </c>
      <c r="Q1389" t="s">
        <v>39</v>
      </c>
      <c r="R1389" t="s">
        <v>40</v>
      </c>
      <c r="S1389" t="s">
        <v>62</v>
      </c>
      <c r="T1389" t="s">
        <v>63</v>
      </c>
      <c r="U1389" t="s">
        <v>43</v>
      </c>
      <c r="V1389">
        <v>35</v>
      </c>
      <c r="W1389">
        <v>42</v>
      </c>
      <c r="X1389" t="str">
        <f>IF(Table1[[#This Row],[Driver Age]]&lt;25,"(&lt;25) Young",IF(Table1[[#This Row],[Driver Age]]&lt;=60,"(25–60) Adult","(&gt;60) Senior"))</f>
        <v>(25–60) Adult</v>
      </c>
      <c r="Y1389" t="s">
        <v>44</v>
      </c>
      <c r="Z1389" t="s">
        <v>33</v>
      </c>
      <c r="AA1389" t="s">
        <v>76</v>
      </c>
      <c r="AB1389" t="s">
        <v>77</v>
      </c>
      <c r="AC1389">
        <v>3</v>
      </c>
      <c r="AD1389" t="s">
        <v>47</v>
      </c>
      <c r="AE1389" t="s">
        <v>65</v>
      </c>
      <c r="AF1389" t="s">
        <v>26</v>
      </c>
      <c r="AG1389" t="s">
        <v>143</v>
      </c>
      <c r="AH1389">
        <v>0</v>
      </c>
      <c r="AI1389" t="s">
        <v>108</v>
      </c>
      <c r="AJ1389" t="s">
        <v>109</v>
      </c>
    </row>
    <row r="1390" spans="1:36">
      <c r="A1390" t="s">
        <v>2442</v>
      </c>
      <c r="B1390">
        <f>1</f>
        <v>1</v>
      </c>
      <c r="C1390" t="s">
        <v>327</v>
      </c>
      <c r="D1390" t="str">
        <f>VLOOKUP(Table1[[#This Row],[State Name]], Lookup!$A$2:$B$33, 2, FALSE)</f>
        <v>MN</v>
      </c>
      <c r="E1390" t="s">
        <v>33</v>
      </c>
      <c r="F1390">
        <v>2022</v>
      </c>
      <c r="G1390" t="s">
        <v>138</v>
      </c>
      <c r="H1390">
        <f t="shared" si="21"/>
        <v>9</v>
      </c>
      <c r="I1390" s="3">
        <f>DATE(Table1[[#This Row],[Year]],Table1[[#This Row],[Month_Number]],1)</f>
        <v>44805</v>
      </c>
      <c r="J1390" t="s">
        <v>146</v>
      </c>
      <c r="K1390" t="s">
        <v>2443</v>
      </c>
      <c r="L1390" t="s">
        <v>37</v>
      </c>
      <c r="M1390">
        <v>4</v>
      </c>
      <c r="N1390" t="s">
        <v>162</v>
      </c>
      <c r="O1390">
        <v>8</v>
      </c>
      <c r="P1390">
        <v>3</v>
      </c>
      <c r="Q1390" t="s">
        <v>39</v>
      </c>
      <c r="R1390" t="s">
        <v>104</v>
      </c>
      <c r="S1390" t="s">
        <v>41</v>
      </c>
      <c r="T1390" t="s">
        <v>74</v>
      </c>
      <c r="U1390" t="s">
        <v>33</v>
      </c>
      <c r="V1390">
        <v>64</v>
      </c>
      <c r="W1390">
        <v>54</v>
      </c>
      <c r="X1390" t="str">
        <f>IF(Table1[[#This Row],[Driver Age]]&lt;25,"(&lt;25) Young",IF(Table1[[#This Row],[Driver Age]]&lt;=60,"(25–60) Adult","(&gt;60) Senior"))</f>
        <v>(25–60) Adult</v>
      </c>
      <c r="Y1390" t="s">
        <v>75</v>
      </c>
      <c r="Z1390" t="s">
        <v>107</v>
      </c>
      <c r="AA1390" t="s">
        <v>45</v>
      </c>
      <c r="AB1390" t="s">
        <v>77</v>
      </c>
      <c r="AC1390">
        <v>23</v>
      </c>
      <c r="AD1390" t="s">
        <v>47</v>
      </c>
      <c r="AE1390" t="s">
        <v>79</v>
      </c>
      <c r="AF1390" t="s">
        <v>49</v>
      </c>
      <c r="AG1390" t="s">
        <v>50</v>
      </c>
      <c r="AH1390">
        <v>0.38</v>
      </c>
      <c r="AI1390" t="s">
        <v>66</v>
      </c>
      <c r="AJ1390" t="s">
        <v>52</v>
      </c>
    </row>
    <row r="1391" spans="1:36">
      <c r="A1391" t="s">
        <v>2444</v>
      </c>
      <c r="B1391">
        <f>1</f>
        <v>1</v>
      </c>
      <c r="C1391" t="s">
        <v>183</v>
      </c>
      <c r="D1391" t="str">
        <f>VLOOKUP(Table1[[#This Row],[State Name]], Lookup!$A$2:$B$33, 2, FALSE)</f>
        <v>TN</v>
      </c>
      <c r="E1391" t="s">
        <v>403</v>
      </c>
      <c r="F1391">
        <v>2021</v>
      </c>
      <c r="G1391" t="s">
        <v>117</v>
      </c>
      <c r="H1391">
        <f t="shared" si="21"/>
        <v>12</v>
      </c>
      <c r="I1391" s="3">
        <f>DATE(Table1[[#This Row],[Year]],Table1[[#This Row],[Month_Number]],1)</f>
        <v>44531</v>
      </c>
      <c r="J1391" t="s">
        <v>154</v>
      </c>
      <c r="K1391" t="s">
        <v>2445</v>
      </c>
      <c r="L1391" t="s">
        <v>50</v>
      </c>
      <c r="M1391">
        <v>4</v>
      </c>
      <c r="N1391" t="s">
        <v>162</v>
      </c>
      <c r="O1391">
        <v>5</v>
      </c>
      <c r="P1391">
        <v>4</v>
      </c>
      <c r="Q1391" t="s">
        <v>103</v>
      </c>
      <c r="R1391" t="s">
        <v>61</v>
      </c>
      <c r="S1391" t="s">
        <v>41</v>
      </c>
      <c r="T1391" t="s">
        <v>63</v>
      </c>
      <c r="U1391" t="s">
        <v>33</v>
      </c>
      <c r="V1391">
        <v>31</v>
      </c>
      <c r="W1391">
        <v>56</v>
      </c>
      <c r="X1391" t="str">
        <f>IF(Table1[[#This Row],[Driver Age]]&lt;25,"(&lt;25) Young",IF(Table1[[#This Row],[Driver Age]]&lt;=60,"(25–60) Adult","(&gt;60) Senior"))</f>
        <v>(25–60) Adult</v>
      </c>
      <c r="Y1391" t="s">
        <v>44</v>
      </c>
      <c r="Z1391" t="s">
        <v>90</v>
      </c>
      <c r="AA1391" t="s">
        <v>76</v>
      </c>
      <c r="AB1391" t="s">
        <v>77</v>
      </c>
      <c r="AC1391">
        <v>2</v>
      </c>
      <c r="AD1391" t="s">
        <v>47</v>
      </c>
      <c r="AE1391" t="s">
        <v>48</v>
      </c>
      <c r="AF1391" t="s">
        <v>26</v>
      </c>
      <c r="AG1391" t="s">
        <v>50</v>
      </c>
      <c r="AH1391">
        <v>0.8</v>
      </c>
      <c r="AI1391" t="s">
        <v>66</v>
      </c>
      <c r="AJ1391" t="s">
        <v>109</v>
      </c>
    </row>
    <row r="1392" spans="1:36">
      <c r="A1392" t="s">
        <v>2446</v>
      </c>
      <c r="B1392">
        <f>1</f>
        <v>1</v>
      </c>
      <c r="C1392" t="s">
        <v>191</v>
      </c>
      <c r="D1392" t="str">
        <f>VLOOKUP(Table1[[#This Row],[State Name]], Lookup!$A$2:$B$33, 2, FALSE)</f>
        <v>CH</v>
      </c>
      <c r="E1392" t="s">
        <v>33</v>
      </c>
      <c r="F1392">
        <v>2018</v>
      </c>
      <c r="G1392" t="s">
        <v>117</v>
      </c>
      <c r="H1392">
        <f t="shared" si="21"/>
        <v>12</v>
      </c>
      <c r="I1392" s="3">
        <f>DATE(Table1[[#This Row],[Year]],Table1[[#This Row],[Month_Number]],1)</f>
        <v>43435</v>
      </c>
      <c r="J1392" t="s">
        <v>154</v>
      </c>
      <c r="K1392" t="s">
        <v>980</v>
      </c>
      <c r="L1392" t="s">
        <v>37</v>
      </c>
      <c r="M1392">
        <v>1</v>
      </c>
      <c r="N1392" t="s">
        <v>38</v>
      </c>
      <c r="O1392">
        <v>4</v>
      </c>
      <c r="P1392">
        <v>2</v>
      </c>
      <c r="Q1392" t="s">
        <v>103</v>
      </c>
      <c r="R1392" t="s">
        <v>40</v>
      </c>
      <c r="S1392" t="s">
        <v>73</v>
      </c>
      <c r="T1392" t="s">
        <v>105</v>
      </c>
      <c r="U1392" t="s">
        <v>33</v>
      </c>
      <c r="V1392">
        <v>78</v>
      </c>
      <c r="W1392">
        <v>52</v>
      </c>
      <c r="X1392" t="str">
        <f>IF(Table1[[#This Row],[Driver Age]]&lt;25,"(&lt;25) Young",IF(Table1[[#This Row],[Driver Age]]&lt;=60,"(25–60) Adult","(&gt;60) Senior"))</f>
        <v>(25–60) Adult</v>
      </c>
      <c r="Y1392" t="s">
        <v>44</v>
      </c>
      <c r="Z1392" t="s">
        <v>90</v>
      </c>
      <c r="AA1392" t="s">
        <v>45</v>
      </c>
      <c r="AB1392" t="s">
        <v>97</v>
      </c>
      <c r="AC1392">
        <v>23</v>
      </c>
      <c r="AD1392" t="s">
        <v>47</v>
      </c>
      <c r="AE1392" t="s">
        <v>65</v>
      </c>
      <c r="AF1392" t="s">
        <v>26</v>
      </c>
      <c r="AG1392" t="s">
        <v>50</v>
      </c>
      <c r="AH1392">
        <v>0.5</v>
      </c>
      <c r="AI1392" t="s">
        <v>66</v>
      </c>
      <c r="AJ1392" t="s">
        <v>91</v>
      </c>
    </row>
    <row r="1393" spans="1:36">
      <c r="A1393" t="s">
        <v>2447</v>
      </c>
      <c r="B1393">
        <f>1</f>
        <v>1</v>
      </c>
      <c r="C1393" t="s">
        <v>69</v>
      </c>
      <c r="D1393" t="str">
        <f>VLOOKUP(Table1[[#This Row],[State Name]], Lookup!$A$2:$B$33, 2, FALSE)</f>
        <v>CG</v>
      </c>
      <c r="E1393" t="s">
        <v>33</v>
      </c>
      <c r="F1393">
        <v>2022</v>
      </c>
      <c r="G1393" t="s">
        <v>56</v>
      </c>
      <c r="H1393">
        <f t="shared" si="21"/>
        <v>1</v>
      </c>
      <c r="I1393" s="3">
        <f>DATE(Table1[[#This Row],[Year]],Table1[[#This Row],[Month_Number]],1)</f>
        <v>44562</v>
      </c>
      <c r="J1393" t="s">
        <v>84</v>
      </c>
      <c r="K1393" t="s">
        <v>859</v>
      </c>
      <c r="L1393" t="s">
        <v>37</v>
      </c>
      <c r="M1393">
        <v>2</v>
      </c>
      <c r="N1393" t="s">
        <v>128</v>
      </c>
      <c r="O1393">
        <v>5</v>
      </c>
      <c r="P1393">
        <v>4</v>
      </c>
      <c r="Q1393" t="s">
        <v>119</v>
      </c>
      <c r="R1393" t="s">
        <v>40</v>
      </c>
      <c r="S1393" t="s">
        <v>120</v>
      </c>
      <c r="T1393" t="s">
        <v>105</v>
      </c>
      <c r="U1393" t="s">
        <v>43</v>
      </c>
      <c r="V1393">
        <v>105</v>
      </c>
      <c r="W1393">
        <v>32</v>
      </c>
      <c r="X1393" t="str">
        <f>IF(Table1[[#This Row],[Driver Age]]&lt;25,"(&lt;25) Young",IF(Table1[[#This Row],[Driver Age]]&lt;=60,"(25–60) Adult","(&gt;60) Senior"))</f>
        <v>(25–60) Adult</v>
      </c>
      <c r="Y1393" t="s">
        <v>75</v>
      </c>
      <c r="Z1393" t="s">
        <v>33</v>
      </c>
      <c r="AA1393" t="s">
        <v>76</v>
      </c>
      <c r="AB1393" t="s">
        <v>46</v>
      </c>
      <c r="AC1393">
        <v>5</v>
      </c>
      <c r="AD1393" t="s">
        <v>78</v>
      </c>
      <c r="AE1393" t="s">
        <v>79</v>
      </c>
      <c r="AF1393" t="s">
        <v>26</v>
      </c>
      <c r="AG1393" t="s">
        <v>50</v>
      </c>
      <c r="AH1393">
        <v>0.8</v>
      </c>
      <c r="AI1393" t="s">
        <v>80</v>
      </c>
      <c r="AJ1393" t="s">
        <v>67</v>
      </c>
    </row>
    <row r="1394" spans="1:36">
      <c r="A1394" t="s">
        <v>2448</v>
      </c>
      <c r="B1394">
        <f>1</f>
        <v>1</v>
      </c>
      <c r="C1394" t="s">
        <v>286</v>
      </c>
      <c r="D1394" t="str">
        <f>VLOOKUP(Table1[[#This Row],[State Name]], Lookup!$A$2:$B$33, 2, FALSE)</f>
        <v>GA</v>
      </c>
      <c r="E1394" t="s">
        <v>33</v>
      </c>
      <c r="F1394">
        <v>2020</v>
      </c>
      <c r="G1394" t="s">
        <v>83</v>
      </c>
      <c r="H1394">
        <f t="shared" si="21"/>
        <v>6</v>
      </c>
      <c r="I1394" s="3">
        <f>DATE(Table1[[#This Row],[Year]],Table1[[#This Row],[Month_Number]],1)</f>
        <v>43983</v>
      </c>
      <c r="J1394" t="s">
        <v>84</v>
      </c>
      <c r="K1394" t="s">
        <v>2449</v>
      </c>
      <c r="L1394" t="s">
        <v>59</v>
      </c>
      <c r="M1394">
        <v>2</v>
      </c>
      <c r="N1394" t="s">
        <v>71</v>
      </c>
      <c r="O1394">
        <v>8</v>
      </c>
      <c r="P1394">
        <v>4</v>
      </c>
      <c r="Q1394" t="s">
        <v>87</v>
      </c>
      <c r="R1394" t="s">
        <v>40</v>
      </c>
      <c r="S1394" t="s">
        <v>120</v>
      </c>
      <c r="T1394" t="s">
        <v>74</v>
      </c>
      <c r="U1394" t="s">
        <v>106</v>
      </c>
      <c r="V1394">
        <v>100</v>
      </c>
      <c r="W1394">
        <v>30</v>
      </c>
      <c r="X1394" t="str">
        <f>IF(Table1[[#This Row],[Driver Age]]&lt;25,"(&lt;25) Young",IF(Table1[[#This Row],[Driver Age]]&lt;=60,"(25–60) Adult","(&gt;60) Senior"))</f>
        <v>(25–60) Adult</v>
      </c>
      <c r="Y1394" t="s">
        <v>75</v>
      </c>
      <c r="Z1394" t="s">
        <v>33</v>
      </c>
      <c r="AA1394" t="s">
        <v>45</v>
      </c>
      <c r="AB1394" t="s">
        <v>64</v>
      </c>
      <c r="AC1394">
        <v>6</v>
      </c>
      <c r="AD1394" t="s">
        <v>78</v>
      </c>
      <c r="AE1394" t="s">
        <v>48</v>
      </c>
      <c r="AF1394" t="s">
        <v>26</v>
      </c>
      <c r="AG1394" t="s">
        <v>50</v>
      </c>
      <c r="AH1394">
        <v>0.5</v>
      </c>
      <c r="AI1394" t="s">
        <v>80</v>
      </c>
      <c r="AJ1394" t="s">
        <v>67</v>
      </c>
    </row>
    <row r="1395" spans="1:36">
      <c r="A1395" t="s">
        <v>2450</v>
      </c>
      <c r="B1395">
        <f>1</f>
        <v>1</v>
      </c>
      <c r="C1395" t="s">
        <v>116</v>
      </c>
      <c r="D1395" t="str">
        <f>VLOOKUP(Table1[[#This Row],[State Name]], Lookup!$A$2:$B$33, 2, FALSE)</f>
        <v>HP</v>
      </c>
      <c r="E1395" t="s">
        <v>33</v>
      </c>
      <c r="F1395">
        <v>2022</v>
      </c>
      <c r="G1395" t="s">
        <v>111</v>
      </c>
      <c r="H1395">
        <f t="shared" si="21"/>
        <v>10</v>
      </c>
      <c r="I1395" s="3">
        <f>DATE(Table1[[#This Row],[Year]],Table1[[#This Row],[Month_Number]],1)</f>
        <v>44835</v>
      </c>
      <c r="J1395" t="s">
        <v>84</v>
      </c>
      <c r="K1395" t="s">
        <v>2451</v>
      </c>
      <c r="L1395" t="s">
        <v>50</v>
      </c>
      <c r="M1395">
        <v>4</v>
      </c>
      <c r="N1395" t="s">
        <v>60</v>
      </c>
      <c r="O1395">
        <v>6</v>
      </c>
      <c r="P1395">
        <v>1</v>
      </c>
      <c r="Q1395" t="s">
        <v>72</v>
      </c>
      <c r="R1395" t="s">
        <v>61</v>
      </c>
      <c r="S1395" t="s">
        <v>73</v>
      </c>
      <c r="T1395" t="s">
        <v>105</v>
      </c>
      <c r="U1395" t="s">
        <v>89</v>
      </c>
      <c r="V1395">
        <v>70</v>
      </c>
      <c r="W1395">
        <v>33</v>
      </c>
      <c r="X1395" t="str">
        <f>IF(Table1[[#This Row],[Driver Age]]&lt;25,"(&lt;25) Young",IF(Table1[[#This Row],[Driver Age]]&lt;=60,"(25–60) Adult","(&gt;60) Senior"))</f>
        <v>(25–60) Adult</v>
      </c>
      <c r="Y1395" t="s">
        <v>75</v>
      </c>
      <c r="Z1395" t="s">
        <v>107</v>
      </c>
      <c r="AA1395" t="s">
        <v>76</v>
      </c>
      <c r="AB1395" t="s">
        <v>97</v>
      </c>
      <c r="AC1395">
        <v>4</v>
      </c>
      <c r="AD1395" t="s">
        <v>47</v>
      </c>
      <c r="AE1395" t="s">
        <v>79</v>
      </c>
      <c r="AF1395" t="s">
        <v>26</v>
      </c>
      <c r="AG1395" t="s">
        <v>50</v>
      </c>
      <c r="AH1395">
        <v>0.17</v>
      </c>
      <c r="AI1395" t="s">
        <v>80</v>
      </c>
      <c r="AJ1395" t="s">
        <v>91</v>
      </c>
    </row>
    <row r="1396" spans="1:36">
      <c r="A1396" t="s">
        <v>2452</v>
      </c>
      <c r="B1396">
        <f>1</f>
        <v>1</v>
      </c>
      <c r="C1396" t="s">
        <v>183</v>
      </c>
      <c r="D1396" t="str">
        <f>VLOOKUP(Table1[[#This Row],[State Name]], Lookup!$A$2:$B$33, 2, FALSE)</f>
        <v>TN</v>
      </c>
      <c r="E1396" t="s">
        <v>503</v>
      </c>
      <c r="F1396">
        <v>2020</v>
      </c>
      <c r="G1396" t="s">
        <v>130</v>
      </c>
      <c r="H1396">
        <f t="shared" si="21"/>
        <v>4</v>
      </c>
      <c r="I1396" s="3">
        <f>DATE(Table1[[#This Row],[Year]],Table1[[#This Row],[Month_Number]],1)</f>
        <v>43922</v>
      </c>
      <c r="J1396" t="s">
        <v>154</v>
      </c>
      <c r="K1396" t="s">
        <v>1208</v>
      </c>
      <c r="L1396" t="s">
        <v>50</v>
      </c>
      <c r="M1396">
        <v>2</v>
      </c>
      <c r="N1396" t="s">
        <v>162</v>
      </c>
      <c r="O1396">
        <v>1</v>
      </c>
      <c r="P1396">
        <v>5</v>
      </c>
      <c r="Q1396" t="s">
        <v>87</v>
      </c>
      <c r="R1396" t="s">
        <v>104</v>
      </c>
      <c r="S1396" t="s">
        <v>62</v>
      </c>
      <c r="T1396" t="s">
        <v>74</v>
      </c>
      <c r="U1396" t="s">
        <v>89</v>
      </c>
      <c r="V1396">
        <v>73</v>
      </c>
      <c r="W1396">
        <v>51</v>
      </c>
      <c r="X1396" t="str">
        <f>IF(Table1[[#This Row],[Driver Age]]&lt;25,"(&lt;25) Young",IF(Table1[[#This Row],[Driver Age]]&lt;=60,"(25–60) Adult","(&gt;60) Senior"))</f>
        <v>(25–60) Adult</v>
      </c>
      <c r="Y1396" t="s">
        <v>44</v>
      </c>
      <c r="Z1396" t="s">
        <v>107</v>
      </c>
      <c r="AA1396" t="s">
        <v>76</v>
      </c>
      <c r="AB1396" t="s">
        <v>77</v>
      </c>
      <c r="AC1396">
        <v>10</v>
      </c>
      <c r="AD1396" t="s">
        <v>78</v>
      </c>
      <c r="AE1396" t="s">
        <v>48</v>
      </c>
      <c r="AF1396" t="s">
        <v>26</v>
      </c>
      <c r="AG1396" t="s">
        <v>50</v>
      </c>
      <c r="AH1396">
        <v>5</v>
      </c>
      <c r="AI1396" t="s">
        <v>66</v>
      </c>
      <c r="AJ1396" t="s">
        <v>91</v>
      </c>
    </row>
    <row r="1397" spans="1:36">
      <c r="A1397" t="s">
        <v>2453</v>
      </c>
      <c r="B1397">
        <f>1</f>
        <v>1</v>
      </c>
      <c r="C1397" t="s">
        <v>149</v>
      </c>
      <c r="D1397" t="str">
        <f>VLOOKUP(Table1[[#This Row],[State Name]], Lookup!$A$2:$B$33, 2, FALSE)</f>
        <v>AR</v>
      </c>
      <c r="E1397" t="s">
        <v>33</v>
      </c>
      <c r="F1397">
        <v>2022</v>
      </c>
      <c r="G1397" t="s">
        <v>171</v>
      </c>
      <c r="H1397">
        <f t="shared" si="21"/>
        <v>2</v>
      </c>
      <c r="I1397" s="3">
        <f>DATE(Table1[[#This Row],[Year]],Table1[[#This Row],[Month_Number]],1)</f>
        <v>44593</v>
      </c>
      <c r="J1397" t="s">
        <v>84</v>
      </c>
      <c r="K1397" t="s">
        <v>2454</v>
      </c>
      <c r="L1397" t="s">
        <v>37</v>
      </c>
      <c r="M1397">
        <v>2</v>
      </c>
      <c r="N1397" t="s">
        <v>128</v>
      </c>
      <c r="O1397">
        <v>5</v>
      </c>
      <c r="P1397">
        <v>4</v>
      </c>
      <c r="Q1397" t="s">
        <v>72</v>
      </c>
      <c r="R1397" t="s">
        <v>104</v>
      </c>
      <c r="S1397" t="s">
        <v>41</v>
      </c>
      <c r="T1397" t="s">
        <v>42</v>
      </c>
      <c r="U1397" t="s">
        <v>106</v>
      </c>
      <c r="V1397">
        <v>47</v>
      </c>
      <c r="W1397">
        <v>37</v>
      </c>
      <c r="X1397" t="str">
        <f>IF(Table1[[#This Row],[Driver Age]]&lt;25,"(&lt;25) Young",IF(Table1[[#This Row],[Driver Age]]&lt;=60,"(25–60) Adult","(&gt;60) Senior"))</f>
        <v>(25–60) Adult</v>
      </c>
      <c r="Y1397" t="s">
        <v>44</v>
      </c>
      <c r="Z1397" t="s">
        <v>107</v>
      </c>
      <c r="AA1397" t="s">
        <v>45</v>
      </c>
      <c r="AB1397" t="s">
        <v>46</v>
      </c>
      <c r="AC1397">
        <v>6</v>
      </c>
      <c r="AD1397" t="s">
        <v>78</v>
      </c>
      <c r="AE1397" t="s">
        <v>79</v>
      </c>
      <c r="AF1397" t="s">
        <v>26</v>
      </c>
      <c r="AG1397" t="s">
        <v>50</v>
      </c>
      <c r="AH1397">
        <v>0.8</v>
      </c>
      <c r="AI1397" t="s">
        <v>108</v>
      </c>
      <c r="AJ1397" t="s">
        <v>109</v>
      </c>
    </row>
    <row r="1398" spans="1:36">
      <c r="A1398" t="s">
        <v>2455</v>
      </c>
      <c r="B1398">
        <f>1</f>
        <v>1</v>
      </c>
      <c r="C1398" t="s">
        <v>307</v>
      </c>
      <c r="D1398" t="str">
        <f>VLOOKUP(Table1[[#This Row],[State Name]], Lookup!$A$2:$B$33, 2, FALSE)</f>
        <v>DL</v>
      </c>
      <c r="E1398" t="s">
        <v>308</v>
      </c>
      <c r="F1398">
        <v>2019</v>
      </c>
      <c r="G1398" t="s">
        <v>94</v>
      </c>
      <c r="H1398">
        <f t="shared" si="21"/>
        <v>8</v>
      </c>
      <c r="I1398" s="3">
        <f>DATE(Table1[[#This Row],[Year]],Table1[[#This Row],[Month_Number]],1)</f>
        <v>43678</v>
      </c>
      <c r="J1398" t="s">
        <v>101</v>
      </c>
      <c r="K1398" t="s">
        <v>1985</v>
      </c>
      <c r="L1398" t="s">
        <v>37</v>
      </c>
      <c r="M1398">
        <v>5</v>
      </c>
      <c r="N1398" t="s">
        <v>162</v>
      </c>
      <c r="O1398">
        <v>10</v>
      </c>
      <c r="P1398">
        <v>2</v>
      </c>
      <c r="Q1398" t="s">
        <v>119</v>
      </c>
      <c r="R1398" t="s">
        <v>104</v>
      </c>
      <c r="S1398" t="s">
        <v>41</v>
      </c>
      <c r="T1398" t="s">
        <v>63</v>
      </c>
      <c r="U1398" t="s">
        <v>89</v>
      </c>
      <c r="V1398">
        <v>97</v>
      </c>
      <c r="W1398">
        <v>60</v>
      </c>
      <c r="X1398" t="str">
        <f>IF(Table1[[#This Row],[Driver Age]]&lt;25,"(&lt;25) Young",IF(Table1[[#This Row],[Driver Age]]&lt;=60,"(25–60) Adult","(&gt;60) Senior"))</f>
        <v>(25–60) Adult</v>
      </c>
      <c r="Y1398" t="s">
        <v>44</v>
      </c>
      <c r="Z1398" t="s">
        <v>107</v>
      </c>
      <c r="AA1398" t="s">
        <v>45</v>
      </c>
      <c r="AB1398" t="s">
        <v>46</v>
      </c>
      <c r="AC1398">
        <v>22</v>
      </c>
      <c r="AD1398" t="s">
        <v>47</v>
      </c>
      <c r="AE1398" t="s">
        <v>65</v>
      </c>
      <c r="AF1398" t="s">
        <v>49</v>
      </c>
      <c r="AG1398" t="s">
        <v>50</v>
      </c>
      <c r="AH1398">
        <v>0.2</v>
      </c>
      <c r="AI1398" t="s">
        <v>66</v>
      </c>
      <c r="AJ1398" t="s">
        <v>67</v>
      </c>
    </row>
    <row r="1399" spans="1:36">
      <c r="A1399" t="s">
        <v>2456</v>
      </c>
      <c r="B1399">
        <f>1</f>
        <v>1</v>
      </c>
      <c r="C1399" t="s">
        <v>206</v>
      </c>
      <c r="D1399" t="str">
        <f>VLOOKUP(Table1[[#This Row],[State Name]], Lookup!$A$2:$B$33, 2, FALSE)</f>
        <v>OD</v>
      </c>
      <c r="E1399" t="s">
        <v>33</v>
      </c>
      <c r="F1399">
        <v>2021</v>
      </c>
      <c r="G1399" t="s">
        <v>34</v>
      </c>
      <c r="H1399">
        <f t="shared" si="21"/>
        <v>5</v>
      </c>
      <c r="I1399" s="3">
        <f>DATE(Table1[[#This Row],[Year]],Table1[[#This Row],[Month_Number]],1)</f>
        <v>44317</v>
      </c>
      <c r="J1399" t="s">
        <v>57</v>
      </c>
      <c r="K1399" t="s">
        <v>946</v>
      </c>
      <c r="L1399" t="s">
        <v>59</v>
      </c>
      <c r="M1399">
        <v>5</v>
      </c>
      <c r="N1399" t="s">
        <v>162</v>
      </c>
      <c r="O1399">
        <v>10</v>
      </c>
      <c r="P1399">
        <v>4</v>
      </c>
      <c r="Q1399" t="s">
        <v>103</v>
      </c>
      <c r="R1399" t="s">
        <v>61</v>
      </c>
      <c r="S1399" t="s">
        <v>41</v>
      </c>
      <c r="T1399" t="s">
        <v>74</v>
      </c>
      <c r="U1399" t="s">
        <v>89</v>
      </c>
      <c r="V1399">
        <v>57</v>
      </c>
      <c r="W1399">
        <v>24</v>
      </c>
      <c r="X1399" t="str">
        <f>IF(Table1[[#This Row],[Driver Age]]&lt;25,"(&lt;25) Young",IF(Table1[[#This Row],[Driver Age]]&lt;=60,"(25–60) Adult","(&gt;60) Senior"))</f>
        <v>(&lt;25) Young</v>
      </c>
      <c r="Y1399" t="s">
        <v>44</v>
      </c>
      <c r="Z1399" t="s">
        <v>107</v>
      </c>
      <c r="AA1399" t="s">
        <v>76</v>
      </c>
      <c r="AB1399" t="s">
        <v>77</v>
      </c>
      <c r="AC1399">
        <v>10</v>
      </c>
      <c r="AD1399" t="s">
        <v>78</v>
      </c>
      <c r="AE1399" t="s">
        <v>48</v>
      </c>
      <c r="AF1399" t="s">
        <v>49</v>
      </c>
      <c r="AG1399" t="s">
        <v>50</v>
      </c>
      <c r="AH1399">
        <v>0.4</v>
      </c>
      <c r="AI1399" t="s">
        <v>168</v>
      </c>
      <c r="AJ1399" t="s">
        <v>52</v>
      </c>
    </row>
    <row r="1400" spans="1:36">
      <c r="A1400" t="s">
        <v>2457</v>
      </c>
      <c r="B1400">
        <f>1</f>
        <v>1</v>
      </c>
      <c r="C1400" t="s">
        <v>157</v>
      </c>
      <c r="D1400" t="str">
        <f>VLOOKUP(Table1[[#This Row],[State Name]], Lookup!$A$2:$B$33, 2, FALSE)</f>
        <v>KA</v>
      </c>
      <c r="E1400" t="s">
        <v>302</v>
      </c>
      <c r="F1400">
        <v>2021</v>
      </c>
      <c r="G1400" t="s">
        <v>34</v>
      </c>
      <c r="H1400">
        <f t="shared" si="21"/>
        <v>5</v>
      </c>
      <c r="I1400" s="3">
        <f>DATE(Table1[[#This Row],[Year]],Table1[[#This Row],[Month_Number]],1)</f>
        <v>44317</v>
      </c>
      <c r="J1400" t="s">
        <v>146</v>
      </c>
      <c r="K1400" t="s">
        <v>408</v>
      </c>
      <c r="L1400" t="s">
        <v>59</v>
      </c>
      <c r="M1400">
        <v>5</v>
      </c>
      <c r="N1400" t="s">
        <v>38</v>
      </c>
      <c r="O1400">
        <v>5</v>
      </c>
      <c r="P1400">
        <v>3</v>
      </c>
      <c r="Q1400" t="s">
        <v>119</v>
      </c>
      <c r="R1400" t="s">
        <v>61</v>
      </c>
      <c r="S1400" t="s">
        <v>62</v>
      </c>
      <c r="T1400" t="s">
        <v>42</v>
      </c>
      <c r="U1400" t="s">
        <v>106</v>
      </c>
      <c r="V1400">
        <v>53</v>
      </c>
      <c r="W1400">
        <v>47</v>
      </c>
      <c r="X1400" t="str">
        <f>IF(Table1[[#This Row],[Driver Age]]&lt;25,"(&lt;25) Young",IF(Table1[[#This Row],[Driver Age]]&lt;=60,"(25–60) Adult","(&gt;60) Senior"))</f>
        <v>(25–60) Adult</v>
      </c>
      <c r="Y1400" t="s">
        <v>75</v>
      </c>
      <c r="Z1400" t="s">
        <v>107</v>
      </c>
      <c r="AA1400" t="s">
        <v>45</v>
      </c>
      <c r="AB1400" t="s">
        <v>97</v>
      </c>
      <c r="AC1400">
        <v>10</v>
      </c>
      <c r="AD1400" t="s">
        <v>78</v>
      </c>
      <c r="AE1400" t="s">
        <v>48</v>
      </c>
      <c r="AF1400" t="s">
        <v>49</v>
      </c>
      <c r="AG1400" t="s">
        <v>50</v>
      </c>
      <c r="AH1400">
        <v>0.6</v>
      </c>
      <c r="AI1400" t="s">
        <v>108</v>
      </c>
      <c r="AJ1400" t="s">
        <v>52</v>
      </c>
    </row>
    <row r="1401" spans="1:36">
      <c r="A1401" t="s">
        <v>2458</v>
      </c>
      <c r="B1401">
        <f>1</f>
        <v>1</v>
      </c>
      <c r="C1401" t="s">
        <v>294</v>
      </c>
      <c r="D1401" t="str">
        <f>VLOOKUP(Table1[[#This Row],[State Name]], Lookup!$A$2:$B$33, 2, FALSE)</f>
        <v>MZ</v>
      </c>
      <c r="E1401" t="s">
        <v>33</v>
      </c>
      <c r="F1401">
        <v>2018</v>
      </c>
      <c r="G1401" t="s">
        <v>94</v>
      </c>
      <c r="H1401">
        <f t="shared" si="21"/>
        <v>8</v>
      </c>
      <c r="I1401" s="3">
        <f>DATE(Table1[[#This Row],[Year]],Table1[[#This Row],[Month_Number]],1)</f>
        <v>43313</v>
      </c>
      <c r="J1401" t="s">
        <v>57</v>
      </c>
      <c r="K1401" t="s">
        <v>2459</v>
      </c>
      <c r="L1401" t="s">
        <v>50</v>
      </c>
      <c r="M1401">
        <v>2</v>
      </c>
      <c r="N1401" t="s">
        <v>128</v>
      </c>
      <c r="O1401">
        <v>0</v>
      </c>
      <c r="P1401">
        <v>5</v>
      </c>
      <c r="Q1401" t="s">
        <v>72</v>
      </c>
      <c r="R1401" t="s">
        <v>61</v>
      </c>
      <c r="S1401" t="s">
        <v>73</v>
      </c>
      <c r="T1401" t="s">
        <v>42</v>
      </c>
      <c r="U1401" t="s">
        <v>43</v>
      </c>
      <c r="V1401">
        <v>114</v>
      </c>
      <c r="W1401">
        <v>53</v>
      </c>
      <c r="X1401" t="str">
        <f>IF(Table1[[#This Row],[Driver Age]]&lt;25,"(&lt;25) Young",IF(Table1[[#This Row],[Driver Age]]&lt;=60,"(25–60) Adult","(&gt;60) Senior"))</f>
        <v>(25–60) Adult</v>
      </c>
      <c r="Y1401" t="s">
        <v>44</v>
      </c>
      <c r="Z1401" t="s">
        <v>33</v>
      </c>
      <c r="AA1401" t="s">
        <v>45</v>
      </c>
      <c r="AB1401" t="s">
        <v>77</v>
      </c>
      <c r="AC1401">
        <v>13</v>
      </c>
      <c r="AD1401" t="s">
        <v>135</v>
      </c>
      <c r="AE1401" t="s">
        <v>65</v>
      </c>
      <c r="AF1401" t="s">
        <v>49</v>
      </c>
      <c r="AG1401" t="s">
        <v>50</v>
      </c>
      <c r="AH1401">
        <v>0</v>
      </c>
      <c r="AI1401" t="s">
        <v>66</v>
      </c>
      <c r="AJ1401" t="s">
        <v>81</v>
      </c>
    </row>
    <row r="1402" spans="1:36">
      <c r="A1402" t="s">
        <v>2460</v>
      </c>
      <c r="B1402">
        <f>1</f>
        <v>1</v>
      </c>
      <c r="C1402" t="s">
        <v>220</v>
      </c>
      <c r="D1402" t="str">
        <f>VLOOKUP(Table1[[#This Row],[State Name]], Lookup!$A$2:$B$33, 2, FALSE)</f>
        <v>NL</v>
      </c>
      <c r="E1402" t="s">
        <v>33</v>
      </c>
      <c r="F1402">
        <v>2019</v>
      </c>
      <c r="G1402" t="s">
        <v>111</v>
      </c>
      <c r="H1402">
        <f t="shared" si="21"/>
        <v>10</v>
      </c>
      <c r="I1402" s="3">
        <f>DATE(Table1[[#This Row],[Year]],Table1[[#This Row],[Month_Number]],1)</f>
        <v>43739</v>
      </c>
      <c r="J1402" t="s">
        <v>57</v>
      </c>
      <c r="K1402" t="s">
        <v>869</v>
      </c>
      <c r="L1402" t="s">
        <v>50</v>
      </c>
      <c r="M1402">
        <v>1</v>
      </c>
      <c r="N1402" t="s">
        <v>60</v>
      </c>
      <c r="O1402">
        <v>3</v>
      </c>
      <c r="P1402">
        <v>5</v>
      </c>
      <c r="Q1402" t="s">
        <v>39</v>
      </c>
      <c r="R1402" t="s">
        <v>88</v>
      </c>
      <c r="S1402" t="s">
        <v>120</v>
      </c>
      <c r="T1402" t="s">
        <v>74</v>
      </c>
      <c r="U1402" t="s">
        <v>106</v>
      </c>
      <c r="V1402">
        <v>34</v>
      </c>
      <c r="W1402">
        <v>51</v>
      </c>
      <c r="X1402" t="str">
        <f>IF(Table1[[#This Row],[Driver Age]]&lt;25,"(&lt;25) Young",IF(Table1[[#This Row],[Driver Age]]&lt;=60,"(25–60) Adult","(&gt;60) Senior"))</f>
        <v>(25–60) Adult</v>
      </c>
      <c r="Y1402" t="s">
        <v>44</v>
      </c>
      <c r="Z1402" t="s">
        <v>107</v>
      </c>
      <c r="AA1402" t="s">
        <v>45</v>
      </c>
      <c r="AB1402" t="s">
        <v>77</v>
      </c>
      <c r="AC1402">
        <v>17</v>
      </c>
      <c r="AD1402" t="s">
        <v>114</v>
      </c>
      <c r="AE1402" t="s">
        <v>65</v>
      </c>
      <c r="AF1402" t="s">
        <v>49</v>
      </c>
      <c r="AG1402" t="s">
        <v>50</v>
      </c>
      <c r="AH1402">
        <v>1.67</v>
      </c>
      <c r="AI1402" t="s">
        <v>66</v>
      </c>
      <c r="AJ1402" t="s">
        <v>109</v>
      </c>
    </row>
    <row r="1403" spans="1:36">
      <c r="A1403" t="s">
        <v>2461</v>
      </c>
      <c r="B1403">
        <f>1</f>
        <v>1</v>
      </c>
      <c r="C1403" t="s">
        <v>145</v>
      </c>
      <c r="D1403" t="str">
        <f>VLOOKUP(Table1[[#This Row],[State Name]], Lookup!$A$2:$B$33, 2, FALSE)</f>
        <v>TS</v>
      </c>
      <c r="E1403" t="s">
        <v>33</v>
      </c>
      <c r="F1403">
        <v>2023</v>
      </c>
      <c r="G1403" t="s">
        <v>56</v>
      </c>
      <c r="H1403">
        <f t="shared" si="21"/>
        <v>1</v>
      </c>
      <c r="I1403" s="3">
        <f>DATE(Table1[[#This Row],[Year]],Table1[[#This Row],[Month_Number]],1)</f>
        <v>44927</v>
      </c>
      <c r="J1403" t="s">
        <v>101</v>
      </c>
      <c r="K1403" t="s">
        <v>958</v>
      </c>
      <c r="L1403" t="s">
        <v>37</v>
      </c>
      <c r="M1403">
        <v>1</v>
      </c>
      <c r="N1403" t="s">
        <v>128</v>
      </c>
      <c r="O1403">
        <v>10</v>
      </c>
      <c r="P1403">
        <v>3</v>
      </c>
      <c r="Q1403" t="s">
        <v>72</v>
      </c>
      <c r="R1403" t="s">
        <v>88</v>
      </c>
      <c r="S1403" t="s">
        <v>41</v>
      </c>
      <c r="T1403" t="s">
        <v>42</v>
      </c>
      <c r="U1403" t="s">
        <v>33</v>
      </c>
      <c r="V1403">
        <v>102</v>
      </c>
      <c r="W1403">
        <v>33</v>
      </c>
      <c r="X1403" t="str">
        <f>IF(Table1[[#This Row],[Driver Age]]&lt;25,"(&lt;25) Young",IF(Table1[[#This Row],[Driver Age]]&lt;=60,"(25–60) Adult","(&gt;60) Senior"))</f>
        <v>(25–60) Adult</v>
      </c>
      <c r="Y1403" t="s">
        <v>44</v>
      </c>
      <c r="Z1403" t="s">
        <v>107</v>
      </c>
      <c r="AA1403" t="s">
        <v>76</v>
      </c>
      <c r="AB1403" t="s">
        <v>64</v>
      </c>
      <c r="AC1403">
        <v>16</v>
      </c>
      <c r="AD1403" t="s">
        <v>135</v>
      </c>
      <c r="AE1403" t="s">
        <v>79</v>
      </c>
      <c r="AF1403" t="s">
        <v>49</v>
      </c>
      <c r="AG1403" t="s">
        <v>50</v>
      </c>
      <c r="AH1403">
        <v>0.3</v>
      </c>
      <c r="AI1403" t="s">
        <v>80</v>
      </c>
      <c r="AJ1403" t="s">
        <v>67</v>
      </c>
    </row>
    <row r="1404" spans="1:36">
      <c r="A1404" t="s">
        <v>2462</v>
      </c>
      <c r="B1404">
        <f>1</f>
        <v>1</v>
      </c>
      <c r="C1404" t="s">
        <v>170</v>
      </c>
      <c r="D1404" t="str">
        <f>VLOOKUP(Table1[[#This Row],[State Name]], Lookup!$A$2:$B$33, 2, FALSE)</f>
        <v>PY</v>
      </c>
      <c r="E1404" t="s">
        <v>33</v>
      </c>
      <c r="F1404">
        <v>2021</v>
      </c>
      <c r="G1404" t="s">
        <v>83</v>
      </c>
      <c r="H1404">
        <f t="shared" si="21"/>
        <v>6</v>
      </c>
      <c r="I1404" s="3">
        <f>DATE(Table1[[#This Row],[Year]],Table1[[#This Row],[Month_Number]],1)</f>
        <v>44348</v>
      </c>
      <c r="J1404" t="s">
        <v>95</v>
      </c>
      <c r="K1404" t="s">
        <v>1234</v>
      </c>
      <c r="L1404" t="s">
        <v>50</v>
      </c>
      <c r="M1404">
        <v>4</v>
      </c>
      <c r="N1404" t="s">
        <v>86</v>
      </c>
      <c r="O1404">
        <v>3</v>
      </c>
      <c r="P1404">
        <v>4</v>
      </c>
      <c r="Q1404" t="s">
        <v>72</v>
      </c>
      <c r="R1404" t="s">
        <v>61</v>
      </c>
      <c r="S1404" t="s">
        <v>73</v>
      </c>
      <c r="T1404" t="s">
        <v>42</v>
      </c>
      <c r="U1404" t="s">
        <v>33</v>
      </c>
      <c r="V1404">
        <v>103</v>
      </c>
      <c r="W1404">
        <v>39</v>
      </c>
      <c r="X1404" t="str">
        <f>IF(Table1[[#This Row],[Driver Age]]&lt;25,"(&lt;25) Young",IF(Table1[[#This Row],[Driver Age]]&lt;=60,"(25–60) Adult","(&gt;60) Senior"))</f>
        <v>(25–60) Adult</v>
      </c>
      <c r="Y1404" t="s">
        <v>44</v>
      </c>
      <c r="Z1404" t="s">
        <v>107</v>
      </c>
      <c r="AA1404" t="s">
        <v>45</v>
      </c>
      <c r="AB1404" t="s">
        <v>77</v>
      </c>
      <c r="AC1404">
        <v>3</v>
      </c>
      <c r="AD1404" t="s">
        <v>47</v>
      </c>
      <c r="AE1404" t="s">
        <v>48</v>
      </c>
      <c r="AF1404" t="s">
        <v>49</v>
      </c>
      <c r="AG1404" t="s">
        <v>50</v>
      </c>
      <c r="AH1404">
        <v>1.33</v>
      </c>
      <c r="AI1404" t="s">
        <v>108</v>
      </c>
      <c r="AJ1404" t="s">
        <v>67</v>
      </c>
    </row>
    <row r="1405" spans="1:36">
      <c r="A1405" t="s">
        <v>2463</v>
      </c>
      <c r="B1405">
        <f>1</f>
        <v>1</v>
      </c>
      <c r="C1405" t="s">
        <v>270</v>
      </c>
      <c r="D1405" t="str">
        <f>VLOOKUP(Table1[[#This Row],[State Name]], Lookup!$A$2:$B$33, 2, FALSE)</f>
        <v>HR</v>
      </c>
      <c r="E1405" t="s">
        <v>33</v>
      </c>
      <c r="F1405">
        <v>2021</v>
      </c>
      <c r="G1405" t="s">
        <v>100</v>
      </c>
      <c r="H1405">
        <f t="shared" si="21"/>
        <v>11</v>
      </c>
      <c r="I1405" s="3">
        <f>DATE(Table1[[#This Row],[Year]],Table1[[#This Row],[Month_Number]],1)</f>
        <v>44501</v>
      </c>
      <c r="J1405" t="s">
        <v>57</v>
      </c>
      <c r="K1405" t="s">
        <v>2464</v>
      </c>
      <c r="L1405" t="s">
        <v>59</v>
      </c>
      <c r="M1405">
        <v>4</v>
      </c>
      <c r="N1405" t="s">
        <v>162</v>
      </c>
      <c r="O1405">
        <v>2</v>
      </c>
      <c r="P1405">
        <v>2</v>
      </c>
      <c r="Q1405" t="s">
        <v>87</v>
      </c>
      <c r="R1405" t="s">
        <v>40</v>
      </c>
      <c r="S1405" t="s">
        <v>73</v>
      </c>
      <c r="T1405" t="s">
        <v>105</v>
      </c>
      <c r="U1405" t="s">
        <v>33</v>
      </c>
      <c r="V1405">
        <v>37</v>
      </c>
      <c r="W1405">
        <v>49</v>
      </c>
      <c r="X1405" t="str">
        <f>IF(Table1[[#This Row],[Driver Age]]&lt;25,"(&lt;25) Young",IF(Table1[[#This Row],[Driver Age]]&lt;=60,"(25–60) Adult","(&gt;60) Senior"))</f>
        <v>(25–60) Adult</v>
      </c>
      <c r="Y1405" t="s">
        <v>75</v>
      </c>
      <c r="Z1405" t="s">
        <v>33</v>
      </c>
      <c r="AA1405" t="s">
        <v>76</v>
      </c>
      <c r="AB1405" t="s">
        <v>46</v>
      </c>
      <c r="AC1405">
        <v>14</v>
      </c>
      <c r="AD1405" t="s">
        <v>135</v>
      </c>
      <c r="AE1405" t="s">
        <v>48</v>
      </c>
      <c r="AF1405" t="s">
        <v>49</v>
      </c>
      <c r="AG1405" t="s">
        <v>50</v>
      </c>
      <c r="AH1405">
        <v>1</v>
      </c>
      <c r="AI1405" t="s">
        <v>108</v>
      </c>
      <c r="AJ1405" t="s">
        <v>109</v>
      </c>
    </row>
    <row r="1406" spans="1:36">
      <c r="A1406" t="s">
        <v>2465</v>
      </c>
      <c r="B1406">
        <f>1</f>
        <v>1</v>
      </c>
      <c r="C1406" t="s">
        <v>170</v>
      </c>
      <c r="D1406" t="str">
        <f>VLOOKUP(Table1[[#This Row],[State Name]], Lookup!$A$2:$B$33, 2, FALSE)</f>
        <v>PY</v>
      </c>
      <c r="E1406" t="s">
        <v>33</v>
      </c>
      <c r="F1406">
        <v>2020</v>
      </c>
      <c r="G1406" t="s">
        <v>130</v>
      </c>
      <c r="H1406">
        <f t="shared" si="21"/>
        <v>4</v>
      </c>
      <c r="I1406" s="3">
        <f>DATE(Table1[[#This Row],[Year]],Table1[[#This Row],[Month_Number]],1)</f>
        <v>43922</v>
      </c>
      <c r="J1406" t="s">
        <v>146</v>
      </c>
      <c r="K1406" t="s">
        <v>58</v>
      </c>
      <c r="L1406" t="s">
        <v>37</v>
      </c>
      <c r="M1406">
        <v>5</v>
      </c>
      <c r="N1406" t="s">
        <v>38</v>
      </c>
      <c r="O1406">
        <v>7</v>
      </c>
      <c r="P1406">
        <v>5</v>
      </c>
      <c r="Q1406" t="s">
        <v>39</v>
      </c>
      <c r="R1406" t="s">
        <v>104</v>
      </c>
      <c r="S1406" t="s">
        <v>41</v>
      </c>
      <c r="T1406" t="s">
        <v>63</v>
      </c>
      <c r="U1406" t="s">
        <v>89</v>
      </c>
      <c r="V1406">
        <v>54</v>
      </c>
      <c r="W1406">
        <v>37</v>
      </c>
      <c r="X1406" t="str">
        <f>IF(Table1[[#This Row],[Driver Age]]&lt;25,"(&lt;25) Young",IF(Table1[[#This Row],[Driver Age]]&lt;=60,"(25–60) Adult","(&gt;60) Senior"))</f>
        <v>(25–60) Adult</v>
      </c>
      <c r="Y1406" t="s">
        <v>75</v>
      </c>
      <c r="Z1406" t="s">
        <v>107</v>
      </c>
      <c r="AA1406" t="s">
        <v>76</v>
      </c>
      <c r="AB1406" t="s">
        <v>97</v>
      </c>
      <c r="AC1406">
        <v>21</v>
      </c>
      <c r="AD1406" t="s">
        <v>47</v>
      </c>
      <c r="AE1406" t="s">
        <v>48</v>
      </c>
      <c r="AF1406" t="s">
        <v>49</v>
      </c>
      <c r="AG1406" t="s">
        <v>50</v>
      </c>
      <c r="AH1406">
        <v>0.71</v>
      </c>
      <c r="AI1406" t="s">
        <v>108</v>
      </c>
      <c r="AJ1406" t="s">
        <v>52</v>
      </c>
    </row>
    <row r="1407" spans="1:36">
      <c r="A1407" t="s">
        <v>2466</v>
      </c>
      <c r="B1407">
        <f>1</f>
        <v>1</v>
      </c>
      <c r="C1407" t="s">
        <v>294</v>
      </c>
      <c r="D1407" t="str">
        <f>VLOOKUP(Table1[[#This Row],[State Name]], Lookup!$A$2:$B$33, 2, FALSE)</f>
        <v>MZ</v>
      </c>
      <c r="E1407" t="s">
        <v>33</v>
      </c>
      <c r="F1407">
        <v>2023</v>
      </c>
      <c r="G1407" t="s">
        <v>34</v>
      </c>
      <c r="H1407">
        <f t="shared" si="21"/>
        <v>5</v>
      </c>
      <c r="I1407" s="3">
        <f>DATE(Table1[[#This Row],[Year]],Table1[[#This Row],[Month_Number]],1)</f>
        <v>45047</v>
      </c>
      <c r="J1407" t="s">
        <v>95</v>
      </c>
      <c r="K1407" t="s">
        <v>1419</v>
      </c>
      <c r="L1407" t="s">
        <v>37</v>
      </c>
      <c r="M1407">
        <v>3</v>
      </c>
      <c r="N1407" t="s">
        <v>128</v>
      </c>
      <c r="O1407">
        <v>8</v>
      </c>
      <c r="P1407">
        <v>5</v>
      </c>
      <c r="Q1407" t="s">
        <v>103</v>
      </c>
      <c r="R1407" t="s">
        <v>40</v>
      </c>
      <c r="S1407" t="s">
        <v>62</v>
      </c>
      <c r="T1407" t="s">
        <v>63</v>
      </c>
      <c r="U1407" t="s">
        <v>43</v>
      </c>
      <c r="V1407">
        <v>100</v>
      </c>
      <c r="W1407">
        <v>69</v>
      </c>
      <c r="X1407" t="str">
        <f>IF(Table1[[#This Row],[Driver Age]]&lt;25,"(&lt;25) Young",IF(Table1[[#This Row],[Driver Age]]&lt;=60,"(25–60) Adult","(&gt;60) Senior"))</f>
        <v>(&gt;60) Senior</v>
      </c>
      <c r="Y1407" t="s">
        <v>75</v>
      </c>
      <c r="Z1407" t="s">
        <v>33</v>
      </c>
      <c r="AA1407" t="s">
        <v>45</v>
      </c>
      <c r="AB1407" t="s">
        <v>97</v>
      </c>
      <c r="AC1407">
        <v>14</v>
      </c>
      <c r="AD1407" t="s">
        <v>135</v>
      </c>
      <c r="AE1407" t="s">
        <v>79</v>
      </c>
      <c r="AF1407" t="s">
        <v>49</v>
      </c>
      <c r="AG1407" t="s">
        <v>50</v>
      </c>
      <c r="AH1407">
        <v>0.62</v>
      </c>
      <c r="AI1407" t="s">
        <v>51</v>
      </c>
      <c r="AJ1407" t="s">
        <v>67</v>
      </c>
    </row>
    <row r="1408" spans="1:36">
      <c r="A1408" t="s">
        <v>2467</v>
      </c>
      <c r="B1408">
        <f>1</f>
        <v>1</v>
      </c>
      <c r="C1408" t="s">
        <v>215</v>
      </c>
      <c r="D1408" t="str">
        <f>VLOOKUP(Table1[[#This Row],[State Name]], Lookup!$A$2:$B$33, 2, FALSE)</f>
        <v>KL</v>
      </c>
      <c r="E1408" t="s">
        <v>33</v>
      </c>
      <c r="F1408">
        <v>2022</v>
      </c>
      <c r="G1408" t="s">
        <v>192</v>
      </c>
      <c r="H1408">
        <f t="shared" si="21"/>
        <v>3</v>
      </c>
      <c r="I1408" s="3">
        <f>DATE(Table1[[#This Row],[Year]],Table1[[#This Row],[Month_Number]],1)</f>
        <v>44621</v>
      </c>
      <c r="J1408" t="s">
        <v>95</v>
      </c>
      <c r="K1408" t="s">
        <v>1213</v>
      </c>
      <c r="L1408" t="s">
        <v>50</v>
      </c>
      <c r="M1408">
        <v>2</v>
      </c>
      <c r="N1408" t="s">
        <v>162</v>
      </c>
      <c r="O1408">
        <v>9</v>
      </c>
      <c r="P1408">
        <v>2</v>
      </c>
      <c r="Q1408" t="s">
        <v>103</v>
      </c>
      <c r="R1408" t="s">
        <v>88</v>
      </c>
      <c r="S1408" t="s">
        <v>62</v>
      </c>
      <c r="T1408" t="s">
        <v>63</v>
      </c>
      <c r="U1408" t="s">
        <v>89</v>
      </c>
      <c r="V1408">
        <v>96</v>
      </c>
      <c r="W1408">
        <v>29</v>
      </c>
      <c r="X1408" t="str">
        <f>IF(Table1[[#This Row],[Driver Age]]&lt;25,"(&lt;25) Young",IF(Table1[[#This Row],[Driver Age]]&lt;=60,"(25–60) Adult","(&gt;60) Senior"))</f>
        <v>(25–60) Adult</v>
      </c>
      <c r="Y1408" t="s">
        <v>44</v>
      </c>
      <c r="Z1408" t="s">
        <v>90</v>
      </c>
      <c r="AA1408" t="s">
        <v>45</v>
      </c>
      <c r="AB1408" t="s">
        <v>46</v>
      </c>
      <c r="AC1408">
        <v>4</v>
      </c>
      <c r="AD1408" t="s">
        <v>47</v>
      </c>
      <c r="AE1408" t="s">
        <v>79</v>
      </c>
      <c r="AF1408" t="s">
        <v>49</v>
      </c>
      <c r="AG1408" t="s">
        <v>50</v>
      </c>
      <c r="AH1408">
        <v>0.22</v>
      </c>
      <c r="AI1408" t="s">
        <v>80</v>
      </c>
      <c r="AJ1408" t="s">
        <v>67</v>
      </c>
    </row>
    <row r="1409" spans="1:36">
      <c r="A1409" t="s">
        <v>2468</v>
      </c>
      <c r="B1409">
        <f>1</f>
        <v>1</v>
      </c>
      <c r="C1409" t="s">
        <v>170</v>
      </c>
      <c r="D1409" t="str">
        <f>VLOOKUP(Table1[[#This Row],[State Name]], Lookup!$A$2:$B$33, 2, FALSE)</f>
        <v>PY</v>
      </c>
      <c r="E1409" t="s">
        <v>33</v>
      </c>
      <c r="F1409">
        <v>2019</v>
      </c>
      <c r="G1409" t="s">
        <v>56</v>
      </c>
      <c r="H1409">
        <f t="shared" si="21"/>
        <v>1</v>
      </c>
      <c r="I1409" s="3">
        <f>DATE(Table1[[#This Row],[Year]],Table1[[#This Row],[Month_Number]],1)</f>
        <v>43466</v>
      </c>
      <c r="J1409" t="s">
        <v>95</v>
      </c>
      <c r="K1409" t="s">
        <v>2469</v>
      </c>
      <c r="L1409" t="s">
        <v>59</v>
      </c>
      <c r="M1409">
        <v>5</v>
      </c>
      <c r="N1409" t="s">
        <v>60</v>
      </c>
      <c r="O1409">
        <v>9</v>
      </c>
      <c r="P1409">
        <v>1</v>
      </c>
      <c r="Q1409" t="s">
        <v>72</v>
      </c>
      <c r="R1409" t="s">
        <v>61</v>
      </c>
      <c r="S1409" t="s">
        <v>62</v>
      </c>
      <c r="T1409" t="s">
        <v>74</v>
      </c>
      <c r="U1409" t="s">
        <v>89</v>
      </c>
      <c r="V1409">
        <v>103</v>
      </c>
      <c r="W1409">
        <v>37</v>
      </c>
      <c r="X1409" t="str">
        <f>IF(Table1[[#This Row],[Driver Age]]&lt;25,"(&lt;25) Young",IF(Table1[[#This Row],[Driver Age]]&lt;=60,"(25–60) Adult","(&gt;60) Senior"))</f>
        <v>(25–60) Adult</v>
      </c>
      <c r="Y1409" t="s">
        <v>75</v>
      </c>
      <c r="Z1409" t="s">
        <v>107</v>
      </c>
      <c r="AA1409" t="s">
        <v>45</v>
      </c>
      <c r="AB1409" t="s">
        <v>77</v>
      </c>
      <c r="AC1409">
        <v>5</v>
      </c>
      <c r="AD1409" t="s">
        <v>78</v>
      </c>
      <c r="AE1409" t="s">
        <v>65</v>
      </c>
      <c r="AF1409" t="s">
        <v>49</v>
      </c>
      <c r="AG1409" t="s">
        <v>50</v>
      </c>
      <c r="AH1409">
        <v>0.11</v>
      </c>
      <c r="AI1409" t="s">
        <v>108</v>
      </c>
      <c r="AJ1409" t="s">
        <v>67</v>
      </c>
    </row>
    <row r="1410" spans="1:36">
      <c r="A1410" t="s">
        <v>2470</v>
      </c>
      <c r="B1410">
        <f>1</f>
        <v>1</v>
      </c>
      <c r="C1410" t="s">
        <v>137</v>
      </c>
      <c r="D1410" t="str">
        <f>VLOOKUP(Table1[[#This Row],[State Name]], Lookup!$A$2:$B$33, 2, FALSE)</f>
        <v>AS</v>
      </c>
      <c r="E1410" t="s">
        <v>33</v>
      </c>
      <c r="F1410">
        <v>2019</v>
      </c>
      <c r="G1410" t="s">
        <v>56</v>
      </c>
      <c r="H1410">
        <f t="shared" ref="H1410:H1473" si="22">MONTH(DATEVALUE(G1410 &amp; " 5"))</f>
        <v>1</v>
      </c>
      <c r="I1410" s="3">
        <f>DATE(Table1[[#This Row],[Year]],Table1[[#This Row],[Month_Number]],1)</f>
        <v>43466</v>
      </c>
      <c r="J1410" t="s">
        <v>146</v>
      </c>
      <c r="K1410" t="s">
        <v>2471</v>
      </c>
      <c r="L1410" t="s">
        <v>37</v>
      </c>
      <c r="M1410">
        <v>1</v>
      </c>
      <c r="N1410" t="s">
        <v>113</v>
      </c>
      <c r="O1410">
        <v>3</v>
      </c>
      <c r="P1410">
        <v>5</v>
      </c>
      <c r="Q1410" t="s">
        <v>87</v>
      </c>
      <c r="R1410" t="s">
        <v>104</v>
      </c>
      <c r="S1410" t="s">
        <v>120</v>
      </c>
      <c r="T1410" t="s">
        <v>105</v>
      </c>
      <c r="U1410" t="s">
        <v>106</v>
      </c>
      <c r="V1410">
        <v>118</v>
      </c>
      <c r="W1410">
        <v>38</v>
      </c>
      <c r="X1410" t="str">
        <f>IF(Table1[[#This Row],[Driver Age]]&lt;25,"(&lt;25) Young",IF(Table1[[#This Row],[Driver Age]]&lt;=60,"(25–60) Adult","(&gt;60) Senior"))</f>
        <v>(25–60) Adult</v>
      </c>
      <c r="Y1410" t="s">
        <v>75</v>
      </c>
      <c r="Z1410" t="s">
        <v>33</v>
      </c>
      <c r="AA1410" t="s">
        <v>76</v>
      </c>
      <c r="AB1410" t="s">
        <v>64</v>
      </c>
      <c r="AC1410">
        <v>9</v>
      </c>
      <c r="AD1410" t="s">
        <v>78</v>
      </c>
      <c r="AE1410" t="s">
        <v>65</v>
      </c>
      <c r="AF1410" t="s">
        <v>49</v>
      </c>
      <c r="AG1410" t="s">
        <v>50</v>
      </c>
      <c r="AH1410">
        <v>1.67</v>
      </c>
      <c r="AI1410" t="s">
        <v>108</v>
      </c>
      <c r="AJ1410" t="s">
        <v>81</v>
      </c>
    </row>
    <row r="1411" spans="1:36">
      <c r="A1411" t="s">
        <v>2472</v>
      </c>
      <c r="B1411">
        <f>1</f>
        <v>1</v>
      </c>
      <c r="C1411" t="s">
        <v>99</v>
      </c>
      <c r="D1411" t="str">
        <f>VLOOKUP(Table1[[#This Row],[State Name]], Lookup!$A$2:$B$33, 2, FALSE)</f>
        <v>ML</v>
      </c>
      <c r="E1411" t="s">
        <v>33</v>
      </c>
      <c r="F1411">
        <v>2023</v>
      </c>
      <c r="G1411" t="s">
        <v>34</v>
      </c>
      <c r="H1411">
        <f t="shared" si="22"/>
        <v>5</v>
      </c>
      <c r="I1411" s="3">
        <f>DATE(Table1[[#This Row],[Year]],Table1[[#This Row],[Month_Number]],1)</f>
        <v>45047</v>
      </c>
      <c r="J1411" t="s">
        <v>146</v>
      </c>
      <c r="K1411" t="s">
        <v>443</v>
      </c>
      <c r="L1411" t="s">
        <v>50</v>
      </c>
      <c r="M1411">
        <v>3</v>
      </c>
      <c r="N1411" t="s">
        <v>113</v>
      </c>
      <c r="O1411">
        <v>4</v>
      </c>
      <c r="P1411">
        <v>0</v>
      </c>
      <c r="Q1411" t="s">
        <v>39</v>
      </c>
      <c r="R1411" t="s">
        <v>88</v>
      </c>
      <c r="S1411" t="s">
        <v>120</v>
      </c>
      <c r="T1411" t="s">
        <v>42</v>
      </c>
      <c r="U1411" t="s">
        <v>89</v>
      </c>
      <c r="V1411">
        <v>37</v>
      </c>
      <c r="W1411">
        <v>36</v>
      </c>
      <c r="X1411" t="str">
        <f>IF(Table1[[#This Row],[Driver Age]]&lt;25,"(&lt;25) Young",IF(Table1[[#This Row],[Driver Age]]&lt;=60,"(25–60) Adult","(&gt;60) Senior"))</f>
        <v>(25–60) Adult</v>
      </c>
      <c r="Y1411" t="s">
        <v>44</v>
      </c>
      <c r="Z1411" t="s">
        <v>107</v>
      </c>
      <c r="AA1411" t="s">
        <v>45</v>
      </c>
      <c r="AB1411" t="s">
        <v>77</v>
      </c>
      <c r="AC1411">
        <v>0</v>
      </c>
      <c r="AD1411" t="s">
        <v>47</v>
      </c>
      <c r="AE1411" t="s">
        <v>79</v>
      </c>
      <c r="AF1411" t="s">
        <v>49</v>
      </c>
      <c r="AG1411" t="s">
        <v>143</v>
      </c>
      <c r="AH1411">
        <v>0</v>
      </c>
      <c r="AI1411" t="s">
        <v>108</v>
      </c>
      <c r="AJ1411" t="s">
        <v>109</v>
      </c>
    </row>
    <row r="1412" spans="1:36">
      <c r="A1412" t="s">
        <v>2473</v>
      </c>
      <c r="B1412">
        <f>1</f>
        <v>1</v>
      </c>
      <c r="C1412" t="s">
        <v>116</v>
      </c>
      <c r="D1412" t="str">
        <f>VLOOKUP(Table1[[#This Row],[State Name]], Lookup!$A$2:$B$33, 2, FALSE)</f>
        <v>HP</v>
      </c>
      <c r="E1412" t="s">
        <v>33</v>
      </c>
      <c r="F1412">
        <v>2022</v>
      </c>
      <c r="G1412" t="s">
        <v>192</v>
      </c>
      <c r="H1412">
        <f t="shared" si="22"/>
        <v>3</v>
      </c>
      <c r="I1412" s="3">
        <f>DATE(Table1[[#This Row],[Year]],Table1[[#This Row],[Month_Number]],1)</f>
        <v>44621</v>
      </c>
      <c r="J1412" t="s">
        <v>95</v>
      </c>
      <c r="K1412" t="s">
        <v>2474</v>
      </c>
      <c r="L1412" t="s">
        <v>50</v>
      </c>
      <c r="M1412">
        <v>4</v>
      </c>
      <c r="N1412" t="s">
        <v>86</v>
      </c>
      <c r="O1412">
        <v>1</v>
      </c>
      <c r="P1412">
        <v>3</v>
      </c>
      <c r="Q1412" t="s">
        <v>39</v>
      </c>
      <c r="R1412" t="s">
        <v>104</v>
      </c>
      <c r="S1412" t="s">
        <v>120</v>
      </c>
      <c r="T1412" t="s">
        <v>105</v>
      </c>
      <c r="U1412" t="s">
        <v>106</v>
      </c>
      <c r="V1412">
        <v>45</v>
      </c>
      <c r="W1412">
        <v>40</v>
      </c>
      <c r="X1412" t="str">
        <f>IF(Table1[[#This Row],[Driver Age]]&lt;25,"(&lt;25) Young",IF(Table1[[#This Row],[Driver Age]]&lt;=60,"(25–60) Adult","(&gt;60) Senior"))</f>
        <v>(25–60) Adult</v>
      </c>
      <c r="Y1412" t="s">
        <v>44</v>
      </c>
      <c r="Z1412" t="s">
        <v>90</v>
      </c>
      <c r="AA1412" t="s">
        <v>45</v>
      </c>
      <c r="AB1412" t="s">
        <v>64</v>
      </c>
      <c r="AC1412">
        <v>16</v>
      </c>
      <c r="AD1412" t="s">
        <v>135</v>
      </c>
      <c r="AE1412" t="s">
        <v>79</v>
      </c>
      <c r="AF1412" t="s">
        <v>49</v>
      </c>
      <c r="AG1412" t="s">
        <v>50</v>
      </c>
      <c r="AH1412">
        <v>3</v>
      </c>
      <c r="AI1412" t="s">
        <v>108</v>
      </c>
      <c r="AJ1412" t="s">
        <v>109</v>
      </c>
    </row>
    <row r="1413" spans="1:36">
      <c r="A1413" t="s">
        <v>2475</v>
      </c>
      <c r="B1413">
        <f>1</f>
        <v>1</v>
      </c>
      <c r="C1413" t="s">
        <v>122</v>
      </c>
      <c r="D1413" t="str">
        <f>VLOOKUP(Table1[[#This Row],[State Name]], Lookup!$A$2:$B$33, 2, FALSE)</f>
        <v>RJ</v>
      </c>
      <c r="E1413" t="s">
        <v>1191</v>
      </c>
      <c r="F1413">
        <v>2020</v>
      </c>
      <c r="G1413" t="s">
        <v>83</v>
      </c>
      <c r="H1413">
        <f t="shared" si="22"/>
        <v>6</v>
      </c>
      <c r="I1413" s="3">
        <f>DATE(Table1[[#This Row],[Year]],Table1[[#This Row],[Month_Number]],1)</f>
        <v>43983</v>
      </c>
      <c r="J1413" t="s">
        <v>95</v>
      </c>
      <c r="K1413" t="s">
        <v>1952</v>
      </c>
      <c r="L1413" t="s">
        <v>50</v>
      </c>
      <c r="M1413">
        <v>4</v>
      </c>
      <c r="N1413" t="s">
        <v>60</v>
      </c>
      <c r="O1413">
        <v>0</v>
      </c>
      <c r="P1413">
        <v>4</v>
      </c>
      <c r="Q1413" t="s">
        <v>103</v>
      </c>
      <c r="R1413" t="s">
        <v>88</v>
      </c>
      <c r="S1413" t="s">
        <v>41</v>
      </c>
      <c r="T1413" t="s">
        <v>105</v>
      </c>
      <c r="U1413" t="s">
        <v>43</v>
      </c>
      <c r="V1413">
        <v>43</v>
      </c>
      <c r="W1413">
        <v>22</v>
      </c>
      <c r="X1413" t="str">
        <f>IF(Table1[[#This Row],[Driver Age]]&lt;25,"(&lt;25) Young",IF(Table1[[#This Row],[Driver Age]]&lt;=60,"(25–60) Adult","(&gt;60) Senior"))</f>
        <v>(&lt;25) Young</v>
      </c>
      <c r="Y1413" t="s">
        <v>44</v>
      </c>
      <c r="Z1413" t="s">
        <v>107</v>
      </c>
      <c r="AA1413" t="s">
        <v>45</v>
      </c>
      <c r="AB1413" t="s">
        <v>64</v>
      </c>
      <c r="AC1413">
        <v>3</v>
      </c>
      <c r="AD1413" t="s">
        <v>47</v>
      </c>
      <c r="AE1413" t="s">
        <v>48</v>
      </c>
      <c r="AF1413" t="s">
        <v>49</v>
      </c>
      <c r="AG1413" t="s">
        <v>50</v>
      </c>
      <c r="AH1413">
        <v>0</v>
      </c>
      <c r="AI1413" t="s">
        <v>168</v>
      </c>
      <c r="AJ1413" t="s">
        <v>109</v>
      </c>
    </row>
    <row r="1414" spans="1:36">
      <c r="A1414" t="s">
        <v>2476</v>
      </c>
      <c r="B1414">
        <f>1</f>
        <v>1</v>
      </c>
      <c r="C1414" t="s">
        <v>286</v>
      </c>
      <c r="D1414" t="str">
        <f>VLOOKUP(Table1[[#This Row],[State Name]], Lookup!$A$2:$B$33, 2, FALSE)</f>
        <v>GA</v>
      </c>
      <c r="E1414" t="s">
        <v>33</v>
      </c>
      <c r="F1414">
        <v>2022</v>
      </c>
      <c r="G1414" t="s">
        <v>94</v>
      </c>
      <c r="H1414">
        <f t="shared" si="22"/>
        <v>8</v>
      </c>
      <c r="I1414" s="3">
        <f>DATE(Table1[[#This Row],[Year]],Table1[[#This Row],[Month_Number]],1)</f>
        <v>44774</v>
      </c>
      <c r="J1414" t="s">
        <v>84</v>
      </c>
      <c r="K1414" t="s">
        <v>865</v>
      </c>
      <c r="L1414" t="s">
        <v>50</v>
      </c>
      <c r="M1414">
        <v>5</v>
      </c>
      <c r="N1414" t="s">
        <v>38</v>
      </c>
      <c r="O1414">
        <v>3</v>
      </c>
      <c r="P1414">
        <v>0</v>
      </c>
      <c r="Q1414" t="s">
        <v>72</v>
      </c>
      <c r="R1414" t="s">
        <v>61</v>
      </c>
      <c r="S1414" t="s">
        <v>73</v>
      </c>
      <c r="T1414" t="s">
        <v>63</v>
      </c>
      <c r="U1414" t="s">
        <v>89</v>
      </c>
      <c r="V1414">
        <v>71</v>
      </c>
      <c r="W1414">
        <v>48</v>
      </c>
      <c r="X1414" t="str">
        <f>IF(Table1[[#This Row],[Driver Age]]&lt;25,"(&lt;25) Young",IF(Table1[[#This Row],[Driver Age]]&lt;=60,"(25–60) Adult","(&gt;60) Senior"))</f>
        <v>(25–60) Adult</v>
      </c>
      <c r="Y1414" t="s">
        <v>44</v>
      </c>
      <c r="Z1414" t="s">
        <v>107</v>
      </c>
      <c r="AA1414" t="s">
        <v>45</v>
      </c>
      <c r="AB1414" t="s">
        <v>77</v>
      </c>
      <c r="AC1414">
        <v>2</v>
      </c>
      <c r="AD1414" t="s">
        <v>47</v>
      </c>
      <c r="AE1414" t="s">
        <v>79</v>
      </c>
      <c r="AF1414" t="s">
        <v>26</v>
      </c>
      <c r="AG1414" t="s">
        <v>143</v>
      </c>
      <c r="AH1414">
        <v>0</v>
      </c>
      <c r="AI1414" t="s">
        <v>108</v>
      </c>
      <c r="AJ1414" t="s">
        <v>91</v>
      </c>
    </row>
    <row r="1415" spans="1:36">
      <c r="A1415" t="s">
        <v>2477</v>
      </c>
      <c r="B1415">
        <f>1</f>
        <v>1</v>
      </c>
      <c r="C1415" t="s">
        <v>270</v>
      </c>
      <c r="D1415" t="str">
        <f>VLOOKUP(Table1[[#This Row],[State Name]], Lookup!$A$2:$B$33, 2, FALSE)</f>
        <v>HR</v>
      </c>
      <c r="E1415" t="s">
        <v>33</v>
      </c>
      <c r="F1415">
        <v>2022</v>
      </c>
      <c r="G1415" t="s">
        <v>138</v>
      </c>
      <c r="H1415">
        <f t="shared" si="22"/>
        <v>9</v>
      </c>
      <c r="I1415" s="3">
        <f>DATE(Table1[[#This Row],[Year]],Table1[[#This Row],[Month_Number]],1)</f>
        <v>44805</v>
      </c>
      <c r="J1415" t="s">
        <v>154</v>
      </c>
      <c r="K1415" t="s">
        <v>942</v>
      </c>
      <c r="L1415" t="s">
        <v>37</v>
      </c>
      <c r="M1415">
        <v>4</v>
      </c>
      <c r="N1415" t="s">
        <v>71</v>
      </c>
      <c r="O1415">
        <v>2</v>
      </c>
      <c r="P1415">
        <v>4</v>
      </c>
      <c r="Q1415" t="s">
        <v>119</v>
      </c>
      <c r="R1415" t="s">
        <v>88</v>
      </c>
      <c r="S1415" t="s">
        <v>73</v>
      </c>
      <c r="T1415" t="s">
        <v>42</v>
      </c>
      <c r="U1415" t="s">
        <v>89</v>
      </c>
      <c r="V1415">
        <v>60</v>
      </c>
      <c r="W1415">
        <v>46</v>
      </c>
      <c r="X1415" t="str">
        <f>IF(Table1[[#This Row],[Driver Age]]&lt;25,"(&lt;25) Young",IF(Table1[[#This Row],[Driver Age]]&lt;=60,"(25–60) Adult","(&gt;60) Senior"))</f>
        <v>(25–60) Adult</v>
      </c>
      <c r="Y1415" t="s">
        <v>75</v>
      </c>
      <c r="Z1415" t="s">
        <v>33</v>
      </c>
      <c r="AA1415" t="s">
        <v>45</v>
      </c>
      <c r="AB1415" t="s">
        <v>77</v>
      </c>
      <c r="AC1415">
        <v>20</v>
      </c>
      <c r="AD1415" t="s">
        <v>114</v>
      </c>
      <c r="AE1415" t="s">
        <v>79</v>
      </c>
      <c r="AF1415" t="s">
        <v>26</v>
      </c>
      <c r="AG1415" t="s">
        <v>50</v>
      </c>
      <c r="AH1415">
        <v>2</v>
      </c>
      <c r="AI1415" t="s">
        <v>108</v>
      </c>
      <c r="AJ1415" t="s">
        <v>52</v>
      </c>
    </row>
    <row r="1416" spans="1:36">
      <c r="A1416" t="s">
        <v>2478</v>
      </c>
      <c r="B1416">
        <f>1</f>
        <v>1</v>
      </c>
      <c r="C1416" t="s">
        <v>122</v>
      </c>
      <c r="D1416" t="str">
        <f>VLOOKUP(Table1[[#This Row],[State Name]], Lookup!$A$2:$B$33, 2, FALSE)</f>
        <v>RJ</v>
      </c>
      <c r="E1416" t="s">
        <v>123</v>
      </c>
      <c r="F1416">
        <v>2019</v>
      </c>
      <c r="G1416" t="s">
        <v>94</v>
      </c>
      <c r="H1416">
        <f t="shared" si="22"/>
        <v>8</v>
      </c>
      <c r="I1416" s="3">
        <f>DATE(Table1[[#This Row],[Year]],Table1[[#This Row],[Month_Number]],1)</f>
        <v>43678</v>
      </c>
      <c r="J1416" t="s">
        <v>146</v>
      </c>
      <c r="K1416" t="s">
        <v>2479</v>
      </c>
      <c r="L1416" t="s">
        <v>50</v>
      </c>
      <c r="M1416">
        <v>2</v>
      </c>
      <c r="N1416" t="s">
        <v>128</v>
      </c>
      <c r="O1416">
        <v>5</v>
      </c>
      <c r="P1416">
        <v>2</v>
      </c>
      <c r="Q1416" t="s">
        <v>119</v>
      </c>
      <c r="R1416" t="s">
        <v>88</v>
      </c>
      <c r="S1416" t="s">
        <v>62</v>
      </c>
      <c r="T1416" t="s">
        <v>105</v>
      </c>
      <c r="U1416" t="s">
        <v>43</v>
      </c>
      <c r="V1416">
        <v>67</v>
      </c>
      <c r="W1416">
        <v>47</v>
      </c>
      <c r="X1416" t="str">
        <f>IF(Table1[[#This Row],[Driver Age]]&lt;25,"(&lt;25) Young",IF(Table1[[#This Row],[Driver Age]]&lt;=60,"(25–60) Adult","(&gt;60) Senior"))</f>
        <v>(25–60) Adult</v>
      </c>
      <c r="Y1416" t="s">
        <v>44</v>
      </c>
      <c r="Z1416" t="s">
        <v>107</v>
      </c>
      <c r="AA1416" t="s">
        <v>76</v>
      </c>
      <c r="AB1416" t="s">
        <v>64</v>
      </c>
      <c r="AC1416">
        <v>7</v>
      </c>
      <c r="AD1416" t="s">
        <v>78</v>
      </c>
      <c r="AE1416" t="s">
        <v>65</v>
      </c>
      <c r="AF1416" t="s">
        <v>49</v>
      </c>
      <c r="AG1416" t="s">
        <v>50</v>
      </c>
      <c r="AH1416">
        <v>0.4</v>
      </c>
      <c r="AI1416" t="s">
        <v>108</v>
      </c>
      <c r="AJ1416" t="s">
        <v>52</v>
      </c>
    </row>
    <row r="1417" spans="1:36">
      <c r="A1417" t="s">
        <v>2480</v>
      </c>
      <c r="B1417">
        <f>1</f>
        <v>1</v>
      </c>
      <c r="C1417" t="s">
        <v>253</v>
      </c>
      <c r="D1417" t="str">
        <f>VLOOKUP(Table1[[#This Row],[State Name]], Lookup!$A$2:$B$33, 2, FALSE)</f>
        <v>UK</v>
      </c>
      <c r="E1417" t="s">
        <v>33</v>
      </c>
      <c r="F1417">
        <v>2020</v>
      </c>
      <c r="G1417" t="s">
        <v>56</v>
      </c>
      <c r="H1417">
        <f t="shared" si="22"/>
        <v>1</v>
      </c>
      <c r="I1417" s="3">
        <f>DATE(Table1[[#This Row],[Year]],Table1[[#This Row],[Month_Number]],1)</f>
        <v>43831</v>
      </c>
      <c r="J1417" t="s">
        <v>57</v>
      </c>
      <c r="K1417" t="s">
        <v>2481</v>
      </c>
      <c r="L1417" t="s">
        <v>59</v>
      </c>
      <c r="M1417">
        <v>5</v>
      </c>
      <c r="N1417" t="s">
        <v>71</v>
      </c>
      <c r="O1417">
        <v>5</v>
      </c>
      <c r="P1417">
        <v>0</v>
      </c>
      <c r="Q1417" t="s">
        <v>72</v>
      </c>
      <c r="R1417" t="s">
        <v>88</v>
      </c>
      <c r="S1417" t="s">
        <v>120</v>
      </c>
      <c r="T1417" t="s">
        <v>63</v>
      </c>
      <c r="U1417" t="s">
        <v>43</v>
      </c>
      <c r="V1417">
        <v>70</v>
      </c>
      <c r="W1417">
        <v>70</v>
      </c>
      <c r="X1417" t="str">
        <f>IF(Table1[[#This Row],[Driver Age]]&lt;25,"(&lt;25) Young",IF(Table1[[#This Row],[Driver Age]]&lt;=60,"(25–60) Adult","(&gt;60) Senior"))</f>
        <v>(&gt;60) Senior</v>
      </c>
      <c r="Y1417" t="s">
        <v>75</v>
      </c>
      <c r="Z1417" t="s">
        <v>107</v>
      </c>
      <c r="AA1417" t="s">
        <v>45</v>
      </c>
      <c r="AB1417" t="s">
        <v>97</v>
      </c>
      <c r="AC1417">
        <v>11</v>
      </c>
      <c r="AD1417" t="s">
        <v>78</v>
      </c>
      <c r="AE1417" t="s">
        <v>48</v>
      </c>
      <c r="AF1417" t="s">
        <v>49</v>
      </c>
      <c r="AG1417" t="s">
        <v>143</v>
      </c>
      <c r="AH1417">
        <v>0</v>
      </c>
      <c r="AI1417" t="s">
        <v>51</v>
      </c>
      <c r="AJ1417" t="s">
        <v>91</v>
      </c>
    </row>
    <row r="1418" spans="1:36">
      <c r="A1418" t="s">
        <v>2482</v>
      </c>
      <c r="B1418">
        <f>1</f>
        <v>1</v>
      </c>
      <c r="C1418" t="s">
        <v>286</v>
      </c>
      <c r="D1418" t="str">
        <f>VLOOKUP(Table1[[#This Row],[State Name]], Lookup!$A$2:$B$33, 2, FALSE)</f>
        <v>GA</v>
      </c>
      <c r="E1418" t="s">
        <v>33</v>
      </c>
      <c r="F1418">
        <v>2018</v>
      </c>
      <c r="G1418" t="s">
        <v>171</v>
      </c>
      <c r="H1418">
        <f t="shared" si="22"/>
        <v>2</v>
      </c>
      <c r="I1418" s="3">
        <f>DATE(Table1[[#This Row],[Year]],Table1[[#This Row],[Month_Number]],1)</f>
        <v>43132</v>
      </c>
      <c r="J1418" t="s">
        <v>35</v>
      </c>
      <c r="K1418" t="s">
        <v>2483</v>
      </c>
      <c r="L1418" t="s">
        <v>59</v>
      </c>
      <c r="M1418">
        <v>4</v>
      </c>
      <c r="N1418" t="s">
        <v>60</v>
      </c>
      <c r="O1418">
        <v>0</v>
      </c>
      <c r="P1418">
        <v>5</v>
      </c>
      <c r="Q1418" t="s">
        <v>72</v>
      </c>
      <c r="R1418" t="s">
        <v>61</v>
      </c>
      <c r="S1418" t="s">
        <v>73</v>
      </c>
      <c r="T1418" t="s">
        <v>42</v>
      </c>
      <c r="U1418" t="s">
        <v>33</v>
      </c>
      <c r="V1418">
        <v>110</v>
      </c>
      <c r="W1418">
        <v>70</v>
      </c>
      <c r="X1418" t="str">
        <f>IF(Table1[[#This Row],[Driver Age]]&lt;25,"(&lt;25) Young",IF(Table1[[#This Row],[Driver Age]]&lt;=60,"(25–60) Adult","(&gt;60) Senior"))</f>
        <v>(&gt;60) Senior</v>
      </c>
      <c r="Y1418" t="s">
        <v>75</v>
      </c>
      <c r="Z1418" t="s">
        <v>107</v>
      </c>
      <c r="AA1418" t="s">
        <v>45</v>
      </c>
      <c r="AB1418" t="s">
        <v>97</v>
      </c>
      <c r="AC1418">
        <v>9</v>
      </c>
      <c r="AD1418" t="s">
        <v>78</v>
      </c>
      <c r="AE1418" t="s">
        <v>65</v>
      </c>
      <c r="AF1418" t="s">
        <v>49</v>
      </c>
      <c r="AG1418" t="s">
        <v>50</v>
      </c>
      <c r="AH1418">
        <v>0</v>
      </c>
      <c r="AI1418" t="s">
        <v>51</v>
      </c>
      <c r="AJ1418" t="s">
        <v>81</v>
      </c>
    </row>
    <row r="1419" spans="1:36">
      <c r="A1419" t="s">
        <v>2484</v>
      </c>
      <c r="B1419">
        <f>1</f>
        <v>1</v>
      </c>
      <c r="C1419" t="s">
        <v>191</v>
      </c>
      <c r="D1419" t="str">
        <f>VLOOKUP(Table1[[#This Row],[State Name]], Lookup!$A$2:$B$33, 2, FALSE)</f>
        <v>CH</v>
      </c>
      <c r="E1419" t="s">
        <v>33</v>
      </c>
      <c r="F1419">
        <v>2023</v>
      </c>
      <c r="G1419" t="s">
        <v>56</v>
      </c>
      <c r="H1419">
        <f t="shared" si="22"/>
        <v>1</v>
      </c>
      <c r="I1419" s="3">
        <f>DATE(Table1[[#This Row],[Year]],Table1[[#This Row],[Month_Number]],1)</f>
        <v>44927</v>
      </c>
      <c r="J1419" t="s">
        <v>84</v>
      </c>
      <c r="K1419" t="s">
        <v>1301</v>
      </c>
      <c r="L1419" t="s">
        <v>37</v>
      </c>
      <c r="M1419">
        <v>3</v>
      </c>
      <c r="N1419" t="s">
        <v>38</v>
      </c>
      <c r="O1419">
        <v>1</v>
      </c>
      <c r="P1419">
        <v>2</v>
      </c>
      <c r="Q1419" t="s">
        <v>39</v>
      </c>
      <c r="R1419" t="s">
        <v>61</v>
      </c>
      <c r="S1419" t="s">
        <v>73</v>
      </c>
      <c r="T1419" t="s">
        <v>74</v>
      </c>
      <c r="U1419" t="s">
        <v>106</v>
      </c>
      <c r="V1419">
        <v>67</v>
      </c>
      <c r="W1419">
        <v>36</v>
      </c>
      <c r="X1419" t="str">
        <f>IF(Table1[[#This Row],[Driver Age]]&lt;25,"(&lt;25) Young",IF(Table1[[#This Row],[Driver Age]]&lt;=60,"(25–60) Adult","(&gt;60) Senior"))</f>
        <v>(25–60) Adult</v>
      </c>
      <c r="Y1419" t="s">
        <v>75</v>
      </c>
      <c r="Z1419" t="s">
        <v>107</v>
      </c>
      <c r="AA1419" t="s">
        <v>76</v>
      </c>
      <c r="AB1419" t="s">
        <v>46</v>
      </c>
      <c r="AC1419">
        <v>19</v>
      </c>
      <c r="AD1419" t="s">
        <v>114</v>
      </c>
      <c r="AE1419" t="s">
        <v>79</v>
      </c>
      <c r="AF1419" t="s">
        <v>26</v>
      </c>
      <c r="AG1419" t="s">
        <v>50</v>
      </c>
      <c r="AH1419">
        <v>2</v>
      </c>
      <c r="AI1419" t="s">
        <v>108</v>
      </c>
      <c r="AJ1419" t="s">
        <v>52</v>
      </c>
    </row>
    <row r="1420" spans="1:36">
      <c r="A1420" t="s">
        <v>2485</v>
      </c>
      <c r="B1420">
        <f>1</f>
        <v>1</v>
      </c>
      <c r="C1420" t="s">
        <v>270</v>
      </c>
      <c r="D1420" t="str">
        <f>VLOOKUP(Table1[[#This Row],[State Name]], Lookup!$A$2:$B$33, 2, FALSE)</f>
        <v>HR</v>
      </c>
      <c r="E1420" t="s">
        <v>33</v>
      </c>
      <c r="F1420">
        <v>2022</v>
      </c>
      <c r="G1420" t="s">
        <v>83</v>
      </c>
      <c r="H1420">
        <f t="shared" si="22"/>
        <v>6</v>
      </c>
      <c r="I1420" s="3">
        <f>DATE(Table1[[#This Row],[Year]],Table1[[#This Row],[Month_Number]],1)</f>
        <v>44713</v>
      </c>
      <c r="J1420" t="s">
        <v>101</v>
      </c>
      <c r="K1420" t="s">
        <v>2486</v>
      </c>
      <c r="L1420" t="s">
        <v>50</v>
      </c>
      <c r="M1420">
        <v>1</v>
      </c>
      <c r="N1420" t="s">
        <v>71</v>
      </c>
      <c r="O1420">
        <v>3</v>
      </c>
      <c r="P1420">
        <v>0</v>
      </c>
      <c r="Q1420" t="s">
        <v>39</v>
      </c>
      <c r="R1420" t="s">
        <v>61</v>
      </c>
      <c r="S1420" t="s">
        <v>120</v>
      </c>
      <c r="T1420" t="s">
        <v>63</v>
      </c>
      <c r="U1420" t="s">
        <v>33</v>
      </c>
      <c r="V1420">
        <v>39</v>
      </c>
      <c r="W1420">
        <v>20</v>
      </c>
      <c r="X1420" t="str">
        <f>IF(Table1[[#This Row],[Driver Age]]&lt;25,"(&lt;25) Young",IF(Table1[[#This Row],[Driver Age]]&lt;=60,"(25–60) Adult","(&gt;60) Senior"))</f>
        <v>(&lt;25) Young</v>
      </c>
      <c r="Y1420" t="s">
        <v>44</v>
      </c>
      <c r="Z1420" t="s">
        <v>33</v>
      </c>
      <c r="AA1420" t="s">
        <v>45</v>
      </c>
      <c r="AB1420" t="s">
        <v>46</v>
      </c>
      <c r="AC1420">
        <v>19</v>
      </c>
      <c r="AD1420" t="s">
        <v>114</v>
      </c>
      <c r="AE1420" t="s">
        <v>79</v>
      </c>
      <c r="AF1420" t="s">
        <v>49</v>
      </c>
      <c r="AG1420" t="s">
        <v>143</v>
      </c>
      <c r="AH1420">
        <v>0</v>
      </c>
      <c r="AI1420" t="s">
        <v>168</v>
      </c>
      <c r="AJ1420" t="s">
        <v>109</v>
      </c>
    </row>
    <row r="1421" spans="1:36">
      <c r="A1421" t="s">
        <v>2487</v>
      </c>
      <c r="B1421">
        <f>1</f>
        <v>1</v>
      </c>
      <c r="C1421" t="s">
        <v>318</v>
      </c>
      <c r="D1421" t="str">
        <f>VLOOKUP(Table1[[#This Row],[State Name]], Lookup!$A$2:$B$33, 2, FALSE)</f>
        <v>PB</v>
      </c>
      <c r="E1421" t="s">
        <v>33</v>
      </c>
      <c r="F1421">
        <v>2019</v>
      </c>
      <c r="G1421" t="s">
        <v>138</v>
      </c>
      <c r="H1421">
        <f t="shared" si="22"/>
        <v>9</v>
      </c>
      <c r="I1421" s="3">
        <f>DATE(Table1[[#This Row],[Year]],Table1[[#This Row],[Month_Number]],1)</f>
        <v>43709</v>
      </c>
      <c r="J1421" t="s">
        <v>35</v>
      </c>
      <c r="K1421" t="s">
        <v>990</v>
      </c>
      <c r="L1421" t="s">
        <v>50</v>
      </c>
      <c r="M1421">
        <v>2</v>
      </c>
      <c r="N1421" t="s">
        <v>60</v>
      </c>
      <c r="O1421">
        <v>5</v>
      </c>
      <c r="P1421">
        <v>4</v>
      </c>
      <c r="Q1421" t="s">
        <v>103</v>
      </c>
      <c r="R1421" t="s">
        <v>40</v>
      </c>
      <c r="S1421" t="s">
        <v>62</v>
      </c>
      <c r="T1421" t="s">
        <v>74</v>
      </c>
      <c r="U1421" t="s">
        <v>106</v>
      </c>
      <c r="V1421">
        <v>43</v>
      </c>
      <c r="W1421">
        <v>39</v>
      </c>
      <c r="X1421" t="str">
        <f>IF(Table1[[#This Row],[Driver Age]]&lt;25,"(&lt;25) Young",IF(Table1[[#This Row],[Driver Age]]&lt;=60,"(25–60) Adult","(&gt;60) Senior"))</f>
        <v>(25–60) Adult</v>
      </c>
      <c r="Y1421" t="s">
        <v>75</v>
      </c>
      <c r="Z1421" t="s">
        <v>90</v>
      </c>
      <c r="AA1421" t="s">
        <v>76</v>
      </c>
      <c r="AB1421" t="s">
        <v>77</v>
      </c>
      <c r="AC1421">
        <v>4</v>
      </c>
      <c r="AD1421" t="s">
        <v>47</v>
      </c>
      <c r="AE1421" t="s">
        <v>65</v>
      </c>
      <c r="AF1421" t="s">
        <v>49</v>
      </c>
      <c r="AG1421" t="s">
        <v>50</v>
      </c>
      <c r="AH1421">
        <v>0.8</v>
      </c>
      <c r="AI1421" t="s">
        <v>108</v>
      </c>
      <c r="AJ1421" t="s">
        <v>109</v>
      </c>
    </row>
    <row r="1422" spans="1:36">
      <c r="A1422" t="s">
        <v>2488</v>
      </c>
      <c r="B1422">
        <f>1</f>
        <v>1</v>
      </c>
      <c r="C1422" t="s">
        <v>99</v>
      </c>
      <c r="D1422" t="str">
        <f>VLOOKUP(Table1[[#This Row],[State Name]], Lookup!$A$2:$B$33, 2, FALSE)</f>
        <v>ML</v>
      </c>
      <c r="E1422" t="s">
        <v>33</v>
      </c>
      <c r="F1422">
        <v>2023</v>
      </c>
      <c r="G1422" t="s">
        <v>192</v>
      </c>
      <c r="H1422">
        <f t="shared" si="22"/>
        <v>3</v>
      </c>
      <c r="I1422" s="3">
        <f>DATE(Table1[[#This Row],[Year]],Table1[[#This Row],[Month_Number]],1)</f>
        <v>44986</v>
      </c>
      <c r="J1422" t="s">
        <v>101</v>
      </c>
      <c r="K1422" t="s">
        <v>766</v>
      </c>
      <c r="L1422" t="s">
        <v>50</v>
      </c>
      <c r="M1422">
        <v>5</v>
      </c>
      <c r="N1422" t="s">
        <v>60</v>
      </c>
      <c r="O1422">
        <v>3</v>
      </c>
      <c r="P1422">
        <v>0</v>
      </c>
      <c r="Q1422" t="s">
        <v>87</v>
      </c>
      <c r="R1422" t="s">
        <v>88</v>
      </c>
      <c r="S1422" t="s">
        <v>120</v>
      </c>
      <c r="T1422" t="s">
        <v>74</v>
      </c>
      <c r="U1422" t="s">
        <v>106</v>
      </c>
      <c r="V1422">
        <v>43</v>
      </c>
      <c r="W1422">
        <v>64</v>
      </c>
      <c r="X1422" t="str">
        <f>IF(Table1[[#This Row],[Driver Age]]&lt;25,"(&lt;25) Young",IF(Table1[[#This Row],[Driver Age]]&lt;=60,"(25–60) Adult","(&gt;60) Senior"))</f>
        <v>(&gt;60) Senior</v>
      </c>
      <c r="Y1422" t="s">
        <v>75</v>
      </c>
      <c r="Z1422" t="s">
        <v>33</v>
      </c>
      <c r="AA1422" t="s">
        <v>45</v>
      </c>
      <c r="AB1422" t="s">
        <v>64</v>
      </c>
      <c r="AC1422">
        <v>8</v>
      </c>
      <c r="AD1422" t="s">
        <v>78</v>
      </c>
      <c r="AE1422" t="s">
        <v>79</v>
      </c>
      <c r="AF1422" t="s">
        <v>49</v>
      </c>
      <c r="AG1422" t="s">
        <v>143</v>
      </c>
      <c r="AH1422">
        <v>0</v>
      </c>
      <c r="AI1422" t="s">
        <v>66</v>
      </c>
      <c r="AJ1422" t="s">
        <v>109</v>
      </c>
    </row>
    <row r="1423" spans="1:36">
      <c r="A1423" t="s">
        <v>2489</v>
      </c>
      <c r="B1423">
        <f>1</f>
        <v>1</v>
      </c>
      <c r="C1423" t="s">
        <v>318</v>
      </c>
      <c r="D1423" t="str">
        <f>VLOOKUP(Table1[[#This Row],[State Name]], Lookup!$A$2:$B$33, 2, FALSE)</f>
        <v>PB</v>
      </c>
      <c r="E1423" t="s">
        <v>33</v>
      </c>
      <c r="F1423">
        <v>2018</v>
      </c>
      <c r="G1423" t="s">
        <v>56</v>
      </c>
      <c r="H1423">
        <f t="shared" si="22"/>
        <v>1</v>
      </c>
      <c r="I1423" s="3">
        <f>DATE(Table1[[#This Row],[Year]],Table1[[#This Row],[Month_Number]],1)</f>
        <v>43101</v>
      </c>
      <c r="J1423" t="s">
        <v>154</v>
      </c>
      <c r="K1423" t="s">
        <v>1291</v>
      </c>
      <c r="L1423" t="s">
        <v>59</v>
      </c>
      <c r="M1423">
        <v>3</v>
      </c>
      <c r="N1423" t="s">
        <v>60</v>
      </c>
      <c r="O1423">
        <v>2</v>
      </c>
      <c r="P1423">
        <v>1</v>
      </c>
      <c r="Q1423" t="s">
        <v>87</v>
      </c>
      <c r="R1423" t="s">
        <v>88</v>
      </c>
      <c r="S1423" t="s">
        <v>73</v>
      </c>
      <c r="T1423" t="s">
        <v>42</v>
      </c>
      <c r="U1423" t="s">
        <v>89</v>
      </c>
      <c r="V1423">
        <v>62</v>
      </c>
      <c r="W1423">
        <v>38</v>
      </c>
      <c r="X1423" t="str">
        <f>IF(Table1[[#This Row],[Driver Age]]&lt;25,"(&lt;25) Young",IF(Table1[[#This Row],[Driver Age]]&lt;=60,"(25–60) Adult","(&gt;60) Senior"))</f>
        <v>(25–60) Adult</v>
      </c>
      <c r="Y1423" t="s">
        <v>75</v>
      </c>
      <c r="Z1423" t="s">
        <v>107</v>
      </c>
      <c r="AA1423" t="s">
        <v>76</v>
      </c>
      <c r="AB1423" t="s">
        <v>64</v>
      </c>
      <c r="AC1423">
        <v>5</v>
      </c>
      <c r="AD1423" t="s">
        <v>78</v>
      </c>
      <c r="AE1423" t="s">
        <v>65</v>
      </c>
      <c r="AF1423" t="s">
        <v>26</v>
      </c>
      <c r="AG1423" t="s">
        <v>50</v>
      </c>
      <c r="AH1423">
        <v>0.5</v>
      </c>
      <c r="AI1423" t="s">
        <v>108</v>
      </c>
      <c r="AJ1423" t="s">
        <v>52</v>
      </c>
    </row>
    <row r="1424" spans="1:36">
      <c r="A1424" t="s">
        <v>2490</v>
      </c>
      <c r="B1424">
        <f>1</f>
        <v>1</v>
      </c>
      <c r="C1424" t="s">
        <v>270</v>
      </c>
      <c r="D1424" t="str">
        <f>VLOOKUP(Table1[[#This Row],[State Name]], Lookup!$A$2:$B$33, 2, FALSE)</f>
        <v>HR</v>
      </c>
      <c r="E1424" t="s">
        <v>33</v>
      </c>
      <c r="F1424">
        <v>2022</v>
      </c>
      <c r="G1424" t="s">
        <v>94</v>
      </c>
      <c r="H1424">
        <f t="shared" si="22"/>
        <v>8</v>
      </c>
      <c r="I1424" s="3">
        <f>DATE(Table1[[#This Row],[Year]],Table1[[#This Row],[Month_Number]],1)</f>
        <v>44774</v>
      </c>
      <c r="J1424" t="s">
        <v>101</v>
      </c>
      <c r="K1424" t="s">
        <v>2491</v>
      </c>
      <c r="L1424" t="s">
        <v>59</v>
      </c>
      <c r="M1424">
        <v>2</v>
      </c>
      <c r="N1424" t="s">
        <v>38</v>
      </c>
      <c r="O1424">
        <v>5</v>
      </c>
      <c r="P1424">
        <v>5</v>
      </c>
      <c r="Q1424" t="s">
        <v>72</v>
      </c>
      <c r="R1424" t="s">
        <v>40</v>
      </c>
      <c r="S1424" t="s">
        <v>41</v>
      </c>
      <c r="T1424" t="s">
        <v>63</v>
      </c>
      <c r="U1424" t="s">
        <v>89</v>
      </c>
      <c r="V1424">
        <v>110</v>
      </c>
      <c r="W1424">
        <v>23</v>
      </c>
      <c r="X1424" t="str">
        <f>IF(Table1[[#This Row],[Driver Age]]&lt;25,"(&lt;25) Young",IF(Table1[[#This Row],[Driver Age]]&lt;=60,"(25–60) Adult","(&gt;60) Senior"))</f>
        <v>(&lt;25) Young</v>
      </c>
      <c r="Y1424" t="s">
        <v>75</v>
      </c>
      <c r="Z1424" t="s">
        <v>33</v>
      </c>
      <c r="AA1424" t="s">
        <v>45</v>
      </c>
      <c r="AB1424" t="s">
        <v>97</v>
      </c>
      <c r="AC1424">
        <v>14</v>
      </c>
      <c r="AD1424" t="s">
        <v>135</v>
      </c>
      <c r="AE1424" t="s">
        <v>79</v>
      </c>
      <c r="AF1424" t="s">
        <v>49</v>
      </c>
      <c r="AG1424" t="s">
        <v>50</v>
      </c>
      <c r="AH1424">
        <v>1</v>
      </c>
      <c r="AI1424" t="s">
        <v>168</v>
      </c>
      <c r="AJ1424" t="s">
        <v>81</v>
      </c>
    </row>
    <row r="1425" spans="1:36">
      <c r="A1425" t="s">
        <v>2492</v>
      </c>
      <c r="B1425">
        <f>1</f>
        <v>1</v>
      </c>
      <c r="C1425" t="s">
        <v>170</v>
      </c>
      <c r="D1425" t="str">
        <f>VLOOKUP(Table1[[#This Row],[State Name]], Lookup!$A$2:$B$33, 2, FALSE)</f>
        <v>PY</v>
      </c>
      <c r="E1425" t="s">
        <v>33</v>
      </c>
      <c r="F1425">
        <v>2019</v>
      </c>
      <c r="G1425" t="s">
        <v>34</v>
      </c>
      <c r="H1425">
        <f t="shared" si="22"/>
        <v>5</v>
      </c>
      <c r="I1425" s="3">
        <f>DATE(Table1[[#This Row],[Year]],Table1[[#This Row],[Month_Number]],1)</f>
        <v>43586</v>
      </c>
      <c r="J1425" t="s">
        <v>101</v>
      </c>
      <c r="K1425" t="s">
        <v>2245</v>
      </c>
      <c r="L1425" t="s">
        <v>59</v>
      </c>
      <c r="M1425">
        <v>3</v>
      </c>
      <c r="N1425" t="s">
        <v>128</v>
      </c>
      <c r="O1425">
        <v>9</v>
      </c>
      <c r="P1425">
        <v>4</v>
      </c>
      <c r="Q1425" t="s">
        <v>39</v>
      </c>
      <c r="R1425" t="s">
        <v>40</v>
      </c>
      <c r="S1425" t="s">
        <v>73</v>
      </c>
      <c r="T1425" t="s">
        <v>105</v>
      </c>
      <c r="U1425" t="s">
        <v>43</v>
      </c>
      <c r="V1425">
        <v>89</v>
      </c>
      <c r="W1425">
        <v>43</v>
      </c>
      <c r="X1425" t="str">
        <f>IF(Table1[[#This Row],[Driver Age]]&lt;25,"(&lt;25) Young",IF(Table1[[#This Row],[Driver Age]]&lt;=60,"(25–60) Adult","(&gt;60) Senior"))</f>
        <v>(25–60) Adult</v>
      </c>
      <c r="Y1425" t="s">
        <v>44</v>
      </c>
      <c r="Z1425" t="s">
        <v>107</v>
      </c>
      <c r="AA1425" t="s">
        <v>76</v>
      </c>
      <c r="AB1425" t="s">
        <v>64</v>
      </c>
      <c r="AC1425">
        <v>3</v>
      </c>
      <c r="AD1425" t="s">
        <v>47</v>
      </c>
      <c r="AE1425" t="s">
        <v>65</v>
      </c>
      <c r="AF1425" t="s">
        <v>49</v>
      </c>
      <c r="AG1425" t="s">
        <v>50</v>
      </c>
      <c r="AH1425">
        <v>0.44</v>
      </c>
      <c r="AI1425" t="s">
        <v>108</v>
      </c>
      <c r="AJ1425" t="s">
        <v>91</v>
      </c>
    </row>
    <row r="1426" spans="1:36">
      <c r="A1426" t="s">
        <v>2493</v>
      </c>
      <c r="B1426">
        <f>1</f>
        <v>1</v>
      </c>
      <c r="C1426" t="s">
        <v>234</v>
      </c>
      <c r="D1426" t="str">
        <f>VLOOKUP(Table1[[#This Row],[State Name]], Lookup!$A$2:$B$33, 2, FALSE)</f>
        <v>TR</v>
      </c>
      <c r="E1426" t="s">
        <v>33</v>
      </c>
      <c r="F1426">
        <v>2018</v>
      </c>
      <c r="G1426" t="s">
        <v>124</v>
      </c>
      <c r="H1426">
        <f t="shared" si="22"/>
        <v>7</v>
      </c>
      <c r="I1426" s="3">
        <f>DATE(Table1[[#This Row],[Year]],Table1[[#This Row],[Month_Number]],1)</f>
        <v>43282</v>
      </c>
      <c r="J1426" t="s">
        <v>154</v>
      </c>
      <c r="K1426" t="s">
        <v>2494</v>
      </c>
      <c r="L1426" t="s">
        <v>59</v>
      </c>
      <c r="M1426">
        <v>3</v>
      </c>
      <c r="N1426" t="s">
        <v>38</v>
      </c>
      <c r="O1426">
        <v>2</v>
      </c>
      <c r="P1426">
        <v>1</v>
      </c>
      <c r="Q1426" t="s">
        <v>119</v>
      </c>
      <c r="R1426" t="s">
        <v>88</v>
      </c>
      <c r="S1426" t="s">
        <v>41</v>
      </c>
      <c r="T1426" t="s">
        <v>105</v>
      </c>
      <c r="U1426" t="s">
        <v>43</v>
      </c>
      <c r="V1426">
        <v>117</v>
      </c>
      <c r="W1426">
        <v>25</v>
      </c>
      <c r="X1426" t="str">
        <f>IF(Table1[[#This Row],[Driver Age]]&lt;25,"(&lt;25) Young",IF(Table1[[#This Row],[Driver Age]]&lt;=60,"(25–60) Adult","(&gt;60) Senior"))</f>
        <v>(25–60) Adult</v>
      </c>
      <c r="Y1426" t="s">
        <v>75</v>
      </c>
      <c r="Z1426" t="s">
        <v>90</v>
      </c>
      <c r="AA1426" t="s">
        <v>45</v>
      </c>
      <c r="AB1426" t="s">
        <v>64</v>
      </c>
      <c r="AC1426">
        <v>13</v>
      </c>
      <c r="AD1426" t="s">
        <v>135</v>
      </c>
      <c r="AE1426" t="s">
        <v>65</v>
      </c>
      <c r="AF1426" t="s">
        <v>26</v>
      </c>
      <c r="AG1426" t="s">
        <v>50</v>
      </c>
      <c r="AH1426">
        <v>0.5</v>
      </c>
      <c r="AI1426" t="s">
        <v>80</v>
      </c>
      <c r="AJ1426" t="s">
        <v>81</v>
      </c>
    </row>
    <row r="1427" spans="1:36">
      <c r="A1427" t="s">
        <v>2495</v>
      </c>
      <c r="B1427">
        <f>1</f>
        <v>1</v>
      </c>
      <c r="C1427" t="s">
        <v>327</v>
      </c>
      <c r="D1427" t="str">
        <f>VLOOKUP(Table1[[#This Row],[State Name]], Lookup!$A$2:$B$33, 2, FALSE)</f>
        <v>MN</v>
      </c>
      <c r="E1427" t="s">
        <v>33</v>
      </c>
      <c r="F1427">
        <v>2023</v>
      </c>
      <c r="G1427" t="s">
        <v>100</v>
      </c>
      <c r="H1427">
        <f t="shared" si="22"/>
        <v>11</v>
      </c>
      <c r="I1427" s="3">
        <f>DATE(Table1[[#This Row],[Year]],Table1[[#This Row],[Month_Number]],1)</f>
        <v>45231</v>
      </c>
      <c r="J1427" t="s">
        <v>154</v>
      </c>
      <c r="K1427" t="s">
        <v>1265</v>
      </c>
      <c r="L1427" t="s">
        <v>59</v>
      </c>
      <c r="M1427">
        <v>4</v>
      </c>
      <c r="N1427" t="s">
        <v>38</v>
      </c>
      <c r="O1427">
        <v>7</v>
      </c>
      <c r="P1427">
        <v>1</v>
      </c>
      <c r="Q1427" t="s">
        <v>119</v>
      </c>
      <c r="R1427" t="s">
        <v>88</v>
      </c>
      <c r="S1427" t="s">
        <v>62</v>
      </c>
      <c r="T1427" t="s">
        <v>63</v>
      </c>
      <c r="U1427" t="s">
        <v>43</v>
      </c>
      <c r="V1427">
        <v>59</v>
      </c>
      <c r="W1427">
        <v>70</v>
      </c>
      <c r="X1427" t="str">
        <f>IF(Table1[[#This Row],[Driver Age]]&lt;25,"(&lt;25) Young",IF(Table1[[#This Row],[Driver Age]]&lt;=60,"(25–60) Adult","(&gt;60) Senior"))</f>
        <v>(&gt;60) Senior</v>
      </c>
      <c r="Y1427" t="s">
        <v>44</v>
      </c>
      <c r="Z1427" t="s">
        <v>107</v>
      </c>
      <c r="AA1427" t="s">
        <v>45</v>
      </c>
      <c r="AB1427" t="s">
        <v>97</v>
      </c>
      <c r="AC1427">
        <v>6</v>
      </c>
      <c r="AD1427" t="s">
        <v>78</v>
      </c>
      <c r="AE1427" t="s">
        <v>79</v>
      </c>
      <c r="AF1427" t="s">
        <v>26</v>
      </c>
      <c r="AG1427" t="s">
        <v>50</v>
      </c>
      <c r="AH1427">
        <v>0.14000000000000001</v>
      </c>
      <c r="AI1427" t="s">
        <v>51</v>
      </c>
      <c r="AJ1427" t="s">
        <v>52</v>
      </c>
    </row>
    <row r="1428" spans="1:36">
      <c r="A1428" t="s">
        <v>2496</v>
      </c>
      <c r="B1428">
        <f>1</f>
        <v>1</v>
      </c>
      <c r="C1428" t="s">
        <v>149</v>
      </c>
      <c r="D1428" t="str">
        <f>VLOOKUP(Table1[[#This Row],[State Name]], Lookup!$A$2:$B$33, 2, FALSE)</f>
        <v>AR</v>
      </c>
      <c r="E1428" t="s">
        <v>33</v>
      </c>
      <c r="F1428">
        <v>2021</v>
      </c>
      <c r="G1428" t="s">
        <v>124</v>
      </c>
      <c r="H1428">
        <f t="shared" si="22"/>
        <v>7</v>
      </c>
      <c r="I1428" s="3">
        <f>DATE(Table1[[#This Row],[Year]],Table1[[#This Row],[Month_Number]],1)</f>
        <v>44378</v>
      </c>
      <c r="J1428" t="s">
        <v>154</v>
      </c>
      <c r="K1428" t="s">
        <v>1589</v>
      </c>
      <c r="L1428" t="s">
        <v>59</v>
      </c>
      <c r="M1428">
        <v>3</v>
      </c>
      <c r="N1428" t="s">
        <v>162</v>
      </c>
      <c r="O1428">
        <v>10</v>
      </c>
      <c r="P1428">
        <v>2</v>
      </c>
      <c r="Q1428" t="s">
        <v>87</v>
      </c>
      <c r="R1428" t="s">
        <v>61</v>
      </c>
      <c r="S1428" t="s">
        <v>62</v>
      </c>
      <c r="T1428" t="s">
        <v>74</v>
      </c>
      <c r="U1428" t="s">
        <v>43</v>
      </c>
      <c r="V1428">
        <v>112</v>
      </c>
      <c r="W1428">
        <v>33</v>
      </c>
      <c r="X1428" t="str">
        <f>IF(Table1[[#This Row],[Driver Age]]&lt;25,"(&lt;25) Young",IF(Table1[[#This Row],[Driver Age]]&lt;=60,"(25–60) Adult","(&gt;60) Senior"))</f>
        <v>(25–60) Adult</v>
      </c>
      <c r="Y1428" t="s">
        <v>44</v>
      </c>
      <c r="Z1428" t="s">
        <v>33</v>
      </c>
      <c r="AA1428" t="s">
        <v>45</v>
      </c>
      <c r="AB1428" t="s">
        <v>97</v>
      </c>
      <c r="AC1428">
        <v>17</v>
      </c>
      <c r="AD1428" t="s">
        <v>114</v>
      </c>
      <c r="AE1428" t="s">
        <v>48</v>
      </c>
      <c r="AF1428" t="s">
        <v>26</v>
      </c>
      <c r="AG1428" t="s">
        <v>50</v>
      </c>
      <c r="AH1428">
        <v>0.2</v>
      </c>
      <c r="AI1428" t="s">
        <v>80</v>
      </c>
      <c r="AJ1428" t="s">
        <v>81</v>
      </c>
    </row>
    <row r="1429" spans="1:36">
      <c r="A1429" t="s">
        <v>2497</v>
      </c>
      <c r="B1429">
        <f>1</f>
        <v>1</v>
      </c>
      <c r="C1429" t="s">
        <v>307</v>
      </c>
      <c r="D1429" t="str">
        <f>VLOOKUP(Table1[[#This Row],[State Name]], Lookup!$A$2:$B$33, 2, FALSE)</f>
        <v>DL</v>
      </c>
      <c r="E1429" t="s">
        <v>308</v>
      </c>
      <c r="F1429">
        <v>2020</v>
      </c>
      <c r="G1429" t="s">
        <v>117</v>
      </c>
      <c r="H1429">
        <f t="shared" si="22"/>
        <v>12</v>
      </c>
      <c r="I1429" s="3">
        <f>DATE(Table1[[#This Row],[Year]],Table1[[#This Row],[Month_Number]],1)</f>
        <v>44166</v>
      </c>
      <c r="J1429" t="s">
        <v>35</v>
      </c>
      <c r="K1429" t="s">
        <v>1291</v>
      </c>
      <c r="L1429" t="s">
        <v>59</v>
      </c>
      <c r="M1429">
        <v>3</v>
      </c>
      <c r="N1429" t="s">
        <v>162</v>
      </c>
      <c r="O1429">
        <v>1</v>
      </c>
      <c r="P1429">
        <v>0</v>
      </c>
      <c r="Q1429" t="s">
        <v>119</v>
      </c>
      <c r="R1429" t="s">
        <v>88</v>
      </c>
      <c r="S1429" t="s">
        <v>120</v>
      </c>
      <c r="T1429" t="s">
        <v>63</v>
      </c>
      <c r="U1429" t="s">
        <v>106</v>
      </c>
      <c r="V1429">
        <v>103</v>
      </c>
      <c r="W1429">
        <v>52</v>
      </c>
      <c r="X1429" t="str">
        <f>IF(Table1[[#This Row],[Driver Age]]&lt;25,"(&lt;25) Young",IF(Table1[[#This Row],[Driver Age]]&lt;=60,"(25–60) Adult","(&gt;60) Senior"))</f>
        <v>(25–60) Adult</v>
      </c>
      <c r="Y1429" t="s">
        <v>75</v>
      </c>
      <c r="Z1429" t="s">
        <v>90</v>
      </c>
      <c r="AA1429" t="s">
        <v>76</v>
      </c>
      <c r="AB1429" t="s">
        <v>77</v>
      </c>
      <c r="AC1429">
        <v>5</v>
      </c>
      <c r="AD1429" t="s">
        <v>78</v>
      </c>
      <c r="AE1429" t="s">
        <v>48</v>
      </c>
      <c r="AF1429" t="s">
        <v>49</v>
      </c>
      <c r="AG1429" t="s">
        <v>143</v>
      </c>
      <c r="AH1429">
        <v>0</v>
      </c>
      <c r="AI1429" t="s">
        <v>66</v>
      </c>
      <c r="AJ1429" t="s">
        <v>67</v>
      </c>
    </row>
    <row r="1430" spans="1:36">
      <c r="A1430" t="s">
        <v>2498</v>
      </c>
      <c r="B1430">
        <f>1</f>
        <v>1</v>
      </c>
      <c r="C1430" t="s">
        <v>318</v>
      </c>
      <c r="D1430" t="str">
        <f>VLOOKUP(Table1[[#This Row],[State Name]], Lookup!$A$2:$B$33, 2, FALSE)</f>
        <v>PB</v>
      </c>
      <c r="E1430" t="s">
        <v>33</v>
      </c>
      <c r="F1430">
        <v>2018</v>
      </c>
      <c r="G1430" t="s">
        <v>192</v>
      </c>
      <c r="H1430">
        <f t="shared" si="22"/>
        <v>3</v>
      </c>
      <c r="I1430" s="3">
        <f>DATE(Table1[[#This Row],[Year]],Table1[[#This Row],[Month_Number]],1)</f>
        <v>43160</v>
      </c>
      <c r="J1430" t="s">
        <v>154</v>
      </c>
      <c r="K1430" t="s">
        <v>1091</v>
      </c>
      <c r="L1430" t="s">
        <v>37</v>
      </c>
      <c r="M1430">
        <v>5</v>
      </c>
      <c r="N1430" t="s">
        <v>60</v>
      </c>
      <c r="O1430">
        <v>1</v>
      </c>
      <c r="P1430">
        <v>4</v>
      </c>
      <c r="Q1430" t="s">
        <v>87</v>
      </c>
      <c r="R1430" t="s">
        <v>40</v>
      </c>
      <c r="S1430" t="s">
        <v>120</v>
      </c>
      <c r="T1430" t="s">
        <v>74</v>
      </c>
      <c r="U1430" t="s">
        <v>89</v>
      </c>
      <c r="V1430">
        <v>32</v>
      </c>
      <c r="W1430">
        <v>28</v>
      </c>
      <c r="X1430" t="str">
        <f>IF(Table1[[#This Row],[Driver Age]]&lt;25,"(&lt;25) Young",IF(Table1[[#This Row],[Driver Age]]&lt;=60,"(25–60) Adult","(&gt;60) Senior"))</f>
        <v>(25–60) Adult</v>
      </c>
      <c r="Y1430" t="s">
        <v>75</v>
      </c>
      <c r="Z1430" t="s">
        <v>90</v>
      </c>
      <c r="AA1430" t="s">
        <v>76</v>
      </c>
      <c r="AB1430" t="s">
        <v>97</v>
      </c>
      <c r="AC1430">
        <v>4</v>
      </c>
      <c r="AD1430" t="s">
        <v>47</v>
      </c>
      <c r="AE1430" t="s">
        <v>65</v>
      </c>
      <c r="AF1430" t="s">
        <v>26</v>
      </c>
      <c r="AG1430" t="s">
        <v>50</v>
      </c>
      <c r="AH1430">
        <v>4</v>
      </c>
      <c r="AI1430" t="s">
        <v>80</v>
      </c>
      <c r="AJ1430" t="s">
        <v>109</v>
      </c>
    </row>
    <row r="1431" spans="1:36">
      <c r="A1431" t="s">
        <v>2499</v>
      </c>
      <c r="B1431">
        <f>1</f>
        <v>1</v>
      </c>
      <c r="C1431" t="s">
        <v>286</v>
      </c>
      <c r="D1431" t="str">
        <f>VLOOKUP(Table1[[#This Row],[State Name]], Lookup!$A$2:$B$33, 2, FALSE)</f>
        <v>GA</v>
      </c>
      <c r="E1431" t="s">
        <v>33</v>
      </c>
      <c r="F1431">
        <v>2019</v>
      </c>
      <c r="G1431" t="s">
        <v>130</v>
      </c>
      <c r="H1431">
        <f t="shared" si="22"/>
        <v>4</v>
      </c>
      <c r="I1431" s="3">
        <f>DATE(Table1[[#This Row],[Year]],Table1[[#This Row],[Month_Number]],1)</f>
        <v>43556</v>
      </c>
      <c r="J1431" t="s">
        <v>154</v>
      </c>
      <c r="K1431" t="s">
        <v>1535</v>
      </c>
      <c r="L1431" t="s">
        <v>50</v>
      </c>
      <c r="M1431">
        <v>3</v>
      </c>
      <c r="N1431" t="s">
        <v>128</v>
      </c>
      <c r="O1431">
        <v>6</v>
      </c>
      <c r="P1431">
        <v>0</v>
      </c>
      <c r="Q1431" t="s">
        <v>119</v>
      </c>
      <c r="R1431" t="s">
        <v>104</v>
      </c>
      <c r="S1431" t="s">
        <v>73</v>
      </c>
      <c r="T1431" t="s">
        <v>74</v>
      </c>
      <c r="U1431" t="s">
        <v>43</v>
      </c>
      <c r="V1431">
        <v>80</v>
      </c>
      <c r="W1431">
        <v>40</v>
      </c>
      <c r="X1431" t="str">
        <f>IF(Table1[[#This Row],[Driver Age]]&lt;25,"(&lt;25) Young",IF(Table1[[#This Row],[Driver Age]]&lt;=60,"(25–60) Adult","(&gt;60) Senior"))</f>
        <v>(25–60) Adult</v>
      </c>
      <c r="Y1431" t="s">
        <v>75</v>
      </c>
      <c r="Z1431" t="s">
        <v>33</v>
      </c>
      <c r="AA1431" t="s">
        <v>45</v>
      </c>
      <c r="AB1431" t="s">
        <v>77</v>
      </c>
      <c r="AC1431">
        <v>16</v>
      </c>
      <c r="AD1431" t="s">
        <v>135</v>
      </c>
      <c r="AE1431" t="s">
        <v>65</v>
      </c>
      <c r="AF1431" t="s">
        <v>26</v>
      </c>
      <c r="AG1431" t="s">
        <v>143</v>
      </c>
      <c r="AH1431">
        <v>0</v>
      </c>
      <c r="AI1431" t="s">
        <v>108</v>
      </c>
      <c r="AJ1431" t="s">
        <v>91</v>
      </c>
    </row>
    <row r="1432" spans="1:36">
      <c r="A1432" t="s">
        <v>2500</v>
      </c>
      <c r="B1432">
        <f>1</f>
        <v>1</v>
      </c>
      <c r="C1432" t="s">
        <v>286</v>
      </c>
      <c r="D1432" t="str">
        <f>VLOOKUP(Table1[[#This Row],[State Name]], Lookup!$A$2:$B$33, 2, FALSE)</f>
        <v>GA</v>
      </c>
      <c r="E1432" t="s">
        <v>33</v>
      </c>
      <c r="F1432">
        <v>2018</v>
      </c>
      <c r="G1432" t="s">
        <v>138</v>
      </c>
      <c r="H1432">
        <f t="shared" si="22"/>
        <v>9</v>
      </c>
      <c r="I1432" s="3">
        <f>DATE(Table1[[#This Row],[Year]],Table1[[#This Row],[Month_Number]],1)</f>
        <v>43344</v>
      </c>
      <c r="J1432" t="s">
        <v>35</v>
      </c>
      <c r="K1432" t="s">
        <v>2501</v>
      </c>
      <c r="L1432" t="s">
        <v>50</v>
      </c>
      <c r="M1432">
        <v>4</v>
      </c>
      <c r="N1432" t="s">
        <v>162</v>
      </c>
      <c r="O1432">
        <v>6</v>
      </c>
      <c r="P1432">
        <v>4</v>
      </c>
      <c r="Q1432" t="s">
        <v>72</v>
      </c>
      <c r="R1432" t="s">
        <v>40</v>
      </c>
      <c r="S1432" t="s">
        <v>62</v>
      </c>
      <c r="T1432" t="s">
        <v>63</v>
      </c>
      <c r="U1432" t="s">
        <v>89</v>
      </c>
      <c r="V1432">
        <v>71</v>
      </c>
      <c r="W1432">
        <v>57</v>
      </c>
      <c r="X1432" t="str">
        <f>IF(Table1[[#This Row],[Driver Age]]&lt;25,"(&lt;25) Young",IF(Table1[[#This Row],[Driver Age]]&lt;=60,"(25–60) Adult","(&gt;60) Senior"))</f>
        <v>(25–60) Adult</v>
      </c>
      <c r="Y1432" t="s">
        <v>75</v>
      </c>
      <c r="Z1432" t="s">
        <v>90</v>
      </c>
      <c r="AA1432" t="s">
        <v>76</v>
      </c>
      <c r="AB1432" t="s">
        <v>77</v>
      </c>
      <c r="AC1432">
        <v>11</v>
      </c>
      <c r="AD1432" t="s">
        <v>78</v>
      </c>
      <c r="AE1432" t="s">
        <v>65</v>
      </c>
      <c r="AF1432" t="s">
        <v>49</v>
      </c>
      <c r="AG1432" t="s">
        <v>50</v>
      </c>
      <c r="AH1432">
        <v>0.67</v>
      </c>
      <c r="AI1432" t="s">
        <v>66</v>
      </c>
      <c r="AJ1432" t="s">
        <v>91</v>
      </c>
    </row>
    <row r="1433" spans="1:36">
      <c r="A1433" t="s">
        <v>2502</v>
      </c>
      <c r="B1433">
        <f>1</f>
        <v>1</v>
      </c>
      <c r="C1433" t="s">
        <v>311</v>
      </c>
      <c r="D1433" t="str">
        <f>VLOOKUP(Table1[[#This Row],[State Name]], Lookup!$A$2:$B$33, 2, FALSE)</f>
        <v>JH</v>
      </c>
      <c r="E1433" t="s">
        <v>33</v>
      </c>
      <c r="F1433">
        <v>2019</v>
      </c>
      <c r="G1433" t="s">
        <v>117</v>
      </c>
      <c r="H1433">
        <f t="shared" si="22"/>
        <v>12</v>
      </c>
      <c r="I1433" s="3">
        <f>DATE(Table1[[#This Row],[Year]],Table1[[#This Row],[Month_Number]],1)</f>
        <v>43800</v>
      </c>
      <c r="J1433" t="s">
        <v>154</v>
      </c>
      <c r="K1433" t="s">
        <v>1182</v>
      </c>
      <c r="L1433" t="s">
        <v>37</v>
      </c>
      <c r="M1433">
        <v>2</v>
      </c>
      <c r="N1433" t="s">
        <v>71</v>
      </c>
      <c r="O1433">
        <v>4</v>
      </c>
      <c r="P1433">
        <v>3</v>
      </c>
      <c r="Q1433" t="s">
        <v>39</v>
      </c>
      <c r="R1433" t="s">
        <v>104</v>
      </c>
      <c r="S1433" t="s">
        <v>73</v>
      </c>
      <c r="T1433" t="s">
        <v>42</v>
      </c>
      <c r="U1433" t="s">
        <v>106</v>
      </c>
      <c r="V1433">
        <v>62</v>
      </c>
      <c r="W1433">
        <v>32</v>
      </c>
      <c r="X1433" t="str">
        <f>IF(Table1[[#This Row],[Driver Age]]&lt;25,"(&lt;25) Young",IF(Table1[[#This Row],[Driver Age]]&lt;=60,"(25–60) Adult","(&gt;60) Senior"))</f>
        <v>(25–60) Adult</v>
      </c>
      <c r="Y1433" t="s">
        <v>75</v>
      </c>
      <c r="Z1433" t="s">
        <v>33</v>
      </c>
      <c r="AA1433" t="s">
        <v>45</v>
      </c>
      <c r="AB1433" t="s">
        <v>64</v>
      </c>
      <c r="AC1433">
        <v>2</v>
      </c>
      <c r="AD1433" t="s">
        <v>47</v>
      </c>
      <c r="AE1433" t="s">
        <v>65</v>
      </c>
      <c r="AF1433" t="s">
        <v>26</v>
      </c>
      <c r="AG1433" t="s">
        <v>50</v>
      </c>
      <c r="AH1433">
        <v>0.75</v>
      </c>
      <c r="AI1433" t="s">
        <v>80</v>
      </c>
      <c r="AJ1433" t="s">
        <v>52</v>
      </c>
    </row>
    <row r="1434" spans="1:36">
      <c r="A1434" t="s">
        <v>2503</v>
      </c>
      <c r="B1434">
        <f>1</f>
        <v>1</v>
      </c>
      <c r="C1434" t="s">
        <v>183</v>
      </c>
      <c r="D1434" t="str">
        <f>VLOOKUP(Table1[[#This Row],[State Name]], Lookup!$A$2:$B$33, 2, FALSE)</f>
        <v>TN</v>
      </c>
      <c r="E1434" t="s">
        <v>184</v>
      </c>
      <c r="F1434">
        <v>2020</v>
      </c>
      <c r="G1434" t="s">
        <v>111</v>
      </c>
      <c r="H1434">
        <f t="shared" si="22"/>
        <v>10</v>
      </c>
      <c r="I1434" s="3">
        <f>DATE(Table1[[#This Row],[Year]],Table1[[#This Row],[Month_Number]],1)</f>
        <v>44105</v>
      </c>
      <c r="J1434" t="s">
        <v>146</v>
      </c>
      <c r="K1434" t="s">
        <v>1132</v>
      </c>
      <c r="L1434" t="s">
        <v>59</v>
      </c>
      <c r="M1434">
        <v>2</v>
      </c>
      <c r="N1434" t="s">
        <v>128</v>
      </c>
      <c r="O1434">
        <v>4</v>
      </c>
      <c r="P1434">
        <v>3</v>
      </c>
      <c r="Q1434" t="s">
        <v>87</v>
      </c>
      <c r="R1434" t="s">
        <v>61</v>
      </c>
      <c r="S1434" t="s">
        <v>62</v>
      </c>
      <c r="T1434" t="s">
        <v>105</v>
      </c>
      <c r="U1434" t="s">
        <v>89</v>
      </c>
      <c r="V1434">
        <v>57</v>
      </c>
      <c r="W1434">
        <v>62</v>
      </c>
      <c r="X1434" t="str">
        <f>IF(Table1[[#This Row],[Driver Age]]&lt;25,"(&lt;25) Young",IF(Table1[[#This Row],[Driver Age]]&lt;=60,"(25–60) Adult","(&gt;60) Senior"))</f>
        <v>(&gt;60) Senior</v>
      </c>
      <c r="Y1434" t="s">
        <v>44</v>
      </c>
      <c r="Z1434" t="s">
        <v>90</v>
      </c>
      <c r="AA1434" t="s">
        <v>76</v>
      </c>
      <c r="AB1434" t="s">
        <v>46</v>
      </c>
      <c r="AC1434">
        <v>9</v>
      </c>
      <c r="AD1434" t="s">
        <v>78</v>
      </c>
      <c r="AE1434" t="s">
        <v>48</v>
      </c>
      <c r="AF1434" t="s">
        <v>49</v>
      </c>
      <c r="AG1434" t="s">
        <v>50</v>
      </c>
      <c r="AH1434">
        <v>0.75</v>
      </c>
      <c r="AI1434" t="s">
        <v>66</v>
      </c>
      <c r="AJ1434" t="s">
        <v>52</v>
      </c>
    </row>
    <row r="1435" spans="1:36">
      <c r="A1435" t="s">
        <v>2504</v>
      </c>
      <c r="B1435">
        <f>1</f>
        <v>1</v>
      </c>
      <c r="C1435" t="s">
        <v>137</v>
      </c>
      <c r="D1435" t="str">
        <f>VLOOKUP(Table1[[#This Row],[State Name]], Lookup!$A$2:$B$33, 2, FALSE)</f>
        <v>AS</v>
      </c>
      <c r="E1435" t="s">
        <v>33</v>
      </c>
      <c r="F1435">
        <v>2020</v>
      </c>
      <c r="G1435" t="s">
        <v>111</v>
      </c>
      <c r="H1435">
        <f t="shared" si="22"/>
        <v>10</v>
      </c>
      <c r="I1435" s="3">
        <f>DATE(Table1[[#This Row],[Year]],Table1[[#This Row],[Month_Number]],1)</f>
        <v>44105</v>
      </c>
      <c r="J1435" t="s">
        <v>154</v>
      </c>
      <c r="K1435" t="s">
        <v>2505</v>
      </c>
      <c r="L1435" t="s">
        <v>59</v>
      </c>
      <c r="M1435">
        <v>1</v>
      </c>
      <c r="N1435" t="s">
        <v>38</v>
      </c>
      <c r="O1435">
        <v>8</v>
      </c>
      <c r="P1435">
        <v>1</v>
      </c>
      <c r="Q1435" t="s">
        <v>72</v>
      </c>
      <c r="R1435" t="s">
        <v>88</v>
      </c>
      <c r="S1435" t="s">
        <v>73</v>
      </c>
      <c r="T1435" t="s">
        <v>105</v>
      </c>
      <c r="U1435" t="s">
        <v>106</v>
      </c>
      <c r="V1435">
        <v>119</v>
      </c>
      <c r="W1435">
        <v>68</v>
      </c>
      <c r="X1435" t="str">
        <f>IF(Table1[[#This Row],[Driver Age]]&lt;25,"(&lt;25) Young",IF(Table1[[#This Row],[Driver Age]]&lt;=60,"(25–60) Adult","(&gt;60) Senior"))</f>
        <v>(&gt;60) Senior</v>
      </c>
      <c r="Y1435" t="s">
        <v>75</v>
      </c>
      <c r="Z1435" t="s">
        <v>33</v>
      </c>
      <c r="AA1435" t="s">
        <v>45</v>
      </c>
      <c r="AB1435" t="s">
        <v>46</v>
      </c>
      <c r="AC1435">
        <v>23</v>
      </c>
      <c r="AD1435" t="s">
        <v>47</v>
      </c>
      <c r="AE1435" t="s">
        <v>48</v>
      </c>
      <c r="AF1435" t="s">
        <v>26</v>
      </c>
      <c r="AG1435" t="s">
        <v>50</v>
      </c>
      <c r="AH1435">
        <v>0.12</v>
      </c>
      <c r="AI1435" t="s">
        <v>51</v>
      </c>
      <c r="AJ1435" t="s">
        <v>81</v>
      </c>
    </row>
    <row r="1436" spans="1:36">
      <c r="A1436" t="s">
        <v>2506</v>
      </c>
      <c r="B1436">
        <f>1</f>
        <v>1</v>
      </c>
      <c r="C1436" t="s">
        <v>215</v>
      </c>
      <c r="D1436" t="str">
        <f>VLOOKUP(Table1[[#This Row],[State Name]], Lookup!$A$2:$B$33, 2, FALSE)</f>
        <v>KL</v>
      </c>
      <c r="E1436" t="s">
        <v>33</v>
      </c>
      <c r="F1436">
        <v>2023</v>
      </c>
      <c r="G1436" t="s">
        <v>111</v>
      </c>
      <c r="H1436">
        <f t="shared" si="22"/>
        <v>10</v>
      </c>
      <c r="I1436" s="3">
        <f>DATE(Table1[[#This Row],[Year]],Table1[[#This Row],[Month_Number]],1)</f>
        <v>45200</v>
      </c>
      <c r="J1436" t="s">
        <v>101</v>
      </c>
      <c r="K1436" t="s">
        <v>1812</v>
      </c>
      <c r="L1436" t="s">
        <v>37</v>
      </c>
      <c r="M1436">
        <v>1</v>
      </c>
      <c r="N1436" t="s">
        <v>86</v>
      </c>
      <c r="O1436">
        <v>8</v>
      </c>
      <c r="P1436">
        <v>3</v>
      </c>
      <c r="Q1436" t="s">
        <v>39</v>
      </c>
      <c r="R1436" t="s">
        <v>61</v>
      </c>
      <c r="S1436" t="s">
        <v>120</v>
      </c>
      <c r="T1436" t="s">
        <v>42</v>
      </c>
      <c r="U1436" t="s">
        <v>89</v>
      </c>
      <c r="V1436">
        <v>119</v>
      </c>
      <c r="W1436">
        <v>64</v>
      </c>
      <c r="X1436" t="str">
        <f>IF(Table1[[#This Row],[Driver Age]]&lt;25,"(&lt;25) Young",IF(Table1[[#This Row],[Driver Age]]&lt;=60,"(25–60) Adult","(&gt;60) Senior"))</f>
        <v>(&gt;60) Senior</v>
      </c>
      <c r="Y1436" t="s">
        <v>44</v>
      </c>
      <c r="Z1436" t="s">
        <v>107</v>
      </c>
      <c r="AA1436" t="s">
        <v>45</v>
      </c>
      <c r="AB1436" t="s">
        <v>77</v>
      </c>
      <c r="AC1436">
        <v>7</v>
      </c>
      <c r="AD1436" t="s">
        <v>78</v>
      </c>
      <c r="AE1436" t="s">
        <v>79</v>
      </c>
      <c r="AF1436" t="s">
        <v>49</v>
      </c>
      <c r="AG1436" t="s">
        <v>50</v>
      </c>
      <c r="AH1436">
        <v>0.38</v>
      </c>
      <c r="AI1436" t="s">
        <v>66</v>
      </c>
      <c r="AJ1436" t="s">
        <v>81</v>
      </c>
    </row>
    <row r="1437" spans="1:36">
      <c r="A1437" t="s">
        <v>2507</v>
      </c>
      <c r="B1437">
        <f>1</f>
        <v>1</v>
      </c>
      <c r="C1437" t="s">
        <v>170</v>
      </c>
      <c r="D1437" t="str">
        <f>VLOOKUP(Table1[[#This Row],[State Name]], Lookup!$A$2:$B$33, 2, FALSE)</f>
        <v>PY</v>
      </c>
      <c r="E1437" t="s">
        <v>33</v>
      </c>
      <c r="F1437">
        <v>2022</v>
      </c>
      <c r="G1437" t="s">
        <v>83</v>
      </c>
      <c r="H1437">
        <f t="shared" si="22"/>
        <v>6</v>
      </c>
      <c r="I1437" s="3">
        <f>DATE(Table1[[#This Row],[Year]],Table1[[#This Row],[Month_Number]],1)</f>
        <v>44713</v>
      </c>
      <c r="J1437" t="s">
        <v>35</v>
      </c>
      <c r="K1437" t="s">
        <v>1810</v>
      </c>
      <c r="L1437" t="s">
        <v>50</v>
      </c>
      <c r="M1437">
        <v>2</v>
      </c>
      <c r="N1437" t="s">
        <v>38</v>
      </c>
      <c r="O1437">
        <v>2</v>
      </c>
      <c r="P1437">
        <v>0</v>
      </c>
      <c r="Q1437" t="s">
        <v>103</v>
      </c>
      <c r="R1437" t="s">
        <v>88</v>
      </c>
      <c r="S1437" t="s">
        <v>62</v>
      </c>
      <c r="T1437" t="s">
        <v>74</v>
      </c>
      <c r="U1437" t="s">
        <v>106</v>
      </c>
      <c r="V1437">
        <v>31</v>
      </c>
      <c r="W1437">
        <v>50</v>
      </c>
      <c r="X1437" t="str">
        <f>IF(Table1[[#This Row],[Driver Age]]&lt;25,"(&lt;25) Young",IF(Table1[[#This Row],[Driver Age]]&lt;=60,"(25–60) Adult","(&gt;60) Senior"))</f>
        <v>(25–60) Adult</v>
      </c>
      <c r="Y1437" t="s">
        <v>44</v>
      </c>
      <c r="Z1437" t="s">
        <v>33</v>
      </c>
      <c r="AA1437" t="s">
        <v>45</v>
      </c>
      <c r="AB1437" t="s">
        <v>46</v>
      </c>
      <c r="AC1437">
        <v>3</v>
      </c>
      <c r="AD1437" t="s">
        <v>47</v>
      </c>
      <c r="AE1437" t="s">
        <v>79</v>
      </c>
      <c r="AF1437" t="s">
        <v>49</v>
      </c>
      <c r="AG1437" t="s">
        <v>143</v>
      </c>
      <c r="AH1437">
        <v>0</v>
      </c>
      <c r="AI1437" t="s">
        <v>66</v>
      </c>
      <c r="AJ1437" t="s">
        <v>109</v>
      </c>
    </row>
    <row r="1438" spans="1:36">
      <c r="A1438" t="s">
        <v>2508</v>
      </c>
      <c r="B1438">
        <f>1</f>
        <v>1</v>
      </c>
      <c r="C1438" t="s">
        <v>311</v>
      </c>
      <c r="D1438" t="str">
        <f>VLOOKUP(Table1[[#This Row],[State Name]], Lookup!$A$2:$B$33, 2, FALSE)</f>
        <v>JH</v>
      </c>
      <c r="E1438" t="s">
        <v>33</v>
      </c>
      <c r="F1438">
        <v>2022</v>
      </c>
      <c r="G1438" t="s">
        <v>124</v>
      </c>
      <c r="H1438">
        <f t="shared" si="22"/>
        <v>7</v>
      </c>
      <c r="I1438" s="3">
        <f>DATE(Table1[[#This Row],[Year]],Table1[[#This Row],[Month_Number]],1)</f>
        <v>44743</v>
      </c>
      <c r="J1438" t="s">
        <v>84</v>
      </c>
      <c r="K1438" t="s">
        <v>684</v>
      </c>
      <c r="L1438" t="s">
        <v>37</v>
      </c>
      <c r="M1438">
        <v>2</v>
      </c>
      <c r="N1438" t="s">
        <v>128</v>
      </c>
      <c r="O1438">
        <v>2</v>
      </c>
      <c r="P1438">
        <v>2</v>
      </c>
      <c r="Q1438" t="s">
        <v>72</v>
      </c>
      <c r="R1438" t="s">
        <v>40</v>
      </c>
      <c r="S1438" t="s">
        <v>73</v>
      </c>
      <c r="T1438" t="s">
        <v>74</v>
      </c>
      <c r="U1438" t="s">
        <v>43</v>
      </c>
      <c r="V1438">
        <v>120</v>
      </c>
      <c r="W1438">
        <v>46</v>
      </c>
      <c r="X1438" t="str">
        <f>IF(Table1[[#This Row],[Driver Age]]&lt;25,"(&lt;25) Young",IF(Table1[[#This Row],[Driver Age]]&lt;=60,"(25–60) Adult","(&gt;60) Senior"))</f>
        <v>(25–60) Adult</v>
      </c>
      <c r="Y1438" t="s">
        <v>75</v>
      </c>
      <c r="Z1438" t="s">
        <v>107</v>
      </c>
      <c r="AA1438" t="s">
        <v>76</v>
      </c>
      <c r="AB1438" t="s">
        <v>97</v>
      </c>
      <c r="AC1438">
        <v>6</v>
      </c>
      <c r="AD1438" t="s">
        <v>78</v>
      </c>
      <c r="AE1438" t="s">
        <v>79</v>
      </c>
      <c r="AF1438" t="s">
        <v>26</v>
      </c>
      <c r="AG1438" t="s">
        <v>50</v>
      </c>
      <c r="AH1438">
        <v>1</v>
      </c>
      <c r="AI1438" t="s">
        <v>108</v>
      </c>
      <c r="AJ1438" t="s">
        <v>81</v>
      </c>
    </row>
    <row r="1439" spans="1:36">
      <c r="A1439" t="s">
        <v>2509</v>
      </c>
      <c r="B1439">
        <f>1</f>
        <v>1</v>
      </c>
      <c r="C1439" t="s">
        <v>294</v>
      </c>
      <c r="D1439" t="str">
        <f>VLOOKUP(Table1[[#This Row],[State Name]], Lookup!$A$2:$B$33, 2, FALSE)</f>
        <v>MZ</v>
      </c>
      <c r="E1439" t="s">
        <v>33</v>
      </c>
      <c r="F1439">
        <v>2018</v>
      </c>
      <c r="G1439" t="s">
        <v>138</v>
      </c>
      <c r="H1439">
        <f t="shared" si="22"/>
        <v>9</v>
      </c>
      <c r="I1439" s="3">
        <f>DATE(Table1[[#This Row],[Year]],Table1[[#This Row],[Month_Number]],1)</f>
        <v>43344</v>
      </c>
      <c r="J1439" t="s">
        <v>154</v>
      </c>
      <c r="K1439" t="s">
        <v>2510</v>
      </c>
      <c r="L1439" t="s">
        <v>50</v>
      </c>
      <c r="M1439">
        <v>1</v>
      </c>
      <c r="N1439" t="s">
        <v>86</v>
      </c>
      <c r="O1439">
        <v>1</v>
      </c>
      <c r="P1439">
        <v>1</v>
      </c>
      <c r="Q1439" t="s">
        <v>39</v>
      </c>
      <c r="R1439" t="s">
        <v>88</v>
      </c>
      <c r="S1439" t="s">
        <v>120</v>
      </c>
      <c r="T1439" t="s">
        <v>74</v>
      </c>
      <c r="U1439" t="s">
        <v>89</v>
      </c>
      <c r="V1439">
        <v>34</v>
      </c>
      <c r="W1439">
        <v>29</v>
      </c>
      <c r="X1439" t="str">
        <f>IF(Table1[[#This Row],[Driver Age]]&lt;25,"(&lt;25) Young",IF(Table1[[#This Row],[Driver Age]]&lt;=60,"(25–60) Adult","(&gt;60) Senior"))</f>
        <v>(25–60) Adult</v>
      </c>
      <c r="Y1439" t="s">
        <v>44</v>
      </c>
      <c r="Z1439" t="s">
        <v>33</v>
      </c>
      <c r="AA1439" t="s">
        <v>76</v>
      </c>
      <c r="AB1439" t="s">
        <v>64</v>
      </c>
      <c r="AC1439">
        <v>2</v>
      </c>
      <c r="AD1439" t="s">
        <v>47</v>
      </c>
      <c r="AE1439" t="s">
        <v>65</v>
      </c>
      <c r="AF1439" t="s">
        <v>26</v>
      </c>
      <c r="AG1439" t="s">
        <v>50</v>
      </c>
      <c r="AH1439">
        <v>1</v>
      </c>
      <c r="AI1439" t="s">
        <v>80</v>
      </c>
      <c r="AJ1439" t="s">
        <v>109</v>
      </c>
    </row>
    <row r="1440" spans="1:36">
      <c r="A1440" t="s">
        <v>2511</v>
      </c>
      <c r="B1440">
        <f>1</f>
        <v>1</v>
      </c>
      <c r="C1440" t="s">
        <v>253</v>
      </c>
      <c r="D1440" t="str">
        <f>VLOOKUP(Table1[[#This Row],[State Name]], Lookup!$A$2:$B$33, 2, FALSE)</f>
        <v>UK</v>
      </c>
      <c r="E1440" t="s">
        <v>33</v>
      </c>
      <c r="F1440">
        <v>2019</v>
      </c>
      <c r="G1440" t="s">
        <v>100</v>
      </c>
      <c r="H1440">
        <f t="shared" si="22"/>
        <v>11</v>
      </c>
      <c r="I1440" s="3">
        <f>DATE(Table1[[#This Row],[Year]],Table1[[#This Row],[Month_Number]],1)</f>
        <v>43770</v>
      </c>
      <c r="J1440" t="s">
        <v>101</v>
      </c>
      <c r="K1440" t="s">
        <v>2512</v>
      </c>
      <c r="L1440" t="s">
        <v>37</v>
      </c>
      <c r="M1440">
        <v>1</v>
      </c>
      <c r="N1440" t="s">
        <v>71</v>
      </c>
      <c r="O1440">
        <v>2</v>
      </c>
      <c r="P1440">
        <v>3</v>
      </c>
      <c r="Q1440" t="s">
        <v>72</v>
      </c>
      <c r="R1440" t="s">
        <v>40</v>
      </c>
      <c r="S1440" t="s">
        <v>120</v>
      </c>
      <c r="T1440" t="s">
        <v>105</v>
      </c>
      <c r="U1440" t="s">
        <v>43</v>
      </c>
      <c r="V1440">
        <v>85</v>
      </c>
      <c r="W1440">
        <v>44</v>
      </c>
      <c r="X1440" t="str">
        <f>IF(Table1[[#This Row],[Driver Age]]&lt;25,"(&lt;25) Young",IF(Table1[[#This Row],[Driver Age]]&lt;=60,"(25–60) Adult","(&gt;60) Senior"))</f>
        <v>(25–60) Adult</v>
      </c>
      <c r="Y1440" t="s">
        <v>44</v>
      </c>
      <c r="Z1440" t="s">
        <v>90</v>
      </c>
      <c r="AA1440" t="s">
        <v>45</v>
      </c>
      <c r="AB1440" t="s">
        <v>77</v>
      </c>
      <c r="AC1440">
        <v>7</v>
      </c>
      <c r="AD1440" t="s">
        <v>78</v>
      </c>
      <c r="AE1440" t="s">
        <v>65</v>
      </c>
      <c r="AF1440" t="s">
        <v>49</v>
      </c>
      <c r="AG1440" t="s">
        <v>50</v>
      </c>
      <c r="AH1440">
        <v>1.5</v>
      </c>
      <c r="AI1440" t="s">
        <v>108</v>
      </c>
      <c r="AJ1440" t="s">
        <v>91</v>
      </c>
    </row>
    <row r="1441" spans="1:36">
      <c r="A1441" t="s">
        <v>2513</v>
      </c>
      <c r="B1441">
        <f>1</f>
        <v>1</v>
      </c>
      <c r="C1441" t="s">
        <v>327</v>
      </c>
      <c r="D1441" t="str">
        <f>VLOOKUP(Table1[[#This Row],[State Name]], Lookup!$A$2:$B$33, 2, FALSE)</f>
        <v>MN</v>
      </c>
      <c r="E1441" t="s">
        <v>33</v>
      </c>
      <c r="F1441">
        <v>2022</v>
      </c>
      <c r="G1441" t="s">
        <v>100</v>
      </c>
      <c r="H1441">
        <f t="shared" si="22"/>
        <v>11</v>
      </c>
      <c r="I1441" s="3">
        <f>DATE(Table1[[#This Row],[Year]],Table1[[#This Row],[Month_Number]],1)</f>
        <v>44866</v>
      </c>
      <c r="J1441" t="s">
        <v>154</v>
      </c>
      <c r="K1441" t="s">
        <v>2514</v>
      </c>
      <c r="L1441" t="s">
        <v>50</v>
      </c>
      <c r="M1441">
        <v>4</v>
      </c>
      <c r="N1441" t="s">
        <v>86</v>
      </c>
      <c r="O1441">
        <v>7</v>
      </c>
      <c r="P1441">
        <v>5</v>
      </c>
      <c r="Q1441" t="s">
        <v>87</v>
      </c>
      <c r="R1441" t="s">
        <v>104</v>
      </c>
      <c r="S1441" t="s">
        <v>120</v>
      </c>
      <c r="T1441" t="s">
        <v>42</v>
      </c>
      <c r="U1441" t="s">
        <v>33</v>
      </c>
      <c r="V1441">
        <v>98</v>
      </c>
      <c r="W1441">
        <v>22</v>
      </c>
      <c r="X1441" t="str">
        <f>IF(Table1[[#This Row],[Driver Age]]&lt;25,"(&lt;25) Young",IF(Table1[[#This Row],[Driver Age]]&lt;=60,"(25–60) Adult","(&gt;60) Senior"))</f>
        <v>(&lt;25) Young</v>
      </c>
      <c r="Y1441" t="s">
        <v>44</v>
      </c>
      <c r="Z1441" t="s">
        <v>33</v>
      </c>
      <c r="AA1441" t="s">
        <v>76</v>
      </c>
      <c r="AB1441" t="s">
        <v>77</v>
      </c>
      <c r="AC1441">
        <v>15</v>
      </c>
      <c r="AD1441" t="s">
        <v>135</v>
      </c>
      <c r="AE1441" t="s">
        <v>79</v>
      </c>
      <c r="AF1441" t="s">
        <v>26</v>
      </c>
      <c r="AG1441" t="s">
        <v>50</v>
      </c>
      <c r="AH1441">
        <v>0.71</v>
      </c>
      <c r="AI1441" t="s">
        <v>168</v>
      </c>
      <c r="AJ1441" t="s">
        <v>67</v>
      </c>
    </row>
    <row r="1442" spans="1:36">
      <c r="A1442" t="s">
        <v>2515</v>
      </c>
      <c r="B1442">
        <f>1</f>
        <v>1</v>
      </c>
      <c r="C1442" t="s">
        <v>318</v>
      </c>
      <c r="D1442" t="str">
        <f>VLOOKUP(Table1[[#This Row],[State Name]], Lookup!$A$2:$B$33, 2, FALSE)</f>
        <v>PB</v>
      </c>
      <c r="E1442" t="s">
        <v>33</v>
      </c>
      <c r="F1442">
        <v>2019</v>
      </c>
      <c r="G1442" t="s">
        <v>56</v>
      </c>
      <c r="H1442">
        <f t="shared" si="22"/>
        <v>1</v>
      </c>
      <c r="I1442" s="3">
        <f>DATE(Table1[[#This Row],[Year]],Table1[[#This Row],[Month_Number]],1)</f>
        <v>43466</v>
      </c>
      <c r="J1442" t="s">
        <v>84</v>
      </c>
      <c r="K1442" t="s">
        <v>1885</v>
      </c>
      <c r="L1442" t="s">
        <v>37</v>
      </c>
      <c r="M1442">
        <v>5</v>
      </c>
      <c r="N1442" t="s">
        <v>86</v>
      </c>
      <c r="O1442">
        <v>1</v>
      </c>
      <c r="P1442">
        <v>2</v>
      </c>
      <c r="Q1442" t="s">
        <v>119</v>
      </c>
      <c r="R1442" t="s">
        <v>104</v>
      </c>
      <c r="S1442" t="s">
        <v>73</v>
      </c>
      <c r="T1442" t="s">
        <v>63</v>
      </c>
      <c r="U1442" t="s">
        <v>106</v>
      </c>
      <c r="V1442">
        <v>110</v>
      </c>
      <c r="W1442">
        <v>18</v>
      </c>
      <c r="X1442" t="str">
        <f>IF(Table1[[#This Row],[Driver Age]]&lt;25,"(&lt;25) Young",IF(Table1[[#This Row],[Driver Age]]&lt;=60,"(25–60) Adult","(&gt;60) Senior"))</f>
        <v>(&lt;25) Young</v>
      </c>
      <c r="Y1442" t="s">
        <v>75</v>
      </c>
      <c r="Z1442" t="s">
        <v>33</v>
      </c>
      <c r="AA1442" t="s">
        <v>76</v>
      </c>
      <c r="AB1442" t="s">
        <v>97</v>
      </c>
      <c r="AC1442">
        <v>8</v>
      </c>
      <c r="AD1442" t="s">
        <v>78</v>
      </c>
      <c r="AE1442" t="s">
        <v>65</v>
      </c>
      <c r="AF1442" t="s">
        <v>26</v>
      </c>
      <c r="AG1442" t="s">
        <v>50</v>
      </c>
      <c r="AH1442">
        <v>2</v>
      </c>
      <c r="AI1442" t="s">
        <v>168</v>
      </c>
      <c r="AJ1442" t="s">
        <v>81</v>
      </c>
    </row>
    <row r="1443" spans="1:36">
      <c r="A1443" t="s">
        <v>2516</v>
      </c>
      <c r="B1443">
        <f>1</f>
        <v>1</v>
      </c>
      <c r="C1443" t="s">
        <v>170</v>
      </c>
      <c r="D1443" t="str">
        <f>VLOOKUP(Table1[[#This Row],[State Name]], Lookup!$A$2:$B$33, 2, FALSE)</f>
        <v>PY</v>
      </c>
      <c r="E1443" t="s">
        <v>33</v>
      </c>
      <c r="F1443">
        <v>2019</v>
      </c>
      <c r="G1443" t="s">
        <v>83</v>
      </c>
      <c r="H1443">
        <f t="shared" si="22"/>
        <v>6</v>
      </c>
      <c r="I1443" s="3">
        <f>DATE(Table1[[#This Row],[Year]],Table1[[#This Row],[Month_Number]],1)</f>
        <v>43617</v>
      </c>
      <c r="J1443" t="s">
        <v>95</v>
      </c>
      <c r="K1443" t="s">
        <v>2014</v>
      </c>
      <c r="L1443" t="s">
        <v>50</v>
      </c>
      <c r="M1443">
        <v>5</v>
      </c>
      <c r="N1443" t="s">
        <v>71</v>
      </c>
      <c r="O1443">
        <v>2</v>
      </c>
      <c r="P1443">
        <v>0</v>
      </c>
      <c r="Q1443" t="s">
        <v>103</v>
      </c>
      <c r="R1443" t="s">
        <v>88</v>
      </c>
      <c r="S1443" t="s">
        <v>73</v>
      </c>
      <c r="T1443" t="s">
        <v>105</v>
      </c>
      <c r="U1443" t="s">
        <v>106</v>
      </c>
      <c r="V1443">
        <v>86</v>
      </c>
      <c r="W1443">
        <v>65</v>
      </c>
      <c r="X1443" t="str">
        <f>IF(Table1[[#This Row],[Driver Age]]&lt;25,"(&lt;25) Young",IF(Table1[[#This Row],[Driver Age]]&lt;=60,"(25–60) Adult","(&gt;60) Senior"))</f>
        <v>(&gt;60) Senior</v>
      </c>
      <c r="Y1443" t="s">
        <v>44</v>
      </c>
      <c r="Z1443" t="s">
        <v>90</v>
      </c>
      <c r="AA1443" t="s">
        <v>76</v>
      </c>
      <c r="AB1443" t="s">
        <v>64</v>
      </c>
      <c r="AC1443">
        <v>1</v>
      </c>
      <c r="AD1443" t="s">
        <v>47</v>
      </c>
      <c r="AE1443" t="s">
        <v>65</v>
      </c>
      <c r="AF1443" t="s">
        <v>49</v>
      </c>
      <c r="AG1443" t="s">
        <v>143</v>
      </c>
      <c r="AH1443">
        <v>0</v>
      </c>
      <c r="AI1443" t="s">
        <v>51</v>
      </c>
      <c r="AJ1443" t="s">
        <v>91</v>
      </c>
    </row>
    <row r="1444" spans="1:36">
      <c r="A1444" t="s">
        <v>2517</v>
      </c>
      <c r="B1444">
        <f>1</f>
        <v>1</v>
      </c>
      <c r="C1444" t="s">
        <v>234</v>
      </c>
      <c r="D1444" t="str">
        <f>VLOOKUP(Table1[[#This Row],[State Name]], Lookup!$A$2:$B$33, 2, FALSE)</f>
        <v>TR</v>
      </c>
      <c r="E1444" t="s">
        <v>33</v>
      </c>
      <c r="F1444">
        <v>2021</v>
      </c>
      <c r="G1444" t="s">
        <v>56</v>
      </c>
      <c r="H1444">
        <f t="shared" si="22"/>
        <v>1</v>
      </c>
      <c r="I1444" s="3">
        <f>DATE(Table1[[#This Row],[Year]],Table1[[#This Row],[Month_Number]],1)</f>
        <v>44197</v>
      </c>
      <c r="J1444" t="s">
        <v>57</v>
      </c>
      <c r="K1444" t="s">
        <v>2518</v>
      </c>
      <c r="L1444" t="s">
        <v>37</v>
      </c>
      <c r="M1444">
        <v>4</v>
      </c>
      <c r="N1444" t="s">
        <v>86</v>
      </c>
      <c r="O1444">
        <v>9</v>
      </c>
      <c r="P1444">
        <v>1</v>
      </c>
      <c r="Q1444" t="s">
        <v>87</v>
      </c>
      <c r="R1444" t="s">
        <v>61</v>
      </c>
      <c r="S1444" t="s">
        <v>41</v>
      </c>
      <c r="T1444" t="s">
        <v>105</v>
      </c>
      <c r="U1444" t="s">
        <v>89</v>
      </c>
      <c r="V1444">
        <v>103</v>
      </c>
      <c r="W1444">
        <v>58</v>
      </c>
      <c r="X1444" t="str">
        <f>IF(Table1[[#This Row],[Driver Age]]&lt;25,"(&lt;25) Young",IF(Table1[[#This Row],[Driver Age]]&lt;=60,"(25–60) Adult","(&gt;60) Senior"))</f>
        <v>(25–60) Adult</v>
      </c>
      <c r="Y1444" t="s">
        <v>75</v>
      </c>
      <c r="Z1444" t="s">
        <v>107</v>
      </c>
      <c r="AA1444" t="s">
        <v>76</v>
      </c>
      <c r="AB1444" t="s">
        <v>97</v>
      </c>
      <c r="AC1444">
        <v>14</v>
      </c>
      <c r="AD1444" t="s">
        <v>135</v>
      </c>
      <c r="AE1444" t="s">
        <v>48</v>
      </c>
      <c r="AF1444" t="s">
        <v>49</v>
      </c>
      <c r="AG1444" t="s">
        <v>50</v>
      </c>
      <c r="AH1444">
        <v>0.11</v>
      </c>
      <c r="AI1444" t="s">
        <v>66</v>
      </c>
      <c r="AJ1444" t="s">
        <v>67</v>
      </c>
    </row>
    <row r="1445" spans="1:36">
      <c r="A1445" t="s">
        <v>2519</v>
      </c>
      <c r="B1445">
        <f>1</f>
        <v>1</v>
      </c>
      <c r="C1445" t="s">
        <v>145</v>
      </c>
      <c r="D1445" t="str">
        <f>VLOOKUP(Table1[[#This Row],[State Name]], Lookup!$A$2:$B$33, 2, FALSE)</f>
        <v>TS</v>
      </c>
      <c r="E1445" t="s">
        <v>33</v>
      </c>
      <c r="F1445">
        <v>2019</v>
      </c>
      <c r="G1445" t="s">
        <v>83</v>
      </c>
      <c r="H1445">
        <f t="shared" si="22"/>
        <v>6</v>
      </c>
      <c r="I1445" s="3">
        <f>DATE(Table1[[#This Row],[Year]],Table1[[#This Row],[Month_Number]],1)</f>
        <v>43617</v>
      </c>
      <c r="J1445" t="s">
        <v>84</v>
      </c>
      <c r="K1445" t="s">
        <v>2449</v>
      </c>
      <c r="L1445" t="s">
        <v>37</v>
      </c>
      <c r="M1445">
        <v>1</v>
      </c>
      <c r="N1445" t="s">
        <v>38</v>
      </c>
      <c r="O1445">
        <v>0</v>
      </c>
      <c r="P1445">
        <v>4</v>
      </c>
      <c r="Q1445" t="s">
        <v>119</v>
      </c>
      <c r="R1445" t="s">
        <v>88</v>
      </c>
      <c r="S1445" t="s">
        <v>41</v>
      </c>
      <c r="T1445" t="s">
        <v>42</v>
      </c>
      <c r="U1445" t="s">
        <v>33</v>
      </c>
      <c r="V1445">
        <v>81</v>
      </c>
      <c r="W1445">
        <v>28</v>
      </c>
      <c r="X1445" t="str">
        <f>IF(Table1[[#This Row],[Driver Age]]&lt;25,"(&lt;25) Young",IF(Table1[[#This Row],[Driver Age]]&lt;=60,"(25–60) Adult","(&gt;60) Senior"))</f>
        <v>(25–60) Adult</v>
      </c>
      <c r="Y1445" t="s">
        <v>75</v>
      </c>
      <c r="Z1445" t="s">
        <v>33</v>
      </c>
      <c r="AA1445" t="s">
        <v>45</v>
      </c>
      <c r="AB1445" t="s">
        <v>46</v>
      </c>
      <c r="AC1445">
        <v>6</v>
      </c>
      <c r="AD1445" t="s">
        <v>78</v>
      </c>
      <c r="AE1445" t="s">
        <v>65</v>
      </c>
      <c r="AF1445" t="s">
        <v>26</v>
      </c>
      <c r="AG1445" t="s">
        <v>50</v>
      </c>
      <c r="AH1445">
        <v>0</v>
      </c>
      <c r="AI1445" t="s">
        <v>80</v>
      </c>
      <c r="AJ1445" t="s">
        <v>91</v>
      </c>
    </row>
    <row r="1446" spans="1:36">
      <c r="A1446" t="s">
        <v>2520</v>
      </c>
      <c r="B1446">
        <f>1</f>
        <v>1</v>
      </c>
      <c r="C1446" t="s">
        <v>220</v>
      </c>
      <c r="D1446" t="str">
        <f>VLOOKUP(Table1[[#This Row],[State Name]], Lookup!$A$2:$B$33, 2, FALSE)</f>
        <v>NL</v>
      </c>
      <c r="E1446" t="s">
        <v>33</v>
      </c>
      <c r="F1446">
        <v>2018</v>
      </c>
      <c r="G1446" t="s">
        <v>138</v>
      </c>
      <c r="H1446">
        <f t="shared" si="22"/>
        <v>9</v>
      </c>
      <c r="I1446" s="3">
        <f>DATE(Table1[[#This Row],[Year]],Table1[[#This Row],[Month_Number]],1)</f>
        <v>43344</v>
      </c>
      <c r="J1446" t="s">
        <v>95</v>
      </c>
      <c r="K1446" t="s">
        <v>918</v>
      </c>
      <c r="L1446" t="s">
        <v>37</v>
      </c>
      <c r="M1446">
        <v>3</v>
      </c>
      <c r="N1446" t="s">
        <v>60</v>
      </c>
      <c r="O1446">
        <v>7</v>
      </c>
      <c r="P1446">
        <v>1</v>
      </c>
      <c r="Q1446" t="s">
        <v>103</v>
      </c>
      <c r="R1446" t="s">
        <v>104</v>
      </c>
      <c r="S1446" t="s">
        <v>41</v>
      </c>
      <c r="T1446" t="s">
        <v>74</v>
      </c>
      <c r="U1446" t="s">
        <v>89</v>
      </c>
      <c r="V1446">
        <v>98</v>
      </c>
      <c r="W1446">
        <v>47</v>
      </c>
      <c r="X1446" t="str">
        <f>IF(Table1[[#This Row],[Driver Age]]&lt;25,"(&lt;25) Young",IF(Table1[[#This Row],[Driver Age]]&lt;=60,"(25–60) Adult","(&gt;60) Senior"))</f>
        <v>(25–60) Adult</v>
      </c>
      <c r="Y1446" t="s">
        <v>75</v>
      </c>
      <c r="Z1446" t="s">
        <v>90</v>
      </c>
      <c r="AA1446" t="s">
        <v>76</v>
      </c>
      <c r="AB1446" t="s">
        <v>46</v>
      </c>
      <c r="AC1446">
        <v>6</v>
      </c>
      <c r="AD1446" t="s">
        <v>78</v>
      </c>
      <c r="AE1446" t="s">
        <v>65</v>
      </c>
      <c r="AF1446" t="s">
        <v>49</v>
      </c>
      <c r="AG1446" t="s">
        <v>50</v>
      </c>
      <c r="AH1446">
        <v>0.14000000000000001</v>
      </c>
      <c r="AI1446" t="s">
        <v>108</v>
      </c>
      <c r="AJ1446" t="s">
        <v>67</v>
      </c>
    </row>
    <row r="1447" spans="1:36">
      <c r="A1447" t="s">
        <v>2521</v>
      </c>
      <c r="B1447">
        <f>1</f>
        <v>1</v>
      </c>
      <c r="C1447" t="s">
        <v>141</v>
      </c>
      <c r="D1447" t="str">
        <f>VLOOKUP(Table1[[#This Row],[State Name]], Lookup!$A$2:$B$33, 2, FALSE)</f>
        <v>BR</v>
      </c>
      <c r="E1447" t="s">
        <v>33</v>
      </c>
      <c r="F1447">
        <v>2021</v>
      </c>
      <c r="G1447" t="s">
        <v>171</v>
      </c>
      <c r="H1447">
        <f t="shared" si="22"/>
        <v>2</v>
      </c>
      <c r="I1447" s="3">
        <f>DATE(Table1[[#This Row],[Year]],Table1[[#This Row],[Month_Number]],1)</f>
        <v>44228</v>
      </c>
      <c r="J1447" t="s">
        <v>101</v>
      </c>
      <c r="K1447" t="s">
        <v>2522</v>
      </c>
      <c r="L1447" t="s">
        <v>50</v>
      </c>
      <c r="M1447">
        <v>5</v>
      </c>
      <c r="N1447" t="s">
        <v>71</v>
      </c>
      <c r="O1447">
        <v>2</v>
      </c>
      <c r="P1447">
        <v>5</v>
      </c>
      <c r="Q1447" t="s">
        <v>87</v>
      </c>
      <c r="R1447" t="s">
        <v>61</v>
      </c>
      <c r="S1447" t="s">
        <v>120</v>
      </c>
      <c r="T1447" t="s">
        <v>105</v>
      </c>
      <c r="U1447" t="s">
        <v>106</v>
      </c>
      <c r="V1447">
        <v>93</v>
      </c>
      <c r="W1447">
        <v>47</v>
      </c>
      <c r="X1447" t="str">
        <f>IF(Table1[[#This Row],[Driver Age]]&lt;25,"(&lt;25) Young",IF(Table1[[#This Row],[Driver Age]]&lt;=60,"(25–60) Adult","(&gt;60) Senior"))</f>
        <v>(25–60) Adult</v>
      </c>
      <c r="Y1447" t="s">
        <v>75</v>
      </c>
      <c r="Z1447" t="s">
        <v>90</v>
      </c>
      <c r="AA1447" t="s">
        <v>45</v>
      </c>
      <c r="AB1447" t="s">
        <v>97</v>
      </c>
      <c r="AC1447">
        <v>16</v>
      </c>
      <c r="AD1447" t="s">
        <v>135</v>
      </c>
      <c r="AE1447" t="s">
        <v>48</v>
      </c>
      <c r="AF1447" t="s">
        <v>49</v>
      </c>
      <c r="AG1447" t="s">
        <v>50</v>
      </c>
      <c r="AH1447">
        <v>2.5</v>
      </c>
      <c r="AI1447" t="s">
        <v>108</v>
      </c>
      <c r="AJ1447" t="s">
        <v>67</v>
      </c>
    </row>
    <row r="1448" spans="1:36">
      <c r="A1448" t="s">
        <v>2523</v>
      </c>
      <c r="B1448">
        <f>1</f>
        <v>1</v>
      </c>
      <c r="C1448" t="s">
        <v>215</v>
      </c>
      <c r="D1448" t="str">
        <f>VLOOKUP(Table1[[#This Row],[State Name]], Lookup!$A$2:$B$33, 2, FALSE)</f>
        <v>KL</v>
      </c>
      <c r="E1448" t="s">
        <v>33</v>
      </c>
      <c r="F1448">
        <v>2020</v>
      </c>
      <c r="G1448" t="s">
        <v>83</v>
      </c>
      <c r="H1448">
        <f t="shared" si="22"/>
        <v>6</v>
      </c>
      <c r="I1448" s="3">
        <f>DATE(Table1[[#This Row],[Year]],Table1[[#This Row],[Month_Number]],1)</f>
        <v>43983</v>
      </c>
      <c r="J1448" t="s">
        <v>57</v>
      </c>
      <c r="K1448" t="s">
        <v>1863</v>
      </c>
      <c r="L1448" t="s">
        <v>37</v>
      </c>
      <c r="M1448">
        <v>2</v>
      </c>
      <c r="N1448" t="s">
        <v>162</v>
      </c>
      <c r="O1448">
        <v>9</v>
      </c>
      <c r="P1448">
        <v>5</v>
      </c>
      <c r="Q1448" t="s">
        <v>119</v>
      </c>
      <c r="R1448" t="s">
        <v>40</v>
      </c>
      <c r="S1448" t="s">
        <v>41</v>
      </c>
      <c r="T1448" t="s">
        <v>74</v>
      </c>
      <c r="U1448" t="s">
        <v>33</v>
      </c>
      <c r="V1448">
        <v>53</v>
      </c>
      <c r="W1448">
        <v>45</v>
      </c>
      <c r="X1448" t="str">
        <f>IF(Table1[[#This Row],[Driver Age]]&lt;25,"(&lt;25) Young",IF(Table1[[#This Row],[Driver Age]]&lt;=60,"(25–60) Adult","(&gt;60) Senior"))</f>
        <v>(25–60) Adult</v>
      </c>
      <c r="Y1448" t="s">
        <v>44</v>
      </c>
      <c r="Z1448" t="s">
        <v>107</v>
      </c>
      <c r="AA1448" t="s">
        <v>45</v>
      </c>
      <c r="AB1448" t="s">
        <v>77</v>
      </c>
      <c r="AC1448">
        <v>20</v>
      </c>
      <c r="AD1448" t="s">
        <v>114</v>
      </c>
      <c r="AE1448" t="s">
        <v>48</v>
      </c>
      <c r="AF1448" t="s">
        <v>49</v>
      </c>
      <c r="AG1448" t="s">
        <v>50</v>
      </c>
      <c r="AH1448">
        <v>0.56000000000000005</v>
      </c>
      <c r="AI1448" t="s">
        <v>108</v>
      </c>
      <c r="AJ1448" t="s">
        <v>52</v>
      </c>
    </row>
    <row r="1449" spans="1:36">
      <c r="A1449" t="s">
        <v>2524</v>
      </c>
      <c r="B1449">
        <f>1</f>
        <v>1</v>
      </c>
      <c r="C1449" t="s">
        <v>32</v>
      </c>
      <c r="D1449" t="str">
        <f>VLOOKUP(Table1[[#This Row],[State Name]], Lookup!$A$2:$B$33, 2, FALSE)</f>
        <v>JK</v>
      </c>
      <c r="E1449" t="s">
        <v>33</v>
      </c>
      <c r="F1449">
        <v>2023</v>
      </c>
      <c r="G1449" t="s">
        <v>94</v>
      </c>
      <c r="H1449">
        <f t="shared" si="22"/>
        <v>8</v>
      </c>
      <c r="I1449" s="3">
        <f>DATE(Table1[[#This Row],[Year]],Table1[[#This Row],[Month_Number]],1)</f>
        <v>45139</v>
      </c>
      <c r="J1449" t="s">
        <v>84</v>
      </c>
      <c r="K1449" t="s">
        <v>1598</v>
      </c>
      <c r="L1449" t="s">
        <v>50</v>
      </c>
      <c r="M1449">
        <v>2</v>
      </c>
      <c r="N1449" t="s">
        <v>38</v>
      </c>
      <c r="O1449">
        <v>6</v>
      </c>
      <c r="P1449">
        <v>4</v>
      </c>
      <c r="Q1449" t="s">
        <v>119</v>
      </c>
      <c r="R1449" t="s">
        <v>104</v>
      </c>
      <c r="S1449" t="s">
        <v>41</v>
      </c>
      <c r="T1449" t="s">
        <v>42</v>
      </c>
      <c r="U1449" t="s">
        <v>106</v>
      </c>
      <c r="V1449">
        <v>117</v>
      </c>
      <c r="W1449">
        <v>30</v>
      </c>
      <c r="X1449" t="str">
        <f>IF(Table1[[#This Row],[Driver Age]]&lt;25,"(&lt;25) Young",IF(Table1[[#This Row],[Driver Age]]&lt;=60,"(25–60) Adult","(&gt;60) Senior"))</f>
        <v>(25–60) Adult</v>
      </c>
      <c r="Y1449" t="s">
        <v>75</v>
      </c>
      <c r="Z1449" t="s">
        <v>33</v>
      </c>
      <c r="AA1449" t="s">
        <v>76</v>
      </c>
      <c r="AB1449" t="s">
        <v>97</v>
      </c>
      <c r="AC1449">
        <v>19</v>
      </c>
      <c r="AD1449" t="s">
        <v>114</v>
      </c>
      <c r="AE1449" t="s">
        <v>79</v>
      </c>
      <c r="AF1449" t="s">
        <v>26</v>
      </c>
      <c r="AG1449" t="s">
        <v>50</v>
      </c>
      <c r="AH1449">
        <v>0.67</v>
      </c>
      <c r="AI1449" t="s">
        <v>80</v>
      </c>
      <c r="AJ1449" t="s">
        <v>81</v>
      </c>
    </row>
    <row r="1450" spans="1:36">
      <c r="A1450" t="s">
        <v>2525</v>
      </c>
      <c r="B1450">
        <f>1</f>
        <v>1</v>
      </c>
      <c r="C1450" t="s">
        <v>294</v>
      </c>
      <c r="D1450" t="str">
        <f>VLOOKUP(Table1[[#This Row],[State Name]], Lookup!$A$2:$B$33, 2, FALSE)</f>
        <v>MZ</v>
      </c>
      <c r="E1450" t="s">
        <v>33</v>
      </c>
      <c r="F1450">
        <v>2018</v>
      </c>
      <c r="G1450" t="s">
        <v>171</v>
      </c>
      <c r="H1450">
        <f t="shared" si="22"/>
        <v>2</v>
      </c>
      <c r="I1450" s="3">
        <f>DATE(Table1[[#This Row],[Year]],Table1[[#This Row],[Month_Number]],1)</f>
        <v>43132</v>
      </c>
      <c r="J1450" t="s">
        <v>95</v>
      </c>
      <c r="K1450" t="s">
        <v>2526</v>
      </c>
      <c r="L1450" t="s">
        <v>59</v>
      </c>
      <c r="M1450">
        <v>5</v>
      </c>
      <c r="N1450" t="s">
        <v>60</v>
      </c>
      <c r="O1450">
        <v>0</v>
      </c>
      <c r="P1450">
        <v>4</v>
      </c>
      <c r="Q1450" t="s">
        <v>39</v>
      </c>
      <c r="R1450" t="s">
        <v>61</v>
      </c>
      <c r="S1450" t="s">
        <v>41</v>
      </c>
      <c r="T1450" t="s">
        <v>105</v>
      </c>
      <c r="U1450" t="s">
        <v>89</v>
      </c>
      <c r="V1450">
        <v>112</v>
      </c>
      <c r="W1450">
        <v>21</v>
      </c>
      <c r="X1450" t="str">
        <f>IF(Table1[[#This Row],[Driver Age]]&lt;25,"(&lt;25) Young",IF(Table1[[#This Row],[Driver Age]]&lt;=60,"(25–60) Adult","(&gt;60) Senior"))</f>
        <v>(&lt;25) Young</v>
      </c>
      <c r="Y1450" t="s">
        <v>75</v>
      </c>
      <c r="Z1450" t="s">
        <v>33</v>
      </c>
      <c r="AA1450" t="s">
        <v>45</v>
      </c>
      <c r="AB1450" t="s">
        <v>46</v>
      </c>
      <c r="AC1450">
        <v>17</v>
      </c>
      <c r="AD1450" t="s">
        <v>114</v>
      </c>
      <c r="AE1450" t="s">
        <v>65</v>
      </c>
      <c r="AF1450" t="s">
        <v>49</v>
      </c>
      <c r="AG1450" t="s">
        <v>50</v>
      </c>
      <c r="AH1450">
        <v>0</v>
      </c>
      <c r="AI1450" t="s">
        <v>168</v>
      </c>
      <c r="AJ1450" t="s">
        <v>81</v>
      </c>
    </row>
    <row r="1451" spans="1:36">
      <c r="A1451" t="s">
        <v>2527</v>
      </c>
      <c r="B1451">
        <f>1</f>
        <v>1</v>
      </c>
      <c r="C1451" t="s">
        <v>54</v>
      </c>
      <c r="D1451" t="str">
        <f>VLOOKUP(Table1[[#This Row],[State Name]], Lookup!$A$2:$B$33, 2, FALSE)</f>
        <v>UP</v>
      </c>
      <c r="E1451" t="s">
        <v>55</v>
      </c>
      <c r="F1451">
        <v>2019</v>
      </c>
      <c r="G1451" t="s">
        <v>192</v>
      </c>
      <c r="H1451">
        <f t="shared" si="22"/>
        <v>3</v>
      </c>
      <c r="I1451" s="3">
        <f>DATE(Table1[[#This Row],[Year]],Table1[[#This Row],[Month_Number]],1)</f>
        <v>43525</v>
      </c>
      <c r="J1451" t="s">
        <v>154</v>
      </c>
      <c r="K1451" t="s">
        <v>2528</v>
      </c>
      <c r="L1451" t="s">
        <v>50</v>
      </c>
      <c r="M1451">
        <v>2</v>
      </c>
      <c r="N1451" t="s">
        <v>38</v>
      </c>
      <c r="O1451">
        <v>10</v>
      </c>
      <c r="P1451">
        <v>3</v>
      </c>
      <c r="Q1451" t="s">
        <v>72</v>
      </c>
      <c r="R1451" t="s">
        <v>40</v>
      </c>
      <c r="S1451" t="s">
        <v>73</v>
      </c>
      <c r="T1451" t="s">
        <v>63</v>
      </c>
      <c r="U1451" t="s">
        <v>33</v>
      </c>
      <c r="V1451">
        <v>56</v>
      </c>
      <c r="W1451">
        <v>41</v>
      </c>
      <c r="X1451" t="str">
        <f>IF(Table1[[#This Row],[Driver Age]]&lt;25,"(&lt;25) Young",IF(Table1[[#This Row],[Driver Age]]&lt;=60,"(25–60) Adult","(&gt;60) Senior"))</f>
        <v>(25–60) Adult</v>
      </c>
      <c r="Y1451" t="s">
        <v>44</v>
      </c>
      <c r="Z1451" t="s">
        <v>90</v>
      </c>
      <c r="AA1451" t="s">
        <v>76</v>
      </c>
      <c r="AB1451" t="s">
        <v>64</v>
      </c>
      <c r="AC1451">
        <v>4</v>
      </c>
      <c r="AD1451" t="s">
        <v>47</v>
      </c>
      <c r="AE1451" t="s">
        <v>65</v>
      </c>
      <c r="AF1451" t="s">
        <v>26</v>
      </c>
      <c r="AG1451" t="s">
        <v>50</v>
      </c>
      <c r="AH1451">
        <v>0.3</v>
      </c>
      <c r="AI1451" t="s">
        <v>108</v>
      </c>
      <c r="AJ1451" t="s">
        <v>52</v>
      </c>
    </row>
    <row r="1452" spans="1:36">
      <c r="A1452" t="s">
        <v>2529</v>
      </c>
      <c r="B1452">
        <f>1</f>
        <v>1</v>
      </c>
      <c r="C1452" t="s">
        <v>152</v>
      </c>
      <c r="D1452" t="str">
        <f>VLOOKUP(Table1[[#This Row],[State Name]], Lookup!$A$2:$B$33, 2, FALSE)</f>
        <v>AP</v>
      </c>
      <c r="E1452" t="s">
        <v>153</v>
      </c>
      <c r="F1452">
        <v>2022</v>
      </c>
      <c r="G1452" t="s">
        <v>192</v>
      </c>
      <c r="H1452">
        <f t="shared" si="22"/>
        <v>3</v>
      </c>
      <c r="I1452" s="3">
        <f>DATE(Table1[[#This Row],[Year]],Table1[[#This Row],[Month_Number]],1)</f>
        <v>44621</v>
      </c>
      <c r="J1452" t="s">
        <v>154</v>
      </c>
      <c r="K1452" t="s">
        <v>2530</v>
      </c>
      <c r="L1452" t="s">
        <v>50</v>
      </c>
      <c r="M1452">
        <v>4</v>
      </c>
      <c r="N1452" t="s">
        <v>162</v>
      </c>
      <c r="O1452">
        <v>4</v>
      </c>
      <c r="P1452">
        <v>5</v>
      </c>
      <c r="Q1452" t="s">
        <v>39</v>
      </c>
      <c r="R1452" t="s">
        <v>40</v>
      </c>
      <c r="S1452" t="s">
        <v>73</v>
      </c>
      <c r="T1452" t="s">
        <v>105</v>
      </c>
      <c r="U1452" t="s">
        <v>33</v>
      </c>
      <c r="V1452">
        <v>92</v>
      </c>
      <c r="W1452">
        <v>49</v>
      </c>
      <c r="X1452" t="str">
        <f>IF(Table1[[#This Row],[Driver Age]]&lt;25,"(&lt;25) Young",IF(Table1[[#This Row],[Driver Age]]&lt;=60,"(25–60) Adult","(&gt;60) Senior"))</f>
        <v>(25–60) Adult</v>
      </c>
      <c r="Y1452" t="s">
        <v>75</v>
      </c>
      <c r="Z1452" t="s">
        <v>107</v>
      </c>
      <c r="AA1452" t="s">
        <v>76</v>
      </c>
      <c r="AB1452" t="s">
        <v>64</v>
      </c>
      <c r="AC1452">
        <v>5</v>
      </c>
      <c r="AD1452" t="s">
        <v>78</v>
      </c>
      <c r="AE1452" t="s">
        <v>79</v>
      </c>
      <c r="AF1452" t="s">
        <v>26</v>
      </c>
      <c r="AG1452" t="s">
        <v>50</v>
      </c>
      <c r="AH1452">
        <v>1.25</v>
      </c>
      <c r="AI1452" t="s">
        <v>108</v>
      </c>
      <c r="AJ1452" t="s">
        <v>67</v>
      </c>
    </row>
    <row r="1453" spans="1:36">
      <c r="A1453" t="s">
        <v>2531</v>
      </c>
      <c r="B1453">
        <f>1</f>
        <v>1</v>
      </c>
      <c r="C1453" t="s">
        <v>253</v>
      </c>
      <c r="D1453" t="str">
        <f>VLOOKUP(Table1[[#This Row],[State Name]], Lookup!$A$2:$B$33, 2, FALSE)</f>
        <v>UK</v>
      </c>
      <c r="E1453" t="s">
        <v>33</v>
      </c>
      <c r="F1453">
        <v>2019</v>
      </c>
      <c r="G1453" t="s">
        <v>124</v>
      </c>
      <c r="H1453">
        <f t="shared" si="22"/>
        <v>7</v>
      </c>
      <c r="I1453" s="3">
        <f>DATE(Table1[[#This Row],[Year]],Table1[[#This Row],[Month_Number]],1)</f>
        <v>43647</v>
      </c>
      <c r="J1453" t="s">
        <v>57</v>
      </c>
      <c r="K1453" t="s">
        <v>2532</v>
      </c>
      <c r="L1453" t="s">
        <v>50</v>
      </c>
      <c r="M1453">
        <v>5</v>
      </c>
      <c r="N1453" t="s">
        <v>71</v>
      </c>
      <c r="O1453">
        <v>0</v>
      </c>
      <c r="P1453">
        <v>4</v>
      </c>
      <c r="Q1453" t="s">
        <v>119</v>
      </c>
      <c r="R1453" t="s">
        <v>40</v>
      </c>
      <c r="S1453" t="s">
        <v>41</v>
      </c>
      <c r="T1453" t="s">
        <v>63</v>
      </c>
      <c r="U1453" t="s">
        <v>33</v>
      </c>
      <c r="V1453">
        <v>108</v>
      </c>
      <c r="W1453">
        <v>34</v>
      </c>
      <c r="X1453" t="str">
        <f>IF(Table1[[#This Row],[Driver Age]]&lt;25,"(&lt;25) Young",IF(Table1[[#This Row],[Driver Age]]&lt;=60,"(25–60) Adult","(&gt;60) Senior"))</f>
        <v>(25–60) Adult</v>
      </c>
      <c r="Y1453" t="s">
        <v>44</v>
      </c>
      <c r="Z1453" t="s">
        <v>107</v>
      </c>
      <c r="AA1453" t="s">
        <v>76</v>
      </c>
      <c r="AB1453" t="s">
        <v>77</v>
      </c>
      <c r="AC1453">
        <v>0</v>
      </c>
      <c r="AD1453" t="s">
        <v>47</v>
      </c>
      <c r="AE1453" t="s">
        <v>65</v>
      </c>
      <c r="AF1453" t="s">
        <v>49</v>
      </c>
      <c r="AG1453" t="s">
        <v>50</v>
      </c>
      <c r="AH1453">
        <v>0</v>
      </c>
      <c r="AI1453" t="s">
        <v>80</v>
      </c>
      <c r="AJ1453" t="s">
        <v>67</v>
      </c>
    </row>
    <row r="1454" spans="1:36">
      <c r="A1454" t="s">
        <v>2533</v>
      </c>
      <c r="B1454">
        <f>1</f>
        <v>1</v>
      </c>
      <c r="C1454" t="s">
        <v>170</v>
      </c>
      <c r="D1454" t="str">
        <f>VLOOKUP(Table1[[#This Row],[State Name]], Lookup!$A$2:$B$33, 2, FALSE)</f>
        <v>PY</v>
      </c>
      <c r="E1454" t="s">
        <v>33</v>
      </c>
      <c r="F1454">
        <v>2020</v>
      </c>
      <c r="G1454" t="s">
        <v>56</v>
      </c>
      <c r="H1454">
        <f t="shared" si="22"/>
        <v>1</v>
      </c>
      <c r="I1454" s="3">
        <f>DATE(Table1[[#This Row],[Year]],Table1[[#This Row],[Month_Number]],1)</f>
        <v>43831</v>
      </c>
      <c r="J1454" t="s">
        <v>154</v>
      </c>
      <c r="K1454" t="s">
        <v>1717</v>
      </c>
      <c r="L1454" t="s">
        <v>50</v>
      </c>
      <c r="M1454">
        <v>1</v>
      </c>
      <c r="N1454" t="s">
        <v>128</v>
      </c>
      <c r="O1454">
        <v>2</v>
      </c>
      <c r="P1454">
        <v>5</v>
      </c>
      <c r="Q1454" t="s">
        <v>39</v>
      </c>
      <c r="R1454" t="s">
        <v>40</v>
      </c>
      <c r="S1454" t="s">
        <v>41</v>
      </c>
      <c r="T1454" t="s">
        <v>42</v>
      </c>
      <c r="U1454" t="s">
        <v>33</v>
      </c>
      <c r="V1454">
        <v>75</v>
      </c>
      <c r="W1454">
        <v>60</v>
      </c>
      <c r="X1454" t="str">
        <f>IF(Table1[[#This Row],[Driver Age]]&lt;25,"(&lt;25) Young",IF(Table1[[#This Row],[Driver Age]]&lt;=60,"(25–60) Adult","(&gt;60) Senior"))</f>
        <v>(25–60) Adult</v>
      </c>
      <c r="Y1454" t="s">
        <v>75</v>
      </c>
      <c r="Z1454" t="s">
        <v>90</v>
      </c>
      <c r="AA1454" t="s">
        <v>76</v>
      </c>
      <c r="AB1454" t="s">
        <v>77</v>
      </c>
      <c r="AC1454">
        <v>11</v>
      </c>
      <c r="AD1454" t="s">
        <v>78</v>
      </c>
      <c r="AE1454" t="s">
        <v>48</v>
      </c>
      <c r="AF1454" t="s">
        <v>26</v>
      </c>
      <c r="AG1454" t="s">
        <v>50</v>
      </c>
      <c r="AH1454">
        <v>2.5</v>
      </c>
      <c r="AI1454" t="s">
        <v>66</v>
      </c>
      <c r="AJ1454" t="s">
        <v>91</v>
      </c>
    </row>
    <row r="1455" spans="1:36">
      <c r="A1455" t="s">
        <v>2534</v>
      </c>
      <c r="B1455">
        <f>1</f>
        <v>1</v>
      </c>
      <c r="C1455" t="s">
        <v>307</v>
      </c>
      <c r="D1455" t="str">
        <f>VLOOKUP(Table1[[#This Row],[State Name]], Lookup!$A$2:$B$33, 2, FALSE)</f>
        <v>DL</v>
      </c>
      <c r="E1455" t="s">
        <v>406</v>
      </c>
      <c r="F1455">
        <v>2021</v>
      </c>
      <c r="G1455" t="s">
        <v>192</v>
      </c>
      <c r="H1455">
        <f t="shared" si="22"/>
        <v>3</v>
      </c>
      <c r="I1455" s="3">
        <f>DATE(Table1[[#This Row],[Year]],Table1[[#This Row],[Month_Number]],1)</f>
        <v>44256</v>
      </c>
      <c r="J1455" t="s">
        <v>84</v>
      </c>
      <c r="K1455" t="s">
        <v>1786</v>
      </c>
      <c r="L1455" t="s">
        <v>59</v>
      </c>
      <c r="M1455">
        <v>5</v>
      </c>
      <c r="N1455" t="s">
        <v>162</v>
      </c>
      <c r="O1455">
        <v>0</v>
      </c>
      <c r="P1455">
        <v>4</v>
      </c>
      <c r="Q1455" t="s">
        <v>119</v>
      </c>
      <c r="R1455" t="s">
        <v>104</v>
      </c>
      <c r="S1455" t="s">
        <v>41</v>
      </c>
      <c r="T1455" t="s">
        <v>63</v>
      </c>
      <c r="U1455" t="s">
        <v>89</v>
      </c>
      <c r="V1455">
        <v>72</v>
      </c>
      <c r="W1455">
        <v>54</v>
      </c>
      <c r="X1455" t="str">
        <f>IF(Table1[[#This Row],[Driver Age]]&lt;25,"(&lt;25) Young",IF(Table1[[#This Row],[Driver Age]]&lt;=60,"(25–60) Adult","(&gt;60) Senior"))</f>
        <v>(25–60) Adult</v>
      </c>
      <c r="Y1455" t="s">
        <v>75</v>
      </c>
      <c r="Z1455" t="s">
        <v>90</v>
      </c>
      <c r="AA1455" t="s">
        <v>76</v>
      </c>
      <c r="AB1455" t="s">
        <v>46</v>
      </c>
      <c r="AC1455">
        <v>5</v>
      </c>
      <c r="AD1455" t="s">
        <v>78</v>
      </c>
      <c r="AE1455" t="s">
        <v>48</v>
      </c>
      <c r="AF1455" t="s">
        <v>26</v>
      </c>
      <c r="AG1455" t="s">
        <v>50</v>
      </c>
      <c r="AH1455">
        <v>0</v>
      </c>
      <c r="AI1455" t="s">
        <v>66</v>
      </c>
      <c r="AJ1455" t="s">
        <v>91</v>
      </c>
    </row>
    <row r="1456" spans="1:36">
      <c r="A1456" t="s">
        <v>2535</v>
      </c>
      <c r="B1456">
        <f>1</f>
        <v>1</v>
      </c>
      <c r="C1456" t="s">
        <v>149</v>
      </c>
      <c r="D1456" t="str">
        <f>VLOOKUP(Table1[[#This Row],[State Name]], Lookup!$A$2:$B$33, 2, FALSE)</f>
        <v>AR</v>
      </c>
      <c r="E1456" t="s">
        <v>33</v>
      </c>
      <c r="F1456">
        <v>2023</v>
      </c>
      <c r="G1456" t="s">
        <v>34</v>
      </c>
      <c r="H1456">
        <f t="shared" si="22"/>
        <v>5</v>
      </c>
      <c r="I1456" s="3">
        <f>DATE(Table1[[#This Row],[Year]],Table1[[#This Row],[Month_Number]],1)</f>
        <v>45047</v>
      </c>
      <c r="J1456" t="s">
        <v>84</v>
      </c>
      <c r="K1456" t="s">
        <v>1198</v>
      </c>
      <c r="L1456" t="s">
        <v>37</v>
      </c>
      <c r="M1456">
        <v>4</v>
      </c>
      <c r="N1456" t="s">
        <v>38</v>
      </c>
      <c r="O1456">
        <v>4</v>
      </c>
      <c r="P1456">
        <v>1</v>
      </c>
      <c r="Q1456" t="s">
        <v>39</v>
      </c>
      <c r="R1456" t="s">
        <v>40</v>
      </c>
      <c r="S1456" t="s">
        <v>73</v>
      </c>
      <c r="T1456" t="s">
        <v>105</v>
      </c>
      <c r="U1456" t="s">
        <v>43</v>
      </c>
      <c r="V1456">
        <v>70</v>
      </c>
      <c r="W1456">
        <v>47</v>
      </c>
      <c r="X1456" t="str">
        <f>IF(Table1[[#This Row],[Driver Age]]&lt;25,"(&lt;25) Young",IF(Table1[[#This Row],[Driver Age]]&lt;=60,"(25–60) Adult","(&gt;60) Senior"))</f>
        <v>(25–60) Adult</v>
      </c>
      <c r="Y1456" t="s">
        <v>75</v>
      </c>
      <c r="Z1456" t="s">
        <v>33</v>
      </c>
      <c r="AA1456" t="s">
        <v>45</v>
      </c>
      <c r="AB1456" t="s">
        <v>97</v>
      </c>
      <c r="AC1456">
        <v>1</v>
      </c>
      <c r="AD1456" t="s">
        <v>47</v>
      </c>
      <c r="AE1456" t="s">
        <v>79</v>
      </c>
      <c r="AF1456" t="s">
        <v>26</v>
      </c>
      <c r="AG1456" t="s">
        <v>50</v>
      </c>
      <c r="AH1456">
        <v>0.25</v>
      </c>
      <c r="AI1456" t="s">
        <v>108</v>
      </c>
      <c r="AJ1456" t="s">
        <v>91</v>
      </c>
    </row>
    <row r="1457" spans="1:36">
      <c r="A1457" t="s">
        <v>2536</v>
      </c>
      <c r="B1457">
        <f>1</f>
        <v>1</v>
      </c>
      <c r="C1457" t="s">
        <v>253</v>
      </c>
      <c r="D1457" t="str">
        <f>VLOOKUP(Table1[[#This Row],[State Name]], Lookup!$A$2:$B$33, 2, FALSE)</f>
        <v>UK</v>
      </c>
      <c r="E1457" t="s">
        <v>33</v>
      </c>
      <c r="F1457">
        <v>2018</v>
      </c>
      <c r="G1457" t="s">
        <v>192</v>
      </c>
      <c r="H1457">
        <f t="shared" si="22"/>
        <v>3</v>
      </c>
      <c r="I1457" s="3">
        <f>DATE(Table1[[#This Row],[Year]],Table1[[#This Row],[Month_Number]],1)</f>
        <v>43160</v>
      </c>
      <c r="J1457" t="s">
        <v>95</v>
      </c>
      <c r="K1457" t="s">
        <v>1265</v>
      </c>
      <c r="L1457" t="s">
        <v>50</v>
      </c>
      <c r="M1457">
        <v>2</v>
      </c>
      <c r="N1457" t="s">
        <v>86</v>
      </c>
      <c r="O1457">
        <v>4</v>
      </c>
      <c r="P1457">
        <v>4</v>
      </c>
      <c r="Q1457" t="s">
        <v>119</v>
      </c>
      <c r="R1457" t="s">
        <v>88</v>
      </c>
      <c r="S1457" t="s">
        <v>41</v>
      </c>
      <c r="T1457" t="s">
        <v>105</v>
      </c>
      <c r="U1457" t="s">
        <v>43</v>
      </c>
      <c r="V1457">
        <v>79</v>
      </c>
      <c r="W1457">
        <v>25</v>
      </c>
      <c r="X1457" t="str">
        <f>IF(Table1[[#This Row],[Driver Age]]&lt;25,"(&lt;25) Young",IF(Table1[[#This Row],[Driver Age]]&lt;=60,"(25–60) Adult","(&gt;60) Senior"))</f>
        <v>(25–60) Adult</v>
      </c>
      <c r="Y1457" t="s">
        <v>75</v>
      </c>
      <c r="Z1457" t="s">
        <v>90</v>
      </c>
      <c r="AA1457" t="s">
        <v>76</v>
      </c>
      <c r="AB1457" t="s">
        <v>77</v>
      </c>
      <c r="AC1457">
        <v>6</v>
      </c>
      <c r="AD1457" t="s">
        <v>78</v>
      </c>
      <c r="AE1457" t="s">
        <v>65</v>
      </c>
      <c r="AF1457" t="s">
        <v>49</v>
      </c>
      <c r="AG1457" t="s">
        <v>50</v>
      </c>
      <c r="AH1457">
        <v>1</v>
      </c>
      <c r="AI1457" t="s">
        <v>80</v>
      </c>
      <c r="AJ1457" t="s">
        <v>91</v>
      </c>
    </row>
    <row r="1458" spans="1:36">
      <c r="A1458" t="s">
        <v>2537</v>
      </c>
      <c r="B1458">
        <f>1</f>
        <v>1</v>
      </c>
      <c r="C1458" t="s">
        <v>93</v>
      </c>
      <c r="D1458" t="str">
        <f>VLOOKUP(Table1[[#This Row],[State Name]], Lookup!$A$2:$B$33, 2, FALSE)</f>
        <v>SK</v>
      </c>
      <c r="E1458" t="s">
        <v>33</v>
      </c>
      <c r="F1458">
        <v>2020</v>
      </c>
      <c r="G1458" t="s">
        <v>171</v>
      </c>
      <c r="H1458">
        <f t="shared" si="22"/>
        <v>2</v>
      </c>
      <c r="I1458" s="3">
        <f>DATE(Table1[[#This Row],[Year]],Table1[[#This Row],[Month_Number]],1)</f>
        <v>43862</v>
      </c>
      <c r="J1458" t="s">
        <v>57</v>
      </c>
      <c r="K1458" t="s">
        <v>2538</v>
      </c>
      <c r="L1458" t="s">
        <v>50</v>
      </c>
      <c r="M1458">
        <v>4</v>
      </c>
      <c r="N1458" t="s">
        <v>38</v>
      </c>
      <c r="O1458">
        <v>3</v>
      </c>
      <c r="P1458">
        <v>4</v>
      </c>
      <c r="Q1458" t="s">
        <v>39</v>
      </c>
      <c r="R1458" t="s">
        <v>88</v>
      </c>
      <c r="S1458" t="s">
        <v>73</v>
      </c>
      <c r="T1458" t="s">
        <v>74</v>
      </c>
      <c r="U1458" t="s">
        <v>33</v>
      </c>
      <c r="V1458">
        <v>92</v>
      </c>
      <c r="W1458">
        <v>26</v>
      </c>
      <c r="X1458" t="str">
        <f>IF(Table1[[#This Row],[Driver Age]]&lt;25,"(&lt;25) Young",IF(Table1[[#This Row],[Driver Age]]&lt;=60,"(25–60) Adult","(&gt;60) Senior"))</f>
        <v>(25–60) Adult</v>
      </c>
      <c r="Y1458" t="s">
        <v>44</v>
      </c>
      <c r="Z1458" t="s">
        <v>33</v>
      </c>
      <c r="AA1458" t="s">
        <v>45</v>
      </c>
      <c r="AB1458" t="s">
        <v>77</v>
      </c>
      <c r="AC1458">
        <v>18</v>
      </c>
      <c r="AD1458" t="s">
        <v>114</v>
      </c>
      <c r="AE1458" t="s">
        <v>48</v>
      </c>
      <c r="AF1458" t="s">
        <v>49</v>
      </c>
      <c r="AG1458" t="s">
        <v>50</v>
      </c>
      <c r="AH1458">
        <v>1.33</v>
      </c>
      <c r="AI1458" t="s">
        <v>80</v>
      </c>
      <c r="AJ1458" t="s">
        <v>67</v>
      </c>
    </row>
    <row r="1459" spans="1:36">
      <c r="A1459" t="s">
        <v>2539</v>
      </c>
      <c r="B1459">
        <f>1</f>
        <v>1</v>
      </c>
      <c r="C1459" t="s">
        <v>54</v>
      </c>
      <c r="D1459" t="str">
        <f>VLOOKUP(Table1[[#This Row],[State Name]], Lookup!$A$2:$B$33, 2, FALSE)</f>
        <v>UP</v>
      </c>
      <c r="E1459" t="s">
        <v>133</v>
      </c>
      <c r="F1459">
        <v>2018</v>
      </c>
      <c r="G1459" t="s">
        <v>138</v>
      </c>
      <c r="H1459">
        <f t="shared" si="22"/>
        <v>9</v>
      </c>
      <c r="I1459" s="3">
        <f>DATE(Table1[[#This Row],[Year]],Table1[[#This Row],[Month_Number]],1)</f>
        <v>43344</v>
      </c>
      <c r="J1459" t="s">
        <v>84</v>
      </c>
      <c r="K1459" t="s">
        <v>2540</v>
      </c>
      <c r="L1459" t="s">
        <v>59</v>
      </c>
      <c r="M1459">
        <v>4</v>
      </c>
      <c r="N1459" t="s">
        <v>113</v>
      </c>
      <c r="O1459">
        <v>3</v>
      </c>
      <c r="P1459">
        <v>5</v>
      </c>
      <c r="Q1459" t="s">
        <v>72</v>
      </c>
      <c r="R1459" t="s">
        <v>61</v>
      </c>
      <c r="S1459" t="s">
        <v>62</v>
      </c>
      <c r="T1459" t="s">
        <v>42</v>
      </c>
      <c r="U1459" t="s">
        <v>106</v>
      </c>
      <c r="V1459">
        <v>45</v>
      </c>
      <c r="W1459">
        <v>33</v>
      </c>
      <c r="X1459" t="str">
        <f>IF(Table1[[#This Row],[Driver Age]]&lt;25,"(&lt;25) Young",IF(Table1[[#This Row],[Driver Age]]&lt;=60,"(25–60) Adult","(&gt;60) Senior"))</f>
        <v>(25–60) Adult</v>
      </c>
      <c r="Y1459" t="s">
        <v>75</v>
      </c>
      <c r="Z1459" t="s">
        <v>33</v>
      </c>
      <c r="AA1459" t="s">
        <v>76</v>
      </c>
      <c r="AB1459" t="s">
        <v>46</v>
      </c>
      <c r="AC1459">
        <v>4</v>
      </c>
      <c r="AD1459" t="s">
        <v>47</v>
      </c>
      <c r="AE1459" t="s">
        <v>65</v>
      </c>
      <c r="AF1459" t="s">
        <v>26</v>
      </c>
      <c r="AG1459" t="s">
        <v>50</v>
      </c>
      <c r="AH1459">
        <v>1.67</v>
      </c>
      <c r="AI1459" t="s">
        <v>80</v>
      </c>
      <c r="AJ1459" t="s">
        <v>109</v>
      </c>
    </row>
    <row r="1460" spans="1:36">
      <c r="A1460" t="s">
        <v>2541</v>
      </c>
      <c r="B1460">
        <f>1</f>
        <v>1</v>
      </c>
      <c r="C1460" t="s">
        <v>54</v>
      </c>
      <c r="D1460" t="str">
        <f>VLOOKUP(Table1[[#This Row],[State Name]], Lookup!$A$2:$B$33, 2, FALSE)</f>
        <v>UP</v>
      </c>
      <c r="E1460" t="s">
        <v>133</v>
      </c>
      <c r="F1460">
        <v>2019</v>
      </c>
      <c r="G1460" t="s">
        <v>124</v>
      </c>
      <c r="H1460">
        <f t="shared" si="22"/>
        <v>7</v>
      </c>
      <c r="I1460" s="3">
        <f>DATE(Table1[[#This Row],[Year]],Table1[[#This Row],[Month_Number]],1)</f>
        <v>43647</v>
      </c>
      <c r="J1460" t="s">
        <v>35</v>
      </c>
      <c r="K1460" t="s">
        <v>2542</v>
      </c>
      <c r="L1460" t="s">
        <v>50</v>
      </c>
      <c r="M1460">
        <v>5</v>
      </c>
      <c r="N1460" t="s">
        <v>113</v>
      </c>
      <c r="O1460">
        <v>5</v>
      </c>
      <c r="P1460">
        <v>0</v>
      </c>
      <c r="Q1460" t="s">
        <v>119</v>
      </c>
      <c r="R1460" t="s">
        <v>104</v>
      </c>
      <c r="S1460" t="s">
        <v>120</v>
      </c>
      <c r="T1460" t="s">
        <v>74</v>
      </c>
      <c r="U1460" t="s">
        <v>106</v>
      </c>
      <c r="V1460">
        <v>111</v>
      </c>
      <c r="W1460">
        <v>43</v>
      </c>
      <c r="X1460" t="str">
        <f>IF(Table1[[#This Row],[Driver Age]]&lt;25,"(&lt;25) Young",IF(Table1[[#This Row],[Driver Age]]&lt;=60,"(25–60) Adult","(&gt;60) Senior"))</f>
        <v>(25–60) Adult</v>
      </c>
      <c r="Y1460" t="s">
        <v>44</v>
      </c>
      <c r="Z1460" t="s">
        <v>90</v>
      </c>
      <c r="AA1460" t="s">
        <v>76</v>
      </c>
      <c r="AB1460" t="s">
        <v>97</v>
      </c>
      <c r="AC1460">
        <v>9</v>
      </c>
      <c r="AD1460" t="s">
        <v>78</v>
      </c>
      <c r="AE1460" t="s">
        <v>65</v>
      </c>
      <c r="AF1460" t="s">
        <v>49</v>
      </c>
      <c r="AG1460" t="s">
        <v>143</v>
      </c>
      <c r="AH1460">
        <v>0</v>
      </c>
      <c r="AI1460" t="s">
        <v>108</v>
      </c>
      <c r="AJ1460" t="s">
        <v>81</v>
      </c>
    </row>
    <row r="1461" spans="1:36">
      <c r="A1461" t="s">
        <v>2543</v>
      </c>
      <c r="B1461">
        <f>1</f>
        <v>1</v>
      </c>
      <c r="C1461" t="s">
        <v>215</v>
      </c>
      <c r="D1461" t="str">
        <f>VLOOKUP(Table1[[#This Row],[State Name]], Lookup!$A$2:$B$33, 2, FALSE)</f>
        <v>KL</v>
      </c>
      <c r="E1461" t="s">
        <v>33</v>
      </c>
      <c r="F1461">
        <v>2021</v>
      </c>
      <c r="G1461" t="s">
        <v>94</v>
      </c>
      <c r="H1461">
        <f t="shared" si="22"/>
        <v>8</v>
      </c>
      <c r="I1461" s="3">
        <f>DATE(Table1[[#This Row],[Year]],Table1[[#This Row],[Month_Number]],1)</f>
        <v>44409</v>
      </c>
      <c r="J1461" t="s">
        <v>154</v>
      </c>
      <c r="K1461" t="s">
        <v>578</v>
      </c>
      <c r="L1461" t="s">
        <v>50</v>
      </c>
      <c r="M1461">
        <v>1</v>
      </c>
      <c r="N1461" t="s">
        <v>162</v>
      </c>
      <c r="O1461">
        <v>1</v>
      </c>
      <c r="P1461">
        <v>4</v>
      </c>
      <c r="Q1461" t="s">
        <v>119</v>
      </c>
      <c r="R1461" t="s">
        <v>40</v>
      </c>
      <c r="S1461" t="s">
        <v>73</v>
      </c>
      <c r="T1461" t="s">
        <v>42</v>
      </c>
      <c r="U1461" t="s">
        <v>43</v>
      </c>
      <c r="V1461">
        <v>116</v>
      </c>
      <c r="W1461">
        <v>41</v>
      </c>
      <c r="X1461" t="str">
        <f>IF(Table1[[#This Row],[Driver Age]]&lt;25,"(&lt;25) Young",IF(Table1[[#This Row],[Driver Age]]&lt;=60,"(25–60) Adult","(&gt;60) Senior"))</f>
        <v>(25–60) Adult</v>
      </c>
      <c r="Y1461" t="s">
        <v>75</v>
      </c>
      <c r="Z1461" t="s">
        <v>107</v>
      </c>
      <c r="AA1461" t="s">
        <v>45</v>
      </c>
      <c r="AB1461" t="s">
        <v>46</v>
      </c>
      <c r="AC1461">
        <v>13</v>
      </c>
      <c r="AD1461" t="s">
        <v>135</v>
      </c>
      <c r="AE1461" t="s">
        <v>48</v>
      </c>
      <c r="AF1461" t="s">
        <v>26</v>
      </c>
      <c r="AG1461" t="s">
        <v>50</v>
      </c>
      <c r="AH1461">
        <v>4</v>
      </c>
      <c r="AI1461" t="s">
        <v>108</v>
      </c>
      <c r="AJ1461" t="s">
        <v>81</v>
      </c>
    </row>
    <row r="1462" spans="1:36">
      <c r="A1462" t="s">
        <v>2544</v>
      </c>
      <c r="B1462">
        <f>1</f>
        <v>1</v>
      </c>
      <c r="C1462" t="s">
        <v>99</v>
      </c>
      <c r="D1462" t="str">
        <f>VLOOKUP(Table1[[#This Row],[State Name]], Lookup!$A$2:$B$33, 2, FALSE)</f>
        <v>ML</v>
      </c>
      <c r="E1462" t="s">
        <v>33</v>
      </c>
      <c r="F1462">
        <v>2020</v>
      </c>
      <c r="G1462" t="s">
        <v>192</v>
      </c>
      <c r="H1462">
        <f t="shared" si="22"/>
        <v>3</v>
      </c>
      <c r="I1462" s="3">
        <f>DATE(Table1[[#This Row],[Year]],Table1[[#This Row],[Month_Number]],1)</f>
        <v>43891</v>
      </c>
      <c r="J1462" t="s">
        <v>101</v>
      </c>
      <c r="K1462" t="s">
        <v>2545</v>
      </c>
      <c r="L1462" t="s">
        <v>59</v>
      </c>
      <c r="M1462">
        <v>2</v>
      </c>
      <c r="N1462" t="s">
        <v>113</v>
      </c>
      <c r="O1462">
        <v>0</v>
      </c>
      <c r="P1462">
        <v>0</v>
      </c>
      <c r="Q1462" t="s">
        <v>103</v>
      </c>
      <c r="R1462" t="s">
        <v>88</v>
      </c>
      <c r="S1462" t="s">
        <v>62</v>
      </c>
      <c r="T1462" t="s">
        <v>105</v>
      </c>
      <c r="U1462" t="s">
        <v>33</v>
      </c>
      <c r="V1462">
        <v>39</v>
      </c>
      <c r="W1462">
        <v>28</v>
      </c>
      <c r="X1462" t="str">
        <f>IF(Table1[[#This Row],[Driver Age]]&lt;25,"(&lt;25) Young",IF(Table1[[#This Row],[Driver Age]]&lt;=60,"(25–60) Adult","(&gt;60) Senior"))</f>
        <v>(25–60) Adult</v>
      </c>
      <c r="Y1462" t="s">
        <v>44</v>
      </c>
      <c r="Z1462" t="s">
        <v>90</v>
      </c>
      <c r="AA1462" t="s">
        <v>76</v>
      </c>
      <c r="AB1462" t="s">
        <v>97</v>
      </c>
      <c r="AC1462">
        <v>8</v>
      </c>
      <c r="AD1462" t="s">
        <v>78</v>
      </c>
      <c r="AE1462" t="s">
        <v>48</v>
      </c>
      <c r="AF1462" t="s">
        <v>49</v>
      </c>
      <c r="AG1462" t="s">
        <v>143</v>
      </c>
      <c r="AH1462">
        <v>0</v>
      </c>
      <c r="AI1462" t="s">
        <v>80</v>
      </c>
      <c r="AJ1462" t="s">
        <v>109</v>
      </c>
    </row>
    <row r="1463" spans="1:36">
      <c r="A1463" t="s">
        <v>2546</v>
      </c>
      <c r="B1463">
        <f>1</f>
        <v>1</v>
      </c>
      <c r="C1463" t="s">
        <v>327</v>
      </c>
      <c r="D1463" t="str">
        <f>VLOOKUP(Table1[[#This Row],[State Name]], Lookup!$A$2:$B$33, 2, FALSE)</f>
        <v>MN</v>
      </c>
      <c r="E1463" t="s">
        <v>33</v>
      </c>
      <c r="F1463">
        <v>2022</v>
      </c>
      <c r="G1463" t="s">
        <v>100</v>
      </c>
      <c r="H1463">
        <f t="shared" si="22"/>
        <v>11</v>
      </c>
      <c r="I1463" s="3">
        <f>DATE(Table1[[#This Row],[Year]],Table1[[#This Row],[Month_Number]],1)</f>
        <v>44866</v>
      </c>
      <c r="J1463" t="s">
        <v>154</v>
      </c>
      <c r="K1463" t="s">
        <v>709</v>
      </c>
      <c r="L1463" t="s">
        <v>37</v>
      </c>
      <c r="M1463">
        <v>4</v>
      </c>
      <c r="N1463" t="s">
        <v>60</v>
      </c>
      <c r="O1463">
        <v>1</v>
      </c>
      <c r="P1463">
        <v>3</v>
      </c>
      <c r="Q1463" t="s">
        <v>103</v>
      </c>
      <c r="R1463" t="s">
        <v>104</v>
      </c>
      <c r="S1463" t="s">
        <v>41</v>
      </c>
      <c r="T1463" t="s">
        <v>42</v>
      </c>
      <c r="U1463" t="s">
        <v>43</v>
      </c>
      <c r="V1463">
        <v>83</v>
      </c>
      <c r="W1463">
        <v>42</v>
      </c>
      <c r="X1463" t="str">
        <f>IF(Table1[[#This Row],[Driver Age]]&lt;25,"(&lt;25) Young",IF(Table1[[#This Row],[Driver Age]]&lt;=60,"(25–60) Adult","(&gt;60) Senior"))</f>
        <v>(25–60) Adult</v>
      </c>
      <c r="Y1463" t="s">
        <v>75</v>
      </c>
      <c r="Z1463" t="s">
        <v>107</v>
      </c>
      <c r="AA1463" t="s">
        <v>45</v>
      </c>
      <c r="AB1463" t="s">
        <v>64</v>
      </c>
      <c r="AC1463">
        <v>9</v>
      </c>
      <c r="AD1463" t="s">
        <v>78</v>
      </c>
      <c r="AE1463" t="s">
        <v>79</v>
      </c>
      <c r="AF1463" t="s">
        <v>26</v>
      </c>
      <c r="AG1463" t="s">
        <v>50</v>
      </c>
      <c r="AH1463">
        <v>3</v>
      </c>
      <c r="AI1463" t="s">
        <v>108</v>
      </c>
      <c r="AJ1463" t="s">
        <v>91</v>
      </c>
    </row>
    <row r="1464" spans="1:36">
      <c r="A1464" t="s">
        <v>2547</v>
      </c>
      <c r="B1464">
        <f>1</f>
        <v>1</v>
      </c>
      <c r="C1464" t="s">
        <v>93</v>
      </c>
      <c r="D1464" t="str">
        <f>VLOOKUP(Table1[[#This Row],[State Name]], Lookup!$A$2:$B$33, 2, FALSE)</f>
        <v>SK</v>
      </c>
      <c r="E1464" t="s">
        <v>33</v>
      </c>
      <c r="F1464">
        <v>2023</v>
      </c>
      <c r="G1464" t="s">
        <v>124</v>
      </c>
      <c r="H1464">
        <f t="shared" si="22"/>
        <v>7</v>
      </c>
      <c r="I1464" s="3">
        <f>DATE(Table1[[#This Row],[Year]],Table1[[#This Row],[Month_Number]],1)</f>
        <v>45108</v>
      </c>
      <c r="J1464" t="s">
        <v>57</v>
      </c>
      <c r="K1464" t="s">
        <v>2207</v>
      </c>
      <c r="L1464" t="s">
        <v>50</v>
      </c>
      <c r="M1464">
        <v>4</v>
      </c>
      <c r="N1464" t="s">
        <v>38</v>
      </c>
      <c r="O1464">
        <v>6</v>
      </c>
      <c r="P1464">
        <v>3</v>
      </c>
      <c r="Q1464" t="s">
        <v>119</v>
      </c>
      <c r="R1464" t="s">
        <v>40</v>
      </c>
      <c r="S1464" t="s">
        <v>41</v>
      </c>
      <c r="T1464" t="s">
        <v>74</v>
      </c>
      <c r="U1464" t="s">
        <v>106</v>
      </c>
      <c r="V1464">
        <v>104</v>
      </c>
      <c r="W1464">
        <v>44</v>
      </c>
      <c r="X1464" t="str">
        <f>IF(Table1[[#This Row],[Driver Age]]&lt;25,"(&lt;25) Young",IF(Table1[[#This Row],[Driver Age]]&lt;=60,"(25–60) Adult","(&gt;60) Senior"))</f>
        <v>(25–60) Adult</v>
      </c>
      <c r="Y1464" t="s">
        <v>75</v>
      </c>
      <c r="Z1464" t="s">
        <v>107</v>
      </c>
      <c r="AA1464" t="s">
        <v>76</v>
      </c>
      <c r="AB1464" t="s">
        <v>64</v>
      </c>
      <c r="AC1464">
        <v>1</v>
      </c>
      <c r="AD1464" t="s">
        <v>47</v>
      </c>
      <c r="AE1464" t="s">
        <v>79</v>
      </c>
      <c r="AF1464" t="s">
        <v>49</v>
      </c>
      <c r="AG1464" t="s">
        <v>50</v>
      </c>
      <c r="AH1464">
        <v>0.5</v>
      </c>
      <c r="AI1464" t="s">
        <v>108</v>
      </c>
      <c r="AJ1464" t="s">
        <v>67</v>
      </c>
    </row>
    <row r="1465" spans="1:36">
      <c r="A1465" t="s">
        <v>2548</v>
      </c>
      <c r="B1465">
        <f>1</f>
        <v>1</v>
      </c>
      <c r="C1465" t="s">
        <v>318</v>
      </c>
      <c r="D1465" t="str">
        <f>VLOOKUP(Table1[[#This Row],[State Name]], Lookup!$A$2:$B$33, 2, FALSE)</f>
        <v>PB</v>
      </c>
      <c r="E1465" t="s">
        <v>33</v>
      </c>
      <c r="F1465">
        <v>2018</v>
      </c>
      <c r="G1465" t="s">
        <v>83</v>
      </c>
      <c r="H1465">
        <f t="shared" si="22"/>
        <v>6</v>
      </c>
      <c r="I1465" s="3">
        <f>DATE(Table1[[#This Row],[Year]],Table1[[#This Row],[Month_Number]],1)</f>
        <v>43252</v>
      </c>
      <c r="J1465" t="s">
        <v>57</v>
      </c>
      <c r="K1465" t="s">
        <v>2549</v>
      </c>
      <c r="L1465" t="s">
        <v>37</v>
      </c>
      <c r="M1465">
        <v>5</v>
      </c>
      <c r="N1465" t="s">
        <v>162</v>
      </c>
      <c r="O1465">
        <v>2</v>
      </c>
      <c r="P1465">
        <v>1</v>
      </c>
      <c r="Q1465" t="s">
        <v>119</v>
      </c>
      <c r="R1465" t="s">
        <v>104</v>
      </c>
      <c r="S1465" t="s">
        <v>62</v>
      </c>
      <c r="T1465" t="s">
        <v>74</v>
      </c>
      <c r="U1465" t="s">
        <v>43</v>
      </c>
      <c r="V1465">
        <v>74</v>
      </c>
      <c r="W1465">
        <v>45</v>
      </c>
      <c r="X1465" t="str">
        <f>IF(Table1[[#This Row],[Driver Age]]&lt;25,"(&lt;25) Young",IF(Table1[[#This Row],[Driver Age]]&lt;=60,"(25–60) Adult","(&gt;60) Senior"))</f>
        <v>(25–60) Adult</v>
      </c>
      <c r="Y1465" t="s">
        <v>44</v>
      </c>
      <c r="Z1465" t="s">
        <v>90</v>
      </c>
      <c r="AA1465" t="s">
        <v>76</v>
      </c>
      <c r="AB1465" t="s">
        <v>97</v>
      </c>
      <c r="AC1465">
        <v>5</v>
      </c>
      <c r="AD1465" t="s">
        <v>78</v>
      </c>
      <c r="AE1465" t="s">
        <v>65</v>
      </c>
      <c r="AF1465" t="s">
        <v>49</v>
      </c>
      <c r="AG1465" t="s">
        <v>50</v>
      </c>
      <c r="AH1465">
        <v>0.5</v>
      </c>
      <c r="AI1465" t="s">
        <v>108</v>
      </c>
      <c r="AJ1465" t="s">
        <v>91</v>
      </c>
    </row>
    <row r="1466" spans="1:36">
      <c r="A1466" t="s">
        <v>2550</v>
      </c>
      <c r="B1466">
        <f>1</f>
        <v>1</v>
      </c>
      <c r="C1466" t="s">
        <v>234</v>
      </c>
      <c r="D1466" t="str">
        <f>VLOOKUP(Table1[[#This Row],[State Name]], Lookup!$A$2:$B$33, 2, FALSE)</f>
        <v>TR</v>
      </c>
      <c r="E1466" t="s">
        <v>33</v>
      </c>
      <c r="F1466">
        <v>2020</v>
      </c>
      <c r="G1466" t="s">
        <v>192</v>
      </c>
      <c r="H1466">
        <f t="shared" si="22"/>
        <v>3</v>
      </c>
      <c r="I1466" s="3">
        <f>DATE(Table1[[#This Row],[Year]],Table1[[#This Row],[Month_Number]],1)</f>
        <v>43891</v>
      </c>
      <c r="J1466" t="s">
        <v>95</v>
      </c>
      <c r="K1466" t="s">
        <v>1535</v>
      </c>
      <c r="L1466" t="s">
        <v>37</v>
      </c>
      <c r="M1466">
        <v>5</v>
      </c>
      <c r="N1466" t="s">
        <v>60</v>
      </c>
      <c r="O1466">
        <v>8</v>
      </c>
      <c r="P1466">
        <v>0</v>
      </c>
      <c r="Q1466" t="s">
        <v>103</v>
      </c>
      <c r="R1466" t="s">
        <v>88</v>
      </c>
      <c r="S1466" t="s">
        <v>62</v>
      </c>
      <c r="T1466" t="s">
        <v>63</v>
      </c>
      <c r="U1466" t="s">
        <v>43</v>
      </c>
      <c r="V1466">
        <v>48</v>
      </c>
      <c r="W1466">
        <v>45</v>
      </c>
      <c r="X1466" t="str">
        <f>IF(Table1[[#This Row],[Driver Age]]&lt;25,"(&lt;25) Young",IF(Table1[[#This Row],[Driver Age]]&lt;=60,"(25–60) Adult","(&gt;60) Senior"))</f>
        <v>(25–60) Adult</v>
      </c>
      <c r="Y1466" t="s">
        <v>44</v>
      </c>
      <c r="Z1466" t="s">
        <v>107</v>
      </c>
      <c r="AA1466" t="s">
        <v>45</v>
      </c>
      <c r="AB1466" t="s">
        <v>97</v>
      </c>
      <c r="AC1466">
        <v>16</v>
      </c>
      <c r="AD1466" t="s">
        <v>135</v>
      </c>
      <c r="AE1466" t="s">
        <v>48</v>
      </c>
      <c r="AF1466" t="s">
        <v>49</v>
      </c>
      <c r="AG1466" t="s">
        <v>143</v>
      </c>
      <c r="AH1466">
        <v>0</v>
      </c>
      <c r="AI1466" t="s">
        <v>108</v>
      </c>
      <c r="AJ1466" t="s">
        <v>109</v>
      </c>
    </row>
    <row r="1467" spans="1:36">
      <c r="A1467" t="s">
        <v>2551</v>
      </c>
      <c r="B1467">
        <f>1</f>
        <v>1</v>
      </c>
      <c r="C1467" t="s">
        <v>294</v>
      </c>
      <c r="D1467" t="str">
        <f>VLOOKUP(Table1[[#This Row],[State Name]], Lookup!$A$2:$B$33, 2, FALSE)</f>
        <v>MZ</v>
      </c>
      <c r="E1467" t="s">
        <v>33</v>
      </c>
      <c r="F1467">
        <v>2019</v>
      </c>
      <c r="G1467" t="s">
        <v>138</v>
      </c>
      <c r="H1467">
        <f t="shared" si="22"/>
        <v>9</v>
      </c>
      <c r="I1467" s="3">
        <f>DATE(Table1[[#This Row],[Year]],Table1[[#This Row],[Month_Number]],1)</f>
        <v>43709</v>
      </c>
      <c r="J1467" t="s">
        <v>146</v>
      </c>
      <c r="K1467" t="s">
        <v>2552</v>
      </c>
      <c r="L1467" t="s">
        <v>37</v>
      </c>
      <c r="M1467">
        <v>1</v>
      </c>
      <c r="N1467" t="s">
        <v>71</v>
      </c>
      <c r="O1467">
        <v>4</v>
      </c>
      <c r="P1467">
        <v>1</v>
      </c>
      <c r="Q1467" t="s">
        <v>103</v>
      </c>
      <c r="R1467" t="s">
        <v>61</v>
      </c>
      <c r="S1467" t="s">
        <v>62</v>
      </c>
      <c r="T1467" t="s">
        <v>63</v>
      </c>
      <c r="U1467" t="s">
        <v>43</v>
      </c>
      <c r="V1467">
        <v>37</v>
      </c>
      <c r="W1467">
        <v>60</v>
      </c>
      <c r="X1467" t="str">
        <f>IF(Table1[[#This Row],[Driver Age]]&lt;25,"(&lt;25) Young",IF(Table1[[#This Row],[Driver Age]]&lt;=60,"(25–60) Adult","(&gt;60) Senior"))</f>
        <v>(25–60) Adult</v>
      </c>
      <c r="Y1467" t="s">
        <v>75</v>
      </c>
      <c r="Z1467" t="s">
        <v>90</v>
      </c>
      <c r="AA1467" t="s">
        <v>76</v>
      </c>
      <c r="AB1467" t="s">
        <v>97</v>
      </c>
      <c r="AC1467">
        <v>4</v>
      </c>
      <c r="AD1467" t="s">
        <v>47</v>
      </c>
      <c r="AE1467" t="s">
        <v>65</v>
      </c>
      <c r="AF1467" t="s">
        <v>49</v>
      </c>
      <c r="AG1467" t="s">
        <v>50</v>
      </c>
      <c r="AH1467">
        <v>0.25</v>
      </c>
      <c r="AI1467" t="s">
        <v>66</v>
      </c>
      <c r="AJ1467" t="s">
        <v>109</v>
      </c>
    </row>
    <row r="1468" spans="1:36">
      <c r="A1468" t="s">
        <v>2553</v>
      </c>
      <c r="B1468">
        <f>1</f>
        <v>1</v>
      </c>
      <c r="C1468" t="s">
        <v>116</v>
      </c>
      <c r="D1468" t="str">
        <f>VLOOKUP(Table1[[#This Row],[State Name]], Lookup!$A$2:$B$33, 2, FALSE)</f>
        <v>HP</v>
      </c>
      <c r="E1468" t="s">
        <v>33</v>
      </c>
      <c r="F1468">
        <v>2019</v>
      </c>
      <c r="G1468" t="s">
        <v>117</v>
      </c>
      <c r="H1468">
        <f t="shared" si="22"/>
        <v>12</v>
      </c>
      <c r="I1468" s="3">
        <f>DATE(Table1[[#This Row],[Year]],Table1[[#This Row],[Month_Number]],1)</f>
        <v>43800</v>
      </c>
      <c r="J1468" t="s">
        <v>101</v>
      </c>
      <c r="K1468" t="s">
        <v>598</v>
      </c>
      <c r="L1468" t="s">
        <v>37</v>
      </c>
      <c r="M1468">
        <v>5</v>
      </c>
      <c r="N1468" t="s">
        <v>162</v>
      </c>
      <c r="O1468">
        <v>5</v>
      </c>
      <c r="P1468">
        <v>0</v>
      </c>
      <c r="Q1468" t="s">
        <v>103</v>
      </c>
      <c r="R1468" t="s">
        <v>40</v>
      </c>
      <c r="S1468" t="s">
        <v>73</v>
      </c>
      <c r="T1468" t="s">
        <v>74</v>
      </c>
      <c r="U1468" t="s">
        <v>106</v>
      </c>
      <c r="V1468">
        <v>81</v>
      </c>
      <c r="W1468">
        <v>43</v>
      </c>
      <c r="X1468" t="str">
        <f>IF(Table1[[#This Row],[Driver Age]]&lt;25,"(&lt;25) Young",IF(Table1[[#This Row],[Driver Age]]&lt;=60,"(25–60) Adult","(&gt;60) Senior"))</f>
        <v>(25–60) Adult</v>
      </c>
      <c r="Y1468" t="s">
        <v>44</v>
      </c>
      <c r="Z1468" t="s">
        <v>90</v>
      </c>
      <c r="AA1468" t="s">
        <v>45</v>
      </c>
      <c r="AB1468" t="s">
        <v>46</v>
      </c>
      <c r="AC1468">
        <v>16</v>
      </c>
      <c r="AD1468" t="s">
        <v>135</v>
      </c>
      <c r="AE1468" t="s">
        <v>65</v>
      </c>
      <c r="AF1468" t="s">
        <v>49</v>
      </c>
      <c r="AG1468" t="s">
        <v>143</v>
      </c>
      <c r="AH1468">
        <v>0</v>
      </c>
      <c r="AI1468" t="s">
        <v>108</v>
      </c>
      <c r="AJ1468" t="s">
        <v>91</v>
      </c>
    </row>
    <row r="1469" spans="1:36">
      <c r="A1469" t="s">
        <v>2554</v>
      </c>
      <c r="B1469">
        <f>1</f>
        <v>1</v>
      </c>
      <c r="C1469" t="s">
        <v>149</v>
      </c>
      <c r="D1469" t="str">
        <f>VLOOKUP(Table1[[#This Row],[State Name]], Lookup!$A$2:$B$33, 2, FALSE)</f>
        <v>AR</v>
      </c>
      <c r="E1469" t="s">
        <v>33</v>
      </c>
      <c r="F1469">
        <v>2020</v>
      </c>
      <c r="G1469" t="s">
        <v>83</v>
      </c>
      <c r="H1469">
        <f t="shared" si="22"/>
        <v>6</v>
      </c>
      <c r="I1469" s="3">
        <f>DATE(Table1[[#This Row],[Year]],Table1[[#This Row],[Month_Number]],1)</f>
        <v>43983</v>
      </c>
      <c r="J1469" t="s">
        <v>154</v>
      </c>
      <c r="K1469" t="s">
        <v>2555</v>
      </c>
      <c r="L1469" t="s">
        <v>37</v>
      </c>
      <c r="M1469">
        <v>5</v>
      </c>
      <c r="N1469" t="s">
        <v>60</v>
      </c>
      <c r="O1469">
        <v>1</v>
      </c>
      <c r="P1469">
        <v>0</v>
      </c>
      <c r="Q1469" t="s">
        <v>72</v>
      </c>
      <c r="R1469" t="s">
        <v>40</v>
      </c>
      <c r="S1469" t="s">
        <v>62</v>
      </c>
      <c r="T1469" t="s">
        <v>42</v>
      </c>
      <c r="U1469" t="s">
        <v>106</v>
      </c>
      <c r="V1469">
        <v>54</v>
      </c>
      <c r="W1469">
        <v>47</v>
      </c>
      <c r="X1469" t="str">
        <f>IF(Table1[[#This Row],[Driver Age]]&lt;25,"(&lt;25) Young",IF(Table1[[#This Row],[Driver Age]]&lt;=60,"(25–60) Adult","(&gt;60) Senior"))</f>
        <v>(25–60) Adult</v>
      </c>
      <c r="Y1469" t="s">
        <v>75</v>
      </c>
      <c r="Z1469" t="s">
        <v>107</v>
      </c>
      <c r="AA1469" t="s">
        <v>45</v>
      </c>
      <c r="AB1469" t="s">
        <v>77</v>
      </c>
      <c r="AC1469">
        <v>21</v>
      </c>
      <c r="AD1469" t="s">
        <v>47</v>
      </c>
      <c r="AE1469" t="s">
        <v>48</v>
      </c>
      <c r="AF1469" t="s">
        <v>26</v>
      </c>
      <c r="AG1469" t="s">
        <v>143</v>
      </c>
      <c r="AH1469">
        <v>0</v>
      </c>
      <c r="AI1469" t="s">
        <v>108</v>
      </c>
      <c r="AJ1469" t="s">
        <v>52</v>
      </c>
    </row>
    <row r="1470" spans="1:36">
      <c r="A1470" t="s">
        <v>2556</v>
      </c>
      <c r="B1470">
        <f>1</f>
        <v>1</v>
      </c>
      <c r="C1470" t="s">
        <v>32</v>
      </c>
      <c r="D1470" t="str">
        <f>VLOOKUP(Table1[[#This Row],[State Name]], Lookup!$A$2:$B$33, 2, FALSE)</f>
        <v>JK</v>
      </c>
      <c r="E1470" t="s">
        <v>33</v>
      </c>
      <c r="F1470">
        <v>2018</v>
      </c>
      <c r="G1470" t="s">
        <v>56</v>
      </c>
      <c r="H1470">
        <f t="shared" si="22"/>
        <v>1</v>
      </c>
      <c r="I1470" s="3">
        <f>DATE(Table1[[#This Row],[Year]],Table1[[#This Row],[Month_Number]],1)</f>
        <v>43101</v>
      </c>
      <c r="J1470" t="s">
        <v>101</v>
      </c>
      <c r="K1470" t="s">
        <v>2557</v>
      </c>
      <c r="L1470" t="s">
        <v>50</v>
      </c>
      <c r="M1470">
        <v>2</v>
      </c>
      <c r="N1470" t="s">
        <v>60</v>
      </c>
      <c r="O1470">
        <v>8</v>
      </c>
      <c r="P1470">
        <v>0</v>
      </c>
      <c r="Q1470" t="s">
        <v>103</v>
      </c>
      <c r="R1470" t="s">
        <v>40</v>
      </c>
      <c r="S1470" t="s">
        <v>73</v>
      </c>
      <c r="T1470" t="s">
        <v>74</v>
      </c>
      <c r="U1470" t="s">
        <v>89</v>
      </c>
      <c r="V1470">
        <v>34</v>
      </c>
      <c r="W1470">
        <v>61</v>
      </c>
      <c r="X1470" t="str">
        <f>IF(Table1[[#This Row],[Driver Age]]&lt;25,"(&lt;25) Young",IF(Table1[[#This Row],[Driver Age]]&lt;=60,"(25–60) Adult","(&gt;60) Senior"))</f>
        <v>(&gt;60) Senior</v>
      </c>
      <c r="Y1470" t="s">
        <v>75</v>
      </c>
      <c r="Z1470" t="s">
        <v>90</v>
      </c>
      <c r="AA1470" t="s">
        <v>45</v>
      </c>
      <c r="AB1470" t="s">
        <v>97</v>
      </c>
      <c r="AC1470">
        <v>7</v>
      </c>
      <c r="AD1470" t="s">
        <v>78</v>
      </c>
      <c r="AE1470" t="s">
        <v>65</v>
      </c>
      <c r="AF1470" t="s">
        <v>49</v>
      </c>
      <c r="AG1470" t="s">
        <v>143</v>
      </c>
      <c r="AH1470">
        <v>0</v>
      </c>
      <c r="AI1470" t="s">
        <v>66</v>
      </c>
      <c r="AJ1470" t="s">
        <v>109</v>
      </c>
    </row>
    <row r="1471" spans="1:36">
      <c r="A1471" t="s">
        <v>2558</v>
      </c>
      <c r="B1471">
        <f>1</f>
        <v>1</v>
      </c>
      <c r="C1471" t="s">
        <v>116</v>
      </c>
      <c r="D1471" t="str">
        <f>VLOOKUP(Table1[[#This Row],[State Name]], Lookup!$A$2:$B$33, 2, FALSE)</f>
        <v>HP</v>
      </c>
      <c r="E1471" t="s">
        <v>33</v>
      </c>
      <c r="F1471">
        <v>2021</v>
      </c>
      <c r="G1471" t="s">
        <v>83</v>
      </c>
      <c r="H1471">
        <f t="shared" si="22"/>
        <v>6</v>
      </c>
      <c r="I1471" s="3">
        <f>DATE(Table1[[#This Row],[Year]],Table1[[#This Row],[Month_Number]],1)</f>
        <v>44348</v>
      </c>
      <c r="J1471" t="s">
        <v>84</v>
      </c>
      <c r="K1471" t="s">
        <v>2389</v>
      </c>
      <c r="L1471" t="s">
        <v>50</v>
      </c>
      <c r="M1471">
        <v>1</v>
      </c>
      <c r="N1471" t="s">
        <v>71</v>
      </c>
      <c r="O1471">
        <v>5</v>
      </c>
      <c r="P1471">
        <v>2</v>
      </c>
      <c r="Q1471" t="s">
        <v>72</v>
      </c>
      <c r="R1471" t="s">
        <v>61</v>
      </c>
      <c r="S1471" t="s">
        <v>62</v>
      </c>
      <c r="T1471" t="s">
        <v>74</v>
      </c>
      <c r="U1471" t="s">
        <v>106</v>
      </c>
      <c r="V1471">
        <v>105</v>
      </c>
      <c r="W1471">
        <v>30</v>
      </c>
      <c r="X1471" t="str">
        <f>IF(Table1[[#This Row],[Driver Age]]&lt;25,"(&lt;25) Young",IF(Table1[[#This Row],[Driver Age]]&lt;=60,"(25–60) Adult","(&gt;60) Senior"))</f>
        <v>(25–60) Adult</v>
      </c>
      <c r="Y1471" t="s">
        <v>44</v>
      </c>
      <c r="Z1471" t="s">
        <v>107</v>
      </c>
      <c r="AA1471" t="s">
        <v>45</v>
      </c>
      <c r="AB1471" t="s">
        <v>64</v>
      </c>
      <c r="AC1471">
        <v>7</v>
      </c>
      <c r="AD1471" t="s">
        <v>78</v>
      </c>
      <c r="AE1471" t="s">
        <v>48</v>
      </c>
      <c r="AF1471" t="s">
        <v>26</v>
      </c>
      <c r="AG1471" t="s">
        <v>50</v>
      </c>
      <c r="AH1471">
        <v>0.4</v>
      </c>
      <c r="AI1471" t="s">
        <v>80</v>
      </c>
      <c r="AJ1471" t="s">
        <v>67</v>
      </c>
    </row>
    <row r="1472" spans="1:36">
      <c r="A1472" t="s">
        <v>2559</v>
      </c>
      <c r="B1472">
        <f>1</f>
        <v>1</v>
      </c>
      <c r="C1472" t="s">
        <v>215</v>
      </c>
      <c r="D1472" t="str">
        <f>VLOOKUP(Table1[[#This Row],[State Name]], Lookup!$A$2:$B$33, 2, FALSE)</f>
        <v>KL</v>
      </c>
      <c r="E1472" t="s">
        <v>33</v>
      </c>
      <c r="F1472">
        <v>2021</v>
      </c>
      <c r="G1472" t="s">
        <v>138</v>
      </c>
      <c r="H1472">
        <f t="shared" si="22"/>
        <v>9</v>
      </c>
      <c r="I1472" s="3">
        <f>DATE(Table1[[#This Row],[Year]],Table1[[#This Row],[Month_Number]],1)</f>
        <v>44440</v>
      </c>
      <c r="J1472" t="s">
        <v>154</v>
      </c>
      <c r="K1472" t="s">
        <v>2560</v>
      </c>
      <c r="L1472" t="s">
        <v>37</v>
      </c>
      <c r="M1472">
        <v>4</v>
      </c>
      <c r="N1472" t="s">
        <v>128</v>
      </c>
      <c r="O1472">
        <v>5</v>
      </c>
      <c r="P1472">
        <v>5</v>
      </c>
      <c r="Q1472" t="s">
        <v>103</v>
      </c>
      <c r="R1472" t="s">
        <v>88</v>
      </c>
      <c r="S1472" t="s">
        <v>120</v>
      </c>
      <c r="T1472" t="s">
        <v>105</v>
      </c>
      <c r="U1472" t="s">
        <v>89</v>
      </c>
      <c r="V1472">
        <v>73</v>
      </c>
      <c r="W1472">
        <v>58</v>
      </c>
      <c r="X1472" t="str">
        <f>IF(Table1[[#This Row],[Driver Age]]&lt;25,"(&lt;25) Young",IF(Table1[[#This Row],[Driver Age]]&lt;=60,"(25–60) Adult","(&gt;60) Senior"))</f>
        <v>(25–60) Adult</v>
      </c>
      <c r="Y1472" t="s">
        <v>75</v>
      </c>
      <c r="Z1472" t="s">
        <v>90</v>
      </c>
      <c r="AA1472" t="s">
        <v>76</v>
      </c>
      <c r="AB1472" t="s">
        <v>64</v>
      </c>
      <c r="AC1472">
        <v>23</v>
      </c>
      <c r="AD1472" t="s">
        <v>47</v>
      </c>
      <c r="AE1472" t="s">
        <v>48</v>
      </c>
      <c r="AF1472" t="s">
        <v>26</v>
      </c>
      <c r="AG1472" t="s">
        <v>50</v>
      </c>
      <c r="AH1472">
        <v>1</v>
      </c>
      <c r="AI1472" t="s">
        <v>66</v>
      </c>
      <c r="AJ1472" t="s">
        <v>91</v>
      </c>
    </row>
    <row r="1473" spans="1:36">
      <c r="A1473" t="s">
        <v>2561</v>
      </c>
      <c r="B1473">
        <f>1</f>
        <v>1</v>
      </c>
      <c r="C1473" t="s">
        <v>152</v>
      </c>
      <c r="D1473" t="str">
        <f>VLOOKUP(Table1[[#This Row],[State Name]], Lookup!$A$2:$B$33, 2, FALSE)</f>
        <v>AP</v>
      </c>
      <c r="E1473" t="s">
        <v>273</v>
      </c>
      <c r="F1473">
        <v>2020</v>
      </c>
      <c r="G1473" t="s">
        <v>117</v>
      </c>
      <c r="H1473">
        <f t="shared" si="22"/>
        <v>12</v>
      </c>
      <c r="I1473" s="3">
        <f>DATE(Table1[[#This Row],[Year]],Table1[[#This Row],[Month_Number]],1)</f>
        <v>44166</v>
      </c>
      <c r="J1473" t="s">
        <v>101</v>
      </c>
      <c r="K1473" t="s">
        <v>737</v>
      </c>
      <c r="L1473" t="s">
        <v>59</v>
      </c>
      <c r="M1473">
        <v>4</v>
      </c>
      <c r="N1473" t="s">
        <v>86</v>
      </c>
      <c r="O1473">
        <v>8</v>
      </c>
      <c r="P1473">
        <v>1</v>
      </c>
      <c r="Q1473" t="s">
        <v>103</v>
      </c>
      <c r="R1473" t="s">
        <v>88</v>
      </c>
      <c r="S1473" t="s">
        <v>73</v>
      </c>
      <c r="T1473" t="s">
        <v>105</v>
      </c>
      <c r="U1473" t="s">
        <v>33</v>
      </c>
      <c r="V1473">
        <v>115</v>
      </c>
      <c r="W1473">
        <v>44</v>
      </c>
      <c r="X1473" t="str">
        <f>IF(Table1[[#This Row],[Driver Age]]&lt;25,"(&lt;25) Young",IF(Table1[[#This Row],[Driver Age]]&lt;=60,"(25–60) Adult","(&gt;60) Senior"))</f>
        <v>(25–60) Adult</v>
      </c>
      <c r="Y1473" t="s">
        <v>75</v>
      </c>
      <c r="Z1473" t="s">
        <v>107</v>
      </c>
      <c r="AA1473" t="s">
        <v>76</v>
      </c>
      <c r="AB1473" t="s">
        <v>64</v>
      </c>
      <c r="AC1473">
        <v>6</v>
      </c>
      <c r="AD1473" t="s">
        <v>78</v>
      </c>
      <c r="AE1473" t="s">
        <v>48</v>
      </c>
      <c r="AF1473" t="s">
        <v>49</v>
      </c>
      <c r="AG1473" t="s">
        <v>50</v>
      </c>
      <c r="AH1473">
        <v>0.12</v>
      </c>
      <c r="AI1473" t="s">
        <v>108</v>
      </c>
      <c r="AJ1473" t="s">
        <v>81</v>
      </c>
    </row>
    <row r="1474" spans="1:36">
      <c r="A1474" t="s">
        <v>2562</v>
      </c>
      <c r="B1474">
        <f>1</f>
        <v>1</v>
      </c>
      <c r="C1474" t="s">
        <v>177</v>
      </c>
      <c r="D1474" t="str">
        <f>VLOOKUP(Table1[[#This Row],[State Name]], Lookup!$A$2:$B$33, 2, FALSE)</f>
        <v>MH</v>
      </c>
      <c r="E1474" t="s">
        <v>203</v>
      </c>
      <c r="F1474">
        <v>2018</v>
      </c>
      <c r="G1474" t="s">
        <v>83</v>
      </c>
      <c r="H1474">
        <f t="shared" ref="H1474:H1537" si="23">MONTH(DATEVALUE(G1474 &amp; " 5"))</f>
        <v>6</v>
      </c>
      <c r="I1474" s="3">
        <f>DATE(Table1[[#This Row],[Year]],Table1[[#This Row],[Month_Number]],1)</f>
        <v>43252</v>
      </c>
      <c r="J1474" t="s">
        <v>101</v>
      </c>
      <c r="K1474" t="s">
        <v>2563</v>
      </c>
      <c r="L1474" t="s">
        <v>59</v>
      </c>
      <c r="M1474">
        <v>5</v>
      </c>
      <c r="N1474" t="s">
        <v>71</v>
      </c>
      <c r="O1474">
        <v>1</v>
      </c>
      <c r="P1474">
        <v>1</v>
      </c>
      <c r="Q1474" t="s">
        <v>103</v>
      </c>
      <c r="R1474" t="s">
        <v>40</v>
      </c>
      <c r="S1474" t="s">
        <v>73</v>
      </c>
      <c r="T1474" t="s">
        <v>74</v>
      </c>
      <c r="U1474" t="s">
        <v>106</v>
      </c>
      <c r="V1474">
        <v>40</v>
      </c>
      <c r="W1474">
        <v>57</v>
      </c>
      <c r="X1474" t="str">
        <f>IF(Table1[[#This Row],[Driver Age]]&lt;25,"(&lt;25) Young",IF(Table1[[#This Row],[Driver Age]]&lt;=60,"(25–60) Adult","(&gt;60) Senior"))</f>
        <v>(25–60) Adult</v>
      </c>
      <c r="Y1474" t="s">
        <v>75</v>
      </c>
      <c r="Z1474" t="s">
        <v>33</v>
      </c>
      <c r="AA1474" t="s">
        <v>45</v>
      </c>
      <c r="AB1474" t="s">
        <v>77</v>
      </c>
      <c r="AC1474">
        <v>9</v>
      </c>
      <c r="AD1474" t="s">
        <v>78</v>
      </c>
      <c r="AE1474" t="s">
        <v>65</v>
      </c>
      <c r="AF1474" t="s">
        <v>49</v>
      </c>
      <c r="AG1474" t="s">
        <v>50</v>
      </c>
      <c r="AH1474">
        <v>1</v>
      </c>
      <c r="AI1474" t="s">
        <v>66</v>
      </c>
      <c r="AJ1474" t="s">
        <v>109</v>
      </c>
    </row>
    <row r="1475" spans="1:36">
      <c r="A1475" t="s">
        <v>2564</v>
      </c>
      <c r="B1475">
        <f>1</f>
        <v>1</v>
      </c>
      <c r="C1475" t="s">
        <v>197</v>
      </c>
      <c r="D1475" t="str">
        <f>VLOOKUP(Table1[[#This Row],[State Name]], Lookup!$A$2:$B$33, 2, FALSE)</f>
        <v>GJ</v>
      </c>
      <c r="E1475" t="s">
        <v>245</v>
      </c>
      <c r="F1475">
        <v>2018</v>
      </c>
      <c r="G1475" t="s">
        <v>100</v>
      </c>
      <c r="H1475">
        <f t="shared" si="23"/>
        <v>11</v>
      </c>
      <c r="I1475" s="3">
        <f>DATE(Table1[[#This Row],[Year]],Table1[[#This Row],[Month_Number]],1)</f>
        <v>43405</v>
      </c>
      <c r="J1475" t="s">
        <v>95</v>
      </c>
      <c r="K1475" t="s">
        <v>835</v>
      </c>
      <c r="L1475" t="s">
        <v>59</v>
      </c>
      <c r="M1475">
        <v>4</v>
      </c>
      <c r="N1475" t="s">
        <v>113</v>
      </c>
      <c r="O1475">
        <v>0</v>
      </c>
      <c r="P1475">
        <v>2</v>
      </c>
      <c r="Q1475" t="s">
        <v>39</v>
      </c>
      <c r="R1475" t="s">
        <v>61</v>
      </c>
      <c r="S1475" t="s">
        <v>62</v>
      </c>
      <c r="T1475" t="s">
        <v>74</v>
      </c>
      <c r="U1475" t="s">
        <v>33</v>
      </c>
      <c r="V1475">
        <v>107</v>
      </c>
      <c r="W1475">
        <v>57</v>
      </c>
      <c r="X1475" t="str">
        <f>IF(Table1[[#This Row],[Driver Age]]&lt;25,"(&lt;25) Young",IF(Table1[[#This Row],[Driver Age]]&lt;=60,"(25–60) Adult","(&gt;60) Senior"))</f>
        <v>(25–60) Adult</v>
      </c>
      <c r="Y1475" t="s">
        <v>75</v>
      </c>
      <c r="Z1475" t="s">
        <v>107</v>
      </c>
      <c r="AA1475" t="s">
        <v>76</v>
      </c>
      <c r="AB1475" t="s">
        <v>64</v>
      </c>
      <c r="AC1475">
        <v>13</v>
      </c>
      <c r="AD1475" t="s">
        <v>135</v>
      </c>
      <c r="AE1475" t="s">
        <v>65</v>
      </c>
      <c r="AF1475" t="s">
        <v>49</v>
      </c>
      <c r="AG1475" t="s">
        <v>50</v>
      </c>
      <c r="AH1475">
        <v>0</v>
      </c>
      <c r="AI1475" t="s">
        <v>66</v>
      </c>
      <c r="AJ1475" t="s">
        <v>67</v>
      </c>
    </row>
    <row r="1476" spans="1:36">
      <c r="A1476" t="s">
        <v>2565</v>
      </c>
      <c r="B1476">
        <f>1</f>
        <v>1</v>
      </c>
      <c r="C1476" t="s">
        <v>149</v>
      </c>
      <c r="D1476" t="str">
        <f>VLOOKUP(Table1[[#This Row],[State Name]], Lookup!$A$2:$B$33, 2, FALSE)</f>
        <v>AR</v>
      </c>
      <c r="E1476" t="s">
        <v>33</v>
      </c>
      <c r="F1476">
        <v>2022</v>
      </c>
      <c r="G1476" t="s">
        <v>83</v>
      </c>
      <c r="H1476">
        <f t="shared" si="23"/>
        <v>6</v>
      </c>
      <c r="I1476" s="3">
        <f>DATE(Table1[[#This Row],[Year]],Table1[[#This Row],[Month_Number]],1)</f>
        <v>44713</v>
      </c>
      <c r="J1476" t="s">
        <v>101</v>
      </c>
      <c r="K1476" t="s">
        <v>2526</v>
      </c>
      <c r="L1476" t="s">
        <v>50</v>
      </c>
      <c r="M1476">
        <v>4</v>
      </c>
      <c r="N1476" t="s">
        <v>162</v>
      </c>
      <c r="O1476">
        <v>6</v>
      </c>
      <c r="P1476">
        <v>3</v>
      </c>
      <c r="Q1476" t="s">
        <v>87</v>
      </c>
      <c r="R1476" t="s">
        <v>61</v>
      </c>
      <c r="S1476" t="s">
        <v>120</v>
      </c>
      <c r="T1476" t="s">
        <v>63</v>
      </c>
      <c r="U1476" t="s">
        <v>89</v>
      </c>
      <c r="V1476">
        <v>114</v>
      </c>
      <c r="W1476">
        <v>48</v>
      </c>
      <c r="X1476" t="str">
        <f>IF(Table1[[#This Row],[Driver Age]]&lt;25,"(&lt;25) Young",IF(Table1[[#This Row],[Driver Age]]&lt;=60,"(25–60) Adult","(&gt;60) Senior"))</f>
        <v>(25–60) Adult</v>
      </c>
      <c r="Y1476" t="s">
        <v>75</v>
      </c>
      <c r="Z1476" t="s">
        <v>90</v>
      </c>
      <c r="AA1476" t="s">
        <v>45</v>
      </c>
      <c r="AB1476" t="s">
        <v>77</v>
      </c>
      <c r="AC1476">
        <v>17</v>
      </c>
      <c r="AD1476" t="s">
        <v>114</v>
      </c>
      <c r="AE1476" t="s">
        <v>79</v>
      </c>
      <c r="AF1476" t="s">
        <v>49</v>
      </c>
      <c r="AG1476" t="s">
        <v>50</v>
      </c>
      <c r="AH1476">
        <v>0.5</v>
      </c>
      <c r="AI1476" t="s">
        <v>108</v>
      </c>
      <c r="AJ1476" t="s">
        <v>81</v>
      </c>
    </row>
    <row r="1477" spans="1:36">
      <c r="A1477" t="s">
        <v>2566</v>
      </c>
      <c r="B1477">
        <f>1</f>
        <v>1</v>
      </c>
      <c r="C1477" t="s">
        <v>122</v>
      </c>
      <c r="D1477" t="str">
        <f>VLOOKUP(Table1[[#This Row],[State Name]], Lookup!$A$2:$B$33, 2, FALSE)</f>
        <v>RJ</v>
      </c>
      <c r="E1477" t="s">
        <v>483</v>
      </c>
      <c r="F1477">
        <v>2018</v>
      </c>
      <c r="G1477" t="s">
        <v>130</v>
      </c>
      <c r="H1477">
        <f t="shared" si="23"/>
        <v>4</v>
      </c>
      <c r="I1477" s="3">
        <f>DATE(Table1[[#This Row],[Year]],Table1[[#This Row],[Month_Number]],1)</f>
        <v>43191</v>
      </c>
      <c r="J1477" t="s">
        <v>35</v>
      </c>
      <c r="K1477" t="s">
        <v>441</v>
      </c>
      <c r="L1477" t="s">
        <v>59</v>
      </c>
      <c r="M1477">
        <v>5</v>
      </c>
      <c r="N1477" t="s">
        <v>71</v>
      </c>
      <c r="O1477">
        <v>8</v>
      </c>
      <c r="P1477">
        <v>5</v>
      </c>
      <c r="Q1477" t="s">
        <v>39</v>
      </c>
      <c r="R1477" t="s">
        <v>104</v>
      </c>
      <c r="S1477" t="s">
        <v>73</v>
      </c>
      <c r="T1477" t="s">
        <v>105</v>
      </c>
      <c r="U1477" t="s">
        <v>33</v>
      </c>
      <c r="V1477">
        <v>36</v>
      </c>
      <c r="W1477">
        <v>68</v>
      </c>
      <c r="X1477" t="str">
        <f>IF(Table1[[#This Row],[Driver Age]]&lt;25,"(&lt;25) Young",IF(Table1[[#This Row],[Driver Age]]&lt;=60,"(25–60) Adult","(&gt;60) Senior"))</f>
        <v>(&gt;60) Senior</v>
      </c>
      <c r="Y1477" t="s">
        <v>75</v>
      </c>
      <c r="Z1477" t="s">
        <v>90</v>
      </c>
      <c r="AA1477" t="s">
        <v>45</v>
      </c>
      <c r="AB1477" t="s">
        <v>77</v>
      </c>
      <c r="AC1477">
        <v>7</v>
      </c>
      <c r="AD1477" t="s">
        <v>78</v>
      </c>
      <c r="AE1477" t="s">
        <v>65</v>
      </c>
      <c r="AF1477" t="s">
        <v>49</v>
      </c>
      <c r="AG1477" t="s">
        <v>50</v>
      </c>
      <c r="AH1477">
        <v>0.62</v>
      </c>
      <c r="AI1477" t="s">
        <v>51</v>
      </c>
      <c r="AJ1477" t="s">
        <v>109</v>
      </c>
    </row>
    <row r="1478" spans="1:36">
      <c r="A1478" t="s">
        <v>2567</v>
      </c>
      <c r="B1478">
        <f>1</f>
        <v>1</v>
      </c>
      <c r="C1478" t="s">
        <v>220</v>
      </c>
      <c r="D1478" t="str">
        <f>VLOOKUP(Table1[[#This Row],[State Name]], Lookup!$A$2:$B$33, 2, FALSE)</f>
        <v>NL</v>
      </c>
      <c r="E1478" t="s">
        <v>33</v>
      </c>
      <c r="F1478">
        <v>2020</v>
      </c>
      <c r="G1478" t="s">
        <v>130</v>
      </c>
      <c r="H1478">
        <f t="shared" si="23"/>
        <v>4</v>
      </c>
      <c r="I1478" s="3">
        <f>DATE(Table1[[#This Row],[Year]],Table1[[#This Row],[Month_Number]],1)</f>
        <v>43922</v>
      </c>
      <c r="J1478" t="s">
        <v>154</v>
      </c>
      <c r="K1478" t="s">
        <v>1855</v>
      </c>
      <c r="L1478" t="s">
        <v>37</v>
      </c>
      <c r="M1478">
        <v>4</v>
      </c>
      <c r="N1478" t="s">
        <v>113</v>
      </c>
      <c r="O1478">
        <v>1</v>
      </c>
      <c r="P1478">
        <v>2</v>
      </c>
      <c r="Q1478" t="s">
        <v>87</v>
      </c>
      <c r="R1478" t="s">
        <v>88</v>
      </c>
      <c r="S1478" t="s">
        <v>41</v>
      </c>
      <c r="T1478" t="s">
        <v>63</v>
      </c>
      <c r="U1478" t="s">
        <v>43</v>
      </c>
      <c r="V1478">
        <v>57</v>
      </c>
      <c r="W1478">
        <v>50</v>
      </c>
      <c r="X1478" t="str">
        <f>IF(Table1[[#This Row],[Driver Age]]&lt;25,"(&lt;25) Young",IF(Table1[[#This Row],[Driver Age]]&lt;=60,"(25–60) Adult","(&gt;60) Senior"))</f>
        <v>(25–60) Adult</v>
      </c>
      <c r="Y1478" t="s">
        <v>75</v>
      </c>
      <c r="Z1478" t="s">
        <v>90</v>
      </c>
      <c r="AA1478" t="s">
        <v>76</v>
      </c>
      <c r="AB1478" t="s">
        <v>97</v>
      </c>
      <c r="AC1478">
        <v>6</v>
      </c>
      <c r="AD1478" t="s">
        <v>78</v>
      </c>
      <c r="AE1478" t="s">
        <v>48</v>
      </c>
      <c r="AF1478" t="s">
        <v>26</v>
      </c>
      <c r="AG1478" t="s">
        <v>50</v>
      </c>
      <c r="AH1478">
        <v>2</v>
      </c>
      <c r="AI1478" t="s">
        <v>66</v>
      </c>
      <c r="AJ1478" t="s">
        <v>52</v>
      </c>
    </row>
    <row r="1479" spans="1:36">
      <c r="A1479" t="s">
        <v>2568</v>
      </c>
      <c r="B1479">
        <f>1</f>
        <v>1</v>
      </c>
      <c r="C1479" t="s">
        <v>327</v>
      </c>
      <c r="D1479" t="str">
        <f>VLOOKUP(Table1[[#This Row],[State Name]], Lookup!$A$2:$B$33, 2, FALSE)</f>
        <v>MN</v>
      </c>
      <c r="E1479" t="s">
        <v>33</v>
      </c>
      <c r="F1479">
        <v>2018</v>
      </c>
      <c r="G1479" t="s">
        <v>83</v>
      </c>
      <c r="H1479">
        <f t="shared" si="23"/>
        <v>6</v>
      </c>
      <c r="I1479" s="3">
        <f>DATE(Table1[[#This Row],[Year]],Table1[[#This Row],[Month_Number]],1)</f>
        <v>43252</v>
      </c>
      <c r="J1479" t="s">
        <v>35</v>
      </c>
      <c r="K1479" t="s">
        <v>367</v>
      </c>
      <c r="L1479" t="s">
        <v>50</v>
      </c>
      <c r="M1479">
        <v>3</v>
      </c>
      <c r="N1479" t="s">
        <v>38</v>
      </c>
      <c r="O1479">
        <v>1</v>
      </c>
      <c r="P1479">
        <v>3</v>
      </c>
      <c r="Q1479" t="s">
        <v>39</v>
      </c>
      <c r="R1479" t="s">
        <v>88</v>
      </c>
      <c r="S1479" t="s">
        <v>73</v>
      </c>
      <c r="T1479" t="s">
        <v>105</v>
      </c>
      <c r="U1479" t="s">
        <v>89</v>
      </c>
      <c r="V1479">
        <v>98</v>
      </c>
      <c r="W1479">
        <v>40</v>
      </c>
      <c r="X1479" t="str">
        <f>IF(Table1[[#This Row],[Driver Age]]&lt;25,"(&lt;25) Young",IF(Table1[[#This Row],[Driver Age]]&lt;=60,"(25–60) Adult","(&gt;60) Senior"))</f>
        <v>(25–60) Adult</v>
      </c>
      <c r="Y1479" t="s">
        <v>75</v>
      </c>
      <c r="Z1479" t="s">
        <v>90</v>
      </c>
      <c r="AA1479" t="s">
        <v>45</v>
      </c>
      <c r="AB1479" t="s">
        <v>97</v>
      </c>
      <c r="AC1479">
        <v>7</v>
      </c>
      <c r="AD1479" t="s">
        <v>78</v>
      </c>
      <c r="AE1479" t="s">
        <v>65</v>
      </c>
      <c r="AF1479" t="s">
        <v>49</v>
      </c>
      <c r="AG1479" t="s">
        <v>50</v>
      </c>
      <c r="AH1479">
        <v>3</v>
      </c>
      <c r="AI1479" t="s">
        <v>108</v>
      </c>
      <c r="AJ1479" t="s">
        <v>67</v>
      </c>
    </row>
    <row r="1480" spans="1:36">
      <c r="A1480" t="s">
        <v>2569</v>
      </c>
      <c r="B1480">
        <f>1</f>
        <v>1</v>
      </c>
      <c r="C1480" t="s">
        <v>197</v>
      </c>
      <c r="D1480" t="str">
        <f>VLOOKUP(Table1[[#This Row],[State Name]], Lookup!$A$2:$B$33, 2, FALSE)</f>
        <v>GJ</v>
      </c>
      <c r="E1480" t="s">
        <v>198</v>
      </c>
      <c r="F1480">
        <v>2020</v>
      </c>
      <c r="G1480" t="s">
        <v>94</v>
      </c>
      <c r="H1480">
        <f t="shared" si="23"/>
        <v>8</v>
      </c>
      <c r="I1480" s="3">
        <f>DATE(Table1[[#This Row],[Year]],Table1[[#This Row],[Month_Number]],1)</f>
        <v>44044</v>
      </c>
      <c r="J1480" t="s">
        <v>154</v>
      </c>
      <c r="K1480" t="s">
        <v>1333</v>
      </c>
      <c r="L1480" t="s">
        <v>37</v>
      </c>
      <c r="M1480">
        <v>1</v>
      </c>
      <c r="N1480" t="s">
        <v>38</v>
      </c>
      <c r="O1480">
        <v>6</v>
      </c>
      <c r="P1480">
        <v>3</v>
      </c>
      <c r="Q1480" t="s">
        <v>119</v>
      </c>
      <c r="R1480" t="s">
        <v>104</v>
      </c>
      <c r="S1480" t="s">
        <v>41</v>
      </c>
      <c r="T1480" t="s">
        <v>74</v>
      </c>
      <c r="U1480" t="s">
        <v>106</v>
      </c>
      <c r="V1480">
        <v>41</v>
      </c>
      <c r="W1480">
        <v>65</v>
      </c>
      <c r="X1480" t="str">
        <f>IF(Table1[[#This Row],[Driver Age]]&lt;25,"(&lt;25) Young",IF(Table1[[#This Row],[Driver Age]]&lt;=60,"(25–60) Adult","(&gt;60) Senior"))</f>
        <v>(&gt;60) Senior</v>
      </c>
      <c r="Y1480" t="s">
        <v>44</v>
      </c>
      <c r="Z1480" t="s">
        <v>90</v>
      </c>
      <c r="AA1480" t="s">
        <v>76</v>
      </c>
      <c r="AB1480" t="s">
        <v>46</v>
      </c>
      <c r="AC1480">
        <v>2</v>
      </c>
      <c r="AD1480" t="s">
        <v>47</v>
      </c>
      <c r="AE1480" t="s">
        <v>48</v>
      </c>
      <c r="AF1480" t="s">
        <v>26</v>
      </c>
      <c r="AG1480" t="s">
        <v>50</v>
      </c>
      <c r="AH1480">
        <v>0.5</v>
      </c>
      <c r="AI1480" t="s">
        <v>51</v>
      </c>
      <c r="AJ1480" t="s">
        <v>109</v>
      </c>
    </row>
    <row r="1481" spans="1:36">
      <c r="A1481" t="s">
        <v>2570</v>
      </c>
      <c r="B1481">
        <f>1</f>
        <v>1</v>
      </c>
      <c r="C1481" t="s">
        <v>122</v>
      </c>
      <c r="D1481" t="str">
        <f>VLOOKUP(Table1[[#This Row],[State Name]], Lookup!$A$2:$B$33, 2, FALSE)</f>
        <v>RJ</v>
      </c>
      <c r="E1481" t="s">
        <v>1191</v>
      </c>
      <c r="F1481">
        <v>2023</v>
      </c>
      <c r="G1481" t="s">
        <v>100</v>
      </c>
      <c r="H1481">
        <f t="shared" si="23"/>
        <v>11</v>
      </c>
      <c r="I1481" s="3">
        <f>DATE(Table1[[#This Row],[Year]],Table1[[#This Row],[Month_Number]],1)</f>
        <v>45231</v>
      </c>
      <c r="J1481" t="s">
        <v>95</v>
      </c>
      <c r="K1481" t="s">
        <v>1624</v>
      </c>
      <c r="L1481" t="s">
        <v>37</v>
      </c>
      <c r="M1481">
        <v>4</v>
      </c>
      <c r="N1481" t="s">
        <v>162</v>
      </c>
      <c r="O1481">
        <v>7</v>
      </c>
      <c r="P1481">
        <v>1</v>
      </c>
      <c r="Q1481" t="s">
        <v>87</v>
      </c>
      <c r="R1481" t="s">
        <v>40</v>
      </c>
      <c r="S1481" t="s">
        <v>73</v>
      </c>
      <c r="T1481" t="s">
        <v>105</v>
      </c>
      <c r="U1481" t="s">
        <v>89</v>
      </c>
      <c r="V1481">
        <v>86</v>
      </c>
      <c r="W1481">
        <v>61</v>
      </c>
      <c r="X1481" t="str">
        <f>IF(Table1[[#This Row],[Driver Age]]&lt;25,"(&lt;25) Young",IF(Table1[[#This Row],[Driver Age]]&lt;=60,"(25–60) Adult","(&gt;60) Senior"))</f>
        <v>(&gt;60) Senior</v>
      </c>
      <c r="Y1481" t="s">
        <v>44</v>
      </c>
      <c r="Z1481" t="s">
        <v>33</v>
      </c>
      <c r="AA1481" t="s">
        <v>45</v>
      </c>
      <c r="AB1481" t="s">
        <v>97</v>
      </c>
      <c r="AC1481">
        <v>19</v>
      </c>
      <c r="AD1481" t="s">
        <v>114</v>
      </c>
      <c r="AE1481" t="s">
        <v>79</v>
      </c>
      <c r="AF1481" t="s">
        <v>49</v>
      </c>
      <c r="AG1481" t="s">
        <v>50</v>
      </c>
      <c r="AH1481">
        <v>0.14000000000000001</v>
      </c>
      <c r="AI1481" t="s">
        <v>66</v>
      </c>
      <c r="AJ1481" t="s">
        <v>91</v>
      </c>
    </row>
    <row r="1482" spans="1:36">
      <c r="A1482" t="s">
        <v>2571</v>
      </c>
      <c r="B1482">
        <f>1</f>
        <v>1</v>
      </c>
      <c r="C1482" t="s">
        <v>145</v>
      </c>
      <c r="D1482" t="str">
        <f>VLOOKUP(Table1[[#This Row],[State Name]], Lookup!$A$2:$B$33, 2, FALSE)</f>
        <v>TS</v>
      </c>
      <c r="E1482" t="s">
        <v>33</v>
      </c>
      <c r="F1482">
        <v>2022</v>
      </c>
      <c r="G1482" t="s">
        <v>56</v>
      </c>
      <c r="H1482">
        <f t="shared" si="23"/>
        <v>1</v>
      </c>
      <c r="I1482" s="3">
        <f>DATE(Table1[[#This Row],[Year]],Table1[[#This Row],[Month_Number]],1)</f>
        <v>44562</v>
      </c>
      <c r="J1482" t="s">
        <v>154</v>
      </c>
      <c r="K1482" t="s">
        <v>2572</v>
      </c>
      <c r="L1482" t="s">
        <v>59</v>
      </c>
      <c r="M1482">
        <v>3</v>
      </c>
      <c r="N1482" t="s">
        <v>162</v>
      </c>
      <c r="O1482">
        <v>4</v>
      </c>
      <c r="P1482">
        <v>0</v>
      </c>
      <c r="Q1482" t="s">
        <v>103</v>
      </c>
      <c r="R1482" t="s">
        <v>61</v>
      </c>
      <c r="S1482" t="s">
        <v>62</v>
      </c>
      <c r="T1482" t="s">
        <v>74</v>
      </c>
      <c r="U1482" t="s">
        <v>89</v>
      </c>
      <c r="V1482">
        <v>64</v>
      </c>
      <c r="W1482">
        <v>27</v>
      </c>
      <c r="X1482" t="str">
        <f>IF(Table1[[#This Row],[Driver Age]]&lt;25,"(&lt;25) Young",IF(Table1[[#This Row],[Driver Age]]&lt;=60,"(25–60) Adult","(&gt;60) Senior"))</f>
        <v>(25–60) Adult</v>
      </c>
      <c r="Y1482" t="s">
        <v>75</v>
      </c>
      <c r="Z1482" t="s">
        <v>90</v>
      </c>
      <c r="AA1482" t="s">
        <v>45</v>
      </c>
      <c r="AB1482" t="s">
        <v>77</v>
      </c>
      <c r="AC1482">
        <v>22</v>
      </c>
      <c r="AD1482" t="s">
        <v>47</v>
      </c>
      <c r="AE1482" t="s">
        <v>79</v>
      </c>
      <c r="AF1482" t="s">
        <v>26</v>
      </c>
      <c r="AG1482" t="s">
        <v>143</v>
      </c>
      <c r="AH1482">
        <v>0</v>
      </c>
      <c r="AI1482" t="s">
        <v>80</v>
      </c>
      <c r="AJ1482" t="s">
        <v>52</v>
      </c>
    </row>
    <row r="1483" spans="1:36">
      <c r="A1483" t="s">
        <v>2573</v>
      </c>
      <c r="B1483">
        <f>1</f>
        <v>1</v>
      </c>
      <c r="C1483" t="s">
        <v>215</v>
      </c>
      <c r="D1483" t="str">
        <f>VLOOKUP(Table1[[#This Row],[State Name]], Lookup!$A$2:$B$33, 2, FALSE)</f>
        <v>KL</v>
      </c>
      <c r="E1483" t="s">
        <v>33</v>
      </c>
      <c r="F1483">
        <v>2023</v>
      </c>
      <c r="G1483" t="s">
        <v>56</v>
      </c>
      <c r="H1483">
        <f t="shared" si="23"/>
        <v>1</v>
      </c>
      <c r="I1483" s="3">
        <f>DATE(Table1[[#This Row],[Year]],Table1[[#This Row],[Month_Number]],1)</f>
        <v>44927</v>
      </c>
      <c r="J1483" t="s">
        <v>95</v>
      </c>
      <c r="K1483" t="s">
        <v>2106</v>
      </c>
      <c r="L1483" t="s">
        <v>50</v>
      </c>
      <c r="M1483">
        <v>3</v>
      </c>
      <c r="N1483" t="s">
        <v>38</v>
      </c>
      <c r="O1483">
        <v>8</v>
      </c>
      <c r="P1483">
        <v>1</v>
      </c>
      <c r="Q1483" t="s">
        <v>39</v>
      </c>
      <c r="R1483" t="s">
        <v>104</v>
      </c>
      <c r="S1483" t="s">
        <v>120</v>
      </c>
      <c r="T1483" t="s">
        <v>42</v>
      </c>
      <c r="U1483" t="s">
        <v>43</v>
      </c>
      <c r="V1483">
        <v>113</v>
      </c>
      <c r="W1483">
        <v>68</v>
      </c>
      <c r="X1483" t="str">
        <f>IF(Table1[[#This Row],[Driver Age]]&lt;25,"(&lt;25) Young",IF(Table1[[#This Row],[Driver Age]]&lt;=60,"(25–60) Adult","(&gt;60) Senior"))</f>
        <v>(&gt;60) Senior</v>
      </c>
      <c r="Y1483" t="s">
        <v>44</v>
      </c>
      <c r="Z1483" t="s">
        <v>107</v>
      </c>
      <c r="AA1483" t="s">
        <v>45</v>
      </c>
      <c r="AB1483" t="s">
        <v>46</v>
      </c>
      <c r="AC1483">
        <v>9</v>
      </c>
      <c r="AD1483" t="s">
        <v>78</v>
      </c>
      <c r="AE1483" t="s">
        <v>79</v>
      </c>
      <c r="AF1483" t="s">
        <v>49</v>
      </c>
      <c r="AG1483" t="s">
        <v>50</v>
      </c>
      <c r="AH1483">
        <v>0.12</v>
      </c>
      <c r="AI1483" t="s">
        <v>51</v>
      </c>
      <c r="AJ1483" t="s">
        <v>81</v>
      </c>
    </row>
    <row r="1484" spans="1:36">
      <c r="A1484" t="s">
        <v>2574</v>
      </c>
      <c r="B1484">
        <f>1</f>
        <v>1</v>
      </c>
      <c r="C1484" t="s">
        <v>93</v>
      </c>
      <c r="D1484" t="str">
        <f>VLOOKUP(Table1[[#This Row],[State Name]], Lookup!$A$2:$B$33, 2, FALSE)</f>
        <v>SK</v>
      </c>
      <c r="E1484" t="s">
        <v>33</v>
      </c>
      <c r="F1484">
        <v>2020</v>
      </c>
      <c r="G1484" t="s">
        <v>138</v>
      </c>
      <c r="H1484">
        <f t="shared" si="23"/>
        <v>9</v>
      </c>
      <c r="I1484" s="3">
        <f>DATE(Table1[[#This Row],[Year]],Table1[[#This Row],[Month_Number]],1)</f>
        <v>44075</v>
      </c>
      <c r="J1484" t="s">
        <v>95</v>
      </c>
      <c r="K1484" t="s">
        <v>2575</v>
      </c>
      <c r="L1484" t="s">
        <v>37</v>
      </c>
      <c r="M1484">
        <v>5</v>
      </c>
      <c r="N1484" t="s">
        <v>86</v>
      </c>
      <c r="O1484">
        <v>0</v>
      </c>
      <c r="P1484">
        <v>4</v>
      </c>
      <c r="Q1484" t="s">
        <v>39</v>
      </c>
      <c r="R1484" t="s">
        <v>61</v>
      </c>
      <c r="S1484" t="s">
        <v>41</v>
      </c>
      <c r="T1484" t="s">
        <v>74</v>
      </c>
      <c r="U1484" t="s">
        <v>106</v>
      </c>
      <c r="V1484">
        <v>118</v>
      </c>
      <c r="W1484">
        <v>52</v>
      </c>
      <c r="X1484" t="str">
        <f>IF(Table1[[#This Row],[Driver Age]]&lt;25,"(&lt;25) Young",IF(Table1[[#This Row],[Driver Age]]&lt;=60,"(25–60) Adult","(&gt;60) Senior"))</f>
        <v>(25–60) Adult</v>
      </c>
      <c r="Y1484" t="s">
        <v>75</v>
      </c>
      <c r="Z1484" t="s">
        <v>90</v>
      </c>
      <c r="AA1484" t="s">
        <v>45</v>
      </c>
      <c r="AB1484" t="s">
        <v>97</v>
      </c>
      <c r="AC1484">
        <v>10</v>
      </c>
      <c r="AD1484" t="s">
        <v>78</v>
      </c>
      <c r="AE1484" t="s">
        <v>48</v>
      </c>
      <c r="AF1484" t="s">
        <v>49</v>
      </c>
      <c r="AG1484" t="s">
        <v>50</v>
      </c>
      <c r="AH1484">
        <v>0</v>
      </c>
      <c r="AI1484" t="s">
        <v>66</v>
      </c>
      <c r="AJ1484" t="s">
        <v>81</v>
      </c>
    </row>
    <row r="1485" spans="1:36">
      <c r="A1485" t="s">
        <v>2576</v>
      </c>
      <c r="B1485">
        <f>1</f>
        <v>1</v>
      </c>
      <c r="C1485" t="s">
        <v>311</v>
      </c>
      <c r="D1485" t="str">
        <f>VLOOKUP(Table1[[#This Row],[State Name]], Lookup!$A$2:$B$33, 2, FALSE)</f>
        <v>JH</v>
      </c>
      <c r="E1485" t="s">
        <v>33</v>
      </c>
      <c r="F1485">
        <v>2021</v>
      </c>
      <c r="G1485" t="s">
        <v>56</v>
      </c>
      <c r="H1485">
        <f t="shared" si="23"/>
        <v>1</v>
      </c>
      <c r="I1485" s="3">
        <f>DATE(Table1[[#This Row],[Year]],Table1[[#This Row],[Month_Number]],1)</f>
        <v>44197</v>
      </c>
      <c r="J1485" t="s">
        <v>154</v>
      </c>
      <c r="K1485" t="s">
        <v>441</v>
      </c>
      <c r="L1485" t="s">
        <v>59</v>
      </c>
      <c r="M1485">
        <v>5</v>
      </c>
      <c r="N1485" t="s">
        <v>113</v>
      </c>
      <c r="O1485">
        <v>8</v>
      </c>
      <c r="P1485">
        <v>4</v>
      </c>
      <c r="Q1485" t="s">
        <v>103</v>
      </c>
      <c r="R1485" t="s">
        <v>88</v>
      </c>
      <c r="S1485" t="s">
        <v>41</v>
      </c>
      <c r="T1485" t="s">
        <v>105</v>
      </c>
      <c r="U1485" t="s">
        <v>43</v>
      </c>
      <c r="V1485">
        <v>71</v>
      </c>
      <c r="W1485">
        <v>39</v>
      </c>
      <c r="X1485" t="str">
        <f>IF(Table1[[#This Row],[Driver Age]]&lt;25,"(&lt;25) Young",IF(Table1[[#This Row],[Driver Age]]&lt;=60,"(25–60) Adult","(&gt;60) Senior"))</f>
        <v>(25–60) Adult</v>
      </c>
      <c r="Y1485" t="s">
        <v>44</v>
      </c>
      <c r="Z1485" t="s">
        <v>90</v>
      </c>
      <c r="AA1485" t="s">
        <v>76</v>
      </c>
      <c r="AB1485" t="s">
        <v>64</v>
      </c>
      <c r="AC1485">
        <v>7</v>
      </c>
      <c r="AD1485" t="s">
        <v>78</v>
      </c>
      <c r="AE1485" t="s">
        <v>48</v>
      </c>
      <c r="AF1485" t="s">
        <v>26</v>
      </c>
      <c r="AG1485" t="s">
        <v>50</v>
      </c>
      <c r="AH1485">
        <v>0.5</v>
      </c>
      <c r="AI1485" t="s">
        <v>108</v>
      </c>
      <c r="AJ1485" t="s">
        <v>91</v>
      </c>
    </row>
    <row r="1486" spans="1:36">
      <c r="A1486" t="s">
        <v>2577</v>
      </c>
      <c r="B1486">
        <f>1</f>
        <v>1</v>
      </c>
      <c r="C1486" t="s">
        <v>318</v>
      </c>
      <c r="D1486" t="str">
        <f>VLOOKUP(Table1[[#This Row],[State Name]], Lookup!$A$2:$B$33, 2, FALSE)</f>
        <v>PB</v>
      </c>
      <c r="E1486" t="s">
        <v>33</v>
      </c>
      <c r="F1486">
        <v>2018</v>
      </c>
      <c r="G1486" t="s">
        <v>100</v>
      </c>
      <c r="H1486">
        <f t="shared" si="23"/>
        <v>11</v>
      </c>
      <c r="I1486" s="3">
        <f>DATE(Table1[[#This Row],[Year]],Table1[[#This Row],[Month_Number]],1)</f>
        <v>43405</v>
      </c>
      <c r="J1486" t="s">
        <v>146</v>
      </c>
      <c r="K1486" t="s">
        <v>2578</v>
      </c>
      <c r="L1486" t="s">
        <v>50</v>
      </c>
      <c r="M1486">
        <v>4</v>
      </c>
      <c r="N1486" t="s">
        <v>71</v>
      </c>
      <c r="O1486">
        <v>9</v>
      </c>
      <c r="P1486">
        <v>4</v>
      </c>
      <c r="Q1486" t="s">
        <v>39</v>
      </c>
      <c r="R1486" t="s">
        <v>61</v>
      </c>
      <c r="S1486" t="s">
        <v>120</v>
      </c>
      <c r="T1486" t="s">
        <v>63</v>
      </c>
      <c r="U1486" t="s">
        <v>89</v>
      </c>
      <c r="V1486">
        <v>38</v>
      </c>
      <c r="W1486">
        <v>43</v>
      </c>
      <c r="X1486" t="str">
        <f>IF(Table1[[#This Row],[Driver Age]]&lt;25,"(&lt;25) Young",IF(Table1[[#This Row],[Driver Age]]&lt;=60,"(25–60) Adult","(&gt;60) Senior"))</f>
        <v>(25–60) Adult</v>
      </c>
      <c r="Y1486" t="s">
        <v>44</v>
      </c>
      <c r="Z1486" t="s">
        <v>90</v>
      </c>
      <c r="AA1486" t="s">
        <v>76</v>
      </c>
      <c r="AB1486" t="s">
        <v>46</v>
      </c>
      <c r="AC1486">
        <v>7</v>
      </c>
      <c r="AD1486" t="s">
        <v>78</v>
      </c>
      <c r="AE1486" t="s">
        <v>65</v>
      </c>
      <c r="AF1486" t="s">
        <v>49</v>
      </c>
      <c r="AG1486" t="s">
        <v>50</v>
      </c>
      <c r="AH1486">
        <v>0.44</v>
      </c>
      <c r="AI1486" t="s">
        <v>108</v>
      </c>
      <c r="AJ1486" t="s">
        <v>109</v>
      </c>
    </row>
    <row r="1487" spans="1:36">
      <c r="A1487" t="s">
        <v>2579</v>
      </c>
      <c r="B1487">
        <f>1</f>
        <v>1</v>
      </c>
      <c r="C1487" t="s">
        <v>307</v>
      </c>
      <c r="D1487" t="str">
        <f>VLOOKUP(Table1[[#This Row],[State Name]], Lookup!$A$2:$B$33, 2, FALSE)</f>
        <v>DL</v>
      </c>
      <c r="E1487" t="s">
        <v>406</v>
      </c>
      <c r="F1487">
        <v>2018</v>
      </c>
      <c r="G1487" t="s">
        <v>111</v>
      </c>
      <c r="H1487">
        <f t="shared" si="23"/>
        <v>10</v>
      </c>
      <c r="I1487" s="3">
        <f>DATE(Table1[[#This Row],[Year]],Table1[[#This Row],[Month_Number]],1)</f>
        <v>43374</v>
      </c>
      <c r="J1487" t="s">
        <v>84</v>
      </c>
      <c r="K1487" t="s">
        <v>1164</v>
      </c>
      <c r="L1487" t="s">
        <v>50</v>
      </c>
      <c r="M1487">
        <v>3</v>
      </c>
      <c r="N1487" t="s">
        <v>86</v>
      </c>
      <c r="O1487">
        <v>5</v>
      </c>
      <c r="P1487">
        <v>0</v>
      </c>
      <c r="Q1487" t="s">
        <v>119</v>
      </c>
      <c r="R1487" t="s">
        <v>88</v>
      </c>
      <c r="S1487" t="s">
        <v>62</v>
      </c>
      <c r="T1487" t="s">
        <v>105</v>
      </c>
      <c r="U1487" t="s">
        <v>33</v>
      </c>
      <c r="V1487">
        <v>31</v>
      </c>
      <c r="W1487">
        <v>30</v>
      </c>
      <c r="X1487" t="str">
        <f>IF(Table1[[#This Row],[Driver Age]]&lt;25,"(&lt;25) Young",IF(Table1[[#This Row],[Driver Age]]&lt;=60,"(25–60) Adult","(&gt;60) Senior"))</f>
        <v>(25–60) Adult</v>
      </c>
      <c r="Y1487" t="s">
        <v>75</v>
      </c>
      <c r="Z1487" t="s">
        <v>90</v>
      </c>
      <c r="AA1487" t="s">
        <v>76</v>
      </c>
      <c r="AB1487" t="s">
        <v>97</v>
      </c>
      <c r="AC1487">
        <v>9</v>
      </c>
      <c r="AD1487" t="s">
        <v>78</v>
      </c>
      <c r="AE1487" t="s">
        <v>65</v>
      </c>
      <c r="AF1487" t="s">
        <v>26</v>
      </c>
      <c r="AG1487" t="s">
        <v>143</v>
      </c>
      <c r="AH1487">
        <v>0</v>
      </c>
      <c r="AI1487" t="s">
        <v>80</v>
      </c>
      <c r="AJ1487" t="s">
        <v>109</v>
      </c>
    </row>
    <row r="1488" spans="1:36">
      <c r="A1488" t="s">
        <v>2580</v>
      </c>
      <c r="B1488">
        <f>1</f>
        <v>1</v>
      </c>
      <c r="C1488" t="s">
        <v>311</v>
      </c>
      <c r="D1488" t="str">
        <f>VLOOKUP(Table1[[#This Row],[State Name]], Lookup!$A$2:$B$33, 2, FALSE)</f>
        <v>JH</v>
      </c>
      <c r="E1488" t="s">
        <v>33</v>
      </c>
      <c r="F1488">
        <v>2022</v>
      </c>
      <c r="G1488" t="s">
        <v>130</v>
      </c>
      <c r="H1488">
        <f t="shared" si="23"/>
        <v>4</v>
      </c>
      <c r="I1488" s="3">
        <f>DATE(Table1[[#This Row],[Year]],Table1[[#This Row],[Month_Number]],1)</f>
        <v>44652</v>
      </c>
      <c r="J1488" t="s">
        <v>57</v>
      </c>
      <c r="K1488" t="s">
        <v>675</v>
      </c>
      <c r="L1488" t="s">
        <v>50</v>
      </c>
      <c r="M1488">
        <v>2</v>
      </c>
      <c r="N1488" t="s">
        <v>128</v>
      </c>
      <c r="O1488">
        <v>9</v>
      </c>
      <c r="P1488">
        <v>1</v>
      </c>
      <c r="Q1488" t="s">
        <v>72</v>
      </c>
      <c r="R1488" t="s">
        <v>88</v>
      </c>
      <c r="S1488" t="s">
        <v>73</v>
      </c>
      <c r="T1488" t="s">
        <v>63</v>
      </c>
      <c r="U1488" t="s">
        <v>106</v>
      </c>
      <c r="V1488">
        <v>95</v>
      </c>
      <c r="W1488">
        <v>65</v>
      </c>
      <c r="X1488" t="str">
        <f>IF(Table1[[#This Row],[Driver Age]]&lt;25,"(&lt;25) Young",IF(Table1[[#This Row],[Driver Age]]&lt;=60,"(25–60) Adult","(&gt;60) Senior"))</f>
        <v>(&gt;60) Senior</v>
      </c>
      <c r="Y1488" t="s">
        <v>75</v>
      </c>
      <c r="Z1488" t="s">
        <v>107</v>
      </c>
      <c r="AA1488" t="s">
        <v>76</v>
      </c>
      <c r="AB1488" t="s">
        <v>46</v>
      </c>
      <c r="AC1488">
        <v>1</v>
      </c>
      <c r="AD1488" t="s">
        <v>47</v>
      </c>
      <c r="AE1488" t="s">
        <v>79</v>
      </c>
      <c r="AF1488" t="s">
        <v>49</v>
      </c>
      <c r="AG1488" t="s">
        <v>50</v>
      </c>
      <c r="AH1488">
        <v>0.11</v>
      </c>
      <c r="AI1488" t="s">
        <v>51</v>
      </c>
      <c r="AJ1488" t="s">
        <v>67</v>
      </c>
    </row>
    <row r="1489" spans="1:36">
      <c r="A1489" t="s">
        <v>2581</v>
      </c>
      <c r="B1489">
        <f>1</f>
        <v>1</v>
      </c>
      <c r="C1489" t="s">
        <v>270</v>
      </c>
      <c r="D1489" t="str">
        <f>VLOOKUP(Table1[[#This Row],[State Name]], Lookup!$A$2:$B$33, 2, FALSE)</f>
        <v>HR</v>
      </c>
      <c r="E1489" t="s">
        <v>33</v>
      </c>
      <c r="F1489">
        <v>2020</v>
      </c>
      <c r="G1489" t="s">
        <v>124</v>
      </c>
      <c r="H1489">
        <f t="shared" si="23"/>
        <v>7</v>
      </c>
      <c r="I1489" s="3">
        <f>DATE(Table1[[#This Row],[Year]],Table1[[#This Row],[Month_Number]],1)</f>
        <v>44013</v>
      </c>
      <c r="J1489" t="s">
        <v>146</v>
      </c>
      <c r="K1489" t="s">
        <v>2582</v>
      </c>
      <c r="L1489" t="s">
        <v>59</v>
      </c>
      <c r="M1489">
        <v>3</v>
      </c>
      <c r="N1489" t="s">
        <v>38</v>
      </c>
      <c r="O1489">
        <v>9</v>
      </c>
      <c r="P1489">
        <v>2</v>
      </c>
      <c r="Q1489" t="s">
        <v>87</v>
      </c>
      <c r="R1489" t="s">
        <v>61</v>
      </c>
      <c r="S1489" t="s">
        <v>41</v>
      </c>
      <c r="T1489" t="s">
        <v>42</v>
      </c>
      <c r="U1489" t="s">
        <v>89</v>
      </c>
      <c r="V1489">
        <v>41</v>
      </c>
      <c r="W1489">
        <v>70</v>
      </c>
      <c r="X1489" t="str">
        <f>IF(Table1[[#This Row],[Driver Age]]&lt;25,"(&lt;25) Young",IF(Table1[[#This Row],[Driver Age]]&lt;=60,"(25–60) Adult","(&gt;60) Senior"))</f>
        <v>(&gt;60) Senior</v>
      </c>
      <c r="Y1489" t="s">
        <v>44</v>
      </c>
      <c r="Z1489" t="s">
        <v>90</v>
      </c>
      <c r="AA1489" t="s">
        <v>45</v>
      </c>
      <c r="AB1489" t="s">
        <v>64</v>
      </c>
      <c r="AC1489">
        <v>1</v>
      </c>
      <c r="AD1489" t="s">
        <v>47</v>
      </c>
      <c r="AE1489" t="s">
        <v>48</v>
      </c>
      <c r="AF1489" t="s">
        <v>49</v>
      </c>
      <c r="AG1489" t="s">
        <v>50</v>
      </c>
      <c r="AH1489">
        <v>0.22</v>
      </c>
      <c r="AI1489" t="s">
        <v>51</v>
      </c>
      <c r="AJ1489" t="s">
        <v>109</v>
      </c>
    </row>
    <row r="1490" spans="1:36">
      <c r="A1490" t="s">
        <v>2583</v>
      </c>
      <c r="B1490">
        <f>1</f>
        <v>1</v>
      </c>
      <c r="C1490" t="s">
        <v>215</v>
      </c>
      <c r="D1490" t="str">
        <f>VLOOKUP(Table1[[#This Row],[State Name]], Lookup!$A$2:$B$33, 2, FALSE)</f>
        <v>KL</v>
      </c>
      <c r="E1490" t="s">
        <v>33</v>
      </c>
      <c r="F1490">
        <v>2022</v>
      </c>
      <c r="G1490" t="s">
        <v>171</v>
      </c>
      <c r="H1490">
        <f t="shared" si="23"/>
        <v>2</v>
      </c>
      <c r="I1490" s="3">
        <f>DATE(Table1[[#This Row],[Year]],Table1[[#This Row],[Month_Number]],1)</f>
        <v>44593</v>
      </c>
      <c r="J1490" t="s">
        <v>95</v>
      </c>
      <c r="K1490" t="s">
        <v>2584</v>
      </c>
      <c r="L1490" t="s">
        <v>59</v>
      </c>
      <c r="M1490">
        <v>1</v>
      </c>
      <c r="N1490" t="s">
        <v>113</v>
      </c>
      <c r="O1490">
        <v>5</v>
      </c>
      <c r="P1490">
        <v>0</v>
      </c>
      <c r="Q1490" t="s">
        <v>87</v>
      </c>
      <c r="R1490" t="s">
        <v>88</v>
      </c>
      <c r="S1490" t="s">
        <v>120</v>
      </c>
      <c r="T1490" t="s">
        <v>74</v>
      </c>
      <c r="U1490" t="s">
        <v>43</v>
      </c>
      <c r="V1490">
        <v>103</v>
      </c>
      <c r="W1490">
        <v>44</v>
      </c>
      <c r="X1490" t="str">
        <f>IF(Table1[[#This Row],[Driver Age]]&lt;25,"(&lt;25) Young",IF(Table1[[#This Row],[Driver Age]]&lt;=60,"(25–60) Adult","(&gt;60) Senior"))</f>
        <v>(25–60) Adult</v>
      </c>
      <c r="Y1490" t="s">
        <v>75</v>
      </c>
      <c r="Z1490" t="s">
        <v>90</v>
      </c>
      <c r="AA1490" t="s">
        <v>76</v>
      </c>
      <c r="AB1490" t="s">
        <v>77</v>
      </c>
      <c r="AC1490">
        <v>6</v>
      </c>
      <c r="AD1490" t="s">
        <v>78</v>
      </c>
      <c r="AE1490" t="s">
        <v>79</v>
      </c>
      <c r="AF1490" t="s">
        <v>49</v>
      </c>
      <c r="AG1490" t="s">
        <v>143</v>
      </c>
      <c r="AH1490">
        <v>0</v>
      </c>
      <c r="AI1490" t="s">
        <v>108</v>
      </c>
      <c r="AJ1490" t="s">
        <v>67</v>
      </c>
    </row>
    <row r="1491" spans="1:36">
      <c r="A1491" t="s">
        <v>2585</v>
      </c>
      <c r="B1491">
        <f>1</f>
        <v>1</v>
      </c>
      <c r="C1491" t="s">
        <v>166</v>
      </c>
      <c r="D1491" t="str">
        <f>VLOOKUP(Table1[[#This Row],[State Name]], Lookup!$A$2:$B$33, 2, FALSE)</f>
        <v>MP</v>
      </c>
      <c r="E1491" t="s">
        <v>33</v>
      </c>
      <c r="F1491">
        <v>2021</v>
      </c>
      <c r="G1491" t="s">
        <v>83</v>
      </c>
      <c r="H1491">
        <f t="shared" si="23"/>
        <v>6</v>
      </c>
      <c r="I1491" s="3">
        <f>DATE(Table1[[#This Row],[Year]],Table1[[#This Row],[Month_Number]],1)</f>
        <v>44348</v>
      </c>
      <c r="J1491" t="s">
        <v>57</v>
      </c>
      <c r="K1491" t="s">
        <v>1326</v>
      </c>
      <c r="L1491" t="s">
        <v>37</v>
      </c>
      <c r="M1491">
        <v>4</v>
      </c>
      <c r="N1491" t="s">
        <v>71</v>
      </c>
      <c r="O1491">
        <v>4</v>
      </c>
      <c r="P1491">
        <v>4</v>
      </c>
      <c r="Q1491" t="s">
        <v>72</v>
      </c>
      <c r="R1491" t="s">
        <v>88</v>
      </c>
      <c r="S1491" t="s">
        <v>120</v>
      </c>
      <c r="T1491" t="s">
        <v>74</v>
      </c>
      <c r="U1491" t="s">
        <v>89</v>
      </c>
      <c r="V1491">
        <v>105</v>
      </c>
      <c r="W1491">
        <v>24</v>
      </c>
      <c r="X1491" t="str">
        <f>IF(Table1[[#This Row],[Driver Age]]&lt;25,"(&lt;25) Young",IF(Table1[[#This Row],[Driver Age]]&lt;=60,"(25–60) Adult","(&gt;60) Senior"))</f>
        <v>(&lt;25) Young</v>
      </c>
      <c r="Y1491" t="s">
        <v>44</v>
      </c>
      <c r="Z1491" t="s">
        <v>33</v>
      </c>
      <c r="AA1491" t="s">
        <v>45</v>
      </c>
      <c r="AB1491" t="s">
        <v>77</v>
      </c>
      <c r="AC1491">
        <v>10</v>
      </c>
      <c r="AD1491" t="s">
        <v>78</v>
      </c>
      <c r="AE1491" t="s">
        <v>48</v>
      </c>
      <c r="AF1491" t="s">
        <v>49</v>
      </c>
      <c r="AG1491" t="s">
        <v>50</v>
      </c>
      <c r="AH1491">
        <v>1</v>
      </c>
      <c r="AI1491" t="s">
        <v>168</v>
      </c>
      <c r="AJ1491" t="s">
        <v>67</v>
      </c>
    </row>
    <row r="1492" spans="1:36">
      <c r="A1492" t="s">
        <v>2586</v>
      </c>
      <c r="B1492">
        <f>1</f>
        <v>1</v>
      </c>
      <c r="C1492" t="s">
        <v>311</v>
      </c>
      <c r="D1492" t="str">
        <f>VLOOKUP(Table1[[#This Row],[State Name]], Lookup!$A$2:$B$33, 2, FALSE)</f>
        <v>JH</v>
      </c>
      <c r="E1492" t="s">
        <v>33</v>
      </c>
      <c r="F1492">
        <v>2019</v>
      </c>
      <c r="G1492" t="s">
        <v>117</v>
      </c>
      <c r="H1492">
        <f t="shared" si="23"/>
        <v>12</v>
      </c>
      <c r="I1492" s="3">
        <f>DATE(Table1[[#This Row],[Year]],Table1[[#This Row],[Month_Number]],1)</f>
        <v>43800</v>
      </c>
      <c r="J1492" t="s">
        <v>57</v>
      </c>
      <c r="K1492" t="s">
        <v>1950</v>
      </c>
      <c r="L1492" t="s">
        <v>59</v>
      </c>
      <c r="M1492">
        <v>3</v>
      </c>
      <c r="N1492" t="s">
        <v>60</v>
      </c>
      <c r="O1492">
        <v>1</v>
      </c>
      <c r="P1492">
        <v>2</v>
      </c>
      <c r="Q1492" t="s">
        <v>119</v>
      </c>
      <c r="R1492" t="s">
        <v>88</v>
      </c>
      <c r="S1492" t="s">
        <v>62</v>
      </c>
      <c r="T1492" t="s">
        <v>105</v>
      </c>
      <c r="U1492" t="s">
        <v>33</v>
      </c>
      <c r="V1492">
        <v>95</v>
      </c>
      <c r="W1492">
        <v>70</v>
      </c>
      <c r="X1492" t="str">
        <f>IF(Table1[[#This Row],[Driver Age]]&lt;25,"(&lt;25) Young",IF(Table1[[#This Row],[Driver Age]]&lt;=60,"(25–60) Adult","(&gt;60) Senior"))</f>
        <v>(&gt;60) Senior</v>
      </c>
      <c r="Y1492" t="s">
        <v>44</v>
      </c>
      <c r="Z1492" t="s">
        <v>90</v>
      </c>
      <c r="AA1492" t="s">
        <v>76</v>
      </c>
      <c r="AB1492" t="s">
        <v>97</v>
      </c>
      <c r="AC1492">
        <v>12</v>
      </c>
      <c r="AD1492" t="s">
        <v>135</v>
      </c>
      <c r="AE1492" t="s">
        <v>65</v>
      </c>
      <c r="AF1492" t="s">
        <v>49</v>
      </c>
      <c r="AG1492" t="s">
        <v>50</v>
      </c>
      <c r="AH1492">
        <v>2</v>
      </c>
      <c r="AI1492" t="s">
        <v>51</v>
      </c>
      <c r="AJ1492" t="s">
        <v>67</v>
      </c>
    </row>
    <row r="1493" spans="1:36">
      <c r="A1493" t="s">
        <v>2587</v>
      </c>
      <c r="B1493">
        <f>1</f>
        <v>1</v>
      </c>
      <c r="C1493" t="s">
        <v>191</v>
      </c>
      <c r="D1493" t="str">
        <f>VLOOKUP(Table1[[#This Row],[State Name]], Lookup!$A$2:$B$33, 2, FALSE)</f>
        <v>CH</v>
      </c>
      <c r="E1493" t="s">
        <v>33</v>
      </c>
      <c r="F1493">
        <v>2022</v>
      </c>
      <c r="G1493" t="s">
        <v>34</v>
      </c>
      <c r="H1493">
        <f t="shared" si="23"/>
        <v>5</v>
      </c>
      <c r="I1493" s="3">
        <f>DATE(Table1[[#This Row],[Year]],Table1[[#This Row],[Month_Number]],1)</f>
        <v>44682</v>
      </c>
      <c r="J1493" t="s">
        <v>101</v>
      </c>
      <c r="K1493" t="s">
        <v>2285</v>
      </c>
      <c r="L1493" t="s">
        <v>59</v>
      </c>
      <c r="M1493">
        <v>1</v>
      </c>
      <c r="N1493" t="s">
        <v>113</v>
      </c>
      <c r="O1493">
        <v>8</v>
      </c>
      <c r="P1493">
        <v>1</v>
      </c>
      <c r="Q1493" t="s">
        <v>39</v>
      </c>
      <c r="R1493" t="s">
        <v>40</v>
      </c>
      <c r="S1493" t="s">
        <v>41</v>
      </c>
      <c r="T1493" t="s">
        <v>105</v>
      </c>
      <c r="U1493" t="s">
        <v>106</v>
      </c>
      <c r="V1493">
        <v>74</v>
      </c>
      <c r="W1493">
        <v>59</v>
      </c>
      <c r="X1493" t="str">
        <f>IF(Table1[[#This Row],[Driver Age]]&lt;25,"(&lt;25) Young",IF(Table1[[#This Row],[Driver Age]]&lt;=60,"(25–60) Adult","(&gt;60) Senior"))</f>
        <v>(25–60) Adult</v>
      </c>
      <c r="Y1493" t="s">
        <v>44</v>
      </c>
      <c r="Z1493" t="s">
        <v>107</v>
      </c>
      <c r="AA1493" t="s">
        <v>45</v>
      </c>
      <c r="AB1493" t="s">
        <v>97</v>
      </c>
      <c r="AC1493">
        <v>14</v>
      </c>
      <c r="AD1493" t="s">
        <v>135</v>
      </c>
      <c r="AE1493" t="s">
        <v>79</v>
      </c>
      <c r="AF1493" t="s">
        <v>49</v>
      </c>
      <c r="AG1493" t="s">
        <v>50</v>
      </c>
      <c r="AH1493">
        <v>0.12</v>
      </c>
      <c r="AI1493" t="s">
        <v>66</v>
      </c>
      <c r="AJ1493" t="s">
        <v>91</v>
      </c>
    </row>
    <row r="1494" spans="1:36">
      <c r="A1494" t="s">
        <v>2588</v>
      </c>
      <c r="B1494">
        <f>1</f>
        <v>1</v>
      </c>
      <c r="C1494" t="s">
        <v>122</v>
      </c>
      <c r="D1494" t="str">
        <f>VLOOKUP(Table1[[#This Row],[State Name]], Lookup!$A$2:$B$33, 2, FALSE)</f>
        <v>RJ</v>
      </c>
      <c r="E1494" t="s">
        <v>1191</v>
      </c>
      <c r="F1494">
        <v>2023</v>
      </c>
      <c r="G1494" t="s">
        <v>117</v>
      </c>
      <c r="H1494">
        <f t="shared" si="23"/>
        <v>12</v>
      </c>
      <c r="I1494" s="3">
        <f>DATE(Table1[[#This Row],[Year]],Table1[[#This Row],[Month_Number]],1)</f>
        <v>45261</v>
      </c>
      <c r="J1494" t="s">
        <v>84</v>
      </c>
      <c r="K1494" t="s">
        <v>529</v>
      </c>
      <c r="L1494" t="s">
        <v>50</v>
      </c>
      <c r="M1494">
        <v>4</v>
      </c>
      <c r="N1494" t="s">
        <v>71</v>
      </c>
      <c r="O1494">
        <v>5</v>
      </c>
      <c r="P1494">
        <v>1</v>
      </c>
      <c r="Q1494" t="s">
        <v>39</v>
      </c>
      <c r="R1494" t="s">
        <v>40</v>
      </c>
      <c r="S1494" t="s">
        <v>73</v>
      </c>
      <c r="T1494" t="s">
        <v>42</v>
      </c>
      <c r="U1494" t="s">
        <v>89</v>
      </c>
      <c r="V1494">
        <v>41</v>
      </c>
      <c r="W1494">
        <v>56</v>
      </c>
      <c r="X1494" t="str">
        <f>IF(Table1[[#This Row],[Driver Age]]&lt;25,"(&lt;25) Young",IF(Table1[[#This Row],[Driver Age]]&lt;=60,"(25–60) Adult","(&gt;60) Senior"))</f>
        <v>(25–60) Adult</v>
      </c>
      <c r="Y1494" t="s">
        <v>75</v>
      </c>
      <c r="Z1494" t="s">
        <v>107</v>
      </c>
      <c r="AA1494" t="s">
        <v>76</v>
      </c>
      <c r="AB1494" t="s">
        <v>77</v>
      </c>
      <c r="AC1494">
        <v>5</v>
      </c>
      <c r="AD1494" t="s">
        <v>78</v>
      </c>
      <c r="AE1494" t="s">
        <v>79</v>
      </c>
      <c r="AF1494" t="s">
        <v>26</v>
      </c>
      <c r="AG1494" t="s">
        <v>50</v>
      </c>
      <c r="AH1494">
        <v>0.2</v>
      </c>
      <c r="AI1494" t="s">
        <v>66</v>
      </c>
      <c r="AJ1494" t="s">
        <v>109</v>
      </c>
    </row>
    <row r="1495" spans="1:36">
      <c r="A1495" t="s">
        <v>2589</v>
      </c>
      <c r="B1495">
        <f>1</f>
        <v>1</v>
      </c>
      <c r="C1495" t="s">
        <v>122</v>
      </c>
      <c r="D1495" t="str">
        <f>VLOOKUP(Table1[[#This Row],[State Name]], Lookup!$A$2:$B$33, 2, FALSE)</f>
        <v>RJ</v>
      </c>
      <c r="E1495" t="s">
        <v>123</v>
      </c>
      <c r="F1495">
        <v>2020</v>
      </c>
      <c r="G1495" t="s">
        <v>100</v>
      </c>
      <c r="H1495">
        <f t="shared" si="23"/>
        <v>11</v>
      </c>
      <c r="I1495" s="3">
        <f>DATE(Table1[[#This Row],[Year]],Table1[[#This Row],[Month_Number]],1)</f>
        <v>44136</v>
      </c>
      <c r="J1495" t="s">
        <v>154</v>
      </c>
      <c r="K1495" t="s">
        <v>2590</v>
      </c>
      <c r="L1495" t="s">
        <v>59</v>
      </c>
      <c r="M1495">
        <v>1</v>
      </c>
      <c r="N1495" t="s">
        <v>128</v>
      </c>
      <c r="O1495">
        <v>5</v>
      </c>
      <c r="P1495">
        <v>2</v>
      </c>
      <c r="Q1495" t="s">
        <v>39</v>
      </c>
      <c r="R1495" t="s">
        <v>61</v>
      </c>
      <c r="S1495" t="s">
        <v>73</v>
      </c>
      <c r="T1495" t="s">
        <v>42</v>
      </c>
      <c r="U1495" t="s">
        <v>33</v>
      </c>
      <c r="V1495">
        <v>86</v>
      </c>
      <c r="W1495">
        <v>35</v>
      </c>
      <c r="X1495" t="str">
        <f>IF(Table1[[#This Row],[Driver Age]]&lt;25,"(&lt;25) Young",IF(Table1[[#This Row],[Driver Age]]&lt;=60,"(25–60) Adult","(&gt;60) Senior"))</f>
        <v>(25–60) Adult</v>
      </c>
      <c r="Y1495" t="s">
        <v>75</v>
      </c>
      <c r="Z1495" t="s">
        <v>90</v>
      </c>
      <c r="AA1495" t="s">
        <v>76</v>
      </c>
      <c r="AB1495" t="s">
        <v>97</v>
      </c>
      <c r="AC1495">
        <v>5</v>
      </c>
      <c r="AD1495" t="s">
        <v>78</v>
      </c>
      <c r="AE1495" t="s">
        <v>48</v>
      </c>
      <c r="AF1495" t="s">
        <v>26</v>
      </c>
      <c r="AG1495" t="s">
        <v>50</v>
      </c>
      <c r="AH1495">
        <v>0.4</v>
      </c>
      <c r="AI1495" t="s">
        <v>108</v>
      </c>
      <c r="AJ1495" t="s">
        <v>91</v>
      </c>
    </row>
    <row r="1496" spans="1:36">
      <c r="A1496" t="s">
        <v>2591</v>
      </c>
      <c r="B1496">
        <f>1</f>
        <v>1</v>
      </c>
      <c r="C1496" t="s">
        <v>157</v>
      </c>
      <c r="D1496" t="str">
        <f>VLOOKUP(Table1[[#This Row],[State Name]], Lookup!$A$2:$B$33, 2, FALSE)</f>
        <v>KA</v>
      </c>
      <c r="E1496" t="s">
        <v>302</v>
      </c>
      <c r="F1496">
        <v>2022</v>
      </c>
      <c r="G1496" t="s">
        <v>171</v>
      </c>
      <c r="H1496">
        <f t="shared" si="23"/>
        <v>2</v>
      </c>
      <c r="I1496" s="3">
        <f>DATE(Table1[[#This Row],[Year]],Table1[[#This Row],[Month_Number]],1)</f>
        <v>44593</v>
      </c>
      <c r="J1496" t="s">
        <v>154</v>
      </c>
      <c r="K1496" t="s">
        <v>2592</v>
      </c>
      <c r="L1496" t="s">
        <v>50</v>
      </c>
      <c r="M1496">
        <v>1</v>
      </c>
      <c r="N1496" t="s">
        <v>86</v>
      </c>
      <c r="O1496">
        <v>0</v>
      </c>
      <c r="P1496">
        <v>0</v>
      </c>
      <c r="Q1496" t="s">
        <v>39</v>
      </c>
      <c r="R1496" t="s">
        <v>88</v>
      </c>
      <c r="S1496" t="s">
        <v>41</v>
      </c>
      <c r="T1496" t="s">
        <v>42</v>
      </c>
      <c r="U1496" t="s">
        <v>43</v>
      </c>
      <c r="V1496">
        <v>37</v>
      </c>
      <c r="W1496">
        <v>59</v>
      </c>
      <c r="X1496" t="str">
        <f>IF(Table1[[#This Row],[Driver Age]]&lt;25,"(&lt;25) Young",IF(Table1[[#This Row],[Driver Age]]&lt;=60,"(25–60) Adult","(&gt;60) Senior"))</f>
        <v>(25–60) Adult</v>
      </c>
      <c r="Y1496" t="s">
        <v>75</v>
      </c>
      <c r="Z1496" t="s">
        <v>33</v>
      </c>
      <c r="AA1496" t="s">
        <v>76</v>
      </c>
      <c r="AB1496" t="s">
        <v>77</v>
      </c>
      <c r="AC1496">
        <v>12</v>
      </c>
      <c r="AD1496" t="s">
        <v>135</v>
      </c>
      <c r="AE1496" t="s">
        <v>79</v>
      </c>
      <c r="AF1496" t="s">
        <v>26</v>
      </c>
      <c r="AG1496" t="s">
        <v>143</v>
      </c>
      <c r="AH1496">
        <v>0</v>
      </c>
      <c r="AI1496" t="s">
        <v>66</v>
      </c>
      <c r="AJ1496" t="s">
        <v>109</v>
      </c>
    </row>
    <row r="1497" spans="1:36">
      <c r="A1497" t="s">
        <v>2593</v>
      </c>
      <c r="B1497">
        <f>1</f>
        <v>1</v>
      </c>
      <c r="C1497" t="s">
        <v>307</v>
      </c>
      <c r="D1497" t="str">
        <f>VLOOKUP(Table1[[#This Row],[State Name]], Lookup!$A$2:$B$33, 2, FALSE)</f>
        <v>DL</v>
      </c>
      <c r="E1497" t="s">
        <v>406</v>
      </c>
      <c r="F1497">
        <v>2021</v>
      </c>
      <c r="G1497" t="s">
        <v>117</v>
      </c>
      <c r="H1497">
        <f t="shared" si="23"/>
        <v>12</v>
      </c>
      <c r="I1497" s="3">
        <f>DATE(Table1[[#This Row],[Year]],Table1[[#This Row],[Month_Number]],1)</f>
        <v>44531</v>
      </c>
      <c r="J1497" t="s">
        <v>57</v>
      </c>
      <c r="K1497" t="s">
        <v>2590</v>
      </c>
      <c r="L1497" t="s">
        <v>37</v>
      </c>
      <c r="M1497">
        <v>5</v>
      </c>
      <c r="N1497" t="s">
        <v>113</v>
      </c>
      <c r="O1497">
        <v>8</v>
      </c>
      <c r="P1497">
        <v>0</v>
      </c>
      <c r="Q1497" t="s">
        <v>72</v>
      </c>
      <c r="R1497" t="s">
        <v>104</v>
      </c>
      <c r="S1497" t="s">
        <v>120</v>
      </c>
      <c r="T1497" t="s">
        <v>63</v>
      </c>
      <c r="U1497" t="s">
        <v>33</v>
      </c>
      <c r="V1497">
        <v>103</v>
      </c>
      <c r="W1497">
        <v>31</v>
      </c>
      <c r="X1497" t="str">
        <f>IF(Table1[[#This Row],[Driver Age]]&lt;25,"(&lt;25) Young",IF(Table1[[#This Row],[Driver Age]]&lt;=60,"(25–60) Adult","(&gt;60) Senior"))</f>
        <v>(25–60) Adult</v>
      </c>
      <c r="Y1497" t="s">
        <v>75</v>
      </c>
      <c r="Z1497" t="s">
        <v>107</v>
      </c>
      <c r="AA1497" t="s">
        <v>45</v>
      </c>
      <c r="AB1497" t="s">
        <v>97</v>
      </c>
      <c r="AC1497">
        <v>5</v>
      </c>
      <c r="AD1497" t="s">
        <v>78</v>
      </c>
      <c r="AE1497" t="s">
        <v>48</v>
      </c>
      <c r="AF1497" t="s">
        <v>49</v>
      </c>
      <c r="AG1497" t="s">
        <v>143</v>
      </c>
      <c r="AH1497">
        <v>0</v>
      </c>
      <c r="AI1497" t="s">
        <v>80</v>
      </c>
      <c r="AJ1497" t="s">
        <v>67</v>
      </c>
    </row>
    <row r="1498" spans="1:36">
      <c r="A1498" t="s">
        <v>2594</v>
      </c>
      <c r="B1498">
        <f>1</f>
        <v>1</v>
      </c>
      <c r="C1498" t="s">
        <v>197</v>
      </c>
      <c r="D1498" t="str">
        <f>VLOOKUP(Table1[[#This Row],[State Name]], Lookup!$A$2:$B$33, 2, FALSE)</f>
        <v>GJ</v>
      </c>
      <c r="E1498" t="s">
        <v>297</v>
      </c>
      <c r="F1498">
        <v>2020</v>
      </c>
      <c r="G1498" t="s">
        <v>56</v>
      </c>
      <c r="H1498">
        <f t="shared" si="23"/>
        <v>1</v>
      </c>
      <c r="I1498" s="3">
        <f>DATE(Table1[[#This Row],[Year]],Table1[[#This Row],[Month_Number]],1)</f>
        <v>43831</v>
      </c>
      <c r="J1498" t="s">
        <v>95</v>
      </c>
      <c r="K1498" t="s">
        <v>596</v>
      </c>
      <c r="L1498" t="s">
        <v>37</v>
      </c>
      <c r="M1498">
        <v>5</v>
      </c>
      <c r="N1498" t="s">
        <v>128</v>
      </c>
      <c r="O1498">
        <v>8</v>
      </c>
      <c r="P1498">
        <v>1</v>
      </c>
      <c r="Q1498" t="s">
        <v>39</v>
      </c>
      <c r="R1498" t="s">
        <v>88</v>
      </c>
      <c r="S1498" t="s">
        <v>62</v>
      </c>
      <c r="T1498" t="s">
        <v>105</v>
      </c>
      <c r="U1498" t="s">
        <v>43</v>
      </c>
      <c r="V1498">
        <v>48</v>
      </c>
      <c r="W1498">
        <v>68</v>
      </c>
      <c r="X1498" t="str">
        <f>IF(Table1[[#This Row],[Driver Age]]&lt;25,"(&lt;25) Young",IF(Table1[[#This Row],[Driver Age]]&lt;=60,"(25–60) Adult","(&gt;60) Senior"))</f>
        <v>(&gt;60) Senior</v>
      </c>
      <c r="Y1498" t="s">
        <v>75</v>
      </c>
      <c r="Z1498" t="s">
        <v>90</v>
      </c>
      <c r="AA1498" t="s">
        <v>45</v>
      </c>
      <c r="AB1498" t="s">
        <v>46</v>
      </c>
      <c r="AC1498">
        <v>13</v>
      </c>
      <c r="AD1498" t="s">
        <v>135</v>
      </c>
      <c r="AE1498" t="s">
        <v>48</v>
      </c>
      <c r="AF1498" t="s">
        <v>49</v>
      </c>
      <c r="AG1498" t="s">
        <v>50</v>
      </c>
      <c r="AH1498">
        <v>0.12</v>
      </c>
      <c r="AI1498" t="s">
        <v>51</v>
      </c>
      <c r="AJ1498" t="s">
        <v>109</v>
      </c>
    </row>
    <row r="1499" spans="1:36">
      <c r="A1499" t="s">
        <v>2595</v>
      </c>
      <c r="B1499">
        <f>1</f>
        <v>1</v>
      </c>
      <c r="C1499" t="s">
        <v>191</v>
      </c>
      <c r="D1499" t="str">
        <f>VLOOKUP(Table1[[#This Row],[State Name]], Lookup!$A$2:$B$33, 2, FALSE)</f>
        <v>CH</v>
      </c>
      <c r="E1499" t="s">
        <v>33</v>
      </c>
      <c r="F1499">
        <v>2018</v>
      </c>
      <c r="G1499" t="s">
        <v>56</v>
      </c>
      <c r="H1499">
        <f t="shared" si="23"/>
        <v>1</v>
      </c>
      <c r="I1499" s="3">
        <f>DATE(Table1[[#This Row],[Year]],Table1[[#This Row],[Month_Number]],1)</f>
        <v>43101</v>
      </c>
      <c r="J1499" t="s">
        <v>35</v>
      </c>
      <c r="K1499" t="s">
        <v>2596</v>
      </c>
      <c r="L1499" t="s">
        <v>37</v>
      </c>
      <c r="M1499">
        <v>4</v>
      </c>
      <c r="N1499" t="s">
        <v>113</v>
      </c>
      <c r="O1499">
        <v>9</v>
      </c>
      <c r="P1499">
        <v>3</v>
      </c>
      <c r="Q1499" t="s">
        <v>119</v>
      </c>
      <c r="R1499" t="s">
        <v>40</v>
      </c>
      <c r="S1499" t="s">
        <v>120</v>
      </c>
      <c r="T1499" t="s">
        <v>63</v>
      </c>
      <c r="U1499" t="s">
        <v>33</v>
      </c>
      <c r="V1499">
        <v>114</v>
      </c>
      <c r="W1499">
        <v>26</v>
      </c>
      <c r="X1499" t="str">
        <f>IF(Table1[[#This Row],[Driver Age]]&lt;25,"(&lt;25) Young",IF(Table1[[#This Row],[Driver Age]]&lt;=60,"(25–60) Adult","(&gt;60) Senior"))</f>
        <v>(25–60) Adult</v>
      </c>
      <c r="Y1499" t="s">
        <v>44</v>
      </c>
      <c r="Z1499" t="s">
        <v>107</v>
      </c>
      <c r="AA1499" t="s">
        <v>45</v>
      </c>
      <c r="AB1499" t="s">
        <v>77</v>
      </c>
      <c r="AC1499">
        <v>16</v>
      </c>
      <c r="AD1499" t="s">
        <v>135</v>
      </c>
      <c r="AE1499" t="s">
        <v>65</v>
      </c>
      <c r="AF1499" t="s">
        <v>49</v>
      </c>
      <c r="AG1499" t="s">
        <v>50</v>
      </c>
      <c r="AH1499">
        <v>0.33</v>
      </c>
      <c r="AI1499" t="s">
        <v>80</v>
      </c>
      <c r="AJ1499" t="s">
        <v>81</v>
      </c>
    </row>
    <row r="1500" spans="1:36">
      <c r="A1500" t="s">
        <v>2597</v>
      </c>
      <c r="B1500">
        <f>1</f>
        <v>1</v>
      </c>
      <c r="C1500" t="s">
        <v>145</v>
      </c>
      <c r="D1500" t="str">
        <f>VLOOKUP(Table1[[#This Row],[State Name]], Lookup!$A$2:$B$33, 2, FALSE)</f>
        <v>TS</v>
      </c>
      <c r="E1500" t="s">
        <v>33</v>
      </c>
      <c r="F1500">
        <v>2022</v>
      </c>
      <c r="G1500" t="s">
        <v>111</v>
      </c>
      <c r="H1500">
        <f t="shared" si="23"/>
        <v>10</v>
      </c>
      <c r="I1500" s="3">
        <f>DATE(Table1[[#This Row],[Year]],Table1[[#This Row],[Month_Number]],1)</f>
        <v>44835</v>
      </c>
      <c r="J1500" t="s">
        <v>101</v>
      </c>
      <c r="K1500" t="s">
        <v>280</v>
      </c>
      <c r="L1500" t="s">
        <v>50</v>
      </c>
      <c r="M1500">
        <v>5</v>
      </c>
      <c r="N1500" t="s">
        <v>86</v>
      </c>
      <c r="O1500">
        <v>0</v>
      </c>
      <c r="P1500">
        <v>1</v>
      </c>
      <c r="Q1500" t="s">
        <v>87</v>
      </c>
      <c r="R1500" t="s">
        <v>88</v>
      </c>
      <c r="S1500" t="s">
        <v>73</v>
      </c>
      <c r="T1500" t="s">
        <v>42</v>
      </c>
      <c r="U1500" t="s">
        <v>89</v>
      </c>
      <c r="V1500">
        <v>43</v>
      </c>
      <c r="W1500">
        <v>41</v>
      </c>
      <c r="X1500" t="str">
        <f>IF(Table1[[#This Row],[Driver Age]]&lt;25,"(&lt;25) Young",IF(Table1[[#This Row],[Driver Age]]&lt;=60,"(25–60) Adult","(&gt;60) Senior"))</f>
        <v>(25–60) Adult</v>
      </c>
      <c r="Y1500" t="s">
        <v>75</v>
      </c>
      <c r="Z1500" t="s">
        <v>107</v>
      </c>
      <c r="AA1500" t="s">
        <v>76</v>
      </c>
      <c r="AB1500" t="s">
        <v>64</v>
      </c>
      <c r="AC1500">
        <v>21</v>
      </c>
      <c r="AD1500" t="s">
        <v>47</v>
      </c>
      <c r="AE1500" t="s">
        <v>79</v>
      </c>
      <c r="AF1500" t="s">
        <v>49</v>
      </c>
      <c r="AG1500" t="s">
        <v>50</v>
      </c>
      <c r="AH1500">
        <v>0</v>
      </c>
      <c r="AI1500" t="s">
        <v>108</v>
      </c>
      <c r="AJ1500" t="s">
        <v>109</v>
      </c>
    </row>
    <row r="1501" spans="1:36">
      <c r="A1501" t="s">
        <v>2598</v>
      </c>
      <c r="B1501">
        <f>1</f>
        <v>1</v>
      </c>
      <c r="C1501" t="s">
        <v>215</v>
      </c>
      <c r="D1501" t="str">
        <f>VLOOKUP(Table1[[#This Row],[State Name]], Lookup!$A$2:$B$33, 2, FALSE)</f>
        <v>KL</v>
      </c>
      <c r="E1501" t="s">
        <v>33</v>
      </c>
      <c r="F1501">
        <v>2019</v>
      </c>
      <c r="G1501" t="s">
        <v>117</v>
      </c>
      <c r="H1501">
        <f t="shared" si="23"/>
        <v>12</v>
      </c>
      <c r="I1501" s="3">
        <f>DATE(Table1[[#This Row],[Year]],Table1[[#This Row],[Month_Number]],1)</f>
        <v>43800</v>
      </c>
      <c r="J1501" t="s">
        <v>35</v>
      </c>
      <c r="K1501" t="s">
        <v>673</v>
      </c>
      <c r="L1501" t="s">
        <v>37</v>
      </c>
      <c r="M1501">
        <v>3</v>
      </c>
      <c r="N1501" t="s">
        <v>113</v>
      </c>
      <c r="O1501">
        <v>8</v>
      </c>
      <c r="P1501">
        <v>4</v>
      </c>
      <c r="Q1501" t="s">
        <v>72</v>
      </c>
      <c r="R1501" t="s">
        <v>104</v>
      </c>
      <c r="S1501" t="s">
        <v>41</v>
      </c>
      <c r="T1501" t="s">
        <v>105</v>
      </c>
      <c r="U1501" t="s">
        <v>43</v>
      </c>
      <c r="V1501">
        <v>82</v>
      </c>
      <c r="W1501">
        <v>62</v>
      </c>
      <c r="X1501" t="str">
        <f>IF(Table1[[#This Row],[Driver Age]]&lt;25,"(&lt;25) Young",IF(Table1[[#This Row],[Driver Age]]&lt;=60,"(25–60) Adult","(&gt;60) Senior"))</f>
        <v>(&gt;60) Senior</v>
      </c>
      <c r="Y1501" t="s">
        <v>44</v>
      </c>
      <c r="Z1501" t="s">
        <v>33</v>
      </c>
      <c r="AA1501" t="s">
        <v>45</v>
      </c>
      <c r="AB1501" t="s">
        <v>46</v>
      </c>
      <c r="AC1501">
        <v>3</v>
      </c>
      <c r="AD1501" t="s">
        <v>47</v>
      </c>
      <c r="AE1501" t="s">
        <v>65</v>
      </c>
      <c r="AF1501" t="s">
        <v>49</v>
      </c>
      <c r="AG1501" t="s">
        <v>50</v>
      </c>
      <c r="AH1501">
        <v>0.5</v>
      </c>
      <c r="AI1501" t="s">
        <v>66</v>
      </c>
      <c r="AJ1501" t="s">
        <v>91</v>
      </c>
    </row>
    <row r="1502" spans="1:36">
      <c r="A1502" t="s">
        <v>2599</v>
      </c>
      <c r="B1502">
        <f>1</f>
        <v>1</v>
      </c>
      <c r="C1502" t="s">
        <v>177</v>
      </c>
      <c r="D1502" t="str">
        <f>VLOOKUP(Table1[[#This Row],[State Name]], Lookup!$A$2:$B$33, 2, FALSE)</f>
        <v>MH</v>
      </c>
      <c r="E1502" t="s">
        <v>203</v>
      </c>
      <c r="F1502">
        <v>2023</v>
      </c>
      <c r="G1502" t="s">
        <v>111</v>
      </c>
      <c r="H1502">
        <f t="shared" si="23"/>
        <v>10</v>
      </c>
      <c r="I1502" s="3">
        <f>DATE(Table1[[#This Row],[Year]],Table1[[#This Row],[Month_Number]],1)</f>
        <v>45200</v>
      </c>
      <c r="J1502" t="s">
        <v>101</v>
      </c>
      <c r="K1502" t="s">
        <v>1728</v>
      </c>
      <c r="L1502" t="s">
        <v>59</v>
      </c>
      <c r="M1502">
        <v>2</v>
      </c>
      <c r="N1502" t="s">
        <v>162</v>
      </c>
      <c r="O1502">
        <v>7</v>
      </c>
      <c r="P1502">
        <v>1</v>
      </c>
      <c r="Q1502" t="s">
        <v>103</v>
      </c>
      <c r="R1502" t="s">
        <v>104</v>
      </c>
      <c r="S1502" t="s">
        <v>62</v>
      </c>
      <c r="T1502" t="s">
        <v>42</v>
      </c>
      <c r="U1502" t="s">
        <v>43</v>
      </c>
      <c r="V1502">
        <v>32</v>
      </c>
      <c r="W1502">
        <v>19</v>
      </c>
      <c r="X1502" t="str">
        <f>IF(Table1[[#This Row],[Driver Age]]&lt;25,"(&lt;25) Young",IF(Table1[[#This Row],[Driver Age]]&lt;=60,"(25–60) Adult","(&gt;60) Senior"))</f>
        <v>(&lt;25) Young</v>
      </c>
      <c r="Y1502" t="s">
        <v>75</v>
      </c>
      <c r="Z1502" t="s">
        <v>107</v>
      </c>
      <c r="AA1502" t="s">
        <v>76</v>
      </c>
      <c r="AB1502" t="s">
        <v>97</v>
      </c>
      <c r="AC1502">
        <v>21</v>
      </c>
      <c r="AD1502" t="s">
        <v>47</v>
      </c>
      <c r="AE1502" t="s">
        <v>79</v>
      </c>
      <c r="AF1502" t="s">
        <v>49</v>
      </c>
      <c r="AG1502" t="s">
        <v>50</v>
      </c>
      <c r="AH1502">
        <v>0.14000000000000001</v>
      </c>
      <c r="AI1502" t="s">
        <v>168</v>
      </c>
      <c r="AJ1502" t="s">
        <v>109</v>
      </c>
    </row>
    <row r="1503" spans="1:36">
      <c r="A1503" t="s">
        <v>2600</v>
      </c>
      <c r="B1503">
        <f>1</f>
        <v>1</v>
      </c>
      <c r="C1503" t="s">
        <v>54</v>
      </c>
      <c r="D1503" t="str">
        <f>VLOOKUP(Table1[[#This Row],[State Name]], Lookup!$A$2:$B$33, 2, FALSE)</f>
        <v>UP</v>
      </c>
      <c r="E1503" t="s">
        <v>174</v>
      </c>
      <c r="F1503">
        <v>2018</v>
      </c>
      <c r="G1503" t="s">
        <v>138</v>
      </c>
      <c r="H1503">
        <f t="shared" si="23"/>
        <v>9</v>
      </c>
      <c r="I1503" s="3">
        <f>DATE(Table1[[#This Row],[Year]],Table1[[#This Row],[Month_Number]],1)</f>
        <v>43344</v>
      </c>
      <c r="J1503" t="s">
        <v>154</v>
      </c>
      <c r="K1503" t="s">
        <v>1858</v>
      </c>
      <c r="L1503" t="s">
        <v>59</v>
      </c>
      <c r="M1503">
        <v>3</v>
      </c>
      <c r="N1503" t="s">
        <v>38</v>
      </c>
      <c r="O1503">
        <v>1</v>
      </c>
      <c r="P1503">
        <v>5</v>
      </c>
      <c r="Q1503" t="s">
        <v>103</v>
      </c>
      <c r="R1503" t="s">
        <v>104</v>
      </c>
      <c r="S1503" t="s">
        <v>62</v>
      </c>
      <c r="T1503" t="s">
        <v>63</v>
      </c>
      <c r="U1503" t="s">
        <v>43</v>
      </c>
      <c r="V1503">
        <v>109</v>
      </c>
      <c r="W1503">
        <v>36</v>
      </c>
      <c r="X1503" t="str">
        <f>IF(Table1[[#This Row],[Driver Age]]&lt;25,"(&lt;25) Young",IF(Table1[[#This Row],[Driver Age]]&lt;=60,"(25–60) Adult","(&gt;60) Senior"))</f>
        <v>(25–60) Adult</v>
      </c>
      <c r="Y1503" t="s">
        <v>44</v>
      </c>
      <c r="Z1503" t="s">
        <v>107</v>
      </c>
      <c r="AA1503" t="s">
        <v>45</v>
      </c>
      <c r="AB1503" t="s">
        <v>46</v>
      </c>
      <c r="AC1503">
        <v>19</v>
      </c>
      <c r="AD1503" t="s">
        <v>114</v>
      </c>
      <c r="AE1503" t="s">
        <v>65</v>
      </c>
      <c r="AF1503" t="s">
        <v>26</v>
      </c>
      <c r="AG1503" t="s">
        <v>50</v>
      </c>
      <c r="AH1503">
        <v>5</v>
      </c>
      <c r="AI1503" t="s">
        <v>108</v>
      </c>
      <c r="AJ1503" t="s">
        <v>67</v>
      </c>
    </row>
    <row r="1504" spans="1:36">
      <c r="A1504" t="s">
        <v>2601</v>
      </c>
      <c r="B1504">
        <f>1</f>
        <v>1</v>
      </c>
      <c r="C1504" t="s">
        <v>54</v>
      </c>
      <c r="D1504" t="str">
        <f>VLOOKUP(Table1[[#This Row],[State Name]], Lookup!$A$2:$B$33, 2, FALSE)</f>
        <v>UP</v>
      </c>
      <c r="E1504" t="s">
        <v>133</v>
      </c>
      <c r="F1504">
        <v>2021</v>
      </c>
      <c r="G1504" t="s">
        <v>171</v>
      </c>
      <c r="H1504">
        <f t="shared" si="23"/>
        <v>2</v>
      </c>
      <c r="I1504" s="3">
        <f>DATE(Table1[[#This Row],[Year]],Table1[[#This Row],[Month_Number]],1)</f>
        <v>44228</v>
      </c>
      <c r="J1504" t="s">
        <v>57</v>
      </c>
      <c r="K1504" t="s">
        <v>696</v>
      </c>
      <c r="L1504" t="s">
        <v>37</v>
      </c>
      <c r="M1504">
        <v>2</v>
      </c>
      <c r="N1504" t="s">
        <v>113</v>
      </c>
      <c r="O1504">
        <v>1</v>
      </c>
      <c r="P1504">
        <v>1</v>
      </c>
      <c r="Q1504" t="s">
        <v>103</v>
      </c>
      <c r="R1504" t="s">
        <v>40</v>
      </c>
      <c r="S1504" t="s">
        <v>73</v>
      </c>
      <c r="T1504" t="s">
        <v>74</v>
      </c>
      <c r="U1504" t="s">
        <v>33</v>
      </c>
      <c r="V1504">
        <v>48</v>
      </c>
      <c r="W1504">
        <v>60</v>
      </c>
      <c r="X1504" t="str">
        <f>IF(Table1[[#This Row],[Driver Age]]&lt;25,"(&lt;25) Young",IF(Table1[[#This Row],[Driver Age]]&lt;=60,"(25–60) Adult","(&gt;60) Senior"))</f>
        <v>(25–60) Adult</v>
      </c>
      <c r="Y1504" t="s">
        <v>75</v>
      </c>
      <c r="Z1504" t="s">
        <v>90</v>
      </c>
      <c r="AA1504" t="s">
        <v>45</v>
      </c>
      <c r="AB1504" t="s">
        <v>97</v>
      </c>
      <c r="AC1504">
        <v>14</v>
      </c>
      <c r="AD1504" t="s">
        <v>135</v>
      </c>
      <c r="AE1504" t="s">
        <v>48</v>
      </c>
      <c r="AF1504" t="s">
        <v>49</v>
      </c>
      <c r="AG1504" t="s">
        <v>50</v>
      </c>
      <c r="AH1504">
        <v>1</v>
      </c>
      <c r="AI1504" t="s">
        <v>66</v>
      </c>
      <c r="AJ1504" t="s">
        <v>109</v>
      </c>
    </row>
    <row r="1505" spans="1:36">
      <c r="A1505" t="s">
        <v>2602</v>
      </c>
      <c r="B1505">
        <f>1</f>
        <v>1</v>
      </c>
      <c r="C1505" t="s">
        <v>197</v>
      </c>
      <c r="D1505" t="str">
        <f>VLOOKUP(Table1[[#This Row],[State Name]], Lookup!$A$2:$B$33, 2, FALSE)</f>
        <v>GJ</v>
      </c>
      <c r="E1505" t="s">
        <v>297</v>
      </c>
      <c r="F1505">
        <v>2021</v>
      </c>
      <c r="G1505" t="s">
        <v>83</v>
      </c>
      <c r="H1505">
        <f t="shared" si="23"/>
        <v>6</v>
      </c>
      <c r="I1505" s="3">
        <f>DATE(Table1[[#This Row],[Year]],Table1[[#This Row],[Month_Number]],1)</f>
        <v>44348</v>
      </c>
      <c r="J1505" t="s">
        <v>101</v>
      </c>
      <c r="K1505" t="s">
        <v>2603</v>
      </c>
      <c r="L1505" t="s">
        <v>50</v>
      </c>
      <c r="M1505">
        <v>2</v>
      </c>
      <c r="N1505" t="s">
        <v>38</v>
      </c>
      <c r="O1505">
        <v>2</v>
      </c>
      <c r="P1505">
        <v>3</v>
      </c>
      <c r="Q1505" t="s">
        <v>72</v>
      </c>
      <c r="R1505" t="s">
        <v>104</v>
      </c>
      <c r="S1505" t="s">
        <v>62</v>
      </c>
      <c r="T1505" t="s">
        <v>63</v>
      </c>
      <c r="U1505" t="s">
        <v>106</v>
      </c>
      <c r="V1505">
        <v>41</v>
      </c>
      <c r="W1505">
        <v>63</v>
      </c>
      <c r="X1505" t="str">
        <f>IF(Table1[[#This Row],[Driver Age]]&lt;25,"(&lt;25) Young",IF(Table1[[#This Row],[Driver Age]]&lt;=60,"(25–60) Adult","(&gt;60) Senior"))</f>
        <v>(&gt;60) Senior</v>
      </c>
      <c r="Y1505" t="s">
        <v>75</v>
      </c>
      <c r="Z1505" t="s">
        <v>90</v>
      </c>
      <c r="AA1505" t="s">
        <v>76</v>
      </c>
      <c r="AB1505" t="s">
        <v>64</v>
      </c>
      <c r="AC1505">
        <v>22</v>
      </c>
      <c r="AD1505" t="s">
        <v>47</v>
      </c>
      <c r="AE1505" t="s">
        <v>48</v>
      </c>
      <c r="AF1505" t="s">
        <v>49</v>
      </c>
      <c r="AG1505" t="s">
        <v>50</v>
      </c>
      <c r="AH1505">
        <v>1.5</v>
      </c>
      <c r="AI1505" t="s">
        <v>66</v>
      </c>
      <c r="AJ1505" t="s">
        <v>109</v>
      </c>
    </row>
    <row r="1506" spans="1:36">
      <c r="A1506" t="s">
        <v>2604</v>
      </c>
      <c r="B1506">
        <f>1</f>
        <v>1</v>
      </c>
      <c r="C1506" t="s">
        <v>141</v>
      </c>
      <c r="D1506" t="str">
        <f>VLOOKUP(Table1[[#This Row],[State Name]], Lookup!$A$2:$B$33, 2, FALSE)</f>
        <v>BR</v>
      </c>
      <c r="E1506" t="s">
        <v>33</v>
      </c>
      <c r="F1506">
        <v>2018</v>
      </c>
      <c r="G1506" t="s">
        <v>117</v>
      </c>
      <c r="H1506">
        <f t="shared" si="23"/>
        <v>12</v>
      </c>
      <c r="I1506" s="3">
        <f>DATE(Table1[[#This Row],[Year]],Table1[[#This Row],[Month_Number]],1)</f>
        <v>43435</v>
      </c>
      <c r="J1506" t="s">
        <v>101</v>
      </c>
      <c r="K1506" t="s">
        <v>1554</v>
      </c>
      <c r="L1506" t="s">
        <v>50</v>
      </c>
      <c r="M1506">
        <v>4</v>
      </c>
      <c r="N1506" t="s">
        <v>86</v>
      </c>
      <c r="O1506">
        <v>10</v>
      </c>
      <c r="P1506">
        <v>1</v>
      </c>
      <c r="Q1506" t="s">
        <v>87</v>
      </c>
      <c r="R1506" t="s">
        <v>88</v>
      </c>
      <c r="S1506" t="s">
        <v>120</v>
      </c>
      <c r="T1506" t="s">
        <v>74</v>
      </c>
      <c r="U1506" t="s">
        <v>89</v>
      </c>
      <c r="V1506">
        <v>100</v>
      </c>
      <c r="W1506">
        <v>47</v>
      </c>
      <c r="X1506" t="str">
        <f>IF(Table1[[#This Row],[Driver Age]]&lt;25,"(&lt;25) Young",IF(Table1[[#This Row],[Driver Age]]&lt;=60,"(25–60) Adult","(&gt;60) Senior"))</f>
        <v>(25–60) Adult</v>
      </c>
      <c r="Y1506" t="s">
        <v>44</v>
      </c>
      <c r="Z1506" t="s">
        <v>90</v>
      </c>
      <c r="AA1506" t="s">
        <v>76</v>
      </c>
      <c r="AB1506" t="s">
        <v>97</v>
      </c>
      <c r="AC1506">
        <v>5</v>
      </c>
      <c r="AD1506" t="s">
        <v>78</v>
      </c>
      <c r="AE1506" t="s">
        <v>65</v>
      </c>
      <c r="AF1506" t="s">
        <v>49</v>
      </c>
      <c r="AG1506" t="s">
        <v>50</v>
      </c>
      <c r="AH1506">
        <v>0.1</v>
      </c>
      <c r="AI1506" t="s">
        <v>108</v>
      </c>
      <c r="AJ1506" t="s">
        <v>67</v>
      </c>
    </row>
    <row r="1507" spans="1:36">
      <c r="A1507" t="s">
        <v>2605</v>
      </c>
      <c r="B1507">
        <f>1</f>
        <v>1</v>
      </c>
      <c r="C1507" t="s">
        <v>234</v>
      </c>
      <c r="D1507" t="str">
        <f>VLOOKUP(Table1[[#This Row],[State Name]], Lookup!$A$2:$B$33, 2, FALSE)</f>
        <v>TR</v>
      </c>
      <c r="E1507" t="s">
        <v>33</v>
      </c>
      <c r="F1507">
        <v>2019</v>
      </c>
      <c r="G1507" t="s">
        <v>171</v>
      </c>
      <c r="H1507">
        <f t="shared" si="23"/>
        <v>2</v>
      </c>
      <c r="I1507" s="3">
        <f>DATE(Table1[[#This Row],[Year]],Table1[[#This Row],[Month_Number]],1)</f>
        <v>43497</v>
      </c>
      <c r="J1507" t="s">
        <v>35</v>
      </c>
      <c r="K1507" t="s">
        <v>589</v>
      </c>
      <c r="L1507" t="s">
        <v>59</v>
      </c>
      <c r="M1507">
        <v>5</v>
      </c>
      <c r="N1507" t="s">
        <v>71</v>
      </c>
      <c r="O1507">
        <v>2</v>
      </c>
      <c r="P1507">
        <v>5</v>
      </c>
      <c r="Q1507" t="s">
        <v>72</v>
      </c>
      <c r="R1507" t="s">
        <v>104</v>
      </c>
      <c r="S1507" t="s">
        <v>73</v>
      </c>
      <c r="T1507" t="s">
        <v>63</v>
      </c>
      <c r="U1507" t="s">
        <v>33</v>
      </c>
      <c r="V1507">
        <v>99</v>
      </c>
      <c r="W1507">
        <v>57</v>
      </c>
      <c r="X1507" t="str">
        <f>IF(Table1[[#This Row],[Driver Age]]&lt;25,"(&lt;25) Young",IF(Table1[[#This Row],[Driver Age]]&lt;=60,"(25–60) Adult","(&gt;60) Senior"))</f>
        <v>(25–60) Adult</v>
      </c>
      <c r="Y1507" t="s">
        <v>75</v>
      </c>
      <c r="Z1507" t="s">
        <v>33</v>
      </c>
      <c r="AA1507" t="s">
        <v>45</v>
      </c>
      <c r="AB1507" t="s">
        <v>77</v>
      </c>
      <c r="AC1507">
        <v>21</v>
      </c>
      <c r="AD1507" t="s">
        <v>47</v>
      </c>
      <c r="AE1507" t="s">
        <v>65</v>
      </c>
      <c r="AF1507" t="s">
        <v>49</v>
      </c>
      <c r="AG1507" t="s">
        <v>50</v>
      </c>
      <c r="AH1507">
        <v>2.5</v>
      </c>
      <c r="AI1507" t="s">
        <v>66</v>
      </c>
      <c r="AJ1507" t="s">
        <v>67</v>
      </c>
    </row>
    <row r="1508" spans="1:36">
      <c r="A1508" t="s">
        <v>2606</v>
      </c>
      <c r="B1508">
        <f>1</f>
        <v>1</v>
      </c>
      <c r="C1508" t="s">
        <v>253</v>
      </c>
      <c r="D1508" t="str">
        <f>VLOOKUP(Table1[[#This Row],[State Name]], Lookup!$A$2:$B$33, 2, FALSE)</f>
        <v>UK</v>
      </c>
      <c r="E1508" t="s">
        <v>33</v>
      </c>
      <c r="F1508">
        <v>2022</v>
      </c>
      <c r="G1508" t="s">
        <v>192</v>
      </c>
      <c r="H1508">
        <f t="shared" si="23"/>
        <v>3</v>
      </c>
      <c r="I1508" s="3">
        <f>DATE(Table1[[#This Row],[Year]],Table1[[#This Row],[Month_Number]],1)</f>
        <v>44621</v>
      </c>
      <c r="J1508" t="s">
        <v>146</v>
      </c>
      <c r="K1508" t="s">
        <v>2607</v>
      </c>
      <c r="L1508" t="s">
        <v>50</v>
      </c>
      <c r="M1508">
        <v>1</v>
      </c>
      <c r="N1508" t="s">
        <v>86</v>
      </c>
      <c r="O1508">
        <v>5</v>
      </c>
      <c r="P1508">
        <v>1</v>
      </c>
      <c r="Q1508" t="s">
        <v>72</v>
      </c>
      <c r="R1508" t="s">
        <v>61</v>
      </c>
      <c r="S1508" t="s">
        <v>120</v>
      </c>
      <c r="T1508" t="s">
        <v>105</v>
      </c>
      <c r="U1508" t="s">
        <v>106</v>
      </c>
      <c r="V1508">
        <v>72</v>
      </c>
      <c r="W1508">
        <v>18</v>
      </c>
      <c r="X1508" t="str">
        <f>IF(Table1[[#This Row],[Driver Age]]&lt;25,"(&lt;25) Young",IF(Table1[[#This Row],[Driver Age]]&lt;=60,"(25–60) Adult","(&gt;60) Senior"))</f>
        <v>(&lt;25) Young</v>
      </c>
      <c r="Y1508" t="s">
        <v>75</v>
      </c>
      <c r="Z1508" t="s">
        <v>107</v>
      </c>
      <c r="AA1508" t="s">
        <v>76</v>
      </c>
      <c r="AB1508" t="s">
        <v>77</v>
      </c>
      <c r="AC1508">
        <v>19</v>
      </c>
      <c r="AD1508" t="s">
        <v>114</v>
      </c>
      <c r="AE1508" t="s">
        <v>79</v>
      </c>
      <c r="AF1508" t="s">
        <v>49</v>
      </c>
      <c r="AG1508" t="s">
        <v>50</v>
      </c>
      <c r="AH1508">
        <v>0.2</v>
      </c>
      <c r="AI1508" t="s">
        <v>168</v>
      </c>
      <c r="AJ1508" t="s">
        <v>91</v>
      </c>
    </row>
    <row r="1509" spans="1:36">
      <c r="A1509" t="s">
        <v>2608</v>
      </c>
      <c r="B1509">
        <f>1</f>
        <v>1</v>
      </c>
      <c r="C1509" t="s">
        <v>327</v>
      </c>
      <c r="D1509" t="str">
        <f>VLOOKUP(Table1[[#This Row],[State Name]], Lookup!$A$2:$B$33, 2, FALSE)</f>
        <v>MN</v>
      </c>
      <c r="E1509" t="s">
        <v>33</v>
      </c>
      <c r="F1509">
        <v>2021</v>
      </c>
      <c r="G1509" t="s">
        <v>111</v>
      </c>
      <c r="H1509">
        <f t="shared" si="23"/>
        <v>10</v>
      </c>
      <c r="I1509" s="3">
        <f>DATE(Table1[[#This Row],[Year]],Table1[[#This Row],[Month_Number]],1)</f>
        <v>44470</v>
      </c>
      <c r="J1509" t="s">
        <v>84</v>
      </c>
      <c r="K1509" t="s">
        <v>2609</v>
      </c>
      <c r="L1509" t="s">
        <v>50</v>
      </c>
      <c r="M1509">
        <v>4</v>
      </c>
      <c r="N1509" t="s">
        <v>38</v>
      </c>
      <c r="O1509">
        <v>9</v>
      </c>
      <c r="P1509">
        <v>0</v>
      </c>
      <c r="Q1509" t="s">
        <v>119</v>
      </c>
      <c r="R1509" t="s">
        <v>104</v>
      </c>
      <c r="S1509" t="s">
        <v>73</v>
      </c>
      <c r="T1509" t="s">
        <v>74</v>
      </c>
      <c r="U1509" t="s">
        <v>43</v>
      </c>
      <c r="V1509">
        <v>65</v>
      </c>
      <c r="W1509">
        <v>51</v>
      </c>
      <c r="X1509" t="str">
        <f>IF(Table1[[#This Row],[Driver Age]]&lt;25,"(&lt;25) Young",IF(Table1[[#This Row],[Driver Age]]&lt;=60,"(25–60) Adult","(&gt;60) Senior"))</f>
        <v>(25–60) Adult</v>
      </c>
      <c r="Y1509" t="s">
        <v>75</v>
      </c>
      <c r="Z1509" t="s">
        <v>90</v>
      </c>
      <c r="AA1509" t="s">
        <v>76</v>
      </c>
      <c r="AB1509" t="s">
        <v>77</v>
      </c>
      <c r="AC1509">
        <v>3</v>
      </c>
      <c r="AD1509" t="s">
        <v>47</v>
      </c>
      <c r="AE1509" t="s">
        <v>48</v>
      </c>
      <c r="AF1509" t="s">
        <v>26</v>
      </c>
      <c r="AG1509" t="s">
        <v>143</v>
      </c>
      <c r="AH1509">
        <v>0</v>
      </c>
      <c r="AI1509" t="s">
        <v>66</v>
      </c>
      <c r="AJ1509" t="s">
        <v>52</v>
      </c>
    </row>
    <row r="1510" spans="1:36">
      <c r="A1510" t="s">
        <v>2610</v>
      </c>
      <c r="B1510">
        <f>1</f>
        <v>1</v>
      </c>
      <c r="C1510" t="s">
        <v>318</v>
      </c>
      <c r="D1510" t="str">
        <f>VLOOKUP(Table1[[#This Row],[State Name]], Lookup!$A$2:$B$33, 2, FALSE)</f>
        <v>PB</v>
      </c>
      <c r="E1510" t="s">
        <v>33</v>
      </c>
      <c r="F1510">
        <v>2019</v>
      </c>
      <c r="G1510" t="s">
        <v>130</v>
      </c>
      <c r="H1510">
        <f t="shared" si="23"/>
        <v>4</v>
      </c>
      <c r="I1510" s="3">
        <f>DATE(Table1[[#This Row],[Year]],Table1[[#This Row],[Month_Number]],1)</f>
        <v>43556</v>
      </c>
      <c r="J1510" t="s">
        <v>154</v>
      </c>
      <c r="K1510" t="s">
        <v>508</v>
      </c>
      <c r="L1510" t="s">
        <v>59</v>
      </c>
      <c r="M1510">
        <v>1</v>
      </c>
      <c r="N1510" t="s">
        <v>162</v>
      </c>
      <c r="O1510">
        <v>4</v>
      </c>
      <c r="P1510">
        <v>1</v>
      </c>
      <c r="Q1510" t="s">
        <v>72</v>
      </c>
      <c r="R1510" t="s">
        <v>61</v>
      </c>
      <c r="S1510" t="s">
        <v>62</v>
      </c>
      <c r="T1510" t="s">
        <v>63</v>
      </c>
      <c r="U1510" t="s">
        <v>106</v>
      </c>
      <c r="V1510">
        <v>110</v>
      </c>
      <c r="W1510">
        <v>62</v>
      </c>
      <c r="X1510" t="str">
        <f>IF(Table1[[#This Row],[Driver Age]]&lt;25,"(&lt;25) Young",IF(Table1[[#This Row],[Driver Age]]&lt;=60,"(25–60) Adult","(&gt;60) Senior"))</f>
        <v>(&gt;60) Senior</v>
      </c>
      <c r="Y1510" t="s">
        <v>44</v>
      </c>
      <c r="Z1510" t="s">
        <v>107</v>
      </c>
      <c r="AA1510" t="s">
        <v>76</v>
      </c>
      <c r="AB1510" t="s">
        <v>97</v>
      </c>
      <c r="AC1510">
        <v>17</v>
      </c>
      <c r="AD1510" t="s">
        <v>114</v>
      </c>
      <c r="AE1510" t="s">
        <v>65</v>
      </c>
      <c r="AF1510" t="s">
        <v>26</v>
      </c>
      <c r="AG1510" t="s">
        <v>50</v>
      </c>
      <c r="AH1510">
        <v>0.25</v>
      </c>
      <c r="AI1510" t="s">
        <v>66</v>
      </c>
      <c r="AJ1510" t="s">
        <v>81</v>
      </c>
    </row>
    <row r="1511" spans="1:36">
      <c r="A1511" t="s">
        <v>2611</v>
      </c>
      <c r="B1511">
        <f>1</f>
        <v>1</v>
      </c>
      <c r="C1511" t="s">
        <v>270</v>
      </c>
      <c r="D1511" t="str">
        <f>VLOOKUP(Table1[[#This Row],[State Name]], Lookup!$A$2:$B$33, 2, FALSE)</f>
        <v>HR</v>
      </c>
      <c r="E1511" t="s">
        <v>33</v>
      </c>
      <c r="F1511">
        <v>2018</v>
      </c>
      <c r="G1511" t="s">
        <v>124</v>
      </c>
      <c r="H1511">
        <f t="shared" si="23"/>
        <v>7</v>
      </c>
      <c r="I1511" s="3">
        <f>DATE(Table1[[#This Row],[Year]],Table1[[#This Row],[Month_Number]],1)</f>
        <v>43282</v>
      </c>
      <c r="J1511" t="s">
        <v>57</v>
      </c>
      <c r="K1511" t="s">
        <v>734</v>
      </c>
      <c r="L1511" t="s">
        <v>50</v>
      </c>
      <c r="M1511">
        <v>1</v>
      </c>
      <c r="N1511" t="s">
        <v>128</v>
      </c>
      <c r="O1511">
        <v>9</v>
      </c>
      <c r="P1511">
        <v>3</v>
      </c>
      <c r="Q1511" t="s">
        <v>87</v>
      </c>
      <c r="R1511" t="s">
        <v>88</v>
      </c>
      <c r="S1511" t="s">
        <v>73</v>
      </c>
      <c r="T1511" t="s">
        <v>74</v>
      </c>
      <c r="U1511" t="s">
        <v>43</v>
      </c>
      <c r="V1511">
        <v>40</v>
      </c>
      <c r="W1511">
        <v>31</v>
      </c>
      <c r="X1511" t="str">
        <f>IF(Table1[[#This Row],[Driver Age]]&lt;25,"(&lt;25) Young",IF(Table1[[#This Row],[Driver Age]]&lt;=60,"(25–60) Adult","(&gt;60) Senior"))</f>
        <v>(25–60) Adult</v>
      </c>
      <c r="Y1511" t="s">
        <v>44</v>
      </c>
      <c r="Z1511" t="s">
        <v>90</v>
      </c>
      <c r="AA1511" t="s">
        <v>76</v>
      </c>
      <c r="AB1511" t="s">
        <v>64</v>
      </c>
      <c r="AC1511">
        <v>0</v>
      </c>
      <c r="AD1511" t="s">
        <v>47</v>
      </c>
      <c r="AE1511" t="s">
        <v>65</v>
      </c>
      <c r="AF1511" t="s">
        <v>49</v>
      </c>
      <c r="AG1511" t="s">
        <v>50</v>
      </c>
      <c r="AH1511">
        <v>0.33</v>
      </c>
      <c r="AI1511" t="s">
        <v>80</v>
      </c>
      <c r="AJ1511" t="s">
        <v>109</v>
      </c>
    </row>
    <row r="1512" spans="1:36">
      <c r="A1512" t="s">
        <v>2612</v>
      </c>
      <c r="B1512">
        <f>1</f>
        <v>1</v>
      </c>
      <c r="C1512" t="s">
        <v>122</v>
      </c>
      <c r="D1512" t="str">
        <f>VLOOKUP(Table1[[#This Row],[State Name]], Lookup!$A$2:$B$33, 2, FALSE)</f>
        <v>RJ</v>
      </c>
      <c r="E1512" t="s">
        <v>483</v>
      </c>
      <c r="F1512">
        <v>2020</v>
      </c>
      <c r="G1512" t="s">
        <v>34</v>
      </c>
      <c r="H1512">
        <f t="shared" si="23"/>
        <v>5</v>
      </c>
      <c r="I1512" s="3">
        <f>DATE(Table1[[#This Row],[Year]],Table1[[#This Row],[Month_Number]],1)</f>
        <v>43952</v>
      </c>
      <c r="J1512" t="s">
        <v>154</v>
      </c>
      <c r="K1512" t="s">
        <v>2613</v>
      </c>
      <c r="L1512" t="s">
        <v>50</v>
      </c>
      <c r="M1512">
        <v>2</v>
      </c>
      <c r="N1512" t="s">
        <v>113</v>
      </c>
      <c r="O1512">
        <v>2</v>
      </c>
      <c r="P1512">
        <v>5</v>
      </c>
      <c r="Q1512" t="s">
        <v>103</v>
      </c>
      <c r="R1512" t="s">
        <v>40</v>
      </c>
      <c r="S1512" t="s">
        <v>120</v>
      </c>
      <c r="T1512" t="s">
        <v>63</v>
      </c>
      <c r="U1512" t="s">
        <v>89</v>
      </c>
      <c r="V1512">
        <v>59</v>
      </c>
      <c r="W1512">
        <v>52</v>
      </c>
      <c r="X1512" t="str">
        <f>IF(Table1[[#This Row],[Driver Age]]&lt;25,"(&lt;25) Young",IF(Table1[[#This Row],[Driver Age]]&lt;=60,"(25–60) Adult","(&gt;60) Senior"))</f>
        <v>(25–60) Adult</v>
      </c>
      <c r="Y1512" t="s">
        <v>75</v>
      </c>
      <c r="Z1512" t="s">
        <v>33</v>
      </c>
      <c r="AA1512" t="s">
        <v>76</v>
      </c>
      <c r="AB1512" t="s">
        <v>97</v>
      </c>
      <c r="AC1512">
        <v>3</v>
      </c>
      <c r="AD1512" t="s">
        <v>47</v>
      </c>
      <c r="AE1512" t="s">
        <v>48</v>
      </c>
      <c r="AF1512" t="s">
        <v>26</v>
      </c>
      <c r="AG1512" t="s">
        <v>50</v>
      </c>
      <c r="AH1512">
        <v>2.5</v>
      </c>
      <c r="AI1512" t="s">
        <v>66</v>
      </c>
      <c r="AJ1512" t="s">
        <v>52</v>
      </c>
    </row>
    <row r="1513" spans="1:36">
      <c r="A1513" t="s">
        <v>2614</v>
      </c>
      <c r="B1513">
        <f>1</f>
        <v>1</v>
      </c>
      <c r="C1513" t="s">
        <v>197</v>
      </c>
      <c r="D1513" t="str">
        <f>VLOOKUP(Table1[[#This Row],[State Name]], Lookup!$A$2:$B$33, 2, FALSE)</f>
        <v>GJ</v>
      </c>
      <c r="E1513" t="s">
        <v>198</v>
      </c>
      <c r="F1513">
        <v>2018</v>
      </c>
      <c r="G1513" t="s">
        <v>171</v>
      </c>
      <c r="H1513">
        <f t="shared" si="23"/>
        <v>2</v>
      </c>
      <c r="I1513" s="3">
        <f>DATE(Table1[[#This Row],[Year]],Table1[[#This Row],[Month_Number]],1)</f>
        <v>43132</v>
      </c>
      <c r="J1513" t="s">
        <v>101</v>
      </c>
      <c r="K1513" t="s">
        <v>527</v>
      </c>
      <c r="L1513" t="s">
        <v>50</v>
      </c>
      <c r="M1513">
        <v>1</v>
      </c>
      <c r="N1513" t="s">
        <v>86</v>
      </c>
      <c r="O1513">
        <v>5</v>
      </c>
      <c r="P1513">
        <v>0</v>
      </c>
      <c r="Q1513" t="s">
        <v>87</v>
      </c>
      <c r="R1513" t="s">
        <v>61</v>
      </c>
      <c r="S1513" t="s">
        <v>73</v>
      </c>
      <c r="T1513" t="s">
        <v>74</v>
      </c>
      <c r="U1513" t="s">
        <v>106</v>
      </c>
      <c r="V1513">
        <v>75</v>
      </c>
      <c r="W1513">
        <v>18</v>
      </c>
      <c r="X1513" t="str">
        <f>IF(Table1[[#This Row],[Driver Age]]&lt;25,"(&lt;25) Young",IF(Table1[[#This Row],[Driver Age]]&lt;=60,"(25–60) Adult","(&gt;60) Senior"))</f>
        <v>(&lt;25) Young</v>
      </c>
      <c r="Y1513" t="s">
        <v>44</v>
      </c>
      <c r="Z1513" t="s">
        <v>107</v>
      </c>
      <c r="AA1513" t="s">
        <v>45</v>
      </c>
      <c r="AB1513" t="s">
        <v>46</v>
      </c>
      <c r="AC1513">
        <v>17</v>
      </c>
      <c r="AD1513" t="s">
        <v>114</v>
      </c>
      <c r="AE1513" t="s">
        <v>65</v>
      </c>
      <c r="AF1513" t="s">
        <v>49</v>
      </c>
      <c r="AG1513" t="s">
        <v>143</v>
      </c>
      <c r="AH1513">
        <v>0</v>
      </c>
      <c r="AI1513" t="s">
        <v>168</v>
      </c>
      <c r="AJ1513" t="s">
        <v>91</v>
      </c>
    </row>
    <row r="1514" spans="1:36">
      <c r="A1514" t="s">
        <v>2615</v>
      </c>
      <c r="B1514">
        <f>1</f>
        <v>1</v>
      </c>
      <c r="C1514" t="s">
        <v>141</v>
      </c>
      <c r="D1514" t="str">
        <f>VLOOKUP(Table1[[#This Row],[State Name]], Lookup!$A$2:$B$33, 2, FALSE)</f>
        <v>BR</v>
      </c>
      <c r="E1514" t="s">
        <v>33</v>
      </c>
      <c r="F1514">
        <v>2020</v>
      </c>
      <c r="G1514" t="s">
        <v>192</v>
      </c>
      <c r="H1514">
        <f t="shared" si="23"/>
        <v>3</v>
      </c>
      <c r="I1514" s="3">
        <f>DATE(Table1[[#This Row],[Year]],Table1[[#This Row],[Month_Number]],1)</f>
        <v>43891</v>
      </c>
      <c r="J1514" t="s">
        <v>35</v>
      </c>
      <c r="K1514" t="s">
        <v>2616</v>
      </c>
      <c r="L1514" t="s">
        <v>59</v>
      </c>
      <c r="M1514">
        <v>2</v>
      </c>
      <c r="N1514" t="s">
        <v>162</v>
      </c>
      <c r="O1514">
        <v>6</v>
      </c>
      <c r="P1514">
        <v>2</v>
      </c>
      <c r="Q1514" t="s">
        <v>72</v>
      </c>
      <c r="R1514" t="s">
        <v>61</v>
      </c>
      <c r="S1514" t="s">
        <v>120</v>
      </c>
      <c r="T1514" t="s">
        <v>42</v>
      </c>
      <c r="U1514" t="s">
        <v>89</v>
      </c>
      <c r="V1514">
        <v>81</v>
      </c>
      <c r="W1514">
        <v>63</v>
      </c>
      <c r="X1514" t="str">
        <f>IF(Table1[[#This Row],[Driver Age]]&lt;25,"(&lt;25) Young",IF(Table1[[#This Row],[Driver Age]]&lt;=60,"(25–60) Adult","(&gt;60) Senior"))</f>
        <v>(&gt;60) Senior</v>
      </c>
      <c r="Y1514" t="s">
        <v>75</v>
      </c>
      <c r="Z1514" t="s">
        <v>33</v>
      </c>
      <c r="AA1514" t="s">
        <v>76</v>
      </c>
      <c r="AB1514" t="s">
        <v>77</v>
      </c>
      <c r="AC1514">
        <v>18</v>
      </c>
      <c r="AD1514" t="s">
        <v>114</v>
      </c>
      <c r="AE1514" t="s">
        <v>48</v>
      </c>
      <c r="AF1514" t="s">
        <v>49</v>
      </c>
      <c r="AG1514" t="s">
        <v>50</v>
      </c>
      <c r="AH1514">
        <v>0.33</v>
      </c>
      <c r="AI1514" t="s">
        <v>66</v>
      </c>
      <c r="AJ1514" t="s">
        <v>91</v>
      </c>
    </row>
    <row r="1515" spans="1:36">
      <c r="A1515" t="s">
        <v>2617</v>
      </c>
      <c r="B1515">
        <f>1</f>
        <v>1</v>
      </c>
      <c r="C1515" t="s">
        <v>206</v>
      </c>
      <c r="D1515" t="str">
        <f>VLOOKUP(Table1[[#This Row],[State Name]], Lookup!$A$2:$B$33, 2, FALSE)</f>
        <v>OD</v>
      </c>
      <c r="E1515" t="s">
        <v>33</v>
      </c>
      <c r="F1515">
        <v>2018</v>
      </c>
      <c r="G1515" t="s">
        <v>130</v>
      </c>
      <c r="H1515">
        <f t="shared" si="23"/>
        <v>4</v>
      </c>
      <c r="I1515" s="3">
        <f>DATE(Table1[[#This Row],[Year]],Table1[[#This Row],[Month_Number]],1)</f>
        <v>43191</v>
      </c>
      <c r="J1515" t="s">
        <v>95</v>
      </c>
      <c r="K1515" t="s">
        <v>2618</v>
      </c>
      <c r="L1515" t="s">
        <v>50</v>
      </c>
      <c r="M1515">
        <v>4</v>
      </c>
      <c r="N1515" t="s">
        <v>162</v>
      </c>
      <c r="O1515">
        <v>1</v>
      </c>
      <c r="P1515">
        <v>5</v>
      </c>
      <c r="Q1515" t="s">
        <v>87</v>
      </c>
      <c r="R1515" t="s">
        <v>104</v>
      </c>
      <c r="S1515" t="s">
        <v>41</v>
      </c>
      <c r="T1515" t="s">
        <v>42</v>
      </c>
      <c r="U1515" t="s">
        <v>106</v>
      </c>
      <c r="V1515">
        <v>78</v>
      </c>
      <c r="W1515">
        <v>34</v>
      </c>
      <c r="X1515" t="str">
        <f>IF(Table1[[#This Row],[Driver Age]]&lt;25,"(&lt;25) Young",IF(Table1[[#This Row],[Driver Age]]&lt;=60,"(25–60) Adult","(&gt;60) Senior"))</f>
        <v>(25–60) Adult</v>
      </c>
      <c r="Y1515" t="s">
        <v>44</v>
      </c>
      <c r="Z1515" t="s">
        <v>33</v>
      </c>
      <c r="AA1515" t="s">
        <v>76</v>
      </c>
      <c r="AB1515" t="s">
        <v>64</v>
      </c>
      <c r="AC1515">
        <v>12</v>
      </c>
      <c r="AD1515" t="s">
        <v>135</v>
      </c>
      <c r="AE1515" t="s">
        <v>65</v>
      </c>
      <c r="AF1515" t="s">
        <v>49</v>
      </c>
      <c r="AG1515" t="s">
        <v>50</v>
      </c>
      <c r="AH1515">
        <v>5</v>
      </c>
      <c r="AI1515" t="s">
        <v>80</v>
      </c>
      <c r="AJ1515" t="s">
        <v>91</v>
      </c>
    </row>
    <row r="1516" spans="1:36">
      <c r="A1516" t="s">
        <v>2619</v>
      </c>
      <c r="B1516">
        <f>1</f>
        <v>1</v>
      </c>
      <c r="C1516" t="s">
        <v>137</v>
      </c>
      <c r="D1516" t="str">
        <f>VLOOKUP(Table1[[#This Row],[State Name]], Lookup!$A$2:$B$33, 2, FALSE)</f>
        <v>AS</v>
      </c>
      <c r="E1516" t="s">
        <v>33</v>
      </c>
      <c r="F1516">
        <v>2019</v>
      </c>
      <c r="G1516" t="s">
        <v>83</v>
      </c>
      <c r="H1516">
        <f t="shared" si="23"/>
        <v>6</v>
      </c>
      <c r="I1516" s="3">
        <f>DATE(Table1[[#This Row],[Year]],Table1[[#This Row],[Month_Number]],1)</f>
        <v>43617</v>
      </c>
      <c r="J1516" t="s">
        <v>101</v>
      </c>
      <c r="K1516" t="s">
        <v>540</v>
      </c>
      <c r="L1516" t="s">
        <v>50</v>
      </c>
      <c r="M1516">
        <v>2</v>
      </c>
      <c r="N1516" t="s">
        <v>71</v>
      </c>
      <c r="O1516">
        <v>2</v>
      </c>
      <c r="P1516">
        <v>0</v>
      </c>
      <c r="Q1516" t="s">
        <v>72</v>
      </c>
      <c r="R1516" t="s">
        <v>104</v>
      </c>
      <c r="S1516" t="s">
        <v>41</v>
      </c>
      <c r="T1516" t="s">
        <v>42</v>
      </c>
      <c r="U1516" t="s">
        <v>106</v>
      </c>
      <c r="V1516">
        <v>68</v>
      </c>
      <c r="W1516">
        <v>37</v>
      </c>
      <c r="X1516" t="str">
        <f>IF(Table1[[#This Row],[Driver Age]]&lt;25,"(&lt;25) Young",IF(Table1[[#This Row],[Driver Age]]&lt;=60,"(25–60) Adult","(&gt;60) Senior"))</f>
        <v>(25–60) Adult</v>
      </c>
      <c r="Y1516" t="s">
        <v>44</v>
      </c>
      <c r="Z1516" t="s">
        <v>90</v>
      </c>
      <c r="AA1516" t="s">
        <v>76</v>
      </c>
      <c r="AB1516" t="s">
        <v>64</v>
      </c>
      <c r="AC1516">
        <v>22</v>
      </c>
      <c r="AD1516" t="s">
        <v>47</v>
      </c>
      <c r="AE1516" t="s">
        <v>65</v>
      </c>
      <c r="AF1516" t="s">
        <v>49</v>
      </c>
      <c r="AG1516" t="s">
        <v>143</v>
      </c>
      <c r="AH1516">
        <v>0</v>
      </c>
      <c r="AI1516" t="s">
        <v>108</v>
      </c>
      <c r="AJ1516" t="s">
        <v>52</v>
      </c>
    </row>
    <row r="1517" spans="1:36">
      <c r="A1517" t="s">
        <v>2620</v>
      </c>
      <c r="B1517">
        <f>1</f>
        <v>1</v>
      </c>
      <c r="C1517" t="s">
        <v>206</v>
      </c>
      <c r="D1517" t="str">
        <f>VLOOKUP(Table1[[#This Row],[State Name]], Lookup!$A$2:$B$33, 2, FALSE)</f>
        <v>OD</v>
      </c>
      <c r="E1517" t="s">
        <v>33</v>
      </c>
      <c r="F1517">
        <v>2021</v>
      </c>
      <c r="G1517" t="s">
        <v>192</v>
      </c>
      <c r="H1517">
        <f t="shared" si="23"/>
        <v>3</v>
      </c>
      <c r="I1517" s="3">
        <f>DATE(Table1[[#This Row],[Year]],Table1[[#This Row],[Month_Number]],1)</f>
        <v>44256</v>
      </c>
      <c r="J1517" t="s">
        <v>35</v>
      </c>
      <c r="K1517" t="s">
        <v>2621</v>
      </c>
      <c r="L1517" t="s">
        <v>37</v>
      </c>
      <c r="M1517">
        <v>5</v>
      </c>
      <c r="N1517" t="s">
        <v>162</v>
      </c>
      <c r="O1517">
        <v>5</v>
      </c>
      <c r="P1517">
        <v>5</v>
      </c>
      <c r="Q1517" t="s">
        <v>87</v>
      </c>
      <c r="R1517" t="s">
        <v>88</v>
      </c>
      <c r="S1517" t="s">
        <v>62</v>
      </c>
      <c r="T1517" t="s">
        <v>74</v>
      </c>
      <c r="U1517" t="s">
        <v>89</v>
      </c>
      <c r="V1517">
        <v>48</v>
      </c>
      <c r="W1517">
        <v>43</v>
      </c>
      <c r="X1517" t="str">
        <f>IF(Table1[[#This Row],[Driver Age]]&lt;25,"(&lt;25) Young",IF(Table1[[#This Row],[Driver Age]]&lt;=60,"(25–60) Adult","(&gt;60) Senior"))</f>
        <v>(25–60) Adult</v>
      </c>
      <c r="Y1517" t="s">
        <v>75</v>
      </c>
      <c r="Z1517" t="s">
        <v>90</v>
      </c>
      <c r="AA1517" t="s">
        <v>45</v>
      </c>
      <c r="AB1517" t="s">
        <v>97</v>
      </c>
      <c r="AC1517">
        <v>23</v>
      </c>
      <c r="AD1517" t="s">
        <v>47</v>
      </c>
      <c r="AE1517" t="s">
        <v>48</v>
      </c>
      <c r="AF1517" t="s">
        <v>49</v>
      </c>
      <c r="AG1517" t="s">
        <v>50</v>
      </c>
      <c r="AH1517">
        <v>1</v>
      </c>
      <c r="AI1517" t="s">
        <v>108</v>
      </c>
      <c r="AJ1517" t="s">
        <v>109</v>
      </c>
    </row>
    <row r="1518" spans="1:36">
      <c r="A1518" t="s">
        <v>2622</v>
      </c>
      <c r="B1518">
        <f>1</f>
        <v>1</v>
      </c>
      <c r="C1518" t="s">
        <v>318</v>
      </c>
      <c r="D1518" t="str">
        <f>VLOOKUP(Table1[[#This Row],[State Name]], Lookup!$A$2:$B$33, 2, FALSE)</f>
        <v>PB</v>
      </c>
      <c r="E1518" t="s">
        <v>33</v>
      </c>
      <c r="F1518">
        <v>2020</v>
      </c>
      <c r="G1518" t="s">
        <v>117</v>
      </c>
      <c r="H1518">
        <f t="shared" si="23"/>
        <v>12</v>
      </c>
      <c r="I1518" s="3">
        <f>DATE(Table1[[#This Row],[Year]],Table1[[#This Row],[Month_Number]],1)</f>
        <v>44166</v>
      </c>
      <c r="J1518" t="s">
        <v>57</v>
      </c>
      <c r="K1518" t="s">
        <v>859</v>
      </c>
      <c r="L1518" t="s">
        <v>59</v>
      </c>
      <c r="M1518">
        <v>4</v>
      </c>
      <c r="N1518" t="s">
        <v>113</v>
      </c>
      <c r="O1518">
        <v>3</v>
      </c>
      <c r="P1518">
        <v>5</v>
      </c>
      <c r="Q1518" t="s">
        <v>87</v>
      </c>
      <c r="R1518" t="s">
        <v>104</v>
      </c>
      <c r="S1518" t="s">
        <v>120</v>
      </c>
      <c r="T1518" t="s">
        <v>74</v>
      </c>
      <c r="U1518" t="s">
        <v>33</v>
      </c>
      <c r="V1518">
        <v>44</v>
      </c>
      <c r="W1518">
        <v>18</v>
      </c>
      <c r="X1518" t="str">
        <f>IF(Table1[[#This Row],[Driver Age]]&lt;25,"(&lt;25) Young",IF(Table1[[#This Row],[Driver Age]]&lt;=60,"(25–60) Adult","(&gt;60) Senior"))</f>
        <v>(&lt;25) Young</v>
      </c>
      <c r="Y1518" t="s">
        <v>75</v>
      </c>
      <c r="Z1518" t="s">
        <v>107</v>
      </c>
      <c r="AA1518" t="s">
        <v>45</v>
      </c>
      <c r="AB1518" t="s">
        <v>77</v>
      </c>
      <c r="AC1518">
        <v>5</v>
      </c>
      <c r="AD1518" t="s">
        <v>78</v>
      </c>
      <c r="AE1518" t="s">
        <v>48</v>
      </c>
      <c r="AF1518" t="s">
        <v>49</v>
      </c>
      <c r="AG1518" t="s">
        <v>50</v>
      </c>
      <c r="AH1518">
        <v>1.67</v>
      </c>
      <c r="AI1518" t="s">
        <v>168</v>
      </c>
      <c r="AJ1518" t="s">
        <v>109</v>
      </c>
    </row>
    <row r="1519" spans="1:36">
      <c r="A1519" t="s">
        <v>2623</v>
      </c>
      <c r="B1519">
        <f>1</f>
        <v>1</v>
      </c>
      <c r="C1519" t="s">
        <v>327</v>
      </c>
      <c r="D1519" t="str">
        <f>VLOOKUP(Table1[[#This Row],[State Name]], Lookup!$A$2:$B$33, 2, FALSE)</f>
        <v>MN</v>
      </c>
      <c r="E1519" t="s">
        <v>33</v>
      </c>
      <c r="F1519">
        <v>2020</v>
      </c>
      <c r="G1519" t="s">
        <v>56</v>
      </c>
      <c r="H1519">
        <f t="shared" si="23"/>
        <v>1</v>
      </c>
      <c r="I1519" s="3">
        <f>DATE(Table1[[#This Row],[Year]],Table1[[#This Row],[Month_Number]],1)</f>
        <v>43831</v>
      </c>
      <c r="J1519" t="s">
        <v>84</v>
      </c>
      <c r="K1519" t="s">
        <v>1537</v>
      </c>
      <c r="L1519" t="s">
        <v>59</v>
      </c>
      <c r="M1519">
        <v>2</v>
      </c>
      <c r="N1519" t="s">
        <v>60</v>
      </c>
      <c r="O1519">
        <v>7</v>
      </c>
      <c r="P1519">
        <v>2</v>
      </c>
      <c r="Q1519" t="s">
        <v>39</v>
      </c>
      <c r="R1519" t="s">
        <v>104</v>
      </c>
      <c r="S1519" t="s">
        <v>120</v>
      </c>
      <c r="T1519" t="s">
        <v>105</v>
      </c>
      <c r="U1519" t="s">
        <v>33</v>
      </c>
      <c r="V1519">
        <v>116</v>
      </c>
      <c r="W1519">
        <v>64</v>
      </c>
      <c r="X1519" t="str">
        <f>IF(Table1[[#This Row],[Driver Age]]&lt;25,"(&lt;25) Young",IF(Table1[[#This Row],[Driver Age]]&lt;=60,"(25–60) Adult","(&gt;60) Senior"))</f>
        <v>(&gt;60) Senior</v>
      </c>
      <c r="Y1519" t="s">
        <v>75</v>
      </c>
      <c r="Z1519" t="s">
        <v>33</v>
      </c>
      <c r="AA1519" t="s">
        <v>76</v>
      </c>
      <c r="AB1519" t="s">
        <v>64</v>
      </c>
      <c r="AC1519">
        <v>3</v>
      </c>
      <c r="AD1519" t="s">
        <v>47</v>
      </c>
      <c r="AE1519" t="s">
        <v>48</v>
      </c>
      <c r="AF1519" t="s">
        <v>26</v>
      </c>
      <c r="AG1519" t="s">
        <v>50</v>
      </c>
      <c r="AH1519">
        <v>0.28999999999999998</v>
      </c>
      <c r="AI1519" t="s">
        <v>66</v>
      </c>
      <c r="AJ1519" t="s">
        <v>81</v>
      </c>
    </row>
    <row r="1520" spans="1:36">
      <c r="A1520" t="s">
        <v>2624</v>
      </c>
      <c r="B1520">
        <f>1</f>
        <v>1</v>
      </c>
      <c r="C1520" t="s">
        <v>311</v>
      </c>
      <c r="D1520" t="str">
        <f>VLOOKUP(Table1[[#This Row],[State Name]], Lookup!$A$2:$B$33, 2, FALSE)</f>
        <v>JH</v>
      </c>
      <c r="E1520" t="s">
        <v>33</v>
      </c>
      <c r="F1520">
        <v>2023</v>
      </c>
      <c r="G1520" t="s">
        <v>94</v>
      </c>
      <c r="H1520">
        <f t="shared" si="23"/>
        <v>8</v>
      </c>
      <c r="I1520" s="3">
        <f>DATE(Table1[[#This Row],[Year]],Table1[[#This Row],[Month_Number]],1)</f>
        <v>45139</v>
      </c>
      <c r="J1520" t="s">
        <v>101</v>
      </c>
      <c r="K1520" t="s">
        <v>1168</v>
      </c>
      <c r="L1520" t="s">
        <v>59</v>
      </c>
      <c r="M1520">
        <v>5</v>
      </c>
      <c r="N1520" t="s">
        <v>162</v>
      </c>
      <c r="O1520">
        <v>1</v>
      </c>
      <c r="P1520">
        <v>3</v>
      </c>
      <c r="Q1520" t="s">
        <v>39</v>
      </c>
      <c r="R1520" t="s">
        <v>104</v>
      </c>
      <c r="S1520" t="s">
        <v>120</v>
      </c>
      <c r="T1520" t="s">
        <v>63</v>
      </c>
      <c r="U1520" t="s">
        <v>43</v>
      </c>
      <c r="V1520">
        <v>77</v>
      </c>
      <c r="W1520">
        <v>46</v>
      </c>
      <c r="X1520" t="str">
        <f>IF(Table1[[#This Row],[Driver Age]]&lt;25,"(&lt;25) Young",IF(Table1[[#This Row],[Driver Age]]&lt;=60,"(25–60) Adult","(&gt;60) Senior"))</f>
        <v>(25–60) Adult</v>
      </c>
      <c r="Y1520" t="s">
        <v>44</v>
      </c>
      <c r="Z1520" t="s">
        <v>33</v>
      </c>
      <c r="AA1520" t="s">
        <v>45</v>
      </c>
      <c r="AB1520" t="s">
        <v>97</v>
      </c>
      <c r="AC1520">
        <v>16</v>
      </c>
      <c r="AD1520" t="s">
        <v>135</v>
      </c>
      <c r="AE1520" t="s">
        <v>79</v>
      </c>
      <c r="AF1520" t="s">
        <v>49</v>
      </c>
      <c r="AG1520" t="s">
        <v>50</v>
      </c>
      <c r="AH1520">
        <v>3</v>
      </c>
      <c r="AI1520" t="s">
        <v>108</v>
      </c>
      <c r="AJ1520" t="s">
        <v>91</v>
      </c>
    </row>
    <row r="1521" spans="1:36">
      <c r="A1521" t="s">
        <v>2625</v>
      </c>
      <c r="B1521">
        <f>1</f>
        <v>1</v>
      </c>
      <c r="C1521" t="s">
        <v>145</v>
      </c>
      <c r="D1521" t="str">
        <f>VLOOKUP(Table1[[#This Row],[State Name]], Lookup!$A$2:$B$33, 2, FALSE)</f>
        <v>TS</v>
      </c>
      <c r="E1521" t="s">
        <v>33</v>
      </c>
      <c r="F1521">
        <v>2019</v>
      </c>
      <c r="G1521" t="s">
        <v>56</v>
      </c>
      <c r="H1521">
        <f t="shared" si="23"/>
        <v>1</v>
      </c>
      <c r="I1521" s="3">
        <f>DATE(Table1[[#This Row],[Year]],Table1[[#This Row],[Month_Number]],1)</f>
        <v>43466</v>
      </c>
      <c r="J1521" t="s">
        <v>146</v>
      </c>
      <c r="K1521" t="s">
        <v>2626</v>
      </c>
      <c r="L1521" t="s">
        <v>37</v>
      </c>
      <c r="M1521">
        <v>3</v>
      </c>
      <c r="N1521" t="s">
        <v>113</v>
      </c>
      <c r="O1521">
        <v>4</v>
      </c>
      <c r="P1521">
        <v>4</v>
      </c>
      <c r="Q1521" t="s">
        <v>103</v>
      </c>
      <c r="R1521" t="s">
        <v>61</v>
      </c>
      <c r="S1521" t="s">
        <v>120</v>
      </c>
      <c r="T1521" t="s">
        <v>105</v>
      </c>
      <c r="U1521" t="s">
        <v>43</v>
      </c>
      <c r="V1521">
        <v>54</v>
      </c>
      <c r="W1521">
        <v>19</v>
      </c>
      <c r="X1521" t="str">
        <f>IF(Table1[[#This Row],[Driver Age]]&lt;25,"(&lt;25) Young",IF(Table1[[#This Row],[Driver Age]]&lt;=60,"(25–60) Adult","(&gt;60) Senior"))</f>
        <v>(&lt;25) Young</v>
      </c>
      <c r="Y1521" t="s">
        <v>44</v>
      </c>
      <c r="Z1521" t="s">
        <v>90</v>
      </c>
      <c r="AA1521" t="s">
        <v>45</v>
      </c>
      <c r="AB1521" t="s">
        <v>64</v>
      </c>
      <c r="AC1521">
        <v>8</v>
      </c>
      <c r="AD1521" t="s">
        <v>78</v>
      </c>
      <c r="AE1521" t="s">
        <v>65</v>
      </c>
      <c r="AF1521" t="s">
        <v>49</v>
      </c>
      <c r="AG1521" t="s">
        <v>50</v>
      </c>
      <c r="AH1521">
        <v>1</v>
      </c>
      <c r="AI1521" t="s">
        <v>168</v>
      </c>
      <c r="AJ1521" t="s">
        <v>52</v>
      </c>
    </row>
    <row r="1522" spans="1:36">
      <c r="A1522" t="s">
        <v>2627</v>
      </c>
      <c r="B1522">
        <f>1</f>
        <v>1</v>
      </c>
      <c r="C1522" t="s">
        <v>197</v>
      </c>
      <c r="D1522" t="str">
        <f>VLOOKUP(Table1[[#This Row],[State Name]], Lookup!$A$2:$B$33, 2, FALSE)</f>
        <v>GJ</v>
      </c>
      <c r="E1522" t="s">
        <v>198</v>
      </c>
      <c r="F1522">
        <v>2018</v>
      </c>
      <c r="G1522" t="s">
        <v>83</v>
      </c>
      <c r="H1522">
        <f t="shared" si="23"/>
        <v>6</v>
      </c>
      <c r="I1522" s="3">
        <f>DATE(Table1[[#This Row],[Year]],Table1[[#This Row],[Month_Number]],1)</f>
        <v>43252</v>
      </c>
      <c r="J1522" t="s">
        <v>84</v>
      </c>
      <c r="K1522" t="s">
        <v>2628</v>
      </c>
      <c r="L1522" t="s">
        <v>37</v>
      </c>
      <c r="M1522">
        <v>4</v>
      </c>
      <c r="N1522" t="s">
        <v>162</v>
      </c>
      <c r="O1522">
        <v>0</v>
      </c>
      <c r="P1522">
        <v>5</v>
      </c>
      <c r="Q1522" t="s">
        <v>72</v>
      </c>
      <c r="R1522" t="s">
        <v>40</v>
      </c>
      <c r="S1522" t="s">
        <v>62</v>
      </c>
      <c r="T1522" t="s">
        <v>42</v>
      </c>
      <c r="U1522" t="s">
        <v>106</v>
      </c>
      <c r="V1522">
        <v>57</v>
      </c>
      <c r="W1522">
        <v>63</v>
      </c>
      <c r="X1522" t="str">
        <f>IF(Table1[[#This Row],[Driver Age]]&lt;25,"(&lt;25) Young",IF(Table1[[#This Row],[Driver Age]]&lt;=60,"(25–60) Adult","(&gt;60) Senior"))</f>
        <v>(&gt;60) Senior</v>
      </c>
      <c r="Y1522" t="s">
        <v>75</v>
      </c>
      <c r="Z1522" t="s">
        <v>33</v>
      </c>
      <c r="AA1522" t="s">
        <v>76</v>
      </c>
      <c r="AB1522" t="s">
        <v>97</v>
      </c>
      <c r="AC1522">
        <v>10</v>
      </c>
      <c r="AD1522" t="s">
        <v>78</v>
      </c>
      <c r="AE1522" t="s">
        <v>65</v>
      </c>
      <c r="AF1522" t="s">
        <v>26</v>
      </c>
      <c r="AG1522" t="s">
        <v>50</v>
      </c>
      <c r="AH1522">
        <v>0</v>
      </c>
      <c r="AI1522" t="s">
        <v>66</v>
      </c>
      <c r="AJ1522" t="s">
        <v>52</v>
      </c>
    </row>
    <row r="1523" spans="1:36">
      <c r="A1523" t="s">
        <v>2629</v>
      </c>
      <c r="B1523">
        <f>1</f>
        <v>1</v>
      </c>
      <c r="C1523" t="s">
        <v>152</v>
      </c>
      <c r="D1523" t="str">
        <f>VLOOKUP(Table1[[#This Row],[State Name]], Lookup!$A$2:$B$33, 2, FALSE)</f>
        <v>AP</v>
      </c>
      <c r="E1523" t="s">
        <v>153</v>
      </c>
      <c r="F1523">
        <v>2018</v>
      </c>
      <c r="G1523" t="s">
        <v>34</v>
      </c>
      <c r="H1523">
        <f t="shared" si="23"/>
        <v>5</v>
      </c>
      <c r="I1523" s="3">
        <f>DATE(Table1[[#This Row],[Year]],Table1[[#This Row],[Month_Number]],1)</f>
        <v>43221</v>
      </c>
      <c r="J1523" t="s">
        <v>84</v>
      </c>
      <c r="K1523" t="s">
        <v>2345</v>
      </c>
      <c r="L1523" t="s">
        <v>37</v>
      </c>
      <c r="M1523">
        <v>1</v>
      </c>
      <c r="N1523" t="s">
        <v>113</v>
      </c>
      <c r="O1523">
        <v>2</v>
      </c>
      <c r="P1523">
        <v>0</v>
      </c>
      <c r="Q1523" t="s">
        <v>39</v>
      </c>
      <c r="R1523" t="s">
        <v>104</v>
      </c>
      <c r="S1523" t="s">
        <v>41</v>
      </c>
      <c r="T1523" t="s">
        <v>105</v>
      </c>
      <c r="U1523" t="s">
        <v>33</v>
      </c>
      <c r="V1523">
        <v>38</v>
      </c>
      <c r="W1523">
        <v>18</v>
      </c>
      <c r="X1523" t="str">
        <f>IF(Table1[[#This Row],[Driver Age]]&lt;25,"(&lt;25) Young",IF(Table1[[#This Row],[Driver Age]]&lt;=60,"(25–60) Adult","(&gt;60) Senior"))</f>
        <v>(&lt;25) Young</v>
      </c>
      <c r="Y1523" t="s">
        <v>44</v>
      </c>
      <c r="Z1523" t="s">
        <v>33</v>
      </c>
      <c r="AA1523" t="s">
        <v>76</v>
      </c>
      <c r="AB1523" t="s">
        <v>77</v>
      </c>
      <c r="AC1523">
        <v>3</v>
      </c>
      <c r="AD1523" t="s">
        <v>47</v>
      </c>
      <c r="AE1523" t="s">
        <v>65</v>
      </c>
      <c r="AF1523" t="s">
        <v>26</v>
      </c>
      <c r="AG1523" t="s">
        <v>143</v>
      </c>
      <c r="AH1523">
        <v>0</v>
      </c>
      <c r="AI1523" t="s">
        <v>168</v>
      </c>
      <c r="AJ1523" t="s">
        <v>109</v>
      </c>
    </row>
    <row r="1524" spans="1:36">
      <c r="A1524" t="s">
        <v>2630</v>
      </c>
      <c r="B1524">
        <f>1</f>
        <v>1</v>
      </c>
      <c r="C1524" t="s">
        <v>141</v>
      </c>
      <c r="D1524" t="str">
        <f>VLOOKUP(Table1[[#This Row],[State Name]], Lookup!$A$2:$B$33, 2, FALSE)</f>
        <v>BR</v>
      </c>
      <c r="E1524" t="s">
        <v>33</v>
      </c>
      <c r="F1524">
        <v>2021</v>
      </c>
      <c r="G1524" t="s">
        <v>117</v>
      </c>
      <c r="H1524">
        <f t="shared" si="23"/>
        <v>12</v>
      </c>
      <c r="I1524" s="3">
        <f>DATE(Table1[[#This Row],[Year]],Table1[[#This Row],[Month_Number]],1)</f>
        <v>44531</v>
      </c>
      <c r="J1524" t="s">
        <v>146</v>
      </c>
      <c r="K1524" t="s">
        <v>1493</v>
      </c>
      <c r="L1524" t="s">
        <v>50</v>
      </c>
      <c r="M1524">
        <v>3</v>
      </c>
      <c r="N1524" t="s">
        <v>128</v>
      </c>
      <c r="O1524">
        <v>3</v>
      </c>
      <c r="P1524">
        <v>0</v>
      </c>
      <c r="Q1524" t="s">
        <v>72</v>
      </c>
      <c r="R1524" t="s">
        <v>61</v>
      </c>
      <c r="S1524" t="s">
        <v>62</v>
      </c>
      <c r="T1524" t="s">
        <v>42</v>
      </c>
      <c r="U1524" t="s">
        <v>89</v>
      </c>
      <c r="V1524">
        <v>106</v>
      </c>
      <c r="W1524">
        <v>61</v>
      </c>
      <c r="X1524" t="str">
        <f>IF(Table1[[#This Row],[Driver Age]]&lt;25,"(&lt;25) Young",IF(Table1[[#This Row],[Driver Age]]&lt;=60,"(25–60) Adult","(&gt;60) Senior"))</f>
        <v>(&gt;60) Senior</v>
      </c>
      <c r="Y1524" t="s">
        <v>75</v>
      </c>
      <c r="Z1524" t="s">
        <v>90</v>
      </c>
      <c r="AA1524" t="s">
        <v>45</v>
      </c>
      <c r="AB1524" t="s">
        <v>46</v>
      </c>
      <c r="AC1524">
        <v>17</v>
      </c>
      <c r="AD1524" t="s">
        <v>114</v>
      </c>
      <c r="AE1524" t="s">
        <v>48</v>
      </c>
      <c r="AF1524" t="s">
        <v>49</v>
      </c>
      <c r="AG1524" t="s">
        <v>143</v>
      </c>
      <c r="AH1524">
        <v>0</v>
      </c>
      <c r="AI1524" t="s">
        <v>66</v>
      </c>
      <c r="AJ1524" t="s">
        <v>67</v>
      </c>
    </row>
    <row r="1525" spans="1:36">
      <c r="A1525" t="s">
        <v>2631</v>
      </c>
      <c r="B1525">
        <f>1</f>
        <v>1</v>
      </c>
      <c r="C1525" t="s">
        <v>183</v>
      </c>
      <c r="D1525" t="str">
        <f>VLOOKUP(Table1[[#This Row],[State Name]], Lookup!$A$2:$B$33, 2, FALSE)</f>
        <v>TN</v>
      </c>
      <c r="E1525" t="s">
        <v>503</v>
      </c>
      <c r="F1525">
        <v>2020</v>
      </c>
      <c r="G1525" t="s">
        <v>138</v>
      </c>
      <c r="H1525">
        <f t="shared" si="23"/>
        <v>9</v>
      </c>
      <c r="I1525" s="3">
        <f>DATE(Table1[[#This Row],[Year]],Table1[[#This Row],[Month_Number]],1)</f>
        <v>44075</v>
      </c>
      <c r="J1525" t="s">
        <v>95</v>
      </c>
      <c r="K1525" t="s">
        <v>2632</v>
      </c>
      <c r="L1525" t="s">
        <v>50</v>
      </c>
      <c r="M1525">
        <v>1</v>
      </c>
      <c r="N1525" t="s">
        <v>86</v>
      </c>
      <c r="O1525">
        <v>7</v>
      </c>
      <c r="P1525">
        <v>1</v>
      </c>
      <c r="Q1525" t="s">
        <v>39</v>
      </c>
      <c r="R1525" t="s">
        <v>61</v>
      </c>
      <c r="S1525" t="s">
        <v>41</v>
      </c>
      <c r="T1525" t="s">
        <v>74</v>
      </c>
      <c r="U1525" t="s">
        <v>43</v>
      </c>
      <c r="V1525">
        <v>81</v>
      </c>
      <c r="W1525">
        <v>48</v>
      </c>
      <c r="X1525" t="str">
        <f>IF(Table1[[#This Row],[Driver Age]]&lt;25,"(&lt;25) Young",IF(Table1[[#This Row],[Driver Age]]&lt;=60,"(25–60) Adult","(&gt;60) Senior"))</f>
        <v>(25–60) Adult</v>
      </c>
      <c r="Y1525" t="s">
        <v>75</v>
      </c>
      <c r="Z1525" t="s">
        <v>90</v>
      </c>
      <c r="AA1525" t="s">
        <v>45</v>
      </c>
      <c r="AB1525" t="s">
        <v>97</v>
      </c>
      <c r="AC1525">
        <v>7</v>
      </c>
      <c r="AD1525" t="s">
        <v>78</v>
      </c>
      <c r="AE1525" t="s">
        <v>48</v>
      </c>
      <c r="AF1525" t="s">
        <v>49</v>
      </c>
      <c r="AG1525" t="s">
        <v>50</v>
      </c>
      <c r="AH1525">
        <v>0.14000000000000001</v>
      </c>
      <c r="AI1525" t="s">
        <v>108</v>
      </c>
      <c r="AJ1525" t="s">
        <v>91</v>
      </c>
    </row>
    <row r="1526" spans="1:36">
      <c r="A1526" t="s">
        <v>2633</v>
      </c>
      <c r="B1526">
        <f>1</f>
        <v>1</v>
      </c>
      <c r="C1526" t="s">
        <v>327</v>
      </c>
      <c r="D1526" t="str">
        <f>VLOOKUP(Table1[[#This Row],[State Name]], Lookup!$A$2:$B$33, 2, FALSE)</f>
        <v>MN</v>
      </c>
      <c r="E1526" t="s">
        <v>33</v>
      </c>
      <c r="F1526">
        <v>2022</v>
      </c>
      <c r="G1526" t="s">
        <v>124</v>
      </c>
      <c r="H1526">
        <f t="shared" si="23"/>
        <v>7</v>
      </c>
      <c r="I1526" s="3">
        <f>DATE(Table1[[#This Row],[Year]],Table1[[#This Row],[Month_Number]],1)</f>
        <v>44743</v>
      </c>
      <c r="J1526" t="s">
        <v>57</v>
      </c>
      <c r="K1526" t="s">
        <v>284</v>
      </c>
      <c r="L1526" t="s">
        <v>37</v>
      </c>
      <c r="M1526">
        <v>1</v>
      </c>
      <c r="N1526" t="s">
        <v>60</v>
      </c>
      <c r="O1526">
        <v>0</v>
      </c>
      <c r="P1526">
        <v>5</v>
      </c>
      <c r="Q1526" t="s">
        <v>39</v>
      </c>
      <c r="R1526" t="s">
        <v>61</v>
      </c>
      <c r="S1526" t="s">
        <v>41</v>
      </c>
      <c r="T1526" t="s">
        <v>105</v>
      </c>
      <c r="U1526" t="s">
        <v>33</v>
      </c>
      <c r="V1526">
        <v>50</v>
      </c>
      <c r="W1526">
        <v>30</v>
      </c>
      <c r="X1526" t="str">
        <f>IF(Table1[[#This Row],[Driver Age]]&lt;25,"(&lt;25) Young",IF(Table1[[#This Row],[Driver Age]]&lt;=60,"(25–60) Adult","(&gt;60) Senior"))</f>
        <v>(25–60) Adult</v>
      </c>
      <c r="Y1526" t="s">
        <v>44</v>
      </c>
      <c r="Z1526" t="s">
        <v>107</v>
      </c>
      <c r="AA1526" t="s">
        <v>76</v>
      </c>
      <c r="AB1526" t="s">
        <v>97</v>
      </c>
      <c r="AC1526">
        <v>20</v>
      </c>
      <c r="AD1526" t="s">
        <v>114</v>
      </c>
      <c r="AE1526" t="s">
        <v>79</v>
      </c>
      <c r="AF1526" t="s">
        <v>49</v>
      </c>
      <c r="AG1526" t="s">
        <v>50</v>
      </c>
      <c r="AH1526">
        <v>0</v>
      </c>
      <c r="AI1526" t="s">
        <v>80</v>
      </c>
      <c r="AJ1526" t="s">
        <v>52</v>
      </c>
    </row>
    <row r="1527" spans="1:36">
      <c r="A1527" t="s">
        <v>2634</v>
      </c>
      <c r="B1527">
        <f>1</f>
        <v>1</v>
      </c>
      <c r="C1527" t="s">
        <v>149</v>
      </c>
      <c r="D1527" t="str">
        <f>VLOOKUP(Table1[[#This Row],[State Name]], Lookup!$A$2:$B$33, 2, FALSE)</f>
        <v>AR</v>
      </c>
      <c r="E1527" t="s">
        <v>33</v>
      </c>
      <c r="F1527">
        <v>2018</v>
      </c>
      <c r="G1527" t="s">
        <v>130</v>
      </c>
      <c r="H1527">
        <f t="shared" si="23"/>
        <v>4</v>
      </c>
      <c r="I1527" s="3">
        <f>DATE(Table1[[#This Row],[Year]],Table1[[#This Row],[Month_Number]],1)</f>
        <v>43191</v>
      </c>
      <c r="J1527" t="s">
        <v>35</v>
      </c>
      <c r="K1527" t="s">
        <v>2635</v>
      </c>
      <c r="L1527" t="s">
        <v>59</v>
      </c>
      <c r="M1527">
        <v>2</v>
      </c>
      <c r="N1527" t="s">
        <v>113</v>
      </c>
      <c r="O1527">
        <v>3</v>
      </c>
      <c r="P1527">
        <v>3</v>
      </c>
      <c r="Q1527" t="s">
        <v>103</v>
      </c>
      <c r="R1527" t="s">
        <v>88</v>
      </c>
      <c r="S1527" t="s">
        <v>120</v>
      </c>
      <c r="T1527" t="s">
        <v>74</v>
      </c>
      <c r="U1527" t="s">
        <v>89</v>
      </c>
      <c r="V1527">
        <v>85</v>
      </c>
      <c r="W1527">
        <v>47</v>
      </c>
      <c r="X1527" t="str">
        <f>IF(Table1[[#This Row],[Driver Age]]&lt;25,"(&lt;25) Young",IF(Table1[[#This Row],[Driver Age]]&lt;=60,"(25–60) Adult","(&gt;60) Senior"))</f>
        <v>(25–60) Adult</v>
      </c>
      <c r="Y1527" t="s">
        <v>75</v>
      </c>
      <c r="Z1527" t="s">
        <v>107</v>
      </c>
      <c r="AA1527" t="s">
        <v>76</v>
      </c>
      <c r="AB1527" t="s">
        <v>97</v>
      </c>
      <c r="AC1527">
        <v>16</v>
      </c>
      <c r="AD1527" t="s">
        <v>135</v>
      </c>
      <c r="AE1527" t="s">
        <v>65</v>
      </c>
      <c r="AF1527" t="s">
        <v>49</v>
      </c>
      <c r="AG1527" t="s">
        <v>50</v>
      </c>
      <c r="AH1527">
        <v>1</v>
      </c>
      <c r="AI1527" t="s">
        <v>108</v>
      </c>
      <c r="AJ1527" t="s">
        <v>91</v>
      </c>
    </row>
    <row r="1528" spans="1:36">
      <c r="A1528" t="s">
        <v>2636</v>
      </c>
      <c r="B1528">
        <f>1</f>
        <v>1</v>
      </c>
      <c r="C1528" t="s">
        <v>286</v>
      </c>
      <c r="D1528" t="str">
        <f>VLOOKUP(Table1[[#This Row],[State Name]], Lookup!$A$2:$B$33, 2, FALSE)</f>
        <v>GA</v>
      </c>
      <c r="E1528" t="s">
        <v>33</v>
      </c>
      <c r="F1528">
        <v>2019</v>
      </c>
      <c r="G1528" t="s">
        <v>130</v>
      </c>
      <c r="H1528">
        <f t="shared" si="23"/>
        <v>4</v>
      </c>
      <c r="I1528" s="3">
        <f>DATE(Table1[[#This Row],[Year]],Table1[[#This Row],[Month_Number]],1)</f>
        <v>43556</v>
      </c>
      <c r="J1528" t="s">
        <v>84</v>
      </c>
      <c r="K1528" t="s">
        <v>745</v>
      </c>
      <c r="L1528" t="s">
        <v>59</v>
      </c>
      <c r="M1528">
        <v>4</v>
      </c>
      <c r="N1528" t="s">
        <v>162</v>
      </c>
      <c r="O1528">
        <v>8</v>
      </c>
      <c r="P1528">
        <v>0</v>
      </c>
      <c r="Q1528" t="s">
        <v>39</v>
      </c>
      <c r="R1528" t="s">
        <v>88</v>
      </c>
      <c r="S1528" t="s">
        <v>120</v>
      </c>
      <c r="T1528" t="s">
        <v>42</v>
      </c>
      <c r="U1528" t="s">
        <v>33</v>
      </c>
      <c r="V1528">
        <v>99</v>
      </c>
      <c r="W1528">
        <v>25</v>
      </c>
      <c r="X1528" t="str">
        <f>IF(Table1[[#This Row],[Driver Age]]&lt;25,"(&lt;25) Young",IF(Table1[[#This Row],[Driver Age]]&lt;=60,"(25–60) Adult","(&gt;60) Senior"))</f>
        <v>(25–60) Adult</v>
      </c>
      <c r="Y1528" t="s">
        <v>44</v>
      </c>
      <c r="Z1528" t="s">
        <v>107</v>
      </c>
      <c r="AA1528" t="s">
        <v>45</v>
      </c>
      <c r="AB1528" t="s">
        <v>46</v>
      </c>
      <c r="AC1528">
        <v>13</v>
      </c>
      <c r="AD1528" t="s">
        <v>135</v>
      </c>
      <c r="AE1528" t="s">
        <v>65</v>
      </c>
      <c r="AF1528" t="s">
        <v>26</v>
      </c>
      <c r="AG1528" t="s">
        <v>143</v>
      </c>
      <c r="AH1528">
        <v>0</v>
      </c>
      <c r="AI1528" t="s">
        <v>80</v>
      </c>
      <c r="AJ1528" t="s">
        <v>67</v>
      </c>
    </row>
    <row r="1529" spans="1:36">
      <c r="A1529" t="s">
        <v>2637</v>
      </c>
      <c r="B1529">
        <f>1</f>
        <v>1</v>
      </c>
      <c r="C1529" t="s">
        <v>197</v>
      </c>
      <c r="D1529" t="str">
        <f>VLOOKUP(Table1[[#This Row],[State Name]], Lookup!$A$2:$B$33, 2, FALSE)</f>
        <v>GJ</v>
      </c>
      <c r="E1529" t="s">
        <v>297</v>
      </c>
      <c r="F1529">
        <v>2019</v>
      </c>
      <c r="G1529" t="s">
        <v>111</v>
      </c>
      <c r="H1529">
        <f t="shared" si="23"/>
        <v>10</v>
      </c>
      <c r="I1529" s="3">
        <f>DATE(Table1[[#This Row],[Year]],Table1[[#This Row],[Month_Number]],1)</f>
        <v>43739</v>
      </c>
      <c r="J1529" t="s">
        <v>84</v>
      </c>
      <c r="K1529" t="s">
        <v>465</v>
      </c>
      <c r="L1529" t="s">
        <v>59</v>
      </c>
      <c r="M1529">
        <v>4</v>
      </c>
      <c r="N1529" t="s">
        <v>128</v>
      </c>
      <c r="O1529">
        <v>5</v>
      </c>
      <c r="P1529">
        <v>0</v>
      </c>
      <c r="Q1529" t="s">
        <v>87</v>
      </c>
      <c r="R1529" t="s">
        <v>88</v>
      </c>
      <c r="S1529" t="s">
        <v>73</v>
      </c>
      <c r="T1529" t="s">
        <v>105</v>
      </c>
      <c r="U1529" t="s">
        <v>89</v>
      </c>
      <c r="V1529">
        <v>33</v>
      </c>
      <c r="W1529">
        <v>63</v>
      </c>
      <c r="X1529" t="str">
        <f>IF(Table1[[#This Row],[Driver Age]]&lt;25,"(&lt;25) Young",IF(Table1[[#This Row],[Driver Age]]&lt;=60,"(25–60) Adult","(&gt;60) Senior"))</f>
        <v>(&gt;60) Senior</v>
      </c>
      <c r="Y1529" t="s">
        <v>44</v>
      </c>
      <c r="Z1529" t="s">
        <v>107</v>
      </c>
      <c r="AA1529" t="s">
        <v>45</v>
      </c>
      <c r="AB1529" t="s">
        <v>64</v>
      </c>
      <c r="AC1529">
        <v>14</v>
      </c>
      <c r="AD1529" t="s">
        <v>135</v>
      </c>
      <c r="AE1529" t="s">
        <v>65</v>
      </c>
      <c r="AF1529" t="s">
        <v>26</v>
      </c>
      <c r="AG1529" t="s">
        <v>143</v>
      </c>
      <c r="AH1529">
        <v>0</v>
      </c>
      <c r="AI1529" t="s">
        <v>66</v>
      </c>
      <c r="AJ1529" t="s">
        <v>109</v>
      </c>
    </row>
    <row r="1530" spans="1:36">
      <c r="A1530" t="s">
        <v>2638</v>
      </c>
      <c r="B1530">
        <f>1</f>
        <v>1</v>
      </c>
      <c r="C1530" t="s">
        <v>137</v>
      </c>
      <c r="D1530" t="str">
        <f>VLOOKUP(Table1[[#This Row],[State Name]], Lookup!$A$2:$B$33, 2, FALSE)</f>
        <v>AS</v>
      </c>
      <c r="E1530" t="s">
        <v>33</v>
      </c>
      <c r="F1530">
        <v>2021</v>
      </c>
      <c r="G1530" t="s">
        <v>117</v>
      </c>
      <c r="H1530">
        <f t="shared" si="23"/>
        <v>12</v>
      </c>
      <c r="I1530" s="3">
        <f>DATE(Table1[[#This Row],[Year]],Table1[[#This Row],[Month_Number]],1)</f>
        <v>44531</v>
      </c>
      <c r="J1530" t="s">
        <v>35</v>
      </c>
      <c r="K1530" t="s">
        <v>853</v>
      </c>
      <c r="L1530" t="s">
        <v>50</v>
      </c>
      <c r="M1530">
        <v>5</v>
      </c>
      <c r="N1530" t="s">
        <v>60</v>
      </c>
      <c r="O1530">
        <v>2</v>
      </c>
      <c r="P1530">
        <v>2</v>
      </c>
      <c r="Q1530" t="s">
        <v>119</v>
      </c>
      <c r="R1530" t="s">
        <v>61</v>
      </c>
      <c r="S1530" t="s">
        <v>73</v>
      </c>
      <c r="T1530" t="s">
        <v>105</v>
      </c>
      <c r="U1530" t="s">
        <v>43</v>
      </c>
      <c r="V1530">
        <v>85</v>
      </c>
      <c r="W1530">
        <v>28</v>
      </c>
      <c r="X1530" t="str">
        <f>IF(Table1[[#This Row],[Driver Age]]&lt;25,"(&lt;25) Young",IF(Table1[[#This Row],[Driver Age]]&lt;=60,"(25–60) Adult","(&gt;60) Senior"))</f>
        <v>(25–60) Adult</v>
      </c>
      <c r="Y1530" t="s">
        <v>75</v>
      </c>
      <c r="Z1530" t="s">
        <v>107</v>
      </c>
      <c r="AA1530" t="s">
        <v>45</v>
      </c>
      <c r="AB1530" t="s">
        <v>77</v>
      </c>
      <c r="AC1530">
        <v>2</v>
      </c>
      <c r="AD1530" t="s">
        <v>47</v>
      </c>
      <c r="AE1530" t="s">
        <v>48</v>
      </c>
      <c r="AF1530" t="s">
        <v>49</v>
      </c>
      <c r="AG1530" t="s">
        <v>50</v>
      </c>
      <c r="AH1530">
        <v>1</v>
      </c>
      <c r="AI1530" t="s">
        <v>80</v>
      </c>
      <c r="AJ1530" t="s">
        <v>91</v>
      </c>
    </row>
    <row r="1531" spans="1:36">
      <c r="A1531" t="s">
        <v>2639</v>
      </c>
      <c r="B1531">
        <f>1</f>
        <v>1</v>
      </c>
      <c r="C1531" t="s">
        <v>122</v>
      </c>
      <c r="D1531" t="str">
        <f>VLOOKUP(Table1[[#This Row],[State Name]], Lookup!$A$2:$B$33, 2, FALSE)</f>
        <v>RJ</v>
      </c>
      <c r="E1531" t="s">
        <v>123</v>
      </c>
      <c r="F1531">
        <v>2018</v>
      </c>
      <c r="G1531" t="s">
        <v>117</v>
      </c>
      <c r="H1531">
        <f t="shared" si="23"/>
        <v>12</v>
      </c>
      <c r="I1531" s="3">
        <f>DATE(Table1[[#This Row],[Year]],Table1[[#This Row],[Month_Number]],1)</f>
        <v>43435</v>
      </c>
      <c r="J1531" t="s">
        <v>95</v>
      </c>
      <c r="K1531" t="s">
        <v>563</v>
      </c>
      <c r="L1531" t="s">
        <v>59</v>
      </c>
      <c r="M1531">
        <v>2</v>
      </c>
      <c r="N1531" t="s">
        <v>128</v>
      </c>
      <c r="O1531">
        <v>7</v>
      </c>
      <c r="P1531">
        <v>3</v>
      </c>
      <c r="Q1531" t="s">
        <v>39</v>
      </c>
      <c r="R1531" t="s">
        <v>88</v>
      </c>
      <c r="S1531" t="s">
        <v>62</v>
      </c>
      <c r="T1531" t="s">
        <v>42</v>
      </c>
      <c r="U1531" t="s">
        <v>89</v>
      </c>
      <c r="V1531">
        <v>43</v>
      </c>
      <c r="W1531">
        <v>44</v>
      </c>
      <c r="X1531" t="str">
        <f>IF(Table1[[#This Row],[Driver Age]]&lt;25,"(&lt;25) Young",IF(Table1[[#This Row],[Driver Age]]&lt;=60,"(25–60) Adult","(&gt;60) Senior"))</f>
        <v>(25–60) Adult</v>
      </c>
      <c r="Y1531" t="s">
        <v>75</v>
      </c>
      <c r="Z1531" t="s">
        <v>107</v>
      </c>
      <c r="AA1531" t="s">
        <v>76</v>
      </c>
      <c r="AB1531" t="s">
        <v>64</v>
      </c>
      <c r="AC1531">
        <v>12</v>
      </c>
      <c r="AD1531" t="s">
        <v>135</v>
      </c>
      <c r="AE1531" t="s">
        <v>65</v>
      </c>
      <c r="AF1531" t="s">
        <v>49</v>
      </c>
      <c r="AG1531" t="s">
        <v>50</v>
      </c>
      <c r="AH1531">
        <v>0.43</v>
      </c>
      <c r="AI1531" t="s">
        <v>108</v>
      </c>
      <c r="AJ1531" t="s">
        <v>109</v>
      </c>
    </row>
    <row r="1532" spans="1:36">
      <c r="A1532" t="s">
        <v>2640</v>
      </c>
      <c r="B1532">
        <f>1</f>
        <v>1</v>
      </c>
      <c r="C1532" t="s">
        <v>197</v>
      </c>
      <c r="D1532" t="str">
        <f>VLOOKUP(Table1[[#This Row],[State Name]], Lookup!$A$2:$B$33, 2, FALSE)</f>
        <v>GJ</v>
      </c>
      <c r="E1532" t="s">
        <v>245</v>
      </c>
      <c r="F1532">
        <v>2022</v>
      </c>
      <c r="G1532" t="s">
        <v>83</v>
      </c>
      <c r="H1532">
        <f t="shared" si="23"/>
        <v>6</v>
      </c>
      <c r="I1532" s="3">
        <f>DATE(Table1[[#This Row],[Year]],Table1[[#This Row],[Month_Number]],1)</f>
        <v>44713</v>
      </c>
      <c r="J1532" t="s">
        <v>57</v>
      </c>
      <c r="K1532" t="s">
        <v>2641</v>
      </c>
      <c r="L1532" t="s">
        <v>59</v>
      </c>
      <c r="M1532">
        <v>1</v>
      </c>
      <c r="N1532" t="s">
        <v>71</v>
      </c>
      <c r="O1532">
        <v>9</v>
      </c>
      <c r="P1532">
        <v>1</v>
      </c>
      <c r="Q1532" t="s">
        <v>87</v>
      </c>
      <c r="R1532" t="s">
        <v>104</v>
      </c>
      <c r="S1532" t="s">
        <v>62</v>
      </c>
      <c r="T1532" t="s">
        <v>105</v>
      </c>
      <c r="U1532" t="s">
        <v>106</v>
      </c>
      <c r="V1532">
        <v>82</v>
      </c>
      <c r="W1532">
        <v>67</v>
      </c>
      <c r="X1532" t="str">
        <f>IF(Table1[[#This Row],[Driver Age]]&lt;25,"(&lt;25) Young",IF(Table1[[#This Row],[Driver Age]]&lt;=60,"(25–60) Adult","(&gt;60) Senior"))</f>
        <v>(&gt;60) Senior</v>
      </c>
      <c r="Y1532" t="s">
        <v>44</v>
      </c>
      <c r="Z1532" t="s">
        <v>33</v>
      </c>
      <c r="AA1532" t="s">
        <v>45</v>
      </c>
      <c r="AB1532" t="s">
        <v>77</v>
      </c>
      <c r="AC1532">
        <v>5</v>
      </c>
      <c r="AD1532" t="s">
        <v>78</v>
      </c>
      <c r="AE1532" t="s">
        <v>79</v>
      </c>
      <c r="AF1532" t="s">
        <v>49</v>
      </c>
      <c r="AG1532" t="s">
        <v>50</v>
      </c>
      <c r="AH1532">
        <v>0.11</v>
      </c>
      <c r="AI1532" t="s">
        <v>51</v>
      </c>
      <c r="AJ1532" t="s">
        <v>91</v>
      </c>
    </row>
    <row r="1533" spans="1:36">
      <c r="A1533" t="s">
        <v>2642</v>
      </c>
      <c r="B1533">
        <f>1</f>
        <v>1</v>
      </c>
      <c r="C1533" t="s">
        <v>32</v>
      </c>
      <c r="D1533" t="str">
        <f>VLOOKUP(Table1[[#This Row],[State Name]], Lookup!$A$2:$B$33, 2, FALSE)</f>
        <v>JK</v>
      </c>
      <c r="E1533" t="s">
        <v>33</v>
      </c>
      <c r="F1533">
        <v>2021</v>
      </c>
      <c r="G1533" t="s">
        <v>111</v>
      </c>
      <c r="H1533">
        <f t="shared" si="23"/>
        <v>10</v>
      </c>
      <c r="I1533" s="3">
        <f>DATE(Table1[[#This Row],[Year]],Table1[[#This Row],[Month_Number]],1)</f>
        <v>44470</v>
      </c>
      <c r="J1533" t="s">
        <v>95</v>
      </c>
      <c r="K1533" t="s">
        <v>867</v>
      </c>
      <c r="L1533" t="s">
        <v>59</v>
      </c>
      <c r="M1533">
        <v>1</v>
      </c>
      <c r="N1533" t="s">
        <v>71</v>
      </c>
      <c r="O1533">
        <v>5</v>
      </c>
      <c r="P1533">
        <v>5</v>
      </c>
      <c r="Q1533" t="s">
        <v>103</v>
      </c>
      <c r="R1533" t="s">
        <v>40</v>
      </c>
      <c r="S1533" t="s">
        <v>62</v>
      </c>
      <c r="T1533" t="s">
        <v>105</v>
      </c>
      <c r="U1533" t="s">
        <v>43</v>
      </c>
      <c r="V1533">
        <v>93</v>
      </c>
      <c r="W1533">
        <v>47</v>
      </c>
      <c r="X1533" t="str">
        <f>IF(Table1[[#This Row],[Driver Age]]&lt;25,"(&lt;25) Young",IF(Table1[[#This Row],[Driver Age]]&lt;=60,"(25–60) Adult","(&gt;60) Senior"))</f>
        <v>(25–60) Adult</v>
      </c>
      <c r="Y1533" t="s">
        <v>75</v>
      </c>
      <c r="Z1533" t="s">
        <v>90</v>
      </c>
      <c r="AA1533" t="s">
        <v>76</v>
      </c>
      <c r="AB1533" t="s">
        <v>97</v>
      </c>
      <c r="AC1533">
        <v>6</v>
      </c>
      <c r="AD1533" t="s">
        <v>78</v>
      </c>
      <c r="AE1533" t="s">
        <v>48</v>
      </c>
      <c r="AF1533" t="s">
        <v>49</v>
      </c>
      <c r="AG1533" t="s">
        <v>50</v>
      </c>
      <c r="AH1533">
        <v>1</v>
      </c>
      <c r="AI1533" t="s">
        <v>108</v>
      </c>
      <c r="AJ1533" t="s">
        <v>67</v>
      </c>
    </row>
    <row r="1534" spans="1:36">
      <c r="A1534" t="s">
        <v>2643</v>
      </c>
      <c r="B1534">
        <f>1</f>
        <v>1</v>
      </c>
      <c r="C1534" t="s">
        <v>327</v>
      </c>
      <c r="D1534" t="str">
        <f>VLOOKUP(Table1[[#This Row],[State Name]], Lookup!$A$2:$B$33, 2, FALSE)</f>
        <v>MN</v>
      </c>
      <c r="E1534" t="s">
        <v>33</v>
      </c>
      <c r="F1534">
        <v>2022</v>
      </c>
      <c r="G1534" t="s">
        <v>56</v>
      </c>
      <c r="H1534">
        <f t="shared" si="23"/>
        <v>1</v>
      </c>
      <c r="I1534" s="3">
        <f>DATE(Table1[[#This Row],[Year]],Table1[[#This Row],[Month_Number]],1)</f>
        <v>44562</v>
      </c>
      <c r="J1534" t="s">
        <v>35</v>
      </c>
      <c r="K1534" t="s">
        <v>2644</v>
      </c>
      <c r="L1534" t="s">
        <v>50</v>
      </c>
      <c r="M1534">
        <v>2</v>
      </c>
      <c r="N1534" t="s">
        <v>38</v>
      </c>
      <c r="O1534">
        <v>10</v>
      </c>
      <c r="P1534">
        <v>3</v>
      </c>
      <c r="Q1534" t="s">
        <v>39</v>
      </c>
      <c r="R1534" t="s">
        <v>61</v>
      </c>
      <c r="S1534" t="s">
        <v>62</v>
      </c>
      <c r="T1534" t="s">
        <v>105</v>
      </c>
      <c r="U1534" t="s">
        <v>33</v>
      </c>
      <c r="V1534">
        <v>64</v>
      </c>
      <c r="W1534">
        <v>66</v>
      </c>
      <c r="X1534" t="str">
        <f>IF(Table1[[#This Row],[Driver Age]]&lt;25,"(&lt;25) Young",IF(Table1[[#This Row],[Driver Age]]&lt;=60,"(25–60) Adult","(&gt;60) Senior"))</f>
        <v>(&gt;60) Senior</v>
      </c>
      <c r="Y1534" t="s">
        <v>75</v>
      </c>
      <c r="Z1534" t="s">
        <v>33</v>
      </c>
      <c r="AA1534" t="s">
        <v>76</v>
      </c>
      <c r="AB1534" t="s">
        <v>97</v>
      </c>
      <c r="AC1534">
        <v>17</v>
      </c>
      <c r="AD1534" t="s">
        <v>114</v>
      </c>
      <c r="AE1534" t="s">
        <v>79</v>
      </c>
      <c r="AF1534" t="s">
        <v>49</v>
      </c>
      <c r="AG1534" t="s">
        <v>50</v>
      </c>
      <c r="AH1534">
        <v>0.3</v>
      </c>
      <c r="AI1534" t="s">
        <v>51</v>
      </c>
      <c r="AJ1534" t="s">
        <v>52</v>
      </c>
    </row>
    <row r="1535" spans="1:36">
      <c r="A1535" t="s">
        <v>2645</v>
      </c>
      <c r="B1535">
        <f>1</f>
        <v>1</v>
      </c>
      <c r="C1535" t="s">
        <v>327</v>
      </c>
      <c r="D1535" t="str">
        <f>VLOOKUP(Table1[[#This Row],[State Name]], Lookup!$A$2:$B$33, 2, FALSE)</f>
        <v>MN</v>
      </c>
      <c r="E1535" t="s">
        <v>33</v>
      </c>
      <c r="F1535">
        <v>2019</v>
      </c>
      <c r="G1535" t="s">
        <v>117</v>
      </c>
      <c r="H1535">
        <f t="shared" si="23"/>
        <v>12</v>
      </c>
      <c r="I1535" s="3">
        <f>DATE(Table1[[#This Row],[Year]],Table1[[#This Row],[Month_Number]],1)</f>
        <v>43800</v>
      </c>
      <c r="J1535" t="s">
        <v>35</v>
      </c>
      <c r="K1535" t="s">
        <v>2646</v>
      </c>
      <c r="L1535" t="s">
        <v>50</v>
      </c>
      <c r="M1535">
        <v>3</v>
      </c>
      <c r="N1535" t="s">
        <v>60</v>
      </c>
      <c r="O1535">
        <v>3</v>
      </c>
      <c r="P1535">
        <v>2</v>
      </c>
      <c r="Q1535" t="s">
        <v>39</v>
      </c>
      <c r="R1535" t="s">
        <v>61</v>
      </c>
      <c r="S1535" t="s">
        <v>73</v>
      </c>
      <c r="T1535" t="s">
        <v>63</v>
      </c>
      <c r="U1535" t="s">
        <v>43</v>
      </c>
      <c r="V1535">
        <v>46</v>
      </c>
      <c r="W1535">
        <v>64</v>
      </c>
      <c r="X1535" t="str">
        <f>IF(Table1[[#This Row],[Driver Age]]&lt;25,"(&lt;25) Young",IF(Table1[[#This Row],[Driver Age]]&lt;=60,"(25–60) Adult","(&gt;60) Senior"))</f>
        <v>(&gt;60) Senior</v>
      </c>
      <c r="Y1535" t="s">
        <v>75</v>
      </c>
      <c r="Z1535" t="s">
        <v>33</v>
      </c>
      <c r="AA1535" t="s">
        <v>45</v>
      </c>
      <c r="AB1535" t="s">
        <v>97</v>
      </c>
      <c r="AC1535">
        <v>12</v>
      </c>
      <c r="AD1535" t="s">
        <v>135</v>
      </c>
      <c r="AE1535" t="s">
        <v>65</v>
      </c>
      <c r="AF1535" t="s">
        <v>49</v>
      </c>
      <c r="AG1535" t="s">
        <v>50</v>
      </c>
      <c r="AH1535">
        <v>0.67</v>
      </c>
      <c r="AI1535" t="s">
        <v>66</v>
      </c>
      <c r="AJ1535" t="s">
        <v>109</v>
      </c>
    </row>
    <row r="1536" spans="1:36">
      <c r="A1536" t="s">
        <v>2647</v>
      </c>
      <c r="B1536">
        <f>1</f>
        <v>1</v>
      </c>
      <c r="C1536" t="s">
        <v>116</v>
      </c>
      <c r="D1536" t="str">
        <f>VLOOKUP(Table1[[#This Row],[State Name]], Lookup!$A$2:$B$33, 2, FALSE)</f>
        <v>HP</v>
      </c>
      <c r="E1536" t="s">
        <v>33</v>
      </c>
      <c r="F1536">
        <v>2021</v>
      </c>
      <c r="G1536" t="s">
        <v>130</v>
      </c>
      <c r="H1536">
        <f t="shared" si="23"/>
        <v>4</v>
      </c>
      <c r="I1536" s="3">
        <f>DATE(Table1[[#This Row],[Year]],Table1[[#This Row],[Month_Number]],1)</f>
        <v>44287</v>
      </c>
      <c r="J1536" t="s">
        <v>101</v>
      </c>
      <c r="K1536" t="s">
        <v>2648</v>
      </c>
      <c r="L1536" t="s">
        <v>59</v>
      </c>
      <c r="M1536">
        <v>4</v>
      </c>
      <c r="N1536" t="s">
        <v>162</v>
      </c>
      <c r="O1536">
        <v>9</v>
      </c>
      <c r="P1536">
        <v>2</v>
      </c>
      <c r="Q1536" t="s">
        <v>39</v>
      </c>
      <c r="R1536" t="s">
        <v>61</v>
      </c>
      <c r="S1536" t="s">
        <v>41</v>
      </c>
      <c r="T1536" t="s">
        <v>105</v>
      </c>
      <c r="U1536" t="s">
        <v>33</v>
      </c>
      <c r="V1536">
        <v>78</v>
      </c>
      <c r="W1536">
        <v>21</v>
      </c>
      <c r="X1536" t="str">
        <f>IF(Table1[[#This Row],[Driver Age]]&lt;25,"(&lt;25) Young",IF(Table1[[#This Row],[Driver Age]]&lt;=60,"(25–60) Adult","(&gt;60) Senior"))</f>
        <v>(&lt;25) Young</v>
      </c>
      <c r="Y1536" t="s">
        <v>44</v>
      </c>
      <c r="Z1536" t="s">
        <v>90</v>
      </c>
      <c r="AA1536" t="s">
        <v>76</v>
      </c>
      <c r="AB1536" t="s">
        <v>77</v>
      </c>
      <c r="AC1536">
        <v>6</v>
      </c>
      <c r="AD1536" t="s">
        <v>78</v>
      </c>
      <c r="AE1536" t="s">
        <v>48</v>
      </c>
      <c r="AF1536" t="s">
        <v>49</v>
      </c>
      <c r="AG1536" t="s">
        <v>50</v>
      </c>
      <c r="AH1536">
        <v>0.22</v>
      </c>
      <c r="AI1536" t="s">
        <v>168</v>
      </c>
      <c r="AJ1536" t="s">
        <v>91</v>
      </c>
    </row>
    <row r="1537" spans="1:36">
      <c r="A1537" t="s">
        <v>2649</v>
      </c>
      <c r="B1537">
        <f>1</f>
        <v>1</v>
      </c>
      <c r="C1537" t="s">
        <v>311</v>
      </c>
      <c r="D1537" t="str">
        <f>VLOOKUP(Table1[[#This Row],[State Name]], Lookup!$A$2:$B$33, 2, FALSE)</f>
        <v>JH</v>
      </c>
      <c r="E1537" t="s">
        <v>33</v>
      </c>
      <c r="F1537">
        <v>2022</v>
      </c>
      <c r="G1537" t="s">
        <v>83</v>
      </c>
      <c r="H1537">
        <f t="shared" si="23"/>
        <v>6</v>
      </c>
      <c r="I1537" s="3">
        <f>DATE(Table1[[#This Row],[Year]],Table1[[#This Row],[Month_Number]],1)</f>
        <v>44713</v>
      </c>
      <c r="J1537" t="s">
        <v>95</v>
      </c>
      <c r="K1537" t="s">
        <v>2650</v>
      </c>
      <c r="L1537" t="s">
        <v>37</v>
      </c>
      <c r="M1537">
        <v>3</v>
      </c>
      <c r="N1537" t="s">
        <v>86</v>
      </c>
      <c r="O1537">
        <v>6</v>
      </c>
      <c r="P1537">
        <v>2</v>
      </c>
      <c r="Q1537" t="s">
        <v>119</v>
      </c>
      <c r="R1537" t="s">
        <v>40</v>
      </c>
      <c r="S1537" t="s">
        <v>41</v>
      </c>
      <c r="T1537" t="s">
        <v>74</v>
      </c>
      <c r="U1537" t="s">
        <v>43</v>
      </c>
      <c r="V1537">
        <v>60</v>
      </c>
      <c r="W1537">
        <v>59</v>
      </c>
      <c r="X1537" t="str">
        <f>IF(Table1[[#This Row],[Driver Age]]&lt;25,"(&lt;25) Young",IF(Table1[[#This Row],[Driver Age]]&lt;=60,"(25–60) Adult","(&gt;60) Senior"))</f>
        <v>(25–60) Adult</v>
      </c>
      <c r="Y1537" t="s">
        <v>75</v>
      </c>
      <c r="Z1537" t="s">
        <v>90</v>
      </c>
      <c r="AA1537" t="s">
        <v>76</v>
      </c>
      <c r="AB1537" t="s">
        <v>77</v>
      </c>
      <c r="AC1537">
        <v>2</v>
      </c>
      <c r="AD1537" t="s">
        <v>47</v>
      </c>
      <c r="AE1537" t="s">
        <v>79</v>
      </c>
      <c r="AF1537" t="s">
        <v>49</v>
      </c>
      <c r="AG1537" t="s">
        <v>50</v>
      </c>
      <c r="AH1537">
        <v>0.33</v>
      </c>
      <c r="AI1537" t="s">
        <v>66</v>
      </c>
      <c r="AJ1537" t="s">
        <v>52</v>
      </c>
    </row>
    <row r="1538" spans="1:36">
      <c r="A1538" t="s">
        <v>2651</v>
      </c>
      <c r="B1538">
        <f>1</f>
        <v>1</v>
      </c>
      <c r="C1538" t="s">
        <v>307</v>
      </c>
      <c r="D1538" t="str">
        <f>VLOOKUP(Table1[[#This Row],[State Name]], Lookup!$A$2:$B$33, 2, FALSE)</f>
        <v>DL</v>
      </c>
      <c r="E1538" t="s">
        <v>406</v>
      </c>
      <c r="F1538">
        <v>2020</v>
      </c>
      <c r="G1538" t="s">
        <v>130</v>
      </c>
      <c r="H1538">
        <f t="shared" ref="H1538:H1601" si="24">MONTH(DATEVALUE(G1538 &amp; " 5"))</f>
        <v>4</v>
      </c>
      <c r="I1538" s="3">
        <f>DATE(Table1[[#This Row],[Year]],Table1[[#This Row],[Month_Number]],1)</f>
        <v>43922</v>
      </c>
      <c r="J1538" t="s">
        <v>57</v>
      </c>
      <c r="K1538" t="s">
        <v>2321</v>
      </c>
      <c r="L1538" t="s">
        <v>50</v>
      </c>
      <c r="M1538">
        <v>2</v>
      </c>
      <c r="N1538" t="s">
        <v>86</v>
      </c>
      <c r="O1538">
        <v>2</v>
      </c>
      <c r="P1538">
        <v>5</v>
      </c>
      <c r="Q1538" t="s">
        <v>72</v>
      </c>
      <c r="R1538" t="s">
        <v>88</v>
      </c>
      <c r="S1538" t="s">
        <v>62</v>
      </c>
      <c r="T1538" t="s">
        <v>105</v>
      </c>
      <c r="U1538" t="s">
        <v>89</v>
      </c>
      <c r="V1538">
        <v>58</v>
      </c>
      <c r="W1538">
        <v>69</v>
      </c>
      <c r="X1538" t="str">
        <f>IF(Table1[[#This Row],[Driver Age]]&lt;25,"(&lt;25) Young",IF(Table1[[#This Row],[Driver Age]]&lt;=60,"(25–60) Adult","(&gt;60) Senior"))</f>
        <v>(&gt;60) Senior</v>
      </c>
      <c r="Y1538" t="s">
        <v>44</v>
      </c>
      <c r="Z1538" t="s">
        <v>90</v>
      </c>
      <c r="AA1538" t="s">
        <v>45</v>
      </c>
      <c r="AB1538" t="s">
        <v>46</v>
      </c>
      <c r="AC1538">
        <v>3</v>
      </c>
      <c r="AD1538" t="s">
        <v>47</v>
      </c>
      <c r="AE1538" t="s">
        <v>48</v>
      </c>
      <c r="AF1538" t="s">
        <v>49</v>
      </c>
      <c r="AG1538" t="s">
        <v>50</v>
      </c>
      <c r="AH1538">
        <v>2.5</v>
      </c>
      <c r="AI1538" t="s">
        <v>51</v>
      </c>
      <c r="AJ1538" t="s">
        <v>52</v>
      </c>
    </row>
    <row r="1539" spans="1:36">
      <c r="A1539" t="s">
        <v>2652</v>
      </c>
      <c r="B1539">
        <f>1</f>
        <v>1</v>
      </c>
      <c r="C1539" t="s">
        <v>99</v>
      </c>
      <c r="D1539" t="str">
        <f>VLOOKUP(Table1[[#This Row],[State Name]], Lookup!$A$2:$B$33, 2, FALSE)</f>
        <v>ML</v>
      </c>
      <c r="E1539" t="s">
        <v>33</v>
      </c>
      <c r="F1539">
        <v>2020</v>
      </c>
      <c r="G1539" t="s">
        <v>117</v>
      </c>
      <c r="H1539">
        <f t="shared" si="24"/>
        <v>12</v>
      </c>
      <c r="I1539" s="3">
        <f>DATE(Table1[[#This Row],[Year]],Table1[[#This Row],[Month_Number]],1)</f>
        <v>44166</v>
      </c>
      <c r="J1539" t="s">
        <v>57</v>
      </c>
      <c r="K1539" t="s">
        <v>1863</v>
      </c>
      <c r="L1539" t="s">
        <v>37</v>
      </c>
      <c r="M1539">
        <v>2</v>
      </c>
      <c r="N1539" t="s">
        <v>162</v>
      </c>
      <c r="O1539">
        <v>8</v>
      </c>
      <c r="P1539">
        <v>4</v>
      </c>
      <c r="Q1539" t="s">
        <v>72</v>
      </c>
      <c r="R1539" t="s">
        <v>104</v>
      </c>
      <c r="S1539" t="s">
        <v>41</v>
      </c>
      <c r="T1539" t="s">
        <v>74</v>
      </c>
      <c r="U1539" t="s">
        <v>89</v>
      </c>
      <c r="V1539">
        <v>75</v>
      </c>
      <c r="W1539">
        <v>27</v>
      </c>
      <c r="X1539" t="str">
        <f>IF(Table1[[#This Row],[Driver Age]]&lt;25,"(&lt;25) Young",IF(Table1[[#This Row],[Driver Age]]&lt;=60,"(25–60) Adult","(&gt;60) Senior"))</f>
        <v>(25–60) Adult</v>
      </c>
      <c r="Y1539" t="s">
        <v>75</v>
      </c>
      <c r="Z1539" t="s">
        <v>90</v>
      </c>
      <c r="AA1539" t="s">
        <v>45</v>
      </c>
      <c r="AB1539" t="s">
        <v>46</v>
      </c>
      <c r="AC1539">
        <v>20</v>
      </c>
      <c r="AD1539" t="s">
        <v>114</v>
      </c>
      <c r="AE1539" t="s">
        <v>48</v>
      </c>
      <c r="AF1539" t="s">
        <v>49</v>
      </c>
      <c r="AG1539" t="s">
        <v>50</v>
      </c>
      <c r="AH1539">
        <v>0.5</v>
      </c>
      <c r="AI1539" t="s">
        <v>80</v>
      </c>
      <c r="AJ1539" t="s">
        <v>91</v>
      </c>
    </row>
    <row r="1540" spans="1:36">
      <c r="A1540" t="s">
        <v>2653</v>
      </c>
      <c r="B1540">
        <f>1</f>
        <v>1</v>
      </c>
      <c r="C1540" t="s">
        <v>318</v>
      </c>
      <c r="D1540" t="str">
        <f>VLOOKUP(Table1[[#This Row],[State Name]], Lookup!$A$2:$B$33, 2, FALSE)</f>
        <v>PB</v>
      </c>
      <c r="E1540" t="s">
        <v>33</v>
      </c>
      <c r="F1540">
        <v>2022</v>
      </c>
      <c r="G1540" t="s">
        <v>56</v>
      </c>
      <c r="H1540">
        <f t="shared" si="24"/>
        <v>1</v>
      </c>
      <c r="I1540" s="3">
        <f>DATE(Table1[[#This Row],[Year]],Table1[[#This Row],[Month_Number]],1)</f>
        <v>44562</v>
      </c>
      <c r="J1540" t="s">
        <v>57</v>
      </c>
      <c r="K1540" t="s">
        <v>1863</v>
      </c>
      <c r="L1540" t="s">
        <v>59</v>
      </c>
      <c r="M1540">
        <v>3</v>
      </c>
      <c r="N1540" t="s">
        <v>86</v>
      </c>
      <c r="O1540">
        <v>9</v>
      </c>
      <c r="P1540">
        <v>2</v>
      </c>
      <c r="Q1540" t="s">
        <v>103</v>
      </c>
      <c r="R1540" t="s">
        <v>88</v>
      </c>
      <c r="S1540" t="s">
        <v>62</v>
      </c>
      <c r="T1540" t="s">
        <v>105</v>
      </c>
      <c r="U1540" t="s">
        <v>106</v>
      </c>
      <c r="V1540">
        <v>42</v>
      </c>
      <c r="W1540">
        <v>60</v>
      </c>
      <c r="X1540" t="str">
        <f>IF(Table1[[#This Row],[Driver Age]]&lt;25,"(&lt;25) Young",IF(Table1[[#This Row],[Driver Age]]&lt;=60,"(25–60) Adult","(&gt;60) Senior"))</f>
        <v>(25–60) Adult</v>
      </c>
      <c r="Y1540" t="s">
        <v>44</v>
      </c>
      <c r="Z1540" t="s">
        <v>107</v>
      </c>
      <c r="AA1540" t="s">
        <v>76</v>
      </c>
      <c r="AB1540" t="s">
        <v>97</v>
      </c>
      <c r="AC1540">
        <v>20</v>
      </c>
      <c r="AD1540" t="s">
        <v>114</v>
      </c>
      <c r="AE1540" t="s">
        <v>79</v>
      </c>
      <c r="AF1540" t="s">
        <v>49</v>
      </c>
      <c r="AG1540" t="s">
        <v>50</v>
      </c>
      <c r="AH1540">
        <v>0.22</v>
      </c>
      <c r="AI1540" t="s">
        <v>66</v>
      </c>
      <c r="AJ1540" t="s">
        <v>109</v>
      </c>
    </row>
    <row r="1541" spans="1:36">
      <c r="A1541" t="s">
        <v>2654</v>
      </c>
      <c r="B1541">
        <f>1</f>
        <v>1</v>
      </c>
      <c r="C1541" t="s">
        <v>311</v>
      </c>
      <c r="D1541" t="str">
        <f>VLOOKUP(Table1[[#This Row],[State Name]], Lookup!$A$2:$B$33, 2, FALSE)</f>
        <v>JH</v>
      </c>
      <c r="E1541" t="s">
        <v>33</v>
      </c>
      <c r="F1541">
        <v>2019</v>
      </c>
      <c r="G1541" t="s">
        <v>83</v>
      </c>
      <c r="H1541">
        <f t="shared" si="24"/>
        <v>6</v>
      </c>
      <c r="I1541" s="3">
        <f>DATE(Table1[[#This Row],[Year]],Table1[[#This Row],[Month_Number]],1)</f>
        <v>43617</v>
      </c>
      <c r="J1541" t="s">
        <v>154</v>
      </c>
      <c r="K1541" t="s">
        <v>667</v>
      </c>
      <c r="L1541" t="s">
        <v>37</v>
      </c>
      <c r="M1541">
        <v>5</v>
      </c>
      <c r="N1541" t="s">
        <v>60</v>
      </c>
      <c r="O1541">
        <v>4</v>
      </c>
      <c r="P1541">
        <v>4</v>
      </c>
      <c r="Q1541" t="s">
        <v>87</v>
      </c>
      <c r="R1541" t="s">
        <v>40</v>
      </c>
      <c r="S1541" t="s">
        <v>120</v>
      </c>
      <c r="T1541" t="s">
        <v>105</v>
      </c>
      <c r="U1541" t="s">
        <v>106</v>
      </c>
      <c r="V1541">
        <v>76</v>
      </c>
      <c r="W1541">
        <v>46</v>
      </c>
      <c r="X1541" t="str">
        <f>IF(Table1[[#This Row],[Driver Age]]&lt;25,"(&lt;25) Young",IF(Table1[[#This Row],[Driver Age]]&lt;=60,"(25–60) Adult","(&gt;60) Senior"))</f>
        <v>(25–60) Adult</v>
      </c>
      <c r="Y1541" t="s">
        <v>75</v>
      </c>
      <c r="Z1541" t="s">
        <v>107</v>
      </c>
      <c r="AA1541" t="s">
        <v>76</v>
      </c>
      <c r="AB1541" t="s">
        <v>97</v>
      </c>
      <c r="AC1541">
        <v>23</v>
      </c>
      <c r="AD1541" t="s">
        <v>47</v>
      </c>
      <c r="AE1541" t="s">
        <v>65</v>
      </c>
      <c r="AF1541" t="s">
        <v>26</v>
      </c>
      <c r="AG1541" t="s">
        <v>50</v>
      </c>
      <c r="AH1541">
        <v>1</v>
      </c>
      <c r="AI1541" t="s">
        <v>108</v>
      </c>
      <c r="AJ1541" t="s">
        <v>91</v>
      </c>
    </row>
    <row r="1542" spans="1:36">
      <c r="A1542" t="s">
        <v>2655</v>
      </c>
      <c r="B1542">
        <f>1</f>
        <v>1</v>
      </c>
      <c r="C1542" t="s">
        <v>145</v>
      </c>
      <c r="D1542" t="str">
        <f>VLOOKUP(Table1[[#This Row],[State Name]], Lookup!$A$2:$B$33, 2, FALSE)</f>
        <v>TS</v>
      </c>
      <c r="E1542" t="s">
        <v>33</v>
      </c>
      <c r="F1542">
        <v>2019</v>
      </c>
      <c r="G1542" t="s">
        <v>138</v>
      </c>
      <c r="H1542">
        <f t="shared" si="24"/>
        <v>9</v>
      </c>
      <c r="I1542" s="3">
        <f>DATE(Table1[[#This Row],[Year]],Table1[[#This Row],[Month_Number]],1)</f>
        <v>43709</v>
      </c>
      <c r="J1542" t="s">
        <v>57</v>
      </c>
      <c r="K1542" t="s">
        <v>2326</v>
      </c>
      <c r="L1542" t="s">
        <v>50</v>
      </c>
      <c r="M1542">
        <v>4</v>
      </c>
      <c r="N1542" t="s">
        <v>38</v>
      </c>
      <c r="O1542">
        <v>2</v>
      </c>
      <c r="P1542">
        <v>0</v>
      </c>
      <c r="Q1542" t="s">
        <v>87</v>
      </c>
      <c r="R1542" t="s">
        <v>104</v>
      </c>
      <c r="S1542" t="s">
        <v>41</v>
      </c>
      <c r="T1542" t="s">
        <v>74</v>
      </c>
      <c r="U1542" t="s">
        <v>106</v>
      </c>
      <c r="V1542">
        <v>113</v>
      </c>
      <c r="W1542">
        <v>38</v>
      </c>
      <c r="X1542" t="str">
        <f>IF(Table1[[#This Row],[Driver Age]]&lt;25,"(&lt;25) Young",IF(Table1[[#This Row],[Driver Age]]&lt;=60,"(25–60) Adult","(&gt;60) Senior"))</f>
        <v>(25–60) Adult</v>
      </c>
      <c r="Y1542" t="s">
        <v>44</v>
      </c>
      <c r="Z1542" t="s">
        <v>107</v>
      </c>
      <c r="AA1542" t="s">
        <v>45</v>
      </c>
      <c r="AB1542" t="s">
        <v>77</v>
      </c>
      <c r="AC1542">
        <v>8</v>
      </c>
      <c r="AD1542" t="s">
        <v>78</v>
      </c>
      <c r="AE1542" t="s">
        <v>65</v>
      </c>
      <c r="AF1542" t="s">
        <v>49</v>
      </c>
      <c r="AG1542" t="s">
        <v>143</v>
      </c>
      <c r="AH1542">
        <v>0</v>
      </c>
      <c r="AI1542" t="s">
        <v>108</v>
      </c>
      <c r="AJ1542" t="s">
        <v>81</v>
      </c>
    </row>
    <row r="1543" spans="1:36">
      <c r="A1543" t="s">
        <v>2656</v>
      </c>
      <c r="B1543">
        <f>1</f>
        <v>1</v>
      </c>
      <c r="C1543" t="s">
        <v>145</v>
      </c>
      <c r="D1543" t="str">
        <f>VLOOKUP(Table1[[#This Row],[State Name]], Lookup!$A$2:$B$33, 2, FALSE)</f>
        <v>TS</v>
      </c>
      <c r="E1543" t="s">
        <v>33</v>
      </c>
      <c r="F1543">
        <v>2020</v>
      </c>
      <c r="G1543" t="s">
        <v>124</v>
      </c>
      <c r="H1543">
        <f t="shared" si="24"/>
        <v>7</v>
      </c>
      <c r="I1543" s="3">
        <f>DATE(Table1[[#This Row],[Year]],Table1[[#This Row],[Month_Number]],1)</f>
        <v>44013</v>
      </c>
      <c r="J1543" t="s">
        <v>35</v>
      </c>
      <c r="K1543" t="s">
        <v>344</v>
      </c>
      <c r="L1543" t="s">
        <v>37</v>
      </c>
      <c r="M1543">
        <v>5</v>
      </c>
      <c r="N1543" t="s">
        <v>71</v>
      </c>
      <c r="O1543">
        <v>7</v>
      </c>
      <c r="P1543">
        <v>5</v>
      </c>
      <c r="Q1543" t="s">
        <v>72</v>
      </c>
      <c r="R1543" t="s">
        <v>104</v>
      </c>
      <c r="S1543" t="s">
        <v>73</v>
      </c>
      <c r="T1543" t="s">
        <v>74</v>
      </c>
      <c r="U1543" t="s">
        <v>89</v>
      </c>
      <c r="V1543">
        <v>69</v>
      </c>
      <c r="W1543">
        <v>56</v>
      </c>
      <c r="X1543" t="str">
        <f>IF(Table1[[#This Row],[Driver Age]]&lt;25,"(&lt;25) Young",IF(Table1[[#This Row],[Driver Age]]&lt;=60,"(25–60) Adult","(&gt;60) Senior"))</f>
        <v>(25–60) Adult</v>
      </c>
      <c r="Y1543" t="s">
        <v>75</v>
      </c>
      <c r="Z1543" t="s">
        <v>107</v>
      </c>
      <c r="AA1543" t="s">
        <v>45</v>
      </c>
      <c r="AB1543" t="s">
        <v>64</v>
      </c>
      <c r="AC1543">
        <v>12</v>
      </c>
      <c r="AD1543" t="s">
        <v>135</v>
      </c>
      <c r="AE1543" t="s">
        <v>48</v>
      </c>
      <c r="AF1543" t="s">
        <v>49</v>
      </c>
      <c r="AG1543" t="s">
        <v>50</v>
      </c>
      <c r="AH1543">
        <v>0.71</v>
      </c>
      <c r="AI1543" t="s">
        <v>66</v>
      </c>
      <c r="AJ1543" t="s">
        <v>52</v>
      </c>
    </row>
    <row r="1544" spans="1:36">
      <c r="A1544" t="s">
        <v>2657</v>
      </c>
      <c r="B1544">
        <f>1</f>
        <v>1</v>
      </c>
      <c r="C1544" t="s">
        <v>32</v>
      </c>
      <c r="D1544" t="str">
        <f>VLOOKUP(Table1[[#This Row],[State Name]], Lookup!$A$2:$B$33, 2, FALSE)</f>
        <v>JK</v>
      </c>
      <c r="E1544" t="s">
        <v>33</v>
      </c>
      <c r="F1544">
        <v>2021</v>
      </c>
      <c r="G1544" t="s">
        <v>34</v>
      </c>
      <c r="H1544">
        <f t="shared" si="24"/>
        <v>5</v>
      </c>
      <c r="I1544" s="3">
        <f>DATE(Table1[[#This Row],[Year]],Table1[[#This Row],[Month_Number]],1)</f>
        <v>44317</v>
      </c>
      <c r="J1544" t="s">
        <v>57</v>
      </c>
      <c r="K1544" t="s">
        <v>251</v>
      </c>
      <c r="L1544" t="s">
        <v>50</v>
      </c>
      <c r="M1544">
        <v>4</v>
      </c>
      <c r="N1544" t="s">
        <v>86</v>
      </c>
      <c r="O1544">
        <v>5</v>
      </c>
      <c r="P1544">
        <v>1</v>
      </c>
      <c r="Q1544" t="s">
        <v>119</v>
      </c>
      <c r="R1544" t="s">
        <v>40</v>
      </c>
      <c r="S1544" t="s">
        <v>41</v>
      </c>
      <c r="T1544" t="s">
        <v>63</v>
      </c>
      <c r="U1544" t="s">
        <v>89</v>
      </c>
      <c r="V1544">
        <v>30</v>
      </c>
      <c r="W1544">
        <v>62</v>
      </c>
      <c r="X1544" t="str">
        <f>IF(Table1[[#This Row],[Driver Age]]&lt;25,"(&lt;25) Young",IF(Table1[[#This Row],[Driver Age]]&lt;=60,"(25–60) Adult","(&gt;60) Senior"))</f>
        <v>(&gt;60) Senior</v>
      </c>
      <c r="Y1544" t="s">
        <v>44</v>
      </c>
      <c r="Z1544" t="s">
        <v>90</v>
      </c>
      <c r="AA1544" t="s">
        <v>76</v>
      </c>
      <c r="AB1544" t="s">
        <v>64</v>
      </c>
      <c r="AC1544">
        <v>22</v>
      </c>
      <c r="AD1544" t="s">
        <v>47</v>
      </c>
      <c r="AE1544" t="s">
        <v>48</v>
      </c>
      <c r="AF1544" t="s">
        <v>49</v>
      </c>
      <c r="AG1544" t="s">
        <v>50</v>
      </c>
      <c r="AH1544">
        <v>0.2</v>
      </c>
      <c r="AI1544" t="s">
        <v>66</v>
      </c>
      <c r="AJ1544" t="s">
        <v>109</v>
      </c>
    </row>
    <row r="1545" spans="1:36">
      <c r="A1545" t="s">
        <v>2658</v>
      </c>
      <c r="B1545">
        <f>1</f>
        <v>1</v>
      </c>
      <c r="C1545" t="s">
        <v>122</v>
      </c>
      <c r="D1545" t="str">
        <f>VLOOKUP(Table1[[#This Row],[State Name]], Lookup!$A$2:$B$33, 2, FALSE)</f>
        <v>RJ</v>
      </c>
      <c r="E1545" t="s">
        <v>1191</v>
      </c>
      <c r="F1545">
        <v>2022</v>
      </c>
      <c r="G1545" t="s">
        <v>94</v>
      </c>
      <c r="H1545">
        <f t="shared" si="24"/>
        <v>8</v>
      </c>
      <c r="I1545" s="3">
        <f>DATE(Table1[[#This Row],[Year]],Table1[[#This Row],[Month_Number]],1)</f>
        <v>44774</v>
      </c>
      <c r="J1545" t="s">
        <v>101</v>
      </c>
      <c r="K1545" t="s">
        <v>575</v>
      </c>
      <c r="L1545" t="s">
        <v>59</v>
      </c>
      <c r="M1545">
        <v>2</v>
      </c>
      <c r="N1545" t="s">
        <v>71</v>
      </c>
      <c r="O1545">
        <v>4</v>
      </c>
      <c r="P1545">
        <v>4</v>
      </c>
      <c r="Q1545" t="s">
        <v>119</v>
      </c>
      <c r="R1545" t="s">
        <v>88</v>
      </c>
      <c r="S1545" t="s">
        <v>73</v>
      </c>
      <c r="T1545" t="s">
        <v>42</v>
      </c>
      <c r="U1545" t="s">
        <v>43</v>
      </c>
      <c r="V1545">
        <v>107</v>
      </c>
      <c r="W1545">
        <v>24</v>
      </c>
      <c r="X1545" t="str">
        <f>IF(Table1[[#This Row],[Driver Age]]&lt;25,"(&lt;25) Young",IF(Table1[[#This Row],[Driver Age]]&lt;=60,"(25–60) Adult","(&gt;60) Senior"))</f>
        <v>(&lt;25) Young</v>
      </c>
      <c r="Y1545" t="s">
        <v>75</v>
      </c>
      <c r="Z1545" t="s">
        <v>90</v>
      </c>
      <c r="AA1545" t="s">
        <v>76</v>
      </c>
      <c r="AB1545" t="s">
        <v>64</v>
      </c>
      <c r="AC1545">
        <v>4</v>
      </c>
      <c r="AD1545" t="s">
        <v>47</v>
      </c>
      <c r="AE1545" t="s">
        <v>79</v>
      </c>
      <c r="AF1545" t="s">
        <v>49</v>
      </c>
      <c r="AG1545" t="s">
        <v>50</v>
      </c>
      <c r="AH1545">
        <v>1</v>
      </c>
      <c r="AI1545" t="s">
        <v>168</v>
      </c>
      <c r="AJ1545" t="s">
        <v>67</v>
      </c>
    </row>
    <row r="1546" spans="1:36">
      <c r="A1546" t="s">
        <v>2659</v>
      </c>
      <c r="B1546">
        <f>1</f>
        <v>1</v>
      </c>
      <c r="C1546" t="s">
        <v>116</v>
      </c>
      <c r="D1546" t="str">
        <f>VLOOKUP(Table1[[#This Row],[State Name]], Lookup!$A$2:$B$33, 2, FALSE)</f>
        <v>HP</v>
      </c>
      <c r="E1546" t="s">
        <v>33</v>
      </c>
      <c r="F1546">
        <v>2020</v>
      </c>
      <c r="G1546" t="s">
        <v>138</v>
      </c>
      <c r="H1546">
        <f t="shared" si="24"/>
        <v>9</v>
      </c>
      <c r="I1546" s="3">
        <f>DATE(Table1[[#This Row],[Year]],Table1[[#This Row],[Month_Number]],1)</f>
        <v>44075</v>
      </c>
      <c r="J1546" t="s">
        <v>101</v>
      </c>
      <c r="K1546" t="s">
        <v>1454</v>
      </c>
      <c r="L1546" t="s">
        <v>59</v>
      </c>
      <c r="M1546">
        <v>1</v>
      </c>
      <c r="N1546" t="s">
        <v>71</v>
      </c>
      <c r="O1546">
        <v>2</v>
      </c>
      <c r="P1546">
        <v>0</v>
      </c>
      <c r="Q1546" t="s">
        <v>103</v>
      </c>
      <c r="R1546" t="s">
        <v>61</v>
      </c>
      <c r="S1546" t="s">
        <v>73</v>
      </c>
      <c r="T1546" t="s">
        <v>105</v>
      </c>
      <c r="U1546" t="s">
        <v>89</v>
      </c>
      <c r="V1546">
        <v>60</v>
      </c>
      <c r="W1546">
        <v>52</v>
      </c>
      <c r="X1546" t="str">
        <f>IF(Table1[[#This Row],[Driver Age]]&lt;25,"(&lt;25) Young",IF(Table1[[#This Row],[Driver Age]]&lt;=60,"(25–60) Adult","(&gt;60) Senior"))</f>
        <v>(25–60) Adult</v>
      </c>
      <c r="Y1546" t="s">
        <v>75</v>
      </c>
      <c r="Z1546" t="s">
        <v>107</v>
      </c>
      <c r="AA1546" t="s">
        <v>76</v>
      </c>
      <c r="AB1546" t="s">
        <v>46</v>
      </c>
      <c r="AC1546">
        <v>16</v>
      </c>
      <c r="AD1546" t="s">
        <v>135</v>
      </c>
      <c r="AE1546" t="s">
        <v>48</v>
      </c>
      <c r="AF1546" t="s">
        <v>49</v>
      </c>
      <c r="AG1546" t="s">
        <v>143</v>
      </c>
      <c r="AH1546">
        <v>0</v>
      </c>
      <c r="AI1546" t="s">
        <v>66</v>
      </c>
      <c r="AJ1546" t="s">
        <v>52</v>
      </c>
    </row>
    <row r="1547" spans="1:36">
      <c r="A1547" t="s">
        <v>2660</v>
      </c>
      <c r="B1547">
        <f>1</f>
        <v>1</v>
      </c>
      <c r="C1547" t="s">
        <v>311</v>
      </c>
      <c r="D1547" t="str">
        <f>VLOOKUP(Table1[[#This Row],[State Name]], Lookup!$A$2:$B$33, 2, FALSE)</f>
        <v>JH</v>
      </c>
      <c r="E1547" t="s">
        <v>33</v>
      </c>
      <c r="F1547">
        <v>2020</v>
      </c>
      <c r="G1547" t="s">
        <v>138</v>
      </c>
      <c r="H1547">
        <f t="shared" si="24"/>
        <v>9</v>
      </c>
      <c r="I1547" s="3">
        <f>DATE(Table1[[#This Row],[Year]],Table1[[#This Row],[Month_Number]],1)</f>
        <v>44075</v>
      </c>
      <c r="J1547" t="s">
        <v>35</v>
      </c>
      <c r="K1547" t="s">
        <v>468</v>
      </c>
      <c r="L1547" t="s">
        <v>59</v>
      </c>
      <c r="M1547">
        <v>1</v>
      </c>
      <c r="N1547" t="s">
        <v>60</v>
      </c>
      <c r="O1547">
        <v>0</v>
      </c>
      <c r="P1547">
        <v>1</v>
      </c>
      <c r="Q1547" t="s">
        <v>72</v>
      </c>
      <c r="R1547" t="s">
        <v>61</v>
      </c>
      <c r="S1547" t="s">
        <v>41</v>
      </c>
      <c r="T1547" t="s">
        <v>105</v>
      </c>
      <c r="U1547" t="s">
        <v>33</v>
      </c>
      <c r="V1547">
        <v>119</v>
      </c>
      <c r="W1547">
        <v>39</v>
      </c>
      <c r="X1547" t="str">
        <f>IF(Table1[[#This Row],[Driver Age]]&lt;25,"(&lt;25) Young",IF(Table1[[#This Row],[Driver Age]]&lt;=60,"(25–60) Adult","(&gt;60) Senior"))</f>
        <v>(25–60) Adult</v>
      </c>
      <c r="Y1547" t="s">
        <v>75</v>
      </c>
      <c r="Z1547" t="s">
        <v>107</v>
      </c>
      <c r="AA1547" t="s">
        <v>45</v>
      </c>
      <c r="AB1547" t="s">
        <v>97</v>
      </c>
      <c r="AC1547">
        <v>21</v>
      </c>
      <c r="AD1547" t="s">
        <v>47</v>
      </c>
      <c r="AE1547" t="s">
        <v>48</v>
      </c>
      <c r="AF1547" t="s">
        <v>49</v>
      </c>
      <c r="AG1547" t="s">
        <v>50</v>
      </c>
      <c r="AH1547">
        <v>0</v>
      </c>
      <c r="AI1547" t="s">
        <v>108</v>
      </c>
      <c r="AJ1547" t="s">
        <v>81</v>
      </c>
    </row>
    <row r="1548" spans="1:36">
      <c r="A1548" t="s">
        <v>2661</v>
      </c>
      <c r="B1548">
        <f>1</f>
        <v>1</v>
      </c>
      <c r="C1548" t="s">
        <v>116</v>
      </c>
      <c r="D1548" t="str">
        <f>VLOOKUP(Table1[[#This Row],[State Name]], Lookup!$A$2:$B$33, 2, FALSE)</f>
        <v>HP</v>
      </c>
      <c r="E1548" t="s">
        <v>33</v>
      </c>
      <c r="F1548">
        <v>2023</v>
      </c>
      <c r="G1548" t="s">
        <v>138</v>
      </c>
      <c r="H1548">
        <f t="shared" si="24"/>
        <v>9</v>
      </c>
      <c r="I1548" s="3">
        <f>DATE(Table1[[#This Row],[Year]],Table1[[#This Row],[Month_Number]],1)</f>
        <v>45170</v>
      </c>
      <c r="J1548" t="s">
        <v>101</v>
      </c>
      <c r="K1548" t="s">
        <v>2662</v>
      </c>
      <c r="L1548" t="s">
        <v>50</v>
      </c>
      <c r="M1548">
        <v>5</v>
      </c>
      <c r="N1548" t="s">
        <v>71</v>
      </c>
      <c r="O1548">
        <v>5</v>
      </c>
      <c r="P1548">
        <v>0</v>
      </c>
      <c r="Q1548" t="s">
        <v>72</v>
      </c>
      <c r="R1548" t="s">
        <v>104</v>
      </c>
      <c r="S1548" t="s">
        <v>41</v>
      </c>
      <c r="T1548" t="s">
        <v>105</v>
      </c>
      <c r="U1548" t="s">
        <v>33</v>
      </c>
      <c r="V1548">
        <v>43</v>
      </c>
      <c r="W1548">
        <v>35</v>
      </c>
      <c r="X1548" t="str">
        <f>IF(Table1[[#This Row],[Driver Age]]&lt;25,"(&lt;25) Young",IF(Table1[[#This Row],[Driver Age]]&lt;=60,"(25–60) Adult","(&gt;60) Senior"))</f>
        <v>(25–60) Adult</v>
      </c>
      <c r="Y1548" t="s">
        <v>75</v>
      </c>
      <c r="Z1548" t="s">
        <v>33</v>
      </c>
      <c r="AA1548" t="s">
        <v>45</v>
      </c>
      <c r="AB1548" t="s">
        <v>64</v>
      </c>
      <c r="AC1548">
        <v>9</v>
      </c>
      <c r="AD1548" t="s">
        <v>78</v>
      </c>
      <c r="AE1548" t="s">
        <v>79</v>
      </c>
      <c r="AF1548" t="s">
        <v>49</v>
      </c>
      <c r="AG1548" t="s">
        <v>143</v>
      </c>
      <c r="AH1548">
        <v>0</v>
      </c>
      <c r="AI1548" t="s">
        <v>108</v>
      </c>
      <c r="AJ1548" t="s">
        <v>109</v>
      </c>
    </row>
    <row r="1549" spans="1:36">
      <c r="A1549" t="s">
        <v>2663</v>
      </c>
      <c r="B1549">
        <f>1</f>
        <v>1</v>
      </c>
      <c r="C1549" t="s">
        <v>318</v>
      </c>
      <c r="D1549" t="str">
        <f>VLOOKUP(Table1[[#This Row],[State Name]], Lookup!$A$2:$B$33, 2, FALSE)</f>
        <v>PB</v>
      </c>
      <c r="E1549" t="s">
        <v>33</v>
      </c>
      <c r="F1549">
        <v>2020</v>
      </c>
      <c r="G1549" t="s">
        <v>83</v>
      </c>
      <c r="H1549">
        <f t="shared" si="24"/>
        <v>6</v>
      </c>
      <c r="I1549" s="3">
        <f>DATE(Table1[[#This Row],[Year]],Table1[[#This Row],[Month_Number]],1)</f>
        <v>43983</v>
      </c>
      <c r="J1549" t="s">
        <v>101</v>
      </c>
      <c r="K1549" t="s">
        <v>428</v>
      </c>
      <c r="L1549" t="s">
        <v>59</v>
      </c>
      <c r="M1549">
        <v>3</v>
      </c>
      <c r="N1549" t="s">
        <v>38</v>
      </c>
      <c r="O1549">
        <v>5</v>
      </c>
      <c r="P1549">
        <v>5</v>
      </c>
      <c r="Q1549" t="s">
        <v>39</v>
      </c>
      <c r="R1549" t="s">
        <v>104</v>
      </c>
      <c r="S1549" t="s">
        <v>73</v>
      </c>
      <c r="T1549" t="s">
        <v>74</v>
      </c>
      <c r="U1549" t="s">
        <v>106</v>
      </c>
      <c r="V1549">
        <v>108</v>
      </c>
      <c r="W1549">
        <v>38</v>
      </c>
      <c r="X1549" t="str">
        <f>IF(Table1[[#This Row],[Driver Age]]&lt;25,"(&lt;25) Young",IF(Table1[[#This Row],[Driver Age]]&lt;=60,"(25–60) Adult","(&gt;60) Senior"))</f>
        <v>(25–60) Adult</v>
      </c>
      <c r="Y1549" t="s">
        <v>75</v>
      </c>
      <c r="Z1549" t="s">
        <v>107</v>
      </c>
      <c r="AA1549" t="s">
        <v>76</v>
      </c>
      <c r="AB1549" t="s">
        <v>97</v>
      </c>
      <c r="AC1549">
        <v>6</v>
      </c>
      <c r="AD1549" t="s">
        <v>78</v>
      </c>
      <c r="AE1549" t="s">
        <v>48</v>
      </c>
      <c r="AF1549" t="s">
        <v>49</v>
      </c>
      <c r="AG1549" t="s">
        <v>50</v>
      </c>
      <c r="AH1549">
        <v>1</v>
      </c>
      <c r="AI1549" t="s">
        <v>108</v>
      </c>
      <c r="AJ1549" t="s">
        <v>67</v>
      </c>
    </row>
    <row r="1550" spans="1:36">
      <c r="A1550" t="s">
        <v>2664</v>
      </c>
      <c r="B1550">
        <f>1</f>
        <v>1</v>
      </c>
      <c r="C1550" t="s">
        <v>307</v>
      </c>
      <c r="D1550" t="str">
        <f>VLOOKUP(Table1[[#This Row],[State Name]], Lookup!$A$2:$B$33, 2, FALSE)</f>
        <v>DL</v>
      </c>
      <c r="E1550" t="s">
        <v>308</v>
      </c>
      <c r="F1550">
        <v>2021</v>
      </c>
      <c r="G1550" t="s">
        <v>83</v>
      </c>
      <c r="H1550">
        <f t="shared" si="24"/>
        <v>6</v>
      </c>
      <c r="I1550" s="3">
        <f>DATE(Table1[[#This Row],[Year]],Table1[[#This Row],[Month_Number]],1)</f>
        <v>44348</v>
      </c>
      <c r="J1550" t="s">
        <v>57</v>
      </c>
      <c r="K1550" t="s">
        <v>2338</v>
      </c>
      <c r="L1550" t="s">
        <v>37</v>
      </c>
      <c r="M1550">
        <v>2</v>
      </c>
      <c r="N1550" t="s">
        <v>86</v>
      </c>
      <c r="O1550">
        <v>10</v>
      </c>
      <c r="P1550">
        <v>4</v>
      </c>
      <c r="Q1550" t="s">
        <v>39</v>
      </c>
      <c r="R1550" t="s">
        <v>104</v>
      </c>
      <c r="S1550" t="s">
        <v>73</v>
      </c>
      <c r="T1550" t="s">
        <v>63</v>
      </c>
      <c r="U1550" t="s">
        <v>106</v>
      </c>
      <c r="V1550">
        <v>38</v>
      </c>
      <c r="W1550">
        <v>25</v>
      </c>
      <c r="X1550" t="str">
        <f>IF(Table1[[#This Row],[Driver Age]]&lt;25,"(&lt;25) Young",IF(Table1[[#This Row],[Driver Age]]&lt;=60,"(25–60) Adult","(&gt;60) Senior"))</f>
        <v>(25–60) Adult</v>
      </c>
      <c r="Y1550" t="s">
        <v>44</v>
      </c>
      <c r="Z1550" t="s">
        <v>33</v>
      </c>
      <c r="AA1550" t="s">
        <v>76</v>
      </c>
      <c r="AB1550" t="s">
        <v>64</v>
      </c>
      <c r="AC1550">
        <v>17</v>
      </c>
      <c r="AD1550" t="s">
        <v>114</v>
      </c>
      <c r="AE1550" t="s">
        <v>48</v>
      </c>
      <c r="AF1550" t="s">
        <v>49</v>
      </c>
      <c r="AG1550" t="s">
        <v>50</v>
      </c>
      <c r="AH1550">
        <v>0.4</v>
      </c>
      <c r="AI1550" t="s">
        <v>80</v>
      </c>
      <c r="AJ1550" t="s">
        <v>109</v>
      </c>
    </row>
    <row r="1551" spans="1:36">
      <c r="A1551" t="s">
        <v>2665</v>
      </c>
      <c r="B1551">
        <f>1</f>
        <v>1</v>
      </c>
      <c r="C1551" t="s">
        <v>93</v>
      </c>
      <c r="D1551" t="str">
        <f>VLOOKUP(Table1[[#This Row],[State Name]], Lookup!$A$2:$B$33, 2, FALSE)</f>
        <v>SK</v>
      </c>
      <c r="E1551" t="s">
        <v>33</v>
      </c>
      <c r="F1551">
        <v>2022</v>
      </c>
      <c r="G1551" t="s">
        <v>117</v>
      </c>
      <c r="H1551">
        <f t="shared" si="24"/>
        <v>12</v>
      </c>
      <c r="I1551" s="3">
        <f>DATE(Table1[[#This Row],[Year]],Table1[[#This Row],[Month_Number]],1)</f>
        <v>44896</v>
      </c>
      <c r="J1551" t="s">
        <v>95</v>
      </c>
      <c r="K1551" t="s">
        <v>2144</v>
      </c>
      <c r="L1551" t="s">
        <v>59</v>
      </c>
      <c r="M1551">
        <v>3</v>
      </c>
      <c r="N1551" t="s">
        <v>162</v>
      </c>
      <c r="O1551">
        <v>8</v>
      </c>
      <c r="P1551">
        <v>0</v>
      </c>
      <c r="Q1551" t="s">
        <v>87</v>
      </c>
      <c r="R1551" t="s">
        <v>104</v>
      </c>
      <c r="S1551" t="s">
        <v>120</v>
      </c>
      <c r="T1551" t="s">
        <v>105</v>
      </c>
      <c r="U1551" t="s">
        <v>33</v>
      </c>
      <c r="V1551">
        <v>87</v>
      </c>
      <c r="W1551">
        <v>18</v>
      </c>
      <c r="X1551" t="str">
        <f>IF(Table1[[#This Row],[Driver Age]]&lt;25,"(&lt;25) Young",IF(Table1[[#This Row],[Driver Age]]&lt;=60,"(25–60) Adult","(&gt;60) Senior"))</f>
        <v>(&lt;25) Young</v>
      </c>
      <c r="Y1551" t="s">
        <v>44</v>
      </c>
      <c r="Z1551" t="s">
        <v>107</v>
      </c>
      <c r="AA1551" t="s">
        <v>45</v>
      </c>
      <c r="AB1551" t="s">
        <v>46</v>
      </c>
      <c r="AC1551">
        <v>22</v>
      </c>
      <c r="AD1551" t="s">
        <v>47</v>
      </c>
      <c r="AE1551" t="s">
        <v>79</v>
      </c>
      <c r="AF1551" t="s">
        <v>49</v>
      </c>
      <c r="AG1551" t="s">
        <v>143</v>
      </c>
      <c r="AH1551">
        <v>0</v>
      </c>
      <c r="AI1551" t="s">
        <v>168</v>
      </c>
      <c r="AJ1551" t="s">
        <v>91</v>
      </c>
    </row>
    <row r="1552" spans="1:36">
      <c r="A1552" t="s">
        <v>2666</v>
      </c>
      <c r="B1552">
        <f>1</f>
        <v>1</v>
      </c>
      <c r="C1552" t="s">
        <v>141</v>
      </c>
      <c r="D1552" t="str">
        <f>VLOOKUP(Table1[[#This Row],[State Name]], Lookup!$A$2:$B$33, 2, FALSE)</f>
        <v>BR</v>
      </c>
      <c r="E1552" t="s">
        <v>33</v>
      </c>
      <c r="F1552">
        <v>2020</v>
      </c>
      <c r="G1552" t="s">
        <v>171</v>
      </c>
      <c r="H1552">
        <f t="shared" si="24"/>
        <v>2</v>
      </c>
      <c r="I1552" s="3">
        <f>DATE(Table1[[#This Row],[Year]],Table1[[#This Row],[Month_Number]],1)</f>
        <v>43862</v>
      </c>
      <c r="J1552" t="s">
        <v>84</v>
      </c>
      <c r="K1552" t="s">
        <v>493</v>
      </c>
      <c r="L1552" t="s">
        <v>37</v>
      </c>
      <c r="M1552">
        <v>1</v>
      </c>
      <c r="N1552" t="s">
        <v>60</v>
      </c>
      <c r="O1552">
        <v>7</v>
      </c>
      <c r="P1552">
        <v>2</v>
      </c>
      <c r="Q1552" t="s">
        <v>72</v>
      </c>
      <c r="R1552" t="s">
        <v>104</v>
      </c>
      <c r="S1552" t="s">
        <v>120</v>
      </c>
      <c r="T1552" t="s">
        <v>63</v>
      </c>
      <c r="U1552" t="s">
        <v>106</v>
      </c>
      <c r="V1552">
        <v>58</v>
      </c>
      <c r="W1552">
        <v>53</v>
      </c>
      <c r="X1552" t="str">
        <f>IF(Table1[[#This Row],[Driver Age]]&lt;25,"(&lt;25) Young",IF(Table1[[#This Row],[Driver Age]]&lt;=60,"(25–60) Adult","(&gt;60) Senior"))</f>
        <v>(25–60) Adult</v>
      </c>
      <c r="Y1552" t="s">
        <v>44</v>
      </c>
      <c r="Z1552" t="s">
        <v>107</v>
      </c>
      <c r="AA1552" t="s">
        <v>76</v>
      </c>
      <c r="AB1552" t="s">
        <v>46</v>
      </c>
      <c r="AC1552">
        <v>20</v>
      </c>
      <c r="AD1552" t="s">
        <v>114</v>
      </c>
      <c r="AE1552" t="s">
        <v>48</v>
      </c>
      <c r="AF1552" t="s">
        <v>26</v>
      </c>
      <c r="AG1552" t="s">
        <v>50</v>
      </c>
      <c r="AH1552">
        <v>0.28999999999999998</v>
      </c>
      <c r="AI1552" t="s">
        <v>66</v>
      </c>
      <c r="AJ1552" t="s">
        <v>52</v>
      </c>
    </row>
    <row r="1553" spans="1:36">
      <c r="A1553" t="s">
        <v>2667</v>
      </c>
      <c r="B1553">
        <f>1</f>
        <v>1</v>
      </c>
      <c r="C1553" t="s">
        <v>215</v>
      </c>
      <c r="D1553" t="str">
        <f>VLOOKUP(Table1[[#This Row],[State Name]], Lookup!$A$2:$B$33, 2, FALSE)</f>
        <v>KL</v>
      </c>
      <c r="E1553" t="s">
        <v>33</v>
      </c>
      <c r="F1553">
        <v>2018</v>
      </c>
      <c r="G1553" t="s">
        <v>192</v>
      </c>
      <c r="H1553">
        <f t="shared" si="24"/>
        <v>3</v>
      </c>
      <c r="I1553" s="3">
        <f>DATE(Table1[[#This Row],[Year]],Table1[[#This Row],[Month_Number]],1)</f>
        <v>43160</v>
      </c>
      <c r="J1553" t="s">
        <v>57</v>
      </c>
      <c r="K1553" t="s">
        <v>2445</v>
      </c>
      <c r="L1553" t="s">
        <v>50</v>
      </c>
      <c r="M1553">
        <v>2</v>
      </c>
      <c r="N1553" t="s">
        <v>162</v>
      </c>
      <c r="O1553">
        <v>10</v>
      </c>
      <c r="P1553">
        <v>1</v>
      </c>
      <c r="Q1553" t="s">
        <v>103</v>
      </c>
      <c r="R1553" t="s">
        <v>61</v>
      </c>
      <c r="S1553" t="s">
        <v>120</v>
      </c>
      <c r="T1553" t="s">
        <v>63</v>
      </c>
      <c r="U1553" t="s">
        <v>89</v>
      </c>
      <c r="V1553">
        <v>112</v>
      </c>
      <c r="W1553">
        <v>31</v>
      </c>
      <c r="X1553" t="str">
        <f>IF(Table1[[#This Row],[Driver Age]]&lt;25,"(&lt;25) Young",IF(Table1[[#This Row],[Driver Age]]&lt;=60,"(25–60) Adult","(&gt;60) Senior"))</f>
        <v>(25–60) Adult</v>
      </c>
      <c r="Y1553" t="s">
        <v>75</v>
      </c>
      <c r="Z1553" t="s">
        <v>107</v>
      </c>
      <c r="AA1553" t="s">
        <v>76</v>
      </c>
      <c r="AB1553" t="s">
        <v>46</v>
      </c>
      <c r="AC1553">
        <v>2</v>
      </c>
      <c r="AD1553" t="s">
        <v>47</v>
      </c>
      <c r="AE1553" t="s">
        <v>65</v>
      </c>
      <c r="AF1553" t="s">
        <v>49</v>
      </c>
      <c r="AG1553" t="s">
        <v>50</v>
      </c>
      <c r="AH1553">
        <v>0.1</v>
      </c>
      <c r="AI1553" t="s">
        <v>80</v>
      </c>
      <c r="AJ1553" t="s">
        <v>81</v>
      </c>
    </row>
    <row r="1554" spans="1:36">
      <c r="A1554" t="s">
        <v>2668</v>
      </c>
      <c r="B1554">
        <f>1</f>
        <v>1</v>
      </c>
      <c r="C1554" t="s">
        <v>286</v>
      </c>
      <c r="D1554" t="str">
        <f>VLOOKUP(Table1[[#This Row],[State Name]], Lookup!$A$2:$B$33, 2, FALSE)</f>
        <v>GA</v>
      </c>
      <c r="E1554" t="s">
        <v>33</v>
      </c>
      <c r="F1554">
        <v>2019</v>
      </c>
      <c r="G1554" t="s">
        <v>117</v>
      </c>
      <c r="H1554">
        <f t="shared" si="24"/>
        <v>12</v>
      </c>
      <c r="I1554" s="3">
        <f>DATE(Table1[[#This Row],[Year]],Table1[[#This Row],[Month_Number]],1)</f>
        <v>43800</v>
      </c>
      <c r="J1554" t="s">
        <v>57</v>
      </c>
      <c r="K1554" t="s">
        <v>1424</v>
      </c>
      <c r="L1554" t="s">
        <v>37</v>
      </c>
      <c r="M1554">
        <v>2</v>
      </c>
      <c r="N1554" t="s">
        <v>38</v>
      </c>
      <c r="O1554">
        <v>0</v>
      </c>
      <c r="P1554">
        <v>3</v>
      </c>
      <c r="Q1554" t="s">
        <v>103</v>
      </c>
      <c r="R1554" t="s">
        <v>88</v>
      </c>
      <c r="S1554" t="s">
        <v>62</v>
      </c>
      <c r="T1554" t="s">
        <v>63</v>
      </c>
      <c r="U1554" t="s">
        <v>43</v>
      </c>
      <c r="V1554">
        <v>92</v>
      </c>
      <c r="W1554">
        <v>30</v>
      </c>
      <c r="X1554" t="str">
        <f>IF(Table1[[#This Row],[Driver Age]]&lt;25,"(&lt;25) Young",IF(Table1[[#This Row],[Driver Age]]&lt;=60,"(25–60) Adult","(&gt;60) Senior"))</f>
        <v>(25–60) Adult</v>
      </c>
      <c r="Y1554" t="s">
        <v>44</v>
      </c>
      <c r="Z1554" t="s">
        <v>33</v>
      </c>
      <c r="AA1554" t="s">
        <v>76</v>
      </c>
      <c r="AB1554" t="s">
        <v>64</v>
      </c>
      <c r="AC1554">
        <v>14</v>
      </c>
      <c r="AD1554" t="s">
        <v>135</v>
      </c>
      <c r="AE1554" t="s">
        <v>65</v>
      </c>
      <c r="AF1554" t="s">
        <v>49</v>
      </c>
      <c r="AG1554" t="s">
        <v>50</v>
      </c>
      <c r="AH1554">
        <v>0</v>
      </c>
      <c r="AI1554" t="s">
        <v>80</v>
      </c>
      <c r="AJ1554" t="s">
        <v>67</v>
      </c>
    </row>
    <row r="1555" spans="1:36">
      <c r="A1555" t="s">
        <v>2669</v>
      </c>
      <c r="B1555">
        <f>1</f>
        <v>1</v>
      </c>
      <c r="C1555" t="s">
        <v>157</v>
      </c>
      <c r="D1555" t="str">
        <f>VLOOKUP(Table1[[#This Row],[State Name]], Lookup!$A$2:$B$33, 2, FALSE)</f>
        <v>KA</v>
      </c>
      <c r="E1555" t="s">
        <v>302</v>
      </c>
      <c r="F1555">
        <v>2020</v>
      </c>
      <c r="G1555" t="s">
        <v>94</v>
      </c>
      <c r="H1555">
        <f t="shared" si="24"/>
        <v>8</v>
      </c>
      <c r="I1555" s="3">
        <f>DATE(Table1[[#This Row],[Year]],Table1[[#This Row],[Month_Number]],1)</f>
        <v>44044</v>
      </c>
      <c r="J1555" t="s">
        <v>35</v>
      </c>
      <c r="K1555" t="s">
        <v>2670</v>
      </c>
      <c r="L1555" t="s">
        <v>59</v>
      </c>
      <c r="M1555">
        <v>3</v>
      </c>
      <c r="N1555" t="s">
        <v>60</v>
      </c>
      <c r="O1555">
        <v>2</v>
      </c>
      <c r="P1555">
        <v>1</v>
      </c>
      <c r="Q1555" t="s">
        <v>103</v>
      </c>
      <c r="R1555" t="s">
        <v>88</v>
      </c>
      <c r="S1555" t="s">
        <v>120</v>
      </c>
      <c r="T1555" t="s">
        <v>105</v>
      </c>
      <c r="U1555" t="s">
        <v>43</v>
      </c>
      <c r="V1555">
        <v>107</v>
      </c>
      <c r="W1555">
        <v>44</v>
      </c>
      <c r="X1555" t="str">
        <f>IF(Table1[[#This Row],[Driver Age]]&lt;25,"(&lt;25) Young",IF(Table1[[#This Row],[Driver Age]]&lt;=60,"(25–60) Adult","(&gt;60) Senior"))</f>
        <v>(25–60) Adult</v>
      </c>
      <c r="Y1555" t="s">
        <v>75</v>
      </c>
      <c r="Z1555" t="s">
        <v>33</v>
      </c>
      <c r="AA1555" t="s">
        <v>45</v>
      </c>
      <c r="AB1555" t="s">
        <v>77</v>
      </c>
      <c r="AC1555">
        <v>7</v>
      </c>
      <c r="AD1555" t="s">
        <v>78</v>
      </c>
      <c r="AE1555" t="s">
        <v>48</v>
      </c>
      <c r="AF1555" t="s">
        <v>49</v>
      </c>
      <c r="AG1555" t="s">
        <v>50</v>
      </c>
      <c r="AH1555">
        <v>0.5</v>
      </c>
      <c r="AI1555" t="s">
        <v>108</v>
      </c>
      <c r="AJ1555" t="s">
        <v>67</v>
      </c>
    </row>
    <row r="1556" spans="1:36">
      <c r="A1556" t="s">
        <v>2671</v>
      </c>
      <c r="B1556">
        <f>1</f>
        <v>1</v>
      </c>
      <c r="C1556" t="s">
        <v>286</v>
      </c>
      <c r="D1556" t="str">
        <f>VLOOKUP(Table1[[#This Row],[State Name]], Lookup!$A$2:$B$33, 2, FALSE)</f>
        <v>GA</v>
      </c>
      <c r="E1556" t="s">
        <v>33</v>
      </c>
      <c r="F1556">
        <v>2020</v>
      </c>
      <c r="G1556" t="s">
        <v>171</v>
      </c>
      <c r="H1556">
        <f t="shared" si="24"/>
        <v>2</v>
      </c>
      <c r="I1556" s="3">
        <f>DATE(Table1[[#This Row],[Year]],Table1[[#This Row],[Month_Number]],1)</f>
        <v>43862</v>
      </c>
      <c r="J1556" t="s">
        <v>35</v>
      </c>
      <c r="K1556" t="s">
        <v>1502</v>
      </c>
      <c r="L1556" t="s">
        <v>37</v>
      </c>
      <c r="M1556">
        <v>1</v>
      </c>
      <c r="N1556" t="s">
        <v>38</v>
      </c>
      <c r="O1556">
        <v>10</v>
      </c>
      <c r="P1556">
        <v>2</v>
      </c>
      <c r="Q1556" t="s">
        <v>119</v>
      </c>
      <c r="R1556" t="s">
        <v>88</v>
      </c>
      <c r="S1556" t="s">
        <v>62</v>
      </c>
      <c r="T1556" t="s">
        <v>42</v>
      </c>
      <c r="U1556" t="s">
        <v>43</v>
      </c>
      <c r="V1556">
        <v>102</v>
      </c>
      <c r="W1556">
        <v>68</v>
      </c>
      <c r="X1556" t="str">
        <f>IF(Table1[[#This Row],[Driver Age]]&lt;25,"(&lt;25) Young",IF(Table1[[#This Row],[Driver Age]]&lt;=60,"(25–60) Adult","(&gt;60) Senior"))</f>
        <v>(&gt;60) Senior</v>
      </c>
      <c r="Y1556" t="s">
        <v>44</v>
      </c>
      <c r="Z1556" t="s">
        <v>90</v>
      </c>
      <c r="AA1556" t="s">
        <v>76</v>
      </c>
      <c r="AB1556" t="s">
        <v>77</v>
      </c>
      <c r="AC1556">
        <v>1</v>
      </c>
      <c r="AD1556" t="s">
        <v>47</v>
      </c>
      <c r="AE1556" t="s">
        <v>48</v>
      </c>
      <c r="AF1556" t="s">
        <v>49</v>
      </c>
      <c r="AG1556" t="s">
        <v>50</v>
      </c>
      <c r="AH1556">
        <v>0.2</v>
      </c>
      <c r="AI1556" t="s">
        <v>51</v>
      </c>
      <c r="AJ1556" t="s">
        <v>67</v>
      </c>
    </row>
    <row r="1557" spans="1:36">
      <c r="A1557" t="s">
        <v>2672</v>
      </c>
      <c r="B1557">
        <f>1</f>
        <v>1</v>
      </c>
      <c r="C1557" t="s">
        <v>93</v>
      </c>
      <c r="D1557" t="str">
        <f>VLOOKUP(Table1[[#This Row],[State Name]], Lookup!$A$2:$B$33, 2, FALSE)</f>
        <v>SK</v>
      </c>
      <c r="E1557" t="s">
        <v>33</v>
      </c>
      <c r="F1557">
        <v>2022</v>
      </c>
      <c r="G1557" t="s">
        <v>34</v>
      </c>
      <c r="H1557">
        <f t="shared" si="24"/>
        <v>5</v>
      </c>
      <c r="I1557" s="3">
        <f>DATE(Table1[[#This Row],[Year]],Table1[[#This Row],[Month_Number]],1)</f>
        <v>44682</v>
      </c>
      <c r="J1557" t="s">
        <v>95</v>
      </c>
      <c r="K1557" t="s">
        <v>604</v>
      </c>
      <c r="L1557" t="s">
        <v>59</v>
      </c>
      <c r="M1557">
        <v>1</v>
      </c>
      <c r="N1557" t="s">
        <v>113</v>
      </c>
      <c r="O1557">
        <v>7</v>
      </c>
      <c r="P1557">
        <v>1</v>
      </c>
      <c r="Q1557" t="s">
        <v>103</v>
      </c>
      <c r="R1557" t="s">
        <v>40</v>
      </c>
      <c r="S1557" t="s">
        <v>120</v>
      </c>
      <c r="T1557" t="s">
        <v>42</v>
      </c>
      <c r="U1557" t="s">
        <v>43</v>
      </c>
      <c r="V1557">
        <v>66</v>
      </c>
      <c r="W1557">
        <v>33</v>
      </c>
      <c r="X1557" t="str">
        <f>IF(Table1[[#This Row],[Driver Age]]&lt;25,"(&lt;25) Young",IF(Table1[[#This Row],[Driver Age]]&lt;=60,"(25–60) Adult","(&gt;60) Senior"))</f>
        <v>(25–60) Adult</v>
      </c>
      <c r="Y1557" t="s">
        <v>75</v>
      </c>
      <c r="Z1557" t="s">
        <v>90</v>
      </c>
      <c r="AA1557" t="s">
        <v>45</v>
      </c>
      <c r="AB1557" t="s">
        <v>46</v>
      </c>
      <c r="AC1557">
        <v>11</v>
      </c>
      <c r="AD1557" t="s">
        <v>78</v>
      </c>
      <c r="AE1557" t="s">
        <v>79</v>
      </c>
      <c r="AF1557" t="s">
        <v>49</v>
      </c>
      <c r="AG1557" t="s">
        <v>50</v>
      </c>
      <c r="AH1557">
        <v>0.14000000000000001</v>
      </c>
      <c r="AI1557" t="s">
        <v>80</v>
      </c>
      <c r="AJ1557" t="s">
        <v>52</v>
      </c>
    </row>
    <row r="1558" spans="1:36">
      <c r="A1558" t="s">
        <v>2673</v>
      </c>
      <c r="B1558">
        <f>1</f>
        <v>1</v>
      </c>
      <c r="C1558" t="s">
        <v>220</v>
      </c>
      <c r="D1558" t="str">
        <f>VLOOKUP(Table1[[#This Row],[State Name]], Lookup!$A$2:$B$33, 2, FALSE)</f>
        <v>NL</v>
      </c>
      <c r="E1558" t="s">
        <v>33</v>
      </c>
      <c r="F1558">
        <v>2022</v>
      </c>
      <c r="G1558" t="s">
        <v>171</v>
      </c>
      <c r="H1558">
        <f t="shared" si="24"/>
        <v>2</v>
      </c>
      <c r="I1558" s="3">
        <f>DATE(Table1[[#This Row],[Year]],Table1[[#This Row],[Month_Number]],1)</f>
        <v>44593</v>
      </c>
      <c r="J1558" t="s">
        <v>101</v>
      </c>
      <c r="K1558" t="s">
        <v>2648</v>
      </c>
      <c r="L1558" t="s">
        <v>59</v>
      </c>
      <c r="M1558">
        <v>5</v>
      </c>
      <c r="N1558" t="s">
        <v>60</v>
      </c>
      <c r="O1558">
        <v>10</v>
      </c>
      <c r="P1558">
        <v>4</v>
      </c>
      <c r="Q1558" t="s">
        <v>119</v>
      </c>
      <c r="R1558" t="s">
        <v>40</v>
      </c>
      <c r="S1558" t="s">
        <v>120</v>
      </c>
      <c r="T1558" t="s">
        <v>74</v>
      </c>
      <c r="U1558" t="s">
        <v>106</v>
      </c>
      <c r="V1558">
        <v>87</v>
      </c>
      <c r="W1558">
        <v>43</v>
      </c>
      <c r="X1558" t="str">
        <f>IF(Table1[[#This Row],[Driver Age]]&lt;25,"(&lt;25) Young",IF(Table1[[#This Row],[Driver Age]]&lt;=60,"(25–60) Adult","(&gt;60) Senior"))</f>
        <v>(25–60) Adult</v>
      </c>
      <c r="Y1558" t="s">
        <v>75</v>
      </c>
      <c r="Z1558" t="s">
        <v>90</v>
      </c>
      <c r="AA1558" t="s">
        <v>76</v>
      </c>
      <c r="AB1558" t="s">
        <v>97</v>
      </c>
      <c r="AC1558">
        <v>6</v>
      </c>
      <c r="AD1558" t="s">
        <v>78</v>
      </c>
      <c r="AE1558" t="s">
        <v>79</v>
      </c>
      <c r="AF1558" t="s">
        <v>49</v>
      </c>
      <c r="AG1558" t="s">
        <v>50</v>
      </c>
      <c r="AH1558">
        <v>0.4</v>
      </c>
      <c r="AI1558" t="s">
        <v>108</v>
      </c>
      <c r="AJ1558" t="s">
        <v>91</v>
      </c>
    </row>
    <row r="1559" spans="1:36">
      <c r="A1559" t="s">
        <v>2674</v>
      </c>
      <c r="B1559">
        <f>1</f>
        <v>1</v>
      </c>
      <c r="C1559" t="s">
        <v>99</v>
      </c>
      <c r="D1559" t="str">
        <f>VLOOKUP(Table1[[#This Row],[State Name]], Lookup!$A$2:$B$33, 2, FALSE)</f>
        <v>ML</v>
      </c>
      <c r="E1559" t="s">
        <v>33</v>
      </c>
      <c r="F1559">
        <v>2020</v>
      </c>
      <c r="G1559" t="s">
        <v>117</v>
      </c>
      <c r="H1559">
        <f t="shared" si="24"/>
        <v>12</v>
      </c>
      <c r="I1559" s="3">
        <f>DATE(Table1[[#This Row],[Year]],Table1[[#This Row],[Month_Number]],1)</f>
        <v>44166</v>
      </c>
      <c r="J1559" t="s">
        <v>146</v>
      </c>
      <c r="K1559" t="s">
        <v>172</v>
      </c>
      <c r="L1559" t="s">
        <v>50</v>
      </c>
      <c r="M1559">
        <v>1</v>
      </c>
      <c r="N1559" t="s">
        <v>128</v>
      </c>
      <c r="O1559">
        <v>6</v>
      </c>
      <c r="P1559">
        <v>3</v>
      </c>
      <c r="Q1559" t="s">
        <v>103</v>
      </c>
      <c r="R1559" t="s">
        <v>88</v>
      </c>
      <c r="S1559" t="s">
        <v>62</v>
      </c>
      <c r="T1559" t="s">
        <v>42</v>
      </c>
      <c r="U1559" t="s">
        <v>33</v>
      </c>
      <c r="V1559">
        <v>56</v>
      </c>
      <c r="W1559">
        <v>62</v>
      </c>
      <c r="X1559" t="str">
        <f>IF(Table1[[#This Row],[Driver Age]]&lt;25,"(&lt;25) Young",IF(Table1[[#This Row],[Driver Age]]&lt;=60,"(25–60) Adult","(&gt;60) Senior"))</f>
        <v>(&gt;60) Senior</v>
      </c>
      <c r="Y1559" t="s">
        <v>75</v>
      </c>
      <c r="Z1559" t="s">
        <v>33</v>
      </c>
      <c r="AA1559" t="s">
        <v>45</v>
      </c>
      <c r="AB1559" t="s">
        <v>64</v>
      </c>
      <c r="AC1559">
        <v>1</v>
      </c>
      <c r="AD1559" t="s">
        <v>47</v>
      </c>
      <c r="AE1559" t="s">
        <v>48</v>
      </c>
      <c r="AF1559" t="s">
        <v>49</v>
      </c>
      <c r="AG1559" t="s">
        <v>50</v>
      </c>
      <c r="AH1559">
        <v>0.5</v>
      </c>
      <c r="AI1559" t="s">
        <v>66</v>
      </c>
      <c r="AJ1559" t="s">
        <v>52</v>
      </c>
    </row>
    <row r="1560" spans="1:36">
      <c r="A1560" t="s">
        <v>2675</v>
      </c>
      <c r="B1560">
        <f>1</f>
        <v>1</v>
      </c>
      <c r="C1560" t="s">
        <v>270</v>
      </c>
      <c r="D1560" t="str">
        <f>VLOOKUP(Table1[[#This Row],[State Name]], Lookup!$A$2:$B$33, 2, FALSE)</f>
        <v>HR</v>
      </c>
      <c r="E1560" t="s">
        <v>33</v>
      </c>
      <c r="F1560">
        <v>2022</v>
      </c>
      <c r="G1560" t="s">
        <v>192</v>
      </c>
      <c r="H1560">
        <f t="shared" si="24"/>
        <v>3</v>
      </c>
      <c r="I1560" s="3">
        <f>DATE(Table1[[#This Row],[Year]],Table1[[#This Row],[Month_Number]],1)</f>
        <v>44621</v>
      </c>
      <c r="J1560" t="s">
        <v>146</v>
      </c>
      <c r="K1560" t="s">
        <v>2676</v>
      </c>
      <c r="L1560" t="s">
        <v>37</v>
      </c>
      <c r="M1560">
        <v>5</v>
      </c>
      <c r="N1560" t="s">
        <v>162</v>
      </c>
      <c r="O1560">
        <v>9</v>
      </c>
      <c r="P1560">
        <v>4</v>
      </c>
      <c r="Q1560" t="s">
        <v>103</v>
      </c>
      <c r="R1560" t="s">
        <v>61</v>
      </c>
      <c r="S1560" t="s">
        <v>120</v>
      </c>
      <c r="T1560" t="s">
        <v>74</v>
      </c>
      <c r="U1560" t="s">
        <v>33</v>
      </c>
      <c r="V1560">
        <v>120</v>
      </c>
      <c r="W1560">
        <v>21</v>
      </c>
      <c r="X1560" t="str">
        <f>IF(Table1[[#This Row],[Driver Age]]&lt;25,"(&lt;25) Young",IF(Table1[[#This Row],[Driver Age]]&lt;=60,"(25–60) Adult","(&gt;60) Senior"))</f>
        <v>(&lt;25) Young</v>
      </c>
      <c r="Y1560" t="s">
        <v>75</v>
      </c>
      <c r="Z1560" t="s">
        <v>90</v>
      </c>
      <c r="AA1560" t="s">
        <v>45</v>
      </c>
      <c r="AB1560" t="s">
        <v>97</v>
      </c>
      <c r="AC1560">
        <v>22</v>
      </c>
      <c r="AD1560" t="s">
        <v>47</v>
      </c>
      <c r="AE1560" t="s">
        <v>79</v>
      </c>
      <c r="AF1560" t="s">
        <v>49</v>
      </c>
      <c r="AG1560" t="s">
        <v>50</v>
      </c>
      <c r="AH1560">
        <v>0.44</v>
      </c>
      <c r="AI1560" t="s">
        <v>168</v>
      </c>
      <c r="AJ1560" t="s">
        <v>81</v>
      </c>
    </row>
    <row r="1561" spans="1:36">
      <c r="A1561" t="s">
        <v>2677</v>
      </c>
      <c r="B1561">
        <f>1</f>
        <v>1</v>
      </c>
      <c r="C1561" t="s">
        <v>93</v>
      </c>
      <c r="D1561" t="str">
        <f>VLOOKUP(Table1[[#This Row],[State Name]], Lookup!$A$2:$B$33, 2, FALSE)</f>
        <v>SK</v>
      </c>
      <c r="E1561" t="s">
        <v>33</v>
      </c>
      <c r="F1561">
        <v>2023</v>
      </c>
      <c r="G1561" t="s">
        <v>111</v>
      </c>
      <c r="H1561">
        <f t="shared" si="24"/>
        <v>10</v>
      </c>
      <c r="I1561" s="3">
        <f>DATE(Table1[[#This Row],[Year]],Table1[[#This Row],[Month_Number]],1)</f>
        <v>45200</v>
      </c>
      <c r="J1561" t="s">
        <v>154</v>
      </c>
      <c r="K1561" t="s">
        <v>1146</v>
      </c>
      <c r="L1561" t="s">
        <v>37</v>
      </c>
      <c r="M1561">
        <v>5</v>
      </c>
      <c r="N1561" t="s">
        <v>71</v>
      </c>
      <c r="O1561">
        <v>1</v>
      </c>
      <c r="P1561">
        <v>4</v>
      </c>
      <c r="Q1561" t="s">
        <v>119</v>
      </c>
      <c r="R1561" t="s">
        <v>61</v>
      </c>
      <c r="S1561" t="s">
        <v>73</v>
      </c>
      <c r="T1561" t="s">
        <v>74</v>
      </c>
      <c r="U1561" t="s">
        <v>43</v>
      </c>
      <c r="V1561">
        <v>64</v>
      </c>
      <c r="W1561">
        <v>35</v>
      </c>
      <c r="X1561" t="str">
        <f>IF(Table1[[#This Row],[Driver Age]]&lt;25,"(&lt;25) Young",IF(Table1[[#This Row],[Driver Age]]&lt;=60,"(25–60) Adult","(&gt;60) Senior"))</f>
        <v>(25–60) Adult</v>
      </c>
      <c r="Y1561" t="s">
        <v>44</v>
      </c>
      <c r="Z1561" t="s">
        <v>33</v>
      </c>
      <c r="AA1561" t="s">
        <v>45</v>
      </c>
      <c r="AB1561" t="s">
        <v>77</v>
      </c>
      <c r="AC1561">
        <v>5</v>
      </c>
      <c r="AD1561" t="s">
        <v>78</v>
      </c>
      <c r="AE1561" t="s">
        <v>79</v>
      </c>
      <c r="AF1561" t="s">
        <v>26</v>
      </c>
      <c r="AG1561" t="s">
        <v>50</v>
      </c>
      <c r="AH1561">
        <v>4</v>
      </c>
      <c r="AI1561" t="s">
        <v>108</v>
      </c>
      <c r="AJ1561" t="s">
        <v>52</v>
      </c>
    </row>
    <row r="1562" spans="1:36">
      <c r="A1562" t="s">
        <v>2678</v>
      </c>
      <c r="B1562">
        <f>1</f>
        <v>1</v>
      </c>
      <c r="C1562" t="s">
        <v>145</v>
      </c>
      <c r="D1562" t="str">
        <f>VLOOKUP(Table1[[#This Row],[State Name]], Lookup!$A$2:$B$33, 2, FALSE)</f>
        <v>TS</v>
      </c>
      <c r="E1562" t="s">
        <v>33</v>
      </c>
      <c r="F1562">
        <v>2022</v>
      </c>
      <c r="G1562" t="s">
        <v>138</v>
      </c>
      <c r="H1562">
        <f t="shared" si="24"/>
        <v>9</v>
      </c>
      <c r="I1562" s="3">
        <f>DATE(Table1[[#This Row],[Year]],Table1[[#This Row],[Month_Number]],1)</f>
        <v>44805</v>
      </c>
      <c r="J1562" t="s">
        <v>101</v>
      </c>
      <c r="K1562" t="s">
        <v>2305</v>
      </c>
      <c r="L1562" t="s">
        <v>59</v>
      </c>
      <c r="M1562">
        <v>3</v>
      </c>
      <c r="N1562" t="s">
        <v>38</v>
      </c>
      <c r="O1562">
        <v>3</v>
      </c>
      <c r="P1562">
        <v>5</v>
      </c>
      <c r="Q1562" t="s">
        <v>87</v>
      </c>
      <c r="R1562" t="s">
        <v>104</v>
      </c>
      <c r="S1562" t="s">
        <v>120</v>
      </c>
      <c r="T1562" t="s">
        <v>42</v>
      </c>
      <c r="U1562" t="s">
        <v>89</v>
      </c>
      <c r="V1562">
        <v>59</v>
      </c>
      <c r="W1562">
        <v>68</v>
      </c>
      <c r="X1562" t="str">
        <f>IF(Table1[[#This Row],[Driver Age]]&lt;25,"(&lt;25) Young",IF(Table1[[#This Row],[Driver Age]]&lt;=60,"(25–60) Adult","(&gt;60) Senior"))</f>
        <v>(&gt;60) Senior</v>
      </c>
      <c r="Y1562" t="s">
        <v>44</v>
      </c>
      <c r="Z1562" t="s">
        <v>90</v>
      </c>
      <c r="AA1562" t="s">
        <v>76</v>
      </c>
      <c r="AB1562" t="s">
        <v>77</v>
      </c>
      <c r="AC1562">
        <v>11</v>
      </c>
      <c r="AD1562" t="s">
        <v>78</v>
      </c>
      <c r="AE1562" t="s">
        <v>79</v>
      </c>
      <c r="AF1562" t="s">
        <v>49</v>
      </c>
      <c r="AG1562" t="s">
        <v>50</v>
      </c>
      <c r="AH1562">
        <v>1.67</v>
      </c>
      <c r="AI1562" t="s">
        <v>51</v>
      </c>
      <c r="AJ1562" t="s">
        <v>52</v>
      </c>
    </row>
    <row r="1563" spans="1:36">
      <c r="A1563" t="s">
        <v>2679</v>
      </c>
      <c r="B1563">
        <f>1</f>
        <v>1</v>
      </c>
      <c r="C1563" t="s">
        <v>327</v>
      </c>
      <c r="D1563" t="str">
        <f>VLOOKUP(Table1[[#This Row],[State Name]], Lookup!$A$2:$B$33, 2, FALSE)</f>
        <v>MN</v>
      </c>
      <c r="E1563" t="s">
        <v>33</v>
      </c>
      <c r="F1563">
        <v>2022</v>
      </c>
      <c r="G1563" t="s">
        <v>130</v>
      </c>
      <c r="H1563">
        <f t="shared" si="24"/>
        <v>4</v>
      </c>
      <c r="I1563" s="3">
        <f>DATE(Table1[[#This Row],[Year]],Table1[[#This Row],[Month_Number]],1)</f>
        <v>44652</v>
      </c>
      <c r="J1563" t="s">
        <v>84</v>
      </c>
      <c r="K1563" t="s">
        <v>829</v>
      </c>
      <c r="L1563" t="s">
        <v>37</v>
      </c>
      <c r="M1563">
        <v>3</v>
      </c>
      <c r="N1563" t="s">
        <v>60</v>
      </c>
      <c r="O1563">
        <v>4</v>
      </c>
      <c r="P1563">
        <v>1</v>
      </c>
      <c r="Q1563" t="s">
        <v>87</v>
      </c>
      <c r="R1563" t="s">
        <v>104</v>
      </c>
      <c r="S1563" t="s">
        <v>120</v>
      </c>
      <c r="T1563" t="s">
        <v>74</v>
      </c>
      <c r="U1563" t="s">
        <v>43</v>
      </c>
      <c r="V1563">
        <v>59</v>
      </c>
      <c r="W1563">
        <v>53</v>
      </c>
      <c r="X1563" t="str">
        <f>IF(Table1[[#This Row],[Driver Age]]&lt;25,"(&lt;25) Young",IF(Table1[[#This Row],[Driver Age]]&lt;=60,"(25–60) Adult","(&gt;60) Senior"))</f>
        <v>(25–60) Adult</v>
      </c>
      <c r="Y1563" t="s">
        <v>75</v>
      </c>
      <c r="Z1563" t="s">
        <v>33</v>
      </c>
      <c r="AA1563" t="s">
        <v>45</v>
      </c>
      <c r="AB1563" t="s">
        <v>97</v>
      </c>
      <c r="AC1563">
        <v>7</v>
      </c>
      <c r="AD1563" t="s">
        <v>78</v>
      </c>
      <c r="AE1563" t="s">
        <v>79</v>
      </c>
      <c r="AF1563" t="s">
        <v>26</v>
      </c>
      <c r="AG1563" t="s">
        <v>50</v>
      </c>
      <c r="AH1563">
        <v>0.25</v>
      </c>
      <c r="AI1563" t="s">
        <v>66</v>
      </c>
      <c r="AJ1563" t="s">
        <v>52</v>
      </c>
    </row>
    <row r="1564" spans="1:36">
      <c r="A1564" t="s">
        <v>2680</v>
      </c>
      <c r="B1564">
        <f>1</f>
        <v>1</v>
      </c>
      <c r="C1564" t="s">
        <v>183</v>
      </c>
      <c r="D1564" t="str">
        <f>VLOOKUP(Table1[[#This Row],[State Name]], Lookup!$A$2:$B$33, 2, FALSE)</f>
        <v>TN</v>
      </c>
      <c r="E1564" t="s">
        <v>503</v>
      </c>
      <c r="F1564">
        <v>2022</v>
      </c>
      <c r="G1564" t="s">
        <v>130</v>
      </c>
      <c r="H1564">
        <f t="shared" si="24"/>
        <v>4</v>
      </c>
      <c r="I1564" s="3">
        <f>DATE(Table1[[#This Row],[Year]],Table1[[#This Row],[Month_Number]],1)</f>
        <v>44652</v>
      </c>
      <c r="J1564" t="s">
        <v>154</v>
      </c>
      <c r="K1564" t="s">
        <v>2681</v>
      </c>
      <c r="L1564" t="s">
        <v>37</v>
      </c>
      <c r="M1564">
        <v>4</v>
      </c>
      <c r="N1564" t="s">
        <v>86</v>
      </c>
      <c r="O1564">
        <v>1</v>
      </c>
      <c r="P1564">
        <v>4</v>
      </c>
      <c r="Q1564" t="s">
        <v>39</v>
      </c>
      <c r="R1564" t="s">
        <v>61</v>
      </c>
      <c r="S1564" t="s">
        <v>73</v>
      </c>
      <c r="T1564" t="s">
        <v>42</v>
      </c>
      <c r="U1564" t="s">
        <v>43</v>
      </c>
      <c r="V1564">
        <v>34</v>
      </c>
      <c r="W1564">
        <v>43</v>
      </c>
      <c r="X1564" t="str">
        <f>IF(Table1[[#This Row],[Driver Age]]&lt;25,"(&lt;25) Young",IF(Table1[[#This Row],[Driver Age]]&lt;=60,"(25–60) Adult","(&gt;60) Senior"))</f>
        <v>(25–60) Adult</v>
      </c>
      <c r="Y1564" t="s">
        <v>44</v>
      </c>
      <c r="Z1564" t="s">
        <v>107</v>
      </c>
      <c r="AA1564" t="s">
        <v>45</v>
      </c>
      <c r="AB1564" t="s">
        <v>97</v>
      </c>
      <c r="AC1564">
        <v>7</v>
      </c>
      <c r="AD1564" t="s">
        <v>78</v>
      </c>
      <c r="AE1564" t="s">
        <v>79</v>
      </c>
      <c r="AF1564" t="s">
        <v>26</v>
      </c>
      <c r="AG1564" t="s">
        <v>50</v>
      </c>
      <c r="AH1564">
        <v>4</v>
      </c>
      <c r="AI1564" t="s">
        <v>108</v>
      </c>
      <c r="AJ1564" t="s">
        <v>109</v>
      </c>
    </row>
    <row r="1565" spans="1:36">
      <c r="A1565" t="s">
        <v>2682</v>
      </c>
      <c r="B1565">
        <f>1</f>
        <v>1</v>
      </c>
      <c r="C1565" t="s">
        <v>318</v>
      </c>
      <c r="D1565" t="str">
        <f>VLOOKUP(Table1[[#This Row],[State Name]], Lookup!$A$2:$B$33, 2, FALSE)</f>
        <v>PB</v>
      </c>
      <c r="E1565" t="s">
        <v>33</v>
      </c>
      <c r="F1565">
        <v>2021</v>
      </c>
      <c r="G1565" t="s">
        <v>124</v>
      </c>
      <c r="H1565">
        <f t="shared" si="24"/>
        <v>7</v>
      </c>
      <c r="I1565" s="3">
        <f>DATE(Table1[[#This Row],[Year]],Table1[[#This Row],[Month_Number]],1)</f>
        <v>44378</v>
      </c>
      <c r="J1565" t="s">
        <v>95</v>
      </c>
      <c r="K1565" t="s">
        <v>193</v>
      </c>
      <c r="L1565" t="s">
        <v>37</v>
      </c>
      <c r="M1565">
        <v>4</v>
      </c>
      <c r="N1565" t="s">
        <v>113</v>
      </c>
      <c r="O1565">
        <v>6</v>
      </c>
      <c r="P1565">
        <v>2</v>
      </c>
      <c r="Q1565" t="s">
        <v>72</v>
      </c>
      <c r="R1565" t="s">
        <v>61</v>
      </c>
      <c r="S1565" t="s">
        <v>41</v>
      </c>
      <c r="T1565" t="s">
        <v>74</v>
      </c>
      <c r="U1565" t="s">
        <v>106</v>
      </c>
      <c r="V1565">
        <v>88</v>
      </c>
      <c r="W1565">
        <v>49</v>
      </c>
      <c r="X1565" t="str">
        <f>IF(Table1[[#This Row],[Driver Age]]&lt;25,"(&lt;25) Young",IF(Table1[[#This Row],[Driver Age]]&lt;=60,"(25–60) Adult","(&gt;60) Senior"))</f>
        <v>(25–60) Adult</v>
      </c>
      <c r="Y1565" t="s">
        <v>44</v>
      </c>
      <c r="Z1565" t="s">
        <v>107</v>
      </c>
      <c r="AA1565" t="s">
        <v>76</v>
      </c>
      <c r="AB1565" t="s">
        <v>64</v>
      </c>
      <c r="AC1565">
        <v>15</v>
      </c>
      <c r="AD1565" t="s">
        <v>135</v>
      </c>
      <c r="AE1565" t="s">
        <v>48</v>
      </c>
      <c r="AF1565" t="s">
        <v>49</v>
      </c>
      <c r="AG1565" t="s">
        <v>50</v>
      </c>
      <c r="AH1565">
        <v>0.33</v>
      </c>
      <c r="AI1565" t="s">
        <v>108</v>
      </c>
      <c r="AJ1565" t="s">
        <v>91</v>
      </c>
    </row>
    <row r="1566" spans="1:36">
      <c r="A1566" t="s">
        <v>2683</v>
      </c>
      <c r="B1566">
        <f>1</f>
        <v>1</v>
      </c>
      <c r="C1566" t="s">
        <v>311</v>
      </c>
      <c r="D1566" t="str">
        <f>VLOOKUP(Table1[[#This Row],[State Name]], Lookup!$A$2:$B$33, 2, FALSE)</f>
        <v>JH</v>
      </c>
      <c r="E1566" t="s">
        <v>33</v>
      </c>
      <c r="F1566">
        <v>2019</v>
      </c>
      <c r="G1566" t="s">
        <v>192</v>
      </c>
      <c r="H1566">
        <f t="shared" si="24"/>
        <v>3</v>
      </c>
      <c r="I1566" s="3">
        <f>DATE(Table1[[#This Row],[Year]],Table1[[#This Row],[Month_Number]],1)</f>
        <v>43525</v>
      </c>
      <c r="J1566" t="s">
        <v>57</v>
      </c>
      <c r="K1566" t="s">
        <v>1800</v>
      </c>
      <c r="L1566" t="s">
        <v>50</v>
      </c>
      <c r="M1566">
        <v>4</v>
      </c>
      <c r="N1566" t="s">
        <v>60</v>
      </c>
      <c r="O1566">
        <v>7</v>
      </c>
      <c r="P1566">
        <v>2</v>
      </c>
      <c r="Q1566" t="s">
        <v>39</v>
      </c>
      <c r="R1566" t="s">
        <v>61</v>
      </c>
      <c r="S1566" t="s">
        <v>73</v>
      </c>
      <c r="T1566" t="s">
        <v>74</v>
      </c>
      <c r="U1566" t="s">
        <v>43</v>
      </c>
      <c r="V1566">
        <v>106</v>
      </c>
      <c r="W1566">
        <v>19</v>
      </c>
      <c r="X1566" t="str">
        <f>IF(Table1[[#This Row],[Driver Age]]&lt;25,"(&lt;25) Young",IF(Table1[[#This Row],[Driver Age]]&lt;=60,"(25–60) Adult","(&gt;60) Senior"))</f>
        <v>(&lt;25) Young</v>
      </c>
      <c r="Y1566" t="s">
        <v>75</v>
      </c>
      <c r="Z1566" t="s">
        <v>107</v>
      </c>
      <c r="AA1566" t="s">
        <v>76</v>
      </c>
      <c r="AB1566" t="s">
        <v>64</v>
      </c>
      <c r="AC1566">
        <v>3</v>
      </c>
      <c r="AD1566" t="s">
        <v>47</v>
      </c>
      <c r="AE1566" t="s">
        <v>65</v>
      </c>
      <c r="AF1566" t="s">
        <v>49</v>
      </c>
      <c r="AG1566" t="s">
        <v>50</v>
      </c>
      <c r="AH1566">
        <v>0.28999999999999998</v>
      </c>
      <c r="AI1566" t="s">
        <v>168</v>
      </c>
      <c r="AJ1566" t="s">
        <v>67</v>
      </c>
    </row>
    <row r="1567" spans="1:36">
      <c r="A1567" t="s">
        <v>2684</v>
      </c>
      <c r="B1567">
        <f>1</f>
        <v>1</v>
      </c>
      <c r="C1567" t="s">
        <v>294</v>
      </c>
      <c r="D1567" t="str">
        <f>VLOOKUP(Table1[[#This Row],[State Name]], Lookup!$A$2:$B$33, 2, FALSE)</f>
        <v>MZ</v>
      </c>
      <c r="E1567" t="s">
        <v>33</v>
      </c>
      <c r="F1567">
        <v>2020</v>
      </c>
      <c r="G1567" t="s">
        <v>56</v>
      </c>
      <c r="H1567">
        <f t="shared" si="24"/>
        <v>1</v>
      </c>
      <c r="I1567" s="3">
        <f>DATE(Table1[[#This Row],[Year]],Table1[[#This Row],[Month_Number]],1)</f>
        <v>43831</v>
      </c>
      <c r="J1567" t="s">
        <v>95</v>
      </c>
      <c r="K1567" t="s">
        <v>2685</v>
      </c>
      <c r="L1567" t="s">
        <v>59</v>
      </c>
      <c r="M1567">
        <v>5</v>
      </c>
      <c r="N1567" t="s">
        <v>71</v>
      </c>
      <c r="O1567">
        <v>8</v>
      </c>
      <c r="P1567">
        <v>2</v>
      </c>
      <c r="Q1567" t="s">
        <v>119</v>
      </c>
      <c r="R1567" t="s">
        <v>61</v>
      </c>
      <c r="S1567" t="s">
        <v>73</v>
      </c>
      <c r="T1567" t="s">
        <v>63</v>
      </c>
      <c r="U1567" t="s">
        <v>89</v>
      </c>
      <c r="V1567">
        <v>115</v>
      </c>
      <c r="W1567">
        <v>56</v>
      </c>
      <c r="X1567" t="str">
        <f>IF(Table1[[#This Row],[Driver Age]]&lt;25,"(&lt;25) Young",IF(Table1[[#This Row],[Driver Age]]&lt;=60,"(25–60) Adult","(&gt;60) Senior"))</f>
        <v>(25–60) Adult</v>
      </c>
      <c r="Y1567" t="s">
        <v>75</v>
      </c>
      <c r="Z1567" t="s">
        <v>33</v>
      </c>
      <c r="AA1567" t="s">
        <v>45</v>
      </c>
      <c r="AB1567" t="s">
        <v>46</v>
      </c>
      <c r="AC1567">
        <v>13</v>
      </c>
      <c r="AD1567" t="s">
        <v>135</v>
      </c>
      <c r="AE1567" t="s">
        <v>48</v>
      </c>
      <c r="AF1567" t="s">
        <v>49</v>
      </c>
      <c r="AG1567" t="s">
        <v>50</v>
      </c>
      <c r="AH1567">
        <v>0.25</v>
      </c>
      <c r="AI1567" t="s">
        <v>66</v>
      </c>
      <c r="AJ1567" t="s">
        <v>81</v>
      </c>
    </row>
    <row r="1568" spans="1:36">
      <c r="A1568" t="s">
        <v>2686</v>
      </c>
      <c r="B1568">
        <f>1</f>
        <v>1</v>
      </c>
      <c r="C1568" t="s">
        <v>215</v>
      </c>
      <c r="D1568" t="str">
        <f>VLOOKUP(Table1[[#This Row],[State Name]], Lookup!$A$2:$B$33, 2, FALSE)</f>
        <v>KL</v>
      </c>
      <c r="E1568" t="s">
        <v>33</v>
      </c>
      <c r="F1568">
        <v>2023</v>
      </c>
      <c r="G1568" t="s">
        <v>34</v>
      </c>
      <c r="H1568">
        <f t="shared" si="24"/>
        <v>5</v>
      </c>
      <c r="I1568" s="3">
        <f>DATE(Table1[[#This Row],[Year]],Table1[[#This Row],[Month_Number]],1)</f>
        <v>45047</v>
      </c>
      <c r="J1568" t="s">
        <v>57</v>
      </c>
      <c r="K1568" t="s">
        <v>2687</v>
      </c>
      <c r="L1568" t="s">
        <v>37</v>
      </c>
      <c r="M1568">
        <v>1</v>
      </c>
      <c r="N1568" t="s">
        <v>113</v>
      </c>
      <c r="O1568">
        <v>5</v>
      </c>
      <c r="P1568">
        <v>3</v>
      </c>
      <c r="Q1568" t="s">
        <v>87</v>
      </c>
      <c r="R1568" t="s">
        <v>61</v>
      </c>
      <c r="S1568" t="s">
        <v>62</v>
      </c>
      <c r="T1568" t="s">
        <v>42</v>
      </c>
      <c r="U1568" t="s">
        <v>43</v>
      </c>
      <c r="V1568">
        <v>89</v>
      </c>
      <c r="W1568">
        <v>35</v>
      </c>
      <c r="X1568" t="str">
        <f>IF(Table1[[#This Row],[Driver Age]]&lt;25,"(&lt;25) Young",IF(Table1[[#This Row],[Driver Age]]&lt;=60,"(25–60) Adult","(&gt;60) Senior"))</f>
        <v>(25–60) Adult</v>
      </c>
      <c r="Y1568" t="s">
        <v>75</v>
      </c>
      <c r="Z1568" t="s">
        <v>107</v>
      </c>
      <c r="AA1568" t="s">
        <v>45</v>
      </c>
      <c r="AB1568" t="s">
        <v>64</v>
      </c>
      <c r="AC1568">
        <v>17</v>
      </c>
      <c r="AD1568" t="s">
        <v>114</v>
      </c>
      <c r="AE1568" t="s">
        <v>79</v>
      </c>
      <c r="AF1568" t="s">
        <v>49</v>
      </c>
      <c r="AG1568" t="s">
        <v>50</v>
      </c>
      <c r="AH1568">
        <v>0.6</v>
      </c>
      <c r="AI1568" t="s">
        <v>108</v>
      </c>
      <c r="AJ1568" t="s">
        <v>91</v>
      </c>
    </row>
    <row r="1569" spans="1:36">
      <c r="A1569" t="s">
        <v>2688</v>
      </c>
      <c r="B1569">
        <f>1</f>
        <v>1</v>
      </c>
      <c r="C1569" t="s">
        <v>93</v>
      </c>
      <c r="D1569" t="str">
        <f>VLOOKUP(Table1[[#This Row],[State Name]], Lookup!$A$2:$B$33, 2, FALSE)</f>
        <v>SK</v>
      </c>
      <c r="E1569" t="s">
        <v>33</v>
      </c>
      <c r="F1569">
        <v>2021</v>
      </c>
      <c r="G1569" t="s">
        <v>117</v>
      </c>
      <c r="H1569">
        <f t="shared" si="24"/>
        <v>12</v>
      </c>
      <c r="I1569" s="3">
        <f>DATE(Table1[[#This Row],[Year]],Table1[[#This Row],[Month_Number]],1)</f>
        <v>44531</v>
      </c>
      <c r="J1569" t="s">
        <v>154</v>
      </c>
      <c r="K1569" t="s">
        <v>2689</v>
      </c>
      <c r="L1569" t="s">
        <v>37</v>
      </c>
      <c r="M1569">
        <v>5</v>
      </c>
      <c r="N1569" t="s">
        <v>60</v>
      </c>
      <c r="O1569">
        <v>2</v>
      </c>
      <c r="P1569">
        <v>4</v>
      </c>
      <c r="Q1569" t="s">
        <v>103</v>
      </c>
      <c r="R1569" t="s">
        <v>61</v>
      </c>
      <c r="S1569" t="s">
        <v>41</v>
      </c>
      <c r="T1569" t="s">
        <v>105</v>
      </c>
      <c r="U1569" t="s">
        <v>89</v>
      </c>
      <c r="V1569">
        <v>69</v>
      </c>
      <c r="W1569">
        <v>55</v>
      </c>
      <c r="X1569" t="str">
        <f>IF(Table1[[#This Row],[Driver Age]]&lt;25,"(&lt;25) Young",IF(Table1[[#This Row],[Driver Age]]&lt;=60,"(25–60) Adult","(&gt;60) Senior"))</f>
        <v>(25–60) Adult</v>
      </c>
      <c r="Y1569" t="s">
        <v>44</v>
      </c>
      <c r="Z1569" t="s">
        <v>33</v>
      </c>
      <c r="AA1569" t="s">
        <v>76</v>
      </c>
      <c r="AB1569" t="s">
        <v>97</v>
      </c>
      <c r="AC1569">
        <v>19</v>
      </c>
      <c r="AD1569" t="s">
        <v>114</v>
      </c>
      <c r="AE1569" t="s">
        <v>48</v>
      </c>
      <c r="AF1569" t="s">
        <v>26</v>
      </c>
      <c r="AG1569" t="s">
        <v>50</v>
      </c>
      <c r="AH1569">
        <v>2</v>
      </c>
      <c r="AI1569" t="s">
        <v>66</v>
      </c>
      <c r="AJ1569" t="s">
        <v>52</v>
      </c>
    </row>
    <row r="1570" spans="1:36">
      <c r="A1570" t="s">
        <v>2690</v>
      </c>
      <c r="B1570">
        <f>1</f>
        <v>1</v>
      </c>
      <c r="C1570" t="s">
        <v>170</v>
      </c>
      <c r="D1570" t="str">
        <f>VLOOKUP(Table1[[#This Row],[State Name]], Lookup!$A$2:$B$33, 2, FALSE)</f>
        <v>PY</v>
      </c>
      <c r="E1570" t="s">
        <v>33</v>
      </c>
      <c r="F1570">
        <v>2023</v>
      </c>
      <c r="G1570" t="s">
        <v>111</v>
      </c>
      <c r="H1570">
        <f t="shared" si="24"/>
        <v>10</v>
      </c>
      <c r="I1570" s="3">
        <f>DATE(Table1[[#This Row],[Year]],Table1[[#This Row],[Month_Number]],1)</f>
        <v>45200</v>
      </c>
      <c r="J1570" t="s">
        <v>95</v>
      </c>
      <c r="K1570" t="s">
        <v>1086</v>
      </c>
      <c r="L1570" t="s">
        <v>59</v>
      </c>
      <c r="M1570">
        <v>3</v>
      </c>
      <c r="N1570" t="s">
        <v>86</v>
      </c>
      <c r="O1570">
        <v>2</v>
      </c>
      <c r="P1570">
        <v>1</v>
      </c>
      <c r="Q1570" t="s">
        <v>103</v>
      </c>
      <c r="R1570" t="s">
        <v>40</v>
      </c>
      <c r="S1570" t="s">
        <v>120</v>
      </c>
      <c r="T1570" t="s">
        <v>105</v>
      </c>
      <c r="U1570" t="s">
        <v>106</v>
      </c>
      <c r="V1570">
        <v>119</v>
      </c>
      <c r="W1570">
        <v>35</v>
      </c>
      <c r="X1570" t="str">
        <f>IF(Table1[[#This Row],[Driver Age]]&lt;25,"(&lt;25) Young",IF(Table1[[#This Row],[Driver Age]]&lt;=60,"(25–60) Adult","(&gt;60) Senior"))</f>
        <v>(25–60) Adult</v>
      </c>
      <c r="Y1570" t="s">
        <v>75</v>
      </c>
      <c r="Z1570" t="s">
        <v>90</v>
      </c>
      <c r="AA1570" t="s">
        <v>76</v>
      </c>
      <c r="AB1570" t="s">
        <v>77</v>
      </c>
      <c r="AC1570">
        <v>5</v>
      </c>
      <c r="AD1570" t="s">
        <v>78</v>
      </c>
      <c r="AE1570" t="s">
        <v>79</v>
      </c>
      <c r="AF1570" t="s">
        <v>49</v>
      </c>
      <c r="AG1570" t="s">
        <v>50</v>
      </c>
      <c r="AH1570">
        <v>0.5</v>
      </c>
      <c r="AI1570" t="s">
        <v>108</v>
      </c>
      <c r="AJ1570" t="s">
        <v>81</v>
      </c>
    </row>
    <row r="1571" spans="1:36">
      <c r="A1571" t="s">
        <v>2691</v>
      </c>
      <c r="B1571">
        <f>1</f>
        <v>1</v>
      </c>
      <c r="C1571" t="s">
        <v>327</v>
      </c>
      <c r="D1571" t="str">
        <f>VLOOKUP(Table1[[#This Row],[State Name]], Lookup!$A$2:$B$33, 2, FALSE)</f>
        <v>MN</v>
      </c>
      <c r="E1571" t="s">
        <v>33</v>
      </c>
      <c r="F1571">
        <v>2023</v>
      </c>
      <c r="G1571" t="s">
        <v>94</v>
      </c>
      <c r="H1571">
        <f t="shared" si="24"/>
        <v>8</v>
      </c>
      <c r="I1571" s="3">
        <f>DATE(Table1[[#This Row],[Year]],Table1[[#This Row],[Month_Number]],1)</f>
        <v>45139</v>
      </c>
      <c r="J1571" t="s">
        <v>154</v>
      </c>
      <c r="K1571" t="s">
        <v>1841</v>
      </c>
      <c r="L1571" t="s">
        <v>37</v>
      </c>
      <c r="M1571">
        <v>4</v>
      </c>
      <c r="N1571" t="s">
        <v>60</v>
      </c>
      <c r="O1571">
        <v>1</v>
      </c>
      <c r="P1571">
        <v>0</v>
      </c>
      <c r="Q1571" t="s">
        <v>103</v>
      </c>
      <c r="R1571" t="s">
        <v>104</v>
      </c>
      <c r="S1571" t="s">
        <v>120</v>
      </c>
      <c r="T1571" t="s">
        <v>42</v>
      </c>
      <c r="U1571" t="s">
        <v>89</v>
      </c>
      <c r="V1571">
        <v>102</v>
      </c>
      <c r="W1571">
        <v>27</v>
      </c>
      <c r="X1571" t="str">
        <f>IF(Table1[[#This Row],[Driver Age]]&lt;25,"(&lt;25) Young",IF(Table1[[#This Row],[Driver Age]]&lt;=60,"(25–60) Adult","(&gt;60) Senior"))</f>
        <v>(25–60) Adult</v>
      </c>
      <c r="Y1571" t="s">
        <v>75</v>
      </c>
      <c r="Z1571" t="s">
        <v>90</v>
      </c>
      <c r="AA1571" t="s">
        <v>45</v>
      </c>
      <c r="AB1571" t="s">
        <v>46</v>
      </c>
      <c r="AC1571">
        <v>8</v>
      </c>
      <c r="AD1571" t="s">
        <v>78</v>
      </c>
      <c r="AE1571" t="s">
        <v>79</v>
      </c>
      <c r="AF1571" t="s">
        <v>26</v>
      </c>
      <c r="AG1571" t="s">
        <v>143</v>
      </c>
      <c r="AH1571">
        <v>0</v>
      </c>
      <c r="AI1571" t="s">
        <v>80</v>
      </c>
      <c r="AJ1571" t="s">
        <v>67</v>
      </c>
    </row>
    <row r="1572" spans="1:36">
      <c r="A1572" t="s">
        <v>2692</v>
      </c>
      <c r="B1572">
        <f>1</f>
        <v>1</v>
      </c>
      <c r="C1572" t="s">
        <v>318</v>
      </c>
      <c r="D1572" t="str">
        <f>VLOOKUP(Table1[[#This Row],[State Name]], Lookup!$A$2:$B$33, 2, FALSE)</f>
        <v>PB</v>
      </c>
      <c r="E1572" t="s">
        <v>33</v>
      </c>
      <c r="F1572">
        <v>2020</v>
      </c>
      <c r="G1572" t="s">
        <v>124</v>
      </c>
      <c r="H1572">
        <f t="shared" si="24"/>
        <v>7</v>
      </c>
      <c r="I1572" s="3">
        <f>DATE(Table1[[#This Row],[Year]],Table1[[#This Row],[Month_Number]],1)</f>
        <v>44013</v>
      </c>
      <c r="J1572" t="s">
        <v>57</v>
      </c>
      <c r="K1572" t="s">
        <v>2693</v>
      </c>
      <c r="L1572" t="s">
        <v>50</v>
      </c>
      <c r="M1572">
        <v>1</v>
      </c>
      <c r="N1572" t="s">
        <v>38</v>
      </c>
      <c r="O1572">
        <v>7</v>
      </c>
      <c r="P1572">
        <v>0</v>
      </c>
      <c r="Q1572" t="s">
        <v>39</v>
      </c>
      <c r="R1572" t="s">
        <v>40</v>
      </c>
      <c r="S1572" t="s">
        <v>73</v>
      </c>
      <c r="T1572" t="s">
        <v>74</v>
      </c>
      <c r="U1572" t="s">
        <v>106</v>
      </c>
      <c r="V1572">
        <v>101</v>
      </c>
      <c r="W1572">
        <v>70</v>
      </c>
      <c r="X1572" t="str">
        <f>IF(Table1[[#This Row],[Driver Age]]&lt;25,"(&lt;25) Young",IF(Table1[[#This Row],[Driver Age]]&lt;=60,"(25–60) Adult","(&gt;60) Senior"))</f>
        <v>(&gt;60) Senior</v>
      </c>
      <c r="Y1572" t="s">
        <v>75</v>
      </c>
      <c r="Z1572" t="s">
        <v>107</v>
      </c>
      <c r="AA1572" t="s">
        <v>76</v>
      </c>
      <c r="AB1572" t="s">
        <v>77</v>
      </c>
      <c r="AC1572">
        <v>10</v>
      </c>
      <c r="AD1572" t="s">
        <v>78</v>
      </c>
      <c r="AE1572" t="s">
        <v>48</v>
      </c>
      <c r="AF1572" t="s">
        <v>49</v>
      </c>
      <c r="AG1572" t="s">
        <v>143</v>
      </c>
      <c r="AH1572">
        <v>0</v>
      </c>
      <c r="AI1572" t="s">
        <v>51</v>
      </c>
      <c r="AJ1572" t="s">
        <v>67</v>
      </c>
    </row>
    <row r="1573" spans="1:36">
      <c r="A1573" t="s">
        <v>2694</v>
      </c>
      <c r="B1573">
        <f>1</f>
        <v>1</v>
      </c>
      <c r="C1573" t="s">
        <v>166</v>
      </c>
      <c r="D1573" t="str">
        <f>VLOOKUP(Table1[[#This Row],[State Name]], Lookup!$A$2:$B$33, 2, FALSE)</f>
        <v>MP</v>
      </c>
      <c r="E1573" t="s">
        <v>33</v>
      </c>
      <c r="F1573">
        <v>2018</v>
      </c>
      <c r="G1573" t="s">
        <v>130</v>
      </c>
      <c r="H1573">
        <f t="shared" si="24"/>
        <v>4</v>
      </c>
      <c r="I1573" s="3">
        <f>DATE(Table1[[#This Row],[Year]],Table1[[#This Row],[Month_Number]],1)</f>
        <v>43191</v>
      </c>
      <c r="J1573" t="s">
        <v>84</v>
      </c>
      <c r="K1573" t="s">
        <v>1424</v>
      </c>
      <c r="L1573" t="s">
        <v>50</v>
      </c>
      <c r="M1573">
        <v>1</v>
      </c>
      <c r="N1573" t="s">
        <v>60</v>
      </c>
      <c r="O1573">
        <v>8</v>
      </c>
      <c r="P1573">
        <v>1</v>
      </c>
      <c r="Q1573" t="s">
        <v>103</v>
      </c>
      <c r="R1573" t="s">
        <v>104</v>
      </c>
      <c r="S1573" t="s">
        <v>41</v>
      </c>
      <c r="T1573" t="s">
        <v>63</v>
      </c>
      <c r="U1573" t="s">
        <v>89</v>
      </c>
      <c r="V1573">
        <v>80</v>
      </c>
      <c r="W1573">
        <v>47</v>
      </c>
      <c r="X1573" t="str">
        <f>IF(Table1[[#This Row],[Driver Age]]&lt;25,"(&lt;25) Young",IF(Table1[[#This Row],[Driver Age]]&lt;=60,"(25–60) Adult","(&gt;60) Senior"))</f>
        <v>(25–60) Adult</v>
      </c>
      <c r="Y1573" t="s">
        <v>44</v>
      </c>
      <c r="Z1573" t="s">
        <v>90</v>
      </c>
      <c r="AA1573" t="s">
        <v>45</v>
      </c>
      <c r="AB1573" t="s">
        <v>97</v>
      </c>
      <c r="AC1573">
        <v>14</v>
      </c>
      <c r="AD1573" t="s">
        <v>135</v>
      </c>
      <c r="AE1573" t="s">
        <v>65</v>
      </c>
      <c r="AF1573" t="s">
        <v>26</v>
      </c>
      <c r="AG1573" t="s">
        <v>50</v>
      </c>
      <c r="AH1573">
        <v>0.12</v>
      </c>
      <c r="AI1573" t="s">
        <v>108</v>
      </c>
      <c r="AJ1573" t="s">
        <v>91</v>
      </c>
    </row>
    <row r="1574" spans="1:36">
      <c r="A1574" t="s">
        <v>2695</v>
      </c>
      <c r="B1574">
        <f>1</f>
        <v>1</v>
      </c>
      <c r="C1574" t="s">
        <v>116</v>
      </c>
      <c r="D1574" t="str">
        <f>VLOOKUP(Table1[[#This Row],[State Name]], Lookup!$A$2:$B$33, 2, FALSE)</f>
        <v>HP</v>
      </c>
      <c r="E1574" t="s">
        <v>33</v>
      </c>
      <c r="F1574">
        <v>2022</v>
      </c>
      <c r="G1574" t="s">
        <v>111</v>
      </c>
      <c r="H1574">
        <f t="shared" si="24"/>
        <v>10</v>
      </c>
      <c r="I1574" s="3">
        <f>DATE(Table1[[#This Row],[Year]],Table1[[#This Row],[Month_Number]],1)</f>
        <v>44835</v>
      </c>
      <c r="J1574" t="s">
        <v>35</v>
      </c>
      <c r="K1574" t="s">
        <v>1448</v>
      </c>
      <c r="L1574" t="s">
        <v>37</v>
      </c>
      <c r="M1574">
        <v>2</v>
      </c>
      <c r="N1574" t="s">
        <v>86</v>
      </c>
      <c r="O1574">
        <v>2</v>
      </c>
      <c r="P1574">
        <v>2</v>
      </c>
      <c r="Q1574" t="s">
        <v>39</v>
      </c>
      <c r="R1574" t="s">
        <v>40</v>
      </c>
      <c r="S1574" t="s">
        <v>120</v>
      </c>
      <c r="T1574" t="s">
        <v>42</v>
      </c>
      <c r="U1574" t="s">
        <v>43</v>
      </c>
      <c r="V1574">
        <v>94</v>
      </c>
      <c r="W1574">
        <v>56</v>
      </c>
      <c r="X1574" t="str">
        <f>IF(Table1[[#This Row],[Driver Age]]&lt;25,"(&lt;25) Young",IF(Table1[[#This Row],[Driver Age]]&lt;=60,"(25–60) Adult","(&gt;60) Senior"))</f>
        <v>(25–60) Adult</v>
      </c>
      <c r="Y1574" t="s">
        <v>75</v>
      </c>
      <c r="Z1574" t="s">
        <v>107</v>
      </c>
      <c r="AA1574" t="s">
        <v>76</v>
      </c>
      <c r="AB1574" t="s">
        <v>97</v>
      </c>
      <c r="AC1574">
        <v>1</v>
      </c>
      <c r="AD1574" t="s">
        <v>47</v>
      </c>
      <c r="AE1574" t="s">
        <v>79</v>
      </c>
      <c r="AF1574" t="s">
        <v>49</v>
      </c>
      <c r="AG1574" t="s">
        <v>50</v>
      </c>
      <c r="AH1574">
        <v>1</v>
      </c>
      <c r="AI1574" t="s">
        <v>66</v>
      </c>
      <c r="AJ1574" t="s">
        <v>67</v>
      </c>
    </row>
    <row r="1575" spans="1:36">
      <c r="A1575" t="s">
        <v>2696</v>
      </c>
      <c r="B1575">
        <f>1</f>
        <v>1</v>
      </c>
      <c r="C1575" t="s">
        <v>197</v>
      </c>
      <c r="D1575" t="str">
        <f>VLOOKUP(Table1[[#This Row],[State Name]], Lookup!$A$2:$B$33, 2, FALSE)</f>
        <v>GJ</v>
      </c>
      <c r="E1575" t="s">
        <v>198</v>
      </c>
      <c r="F1575">
        <v>2020</v>
      </c>
      <c r="G1575" t="s">
        <v>111</v>
      </c>
      <c r="H1575">
        <f t="shared" si="24"/>
        <v>10</v>
      </c>
      <c r="I1575" s="3">
        <f>DATE(Table1[[#This Row],[Year]],Table1[[#This Row],[Month_Number]],1)</f>
        <v>44105</v>
      </c>
      <c r="J1575" t="s">
        <v>154</v>
      </c>
      <c r="K1575" t="s">
        <v>1569</v>
      </c>
      <c r="L1575" t="s">
        <v>50</v>
      </c>
      <c r="M1575">
        <v>1</v>
      </c>
      <c r="N1575" t="s">
        <v>71</v>
      </c>
      <c r="O1575">
        <v>8</v>
      </c>
      <c r="P1575">
        <v>4</v>
      </c>
      <c r="Q1575" t="s">
        <v>103</v>
      </c>
      <c r="R1575" t="s">
        <v>88</v>
      </c>
      <c r="S1575" t="s">
        <v>120</v>
      </c>
      <c r="T1575" t="s">
        <v>105</v>
      </c>
      <c r="U1575" t="s">
        <v>33</v>
      </c>
      <c r="V1575">
        <v>55</v>
      </c>
      <c r="W1575">
        <v>28</v>
      </c>
      <c r="X1575" t="str">
        <f>IF(Table1[[#This Row],[Driver Age]]&lt;25,"(&lt;25) Young",IF(Table1[[#This Row],[Driver Age]]&lt;=60,"(25–60) Adult","(&gt;60) Senior"))</f>
        <v>(25–60) Adult</v>
      </c>
      <c r="Y1575" t="s">
        <v>75</v>
      </c>
      <c r="Z1575" t="s">
        <v>107</v>
      </c>
      <c r="AA1575" t="s">
        <v>45</v>
      </c>
      <c r="AB1575" t="s">
        <v>77</v>
      </c>
      <c r="AC1575">
        <v>14</v>
      </c>
      <c r="AD1575" t="s">
        <v>135</v>
      </c>
      <c r="AE1575" t="s">
        <v>48</v>
      </c>
      <c r="AF1575" t="s">
        <v>26</v>
      </c>
      <c r="AG1575" t="s">
        <v>50</v>
      </c>
      <c r="AH1575">
        <v>0.5</v>
      </c>
      <c r="AI1575" t="s">
        <v>80</v>
      </c>
      <c r="AJ1575" t="s">
        <v>52</v>
      </c>
    </row>
    <row r="1576" spans="1:36">
      <c r="A1576" t="s">
        <v>2697</v>
      </c>
      <c r="B1576">
        <f>1</f>
        <v>1</v>
      </c>
      <c r="C1576" t="s">
        <v>286</v>
      </c>
      <c r="D1576" t="str">
        <f>VLOOKUP(Table1[[#This Row],[State Name]], Lookup!$A$2:$B$33, 2, FALSE)</f>
        <v>GA</v>
      </c>
      <c r="E1576" t="s">
        <v>33</v>
      </c>
      <c r="F1576">
        <v>2020</v>
      </c>
      <c r="G1576" t="s">
        <v>130</v>
      </c>
      <c r="H1576">
        <f t="shared" si="24"/>
        <v>4</v>
      </c>
      <c r="I1576" s="3">
        <f>DATE(Table1[[#This Row],[Year]],Table1[[#This Row],[Month_Number]],1)</f>
        <v>43922</v>
      </c>
      <c r="J1576" t="s">
        <v>101</v>
      </c>
      <c r="K1576" t="s">
        <v>2698</v>
      </c>
      <c r="L1576" t="s">
        <v>59</v>
      </c>
      <c r="M1576">
        <v>5</v>
      </c>
      <c r="N1576" t="s">
        <v>128</v>
      </c>
      <c r="O1576">
        <v>7</v>
      </c>
      <c r="P1576">
        <v>4</v>
      </c>
      <c r="Q1576" t="s">
        <v>72</v>
      </c>
      <c r="R1576" t="s">
        <v>40</v>
      </c>
      <c r="S1576" t="s">
        <v>73</v>
      </c>
      <c r="T1576" t="s">
        <v>74</v>
      </c>
      <c r="U1576" t="s">
        <v>89</v>
      </c>
      <c r="V1576">
        <v>73</v>
      </c>
      <c r="W1576">
        <v>38</v>
      </c>
      <c r="X1576" t="str">
        <f>IF(Table1[[#This Row],[Driver Age]]&lt;25,"(&lt;25) Young",IF(Table1[[#This Row],[Driver Age]]&lt;=60,"(25–60) Adult","(&gt;60) Senior"))</f>
        <v>(25–60) Adult</v>
      </c>
      <c r="Y1576" t="s">
        <v>75</v>
      </c>
      <c r="Z1576" t="s">
        <v>107</v>
      </c>
      <c r="AA1576" t="s">
        <v>76</v>
      </c>
      <c r="AB1576" t="s">
        <v>46</v>
      </c>
      <c r="AC1576">
        <v>12</v>
      </c>
      <c r="AD1576" t="s">
        <v>135</v>
      </c>
      <c r="AE1576" t="s">
        <v>48</v>
      </c>
      <c r="AF1576" t="s">
        <v>49</v>
      </c>
      <c r="AG1576" t="s">
        <v>50</v>
      </c>
      <c r="AH1576">
        <v>0.56999999999999995</v>
      </c>
      <c r="AI1576" t="s">
        <v>108</v>
      </c>
      <c r="AJ1576" t="s">
        <v>91</v>
      </c>
    </row>
    <row r="1577" spans="1:36">
      <c r="A1577" t="s">
        <v>2699</v>
      </c>
      <c r="B1577">
        <f>1</f>
        <v>1</v>
      </c>
      <c r="C1577" t="s">
        <v>157</v>
      </c>
      <c r="D1577" t="str">
        <f>VLOOKUP(Table1[[#This Row],[State Name]], Lookup!$A$2:$B$33, 2, FALSE)</f>
        <v>KA</v>
      </c>
      <c r="E1577" t="s">
        <v>302</v>
      </c>
      <c r="F1577">
        <v>2021</v>
      </c>
      <c r="G1577" t="s">
        <v>111</v>
      </c>
      <c r="H1577">
        <f t="shared" si="24"/>
        <v>10</v>
      </c>
      <c r="I1577" s="3">
        <f>DATE(Table1[[#This Row],[Year]],Table1[[#This Row],[Month_Number]],1)</f>
        <v>44470</v>
      </c>
      <c r="J1577" t="s">
        <v>154</v>
      </c>
      <c r="K1577" t="s">
        <v>2700</v>
      </c>
      <c r="L1577" t="s">
        <v>37</v>
      </c>
      <c r="M1577">
        <v>1</v>
      </c>
      <c r="N1577" t="s">
        <v>113</v>
      </c>
      <c r="O1577">
        <v>7</v>
      </c>
      <c r="P1577">
        <v>2</v>
      </c>
      <c r="Q1577" t="s">
        <v>103</v>
      </c>
      <c r="R1577" t="s">
        <v>104</v>
      </c>
      <c r="S1577" t="s">
        <v>73</v>
      </c>
      <c r="T1577" t="s">
        <v>42</v>
      </c>
      <c r="U1577" t="s">
        <v>43</v>
      </c>
      <c r="V1577">
        <v>67</v>
      </c>
      <c r="W1577">
        <v>58</v>
      </c>
      <c r="X1577" t="str">
        <f>IF(Table1[[#This Row],[Driver Age]]&lt;25,"(&lt;25) Young",IF(Table1[[#This Row],[Driver Age]]&lt;=60,"(25–60) Adult","(&gt;60) Senior"))</f>
        <v>(25–60) Adult</v>
      </c>
      <c r="Y1577" t="s">
        <v>44</v>
      </c>
      <c r="Z1577" t="s">
        <v>90</v>
      </c>
      <c r="AA1577" t="s">
        <v>45</v>
      </c>
      <c r="AB1577" t="s">
        <v>64</v>
      </c>
      <c r="AC1577">
        <v>2</v>
      </c>
      <c r="AD1577" t="s">
        <v>47</v>
      </c>
      <c r="AE1577" t="s">
        <v>48</v>
      </c>
      <c r="AF1577" t="s">
        <v>26</v>
      </c>
      <c r="AG1577" t="s">
        <v>50</v>
      </c>
      <c r="AH1577">
        <v>0.28999999999999998</v>
      </c>
      <c r="AI1577" t="s">
        <v>66</v>
      </c>
      <c r="AJ1577" t="s">
        <v>52</v>
      </c>
    </row>
    <row r="1578" spans="1:36">
      <c r="A1578" t="s">
        <v>2701</v>
      </c>
      <c r="B1578">
        <f>1</f>
        <v>1</v>
      </c>
      <c r="C1578" t="s">
        <v>145</v>
      </c>
      <c r="D1578" t="str">
        <f>VLOOKUP(Table1[[#This Row],[State Name]], Lookup!$A$2:$B$33, 2, FALSE)</f>
        <v>TS</v>
      </c>
      <c r="E1578" t="s">
        <v>33</v>
      </c>
      <c r="F1578">
        <v>2019</v>
      </c>
      <c r="G1578" t="s">
        <v>124</v>
      </c>
      <c r="H1578">
        <f t="shared" si="24"/>
        <v>7</v>
      </c>
      <c r="I1578" s="3">
        <f>DATE(Table1[[#This Row],[Year]],Table1[[#This Row],[Month_Number]],1)</f>
        <v>43647</v>
      </c>
      <c r="J1578" t="s">
        <v>146</v>
      </c>
      <c r="K1578" t="s">
        <v>2200</v>
      </c>
      <c r="L1578" t="s">
        <v>59</v>
      </c>
      <c r="M1578">
        <v>1</v>
      </c>
      <c r="N1578" t="s">
        <v>60</v>
      </c>
      <c r="O1578">
        <v>10</v>
      </c>
      <c r="P1578">
        <v>1</v>
      </c>
      <c r="Q1578" t="s">
        <v>87</v>
      </c>
      <c r="R1578" t="s">
        <v>61</v>
      </c>
      <c r="S1578" t="s">
        <v>41</v>
      </c>
      <c r="T1578" t="s">
        <v>42</v>
      </c>
      <c r="U1578" t="s">
        <v>106</v>
      </c>
      <c r="V1578">
        <v>72</v>
      </c>
      <c r="W1578">
        <v>49</v>
      </c>
      <c r="X1578" t="str">
        <f>IF(Table1[[#This Row],[Driver Age]]&lt;25,"(&lt;25) Young",IF(Table1[[#This Row],[Driver Age]]&lt;=60,"(25–60) Adult","(&gt;60) Senior"))</f>
        <v>(25–60) Adult</v>
      </c>
      <c r="Y1578" t="s">
        <v>75</v>
      </c>
      <c r="Z1578" t="s">
        <v>90</v>
      </c>
      <c r="AA1578" t="s">
        <v>45</v>
      </c>
      <c r="AB1578" t="s">
        <v>97</v>
      </c>
      <c r="AC1578">
        <v>21</v>
      </c>
      <c r="AD1578" t="s">
        <v>47</v>
      </c>
      <c r="AE1578" t="s">
        <v>65</v>
      </c>
      <c r="AF1578" t="s">
        <v>49</v>
      </c>
      <c r="AG1578" t="s">
        <v>50</v>
      </c>
      <c r="AH1578">
        <v>0.1</v>
      </c>
      <c r="AI1578" t="s">
        <v>108</v>
      </c>
      <c r="AJ1578" t="s">
        <v>91</v>
      </c>
    </row>
    <row r="1579" spans="1:36">
      <c r="A1579" t="s">
        <v>2702</v>
      </c>
      <c r="B1579">
        <f>1</f>
        <v>1</v>
      </c>
      <c r="C1579" t="s">
        <v>122</v>
      </c>
      <c r="D1579" t="str">
        <f>VLOOKUP(Table1[[#This Row],[State Name]], Lookup!$A$2:$B$33, 2, FALSE)</f>
        <v>RJ</v>
      </c>
      <c r="E1579" t="s">
        <v>123</v>
      </c>
      <c r="F1579">
        <v>2021</v>
      </c>
      <c r="G1579" t="s">
        <v>192</v>
      </c>
      <c r="H1579">
        <f t="shared" si="24"/>
        <v>3</v>
      </c>
      <c r="I1579" s="3">
        <f>DATE(Table1[[#This Row],[Year]],Table1[[#This Row],[Month_Number]],1)</f>
        <v>44256</v>
      </c>
      <c r="J1579" t="s">
        <v>35</v>
      </c>
      <c r="K1579" t="s">
        <v>2703</v>
      </c>
      <c r="L1579" t="s">
        <v>50</v>
      </c>
      <c r="M1579">
        <v>2</v>
      </c>
      <c r="N1579" t="s">
        <v>38</v>
      </c>
      <c r="O1579">
        <v>10</v>
      </c>
      <c r="P1579">
        <v>0</v>
      </c>
      <c r="Q1579" t="s">
        <v>72</v>
      </c>
      <c r="R1579" t="s">
        <v>61</v>
      </c>
      <c r="S1579" t="s">
        <v>120</v>
      </c>
      <c r="T1579" t="s">
        <v>63</v>
      </c>
      <c r="U1579" t="s">
        <v>106</v>
      </c>
      <c r="V1579">
        <v>114</v>
      </c>
      <c r="W1579">
        <v>39</v>
      </c>
      <c r="X1579" t="str">
        <f>IF(Table1[[#This Row],[Driver Age]]&lt;25,"(&lt;25) Young",IF(Table1[[#This Row],[Driver Age]]&lt;=60,"(25–60) Adult","(&gt;60) Senior"))</f>
        <v>(25–60) Adult</v>
      </c>
      <c r="Y1579" t="s">
        <v>44</v>
      </c>
      <c r="Z1579" t="s">
        <v>90</v>
      </c>
      <c r="AA1579" t="s">
        <v>45</v>
      </c>
      <c r="AB1579" t="s">
        <v>97</v>
      </c>
      <c r="AC1579">
        <v>15</v>
      </c>
      <c r="AD1579" t="s">
        <v>135</v>
      </c>
      <c r="AE1579" t="s">
        <v>48</v>
      </c>
      <c r="AF1579" t="s">
        <v>49</v>
      </c>
      <c r="AG1579" t="s">
        <v>143</v>
      </c>
      <c r="AH1579">
        <v>0</v>
      </c>
      <c r="AI1579" t="s">
        <v>108</v>
      </c>
      <c r="AJ1579" t="s">
        <v>81</v>
      </c>
    </row>
    <row r="1580" spans="1:36">
      <c r="A1580" t="s">
        <v>2704</v>
      </c>
      <c r="B1580">
        <f>1</f>
        <v>1</v>
      </c>
      <c r="C1580" t="s">
        <v>149</v>
      </c>
      <c r="D1580" t="str">
        <f>VLOOKUP(Table1[[#This Row],[State Name]], Lookup!$A$2:$B$33, 2, FALSE)</f>
        <v>AR</v>
      </c>
      <c r="E1580" t="s">
        <v>33</v>
      </c>
      <c r="F1580">
        <v>2018</v>
      </c>
      <c r="G1580" t="s">
        <v>138</v>
      </c>
      <c r="H1580">
        <f t="shared" si="24"/>
        <v>9</v>
      </c>
      <c r="I1580" s="3">
        <f>DATE(Table1[[#This Row],[Year]],Table1[[#This Row],[Month_Number]],1)</f>
        <v>43344</v>
      </c>
      <c r="J1580" t="s">
        <v>101</v>
      </c>
      <c r="K1580" t="s">
        <v>199</v>
      </c>
      <c r="L1580" t="s">
        <v>50</v>
      </c>
      <c r="M1580">
        <v>5</v>
      </c>
      <c r="N1580" t="s">
        <v>86</v>
      </c>
      <c r="O1580">
        <v>0</v>
      </c>
      <c r="P1580">
        <v>1</v>
      </c>
      <c r="Q1580" t="s">
        <v>103</v>
      </c>
      <c r="R1580" t="s">
        <v>61</v>
      </c>
      <c r="S1580" t="s">
        <v>41</v>
      </c>
      <c r="T1580" t="s">
        <v>63</v>
      </c>
      <c r="U1580" t="s">
        <v>106</v>
      </c>
      <c r="V1580">
        <v>37</v>
      </c>
      <c r="W1580">
        <v>24</v>
      </c>
      <c r="X1580" t="str">
        <f>IF(Table1[[#This Row],[Driver Age]]&lt;25,"(&lt;25) Young",IF(Table1[[#This Row],[Driver Age]]&lt;=60,"(25–60) Adult","(&gt;60) Senior"))</f>
        <v>(&lt;25) Young</v>
      </c>
      <c r="Y1580" t="s">
        <v>75</v>
      </c>
      <c r="Z1580" t="s">
        <v>33</v>
      </c>
      <c r="AA1580" t="s">
        <v>45</v>
      </c>
      <c r="AB1580" t="s">
        <v>64</v>
      </c>
      <c r="AC1580">
        <v>15</v>
      </c>
      <c r="AD1580" t="s">
        <v>135</v>
      </c>
      <c r="AE1580" t="s">
        <v>65</v>
      </c>
      <c r="AF1580" t="s">
        <v>49</v>
      </c>
      <c r="AG1580" t="s">
        <v>50</v>
      </c>
      <c r="AH1580">
        <v>0</v>
      </c>
      <c r="AI1580" t="s">
        <v>168</v>
      </c>
      <c r="AJ1580" t="s">
        <v>109</v>
      </c>
    </row>
    <row r="1581" spans="1:36">
      <c r="A1581" t="s">
        <v>2705</v>
      </c>
      <c r="B1581">
        <f>1</f>
        <v>1</v>
      </c>
      <c r="C1581" t="s">
        <v>99</v>
      </c>
      <c r="D1581" t="str">
        <f>VLOOKUP(Table1[[#This Row],[State Name]], Lookup!$A$2:$B$33, 2, FALSE)</f>
        <v>ML</v>
      </c>
      <c r="E1581" t="s">
        <v>33</v>
      </c>
      <c r="F1581">
        <v>2018</v>
      </c>
      <c r="G1581" t="s">
        <v>117</v>
      </c>
      <c r="H1581">
        <f t="shared" si="24"/>
        <v>12</v>
      </c>
      <c r="I1581" s="3">
        <f>DATE(Table1[[#This Row],[Year]],Table1[[#This Row],[Month_Number]],1)</f>
        <v>43435</v>
      </c>
      <c r="J1581" t="s">
        <v>57</v>
      </c>
      <c r="K1581" t="s">
        <v>2019</v>
      </c>
      <c r="L1581" t="s">
        <v>37</v>
      </c>
      <c r="M1581">
        <v>1</v>
      </c>
      <c r="N1581" t="s">
        <v>128</v>
      </c>
      <c r="O1581">
        <v>3</v>
      </c>
      <c r="P1581">
        <v>0</v>
      </c>
      <c r="Q1581" t="s">
        <v>119</v>
      </c>
      <c r="R1581" t="s">
        <v>104</v>
      </c>
      <c r="S1581" t="s">
        <v>62</v>
      </c>
      <c r="T1581" t="s">
        <v>105</v>
      </c>
      <c r="U1581" t="s">
        <v>89</v>
      </c>
      <c r="V1581">
        <v>73</v>
      </c>
      <c r="W1581">
        <v>67</v>
      </c>
      <c r="X1581" t="str">
        <f>IF(Table1[[#This Row],[Driver Age]]&lt;25,"(&lt;25) Young",IF(Table1[[#This Row],[Driver Age]]&lt;=60,"(25–60) Adult","(&gt;60) Senior"))</f>
        <v>(&gt;60) Senior</v>
      </c>
      <c r="Y1581" t="s">
        <v>75</v>
      </c>
      <c r="Z1581" t="s">
        <v>107</v>
      </c>
      <c r="AA1581" t="s">
        <v>45</v>
      </c>
      <c r="AB1581" t="s">
        <v>97</v>
      </c>
      <c r="AC1581">
        <v>16</v>
      </c>
      <c r="AD1581" t="s">
        <v>135</v>
      </c>
      <c r="AE1581" t="s">
        <v>65</v>
      </c>
      <c r="AF1581" t="s">
        <v>49</v>
      </c>
      <c r="AG1581" t="s">
        <v>143</v>
      </c>
      <c r="AH1581">
        <v>0</v>
      </c>
      <c r="AI1581" t="s">
        <v>51</v>
      </c>
      <c r="AJ1581" t="s">
        <v>91</v>
      </c>
    </row>
    <row r="1582" spans="1:36">
      <c r="A1582" t="s">
        <v>2706</v>
      </c>
      <c r="B1582">
        <f>1</f>
        <v>1</v>
      </c>
      <c r="C1582" t="s">
        <v>116</v>
      </c>
      <c r="D1582" t="str">
        <f>VLOOKUP(Table1[[#This Row],[State Name]], Lookup!$A$2:$B$33, 2, FALSE)</f>
        <v>HP</v>
      </c>
      <c r="E1582" t="s">
        <v>33</v>
      </c>
      <c r="F1582">
        <v>2020</v>
      </c>
      <c r="G1582" t="s">
        <v>124</v>
      </c>
      <c r="H1582">
        <f t="shared" si="24"/>
        <v>7</v>
      </c>
      <c r="I1582" s="3">
        <f>DATE(Table1[[#This Row],[Year]],Table1[[#This Row],[Month_Number]],1)</f>
        <v>44013</v>
      </c>
      <c r="J1582" t="s">
        <v>35</v>
      </c>
      <c r="K1582" t="s">
        <v>1403</v>
      </c>
      <c r="L1582" t="s">
        <v>37</v>
      </c>
      <c r="M1582">
        <v>3</v>
      </c>
      <c r="N1582" t="s">
        <v>86</v>
      </c>
      <c r="O1582">
        <v>10</v>
      </c>
      <c r="P1582">
        <v>1</v>
      </c>
      <c r="Q1582" t="s">
        <v>103</v>
      </c>
      <c r="R1582" t="s">
        <v>61</v>
      </c>
      <c r="S1582" t="s">
        <v>62</v>
      </c>
      <c r="T1582" t="s">
        <v>63</v>
      </c>
      <c r="U1582" t="s">
        <v>89</v>
      </c>
      <c r="V1582">
        <v>100</v>
      </c>
      <c r="W1582">
        <v>56</v>
      </c>
      <c r="X1582" t="str">
        <f>IF(Table1[[#This Row],[Driver Age]]&lt;25,"(&lt;25) Young",IF(Table1[[#This Row],[Driver Age]]&lt;=60,"(25–60) Adult","(&gt;60) Senior"))</f>
        <v>(25–60) Adult</v>
      </c>
      <c r="Y1582" t="s">
        <v>75</v>
      </c>
      <c r="Z1582" t="s">
        <v>33</v>
      </c>
      <c r="AA1582" t="s">
        <v>45</v>
      </c>
      <c r="AB1582" t="s">
        <v>77</v>
      </c>
      <c r="AC1582">
        <v>13</v>
      </c>
      <c r="AD1582" t="s">
        <v>135</v>
      </c>
      <c r="AE1582" t="s">
        <v>48</v>
      </c>
      <c r="AF1582" t="s">
        <v>49</v>
      </c>
      <c r="AG1582" t="s">
        <v>50</v>
      </c>
      <c r="AH1582">
        <v>0.1</v>
      </c>
      <c r="AI1582" t="s">
        <v>66</v>
      </c>
      <c r="AJ1582" t="s">
        <v>67</v>
      </c>
    </row>
    <row r="1583" spans="1:36">
      <c r="A1583" t="s">
        <v>2707</v>
      </c>
      <c r="B1583">
        <f>1</f>
        <v>1</v>
      </c>
      <c r="C1583" t="s">
        <v>32</v>
      </c>
      <c r="D1583" t="str">
        <f>VLOOKUP(Table1[[#This Row],[State Name]], Lookup!$A$2:$B$33, 2, FALSE)</f>
        <v>JK</v>
      </c>
      <c r="E1583" t="s">
        <v>33</v>
      </c>
      <c r="F1583">
        <v>2023</v>
      </c>
      <c r="G1583" t="s">
        <v>130</v>
      </c>
      <c r="H1583">
        <f t="shared" si="24"/>
        <v>4</v>
      </c>
      <c r="I1583" s="3">
        <f>DATE(Table1[[#This Row],[Year]],Table1[[#This Row],[Month_Number]],1)</f>
        <v>45017</v>
      </c>
      <c r="J1583" t="s">
        <v>154</v>
      </c>
      <c r="K1583" t="s">
        <v>2708</v>
      </c>
      <c r="L1583" t="s">
        <v>50</v>
      </c>
      <c r="M1583">
        <v>1</v>
      </c>
      <c r="N1583" t="s">
        <v>86</v>
      </c>
      <c r="O1583">
        <v>3</v>
      </c>
      <c r="P1583">
        <v>1</v>
      </c>
      <c r="Q1583" t="s">
        <v>119</v>
      </c>
      <c r="R1583" t="s">
        <v>40</v>
      </c>
      <c r="S1583" t="s">
        <v>73</v>
      </c>
      <c r="T1583" t="s">
        <v>74</v>
      </c>
      <c r="U1583" t="s">
        <v>33</v>
      </c>
      <c r="V1583">
        <v>32</v>
      </c>
      <c r="W1583">
        <v>62</v>
      </c>
      <c r="X1583" t="str">
        <f>IF(Table1[[#This Row],[Driver Age]]&lt;25,"(&lt;25) Young",IF(Table1[[#This Row],[Driver Age]]&lt;=60,"(25–60) Adult","(&gt;60) Senior"))</f>
        <v>(&gt;60) Senior</v>
      </c>
      <c r="Y1583" t="s">
        <v>44</v>
      </c>
      <c r="Z1583" t="s">
        <v>107</v>
      </c>
      <c r="AA1583" t="s">
        <v>45</v>
      </c>
      <c r="AB1583" t="s">
        <v>77</v>
      </c>
      <c r="AC1583">
        <v>18</v>
      </c>
      <c r="AD1583" t="s">
        <v>114</v>
      </c>
      <c r="AE1583" t="s">
        <v>79</v>
      </c>
      <c r="AF1583" t="s">
        <v>26</v>
      </c>
      <c r="AG1583" t="s">
        <v>50</v>
      </c>
      <c r="AH1583">
        <v>0.33</v>
      </c>
      <c r="AI1583" t="s">
        <v>66</v>
      </c>
      <c r="AJ1583" t="s">
        <v>109</v>
      </c>
    </row>
    <row r="1584" spans="1:36">
      <c r="A1584" t="s">
        <v>2709</v>
      </c>
      <c r="B1584">
        <f>1</f>
        <v>1</v>
      </c>
      <c r="C1584" t="s">
        <v>69</v>
      </c>
      <c r="D1584" t="str">
        <f>VLOOKUP(Table1[[#This Row],[State Name]], Lookup!$A$2:$B$33, 2, FALSE)</f>
        <v>CG</v>
      </c>
      <c r="E1584" t="s">
        <v>33</v>
      </c>
      <c r="F1584">
        <v>2020</v>
      </c>
      <c r="G1584" t="s">
        <v>56</v>
      </c>
      <c r="H1584">
        <f t="shared" si="24"/>
        <v>1</v>
      </c>
      <c r="I1584" s="3">
        <f>DATE(Table1[[#This Row],[Year]],Table1[[#This Row],[Month_Number]],1)</f>
        <v>43831</v>
      </c>
      <c r="J1584" t="s">
        <v>84</v>
      </c>
      <c r="K1584" t="s">
        <v>1810</v>
      </c>
      <c r="L1584" t="s">
        <v>59</v>
      </c>
      <c r="M1584">
        <v>5</v>
      </c>
      <c r="N1584" t="s">
        <v>71</v>
      </c>
      <c r="O1584">
        <v>5</v>
      </c>
      <c r="P1584">
        <v>4</v>
      </c>
      <c r="Q1584" t="s">
        <v>39</v>
      </c>
      <c r="R1584" t="s">
        <v>88</v>
      </c>
      <c r="S1584" t="s">
        <v>73</v>
      </c>
      <c r="T1584" t="s">
        <v>42</v>
      </c>
      <c r="U1584" t="s">
        <v>106</v>
      </c>
      <c r="V1584">
        <v>38</v>
      </c>
      <c r="W1584">
        <v>70</v>
      </c>
      <c r="X1584" t="str">
        <f>IF(Table1[[#This Row],[Driver Age]]&lt;25,"(&lt;25) Young",IF(Table1[[#This Row],[Driver Age]]&lt;=60,"(25–60) Adult","(&gt;60) Senior"))</f>
        <v>(&gt;60) Senior</v>
      </c>
      <c r="Y1584" t="s">
        <v>44</v>
      </c>
      <c r="Z1584" t="s">
        <v>33</v>
      </c>
      <c r="AA1584" t="s">
        <v>76</v>
      </c>
      <c r="AB1584" t="s">
        <v>77</v>
      </c>
      <c r="AC1584">
        <v>3</v>
      </c>
      <c r="AD1584" t="s">
        <v>47</v>
      </c>
      <c r="AE1584" t="s">
        <v>48</v>
      </c>
      <c r="AF1584" t="s">
        <v>26</v>
      </c>
      <c r="AG1584" t="s">
        <v>50</v>
      </c>
      <c r="AH1584">
        <v>0.8</v>
      </c>
      <c r="AI1584" t="s">
        <v>51</v>
      </c>
      <c r="AJ1584" t="s">
        <v>109</v>
      </c>
    </row>
    <row r="1585" spans="1:36">
      <c r="A1585" t="s">
        <v>2710</v>
      </c>
      <c r="B1585">
        <f>1</f>
        <v>1</v>
      </c>
      <c r="C1585" t="s">
        <v>307</v>
      </c>
      <c r="D1585" t="str">
        <f>VLOOKUP(Table1[[#This Row],[State Name]], Lookup!$A$2:$B$33, 2, FALSE)</f>
        <v>DL</v>
      </c>
      <c r="E1585" t="s">
        <v>308</v>
      </c>
      <c r="F1585">
        <v>2022</v>
      </c>
      <c r="G1585" t="s">
        <v>56</v>
      </c>
      <c r="H1585">
        <f t="shared" si="24"/>
        <v>1</v>
      </c>
      <c r="I1585" s="3">
        <f>DATE(Table1[[#This Row],[Year]],Table1[[#This Row],[Month_Number]],1)</f>
        <v>44562</v>
      </c>
      <c r="J1585" t="s">
        <v>57</v>
      </c>
      <c r="K1585" t="s">
        <v>592</v>
      </c>
      <c r="L1585" t="s">
        <v>59</v>
      </c>
      <c r="M1585">
        <v>1</v>
      </c>
      <c r="N1585" t="s">
        <v>60</v>
      </c>
      <c r="O1585">
        <v>10</v>
      </c>
      <c r="P1585">
        <v>5</v>
      </c>
      <c r="Q1585" t="s">
        <v>39</v>
      </c>
      <c r="R1585" t="s">
        <v>104</v>
      </c>
      <c r="S1585" t="s">
        <v>62</v>
      </c>
      <c r="T1585" t="s">
        <v>63</v>
      </c>
      <c r="U1585" t="s">
        <v>33</v>
      </c>
      <c r="V1585">
        <v>104</v>
      </c>
      <c r="W1585">
        <v>35</v>
      </c>
      <c r="X1585" t="str">
        <f>IF(Table1[[#This Row],[Driver Age]]&lt;25,"(&lt;25) Young",IF(Table1[[#This Row],[Driver Age]]&lt;=60,"(25–60) Adult","(&gt;60) Senior"))</f>
        <v>(25–60) Adult</v>
      </c>
      <c r="Y1585" t="s">
        <v>44</v>
      </c>
      <c r="Z1585" t="s">
        <v>107</v>
      </c>
      <c r="AA1585" t="s">
        <v>76</v>
      </c>
      <c r="AB1585" t="s">
        <v>64</v>
      </c>
      <c r="AC1585">
        <v>22</v>
      </c>
      <c r="AD1585" t="s">
        <v>47</v>
      </c>
      <c r="AE1585" t="s">
        <v>79</v>
      </c>
      <c r="AF1585" t="s">
        <v>49</v>
      </c>
      <c r="AG1585" t="s">
        <v>50</v>
      </c>
      <c r="AH1585">
        <v>0.5</v>
      </c>
      <c r="AI1585" t="s">
        <v>108</v>
      </c>
      <c r="AJ1585" t="s">
        <v>67</v>
      </c>
    </row>
    <row r="1586" spans="1:36">
      <c r="A1586" t="s">
        <v>2711</v>
      </c>
      <c r="B1586">
        <f>1</f>
        <v>1</v>
      </c>
      <c r="C1586" t="s">
        <v>170</v>
      </c>
      <c r="D1586" t="str">
        <f>VLOOKUP(Table1[[#This Row],[State Name]], Lookup!$A$2:$B$33, 2, FALSE)</f>
        <v>PY</v>
      </c>
      <c r="E1586" t="s">
        <v>33</v>
      </c>
      <c r="F1586">
        <v>2019</v>
      </c>
      <c r="G1586" t="s">
        <v>130</v>
      </c>
      <c r="H1586">
        <f t="shared" si="24"/>
        <v>4</v>
      </c>
      <c r="I1586" s="3">
        <f>DATE(Table1[[#This Row],[Year]],Table1[[#This Row],[Month_Number]],1)</f>
        <v>43556</v>
      </c>
      <c r="J1586" t="s">
        <v>154</v>
      </c>
      <c r="K1586" t="s">
        <v>1740</v>
      </c>
      <c r="L1586" t="s">
        <v>37</v>
      </c>
      <c r="M1586">
        <v>4</v>
      </c>
      <c r="N1586" t="s">
        <v>86</v>
      </c>
      <c r="O1586">
        <v>6</v>
      </c>
      <c r="P1586">
        <v>2</v>
      </c>
      <c r="Q1586" t="s">
        <v>119</v>
      </c>
      <c r="R1586" t="s">
        <v>88</v>
      </c>
      <c r="S1586" t="s">
        <v>41</v>
      </c>
      <c r="T1586" t="s">
        <v>42</v>
      </c>
      <c r="U1586" t="s">
        <v>106</v>
      </c>
      <c r="V1586">
        <v>96</v>
      </c>
      <c r="W1586">
        <v>36</v>
      </c>
      <c r="X1586" t="str">
        <f>IF(Table1[[#This Row],[Driver Age]]&lt;25,"(&lt;25) Young",IF(Table1[[#This Row],[Driver Age]]&lt;=60,"(25–60) Adult","(&gt;60) Senior"))</f>
        <v>(25–60) Adult</v>
      </c>
      <c r="Y1586" t="s">
        <v>44</v>
      </c>
      <c r="Z1586" t="s">
        <v>33</v>
      </c>
      <c r="AA1586" t="s">
        <v>76</v>
      </c>
      <c r="AB1586" t="s">
        <v>46</v>
      </c>
      <c r="AC1586">
        <v>10</v>
      </c>
      <c r="AD1586" t="s">
        <v>78</v>
      </c>
      <c r="AE1586" t="s">
        <v>65</v>
      </c>
      <c r="AF1586" t="s">
        <v>26</v>
      </c>
      <c r="AG1586" t="s">
        <v>50</v>
      </c>
      <c r="AH1586">
        <v>0.33</v>
      </c>
      <c r="AI1586" t="s">
        <v>108</v>
      </c>
      <c r="AJ1586" t="s">
        <v>67</v>
      </c>
    </row>
    <row r="1587" spans="1:36">
      <c r="A1587" t="s">
        <v>2712</v>
      </c>
      <c r="B1587">
        <f>1</f>
        <v>1</v>
      </c>
      <c r="C1587" t="s">
        <v>307</v>
      </c>
      <c r="D1587" t="str">
        <f>VLOOKUP(Table1[[#This Row],[State Name]], Lookup!$A$2:$B$33, 2, FALSE)</f>
        <v>DL</v>
      </c>
      <c r="E1587" t="s">
        <v>308</v>
      </c>
      <c r="F1587">
        <v>2019</v>
      </c>
      <c r="G1587" t="s">
        <v>100</v>
      </c>
      <c r="H1587">
        <f t="shared" si="24"/>
        <v>11</v>
      </c>
      <c r="I1587" s="3">
        <f>DATE(Table1[[#This Row],[Year]],Table1[[#This Row],[Month_Number]],1)</f>
        <v>43770</v>
      </c>
      <c r="J1587" t="s">
        <v>146</v>
      </c>
      <c r="K1587" t="s">
        <v>1251</v>
      </c>
      <c r="L1587" t="s">
        <v>37</v>
      </c>
      <c r="M1587">
        <v>5</v>
      </c>
      <c r="N1587" t="s">
        <v>162</v>
      </c>
      <c r="O1587">
        <v>6</v>
      </c>
      <c r="P1587">
        <v>1</v>
      </c>
      <c r="Q1587" t="s">
        <v>103</v>
      </c>
      <c r="R1587" t="s">
        <v>40</v>
      </c>
      <c r="S1587" t="s">
        <v>73</v>
      </c>
      <c r="T1587" t="s">
        <v>105</v>
      </c>
      <c r="U1587" t="s">
        <v>43</v>
      </c>
      <c r="V1587">
        <v>91</v>
      </c>
      <c r="W1587">
        <v>54</v>
      </c>
      <c r="X1587" t="str">
        <f>IF(Table1[[#This Row],[Driver Age]]&lt;25,"(&lt;25) Young",IF(Table1[[#This Row],[Driver Age]]&lt;=60,"(25–60) Adult","(&gt;60) Senior"))</f>
        <v>(25–60) Adult</v>
      </c>
      <c r="Y1587" t="s">
        <v>75</v>
      </c>
      <c r="Z1587" t="s">
        <v>90</v>
      </c>
      <c r="AA1587" t="s">
        <v>45</v>
      </c>
      <c r="AB1587" t="s">
        <v>64</v>
      </c>
      <c r="AC1587">
        <v>0</v>
      </c>
      <c r="AD1587" t="s">
        <v>47</v>
      </c>
      <c r="AE1587" t="s">
        <v>65</v>
      </c>
      <c r="AF1587" t="s">
        <v>49</v>
      </c>
      <c r="AG1587" t="s">
        <v>50</v>
      </c>
      <c r="AH1587">
        <v>0.17</v>
      </c>
      <c r="AI1587" t="s">
        <v>66</v>
      </c>
      <c r="AJ1587" t="s">
        <v>67</v>
      </c>
    </row>
    <row r="1588" spans="1:36">
      <c r="A1588" t="s">
        <v>2713</v>
      </c>
      <c r="B1588">
        <f>1</f>
        <v>1</v>
      </c>
      <c r="C1588" t="s">
        <v>311</v>
      </c>
      <c r="D1588" t="str">
        <f>VLOOKUP(Table1[[#This Row],[State Name]], Lookup!$A$2:$B$33, 2, FALSE)</f>
        <v>JH</v>
      </c>
      <c r="E1588" t="s">
        <v>33</v>
      </c>
      <c r="F1588">
        <v>2020</v>
      </c>
      <c r="G1588" t="s">
        <v>117</v>
      </c>
      <c r="H1588">
        <f t="shared" si="24"/>
        <v>12</v>
      </c>
      <c r="I1588" s="3">
        <f>DATE(Table1[[#This Row],[Year]],Table1[[#This Row],[Month_Number]],1)</f>
        <v>44166</v>
      </c>
      <c r="J1588" t="s">
        <v>101</v>
      </c>
      <c r="K1588" t="s">
        <v>2714</v>
      </c>
      <c r="L1588" t="s">
        <v>37</v>
      </c>
      <c r="M1588">
        <v>3</v>
      </c>
      <c r="N1588" t="s">
        <v>128</v>
      </c>
      <c r="O1588">
        <v>3</v>
      </c>
      <c r="P1588">
        <v>3</v>
      </c>
      <c r="Q1588" t="s">
        <v>87</v>
      </c>
      <c r="R1588" t="s">
        <v>88</v>
      </c>
      <c r="S1588" t="s">
        <v>73</v>
      </c>
      <c r="T1588" t="s">
        <v>105</v>
      </c>
      <c r="U1588" t="s">
        <v>43</v>
      </c>
      <c r="V1588">
        <v>63</v>
      </c>
      <c r="W1588">
        <v>27</v>
      </c>
      <c r="X1588" t="str">
        <f>IF(Table1[[#This Row],[Driver Age]]&lt;25,"(&lt;25) Young",IF(Table1[[#This Row],[Driver Age]]&lt;=60,"(25–60) Adult","(&gt;60) Senior"))</f>
        <v>(25–60) Adult</v>
      </c>
      <c r="Y1588" t="s">
        <v>44</v>
      </c>
      <c r="Z1588" t="s">
        <v>90</v>
      </c>
      <c r="AA1588" t="s">
        <v>45</v>
      </c>
      <c r="AB1588" t="s">
        <v>97</v>
      </c>
      <c r="AC1588">
        <v>14</v>
      </c>
      <c r="AD1588" t="s">
        <v>135</v>
      </c>
      <c r="AE1588" t="s">
        <v>48</v>
      </c>
      <c r="AF1588" t="s">
        <v>49</v>
      </c>
      <c r="AG1588" t="s">
        <v>50</v>
      </c>
      <c r="AH1588">
        <v>1</v>
      </c>
      <c r="AI1588" t="s">
        <v>80</v>
      </c>
      <c r="AJ1588" t="s">
        <v>52</v>
      </c>
    </row>
    <row r="1589" spans="1:36">
      <c r="A1589" t="s">
        <v>2715</v>
      </c>
      <c r="B1589">
        <f>1</f>
        <v>1</v>
      </c>
      <c r="C1589" t="s">
        <v>307</v>
      </c>
      <c r="D1589" t="str">
        <f>VLOOKUP(Table1[[#This Row],[State Name]], Lookup!$A$2:$B$33, 2, FALSE)</f>
        <v>DL</v>
      </c>
      <c r="E1589" t="s">
        <v>472</v>
      </c>
      <c r="F1589">
        <v>2019</v>
      </c>
      <c r="G1589" t="s">
        <v>83</v>
      </c>
      <c r="H1589">
        <f t="shared" si="24"/>
        <v>6</v>
      </c>
      <c r="I1589" s="3">
        <f>DATE(Table1[[#This Row],[Year]],Table1[[#This Row],[Month_Number]],1)</f>
        <v>43617</v>
      </c>
      <c r="J1589" t="s">
        <v>57</v>
      </c>
      <c r="K1589" t="s">
        <v>2716</v>
      </c>
      <c r="L1589" t="s">
        <v>59</v>
      </c>
      <c r="M1589">
        <v>3</v>
      </c>
      <c r="N1589" t="s">
        <v>86</v>
      </c>
      <c r="O1589">
        <v>2</v>
      </c>
      <c r="P1589">
        <v>5</v>
      </c>
      <c r="Q1589" t="s">
        <v>87</v>
      </c>
      <c r="R1589" t="s">
        <v>88</v>
      </c>
      <c r="S1589" t="s">
        <v>62</v>
      </c>
      <c r="T1589" t="s">
        <v>63</v>
      </c>
      <c r="U1589" t="s">
        <v>89</v>
      </c>
      <c r="V1589">
        <v>118</v>
      </c>
      <c r="W1589">
        <v>21</v>
      </c>
      <c r="X1589" t="str">
        <f>IF(Table1[[#This Row],[Driver Age]]&lt;25,"(&lt;25) Young",IF(Table1[[#This Row],[Driver Age]]&lt;=60,"(25–60) Adult","(&gt;60) Senior"))</f>
        <v>(&lt;25) Young</v>
      </c>
      <c r="Y1589" t="s">
        <v>75</v>
      </c>
      <c r="Z1589" t="s">
        <v>90</v>
      </c>
      <c r="AA1589" t="s">
        <v>45</v>
      </c>
      <c r="AB1589" t="s">
        <v>46</v>
      </c>
      <c r="AC1589">
        <v>15</v>
      </c>
      <c r="AD1589" t="s">
        <v>135</v>
      </c>
      <c r="AE1589" t="s">
        <v>65</v>
      </c>
      <c r="AF1589" t="s">
        <v>49</v>
      </c>
      <c r="AG1589" t="s">
        <v>50</v>
      </c>
      <c r="AH1589">
        <v>2.5</v>
      </c>
      <c r="AI1589" t="s">
        <v>168</v>
      </c>
      <c r="AJ1589" t="s">
        <v>81</v>
      </c>
    </row>
    <row r="1590" spans="1:36">
      <c r="A1590" t="s">
        <v>2717</v>
      </c>
      <c r="B1590">
        <f>1</f>
        <v>1</v>
      </c>
      <c r="C1590" t="s">
        <v>152</v>
      </c>
      <c r="D1590" t="str">
        <f>VLOOKUP(Table1[[#This Row],[State Name]], Lookup!$A$2:$B$33, 2, FALSE)</f>
        <v>AP</v>
      </c>
      <c r="E1590" t="s">
        <v>440</v>
      </c>
      <c r="F1590">
        <v>2019</v>
      </c>
      <c r="G1590" t="s">
        <v>111</v>
      </c>
      <c r="H1590">
        <f t="shared" si="24"/>
        <v>10</v>
      </c>
      <c r="I1590" s="3">
        <f>DATE(Table1[[#This Row],[Year]],Table1[[#This Row],[Month_Number]],1)</f>
        <v>43739</v>
      </c>
      <c r="J1590" t="s">
        <v>95</v>
      </c>
      <c r="K1590" t="s">
        <v>1863</v>
      </c>
      <c r="L1590" t="s">
        <v>59</v>
      </c>
      <c r="M1590">
        <v>3</v>
      </c>
      <c r="N1590" t="s">
        <v>128</v>
      </c>
      <c r="O1590">
        <v>3</v>
      </c>
      <c r="P1590">
        <v>5</v>
      </c>
      <c r="Q1590" t="s">
        <v>103</v>
      </c>
      <c r="R1590" t="s">
        <v>61</v>
      </c>
      <c r="S1590" t="s">
        <v>73</v>
      </c>
      <c r="T1590" t="s">
        <v>105</v>
      </c>
      <c r="U1590" t="s">
        <v>106</v>
      </c>
      <c r="V1590">
        <v>55</v>
      </c>
      <c r="W1590">
        <v>24</v>
      </c>
      <c r="X1590" t="str">
        <f>IF(Table1[[#This Row],[Driver Age]]&lt;25,"(&lt;25) Young",IF(Table1[[#This Row],[Driver Age]]&lt;=60,"(25–60) Adult","(&gt;60) Senior"))</f>
        <v>(&lt;25) Young</v>
      </c>
      <c r="Y1590" t="s">
        <v>75</v>
      </c>
      <c r="Z1590" t="s">
        <v>90</v>
      </c>
      <c r="AA1590" t="s">
        <v>45</v>
      </c>
      <c r="AB1590" t="s">
        <v>77</v>
      </c>
      <c r="AC1590">
        <v>20</v>
      </c>
      <c r="AD1590" t="s">
        <v>114</v>
      </c>
      <c r="AE1590" t="s">
        <v>65</v>
      </c>
      <c r="AF1590" t="s">
        <v>49</v>
      </c>
      <c r="AG1590" t="s">
        <v>50</v>
      </c>
      <c r="AH1590">
        <v>1.67</v>
      </c>
      <c r="AI1590" t="s">
        <v>168</v>
      </c>
      <c r="AJ1590" t="s">
        <v>52</v>
      </c>
    </row>
    <row r="1591" spans="1:36">
      <c r="A1591" t="s">
        <v>2718</v>
      </c>
      <c r="B1591">
        <f>1</f>
        <v>1</v>
      </c>
      <c r="C1591" t="s">
        <v>318</v>
      </c>
      <c r="D1591" t="str">
        <f>VLOOKUP(Table1[[#This Row],[State Name]], Lookup!$A$2:$B$33, 2, FALSE)</f>
        <v>PB</v>
      </c>
      <c r="E1591" t="s">
        <v>33</v>
      </c>
      <c r="F1591">
        <v>2020</v>
      </c>
      <c r="G1591" t="s">
        <v>138</v>
      </c>
      <c r="H1591">
        <f t="shared" si="24"/>
        <v>9</v>
      </c>
      <c r="I1591" s="3">
        <f>DATE(Table1[[#This Row],[Year]],Table1[[#This Row],[Month_Number]],1)</f>
        <v>44075</v>
      </c>
      <c r="J1591" t="s">
        <v>57</v>
      </c>
      <c r="K1591" t="s">
        <v>1251</v>
      </c>
      <c r="L1591" t="s">
        <v>50</v>
      </c>
      <c r="M1591">
        <v>3</v>
      </c>
      <c r="N1591" t="s">
        <v>86</v>
      </c>
      <c r="O1591">
        <v>0</v>
      </c>
      <c r="P1591">
        <v>5</v>
      </c>
      <c r="Q1591" t="s">
        <v>87</v>
      </c>
      <c r="R1591" t="s">
        <v>61</v>
      </c>
      <c r="S1591" t="s">
        <v>120</v>
      </c>
      <c r="T1591" t="s">
        <v>42</v>
      </c>
      <c r="U1591" t="s">
        <v>106</v>
      </c>
      <c r="V1591">
        <v>90</v>
      </c>
      <c r="W1591">
        <v>37</v>
      </c>
      <c r="X1591" t="str">
        <f>IF(Table1[[#This Row],[Driver Age]]&lt;25,"(&lt;25) Young",IF(Table1[[#This Row],[Driver Age]]&lt;=60,"(25–60) Adult","(&gt;60) Senior"))</f>
        <v>(25–60) Adult</v>
      </c>
      <c r="Y1591" t="s">
        <v>75</v>
      </c>
      <c r="Z1591" t="s">
        <v>107</v>
      </c>
      <c r="AA1591" t="s">
        <v>76</v>
      </c>
      <c r="AB1591" t="s">
        <v>46</v>
      </c>
      <c r="AC1591">
        <v>0</v>
      </c>
      <c r="AD1591" t="s">
        <v>47</v>
      </c>
      <c r="AE1591" t="s">
        <v>48</v>
      </c>
      <c r="AF1591" t="s">
        <v>49</v>
      </c>
      <c r="AG1591" t="s">
        <v>50</v>
      </c>
      <c r="AH1591">
        <v>0</v>
      </c>
      <c r="AI1591" t="s">
        <v>108</v>
      </c>
      <c r="AJ1591" t="s">
        <v>67</v>
      </c>
    </row>
    <row r="1592" spans="1:36">
      <c r="A1592" t="s">
        <v>2719</v>
      </c>
      <c r="B1592">
        <f>1</f>
        <v>1</v>
      </c>
      <c r="C1592" t="s">
        <v>93</v>
      </c>
      <c r="D1592" t="str">
        <f>VLOOKUP(Table1[[#This Row],[State Name]], Lookup!$A$2:$B$33, 2, FALSE)</f>
        <v>SK</v>
      </c>
      <c r="E1592" t="s">
        <v>33</v>
      </c>
      <c r="F1592">
        <v>2020</v>
      </c>
      <c r="G1592" t="s">
        <v>56</v>
      </c>
      <c r="H1592">
        <f t="shared" si="24"/>
        <v>1</v>
      </c>
      <c r="I1592" s="3">
        <f>DATE(Table1[[#This Row],[Year]],Table1[[#This Row],[Month_Number]],1)</f>
        <v>43831</v>
      </c>
      <c r="J1592" t="s">
        <v>95</v>
      </c>
      <c r="K1592" t="s">
        <v>694</v>
      </c>
      <c r="L1592" t="s">
        <v>37</v>
      </c>
      <c r="M1592">
        <v>3</v>
      </c>
      <c r="N1592" t="s">
        <v>162</v>
      </c>
      <c r="O1592">
        <v>5</v>
      </c>
      <c r="P1592">
        <v>1</v>
      </c>
      <c r="Q1592" t="s">
        <v>72</v>
      </c>
      <c r="R1592" t="s">
        <v>61</v>
      </c>
      <c r="S1592" t="s">
        <v>41</v>
      </c>
      <c r="T1592" t="s">
        <v>74</v>
      </c>
      <c r="U1592" t="s">
        <v>89</v>
      </c>
      <c r="V1592">
        <v>75</v>
      </c>
      <c r="W1592">
        <v>52</v>
      </c>
      <c r="X1592" t="str">
        <f>IF(Table1[[#This Row],[Driver Age]]&lt;25,"(&lt;25) Young",IF(Table1[[#This Row],[Driver Age]]&lt;=60,"(25–60) Adult","(&gt;60) Senior"))</f>
        <v>(25–60) Adult</v>
      </c>
      <c r="Y1592" t="s">
        <v>44</v>
      </c>
      <c r="Z1592" t="s">
        <v>33</v>
      </c>
      <c r="AA1592" t="s">
        <v>45</v>
      </c>
      <c r="AB1592" t="s">
        <v>64</v>
      </c>
      <c r="AC1592">
        <v>21</v>
      </c>
      <c r="AD1592" t="s">
        <v>47</v>
      </c>
      <c r="AE1592" t="s">
        <v>48</v>
      </c>
      <c r="AF1592" t="s">
        <v>49</v>
      </c>
      <c r="AG1592" t="s">
        <v>50</v>
      </c>
      <c r="AH1592">
        <v>0.2</v>
      </c>
      <c r="AI1592" t="s">
        <v>66</v>
      </c>
      <c r="AJ1592" t="s">
        <v>91</v>
      </c>
    </row>
    <row r="1593" spans="1:36">
      <c r="A1593" t="s">
        <v>2720</v>
      </c>
      <c r="B1593">
        <f>1</f>
        <v>1</v>
      </c>
      <c r="C1593" t="s">
        <v>122</v>
      </c>
      <c r="D1593" t="str">
        <f>VLOOKUP(Table1[[#This Row],[State Name]], Lookup!$A$2:$B$33, 2, FALSE)</f>
        <v>RJ</v>
      </c>
      <c r="E1593" t="s">
        <v>483</v>
      </c>
      <c r="F1593">
        <v>2018</v>
      </c>
      <c r="G1593" t="s">
        <v>56</v>
      </c>
      <c r="H1593">
        <f t="shared" si="24"/>
        <v>1</v>
      </c>
      <c r="I1593" s="3">
        <f>DATE(Table1[[#This Row],[Year]],Table1[[#This Row],[Month_Number]],1)</f>
        <v>43101</v>
      </c>
      <c r="J1593" t="s">
        <v>35</v>
      </c>
      <c r="K1593" t="s">
        <v>1301</v>
      </c>
      <c r="L1593" t="s">
        <v>50</v>
      </c>
      <c r="M1593">
        <v>3</v>
      </c>
      <c r="N1593" t="s">
        <v>113</v>
      </c>
      <c r="O1593">
        <v>5</v>
      </c>
      <c r="P1593">
        <v>3</v>
      </c>
      <c r="Q1593" t="s">
        <v>119</v>
      </c>
      <c r="R1593" t="s">
        <v>104</v>
      </c>
      <c r="S1593" t="s">
        <v>62</v>
      </c>
      <c r="T1593" t="s">
        <v>105</v>
      </c>
      <c r="U1593" t="s">
        <v>33</v>
      </c>
      <c r="V1593">
        <v>95</v>
      </c>
      <c r="W1593">
        <v>24</v>
      </c>
      <c r="X1593" t="str">
        <f>IF(Table1[[#This Row],[Driver Age]]&lt;25,"(&lt;25) Young",IF(Table1[[#This Row],[Driver Age]]&lt;=60,"(25–60) Adult","(&gt;60) Senior"))</f>
        <v>(&lt;25) Young</v>
      </c>
      <c r="Y1593" t="s">
        <v>44</v>
      </c>
      <c r="Z1593" t="s">
        <v>90</v>
      </c>
      <c r="AA1593" t="s">
        <v>45</v>
      </c>
      <c r="AB1593" t="s">
        <v>64</v>
      </c>
      <c r="AC1593">
        <v>19</v>
      </c>
      <c r="AD1593" t="s">
        <v>114</v>
      </c>
      <c r="AE1593" t="s">
        <v>65</v>
      </c>
      <c r="AF1593" t="s">
        <v>49</v>
      </c>
      <c r="AG1593" t="s">
        <v>50</v>
      </c>
      <c r="AH1593">
        <v>0.6</v>
      </c>
      <c r="AI1593" t="s">
        <v>168</v>
      </c>
      <c r="AJ1593" t="s">
        <v>67</v>
      </c>
    </row>
    <row r="1594" spans="1:36">
      <c r="A1594" t="s">
        <v>2721</v>
      </c>
      <c r="B1594">
        <f>1</f>
        <v>1</v>
      </c>
      <c r="C1594" t="s">
        <v>54</v>
      </c>
      <c r="D1594" t="str">
        <f>VLOOKUP(Table1[[#This Row],[State Name]], Lookup!$A$2:$B$33, 2, FALSE)</f>
        <v>UP</v>
      </c>
      <c r="E1594" t="s">
        <v>174</v>
      </c>
      <c r="F1594">
        <v>2022</v>
      </c>
      <c r="G1594" t="s">
        <v>117</v>
      </c>
      <c r="H1594">
        <f t="shared" si="24"/>
        <v>12</v>
      </c>
      <c r="I1594" s="3">
        <f>DATE(Table1[[#This Row],[Year]],Table1[[#This Row],[Month_Number]],1)</f>
        <v>44896</v>
      </c>
      <c r="J1594" t="s">
        <v>35</v>
      </c>
      <c r="K1594" t="s">
        <v>2722</v>
      </c>
      <c r="L1594" t="s">
        <v>59</v>
      </c>
      <c r="M1594">
        <v>2</v>
      </c>
      <c r="N1594" t="s">
        <v>60</v>
      </c>
      <c r="O1594">
        <v>10</v>
      </c>
      <c r="P1594">
        <v>4</v>
      </c>
      <c r="Q1594" t="s">
        <v>39</v>
      </c>
      <c r="R1594" t="s">
        <v>104</v>
      </c>
      <c r="S1594" t="s">
        <v>41</v>
      </c>
      <c r="T1594" t="s">
        <v>63</v>
      </c>
      <c r="U1594" t="s">
        <v>106</v>
      </c>
      <c r="V1594">
        <v>117</v>
      </c>
      <c r="W1594">
        <v>51</v>
      </c>
      <c r="X1594" t="str">
        <f>IF(Table1[[#This Row],[Driver Age]]&lt;25,"(&lt;25) Young",IF(Table1[[#This Row],[Driver Age]]&lt;=60,"(25–60) Adult","(&gt;60) Senior"))</f>
        <v>(25–60) Adult</v>
      </c>
      <c r="Y1594" t="s">
        <v>75</v>
      </c>
      <c r="Z1594" t="s">
        <v>33</v>
      </c>
      <c r="AA1594" t="s">
        <v>45</v>
      </c>
      <c r="AB1594" t="s">
        <v>64</v>
      </c>
      <c r="AC1594">
        <v>12</v>
      </c>
      <c r="AD1594" t="s">
        <v>135</v>
      </c>
      <c r="AE1594" t="s">
        <v>79</v>
      </c>
      <c r="AF1594" t="s">
        <v>49</v>
      </c>
      <c r="AG1594" t="s">
        <v>50</v>
      </c>
      <c r="AH1594">
        <v>0.4</v>
      </c>
      <c r="AI1594" t="s">
        <v>66</v>
      </c>
      <c r="AJ1594" t="s">
        <v>81</v>
      </c>
    </row>
    <row r="1595" spans="1:36">
      <c r="A1595" t="s">
        <v>2723</v>
      </c>
      <c r="B1595">
        <f>1</f>
        <v>1</v>
      </c>
      <c r="C1595" t="s">
        <v>69</v>
      </c>
      <c r="D1595" t="str">
        <f>VLOOKUP(Table1[[#This Row],[State Name]], Lookup!$A$2:$B$33, 2, FALSE)</f>
        <v>CG</v>
      </c>
      <c r="E1595" t="s">
        <v>33</v>
      </c>
      <c r="F1595">
        <v>2019</v>
      </c>
      <c r="G1595" t="s">
        <v>117</v>
      </c>
      <c r="H1595">
        <f t="shared" si="24"/>
        <v>12</v>
      </c>
      <c r="I1595" s="3">
        <f>DATE(Table1[[#This Row],[Year]],Table1[[#This Row],[Month_Number]],1)</f>
        <v>43800</v>
      </c>
      <c r="J1595" t="s">
        <v>57</v>
      </c>
      <c r="K1595" t="s">
        <v>1051</v>
      </c>
      <c r="L1595" t="s">
        <v>37</v>
      </c>
      <c r="M1595">
        <v>4</v>
      </c>
      <c r="N1595" t="s">
        <v>162</v>
      </c>
      <c r="O1595">
        <v>1</v>
      </c>
      <c r="P1595">
        <v>0</v>
      </c>
      <c r="Q1595" t="s">
        <v>103</v>
      </c>
      <c r="R1595" t="s">
        <v>40</v>
      </c>
      <c r="S1595" t="s">
        <v>41</v>
      </c>
      <c r="T1595" t="s">
        <v>42</v>
      </c>
      <c r="U1595" t="s">
        <v>106</v>
      </c>
      <c r="V1595">
        <v>77</v>
      </c>
      <c r="W1595">
        <v>37</v>
      </c>
      <c r="X1595" t="str">
        <f>IF(Table1[[#This Row],[Driver Age]]&lt;25,"(&lt;25) Young",IF(Table1[[#This Row],[Driver Age]]&lt;=60,"(25–60) Adult","(&gt;60) Senior"))</f>
        <v>(25–60) Adult</v>
      </c>
      <c r="Y1595" t="s">
        <v>44</v>
      </c>
      <c r="Z1595" t="s">
        <v>33</v>
      </c>
      <c r="AA1595" t="s">
        <v>76</v>
      </c>
      <c r="AB1595" t="s">
        <v>64</v>
      </c>
      <c r="AC1595">
        <v>1</v>
      </c>
      <c r="AD1595" t="s">
        <v>47</v>
      </c>
      <c r="AE1595" t="s">
        <v>65</v>
      </c>
      <c r="AF1595" t="s">
        <v>49</v>
      </c>
      <c r="AG1595" t="s">
        <v>143</v>
      </c>
      <c r="AH1595">
        <v>0</v>
      </c>
      <c r="AI1595" t="s">
        <v>108</v>
      </c>
      <c r="AJ1595" t="s">
        <v>91</v>
      </c>
    </row>
    <row r="1596" spans="1:36">
      <c r="A1596" t="s">
        <v>2724</v>
      </c>
      <c r="B1596">
        <f>1</f>
        <v>1</v>
      </c>
      <c r="C1596" t="s">
        <v>54</v>
      </c>
      <c r="D1596" t="str">
        <f>VLOOKUP(Table1[[#This Row],[State Name]], Lookup!$A$2:$B$33, 2, FALSE)</f>
        <v>UP</v>
      </c>
      <c r="E1596" t="s">
        <v>174</v>
      </c>
      <c r="F1596">
        <v>2021</v>
      </c>
      <c r="G1596" t="s">
        <v>111</v>
      </c>
      <c r="H1596">
        <f t="shared" si="24"/>
        <v>10</v>
      </c>
      <c r="I1596" s="3">
        <f>DATE(Table1[[#This Row],[Year]],Table1[[#This Row],[Month_Number]],1)</f>
        <v>44470</v>
      </c>
      <c r="J1596" t="s">
        <v>84</v>
      </c>
      <c r="K1596" t="s">
        <v>827</v>
      </c>
      <c r="L1596" t="s">
        <v>50</v>
      </c>
      <c r="M1596">
        <v>3</v>
      </c>
      <c r="N1596" t="s">
        <v>71</v>
      </c>
      <c r="O1596">
        <v>8</v>
      </c>
      <c r="P1596">
        <v>0</v>
      </c>
      <c r="Q1596" t="s">
        <v>103</v>
      </c>
      <c r="R1596" t="s">
        <v>40</v>
      </c>
      <c r="S1596" t="s">
        <v>62</v>
      </c>
      <c r="T1596" t="s">
        <v>74</v>
      </c>
      <c r="U1596" t="s">
        <v>43</v>
      </c>
      <c r="V1596">
        <v>75</v>
      </c>
      <c r="W1596">
        <v>49</v>
      </c>
      <c r="X1596" t="str">
        <f>IF(Table1[[#This Row],[Driver Age]]&lt;25,"(&lt;25) Young",IF(Table1[[#This Row],[Driver Age]]&lt;=60,"(25–60) Adult","(&gt;60) Senior"))</f>
        <v>(25–60) Adult</v>
      </c>
      <c r="Y1596" t="s">
        <v>75</v>
      </c>
      <c r="Z1596" t="s">
        <v>33</v>
      </c>
      <c r="AA1596" t="s">
        <v>45</v>
      </c>
      <c r="AB1596" t="s">
        <v>46</v>
      </c>
      <c r="AC1596">
        <v>3</v>
      </c>
      <c r="AD1596" t="s">
        <v>47</v>
      </c>
      <c r="AE1596" t="s">
        <v>48</v>
      </c>
      <c r="AF1596" t="s">
        <v>26</v>
      </c>
      <c r="AG1596" t="s">
        <v>143</v>
      </c>
      <c r="AH1596">
        <v>0</v>
      </c>
      <c r="AI1596" t="s">
        <v>108</v>
      </c>
      <c r="AJ1596" t="s">
        <v>91</v>
      </c>
    </row>
    <row r="1597" spans="1:36">
      <c r="A1597" t="s">
        <v>2725</v>
      </c>
      <c r="B1597">
        <f>1</f>
        <v>1</v>
      </c>
      <c r="C1597" t="s">
        <v>145</v>
      </c>
      <c r="D1597" t="str">
        <f>VLOOKUP(Table1[[#This Row],[State Name]], Lookup!$A$2:$B$33, 2, FALSE)</f>
        <v>TS</v>
      </c>
      <c r="E1597" t="s">
        <v>33</v>
      </c>
      <c r="F1597">
        <v>2019</v>
      </c>
      <c r="G1597" t="s">
        <v>130</v>
      </c>
      <c r="H1597">
        <f t="shared" si="24"/>
        <v>4</v>
      </c>
      <c r="I1597" s="3">
        <f>DATE(Table1[[#This Row],[Year]],Table1[[#This Row],[Month_Number]],1)</f>
        <v>43556</v>
      </c>
      <c r="J1597" t="s">
        <v>84</v>
      </c>
      <c r="K1597" t="s">
        <v>705</v>
      </c>
      <c r="L1597" t="s">
        <v>59</v>
      </c>
      <c r="M1597">
        <v>4</v>
      </c>
      <c r="N1597" t="s">
        <v>38</v>
      </c>
      <c r="O1597">
        <v>8</v>
      </c>
      <c r="P1597">
        <v>1</v>
      </c>
      <c r="Q1597" t="s">
        <v>103</v>
      </c>
      <c r="R1597" t="s">
        <v>61</v>
      </c>
      <c r="S1597" t="s">
        <v>120</v>
      </c>
      <c r="T1597" t="s">
        <v>63</v>
      </c>
      <c r="U1597" t="s">
        <v>106</v>
      </c>
      <c r="V1597">
        <v>95</v>
      </c>
      <c r="W1597">
        <v>26</v>
      </c>
      <c r="X1597" t="str">
        <f>IF(Table1[[#This Row],[Driver Age]]&lt;25,"(&lt;25) Young",IF(Table1[[#This Row],[Driver Age]]&lt;=60,"(25–60) Adult","(&gt;60) Senior"))</f>
        <v>(25–60) Adult</v>
      </c>
      <c r="Y1597" t="s">
        <v>75</v>
      </c>
      <c r="Z1597" t="s">
        <v>90</v>
      </c>
      <c r="AA1597" t="s">
        <v>76</v>
      </c>
      <c r="AB1597" t="s">
        <v>97</v>
      </c>
      <c r="AC1597">
        <v>0</v>
      </c>
      <c r="AD1597" t="s">
        <v>47</v>
      </c>
      <c r="AE1597" t="s">
        <v>65</v>
      </c>
      <c r="AF1597" t="s">
        <v>26</v>
      </c>
      <c r="AG1597" t="s">
        <v>50</v>
      </c>
      <c r="AH1597">
        <v>0.12</v>
      </c>
      <c r="AI1597" t="s">
        <v>80</v>
      </c>
      <c r="AJ1597" t="s">
        <v>67</v>
      </c>
    </row>
    <row r="1598" spans="1:36">
      <c r="A1598" t="s">
        <v>2726</v>
      </c>
      <c r="B1598">
        <f>1</f>
        <v>1</v>
      </c>
      <c r="C1598" t="s">
        <v>294</v>
      </c>
      <c r="D1598" t="str">
        <f>VLOOKUP(Table1[[#This Row],[State Name]], Lookup!$A$2:$B$33, 2, FALSE)</f>
        <v>MZ</v>
      </c>
      <c r="E1598" t="s">
        <v>33</v>
      </c>
      <c r="F1598">
        <v>2019</v>
      </c>
      <c r="G1598" t="s">
        <v>138</v>
      </c>
      <c r="H1598">
        <f t="shared" si="24"/>
        <v>9</v>
      </c>
      <c r="I1598" s="3">
        <f>DATE(Table1[[#This Row],[Year]],Table1[[#This Row],[Month_Number]],1)</f>
        <v>43709</v>
      </c>
      <c r="J1598" t="s">
        <v>84</v>
      </c>
      <c r="K1598" t="s">
        <v>1157</v>
      </c>
      <c r="L1598" t="s">
        <v>37</v>
      </c>
      <c r="M1598">
        <v>4</v>
      </c>
      <c r="N1598" t="s">
        <v>162</v>
      </c>
      <c r="O1598">
        <v>4</v>
      </c>
      <c r="P1598">
        <v>1</v>
      </c>
      <c r="Q1598" t="s">
        <v>39</v>
      </c>
      <c r="R1598" t="s">
        <v>61</v>
      </c>
      <c r="S1598" t="s">
        <v>73</v>
      </c>
      <c r="T1598" t="s">
        <v>42</v>
      </c>
      <c r="U1598" t="s">
        <v>33</v>
      </c>
      <c r="V1598">
        <v>57</v>
      </c>
      <c r="W1598">
        <v>52</v>
      </c>
      <c r="X1598" t="str">
        <f>IF(Table1[[#This Row],[Driver Age]]&lt;25,"(&lt;25) Young",IF(Table1[[#This Row],[Driver Age]]&lt;=60,"(25–60) Adult","(&gt;60) Senior"))</f>
        <v>(25–60) Adult</v>
      </c>
      <c r="Y1598" t="s">
        <v>44</v>
      </c>
      <c r="Z1598" t="s">
        <v>107</v>
      </c>
      <c r="AA1598" t="s">
        <v>76</v>
      </c>
      <c r="AB1598" t="s">
        <v>97</v>
      </c>
      <c r="AC1598">
        <v>10</v>
      </c>
      <c r="AD1598" t="s">
        <v>78</v>
      </c>
      <c r="AE1598" t="s">
        <v>65</v>
      </c>
      <c r="AF1598" t="s">
        <v>26</v>
      </c>
      <c r="AG1598" t="s">
        <v>50</v>
      </c>
      <c r="AH1598">
        <v>0.25</v>
      </c>
      <c r="AI1598" t="s">
        <v>66</v>
      </c>
      <c r="AJ1598" t="s">
        <v>52</v>
      </c>
    </row>
    <row r="1599" spans="1:36">
      <c r="A1599" t="s">
        <v>2727</v>
      </c>
      <c r="B1599">
        <f>1</f>
        <v>1</v>
      </c>
      <c r="C1599" t="s">
        <v>311</v>
      </c>
      <c r="D1599" t="str">
        <f>VLOOKUP(Table1[[#This Row],[State Name]], Lookup!$A$2:$B$33, 2, FALSE)</f>
        <v>JH</v>
      </c>
      <c r="E1599" t="s">
        <v>33</v>
      </c>
      <c r="F1599">
        <v>2020</v>
      </c>
      <c r="G1599" t="s">
        <v>124</v>
      </c>
      <c r="H1599">
        <f t="shared" si="24"/>
        <v>7</v>
      </c>
      <c r="I1599" s="3">
        <f>DATE(Table1[[#This Row],[Year]],Table1[[#This Row],[Month_Number]],1)</f>
        <v>44013</v>
      </c>
      <c r="J1599" t="s">
        <v>57</v>
      </c>
      <c r="K1599" t="s">
        <v>2214</v>
      </c>
      <c r="L1599" t="s">
        <v>37</v>
      </c>
      <c r="M1599">
        <v>1</v>
      </c>
      <c r="N1599" t="s">
        <v>38</v>
      </c>
      <c r="O1599">
        <v>0</v>
      </c>
      <c r="P1599">
        <v>0</v>
      </c>
      <c r="Q1599" t="s">
        <v>119</v>
      </c>
      <c r="R1599" t="s">
        <v>61</v>
      </c>
      <c r="S1599" t="s">
        <v>41</v>
      </c>
      <c r="T1599" t="s">
        <v>74</v>
      </c>
      <c r="U1599" t="s">
        <v>89</v>
      </c>
      <c r="V1599">
        <v>87</v>
      </c>
      <c r="W1599">
        <v>45</v>
      </c>
      <c r="X1599" t="str">
        <f>IF(Table1[[#This Row],[Driver Age]]&lt;25,"(&lt;25) Young",IF(Table1[[#This Row],[Driver Age]]&lt;=60,"(25–60) Adult","(&gt;60) Senior"))</f>
        <v>(25–60) Adult</v>
      </c>
      <c r="Y1599" t="s">
        <v>44</v>
      </c>
      <c r="Z1599" t="s">
        <v>33</v>
      </c>
      <c r="AA1599" t="s">
        <v>76</v>
      </c>
      <c r="AB1599" t="s">
        <v>97</v>
      </c>
      <c r="AC1599">
        <v>16</v>
      </c>
      <c r="AD1599" t="s">
        <v>135</v>
      </c>
      <c r="AE1599" t="s">
        <v>48</v>
      </c>
      <c r="AF1599" t="s">
        <v>49</v>
      </c>
      <c r="AG1599" t="s">
        <v>143</v>
      </c>
      <c r="AH1599">
        <v>0</v>
      </c>
      <c r="AI1599" t="s">
        <v>108</v>
      </c>
      <c r="AJ1599" t="s">
        <v>91</v>
      </c>
    </row>
    <row r="1600" spans="1:36">
      <c r="A1600" t="s">
        <v>2728</v>
      </c>
      <c r="B1600">
        <f>1</f>
        <v>1</v>
      </c>
      <c r="C1600" t="s">
        <v>157</v>
      </c>
      <c r="D1600" t="str">
        <f>VLOOKUP(Table1[[#This Row],[State Name]], Lookup!$A$2:$B$33, 2, FALSE)</f>
        <v>KA</v>
      </c>
      <c r="E1600" t="s">
        <v>158</v>
      </c>
      <c r="F1600">
        <v>2022</v>
      </c>
      <c r="G1600" t="s">
        <v>171</v>
      </c>
      <c r="H1600">
        <f t="shared" si="24"/>
        <v>2</v>
      </c>
      <c r="I1600" s="3">
        <f>DATE(Table1[[#This Row],[Year]],Table1[[#This Row],[Month_Number]],1)</f>
        <v>44593</v>
      </c>
      <c r="J1600" t="s">
        <v>57</v>
      </c>
      <c r="K1600" t="s">
        <v>1759</v>
      </c>
      <c r="L1600" t="s">
        <v>59</v>
      </c>
      <c r="M1600">
        <v>1</v>
      </c>
      <c r="N1600" t="s">
        <v>38</v>
      </c>
      <c r="O1600">
        <v>0</v>
      </c>
      <c r="P1600">
        <v>5</v>
      </c>
      <c r="Q1600" t="s">
        <v>87</v>
      </c>
      <c r="R1600" t="s">
        <v>40</v>
      </c>
      <c r="S1600" t="s">
        <v>73</v>
      </c>
      <c r="T1600" t="s">
        <v>63</v>
      </c>
      <c r="U1600" t="s">
        <v>33</v>
      </c>
      <c r="V1600">
        <v>72</v>
      </c>
      <c r="W1600">
        <v>38</v>
      </c>
      <c r="X1600" t="str">
        <f>IF(Table1[[#This Row],[Driver Age]]&lt;25,"(&lt;25) Young",IF(Table1[[#This Row],[Driver Age]]&lt;=60,"(25–60) Adult","(&gt;60) Senior"))</f>
        <v>(25–60) Adult</v>
      </c>
      <c r="Y1600" t="s">
        <v>75</v>
      </c>
      <c r="Z1600" t="s">
        <v>107</v>
      </c>
      <c r="AA1600" t="s">
        <v>45</v>
      </c>
      <c r="AB1600" t="s">
        <v>64</v>
      </c>
      <c r="AC1600">
        <v>0</v>
      </c>
      <c r="AD1600" t="s">
        <v>47</v>
      </c>
      <c r="AE1600" t="s">
        <v>79</v>
      </c>
      <c r="AF1600" t="s">
        <v>49</v>
      </c>
      <c r="AG1600" t="s">
        <v>50</v>
      </c>
      <c r="AH1600">
        <v>0</v>
      </c>
      <c r="AI1600" t="s">
        <v>108</v>
      </c>
      <c r="AJ1600" t="s">
        <v>91</v>
      </c>
    </row>
    <row r="1601" spans="1:36">
      <c r="A1601" t="s">
        <v>2729</v>
      </c>
      <c r="B1601">
        <f>1</f>
        <v>1</v>
      </c>
      <c r="C1601" t="s">
        <v>99</v>
      </c>
      <c r="D1601" t="str">
        <f>VLOOKUP(Table1[[#This Row],[State Name]], Lookup!$A$2:$B$33, 2, FALSE)</f>
        <v>ML</v>
      </c>
      <c r="E1601" t="s">
        <v>33</v>
      </c>
      <c r="F1601">
        <v>2021</v>
      </c>
      <c r="G1601" t="s">
        <v>171</v>
      </c>
      <c r="H1601">
        <f t="shared" si="24"/>
        <v>2</v>
      </c>
      <c r="I1601" s="3">
        <f>DATE(Table1[[#This Row],[Year]],Table1[[#This Row],[Month_Number]],1)</f>
        <v>44228</v>
      </c>
      <c r="J1601" t="s">
        <v>57</v>
      </c>
      <c r="K1601" t="s">
        <v>2057</v>
      </c>
      <c r="L1601" t="s">
        <v>50</v>
      </c>
      <c r="M1601">
        <v>5</v>
      </c>
      <c r="N1601" t="s">
        <v>60</v>
      </c>
      <c r="O1601">
        <v>7</v>
      </c>
      <c r="P1601">
        <v>2</v>
      </c>
      <c r="Q1601" t="s">
        <v>39</v>
      </c>
      <c r="R1601" t="s">
        <v>104</v>
      </c>
      <c r="S1601" t="s">
        <v>41</v>
      </c>
      <c r="T1601" t="s">
        <v>42</v>
      </c>
      <c r="U1601" t="s">
        <v>43</v>
      </c>
      <c r="V1601">
        <v>70</v>
      </c>
      <c r="W1601">
        <v>63</v>
      </c>
      <c r="X1601" t="str">
        <f>IF(Table1[[#This Row],[Driver Age]]&lt;25,"(&lt;25) Young",IF(Table1[[#This Row],[Driver Age]]&lt;=60,"(25–60) Adult","(&gt;60) Senior"))</f>
        <v>(&gt;60) Senior</v>
      </c>
      <c r="Y1601" t="s">
        <v>75</v>
      </c>
      <c r="Z1601" t="s">
        <v>90</v>
      </c>
      <c r="AA1601" t="s">
        <v>76</v>
      </c>
      <c r="AB1601" t="s">
        <v>64</v>
      </c>
      <c r="AC1601">
        <v>4</v>
      </c>
      <c r="AD1601" t="s">
        <v>47</v>
      </c>
      <c r="AE1601" t="s">
        <v>48</v>
      </c>
      <c r="AF1601" t="s">
        <v>49</v>
      </c>
      <c r="AG1601" t="s">
        <v>50</v>
      </c>
      <c r="AH1601">
        <v>0.28999999999999998</v>
      </c>
      <c r="AI1601" t="s">
        <v>66</v>
      </c>
      <c r="AJ1601" t="s">
        <v>91</v>
      </c>
    </row>
    <row r="1602" spans="1:36">
      <c r="A1602" t="s">
        <v>2730</v>
      </c>
      <c r="B1602">
        <f>1</f>
        <v>1</v>
      </c>
      <c r="C1602" t="s">
        <v>191</v>
      </c>
      <c r="D1602" t="str">
        <f>VLOOKUP(Table1[[#This Row],[State Name]], Lookup!$A$2:$B$33, 2, FALSE)</f>
        <v>CH</v>
      </c>
      <c r="E1602" t="s">
        <v>33</v>
      </c>
      <c r="F1602">
        <v>2019</v>
      </c>
      <c r="G1602" t="s">
        <v>100</v>
      </c>
      <c r="H1602">
        <f t="shared" ref="H1602:H1665" si="25">MONTH(DATEVALUE(G1602 &amp; " 5"))</f>
        <v>11</v>
      </c>
      <c r="I1602" s="3">
        <f>DATE(Table1[[#This Row],[Year]],Table1[[#This Row],[Month_Number]],1)</f>
        <v>43770</v>
      </c>
      <c r="J1602" t="s">
        <v>95</v>
      </c>
      <c r="K1602" t="s">
        <v>161</v>
      </c>
      <c r="L1602" t="s">
        <v>59</v>
      </c>
      <c r="M1602">
        <v>2</v>
      </c>
      <c r="N1602" t="s">
        <v>38</v>
      </c>
      <c r="O1602">
        <v>4</v>
      </c>
      <c r="P1602">
        <v>4</v>
      </c>
      <c r="Q1602" t="s">
        <v>72</v>
      </c>
      <c r="R1602" t="s">
        <v>61</v>
      </c>
      <c r="S1602" t="s">
        <v>120</v>
      </c>
      <c r="T1602" t="s">
        <v>63</v>
      </c>
      <c r="U1602" t="s">
        <v>33</v>
      </c>
      <c r="V1602">
        <v>39</v>
      </c>
      <c r="W1602">
        <v>44</v>
      </c>
      <c r="X1602" t="str">
        <f>IF(Table1[[#This Row],[Driver Age]]&lt;25,"(&lt;25) Young",IF(Table1[[#This Row],[Driver Age]]&lt;=60,"(25–60) Adult","(&gt;60) Senior"))</f>
        <v>(25–60) Adult</v>
      </c>
      <c r="Y1602" t="s">
        <v>44</v>
      </c>
      <c r="Z1602" t="s">
        <v>33</v>
      </c>
      <c r="AA1602" t="s">
        <v>45</v>
      </c>
      <c r="AB1602" t="s">
        <v>64</v>
      </c>
      <c r="AC1602">
        <v>10</v>
      </c>
      <c r="AD1602" t="s">
        <v>78</v>
      </c>
      <c r="AE1602" t="s">
        <v>65</v>
      </c>
      <c r="AF1602" t="s">
        <v>49</v>
      </c>
      <c r="AG1602" t="s">
        <v>50</v>
      </c>
      <c r="AH1602">
        <v>1</v>
      </c>
      <c r="AI1602" t="s">
        <v>108</v>
      </c>
      <c r="AJ1602" t="s">
        <v>109</v>
      </c>
    </row>
    <row r="1603" spans="1:36">
      <c r="A1603" t="s">
        <v>2731</v>
      </c>
      <c r="B1603">
        <f>1</f>
        <v>1</v>
      </c>
      <c r="C1603" t="s">
        <v>253</v>
      </c>
      <c r="D1603" t="str">
        <f>VLOOKUP(Table1[[#This Row],[State Name]], Lookup!$A$2:$B$33, 2, FALSE)</f>
        <v>UK</v>
      </c>
      <c r="E1603" t="s">
        <v>33</v>
      </c>
      <c r="F1603">
        <v>2022</v>
      </c>
      <c r="G1603" t="s">
        <v>124</v>
      </c>
      <c r="H1603">
        <f t="shared" si="25"/>
        <v>7</v>
      </c>
      <c r="I1603" s="3">
        <f>DATE(Table1[[#This Row],[Year]],Table1[[#This Row],[Month_Number]],1)</f>
        <v>44743</v>
      </c>
      <c r="J1603" t="s">
        <v>35</v>
      </c>
      <c r="K1603" t="s">
        <v>2732</v>
      </c>
      <c r="L1603" t="s">
        <v>50</v>
      </c>
      <c r="M1603">
        <v>2</v>
      </c>
      <c r="N1603" t="s">
        <v>60</v>
      </c>
      <c r="O1603">
        <v>8</v>
      </c>
      <c r="P1603">
        <v>2</v>
      </c>
      <c r="Q1603" t="s">
        <v>39</v>
      </c>
      <c r="R1603" t="s">
        <v>104</v>
      </c>
      <c r="S1603" t="s">
        <v>62</v>
      </c>
      <c r="T1603" t="s">
        <v>63</v>
      </c>
      <c r="U1603" t="s">
        <v>89</v>
      </c>
      <c r="V1603">
        <v>98</v>
      </c>
      <c r="W1603">
        <v>54</v>
      </c>
      <c r="X1603" t="str">
        <f>IF(Table1[[#This Row],[Driver Age]]&lt;25,"(&lt;25) Young",IF(Table1[[#This Row],[Driver Age]]&lt;=60,"(25–60) Adult","(&gt;60) Senior"))</f>
        <v>(25–60) Adult</v>
      </c>
      <c r="Y1603" t="s">
        <v>75</v>
      </c>
      <c r="Z1603" t="s">
        <v>107</v>
      </c>
      <c r="AA1603" t="s">
        <v>45</v>
      </c>
      <c r="AB1603" t="s">
        <v>97</v>
      </c>
      <c r="AC1603">
        <v>13</v>
      </c>
      <c r="AD1603" t="s">
        <v>135</v>
      </c>
      <c r="AE1603" t="s">
        <v>79</v>
      </c>
      <c r="AF1603" t="s">
        <v>49</v>
      </c>
      <c r="AG1603" t="s">
        <v>50</v>
      </c>
      <c r="AH1603">
        <v>0.25</v>
      </c>
      <c r="AI1603" t="s">
        <v>66</v>
      </c>
      <c r="AJ1603" t="s">
        <v>67</v>
      </c>
    </row>
    <row r="1604" spans="1:36">
      <c r="A1604" t="s">
        <v>2733</v>
      </c>
      <c r="B1604">
        <f>1</f>
        <v>1</v>
      </c>
      <c r="C1604" t="s">
        <v>234</v>
      </c>
      <c r="D1604" t="str">
        <f>VLOOKUP(Table1[[#This Row],[State Name]], Lookup!$A$2:$B$33, 2, FALSE)</f>
        <v>TR</v>
      </c>
      <c r="E1604" t="s">
        <v>33</v>
      </c>
      <c r="F1604">
        <v>2020</v>
      </c>
      <c r="G1604" t="s">
        <v>111</v>
      </c>
      <c r="H1604">
        <f t="shared" si="25"/>
        <v>10</v>
      </c>
      <c r="I1604" s="3">
        <f>DATE(Table1[[#This Row],[Year]],Table1[[#This Row],[Month_Number]],1)</f>
        <v>44105</v>
      </c>
      <c r="J1604" t="s">
        <v>95</v>
      </c>
      <c r="K1604" t="s">
        <v>1222</v>
      </c>
      <c r="L1604" t="s">
        <v>59</v>
      </c>
      <c r="M1604">
        <v>1</v>
      </c>
      <c r="N1604" t="s">
        <v>60</v>
      </c>
      <c r="O1604">
        <v>2</v>
      </c>
      <c r="P1604">
        <v>5</v>
      </c>
      <c r="Q1604" t="s">
        <v>39</v>
      </c>
      <c r="R1604" t="s">
        <v>104</v>
      </c>
      <c r="S1604" t="s">
        <v>73</v>
      </c>
      <c r="T1604" t="s">
        <v>105</v>
      </c>
      <c r="U1604" t="s">
        <v>43</v>
      </c>
      <c r="V1604">
        <v>119</v>
      </c>
      <c r="W1604">
        <v>64</v>
      </c>
      <c r="X1604" t="str">
        <f>IF(Table1[[#This Row],[Driver Age]]&lt;25,"(&lt;25) Young",IF(Table1[[#This Row],[Driver Age]]&lt;=60,"(25–60) Adult","(&gt;60) Senior"))</f>
        <v>(&gt;60) Senior</v>
      </c>
      <c r="Y1604" t="s">
        <v>75</v>
      </c>
      <c r="Z1604" t="s">
        <v>33</v>
      </c>
      <c r="AA1604" t="s">
        <v>76</v>
      </c>
      <c r="AB1604" t="s">
        <v>97</v>
      </c>
      <c r="AC1604">
        <v>3</v>
      </c>
      <c r="AD1604" t="s">
        <v>47</v>
      </c>
      <c r="AE1604" t="s">
        <v>48</v>
      </c>
      <c r="AF1604" t="s">
        <v>49</v>
      </c>
      <c r="AG1604" t="s">
        <v>50</v>
      </c>
      <c r="AH1604">
        <v>2.5</v>
      </c>
      <c r="AI1604" t="s">
        <v>66</v>
      </c>
      <c r="AJ1604" t="s">
        <v>81</v>
      </c>
    </row>
    <row r="1605" spans="1:36">
      <c r="A1605" t="s">
        <v>2734</v>
      </c>
      <c r="B1605">
        <f>1</f>
        <v>1</v>
      </c>
      <c r="C1605" t="s">
        <v>93</v>
      </c>
      <c r="D1605" t="str">
        <f>VLOOKUP(Table1[[#This Row],[State Name]], Lookup!$A$2:$B$33, 2, FALSE)</f>
        <v>SK</v>
      </c>
      <c r="E1605" t="s">
        <v>33</v>
      </c>
      <c r="F1605">
        <v>2019</v>
      </c>
      <c r="G1605" t="s">
        <v>100</v>
      </c>
      <c r="H1605">
        <f t="shared" si="25"/>
        <v>11</v>
      </c>
      <c r="I1605" s="3">
        <f>DATE(Table1[[#This Row],[Year]],Table1[[#This Row],[Month_Number]],1)</f>
        <v>43770</v>
      </c>
      <c r="J1605" t="s">
        <v>95</v>
      </c>
      <c r="K1605" t="s">
        <v>2209</v>
      </c>
      <c r="L1605" t="s">
        <v>37</v>
      </c>
      <c r="M1605">
        <v>3</v>
      </c>
      <c r="N1605" t="s">
        <v>162</v>
      </c>
      <c r="O1605">
        <v>4</v>
      </c>
      <c r="P1605">
        <v>5</v>
      </c>
      <c r="Q1605" t="s">
        <v>72</v>
      </c>
      <c r="R1605" t="s">
        <v>104</v>
      </c>
      <c r="S1605" t="s">
        <v>120</v>
      </c>
      <c r="T1605" t="s">
        <v>105</v>
      </c>
      <c r="U1605" t="s">
        <v>89</v>
      </c>
      <c r="V1605">
        <v>68</v>
      </c>
      <c r="W1605">
        <v>64</v>
      </c>
      <c r="X1605" t="str">
        <f>IF(Table1[[#This Row],[Driver Age]]&lt;25,"(&lt;25) Young",IF(Table1[[#This Row],[Driver Age]]&lt;=60,"(25–60) Adult","(&gt;60) Senior"))</f>
        <v>(&gt;60) Senior</v>
      </c>
      <c r="Y1605" t="s">
        <v>44</v>
      </c>
      <c r="Z1605" t="s">
        <v>90</v>
      </c>
      <c r="AA1605" t="s">
        <v>45</v>
      </c>
      <c r="AB1605" t="s">
        <v>97</v>
      </c>
      <c r="AC1605">
        <v>8</v>
      </c>
      <c r="AD1605" t="s">
        <v>78</v>
      </c>
      <c r="AE1605" t="s">
        <v>65</v>
      </c>
      <c r="AF1605" t="s">
        <v>49</v>
      </c>
      <c r="AG1605" t="s">
        <v>50</v>
      </c>
      <c r="AH1605">
        <v>1.25</v>
      </c>
      <c r="AI1605" t="s">
        <v>66</v>
      </c>
      <c r="AJ1605" t="s">
        <v>52</v>
      </c>
    </row>
    <row r="1606" spans="1:36">
      <c r="A1606" t="s">
        <v>2735</v>
      </c>
      <c r="B1606">
        <f>1</f>
        <v>1</v>
      </c>
      <c r="C1606" t="s">
        <v>206</v>
      </c>
      <c r="D1606" t="str">
        <f>VLOOKUP(Table1[[#This Row],[State Name]], Lookup!$A$2:$B$33, 2, FALSE)</f>
        <v>OD</v>
      </c>
      <c r="E1606" t="s">
        <v>33</v>
      </c>
      <c r="F1606">
        <v>2023</v>
      </c>
      <c r="G1606" t="s">
        <v>94</v>
      </c>
      <c r="H1606">
        <f t="shared" si="25"/>
        <v>8</v>
      </c>
      <c r="I1606" s="3">
        <f>DATE(Table1[[#This Row],[Year]],Table1[[#This Row],[Month_Number]],1)</f>
        <v>45139</v>
      </c>
      <c r="J1606" t="s">
        <v>95</v>
      </c>
      <c r="K1606" t="s">
        <v>436</v>
      </c>
      <c r="L1606" t="s">
        <v>50</v>
      </c>
      <c r="M1606">
        <v>2</v>
      </c>
      <c r="N1606" t="s">
        <v>113</v>
      </c>
      <c r="O1606">
        <v>8</v>
      </c>
      <c r="P1606">
        <v>1</v>
      </c>
      <c r="Q1606" t="s">
        <v>72</v>
      </c>
      <c r="R1606" t="s">
        <v>104</v>
      </c>
      <c r="S1606" t="s">
        <v>120</v>
      </c>
      <c r="T1606" t="s">
        <v>105</v>
      </c>
      <c r="U1606" t="s">
        <v>33</v>
      </c>
      <c r="V1606">
        <v>112</v>
      </c>
      <c r="W1606">
        <v>59</v>
      </c>
      <c r="X1606" t="str">
        <f>IF(Table1[[#This Row],[Driver Age]]&lt;25,"(&lt;25) Young",IF(Table1[[#This Row],[Driver Age]]&lt;=60,"(25–60) Adult","(&gt;60) Senior"))</f>
        <v>(25–60) Adult</v>
      </c>
      <c r="Y1606" t="s">
        <v>44</v>
      </c>
      <c r="Z1606" t="s">
        <v>107</v>
      </c>
      <c r="AA1606" t="s">
        <v>45</v>
      </c>
      <c r="AB1606" t="s">
        <v>46</v>
      </c>
      <c r="AC1606">
        <v>8</v>
      </c>
      <c r="AD1606" t="s">
        <v>78</v>
      </c>
      <c r="AE1606" t="s">
        <v>79</v>
      </c>
      <c r="AF1606" t="s">
        <v>49</v>
      </c>
      <c r="AG1606" t="s">
        <v>50</v>
      </c>
      <c r="AH1606">
        <v>0.12</v>
      </c>
      <c r="AI1606" t="s">
        <v>66</v>
      </c>
      <c r="AJ1606" t="s">
        <v>81</v>
      </c>
    </row>
    <row r="1607" spans="1:36">
      <c r="A1607" t="s">
        <v>2736</v>
      </c>
      <c r="B1607">
        <f>1</f>
        <v>1</v>
      </c>
      <c r="C1607" t="s">
        <v>206</v>
      </c>
      <c r="D1607" t="str">
        <f>VLOOKUP(Table1[[#This Row],[State Name]], Lookup!$A$2:$B$33, 2, FALSE)</f>
        <v>OD</v>
      </c>
      <c r="E1607" t="s">
        <v>33</v>
      </c>
      <c r="F1607">
        <v>2020</v>
      </c>
      <c r="G1607" t="s">
        <v>100</v>
      </c>
      <c r="H1607">
        <f t="shared" si="25"/>
        <v>11</v>
      </c>
      <c r="I1607" s="3">
        <f>DATE(Table1[[#This Row],[Year]],Table1[[#This Row],[Month_Number]],1)</f>
        <v>44136</v>
      </c>
      <c r="J1607" t="s">
        <v>57</v>
      </c>
      <c r="K1607" t="s">
        <v>2549</v>
      </c>
      <c r="L1607" t="s">
        <v>59</v>
      </c>
      <c r="M1607">
        <v>2</v>
      </c>
      <c r="N1607" t="s">
        <v>128</v>
      </c>
      <c r="O1607">
        <v>2</v>
      </c>
      <c r="P1607">
        <v>5</v>
      </c>
      <c r="Q1607" t="s">
        <v>119</v>
      </c>
      <c r="R1607" t="s">
        <v>61</v>
      </c>
      <c r="S1607" t="s">
        <v>73</v>
      </c>
      <c r="T1607" t="s">
        <v>42</v>
      </c>
      <c r="U1607" t="s">
        <v>106</v>
      </c>
      <c r="V1607">
        <v>77</v>
      </c>
      <c r="W1607">
        <v>21</v>
      </c>
      <c r="X1607" t="str">
        <f>IF(Table1[[#This Row],[Driver Age]]&lt;25,"(&lt;25) Young",IF(Table1[[#This Row],[Driver Age]]&lt;=60,"(25–60) Adult","(&gt;60) Senior"))</f>
        <v>(&lt;25) Young</v>
      </c>
      <c r="Y1607" t="s">
        <v>75</v>
      </c>
      <c r="Z1607" t="s">
        <v>33</v>
      </c>
      <c r="AA1607" t="s">
        <v>76</v>
      </c>
      <c r="AB1607" t="s">
        <v>97</v>
      </c>
      <c r="AC1607">
        <v>5</v>
      </c>
      <c r="AD1607" t="s">
        <v>78</v>
      </c>
      <c r="AE1607" t="s">
        <v>48</v>
      </c>
      <c r="AF1607" t="s">
        <v>49</v>
      </c>
      <c r="AG1607" t="s">
        <v>50</v>
      </c>
      <c r="AH1607">
        <v>2.5</v>
      </c>
      <c r="AI1607" t="s">
        <v>168</v>
      </c>
      <c r="AJ1607" t="s">
        <v>91</v>
      </c>
    </row>
    <row r="1608" spans="1:36">
      <c r="A1608" t="s">
        <v>2737</v>
      </c>
      <c r="B1608">
        <f>1</f>
        <v>1</v>
      </c>
      <c r="C1608" t="s">
        <v>270</v>
      </c>
      <c r="D1608" t="str">
        <f>VLOOKUP(Table1[[#This Row],[State Name]], Lookup!$A$2:$B$33, 2, FALSE)</f>
        <v>HR</v>
      </c>
      <c r="E1608" t="s">
        <v>33</v>
      </c>
      <c r="F1608">
        <v>2020</v>
      </c>
      <c r="G1608" t="s">
        <v>130</v>
      </c>
      <c r="H1608">
        <f t="shared" si="25"/>
        <v>4</v>
      </c>
      <c r="I1608" s="3">
        <f>DATE(Table1[[#This Row],[Year]],Table1[[#This Row],[Month_Number]],1)</f>
        <v>43922</v>
      </c>
      <c r="J1608" t="s">
        <v>154</v>
      </c>
      <c r="K1608" t="s">
        <v>2738</v>
      </c>
      <c r="L1608" t="s">
        <v>37</v>
      </c>
      <c r="M1608">
        <v>3</v>
      </c>
      <c r="N1608" t="s">
        <v>38</v>
      </c>
      <c r="O1608">
        <v>6</v>
      </c>
      <c r="P1608">
        <v>5</v>
      </c>
      <c r="Q1608" t="s">
        <v>87</v>
      </c>
      <c r="R1608" t="s">
        <v>61</v>
      </c>
      <c r="S1608" t="s">
        <v>62</v>
      </c>
      <c r="T1608" t="s">
        <v>63</v>
      </c>
      <c r="U1608" t="s">
        <v>89</v>
      </c>
      <c r="V1608">
        <v>36</v>
      </c>
      <c r="W1608">
        <v>56</v>
      </c>
      <c r="X1608" t="str">
        <f>IF(Table1[[#This Row],[Driver Age]]&lt;25,"(&lt;25) Young",IF(Table1[[#This Row],[Driver Age]]&lt;=60,"(25–60) Adult","(&gt;60) Senior"))</f>
        <v>(25–60) Adult</v>
      </c>
      <c r="Y1608" t="s">
        <v>75</v>
      </c>
      <c r="Z1608" t="s">
        <v>33</v>
      </c>
      <c r="AA1608" t="s">
        <v>45</v>
      </c>
      <c r="AB1608" t="s">
        <v>97</v>
      </c>
      <c r="AC1608">
        <v>13</v>
      </c>
      <c r="AD1608" t="s">
        <v>135</v>
      </c>
      <c r="AE1608" t="s">
        <v>48</v>
      </c>
      <c r="AF1608" t="s">
        <v>26</v>
      </c>
      <c r="AG1608" t="s">
        <v>50</v>
      </c>
      <c r="AH1608">
        <v>0.83</v>
      </c>
      <c r="AI1608" t="s">
        <v>66</v>
      </c>
      <c r="AJ1608" t="s">
        <v>109</v>
      </c>
    </row>
    <row r="1609" spans="1:36">
      <c r="A1609" t="s">
        <v>2739</v>
      </c>
      <c r="B1609">
        <f>1</f>
        <v>1</v>
      </c>
      <c r="C1609" t="s">
        <v>311</v>
      </c>
      <c r="D1609" t="str">
        <f>VLOOKUP(Table1[[#This Row],[State Name]], Lookup!$A$2:$B$33, 2, FALSE)</f>
        <v>JH</v>
      </c>
      <c r="E1609" t="s">
        <v>33</v>
      </c>
      <c r="F1609">
        <v>2019</v>
      </c>
      <c r="G1609" t="s">
        <v>34</v>
      </c>
      <c r="H1609">
        <f t="shared" si="25"/>
        <v>5</v>
      </c>
      <c r="I1609" s="3">
        <f>DATE(Table1[[#This Row],[Year]],Table1[[#This Row],[Month_Number]],1)</f>
        <v>43586</v>
      </c>
      <c r="J1609" t="s">
        <v>35</v>
      </c>
      <c r="K1609" t="s">
        <v>416</v>
      </c>
      <c r="L1609" t="s">
        <v>59</v>
      </c>
      <c r="M1609">
        <v>5</v>
      </c>
      <c r="N1609" t="s">
        <v>71</v>
      </c>
      <c r="O1609">
        <v>2</v>
      </c>
      <c r="P1609">
        <v>5</v>
      </c>
      <c r="Q1609" t="s">
        <v>39</v>
      </c>
      <c r="R1609" t="s">
        <v>40</v>
      </c>
      <c r="S1609" t="s">
        <v>73</v>
      </c>
      <c r="T1609" t="s">
        <v>42</v>
      </c>
      <c r="U1609" t="s">
        <v>89</v>
      </c>
      <c r="V1609">
        <v>80</v>
      </c>
      <c r="W1609">
        <v>32</v>
      </c>
      <c r="X1609" t="str">
        <f>IF(Table1[[#This Row],[Driver Age]]&lt;25,"(&lt;25) Young",IF(Table1[[#This Row],[Driver Age]]&lt;=60,"(25–60) Adult","(&gt;60) Senior"))</f>
        <v>(25–60) Adult</v>
      </c>
      <c r="Y1609" t="s">
        <v>75</v>
      </c>
      <c r="Z1609" t="s">
        <v>33</v>
      </c>
      <c r="AA1609" t="s">
        <v>45</v>
      </c>
      <c r="AB1609" t="s">
        <v>77</v>
      </c>
      <c r="AC1609">
        <v>22</v>
      </c>
      <c r="AD1609" t="s">
        <v>47</v>
      </c>
      <c r="AE1609" t="s">
        <v>65</v>
      </c>
      <c r="AF1609" t="s">
        <v>49</v>
      </c>
      <c r="AG1609" t="s">
        <v>50</v>
      </c>
      <c r="AH1609">
        <v>2.5</v>
      </c>
      <c r="AI1609" t="s">
        <v>80</v>
      </c>
      <c r="AJ1609" t="s">
        <v>91</v>
      </c>
    </row>
    <row r="1610" spans="1:36">
      <c r="A1610" t="s">
        <v>2740</v>
      </c>
      <c r="B1610">
        <f>1</f>
        <v>1</v>
      </c>
      <c r="C1610" t="s">
        <v>286</v>
      </c>
      <c r="D1610" t="str">
        <f>VLOOKUP(Table1[[#This Row],[State Name]], Lookup!$A$2:$B$33, 2, FALSE)</f>
        <v>GA</v>
      </c>
      <c r="E1610" t="s">
        <v>33</v>
      </c>
      <c r="F1610">
        <v>2019</v>
      </c>
      <c r="G1610" t="s">
        <v>124</v>
      </c>
      <c r="H1610">
        <f t="shared" si="25"/>
        <v>7</v>
      </c>
      <c r="I1610" s="3">
        <f>DATE(Table1[[#This Row],[Year]],Table1[[#This Row],[Month_Number]],1)</f>
        <v>43647</v>
      </c>
      <c r="J1610" t="s">
        <v>95</v>
      </c>
      <c r="K1610" t="s">
        <v>2741</v>
      </c>
      <c r="L1610" t="s">
        <v>59</v>
      </c>
      <c r="M1610">
        <v>3</v>
      </c>
      <c r="N1610" t="s">
        <v>113</v>
      </c>
      <c r="O1610">
        <v>5</v>
      </c>
      <c r="P1610">
        <v>4</v>
      </c>
      <c r="Q1610" t="s">
        <v>87</v>
      </c>
      <c r="R1610" t="s">
        <v>104</v>
      </c>
      <c r="S1610" t="s">
        <v>120</v>
      </c>
      <c r="T1610" t="s">
        <v>63</v>
      </c>
      <c r="U1610" t="s">
        <v>106</v>
      </c>
      <c r="V1610">
        <v>80</v>
      </c>
      <c r="W1610">
        <v>58</v>
      </c>
      <c r="X1610" t="str">
        <f>IF(Table1[[#This Row],[Driver Age]]&lt;25,"(&lt;25) Young",IF(Table1[[#This Row],[Driver Age]]&lt;=60,"(25–60) Adult","(&gt;60) Senior"))</f>
        <v>(25–60) Adult</v>
      </c>
      <c r="Y1610" t="s">
        <v>44</v>
      </c>
      <c r="Z1610" t="s">
        <v>33</v>
      </c>
      <c r="AA1610" t="s">
        <v>76</v>
      </c>
      <c r="AB1610" t="s">
        <v>97</v>
      </c>
      <c r="AC1610">
        <v>10</v>
      </c>
      <c r="AD1610" t="s">
        <v>78</v>
      </c>
      <c r="AE1610" t="s">
        <v>65</v>
      </c>
      <c r="AF1610" t="s">
        <v>49</v>
      </c>
      <c r="AG1610" t="s">
        <v>50</v>
      </c>
      <c r="AH1610">
        <v>0.8</v>
      </c>
      <c r="AI1610" t="s">
        <v>66</v>
      </c>
      <c r="AJ1610" t="s">
        <v>91</v>
      </c>
    </row>
    <row r="1611" spans="1:36">
      <c r="A1611" t="s">
        <v>2742</v>
      </c>
      <c r="B1611">
        <f>1</f>
        <v>1</v>
      </c>
      <c r="C1611" t="s">
        <v>122</v>
      </c>
      <c r="D1611" t="str">
        <f>VLOOKUP(Table1[[#This Row],[State Name]], Lookup!$A$2:$B$33, 2, FALSE)</f>
        <v>RJ</v>
      </c>
      <c r="E1611" t="s">
        <v>483</v>
      </c>
      <c r="F1611">
        <v>2019</v>
      </c>
      <c r="G1611" t="s">
        <v>192</v>
      </c>
      <c r="H1611">
        <f t="shared" si="25"/>
        <v>3</v>
      </c>
      <c r="I1611" s="3">
        <f>DATE(Table1[[#This Row],[Year]],Table1[[#This Row],[Month_Number]],1)</f>
        <v>43525</v>
      </c>
      <c r="J1611" t="s">
        <v>84</v>
      </c>
      <c r="K1611" t="s">
        <v>2743</v>
      </c>
      <c r="L1611" t="s">
        <v>59</v>
      </c>
      <c r="M1611">
        <v>1</v>
      </c>
      <c r="N1611" t="s">
        <v>38</v>
      </c>
      <c r="O1611">
        <v>2</v>
      </c>
      <c r="P1611">
        <v>0</v>
      </c>
      <c r="Q1611" t="s">
        <v>39</v>
      </c>
      <c r="R1611" t="s">
        <v>104</v>
      </c>
      <c r="S1611" t="s">
        <v>62</v>
      </c>
      <c r="T1611" t="s">
        <v>74</v>
      </c>
      <c r="U1611" t="s">
        <v>89</v>
      </c>
      <c r="V1611">
        <v>53</v>
      </c>
      <c r="W1611">
        <v>24</v>
      </c>
      <c r="X1611" t="str">
        <f>IF(Table1[[#This Row],[Driver Age]]&lt;25,"(&lt;25) Young",IF(Table1[[#This Row],[Driver Age]]&lt;=60,"(25–60) Adult","(&gt;60) Senior"))</f>
        <v>(&lt;25) Young</v>
      </c>
      <c r="Y1611" t="s">
        <v>44</v>
      </c>
      <c r="Z1611" t="s">
        <v>90</v>
      </c>
      <c r="AA1611" t="s">
        <v>76</v>
      </c>
      <c r="AB1611" t="s">
        <v>77</v>
      </c>
      <c r="AC1611">
        <v>15</v>
      </c>
      <c r="AD1611" t="s">
        <v>135</v>
      </c>
      <c r="AE1611" t="s">
        <v>65</v>
      </c>
      <c r="AF1611" t="s">
        <v>26</v>
      </c>
      <c r="AG1611" t="s">
        <v>143</v>
      </c>
      <c r="AH1611">
        <v>0</v>
      </c>
      <c r="AI1611" t="s">
        <v>168</v>
      </c>
      <c r="AJ1611" t="s">
        <v>52</v>
      </c>
    </row>
    <row r="1612" spans="1:36">
      <c r="A1612" t="s">
        <v>2744</v>
      </c>
      <c r="B1612">
        <f>1</f>
        <v>1</v>
      </c>
      <c r="C1612" t="s">
        <v>122</v>
      </c>
      <c r="D1612" t="str">
        <f>VLOOKUP(Table1[[#This Row],[State Name]], Lookup!$A$2:$B$33, 2, FALSE)</f>
        <v>RJ</v>
      </c>
      <c r="E1612" t="s">
        <v>483</v>
      </c>
      <c r="F1612">
        <v>2020</v>
      </c>
      <c r="G1612" t="s">
        <v>111</v>
      </c>
      <c r="H1612">
        <f t="shared" si="25"/>
        <v>10</v>
      </c>
      <c r="I1612" s="3">
        <f>DATE(Table1[[#This Row],[Year]],Table1[[#This Row],[Month_Number]],1)</f>
        <v>44105</v>
      </c>
      <c r="J1612" t="s">
        <v>101</v>
      </c>
      <c r="K1612" t="s">
        <v>1314</v>
      </c>
      <c r="L1612" t="s">
        <v>59</v>
      </c>
      <c r="M1612">
        <v>3</v>
      </c>
      <c r="N1612" t="s">
        <v>162</v>
      </c>
      <c r="O1612">
        <v>4</v>
      </c>
      <c r="P1612">
        <v>1</v>
      </c>
      <c r="Q1612" t="s">
        <v>72</v>
      </c>
      <c r="R1612" t="s">
        <v>40</v>
      </c>
      <c r="S1612" t="s">
        <v>73</v>
      </c>
      <c r="T1612" t="s">
        <v>42</v>
      </c>
      <c r="U1612" t="s">
        <v>33</v>
      </c>
      <c r="V1612">
        <v>31</v>
      </c>
      <c r="W1612">
        <v>18</v>
      </c>
      <c r="X1612" t="str">
        <f>IF(Table1[[#This Row],[Driver Age]]&lt;25,"(&lt;25) Young",IF(Table1[[#This Row],[Driver Age]]&lt;=60,"(25–60) Adult","(&gt;60) Senior"))</f>
        <v>(&lt;25) Young</v>
      </c>
      <c r="Y1612" t="s">
        <v>75</v>
      </c>
      <c r="Z1612" t="s">
        <v>90</v>
      </c>
      <c r="AA1612" t="s">
        <v>76</v>
      </c>
      <c r="AB1612" t="s">
        <v>64</v>
      </c>
      <c r="AC1612">
        <v>21</v>
      </c>
      <c r="AD1612" t="s">
        <v>47</v>
      </c>
      <c r="AE1612" t="s">
        <v>48</v>
      </c>
      <c r="AF1612" t="s">
        <v>49</v>
      </c>
      <c r="AG1612" t="s">
        <v>50</v>
      </c>
      <c r="AH1612">
        <v>0.25</v>
      </c>
      <c r="AI1612" t="s">
        <v>168</v>
      </c>
      <c r="AJ1612" t="s">
        <v>109</v>
      </c>
    </row>
    <row r="1613" spans="1:36">
      <c r="A1613" t="s">
        <v>2745</v>
      </c>
      <c r="B1613">
        <f>1</f>
        <v>1</v>
      </c>
      <c r="C1613" t="s">
        <v>327</v>
      </c>
      <c r="D1613" t="str">
        <f>VLOOKUP(Table1[[#This Row],[State Name]], Lookup!$A$2:$B$33, 2, FALSE)</f>
        <v>MN</v>
      </c>
      <c r="E1613" t="s">
        <v>33</v>
      </c>
      <c r="F1613">
        <v>2021</v>
      </c>
      <c r="G1613" t="s">
        <v>130</v>
      </c>
      <c r="H1613">
        <f t="shared" si="25"/>
        <v>4</v>
      </c>
      <c r="I1613" s="3">
        <f>DATE(Table1[[#This Row],[Year]],Table1[[#This Row],[Month_Number]],1)</f>
        <v>44287</v>
      </c>
      <c r="J1613" t="s">
        <v>95</v>
      </c>
      <c r="K1613" t="s">
        <v>2746</v>
      </c>
      <c r="L1613" t="s">
        <v>50</v>
      </c>
      <c r="M1613">
        <v>2</v>
      </c>
      <c r="N1613" t="s">
        <v>128</v>
      </c>
      <c r="O1613">
        <v>3</v>
      </c>
      <c r="P1613">
        <v>0</v>
      </c>
      <c r="Q1613" t="s">
        <v>87</v>
      </c>
      <c r="R1613" t="s">
        <v>61</v>
      </c>
      <c r="S1613" t="s">
        <v>62</v>
      </c>
      <c r="T1613" t="s">
        <v>105</v>
      </c>
      <c r="U1613" t="s">
        <v>89</v>
      </c>
      <c r="V1613">
        <v>74</v>
      </c>
      <c r="W1613">
        <v>35</v>
      </c>
      <c r="X1613" t="str">
        <f>IF(Table1[[#This Row],[Driver Age]]&lt;25,"(&lt;25) Young",IF(Table1[[#This Row],[Driver Age]]&lt;=60,"(25–60) Adult","(&gt;60) Senior"))</f>
        <v>(25–60) Adult</v>
      </c>
      <c r="Y1613" t="s">
        <v>75</v>
      </c>
      <c r="Z1613" t="s">
        <v>107</v>
      </c>
      <c r="AA1613" t="s">
        <v>76</v>
      </c>
      <c r="AB1613" t="s">
        <v>97</v>
      </c>
      <c r="AC1613">
        <v>5</v>
      </c>
      <c r="AD1613" t="s">
        <v>78</v>
      </c>
      <c r="AE1613" t="s">
        <v>48</v>
      </c>
      <c r="AF1613" t="s">
        <v>49</v>
      </c>
      <c r="AG1613" t="s">
        <v>143</v>
      </c>
      <c r="AH1613">
        <v>0</v>
      </c>
      <c r="AI1613" t="s">
        <v>108</v>
      </c>
      <c r="AJ1613" t="s">
        <v>91</v>
      </c>
    </row>
    <row r="1614" spans="1:36">
      <c r="A1614" t="s">
        <v>2747</v>
      </c>
      <c r="B1614">
        <f>1</f>
        <v>1</v>
      </c>
      <c r="C1614" t="s">
        <v>122</v>
      </c>
      <c r="D1614" t="str">
        <f>VLOOKUP(Table1[[#This Row],[State Name]], Lookup!$A$2:$B$33, 2, FALSE)</f>
        <v>RJ</v>
      </c>
      <c r="E1614" t="s">
        <v>483</v>
      </c>
      <c r="F1614">
        <v>2021</v>
      </c>
      <c r="G1614" t="s">
        <v>124</v>
      </c>
      <c r="H1614">
        <f t="shared" si="25"/>
        <v>7</v>
      </c>
      <c r="I1614" s="3">
        <f>DATE(Table1[[#This Row],[Year]],Table1[[#This Row],[Month_Number]],1)</f>
        <v>44378</v>
      </c>
      <c r="J1614" t="s">
        <v>154</v>
      </c>
      <c r="K1614" t="s">
        <v>1396</v>
      </c>
      <c r="L1614" t="s">
        <v>59</v>
      </c>
      <c r="M1614">
        <v>1</v>
      </c>
      <c r="N1614" t="s">
        <v>113</v>
      </c>
      <c r="O1614">
        <v>8</v>
      </c>
      <c r="P1614">
        <v>5</v>
      </c>
      <c r="Q1614" t="s">
        <v>119</v>
      </c>
      <c r="R1614" t="s">
        <v>104</v>
      </c>
      <c r="S1614" t="s">
        <v>41</v>
      </c>
      <c r="T1614" t="s">
        <v>74</v>
      </c>
      <c r="U1614" t="s">
        <v>33</v>
      </c>
      <c r="V1614">
        <v>107</v>
      </c>
      <c r="W1614">
        <v>23</v>
      </c>
      <c r="X1614" t="str">
        <f>IF(Table1[[#This Row],[Driver Age]]&lt;25,"(&lt;25) Young",IF(Table1[[#This Row],[Driver Age]]&lt;=60,"(25–60) Adult","(&gt;60) Senior"))</f>
        <v>(&lt;25) Young</v>
      </c>
      <c r="Y1614" t="s">
        <v>44</v>
      </c>
      <c r="Z1614" t="s">
        <v>90</v>
      </c>
      <c r="AA1614" t="s">
        <v>76</v>
      </c>
      <c r="AB1614" t="s">
        <v>46</v>
      </c>
      <c r="AC1614">
        <v>9</v>
      </c>
      <c r="AD1614" t="s">
        <v>78</v>
      </c>
      <c r="AE1614" t="s">
        <v>48</v>
      </c>
      <c r="AF1614" t="s">
        <v>26</v>
      </c>
      <c r="AG1614" t="s">
        <v>50</v>
      </c>
      <c r="AH1614">
        <v>0.62</v>
      </c>
      <c r="AI1614" t="s">
        <v>168</v>
      </c>
      <c r="AJ1614" t="s">
        <v>67</v>
      </c>
    </row>
    <row r="1615" spans="1:36">
      <c r="A1615" t="s">
        <v>2748</v>
      </c>
      <c r="B1615">
        <f>1</f>
        <v>1</v>
      </c>
      <c r="C1615" t="s">
        <v>170</v>
      </c>
      <c r="D1615" t="str">
        <f>VLOOKUP(Table1[[#This Row],[State Name]], Lookup!$A$2:$B$33, 2, FALSE)</f>
        <v>PY</v>
      </c>
      <c r="E1615" t="s">
        <v>33</v>
      </c>
      <c r="F1615">
        <v>2018</v>
      </c>
      <c r="G1615" t="s">
        <v>56</v>
      </c>
      <c r="H1615">
        <f t="shared" si="25"/>
        <v>1</v>
      </c>
      <c r="I1615" s="3">
        <f>DATE(Table1[[#This Row],[Year]],Table1[[#This Row],[Month_Number]],1)</f>
        <v>43101</v>
      </c>
      <c r="J1615" t="s">
        <v>95</v>
      </c>
      <c r="K1615" t="s">
        <v>1994</v>
      </c>
      <c r="L1615" t="s">
        <v>50</v>
      </c>
      <c r="M1615">
        <v>3</v>
      </c>
      <c r="N1615" t="s">
        <v>162</v>
      </c>
      <c r="O1615">
        <v>5</v>
      </c>
      <c r="P1615">
        <v>3</v>
      </c>
      <c r="Q1615" t="s">
        <v>119</v>
      </c>
      <c r="R1615" t="s">
        <v>40</v>
      </c>
      <c r="S1615" t="s">
        <v>73</v>
      </c>
      <c r="T1615" t="s">
        <v>63</v>
      </c>
      <c r="U1615" t="s">
        <v>106</v>
      </c>
      <c r="V1615">
        <v>95</v>
      </c>
      <c r="W1615">
        <v>21</v>
      </c>
      <c r="X1615" t="str">
        <f>IF(Table1[[#This Row],[Driver Age]]&lt;25,"(&lt;25) Young",IF(Table1[[#This Row],[Driver Age]]&lt;=60,"(25–60) Adult","(&gt;60) Senior"))</f>
        <v>(&lt;25) Young</v>
      </c>
      <c r="Y1615" t="s">
        <v>75</v>
      </c>
      <c r="Z1615" t="s">
        <v>107</v>
      </c>
      <c r="AA1615" t="s">
        <v>45</v>
      </c>
      <c r="AB1615" t="s">
        <v>46</v>
      </c>
      <c r="AC1615">
        <v>21</v>
      </c>
      <c r="AD1615" t="s">
        <v>47</v>
      </c>
      <c r="AE1615" t="s">
        <v>65</v>
      </c>
      <c r="AF1615" t="s">
        <v>49</v>
      </c>
      <c r="AG1615" t="s">
        <v>50</v>
      </c>
      <c r="AH1615">
        <v>0.6</v>
      </c>
      <c r="AI1615" t="s">
        <v>168</v>
      </c>
      <c r="AJ1615" t="s">
        <v>67</v>
      </c>
    </row>
    <row r="1616" spans="1:36">
      <c r="A1616" t="s">
        <v>2749</v>
      </c>
      <c r="B1616">
        <f>1</f>
        <v>1</v>
      </c>
      <c r="C1616" t="s">
        <v>152</v>
      </c>
      <c r="D1616" t="str">
        <f>VLOOKUP(Table1[[#This Row],[State Name]], Lookup!$A$2:$B$33, 2, FALSE)</f>
        <v>AP</v>
      </c>
      <c r="E1616" t="s">
        <v>440</v>
      </c>
      <c r="F1616">
        <v>2019</v>
      </c>
      <c r="G1616" t="s">
        <v>117</v>
      </c>
      <c r="H1616">
        <f t="shared" si="25"/>
        <v>12</v>
      </c>
      <c r="I1616" s="3">
        <f>DATE(Table1[[#This Row],[Year]],Table1[[#This Row],[Month_Number]],1)</f>
        <v>43800</v>
      </c>
      <c r="J1616" t="s">
        <v>57</v>
      </c>
      <c r="K1616" t="s">
        <v>1617</v>
      </c>
      <c r="L1616" t="s">
        <v>50</v>
      </c>
      <c r="M1616">
        <v>1</v>
      </c>
      <c r="N1616" t="s">
        <v>60</v>
      </c>
      <c r="O1616">
        <v>3</v>
      </c>
      <c r="P1616">
        <v>1</v>
      </c>
      <c r="Q1616" t="s">
        <v>103</v>
      </c>
      <c r="R1616" t="s">
        <v>104</v>
      </c>
      <c r="S1616" t="s">
        <v>120</v>
      </c>
      <c r="T1616" t="s">
        <v>63</v>
      </c>
      <c r="U1616" t="s">
        <v>33</v>
      </c>
      <c r="V1616">
        <v>81</v>
      </c>
      <c r="W1616">
        <v>58</v>
      </c>
      <c r="X1616" t="str">
        <f>IF(Table1[[#This Row],[Driver Age]]&lt;25,"(&lt;25) Young",IF(Table1[[#This Row],[Driver Age]]&lt;=60,"(25–60) Adult","(&gt;60) Senior"))</f>
        <v>(25–60) Adult</v>
      </c>
      <c r="Y1616" t="s">
        <v>44</v>
      </c>
      <c r="Z1616" t="s">
        <v>90</v>
      </c>
      <c r="AA1616" t="s">
        <v>45</v>
      </c>
      <c r="AB1616" t="s">
        <v>64</v>
      </c>
      <c r="AC1616">
        <v>13</v>
      </c>
      <c r="AD1616" t="s">
        <v>135</v>
      </c>
      <c r="AE1616" t="s">
        <v>65</v>
      </c>
      <c r="AF1616" t="s">
        <v>49</v>
      </c>
      <c r="AG1616" t="s">
        <v>50</v>
      </c>
      <c r="AH1616">
        <v>0.33</v>
      </c>
      <c r="AI1616" t="s">
        <v>66</v>
      </c>
      <c r="AJ1616" t="s">
        <v>91</v>
      </c>
    </row>
    <row r="1617" spans="1:36">
      <c r="A1617" t="s">
        <v>2750</v>
      </c>
      <c r="B1617">
        <f>1</f>
        <v>1</v>
      </c>
      <c r="C1617" t="s">
        <v>191</v>
      </c>
      <c r="D1617" t="str">
        <f>VLOOKUP(Table1[[#This Row],[State Name]], Lookup!$A$2:$B$33, 2, FALSE)</f>
        <v>CH</v>
      </c>
      <c r="E1617" t="s">
        <v>33</v>
      </c>
      <c r="F1617">
        <v>2019</v>
      </c>
      <c r="G1617" t="s">
        <v>100</v>
      </c>
      <c r="H1617">
        <f t="shared" si="25"/>
        <v>11</v>
      </c>
      <c r="I1617" s="3">
        <f>DATE(Table1[[#This Row],[Year]],Table1[[#This Row],[Month_Number]],1)</f>
        <v>43770</v>
      </c>
      <c r="J1617" t="s">
        <v>154</v>
      </c>
      <c r="K1617" t="s">
        <v>2751</v>
      </c>
      <c r="L1617" t="s">
        <v>37</v>
      </c>
      <c r="M1617">
        <v>1</v>
      </c>
      <c r="N1617" t="s">
        <v>128</v>
      </c>
      <c r="O1617">
        <v>10</v>
      </c>
      <c r="P1617">
        <v>3</v>
      </c>
      <c r="Q1617" t="s">
        <v>72</v>
      </c>
      <c r="R1617" t="s">
        <v>88</v>
      </c>
      <c r="S1617" t="s">
        <v>62</v>
      </c>
      <c r="T1617" t="s">
        <v>63</v>
      </c>
      <c r="U1617" t="s">
        <v>89</v>
      </c>
      <c r="V1617">
        <v>56</v>
      </c>
      <c r="W1617">
        <v>64</v>
      </c>
      <c r="X1617" t="str">
        <f>IF(Table1[[#This Row],[Driver Age]]&lt;25,"(&lt;25) Young",IF(Table1[[#This Row],[Driver Age]]&lt;=60,"(25–60) Adult","(&gt;60) Senior"))</f>
        <v>(&gt;60) Senior</v>
      </c>
      <c r="Y1617" t="s">
        <v>75</v>
      </c>
      <c r="Z1617" t="s">
        <v>33</v>
      </c>
      <c r="AA1617" t="s">
        <v>45</v>
      </c>
      <c r="AB1617" t="s">
        <v>77</v>
      </c>
      <c r="AC1617">
        <v>19</v>
      </c>
      <c r="AD1617" t="s">
        <v>114</v>
      </c>
      <c r="AE1617" t="s">
        <v>65</v>
      </c>
      <c r="AF1617" t="s">
        <v>26</v>
      </c>
      <c r="AG1617" t="s">
        <v>50</v>
      </c>
      <c r="AH1617">
        <v>0.3</v>
      </c>
      <c r="AI1617" t="s">
        <v>66</v>
      </c>
      <c r="AJ1617" t="s">
        <v>52</v>
      </c>
    </row>
    <row r="1618" spans="1:36">
      <c r="A1618" t="s">
        <v>2752</v>
      </c>
      <c r="B1618">
        <f>1</f>
        <v>1</v>
      </c>
      <c r="C1618" t="s">
        <v>318</v>
      </c>
      <c r="D1618" t="str">
        <f>VLOOKUP(Table1[[#This Row],[State Name]], Lookup!$A$2:$B$33, 2, FALSE)</f>
        <v>PB</v>
      </c>
      <c r="E1618" t="s">
        <v>33</v>
      </c>
      <c r="F1618">
        <v>2020</v>
      </c>
      <c r="G1618" t="s">
        <v>171</v>
      </c>
      <c r="H1618">
        <f t="shared" si="25"/>
        <v>2</v>
      </c>
      <c r="I1618" s="3">
        <f>DATE(Table1[[#This Row],[Year]],Table1[[#This Row],[Month_Number]],1)</f>
        <v>43862</v>
      </c>
      <c r="J1618" t="s">
        <v>84</v>
      </c>
      <c r="K1618" t="s">
        <v>2753</v>
      </c>
      <c r="L1618" t="s">
        <v>50</v>
      </c>
      <c r="M1618">
        <v>2</v>
      </c>
      <c r="N1618" t="s">
        <v>113</v>
      </c>
      <c r="O1618">
        <v>7</v>
      </c>
      <c r="P1618">
        <v>4</v>
      </c>
      <c r="Q1618" t="s">
        <v>87</v>
      </c>
      <c r="R1618" t="s">
        <v>104</v>
      </c>
      <c r="S1618" t="s">
        <v>62</v>
      </c>
      <c r="T1618" t="s">
        <v>105</v>
      </c>
      <c r="U1618" t="s">
        <v>89</v>
      </c>
      <c r="V1618">
        <v>62</v>
      </c>
      <c r="W1618">
        <v>54</v>
      </c>
      <c r="X1618" t="str">
        <f>IF(Table1[[#This Row],[Driver Age]]&lt;25,"(&lt;25) Young",IF(Table1[[#This Row],[Driver Age]]&lt;=60,"(25–60) Adult","(&gt;60) Senior"))</f>
        <v>(25–60) Adult</v>
      </c>
      <c r="Y1618" t="s">
        <v>44</v>
      </c>
      <c r="Z1618" t="s">
        <v>90</v>
      </c>
      <c r="AA1618" t="s">
        <v>76</v>
      </c>
      <c r="AB1618" t="s">
        <v>64</v>
      </c>
      <c r="AC1618">
        <v>13</v>
      </c>
      <c r="AD1618" t="s">
        <v>135</v>
      </c>
      <c r="AE1618" t="s">
        <v>48</v>
      </c>
      <c r="AF1618" t="s">
        <v>26</v>
      </c>
      <c r="AG1618" t="s">
        <v>50</v>
      </c>
      <c r="AH1618">
        <v>0.56999999999999995</v>
      </c>
      <c r="AI1618" t="s">
        <v>66</v>
      </c>
      <c r="AJ1618" t="s">
        <v>52</v>
      </c>
    </row>
    <row r="1619" spans="1:36">
      <c r="A1619" t="s">
        <v>2754</v>
      </c>
      <c r="B1619">
        <f>1</f>
        <v>1</v>
      </c>
      <c r="C1619" t="s">
        <v>215</v>
      </c>
      <c r="D1619" t="str">
        <f>VLOOKUP(Table1[[#This Row],[State Name]], Lookup!$A$2:$B$33, 2, FALSE)</f>
        <v>KL</v>
      </c>
      <c r="E1619" t="s">
        <v>33</v>
      </c>
      <c r="F1619">
        <v>2022</v>
      </c>
      <c r="G1619" t="s">
        <v>124</v>
      </c>
      <c r="H1619">
        <f t="shared" si="25"/>
        <v>7</v>
      </c>
      <c r="I1619" s="3">
        <f>DATE(Table1[[#This Row],[Year]],Table1[[#This Row],[Month_Number]],1)</f>
        <v>44743</v>
      </c>
      <c r="J1619" t="s">
        <v>95</v>
      </c>
      <c r="K1619" t="s">
        <v>2755</v>
      </c>
      <c r="L1619" t="s">
        <v>50</v>
      </c>
      <c r="M1619">
        <v>1</v>
      </c>
      <c r="N1619" t="s">
        <v>38</v>
      </c>
      <c r="O1619">
        <v>5</v>
      </c>
      <c r="P1619">
        <v>1</v>
      </c>
      <c r="Q1619" t="s">
        <v>87</v>
      </c>
      <c r="R1619" t="s">
        <v>104</v>
      </c>
      <c r="S1619" t="s">
        <v>62</v>
      </c>
      <c r="T1619" t="s">
        <v>63</v>
      </c>
      <c r="U1619" t="s">
        <v>89</v>
      </c>
      <c r="V1619">
        <v>43</v>
      </c>
      <c r="W1619">
        <v>70</v>
      </c>
      <c r="X1619" t="str">
        <f>IF(Table1[[#This Row],[Driver Age]]&lt;25,"(&lt;25) Young",IF(Table1[[#This Row],[Driver Age]]&lt;=60,"(25–60) Adult","(&gt;60) Senior"))</f>
        <v>(&gt;60) Senior</v>
      </c>
      <c r="Y1619" t="s">
        <v>75</v>
      </c>
      <c r="Z1619" t="s">
        <v>107</v>
      </c>
      <c r="AA1619" t="s">
        <v>45</v>
      </c>
      <c r="AB1619" t="s">
        <v>46</v>
      </c>
      <c r="AC1619">
        <v>7</v>
      </c>
      <c r="AD1619" t="s">
        <v>78</v>
      </c>
      <c r="AE1619" t="s">
        <v>79</v>
      </c>
      <c r="AF1619" t="s">
        <v>49</v>
      </c>
      <c r="AG1619" t="s">
        <v>50</v>
      </c>
      <c r="AH1619">
        <v>0.2</v>
      </c>
      <c r="AI1619" t="s">
        <v>51</v>
      </c>
      <c r="AJ1619" t="s">
        <v>109</v>
      </c>
    </row>
    <row r="1620" spans="1:36">
      <c r="A1620" t="s">
        <v>2756</v>
      </c>
      <c r="B1620">
        <f>1</f>
        <v>1</v>
      </c>
      <c r="C1620" t="s">
        <v>234</v>
      </c>
      <c r="D1620" t="str">
        <f>VLOOKUP(Table1[[#This Row],[State Name]], Lookup!$A$2:$B$33, 2, FALSE)</f>
        <v>TR</v>
      </c>
      <c r="E1620" t="s">
        <v>33</v>
      </c>
      <c r="F1620">
        <v>2022</v>
      </c>
      <c r="G1620" t="s">
        <v>138</v>
      </c>
      <c r="H1620">
        <f t="shared" si="25"/>
        <v>9</v>
      </c>
      <c r="I1620" s="3">
        <f>DATE(Table1[[#This Row],[Year]],Table1[[#This Row],[Month_Number]],1)</f>
        <v>44805</v>
      </c>
      <c r="J1620" t="s">
        <v>57</v>
      </c>
      <c r="K1620" t="s">
        <v>356</v>
      </c>
      <c r="L1620" t="s">
        <v>59</v>
      </c>
      <c r="M1620">
        <v>1</v>
      </c>
      <c r="N1620" t="s">
        <v>60</v>
      </c>
      <c r="O1620">
        <v>0</v>
      </c>
      <c r="P1620">
        <v>2</v>
      </c>
      <c r="Q1620" t="s">
        <v>103</v>
      </c>
      <c r="R1620" t="s">
        <v>61</v>
      </c>
      <c r="S1620" t="s">
        <v>120</v>
      </c>
      <c r="T1620" t="s">
        <v>105</v>
      </c>
      <c r="U1620" t="s">
        <v>106</v>
      </c>
      <c r="V1620">
        <v>117</v>
      </c>
      <c r="W1620">
        <v>57</v>
      </c>
      <c r="X1620" t="str">
        <f>IF(Table1[[#This Row],[Driver Age]]&lt;25,"(&lt;25) Young",IF(Table1[[#This Row],[Driver Age]]&lt;=60,"(25–60) Adult","(&gt;60) Senior"))</f>
        <v>(25–60) Adult</v>
      </c>
      <c r="Y1620" t="s">
        <v>44</v>
      </c>
      <c r="Z1620" t="s">
        <v>107</v>
      </c>
      <c r="AA1620" t="s">
        <v>45</v>
      </c>
      <c r="AB1620" t="s">
        <v>46</v>
      </c>
      <c r="AC1620">
        <v>12</v>
      </c>
      <c r="AD1620" t="s">
        <v>135</v>
      </c>
      <c r="AE1620" t="s">
        <v>79</v>
      </c>
      <c r="AF1620" t="s">
        <v>49</v>
      </c>
      <c r="AG1620" t="s">
        <v>50</v>
      </c>
      <c r="AH1620">
        <v>0</v>
      </c>
      <c r="AI1620" t="s">
        <v>66</v>
      </c>
      <c r="AJ1620" t="s">
        <v>81</v>
      </c>
    </row>
    <row r="1621" spans="1:36">
      <c r="A1621" t="s">
        <v>2757</v>
      </c>
      <c r="B1621">
        <f>1</f>
        <v>1</v>
      </c>
      <c r="C1621" t="s">
        <v>307</v>
      </c>
      <c r="D1621" t="str">
        <f>VLOOKUP(Table1[[#This Row],[State Name]], Lookup!$A$2:$B$33, 2, FALSE)</f>
        <v>DL</v>
      </c>
      <c r="E1621" t="s">
        <v>472</v>
      </c>
      <c r="F1621">
        <v>2022</v>
      </c>
      <c r="G1621" t="s">
        <v>192</v>
      </c>
      <c r="H1621">
        <f t="shared" si="25"/>
        <v>3</v>
      </c>
      <c r="I1621" s="3">
        <f>DATE(Table1[[#This Row],[Year]],Table1[[#This Row],[Month_Number]],1)</f>
        <v>44621</v>
      </c>
      <c r="J1621" t="s">
        <v>101</v>
      </c>
      <c r="K1621" t="s">
        <v>2758</v>
      </c>
      <c r="L1621" t="s">
        <v>59</v>
      </c>
      <c r="M1621">
        <v>4</v>
      </c>
      <c r="N1621" t="s">
        <v>71</v>
      </c>
      <c r="O1621">
        <v>2</v>
      </c>
      <c r="P1621">
        <v>0</v>
      </c>
      <c r="Q1621" t="s">
        <v>103</v>
      </c>
      <c r="R1621" t="s">
        <v>61</v>
      </c>
      <c r="S1621" t="s">
        <v>62</v>
      </c>
      <c r="T1621" t="s">
        <v>63</v>
      </c>
      <c r="U1621" t="s">
        <v>33</v>
      </c>
      <c r="V1621">
        <v>45</v>
      </c>
      <c r="W1621">
        <v>66</v>
      </c>
      <c r="X1621" t="str">
        <f>IF(Table1[[#This Row],[Driver Age]]&lt;25,"(&lt;25) Young",IF(Table1[[#This Row],[Driver Age]]&lt;=60,"(25–60) Adult","(&gt;60) Senior"))</f>
        <v>(&gt;60) Senior</v>
      </c>
      <c r="Y1621" t="s">
        <v>44</v>
      </c>
      <c r="Z1621" t="s">
        <v>107</v>
      </c>
      <c r="AA1621" t="s">
        <v>45</v>
      </c>
      <c r="AB1621" t="s">
        <v>64</v>
      </c>
      <c r="AC1621">
        <v>23</v>
      </c>
      <c r="AD1621" t="s">
        <v>47</v>
      </c>
      <c r="AE1621" t="s">
        <v>79</v>
      </c>
      <c r="AF1621" t="s">
        <v>49</v>
      </c>
      <c r="AG1621" t="s">
        <v>143</v>
      </c>
      <c r="AH1621">
        <v>0</v>
      </c>
      <c r="AI1621" t="s">
        <v>51</v>
      </c>
      <c r="AJ1621" t="s">
        <v>109</v>
      </c>
    </row>
    <row r="1622" spans="1:36">
      <c r="A1622" t="s">
        <v>2759</v>
      </c>
      <c r="B1622">
        <f>1</f>
        <v>1</v>
      </c>
      <c r="C1622" t="s">
        <v>69</v>
      </c>
      <c r="D1622" t="str">
        <f>VLOOKUP(Table1[[#This Row],[State Name]], Lookup!$A$2:$B$33, 2, FALSE)</f>
        <v>CG</v>
      </c>
      <c r="E1622" t="s">
        <v>33</v>
      </c>
      <c r="F1622">
        <v>2021</v>
      </c>
      <c r="G1622" t="s">
        <v>171</v>
      </c>
      <c r="H1622">
        <f t="shared" si="25"/>
        <v>2</v>
      </c>
      <c r="I1622" s="3">
        <f>DATE(Table1[[#This Row],[Year]],Table1[[#This Row],[Month_Number]],1)</f>
        <v>44228</v>
      </c>
      <c r="J1622" t="s">
        <v>154</v>
      </c>
      <c r="K1622" t="s">
        <v>2760</v>
      </c>
      <c r="L1622" t="s">
        <v>50</v>
      </c>
      <c r="M1622">
        <v>2</v>
      </c>
      <c r="N1622" t="s">
        <v>38</v>
      </c>
      <c r="O1622">
        <v>3</v>
      </c>
      <c r="P1622">
        <v>3</v>
      </c>
      <c r="Q1622" t="s">
        <v>87</v>
      </c>
      <c r="R1622" t="s">
        <v>40</v>
      </c>
      <c r="S1622" t="s">
        <v>41</v>
      </c>
      <c r="T1622" t="s">
        <v>42</v>
      </c>
      <c r="U1622" t="s">
        <v>43</v>
      </c>
      <c r="V1622">
        <v>119</v>
      </c>
      <c r="W1622">
        <v>69</v>
      </c>
      <c r="X1622" t="str">
        <f>IF(Table1[[#This Row],[Driver Age]]&lt;25,"(&lt;25) Young",IF(Table1[[#This Row],[Driver Age]]&lt;=60,"(25–60) Adult","(&gt;60) Senior"))</f>
        <v>(&gt;60) Senior</v>
      </c>
      <c r="Y1622" t="s">
        <v>75</v>
      </c>
      <c r="Z1622" t="s">
        <v>107</v>
      </c>
      <c r="AA1622" t="s">
        <v>76</v>
      </c>
      <c r="AB1622" t="s">
        <v>64</v>
      </c>
      <c r="AC1622">
        <v>9</v>
      </c>
      <c r="AD1622" t="s">
        <v>78</v>
      </c>
      <c r="AE1622" t="s">
        <v>48</v>
      </c>
      <c r="AF1622" t="s">
        <v>26</v>
      </c>
      <c r="AG1622" t="s">
        <v>50</v>
      </c>
      <c r="AH1622">
        <v>1</v>
      </c>
      <c r="AI1622" t="s">
        <v>51</v>
      </c>
      <c r="AJ1622" t="s">
        <v>81</v>
      </c>
    </row>
    <row r="1623" spans="1:36">
      <c r="A1623" t="s">
        <v>2761</v>
      </c>
      <c r="B1623">
        <f>1</f>
        <v>1</v>
      </c>
      <c r="C1623" t="s">
        <v>215</v>
      </c>
      <c r="D1623" t="str">
        <f>VLOOKUP(Table1[[#This Row],[State Name]], Lookup!$A$2:$B$33, 2, FALSE)</f>
        <v>KL</v>
      </c>
      <c r="E1623" t="s">
        <v>33</v>
      </c>
      <c r="F1623">
        <v>2023</v>
      </c>
      <c r="G1623" t="s">
        <v>138</v>
      </c>
      <c r="H1623">
        <f t="shared" si="25"/>
        <v>9</v>
      </c>
      <c r="I1623" s="3">
        <f>DATE(Table1[[#This Row],[Year]],Table1[[#This Row],[Month_Number]],1)</f>
        <v>45170</v>
      </c>
      <c r="J1623" t="s">
        <v>146</v>
      </c>
      <c r="K1623" t="s">
        <v>2762</v>
      </c>
      <c r="L1623" t="s">
        <v>50</v>
      </c>
      <c r="M1623">
        <v>5</v>
      </c>
      <c r="N1623" t="s">
        <v>60</v>
      </c>
      <c r="O1623">
        <v>1</v>
      </c>
      <c r="P1623">
        <v>0</v>
      </c>
      <c r="Q1623" t="s">
        <v>39</v>
      </c>
      <c r="R1623" t="s">
        <v>88</v>
      </c>
      <c r="S1623" t="s">
        <v>41</v>
      </c>
      <c r="T1623" t="s">
        <v>105</v>
      </c>
      <c r="U1623" t="s">
        <v>106</v>
      </c>
      <c r="V1623">
        <v>34</v>
      </c>
      <c r="W1623">
        <v>38</v>
      </c>
      <c r="X1623" t="str">
        <f>IF(Table1[[#This Row],[Driver Age]]&lt;25,"(&lt;25) Young",IF(Table1[[#This Row],[Driver Age]]&lt;=60,"(25–60) Adult","(&gt;60) Senior"))</f>
        <v>(25–60) Adult</v>
      </c>
      <c r="Y1623" t="s">
        <v>75</v>
      </c>
      <c r="Z1623" t="s">
        <v>90</v>
      </c>
      <c r="AA1623" t="s">
        <v>45</v>
      </c>
      <c r="AB1623" t="s">
        <v>64</v>
      </c>
      <c r="AC1623">
        <v>20</v>
      </c>
      <c r="AD1623" t="s">
        <v>114</v>
      </c>
      <c r="AE1623" t="s">
        <v>79</v>
      </c>
      <c r="AF1623" t="s">
        <v>49</v>
      </c>
      <c r="AG1623" t="s">
        <v>143</v>
      </c>
      <c r="AH1623">
        <v>0</v>
      </c>
      <c r="AI1623" t="s">
        <v>108</v>
      </c>
      <c r="AJ1623" t="s">
        <v>109</v>
      </c>
    </row>
    <row r="1624" spans="1:36">
      <c r="A1624" t="s">
        <v>2763</v>
      </c>
      <c r="B1624">
        <f>1</f>
        <v>1</v>
      </c>
      <c r="C1624" t="s">
        <v>177</v>
      </c>
      <c r="D1624" t="str">
        <f>VLOOKUP(Table1[[#This Row],[State Name]], Lookup!$A$2:$B$33, 2, FALSE)</f>
        <v>MH</v>
      </c>
      <c r="E1624" t="s">
        <v>203</v>
      </c>
      <c r="F1624">
        <v>2018</v>
      </c>
      <c r="G1624" t="s">
        <v>83</v>
      </c>
      <c r="H1624">
        <f t="shared" si="25"/>
        <v>6</v>
      </c>
      <c r="I1624" s="3">
        <f>DATE(Table1[[#This Row],[Year]],Table1[[#This Row],[Month_Number]],1)</f>
        <v>43252</v>
      </c>
      <c r="J1624" t="s">
        <v>84</v>
      </c>
      <c r="K1624" t="s">
        <v>955</v>
      </c>
      <c r="L1624" t="s">
        <v>50</v>
      </c>
      <c r="M1624">
        <v>2</v>
      </c>
      <c r="N1624" t="s">
        <v>38</v>
      </c>
      <c r="O1624">
        <v>8</v>
      </c>
      <c r="P1624">
        <v>5</v>
      </c>
      <c r="Q1624" t="s">
        <v>39</v>
      </c>
      <c r="R1624" t="s">
        <v>88</v>
      </c>
      <c r="S1624" t="s">
        <v>41</v>
      </c>
      <c r="T1624" t="s">
        <v>42</v>
      </c>
      <c r="U1624" t="s">
        <v>106</v>
      </c>
      <c r="V1624">
        <v>85</v>
      </c>
      <c r="W1624">
        <v>41</v>
      </c>
      <c r="X1624" t="str">
        <f>IF(Table1[[#This Row],[Driver Age]]&lt;25,"(&lt;25) Young",IF(Table1[[#This Row],[Driver Age]]&lt;=60,"(25–60) Adult","(&gt;60) Senior"))</f>
        <v>(25–60) Adult</v>
      </c>
      <c r="Y1624" t="s">
        <v>44</v>
      </c>
      <c r="Z1624" t="s">
        <v>90</v>
      </c>
      <c r="AA1624" t="s">
        <v>76</v>
      </c>
      <c r="AB1624" t="s">
        <v>77</v>
      </c>
      <c r="AC1624">
        <v>21</v>
      </c>
      <c r="AD1624" t="s">
        <v>47</v>
      </c>
      <c r="AE1624" t="s">
        <v>65</v>
      </c>
      <c r="AF1624" t="s">
        <v>26</v>
      </c>
      <c r="AG1624" t="s">
        <v>50</v>
      </c>
      <c r="AH1624">
        <v>0.62</v>
      </c>
      <c r="AI1624" t="s">
        <v>108</v>
      </c>
      <c r="AJ1624" t="s">
        <v>91</v>
      </c>
    </row>
    <row r="1625" spans="1:36">
      <c r="A1625" t="s">
        <v>2764</v>
      </c>
      <c r="B1625">
        <f>1</f>
        <v>1</v>
      </c>
      <c r="C1625" t="s">
        <v>234</v>
      </c>
      <c r="D1625" t="str">
        <f>VLOOKUP(Table1[[#This Row],[State Name]], Lookup!$A$2:$B$33, 2, FALSE)</f>
        <v>TR</v>
      </c>
      <c r="E1625" t="s">
        <v>33</v>
      </c>
      <c r="F1625">
        <v>2022</v>
      </c>
      <c r="G1625" t="s">
        <v>83</v>
      </c>
      <c r="H1625">
        <f t="shared" si="25"/>
        <v>6</v>
      </c>
      <c r="I1625" s="3">
        <f>DATE(Table1[[#This Row],[Year]],Table1[[#This Row],[Month_Number]],1)</f>
        <v>44713</v>
      </c>
      <c r="J1625" t="s">
        <v>154</v>
      </c>
      <c r="K1625" t="s">
        <v>328</v>
      </c>
      <c r="L1625" t="s">
        <v>50</v>
      </c>
      <c r="M1625">
        <v>2</v>
      </c>
      <c r="N1625" t="s">
        <v>113</v>
      </c>
      <c r="O1625">
        <v>3</v>
      </c>
      <c r="P1625">
        <v>5</v>
      </c>
      <c r="Q1625" t="s">
        <v>39</v>
      </c>
      <c r="R1625" t="s">
        <v>88</v>
      </c>
      <c r="S1625" t="s">
        <v>41</v>
      </c>
      <c r="T1625" t="s">
        <v>74</v>
      </c>
      <c r="U1625" t="s">
        <v>89</v>
      </c>
      <c r="V1625">
        <v>111</v>
      </c>
      <c r="W1625">
        <v>65</v>
      </c>
      <c r="X1625" t="str">
        <f>IF(Table1[[#This Row],[Driver Age]]&lt;25,"(&lt;25) Young",IF(Table1[[#This Row],[Driver Age]]&lt;=60,"(25–60) Adult","(&gt;60) Senior"))</f>
        <v>(&gt;60) Senior</v>
      </c>
      <c r="Y1625" t="s">
        <v>44</v>
      </c>
      <c r="Z1625" t="s">
        <v>90</v>
      </c>
      <c r="AA1625" t="s">
        <v>45</v>
      </c>
      <c r="AB1625" t="s">
        <v>77</v>
      </c>
      <c r="AC1625">
        <v>8</v>
      </c>
      <c r="AD1625" t="s">
        <v>78</v>
      </c>
      <c r="AE1625" t="s">
        <v>79</v>
      </c>
      <c r="AF1625" t="s">
        <v>26</v>
      </c>
      <c r="AG1625" t="s">
        <v>50</v>
      </c>
      <c r="AH1625">
        <v>1.67</v>
      </c>
      <c r="AI1625" t="s">
        <v>51</v>
      </c>
      <c r="AJ1625" t="s">
        <v>81</v>
      </c>
    </row>
    <row r="1626" spans="1:36">
      <c r="A1626" t="s">
        <v>2765</v>
      </c>
      <c r="B1626">
        <f>1</f>
        <v>1</v>
      </c>
      <c r="C1626" t="s">
        <v>152</v>
      </c>
      <c r="D1626" t="str">
        <f>VLOOKUP(Table1[[#This Row],[State Name]], Lookup!$A$2:$B$33, 2, FALSE)</f>
        <v>AP</v>
      </c>
      <c r="E1626" t="s">
        <v>153</v>
      </c>
      <c r="F1626">
        <v>2020</v>
      </c>
      <c r="G1626" t="s">
        <v>192</v>
      </c>
      <c r="H1626">
        <f t="shared" si="25"/>
        <v>3</v>
      </c>
      <c r="I1626" s="3">
        <f>DATE(Table1[[#This Row],[Year]],Table1[[#This Row],[Month_Number]],1)</f>
        <v>43891</v>
      </c>
      <c r="J1626" t="s">
        <v>154</v>
      </c>
      <c r="K1626" t="s">
        <v>1795</v>
      </c>
      <c r="L1626" t="s">
        <v>37</v>
      </c>
      <c r="M1626">
        <v>4</v>
      </c>
      <c r="N1626" t="s">
        <v>60</v>
      </c>
      <c r="O1626">
        <v>5</v>
      </c>
      <c r="P1626">
        <v>2</v>
      </c>
      <c r="Q1626" t="s">
        <v>39</v>
      </c>
      <c r="R1626" t="s">
        <v>40</v>
      </c>
      <c r="S1626" t="s">
        <v>41</v>
      </c>
      <c r="T1626" t="s">
        <v>105</v>
      </c>
      <c r="U1626" t="s">
        <v>89</v>
      </c>
      <c r="V1626">
        <v>88</v>
      </c>
      <c r="W1626">
        <v>21</v>
      </c>
      <c r="X1626" t="str">
        <f>IF(Table1[[#This Row],[Driver Age]]&lt;25,"(&lt;25) Young",IF(Table1[[#This Row],[Driver Age]]&lt;=60,"(25–60) Adult","(&gt;60) Senior"))</f>
        <v>(&lt;25) Young</v>
      </c>
      <c r="Y1626" t="s">
        <v>44</v>
      </c>
      <c r="Z1626" t="s">
        <v>107</v>
      </c>
      <c r="AA1626" t="s">
        <v>76</v>
      </c>
      <c r="AB1626" t="s">
        <v>64</v>
      </c>
      <c r="AC1626">
        <v>6</v>
      </c>
      <c r="AD1626" t="s">
        <v>78</v>
      </c>
      <c r="AE1626" t="s">
        <v>48</v>
      </c>
      <c r="AF1626" t="s">
        <v>26</v>
      </c>
      <c r="AG1626" t="s">
        <v>50</v>
      </c>
      <c r="AH1626">
        <v>0.4</v>
      </c>
      <c r="AI1626" t="s">
        <v>168</v>
      </c>
      <c r="AJ1626" t="s">
        <v>91</v>
      </c>
    </row>
    <row r="1627" spans="1:36">
      <c r="A1627" t="s">
        <v>2766</v>
      </c>
      <c r="B1627">
        <f>1</f>
        <v>1</v>
      </c>
      <c r="C1627" t="s">
        <v>220</v>
      </c>
      <c r="D1627" t="str">
        <f>VLOOKUP(Table1[[#This Row],[State Name]], Lookup!$A$2:$B$33, 2, FALSE)</f>
        <v>NL</v>
      </c>
      <c r="E1627" t="s">
        <v>33</v>
      </c>
      <c r="F1627">
        <v>2023</v>
      </c>
      <c r="G1627" t="s">
        <v>117</v>
      </c>
      <c r="H1627">
        <f t="shared" si="25"/>
        <v>12</v>
      </c>
      <c r="I1627" s="3">
        <f>DATE(Table1[[#This Row],[Year]],Table1[[#This Row],[Month_Number]],1)</f>
        <v>45261</v>
      </c>
      <c r="J1627" t="s">
        <v>35</v>
      </c>
      <c r="K1627" t="s">
        <v>1791</v>
      </c>
      <c r="L1627" t="s">
        <v>50</v>
      </c>
      <c r="M1627">
        <v>3</v>
      </c>
      <c r="N1627" t="s">
        <v>71</v>
      </c>
      <c r="O1627">
        <v>7</v>
      </c>
      <c r="P1627">
        <v>5</v>
      </c>
      <c r="Q1627" t="s">
        <v>72</v>
      </c>
      <c r="R1627" t="s">
        <v>61</v>
      </c>
      <c r="S1627" t="s">
        <v>73</v>
      </c>
      <c r="T1627" t="s">
        <v>74</v>
      </c>
      <c r="U1627" t="s">
        <v>106</v>
      </c>
      <c r="V1627">
        <v>89</v>
      </c>
      <c r="W1627">
        <v>64</v>
      </c>
      <c r="X1627" t="str">
        <f>IF(Table1[[#This Row],[Driver Age]]&lt;25,"(&lt;25) Young",IF(Table1[[#This Row],[Driver Age]]&lt;=60,"(25–60) Adult","(&gt;60) Senior"))</f>
        <v>(&gt;60) Senior</v>
      </c>
      <c r="Y1627" t="s">
        <v>44</v>
      </c>
      <c r="Z1627" t="s">
        <v>90</v>
      </c>
      <c r="AA1627" t="s">
        <v>76</v>
      </c>
      <c r="AB1627" t="s">
        <v>97</v>
      </c>
      <c r="AC1627">
        <v>10</v>
      </c>
      <c r="AD1627" t="s">
        <v>78</v>
      </c>
      <c r="AE1627" t="s">
        <v>79</v>
      </c>
      <c r="AF1627" t="s">
        <v>49</v>
      </c>
      <c r="AG1627" t="s">
        <v>50</v>
      </c>
      <c r="AH1627">
        <v>0.71</v>
      </c>
      <c r="AI1627" t="s">
        <v>66</v>
      </c>
      <c r="AJ1627" t="s">
        <v>91</v>
      </c>
    </row>
    <row r="1628" spans="1:36">
      <c r="A1628" t="s">
        <v>2767</v>
      </c>
      <c r="B1628">
        <f>1</f>
        <v>1</v>
      </c>
      <c r="C1628" t="s">
        <v>149</v>
      </c>
      <c r="D1628" t="str">
        <f>VLOOKUP(Table1[[#This Row],[State Name]], Lookup!$A$2:$B$33, 2, FALSE)</f>
        <v>AR</v>
      </c>
      <c r="E1628" t="s">
        <v>33</v>
      </c>
      <c r="F1628">
        <v>2018</v>
      </c>
      <c r="G1628" t="s">
        <v>34</v>
      </c>
      <c r="H1628">
        <f t="shared" si="25"/>
        <v>5</v>
      </c>
      <c r="I1628" s="3">
        <f>DATE(Table1[[#This Row],[Year]],Table1[[#This Row],[Month_Number]],1)</f>
        <v>43221</v>
      </c>
      <c r="J1628" t="s">
        <v>35</v>
      </c>
      <c r="K1628" t="s">
        <v>2768</v>
      </c>
      <c r="L1628" t="s">
        <v>50</v>
      </c>
      <c r="M1628">
        <v>1</v>
      </c>
      <c r="N1628" t="s">
        <v>113</v>
      </c>
      <c r="O1628">
        <v>5</v>
      </c>
      <c r="P1628">
        <v>2</v>
      </c>
      <c r="Q1628" t="s">
        <v>119</v>
      </c>
      <c r="R1628" t="s">
        <v>40</v>
      </c>
      <c r="S1628" t="s">
        <v>73</v>
      </c>
      <c r="T1628" t="s">
        <v>63</v>
      </c>
      <c r="U1628" t="s">
        <v>106</v>
      </c>
      <c r="V1628">
        <v>37</v>
      </c>
      <c r="W1628">
        <v>31</v>
      </c>
      <c r="X1628" t="str">
        <f>IF(Table1[[#This Row],[Driver Age]]&lt;25,"(&lt;25) Young",IF(Table1[[#This Row],[Driver Age]]&lt;=60,"(25–60) Adult","(&gt;60) Senior"))</f>
        <v>(25–60) Adult</v>
      </c>
      <c r="Y1628" t="s">
        <v>44</v>
      </c>
      <c r="Z1628" t="s">
        <v>90</v>
      </c>
      <c r="AA1628" t="s">
        <v>45</v>
      </c>
      <c r="AB1628" t="s">
        <v>64</v>
      </c>
      <c r="AC1628">
        <v>9</v>
      </c>
      <c r="AD1628" t="s">
        <v>78</v>
      </c>
      <c r="AE1628" t="s">
        <v>65</v>
      </c>
      <c r="AF1628" t="s">
        <v>49</v>
      </c>
      <c r="AG1628" t="s">
        <v>50</v>
      </c>
      <c r="AH1628">
        <v>0.4</v>
      </c>
      <c r="AI1628" t="s">
        <v>80</v>
      </c>
      <c r="AJ1628" t="s">
        <v>109</v>
      </c>
    </row>
    <row r="1629" spans="1:36">
      <c r="A1629" t="s">
        <v>2769</v>
      </c>
      <c r="B1629">
        <f>1</f>
        <v>1</v>
      </c>
      <c r="C1629" t="s">
        <v>286</v>
      </c>
      <c r="D1629" t="str">
        <f>VLOOKUP(Table1[[#This Row],[State Name]], Lookup!$A$2:$B$33, 2, FALSE)</f>
        <v>GA</v>
      </c>
      <c r="E1629" t="s">
        <v>33</v>
      </c>
      <c r="F1629">
        <v>2021</v>
      </c>
      <c r="G1629" t="s">
        <v>130</v>
      </c>
      <c r="H1629">
        <f t="shared" si="25"/>
        <v>4</v>
      </c>
      <c r="I1629" s="3">
        <f>DATE(Table1[[#This Row],[Year]],Table1[[#This Row],[Month_Number]],1)</f>
        <v>44287</v>
      </c>
      <c r="J1629" t="s">
        <v>146</v>
      </c>
      <c r="K1629" t="s">
        <v>207</v>
      </c>
      <c r="L1629" t="s">
        <v>50</v>
      </c>
      <c r="M1629">
        <v>5</v>
      </c>
      <c r="N1629" t="s">
        <v>60</v>
      </c>
      <c r="O1629">
        <v>1</v>
      </c>
      <c r="P1629">
        <v>3</v>
      </c>
      <c r="Q1629" t="s">
        <v>87</v>
      </c>
      <c r="R1629" t="s">
        <v>88</v>
      </c>
      <c r="S1629" t="s">
        <v>41</v>
      </c>
      <c r="T1629" t="s">
        <v>63</v>
      </c>
      <c r="U1629" t="s">
        <v>106</v>
      </c>
      <c r="V1629">
        <v>84</v>
      </c>
      <c r="W1629">
        <v>51</v>
      </c>
      <c r="X1629" t="str">
        <f>IF(Table1[[#This Row],[Driver Age]]&lt;25,"(&lt;25) Young",IF(Table1[[#This Row],[Driver Age]]&lt;=60,"(25–60) Adult","(&gt;60) Senior"))</f>
        <v>(25–60) Adult</v>
      </c>
      <c r="Y1629" t="s">
        <v>44</v>
      </c>
      <c r="Z1629" t="s">
        <v>33</v>
      </c>
      <c r="AA1629" t="s">
        <v>45</v>
      </c>
      <c r="AB1629" t="s">
        <v>46</v>
      </c>
      <c r="AC1629">
        <v>12</v>
      </c>
      <c r="AD1629" t="s">
        <v>135</v>
      </c>
      <c r="AE1629" t="s">
        <v>48</v>
      </c>
      <c r="AF1629" t="s">
        <v>49</v>
      </c>
      <c r="AG1629" t="s">
        <v>50</v>
      </c>
      <c r="AH1629">
        <v>3</v>
      </c>
      <c r="AI1629" t="s">
        <v>66</v>
      </c>
      <c r="AJ1629" t="s">
        <v>91</v>
      </c>
    </row>
    <row r="1630" spans="1:36">
      <c r="A1630" t="s">
        <v>2770</v>
      </c>
      <c r="B1630">
        <f>1</f>
        <v>1</v>
      </c>
      <c r="C1630" t="s">
        <v>122</v>
      </c>
      <c r="D1630" t="str">
        <f>VLOOKUP(Table1[[#This Row],[State Name]], Lookup!$A$2:$B$33, 2, FALSE)</f>
        <v>RJ</v>
      </c>
      <c r="E1630" t="s">
        <v>123</v>
      </c>
      <c r="F1630">
        <v>2018</v>
      </c>
      <c r="G1630" t="s">
        <v>138</v>
      </c>
      <c r="H1630">
        <f t="shared" si="25"/>
        <v>9</v>
      </c>
      <c r="I1630" s="3">
        <f>DATE(Table1[[#This Row],[Year]],Table1[[#This Row],[Month_Number]],1)</f>
        <v>43344</v>
      </c>
      <c r="J1630" t="s">
        <v>95</v>
      </c>
      <c r="K1630" t="s">
        <v>1027</v>
      </c>
      <c r="L1630" t="s">
        <v>59</v>
      </c>
      <c r="M1630">
        <v>1</v>
      </c>
      <c r="N1630" t="s">
        <v>113</v>
      </c>
      <c r="O1630">
        <v>2</v>
      </c>
      <c r="P1630">
        <v>2</v>
      </c>
      <c r="Q1630" t="s">
        <v>87</v>
      </c>
      <c r="R1630" t="s">
        <v>88</v>
      </c>
      <c r="S1630" t="s">
        <v>73</v>
      </c>
      <c r="T1630" t="s">
        <v>63</v>
      </c>
      <c r="U1630" t="s">
        <v>89</v>
      </c>
      <c r="V1630">
        <v>46</v>
      </c>
      <c r="W1630">
        <v>60</v>
      </c>
      <c r="X1630" t="str">
        <f>IF(Table1[[#This Row],[Driver Age]]&lt;25,"(&lt;25) Young",IF(Table1[[#This Row],[Driver Age]]&lt;=60,"(25–60) Adult","(&gt;60) Senior"))</f>
        <v>(25–60) Adult</v>
      </c>
      <c r="Y1630" t="s">
        <v>44</v>
      </c>
      <c r="Z1630" t="s">
        <v>90</v>
      </c>
      <c r="AA1630" t="s">
        <v>45</v>
      </c>
      <c r="AB1630" t="s">
        <v>97</v>
      </c>
      <c r="AC1630">
        <v>0</v>
      </c>
      <c r="AD1630" t="s">
        <v>47</v>
      </c>
      <c r="AE1630" t="s">
        <v>65</v>
      </c>
      <c r="AF1630" t="s">
        <v>49</v>
      </c>
      <c r="AG1630" t="s">
        <v>50</v>
      </c>
      <c r="AH1630">
        <v>1</v>
      </c>
      <c r="AI1630" t="s">
        <v>66</v>
      </c>
      <c r="AJ1630" t="s">
        <v>109</v>
      </c>
    </row>
    <row r="1631" spans="1:36">
      <c r="A1631" t="s">
        <v>2771</v>
      </c>
      <c r="B1631">
        <f>1</f>
        <v>1</v>
      </c>
      <c r="C1631" t="s">
        <v>99</v>
      </c>
      <c r="D1631" t="str">
        <f>VLOOKUP(Table1[[#This Row],[State Name]], Lookup!$A$2:$B$33, 2, FALSE)</f>
        <v>ML</v>
      </c>
      <c r="E1631" t="s">
        <v>33</v>
      </c>
      <c r="F1631">
        <v>2019</v>
      </c>
      <c r="G1631" t="s">
        <v>130</v>
      </c>
      <c r="H1631">
        <f t="shared" si="25"/>
        <v>4</v>
      </c>
      <c r="I1631" s="3">
        <f>DATE(Table1[[#This Row],[Year]],Table1[[#This Row],[Month_Number]],1)</f>
        <v>43556</v>
      </c>
      <c r="J1631" t="s">
        <v>57</v>
      </c>
      <c r="K1631" t="s">
        <v>669</v>
      </c>
      <c r="L1631" t="s">
        <v>59</v>
      </c>
      <c r="M1631">
        <v>4</v>
      </c>
      <c r="N1631" t="s">
        <v>86</v>
      </c>
      <c r="O1631">
        <v>1</v>
      </c>
      <c r="P1631">
        <v>5</v>
      </c>
      <c r="Q1631" t="s">
        <v>87</v>
      </c>
      <c r="R1631" t="s">
        <v>88</v>
      </c>
      <c r="S1631" t="s">
        <v>120</v>
      </c>
      <c r="T1631" t="s">
        <v>63</v>
      </c>
      <c r="U1631" t="s">
        <v>43</v>
      </c>
      <c r="V1631">
        <v>92</v>
      </c>
      <c r="W1631">
        <v>63</v>
      </c>
      <c r="X1631" t="str">
        <f>IF(Table1[[#This Row],[Driver Age]]&lt;25,"(&lt;25) Young",IF(Table1[[#This Row],[Driver Age]]&lt;=60,"(25–60) Adult","(&gt;60) Senior"))</f>
        <v>(&gt;60) Senior</v>
      </c>
      <c r="Y1631" t="s">
        <v>75</v>
      </c>
      <c r="Z1631" t="s">
        <v>90</v>
      </c>
      <c r="AA1631" t="s">
        <v>76</v>
      </c>
      <c r="AB1631" t="s">
        <v>46</v>
      </c>
      <c r="AC1631">
        <v>19</v>
      </c>
      <c r="AD1631" t="s">
        <v>114</v>
      </c>
      <c r="AE1631" t="s">
        <v>65</v>
      </c>
      <c r="AF1631" t="s">
        <v>49</v>
      </c>
      <c r="AG1631" t="s">
        <v>50</v>
      </c>
      <c r="AH1631">
        <v>5</v>
      </c>
      <c r="AI1631" t="s">
        <v>66</v>
      </c>
      <c r="AJ1631" t="s">
        <v>67</v>
      </c>
    </row>
    <row r="1632" spans="1:36">
      <c r="A1632" t="s">
        <v>2772</v>
      </c>
      <c r="B1632">
        <f>1</f>
        <v>1</v>
      </c>
      <c r="C1632" t="s">
        <v>32</v>
      </c>
      <c r="D1632" t="str">
        <f>VLOOKUP(Table1[[#This Row],[State Name]], Lookup!$A$2:$B$33, 2, FALSE)</f>
        <v>JK</v>
      </c>
      <c r="E1632" t="s">
        <v>33</v>
      </c>
      <c r="F1632">
        <v>2022</v>
      </c>
      <c r="G1632" t="s">
        <v>94</v>
      </c>
      <c r="H1632">
        <f t="shared" si="25"/>
        <v>8</v>
      </c>
      <c r="I1632" s="3">
        <f>DATE(Table1[[#This Row],[Year]],Table1[[#This Row],[Month_Number]],1)</f>
        <v>44774</v>
      </c>
      <c r="J1632" t="s">
        <v>95</v>
      </c>
      <c r="K1632" t="s">
        <v>2773</v>
      </c>
      <c r="L1632" t="s">
        <v>59</v>
      </c>
      <c r="M1632">
        <v>5</v>
      </c>
      <c r="N1632" t="s">
        <v>38</v>
      </c>
      <c r="O1632">
        <v>1</v>
      </c>
      <c r="P1632">
        <v>5</v>
      </c>
      <c r="Q1632" t="s">
        <v>72</v>
      </c>
      <c r="R1632" t="s">
        <v>40</v>
      </c>
      <c r="S1632" t="s">
        <v>62</v>
      </c>
      <c r="T1632" t="s">
        <v>63</v>
      </c>
      <c r="U1632" t="s">
        <v>89</v>
      </c>
      <c r="V1632">
        <v>48</v>
      </c>
      <c r="W1632">
        <v>66</v>
      </c>
      <c r="X1632" t="str">
        <f>IF(Table1[[#This Row],[Driver Age]]&lt;25,"(&lt;25) Young",IF(Table1[[#This Row],[Driver Age]]&lt;=60,"(25–60) Adult","(&gt;60) Senior"))</f>
        <v>(&gt;60) Senior</v>
      </c>
      <c r="Y1632" t="s">
        <v>44</v>
      </c>
      <c r="Z1632" t="s">
        <v>33</v>
      </c>
      <c r="AA1632" t="s">
        <v>76</v>
      </c>
      <c r="AB1632" t="s">
        <v>46</v>
      </c>
      <c r="AC1632">
        <v>17</v>
      </c>
      <c r="AD1632" t="s">
        <v>114</v>
      </c>
      <c r="AE1632" t="s">
        <v>79</v>
      </c>
      <c r="AF1632" t="s">
        <v>49</v>
      </c>
      <c r="AG1632" t="s">
        <v>50</v>
      </c>
      <c r="AH1632">
        <v>5</v>
      </c>
      <c r="AI1632" t="s">
        <v>51</v>
      </c>
      <c r="AJ1632" t="s">
        <v>109</v>
      </c>
    </row>
    <row r="1633" spans="1:36">
      <c r="A1633" t="s">
        <v>2774</v>
      </c>
      <c r="B1633">
        <f>1</f>
        <v>1</v>
      </c>
      <c r="C1633" t="s">
        <v>197</v>
      </c>
      <c r="D1633" t="str">
        <f>VLOOKUP(Table1[[#This Row],[State Name]], Lookup!$A$2:$B$33, 2, FALSE)</f>
        <v>GJ</v>
      </c>
      <c r="E1633" t="s">
        <v>297</v>
      </c>
      <c r="F1633">
        <v>2019</v>
      </c>
      <c r="G1633" t="s">
        <v>100</v>
      </c>
      <c r="H1633">
        <f t="shared" si="25"/>
        <v>11</v>
      </c>
      <c r="I1633" s="3">
        <f>DATE(Table1[[#This Row],[Year]],Table1[[#This Row],[Month_Number]],1)</f>
        <v>43770</v>
      </c>
      <c r="J1633" t="s">
        <v>146</v>
      </c>
      <c r="K1633" t="s">
        <v>606</v>
      </c>
      <c r="L1633" t="s">
        <v>59</v>
      </c>
      <c r="M1633">
        <v>4</v>
      </c>
      <c r="N1633" t="s">
        <v>128</v>
      </c>
      <c r="O1633">
        <v>7</v>
      </c>
      <c r="P1633">
        <v>4</v>
      </c>
      <c r="Q1633" t="s">
        <v>72</v>
      </c>
      <c r="R1633" t="s">
        <v>104</v>
      </c>
      <c r="S1633" t="s">
        <v>41</v>
      </c>
      <c r="T1633" t="s">
        <v>74</v>
      </c>
      <c r="U1633" t="s">
        <v>106</v>
      </c>
      <c r="V1633">
        <v>90</v>
      </c>
      <c r="W1633">
        <v>37</v>
      </c>
      <c r="X1633" t="str">
        <f>IF(Table1[[#This Row],[Driver Age]]&lt;25,"(&lt;25) Young",IF(Table1[[#This Row],[Driver Age]]&lt;=60,"(25–60) Adult","(&gt;60) Senior"))</f>
        <v>(25–60) Adult</v>
      </c>
      <c r="Y1633" t="s">
        <v>44</v>
      </c>
      <c r="Z1633" t="s">
        <v>33</v>
      </c>
      <c r="AA1633" t="s">
        <v>76</v>
      </c>
      <c r="AB1633" t="s">
        <v>46</v>
      </c>
      <c r="AC1633">
        <v>13</v>
      </c>
      <c r="AD1633" t="s">
        <v>135</v>
      </c>
      <c r="AE1633" t="s">
        <v>65</v>
      </c>
      <c r="AF1633" t="s">
        <v>49</v>
      </c>
      <c r="AG1633" t="s">
        <v>50</v>
      </c>
      <c r="AH1633">
        <v>0.56999999999999995</v>
      </c>
      <c r="AI1633" t="s">
        <v>108</v>
      </c>
      <c r="AJ1633" t="s">
        <v>67</v>
      </c>
    </row>
    <row r="1634" spans="1:36">
      <c r="A1634" t="s">
        <v>2775</v>
      </c>
      <c r="B1634">
        <f>1</f>
        <v>1</v>
      </c>
      <c r="C1634" t="s">
        <v>211</v>
      </c>
      <c r="D1634" t="str">
        <f>VLOOKUP(Table1[[#This Row],[State Name]], Lookup!$A$2:$B$33, 2, FALSE)</f>
        <v>WB</v>
      </c>
      <c r="E1634" t="s">
        <v>265</v>
      </c>
      <c r="F1634">
        <v>2020</v>
      </c>
      <c r="G1634" t="s">
        <v>100</v>
      </c>
      <c r="H1634">
        <f t="shared" si="25"/>
        <v>11</v>
      </c>
      <c r="I1634" s="3">
        <f>DATE(Table1[[#This Row],[Year]],Table1[[#This Row],[Month_Number]],1)</f>
        <v>44136</v>
      </c>
      <c r="J1634" t="s">
        <v>35</v>
      </c>
      <c r="K1634" t="s">
        <v>2776</v>
      </c>
      <c r="L1634" t="s">
        <v>50</v>
      </c>
      <c r="M1634">
        <v>2</v>
      </c>
      <c r="N1634" t="s">
        <v>71</v>
      </c>
      <c r="O1634">
        <v>4</v>
      </c>
      <c r="P1634">
        <v>3</v>
      </c>
      <c r="Q1634" t="s">
        <v>39</v>
      </c>
      <c r="R1634" t="s">
        <v>61</v>
      </c>
      <c r="S1634" t="s">
        <v>62</v>
      </c>
      <c r="T1634" t="s">
        <v>105</v>
      </c>
      <c r="U1634" t="s">
        <v>43</v>
      </c>
      <c r="V1634">
        <v>94</v>
      </c>
      <c r="W1634">
        <v>39</v>
      </c>
      <c r="X1634" t="str">
        <f>IF(Table1[[#This Row],[Driver Age]]&lt;25,"(&lt;25) Young",IF(Table1[[#This Row],[Driver Age]]&lt;=60,"(25–60) Adult","(&gt;60) Senior"))</f>
        <v>(25–60) Adult</v>
      </c>
      <c r="Y1634" t="s">
        <v>44</v>
      </c>
      <c r="Z1634" t="s">
        <v>33</v>
      </c>
      <c r="AA1634" t="s">
        <v>76</v>
      </c>
      <c r="AB1634" t="s">
        <v>46</v>
      </c>
      <c r="AC1634">
        <v>10</v>
      </c>
      <c r="AD1634" t="s">
        <v>78</v>
      </c>
      <c r="AE1634" t="s">
        <v>48</v>
      </c>
      <c r="AF1634" t="s">
        <v>49</v>
      </c>
      <c r="AG1634" t="s">
        <v>50</v>
      </c>
      <c r="AH1634">
        <v>0.75</v>
      </c>
      <c r="AI1634" t="s">
        <v>108</v>
      </c>
      <c r="AJ1634" t="s">
        <v>67</v>
      </c>
    </row>
    <row r="1635" spans="1:36">
      <c r="A1635" t="s">
        <v>2777</v>
      </c>
      <c r="B1635">
        <f>1</f>
        <v>1</v>
      </c>
      <c r="C1635" t="s">
        <v>99</v>
      </c>
      <c r="D1635" t="str">
        <f>VLOOKUP(Table1[[#This Row],[State Name]], Lookup!$A$2:$B$33, 2, FALSE)</f>
        <v>ML</v>
      </c>
      <c r="E1635" t="s">
        <v>33</v>
      </c>
      <c r="F1635">
        <v>2019</v>
      </c>
      <c r="G1635" t="s">
        <v>34</v>
      </c>
      <c r="H1635">
        <f t="shared" si="25"/>
        <v>5</v>
      </c>
      <c r="I1635" s="3">
        <f>DATE(Table1[[#This Row],[Year]],Table1[[#This Row],[Month_Number]],1)</f>
        <v>43586</v>
      </c>
      <c r="J1635" t="s">
        <v>101</v>
      </c>
      <c r="K1635" t="s">
        <v>70</v>
      </c>
      <c r="L1635" t="s">
        <v>37</v>
      </c>
      <c r="M1635">
        <v>4</v>
      </c>
      <c r="N1635" t="s">
        <v>86</v>
      </c>
      <c r="O1635">
        <v>6</v>
      </c>
      <c r="P1635">
        <v>5</v>
      </c>
      <c r="Q1635" t="s">
        <v>72</v>
      </c>
      <c r="R1635" t="s">
        <v>40</v>
      </c>
      <c r="S1635" t="s">
        <v>120</v>
      </c>
      <c r="T1635" t="s">
        <v>105</v>
      </c>
      <c r="U1635" t="s">
        <v>106</v>
      </c>
      <c r="V1635">
        <v>42</v>
      </c>
      <c r="W1635">
        <v>29</v>
      </c>
      <c r="X1635" t="str">
        <f>IF(Table1[[#This Row],[Driver Age]]&lt;25,"(&lt;25) Young",IF(Table1[[#This Row],[Driver Age]]&lt;=60,"(25–60) Adult","(&gt;60) Senior"))</f>
        <v>(25–60) Adult</v>
      </c>
      <c r="Y1635" t="s">
        <v>44</v>
      </c>
      <c r="Z1635" t="s">
        <v>33</v>
      </c>
      <c r="AA1635" t="s">
        <v>45</v>
      </c>
      <c r="AB1635" t="s">
        <v>97</v>
      </c>
      <c r="AC1635">
        <v>5</v>
      </c>
      <c r="AD1635" t="s">
        <v>78</v>
      </c>
      <c r="AE1635" t="s">
        <v>65</v>
      </c>
      <c r="AF1635" t="s">
        <v>49</v>
      </c>
      <c r="AG1635" t="s">
        <v>50</v>
      </c>
      <c r="AH1635">
        <v>0.83</v>
      </c>
      <c r="AI1635" t="s">
        <v>80</v>
      </c>
      <c r="AJ1635" t="s">
        <v>109</v>
      </c>
    </row>
    <row r="1636" spans="1:36">
      <c r="A1636" t="s">
        <v>2778</v>
      </c>
      <c r="B1636">
        <f>1</f>
        <v>1</v>
      </c>
      <c r="C1636" t="s">
        <v>220</v>
      </c>
      <c r="D1636" t="str">
        <f>VLOOKUP(Table1[[#This Row],[State Name]], Lookup!$A$2:$B$33, 2, FALSE)</f>
        <v>NL</v>
      </c>
      <c r="E1636" t="s">
        <v>33</v>
      </c>
      <c r="F1636">
        <v>2021</v>
      </c>
      <c r="G1636" t="s">
        <v>138</v>
      </c>
      <c r="H1636">
        <f t="shared" si="25"/>
        <v>9</v>
      </c>
      <c r="I1636" s="3">
        <f>DATE(Table1[[#This Row],[Year]],Table1[[#This Row],[Month_Number]],1)</f>
        <v>44440</v>
      </c>
      <c r="J1636" t="s">
        <v>146</v>
      </c>
      <c r="K1636" t="s">
        <v>1802</v>
      </c>
      <c r="L1636" t="s">
        <v>50</v>
      </c>
      <c r="M1636">
        <v>5</v>
      </c>
      <c r="N1636" t="s">
        <v>113</v>
      </c>
      <c r="O1636">
        <v>9</v>
      </c>
      <c r="P1636">
        <v>5</v>
      </c>
      <c r="Q1636" t="s">
        <v>103</v>
      </c>
      <c r="R1636" t="s">
        <v>40</v>
      </c>
      <c r="S1636" t="s">
        <v>41</v>
      </c>
      <c r="T1636" t="s">
        <v>105</v>
      </c>
      <c r="U1636" t="s">
        <v>106</v>
      </c>
      <c r="V1636">
        <v>41</v>
      </c>
      <c r="W1636">
        <v>68</v>
      </c>
      <c r="X1636" t="str">
        <f>IF(Table1[[#This Row],[Driver Age]]&lt;25,"(&lt;25) Young",IF(Table1[[#This Row],[Driver Age]]&lt;=60,"(25–60) Adult","(&gt;60) Senior"))</f>
        <v>(&gt;60) Senior</v>
      </c>
      <c r="Y1636" t="s">
        <v>44</v>
      </c>
      <c r="Z1636" t="s">
        <v>90</v>
      </c>
      <c r="AA1636" t="s">
        <v>45</v>
      </c>
      <c r="AB1636" t="s">
        <v>97</v>
      </c>
      <c r="AC1636">
        <v>16</v>
      </c>
      <c r="AD1636" t="s">
        <v>135</v>
      </c>
      <c r="AE1636" t="s">
        <v>48</v>
      </c>
      <c r="AF1636" t="s">
        <v>49</v>
      </c>
      <c r="AG1636" t="s">
        <v>50</v>
      </c>
      <c r="AH1636">
        <v>0.56000000000000005</v>
      </c>
      <c r="AI1636" t="s">
        <v>51</v>
      </c>
      <c r="AJ1636" t="s">
        <v>109</v>
      </c>
    </row>
    <row r="1637" spans="1:36">
      <c r="A1637" t="s">
        <v>2779</v>
      </c>
      <c r="B1637">
        <f>1</f>
        <v>1</v>
      </c>
      <c r="C1637" t="s">
        <v>311</v>
      </c>
      <c r="D1637" t="str">
        <f>VLOOKUP(Table1[[#This Row],[State Name]], Lookup!$A$2:$B$33, 2, FALSE)</f>
        <v>JH</v>
      </c>
      <c r="E1637" t="s">
        <v>33</v>
      </c>
      <c r="F1637">
        <v>2019</v>
      </c>
      <c r="G1637" t="s">
        <v>83</v>
      </c>
      <c r="H1637">
        <f t="shared" si="25"/>
        <v>6</v>
      </c>
      <c r="I1637" s="3">
        <f>DATE(Table1[[#This Row],[Year]],Table1[[#This Row],[Month_Number]],1)</f>
        <v>43617</v>
      </c>
      <c r="J1637" t="s">
        <v>84</v>
      </c>
      <c r="K1637" t="s">
        <v>2780</v>
      </c>
      <c r="L1637" t="s">
        <v>50</v>
      </c>
      <c r="M1637">
        <v>4</v>
      </c>
      <c r="N1637" t="s">
        <v>71</v>
      </c>
      <c r="O1637">
        <v>5</v>
      </c>
      <c r="P1637">
        <v>5</v>
      </c>
      <c r="Q1637" t="s">
        <v>39</v>
      </c>
      <c r="R1637" t="s">
        <v>104</v>
      </c>
      <c r="S1637" t="s">
        <v>62</v>
      </c>
      <c r="T1637" t="s">
        <v>63</v>
      </c>
      <c r="U1637" t="s">
        <v>43</v>
      </c>
      <c r="V1637">
        <v>72</v>
      </c>
      <c r="W1637">
        <v>47</v>
      </c>
      <c r="X1637" t="str">
        <f>IF(Table1[[#This Row],[Driver Age]]&lt;25,"(&lt;25) Young",IF(Table1[[#This Row],[Driver Age]]&lt;=60,"(25–60) Adult","(&gt;60) Senior"))</f>
        <v>(25–60) Adult</v>
      </c>
      <c r="Y1637" t="s">
        <v>75</v>
      </c>
      <c r="Z1637" t="s">
        <v>90</v>
      </c>
      <c r="AA1637" t="s">
        <v>76</v>
      </c>
      <c r="AB1637" t="s">
        <v>46</v>
      </c>
      <c r="AC1637">
        <v>10</v>
      </c>
      <c r="AD1637" t="s">
        <v>78</v>
      </c>
      <c r="AE1637" t="s">
        <v>65</v>
      </c>
      <c r="AF1637" t="s">
        <v>26</v>
      </c>
      <c r="AG1637" t="s">
        <v>50</v>
      </c>
      <c r="AH1637">
        <v>1</v>
      </c>
      <c r="AI1637" t="s">
        <v>108</v>
      </c>
      <c r="AJ1637" t="s">
        <v>91</v>
      </c>
    </row>
    <row r="1638" spans="1:36">
      <c r="A1638" t="s">
        <v>2781</v>
      </c>
      <c r="B1638">
        <f>1</f>
        <v>1</v>
      </c>
      <c r="C1638" t="s">
        <v>311</v>
      </c>
      <c r="D1638" t="str">
        <f>VLOOKUP(Table1[[#This Row],[State Name]], Lookup!$A$2:$B$33, 2, FALSE)</f>
        <v>JH</v>
      </c>
      <c r="E1638" t="s">
        <v>33</v>
      </c>
      <c r="F1638">
        <v>2018</v>
      </c>
      <c r="G1638" t="s">
        <v>171</v>
      </c>
      <c r="H1638">
        <f t="shared" si="25"/>
        <v>2</v>
      </c>
      <c r="I1638" s="3">
        <f>DATE(Table1[[#This Row],[Year]],Table1[[#This Row],[Month_Number]],1)</f>
        <v>43132</v>
      </c>
      <c r="J1638" t="s">
        <v>57</v>
      </c>
      <c r="K1638" t="s">
        <v>589</v>
      </c>
      <c r="L1638" t="s">
        <v>59</v>
      </c>
      <c r="M1638">
        <v>3</v>
      </c>
      <c r="N1638" t="s">
        <v>71</v>
      </c>
      <c r="O1638">
        <v>1</v>
      </c>
      <c r="P1638">
        <v>1</v>
      </c>
      <c r="Q1638" t="s">
        <v>103</v>
      </c>
      <c r="R1638" t="s">
        <v>40</v>
      </c>
      <c r="S1638" t="s">
        <v>41</v>
      </c>
      <c r="T1638" t="s">
        <v>74</v>
      </c>
      <c r="U1638" t="s">
        <v>89</v>
      </c>
      <c r="V1638">
        <v>109</v>
      </c>
      <c r="W1638">
        <v>58</v>
      </c>
      <c r="X1638" t="str">
        <f>IF(Table1[[#This Row],[Driver Age]]&lt;25,"(&lt;25) Young",IF(Table1[[#This Row],[Driver Age]]&lt;=60,"(25–60) Adult","(&gt;60) Senior"))</f>
        <v>(25–60) Adult</v>
      </c>
      <c r="Y1638" t="s">
        <v>44</v>
      </c>
      <c r="Z1638" t="s">
        <v>107</v>
      </c>
      <c r="AA1638" t="s">
        <v>45</v>
      </c>
      <c r="AB1638" t="s">
        <v>64</v>
      </c>
      <c r="AC1638">
        <v>21</v>
      </c>
      <c r="AD1638" t="s">
        <v>47</v>
      </c>
      <c r="AE1638" t="s">
        <v>65</v>
      </c>
      <c r="AF1638" t="s">
        <v>49</v>
      </c>
      <c r="AG1638" t="s">
        <v>50</v>
      </c>
      <c r="AH1638">
        <v>1</v>
      </c>
      <c r="AI1638" t="s">
        <v>66</v>
      </c>
      <c r="AJ1638" t="s">
        <v>67</v>
      </c>
    </row>
    <row r="1639" spans="1:36">
      <c r="A1639" t="s">
        <v>2782</v>
      </c>
      <c r="B1639">
        <f>1</f>
        <v>1</v>
      </c>
      <c r="C1639" t="s">
        <v>220</v>
      </c>
      <c r="D1639" t="str">
        <f>VLOOKUP(Table1[[#This Row],[State Name]], Lookup!$A$2:$B$33, 2, FALSE)</f>
        <v>NL</v>
      </c>
      <c r="E1639" t="s">
        <v>33</v>
      </c>
      <c r="F1639">
        <v>2020</v>
      </c>
      <c r="G1639" t="s">
        <v>138</v>
      </c>
      <c r="H1639">
        <f t="shared" si="25"/>
        <v>9</v>
      </c>
      <c r="I1639" s="3">
        <f>DATE(Table1[[#This Row],[Year]],Table1[[#This Row],[Month_Number]],1)</f>
        <v>44075</v>
      </c>
      <c r="J1639" t="s">
        <v>146</v>
      </c>
      <c r="K1639" t="s">
        <v>1874</v>
      </c>
      <c r="L1639" t="s">
        <v>50</v>
      </c>
      <c r="M1639">
        <v>1</v>
      </c>
      <c r="N1639" t="s">
        <v>113</v>
      </c>
      <c r="O1639">
        <v>4</v>
      </c>
      <c r="P1639">
        <v>0</v>
      </c>
      <c r="Q1639" t="s">
        <v>119</v>
      </c>
      <c r="R1639" t="s">
        <v>40</v>
      </c>
      <c r="S1639" t="s">
        <v>62</v>
      </c>
      <c r="T1639" t="s">
        <v>74</v>
      </c>
      <c r="U1639" t="s">
        <v>43</v>
      </c>
      <c r="V1639">
        <v>44</v>
      </c>
      <c r="W1639">
        <v>43</v>
      </c>
      <c r="X1639" t="str">
        <f>IF(Table1[[#This Row],[Driver Age]]&lt;25,"(&lt;25) Young",IF(Table1[[#This Row],[Driver Age]]&lt;=60,"(25–60) Adult","(&gt;60) Senior"))</f>
        <v>(25–60) Adult</v>
      </c>
      <c r="Y1639" t="s">
        <v>75</v>
      </c>
      <c r="Z1639" t="s">
        <v>90</v>
      </c>
      <c r="AA1639" t="s">
        <v>45</v>
      </c>
      <c r="AB1639" t="s">
        <v>64</v>
      </c>
      <c r="AC1639">
        <v>12</v>
      </c>
      <c r="AD1639" t="s">
        <v>135</v>
      </c>
      <c r="AE1639" t="s">
        <v>48</v>
      </c>
      <c r="AF1639" t="s">
        <v>49</v>
      </c>
      <c r="AG1639" t="s">
        <v>143</v>
      </c>
      <c r="AH1639">
        <v>0</v>
      </c>
      <c r="AI1639" t="s">
        <v>108</v>
      </c>
      <c r="AJ1639" t="s">
        <v>109</v>
      </c>
    </row>
    <row r="1640" spans="1:36">
      <c r="A1640" t="s">
        <v>2783</v>
      </c>
      <c r="B1640">
        <f>1</f>
        <v>1</v>
      </c>
      <c r="C1640" t="s">
        <v>170</v>
      </c>
      <c r="D1640" t="str">
        <f>VLOOKUP(Table1[[#This Row],[State Name]], Lookup!$A$2:$B$33, 2, FALSE)</f>
        <v>PY</v>
      </c>
      <c r="E1640" t="s">
        <v>33</v>
      </c>
      <c r="F1640">
        <v>2023</v>
      </c>
      <c r="G1640" t="s">
        <v>138</v>
      </c>
      <c r="H1640">
        <f t="shared" si="25"/>
        <v>9</v>
      </c>
      <c r="I1640" s="3">
        <f>DATE(Table1[[#This Row],[Year]],Table1[[#This Row],[Month_Number]],1)</f>
        <v>45170</v>
      </c>
      <c r="J1640" t="s">
        <v>146</v>
      </c>
      <c r="K1640" t="s">
        <v>1078</v>
      </c>
      <c r="L1640" t="s">
        <v>59</v>
      </c>
      <c r="M1640">
        <v>4</v>
      </c>
      <c r="N1640" t="s">
        <v>71</v>
      </c>
      <c r="O1640">
        <v>5</v>
      </c>
      <c r="P1640">
        <v>2</v>
      </c>
      <c r="Q1640" t="s">
        <v>72</v>
      </c>
      <c r="R1640" t="s">
        <v>104</v>
      </c>
      <c r="S1640" t="s">
        <v>41</v>
      </c>
      <c r="T1640" t="s">
        <v>74</v>
      </c>
      <c r="U1640" t="s">
        <v>106</v>
      </c>
      <c r="V1640">
        <v>30</v>
      </c>
      <c r="W1640">
        <v>38</v>
      </c>
      <c r="X1640" t="str">
        <f>IF(Table1[[#This Row],[Driver Age]]&lt;25,"(&lt;25) Young",IF(Table1[[#This Row],[Driver Age]]&lt;=60,"(25–60) Adult","(&gt;60) Senior"))</f>
        <v>(25–60) Adult</v>
      </c>
      <c r="Y1640" t="s">
        <v>44</v>
      </c>
      <c r="Z1640" t="s">
        <v>107</v>
      </c>
      <c r="AA1640" t="s">
        <v>76</v>
      </c>
      <c r="AB1640" t="s">
        <v>97</v>
      </c>
      <c r="AC1640">
        <v>2</v>
      </c>
      <c r="AD1640" t="s">
        <v>47</v>
      </c>
      <c r="AE1640" t="s">
        <v>79</v>
      </c>
      <c r="AF1640" t="s">
        <v>49</v>
      </c>
      <c r="AG1640" t="s">
        <v>50</v>
      </c>
      <c r="AH1640">
        <v>0.4</v>
      </c>
      <c r="AI1640" t="s">
        <v>108</v>
      </c>
      <c r="AJ1640" t="s">
        <v>109</v>
      </c>
    </row>
    <row r="1641" spans="1:36">
      <c r="A1641" t="s">
        <v>2784</v>
      </c>
      <c r="B1641">
        <f>1</f>
        <v>1</v>
      </c>
      <c r="C1641" t="s">
        <v>32</v>
      </c>
      <c r="D1641" t="str">
        <f>VLOOKUP(Table1[[#This Row],[State Name]], Lookup!$A$2:$B$33, 2, FALSE)</f>
        <v>JK</v>
      </c>
      <c r="E1641" t="s">
        <v>33</v>
      </c>
      <c r="F1641">
        <v>2022</v>
      </c>
      <c r="G1641" t="s">
        <v>117</v>
      </c>
      <c r="H1641">
        <f t="shared" si="25"/>
        <v>12</v>
      </c>
      <c r="I1641" s="3">
        <f>DATE(Table1[[#This Row],[Year]],Table1[[#This Row],[Month_Number]],1)</f>
        <v>44896</v>
      </c>
      <c r="J1641" t="s">
        <v>84</v>
      </c>
      <c r="K1641" t="s">
        <v>118</v>
      </c>
      <c r="L1641" t="s">
        <v>50</v>
      </c>
      <c r="M1641">
        <v>4</v>
      </c>
      <c r="N1641" t="s">
        <v>71</v>
      </c>
      <c r="O1641">
        <v>7</v>
      </c>
      <c r="P1641">
        <v>5</v>
      </c>
      <c r="Q1641" t="s">
        <v>119</v>
      </c>
      <c r="R1641" t="s">
        <v>104</v>
      </c>
      <c r="S1641" t="s">
        <v>120</v>
      </c>
      <c r="T1641" t="s">
        <v>42</v>
      </c>
      <c r="U1641" t="s">
        <v>106</v>
      </c>
      <c r="V1641">
        <v>106</v>
      </c>
      <c r="W1641">
        <v>21</v>
      </c>
      <c r="X1641" t="str">
        <f>IF(Table1[[#This Row],[Driver Age]]&lt;25,"(&lt;25) Young",IF(Table1[[#This Row],[Driver Age]]&lt;=60,"(25–60) Adult","(&gt;60) Senior"))</f>
        <v>(&lt;25) Young</v>
      </c>
      <c r="Y1641" t="s">
        <v>44</v>
      </c>
      <c r="Z1641" t="s">
        <v>33</v>
      </c>
      <c r="AA1641" t="s">
        <v>76</v>
      </c>
      <c r="AB1641" t="s">
        <v>77</v>
      </c>
      <c r="AC1641">
        <v>11</v>
      </c>
      <c r="AD1641" t="s">
        <v>78</v>
      </c>
      <c r="AE1641" t="s">
        <v>79</v>
      </c>
      <c r="AF1641" t="s">
        <v>26</v>
      </c>
      <c r="AG1641" t="s">
        <v>50</v>
      </c>
      <c r="AH1641">
        <v>0.71</v>
      </c>
      <c r="AI1641" t="s">
        <v>168</v>
      </c>
      <c r="AJ1641" t="s">
        <v>67</v>
      </c>
    </row>
    <row r="1642" spans="1:36">
      <c r="A1642" t="s">
        <v>2785</v>
      </c>
      <c r="B1642">
        <f>1</f>
        <v>1</v>
      </c>
      <c r="C1642" t="s">
        <v>307</v>
      </c>
      <c r="D1642" t="str">
        <f>VLOOKUP(Table1[[#This Row],[State Name]], Lookup!$A$2:$B$33, 2, FALSE)</f>
        <v>DL</v>
      </c>
      <c r="E1642" t="s">
        <v>472</v>
      </c>
      <c r="F1642">
        <v>2023</v>
      </c>
      <c r="G1642" t="s">
        <v>124</v>
      </c>
      <c r="H1642">
        <f t="shared" si="25"/>
        <v>7</v>
      </c>
      <c r="I1642" s="3">
        <f>DATE(Table1[[#This Row],[Year]],Table1[[#This Row],[Month_Number]],1)</f>
        <v>45108</v>
      </c>
      <c r="J1642" t="s">
        <v>101</v>
      </c>
      <c r="K1642" t="s">
        <v>626</v>
      </c>
      <c r="L1642" t="s">
        <v>50</v>
      </c>
      <c r="M1642">
        <v>4</v>
      </c>
      <c r="N1642" t="s">
        <v>38</v>
      </c>
      <c r="O1642">
        <v>4</v>
      </c>
      <c r="P1642">
        <v>1</v>
      </c>
      <c r="Q1642" t="s">
        <v>72</v>
      </c>
      <c r="R1642" t="s">
        <v>88</v>
      </c>
      <c r="S1642" t="s">
        <v>41</v>
      </c>
      <c r="T1642" t="s">
        <v>105</v>
      </c>
      <c r="U1642" t="s">
        <v>43</v>
      </c>
      <c r="V1642">
        <v>100</v>
      </c>
      <c r="W1642">
        <v>33</v>
      </c>
      <c r="X1642" t="str">
        <f>IF(Table1[[#This Row],[Driver Age]]&lt;25,"(&lt;25) Young",IF(Table1[[#This Row],[Driver Age]]&lt;=60,"(25–60) Adult","(&gt;60) Senior"))</f>
        <v>(25–60) Adult</v>
      </c>
      <c r="Y1642" t="s">
        <v>44</v>
      </c>
      <c r="Z1642" t="s">
        <v>107</v>
      </c>
      <c r="AA1642" t="s">
        <v>45</v>
      </c>
      <c r="AB1642" t="s">
        <v>64</v>
      </c>
      <c r="AC1642">
        <v>9</v>
      </c>
      <c r="AD1642" t="s">
        <v>78</v>
      </c>
      <c r="AE1642" t="s">
        <v>79</v>
      </c>
      <c r="AF1642" t="s">
        <v>49</v>
      </c>
      <c r="AG1642" t="s">
        <v>50</v>
      </c>
      <c r="AH1642">
        <v>0.25</v>
      </c>
      <c r="AI1642" t="s">
        <v>80</v>
      </c>
      <c r="AJ1642" t="s">
        <v>67</v>
      </c>
    </row>
    <row r="1643" spans="1:36">
      <c r="A1643" t="s">
        <v>2786</v>
      </c>
      <c r="B1643">
        <f>1</f>
        <v>1</v>
      </c>
      <c r="C1643" t="s">
        <v>93</v>
      </c>
      <c r="D1643" t="str">
        <f>VLOOKUP(Table1[[#This Row],[State Name]], Lookup!$A$2:$B$33, 2, FALSE)</f>
        <v>SK</v>
      </c>
      <c r="E1643" t="s">
        <v>33</v>
      </c>
      <c r="F1643">
        <v>2020</v>
      </c>
      <c r="G1643" t="s">
        <v>111</v>
      </c>
      <c r="H1643">
        <f t="shared" si="25"/>
        <v>10</v>
      </c>
      <c r="I1643" s="3">
        <f>DATE(Table1[[#This Row],[Year]],Table1[[#This Row],[Month_Number]],1)</f>
        <v>44105</v>
      </c>
      <c r="J1643" t="s">
        <v>57</v>
      </c>
      <c r="K1643" t="s">
        <v>2787</v>
      </c>
      <c r="L1643" t="s">
        <v>50</v>
      </c>
      <c r="M1643">
        <v>2</v>
      </c>
      <c r="N1643" t="s">
        <v>60</v>
      </c>
      <c r="O1643">
        <v>8</v>
      </c>
      <c r="P1643">
        <v>5</v>
      </c>
      <c r="Q1643" t="s">
        <v>72</v>
      </c>
      <c r="R1643" t="s">
        <v>88</v>
      </c>
      <c r="S1643" t="s">
        <v>62</v>
      </c>
      <c r="T1643" t="s">
        <v>105</v>
      </c>
      <c r="U1643" t="s">
        <v>89</v>
      </c>
      <c r="V1643">
        <v>32</v>
      </c>
      <c r="W1643">
        <v>26</v>
      </c>
      <c r="X1643" t="str">
        <f>IF(Table1[[#This Row],[Driver Age]]&lt;25,"(&lt;25) Young",IF(Table1[[#This Row],[Driver Age]]&lt;=60,"(25–60) Adult","(&gt;60) Senior"))</f>
        <v>(25–60) Adult</v>
      </c>
      <c r="Y1643" t="s">
        <v>44</v>
      </c>
      <c r="Z1643" t="s">
        <v>90</v>
      </c>
      <c r="AA1643" t="s">
        <v>76</v>
      </c>
      <c r="AB1643" t="s">
        <v>77</v>
      </c>
      <c r="AC1643">
        <v>11</v>
      </c>
      <c r="AD1643" t="s">
        <v>78</v>
      </c>
      <c r="AE1643" t="s">
        <v>48</v>
      </c>
      <c r="AF1643" t="s">
        <v>49</v>
      </c>
      <c r="AG1643" t="s">
        <v>50</v>
      </c>
      <c r="AH1643">
        <v>0.62</v>
      </c>
      <c r="AI1643" t="s">
        <v>80</v>
      </c>
      <c r="AJ1643" t="s">
        <v>109</v>
      </c>
    </row>
    <row r="1644" spans="1:36">
      <c r="A1644" t="s">
        <v>2788</v>
      </c>
      <c r="B1644">
        <f>1</f>
        <v>1</v>
      </c>
      <c r="C1644" t="s">
        <v>215</v>
      </c>
      <c r="D1644" t="str">
        <f>VLOOKUP(Table1[[#This Row],[State Name]], Lookup!$A$2:$B$33, 2, FALSE)</f>
        <v>KL</v>
      </c>
      <c r="E1644" t="s">
        <v>33</v>
      </c>
      <c r="F1644">
        <v>2022</v>
      </c>
      <c r="G1644" t="s">
        <v>111</v>
      </c>
      <c r="H1644">
        <f t="shared" si="25"/>
        <v>10</v>
      </c>
      <c r="I1644" s="3">
        <f>DATE(Table1[[#This Row],[Year]],Table1[[#This Row],[Month_Number]],1)</f>
        <v>44835</v>
      </c>
      <c r="J1644" t="s">
        <v>154</v>
      </c>
      <c r="K1644" t="s">
        <v>1326</v>
      </c>
      <c r="L1644" t="s">
        <v>59</v>
      </c>
      <c r="M1644">
        <v>3</v>
      </c>
      <c r="N1644" t="s">
        <v>38</v>
      </c>
      <c r="O1644">
        <v>2</v>
      </c>
      <c r="P1644">
        <v>2</v>
      </c>
      <c r="Q1644" t="s">
        <v>72</v>
      </c>
      <c r="R1644" t="s">
        <v>61</v>
      </c>
      <c r="S1644" t="s">
        <v>73</v>
      </c>
      <c r="T1644" t="s">
        <v>42</v>
      </c>
      <c r="U1644" t="s">
        <v>89</v>
      </c>
      <c r="V1644">
        <v>69</v>
      </c>
      <c r="W1644">
        <v>34</v>
      </c>
      <c r="X1644" t="str">
        <f>IF(Table1[[#This Row],[Driver Age]]&lt;25,"(&lt;25) Young",IF(Table1[[#This Row],[Driver Age]]&lt;=60,"(25–60) Adult","(&gt;60) Senior"))</f>
        <v>(25–60) Adult</v>
      </c>
      <c r="Y1644" t="s">
        <v>75</v>
      </c>
      <c r="Z1644" t="s">
        <v>90</v>
      </c>
      <c r="AA1644" t="s">
        <v>45</v>
      </c>
      <c r="AB1644" t="s">
        <v>64</v>
      </c>
      <c r="AC1644">
        <v>10</v>
      </c>
      <c r="AD1644" t="s">
        <v>78</v>
      </c>
      <c r="AE1644" t="s">
        <v>79</v>
      </c>
      <c r="AF1644" t="s">
        <v>26</v>
      </c>
      <c r="AG1644" t="s">
        <v>50</v>
      </c>
      <c r="AH1644">
        <v>1</v>
      </c>
      <c r="AI1644" t="s">
        <v>80</v>
      </c>
      <c r="AJ1644" t="s">
        <v>52</v>
      </c>
    </row>
    <row r="1645" spans="1:36">
      <c r="A1645" t="s">
        <v>2789</v>
      </c>
      <c r="B1645">
        <f>1</f>
        <v>1</v>
      </c>
      <c r="C1645" t="s">
        <v>170</v>
      </c>
      <c r="D1645" t="str">
        <f>VLOOKUP(Table1[[#This Row],[State Name]], Lookup!$A$2:$B$33, 2, FALSE)</f>
        <v>PY</v>
      </c>
      <c r="E1645" t="s">
        <v>33</v>
      </c>
      <c r="F1645">
        <v>2018</v>
      </c>
      <c r="G1645" t="s">
        <v>83</v>
      </c>
      <c r="H1645">
        <f t="shared" si="25"/>
        <v>6</v>
      </c>
      <c r="I1645" s="3">
        <f>DATE(Table1[[#This Row],[Year]],Table1[[#This Row],[Month_Number]],1)</f>
        <v>43252</v>
      </c>
      <c r="J1645" t="s">
        <v>146</v>
      </c>
      <c r="K1645" t="s">
        <v>855</v>
      </c>
      <c r="L1645" t="s">
        <v>37</v>
      </c>
      <c r="M1645">
        <v>4</v>
      </c>
      <c r="N1645" t="s">
        <v>113</v>
      </c>
      <c r="O1645">
        <v>8</v>
      </c>
      <c r="P1645">
        <v>4</v>
      </c>
      <c r="Q1645" t="s">
        <v>103</v>
      </c>
      <c r="R1645" t="s">
        <v>104</v>
      </c>
      <c r="S1645" t="s">
        <v>73</v>
      </c>
      <c r="T1645" t="s">
        <v>42</v>
      </c>
      <c r="U1645" t="s">
        <v>33</v>
      </c>
      <c r="V1645">
        <v>39</v>
      </c>
      <c r="W1645">
        <v>45</v>
      </c>
      <c r="X1645" t="str">
        <f>IF(Table1[[#This Row],[Driver Age]]&lt;25,"(&lt;25) Young",IF(Table1[[#This Row],[Driver Age]]&lt;=60,"(25–60) Adult","(&gt;60) Senior"))</f>
        <v>(25–60) Adult</v>
      </c>
      <c r="Y1645" t="s">
        <v>44</v>
      </c>
      <c r="Z1645" t="s">
        <v>33</v>
      </c>
      <c r="AA1645" t="s">
        <v>76</v>
      </c>
      <c r="AB1645" t="s">
        <v>64</v>
      </c>
      <c r="AC1645">
        <v>0</v>
      </c>
      <c r="AD1645" t="s">
        <v>47</v>
      </c>
      <c r="AE1645" t="s">
        <v>65</v>
      </c>
      <c r="AF1645" t="s">
        <v>49</v>
      </c>
      <c r="AG1645" t="s">
        <v>50</v>
      </c>
      <c r="AH1645">
        <v>0.5</v>
      </c>
      <c r="AI1645" t="s">
        <v>108</v>
      </c>
      <c r="AJ1645" t="s">
        <v>109</v>
      </c>
    </row>
    <row r="1646" spans="1:36">
      <c r="A1646" t="s">
        <v>2790</v>
      </c>
      <c r="B1646">
        <f>1</f>
        <v>1</v>
      </c>
      <c r="C1646" t="s">
        <v>145</v>
      </c>
      <c r="D1646" t="str">
        <f>VLOOKUP(Table1[[#This Row],[State Name]], Lookup!$A$2:$B$33, 2, FALSE)</f>
        <v>TS</v>
      </c>
      <c r="E1646" t="s">
        <v>33</v>
      </c>
      <c r="F1646">
        <v>2018</v>
      </c>
      <c r="G1646" t="s">
        <v>111</v>
      </c>
      <c r="H1646">
        <f t="shared" si="25"/>
        <v>10</v>
      </c>
      <c r="I1646" s="3">
        <f>DATE(Table1[[#This Row],[Year]],Table1[[#This Row],[Month_Number]],1)</f>
        <v>43374</v>
      </c>
      <c r="J1646" t="s">
        <v>35</v>
      </c>
      <c r="K1646" t="s">
        <v>371</v>
      </c>
      <c r="L1646" t="s">
        <v>50</v>
      </c>
      <c r="M1646">
        <v>1</v>
      </c>
      <c r="N1646" t="s">
        <v>113</v>
      </c>
      <c r="O1646">
        <v>1</v>
      </c>
      <c r="P1646">
        <v>3</v>
      </c>
      <c r="Q1646" t="s">
        <v>87</v>
      </c>
      <c r="R1646" t="s">
        <v>88</v>
      </c>
      <c r="S1646" t="s">
        <v>120</v>
      </c>
      <c r="T1646" t="s">
        <v>63</v>
      </c>
      <c r="U1646" t="s">
        <v>106</v>
      </c>
      <c r="V1646">
        <v>84</v>
      </c>
      <c r="W1646">
        <v>70</v>
      </c>
      <c r="X1646" t="str">
        <f>IF(Table1[[#This Row],[Driver Age]]&lt;25,"(&lt;25) Young",IF(Table1[[#This Row],[Driver Age]]&lt;=60,"(25–60) Adult","(&gt;60) Senior"))</f>
        <v>(&gt;60) Senior</v>
      </c>
      <c r="Y1646" t="s">
        <v>44</v>
      </c>
      <c r="Z1646" t="s">
        <v>90</v>
      </c>
      <c r="AA1646" t="s">
        <v>45</v>
      </c>
      <c r="AB1646" t="s">
        <v>77</v>
      </c>
      <c r="AC1646">
        <v>10</v>
      </c>
      <c r="AD1646" t="s">
        <v>78</v>
      </c>
      <c r="AE1646" t="s">
        <v>65</v>
      </c>
      <c r="AF1646" t="s">
        <v>49</v>
      </c>
      <c r="AG1646" t="s">
        <v>50</v>
      </c>
      <c r="AH1646">
        <v>3</v>
      </c>
      <c r="AI1646" t="s">
        <v>51</v>
      </c>
      <c r="AJ1646" t="s">
        <v>91</v>
      </c>
    </row>
    <row r="1647" spans="1:36">
      <c r="A1647" t="s">
        <v>2791</v>
      </c>
      <c r="B1647">
        <f>1</f>
        <v>1</v>
      </c>
      <c r="C1647" t="s">
        <v>137</v>
      </c>
      <c r="D1647" t="str">
        <f>VLOOKUP(Table1[[#This Row],[State Name]], Lookup!$A$2:$B$33, 2, FALSE)</f>
        <v>AS</v>
      </c>
      <c r="E1647" t="s">
        <v>33</v>
      </c>
      <c r="F1647">
        <v>2023</v>
      </c>
      <c r="G1647" t="s">
        <v>192</v>
      </c>
      <c r="H1647">
        <f t="shared" si="25"/>
        <v>3</v>
      </c>
      <c r="I1647" s="3">
        <f>DATE(Table1[[#This Row],[Year]],Table1[[#This Row],[Month_Number]],1)</f>
        <v>44986</v>
      </c>
      <c r="J1647" t="s">
        <v>84</v>
      </c>
      <c r="K1647" t="s">
        <v>925</v>
      </c>
      <c r="L1647" t="s">
        <v>59</v>
      </c>
      <c r="M1647">
        <v>5</v>
      </c>
      <c r="N1647" t="s">
        <v>128</v>
      </c>
      <c r="O1647">
        <v>7</v>
      </c>
      <c r="P1647">
        <v>4</v>
      </c>
      <c r="Q1647" t="s">
        <v>87</v>
      </c>
      <c r="R1647" t="s">
        <v>88</v>
      </c>
      <c r="S1647" t="s">
        <v>73</v>
      </c>
      <c r="T1647" t="s">
        <v>42</v>
      </c>
      <c r="U1647" t="s">
        <v>43</v>
      </c>
      <c r="V1647">
        <v>57</v>
      </c>
      <c r="W1647">
        <v>55</v>
      </c>
      <c r="X1647" t="str">
        <f>IF(Table1[[#This Row],[Driver Age]]&lt;25,"(&lt;25) Young",IF(Table1[[#This Row],[Driver Age]]&lt;=60,"(25–60) Adult","(&gt;60) Senior"))</f>
        <v>(25–60) Adult</v>
      </c>
      <c r="Y1647" t="s">
        <v>44</v>
      </c>
      <c r="Z1647" t="s">
        <v>33</v>
      </c>
      <c r="AA1647" t="s">
        <v>76</v>
      </c>
      <c r="AB1647" t="s">
        <v>64</v>
      </c>
      <c r="AC1647">
        <v>2</v>
      </c>
      <c r="AD1647" t="s">
        <v>47</v>
      </c>
      <c r="AE1647" t="s">
        <v>79</v>
      </c>
      <c r="AF1647" t="s">
        <v>26</v>
      </c>
      <c r="AG1647" t="s">
        <v>50</v>
      </c>
      <c r="AH1647">
        <v>0.56999999999999995</v>
      </c>
      <c r="AI1647" t="s">
        <v>66</v>
      </c>
      <c r="AJ1647" t="s">
        <v>52</v>
      </c>
    </row>
    <row r="1648" spans="1:36">
      <c r="A1648" t="s">
        <v>2792</v>
      </c>
      <c r="B1648">
        <f>1</f>
        <v>1</v>
      </c>
      <c r="C1648" t="s">
        <v>327</v>
      </c>
      <c r="D1648" t="str">
        <f>VLOOKUP(Table1[[#This Row],[State Name]], Lookup!$A$2:$B$33, 2, FALSE)</f>
        <v>MN</v>
      </c>
      <c r="E1648" t="s">
        <v>33</v>
      </c>
      <c r="F1648">
        <v>2023</v>
      </c>
      <c r="G1648" t="s">
        <v>117</v>
      </c>
      <c r="H1648">
        <f t="shared" si="25"/>
        <v>12</v>
      </c>
      <c r="I1648" s="3">
        <f>DATE(Table1[[#This Row],[Year]],Table1[[#This Row],[Month_Number]],1)</f>
        <v>45261</v>
      </c>
      <c r="J1648" t="s">
        <v>35</v>
      </c>
      <c r="K1648" t="s">
        <v>1885</v>
      </c>
      <c r="L1648" t="s">
        <v>59</v>
      </c>
      <c r="M1648">
        <v>4</v>
      </c>
      <c r="N1648" t="s">
        <v>38</v>
      </c>
      <c r="O1648">
        <v>9</v>
      </c>
      <c r="P1648">
        <v>5</v>
      </c>
      <c r="Q1648" t="s">
        <v>72</v>
      </c>
      <c r="R1648" t="s">
        <v>88</v>
      </c>
      <c r="S1648" t="s">
        <v>41</v>
      </c>
      <c r="T1648" t="s">
        <v>42</v>
      </c>
      <c r="U1648" t="s">
        <v>89</v>
      </c>
      <c r="V1648">
        <v>86</v>
      </c>
      <c r="W1648">
        <v>66</v>
      </c>
      <c r="X1648" t="str">
        <f>IF(Table1[[#This Row],[Driver Age]]&lt;25,"(&lt;25) Young",IF(Table1[[#This Row],[Driver Age]]&lt;=60,"(25–60) Adult","(&gt;60) Senior"))</f>
        <v>(&gt;60) Senior</v>
      </c>
      <c r="Y1648" t="s">
        <v>75</v>
      </c>
      <c r="Z1648" t="s">
        <v>90</v>
      </c>
      <c r="AA1648" t="s">
        <v>45</v>
      </c>
      <c r="AB1648" t="s">
        <v>64</v>
      </c>
      <c r="AC1648">
        <v>8</v>
      </c>
      <c r="AD1648" t="s">
        <v>78</v>
      </c>
      <c r="AE1648" t="s">
        <v>79</v>
      </c>
      <c r="AF1648" t="s">
        <v>49</v>
      </c>
      <c r="AG1648" t="s">
        <v>50</v>
      </c>
      <c r="AH1648">
        <v>0.56000000000000005</v>
      </c>
      <c r="AI1648" t="s">
        <v>51</v>
      </c>
      <c r="AJ1648" t="s">
        <v>91</v>
      </c>
    </row>
    <row r="1649" spans="1:36">
      <c r="A1649" t="s">
        <v>2793</v>
      </c>
      <c r="B1649">
        <f>1</f>
        <v>1</v>
      </c>
      <c r="C1649" t="s">
        <v>170</v>
      </c>
      <c r="D1649" t="str">
        <f>VLOOKUP(Table1[[#This Row],[State Name]], Lookup!$A$2:$B$33, 2, FALSE)</f>
        <v>PY</v>
      </c>
      <c r="E1649" t="s">
        <v>33</v>
      </c>
      <c r="F1649">
        <v>2021</v>
      </c>
      <c r="G1649" t="s">
        <v>138</v>
      </c>
      <c r="H1649">
        <f t="shared" si="25"/>
        <v>9</v>
      </c>
      <c r="I1649" s="3">
        <f>DATE(Table1[[#This Row],[Year]],Table1[[#This Row],[Month_Number]],1)</f>
        <v>44440</v>
      </c>
      <c r="J1649" t="s">
        <v>57</v>
      </c>
      <c r="K1649" t="s">
        <v>2070</v>
      </c>
      <c r="L1649" t="s">
        <v>50</v>
      </c>
      <c r="M1649">
        <v>3</v>
      </c>
      <c r="N1649" t="s">
        <v>38</v>
      </c>
      <c r="O1649">
        <v>3</v>
      </c>
      <c r="P1649">
        <v>1</v>
      </c>
      <c r="Q1649" t="s">
        <v>72</v>
      </c>
      <c r="R1649" t="s">
        <v>61</v>
      </c>
      <c r="S1649" t="s">
        <v>120</v>
      </c>
      <c r="T1649" t="s">
        <v>74</v>
      </c>
      <c r="U1649" t="s">
        <v>33</v>
      </c>
      <c r="V1649">
        <v>72</v>
      </c>
      <c r="W1649">
        <v>51</v>
      </c>
      <c r="X1649" t="str">
        <f>IF(Table1[[#This Row],[Driver Age]]&lt;25,"(&lt;25) Young",IF(Table1[[#This Row],[Driver Age]]&lt;=60,"(25–60) Adult","(&gt;60) Senior"))</f>
        <v>(25–60) Adult</v>
      </c>
      <c r="Y1649" t="s">
        <v>75</v>
      </c>
      <c r="Z1649" t="s">
        <v>33</v>
      </c>
      <c r="AA1649" t="s">
        <v>45</v>
      </c>
      <c r="AB1649" t="s">
        <v>46</v>
      </c>
      <c r="AC1649">
        <v>21</v>
      </c>
      <c r="AD1649" t="s">
        <v>47</v>
      </c>
      <c r="AE1649" t="s">
        <v>48</v>
      </c>
      <c r="AF1649" t="s">
        <v>49</v>
      </c>
      <c r="AG1649" t="s">
        <v>50</v>
      </c>
      <c r="AH1649">
        <v>0.33</v>
      </c>
      <c r="AI1649" t="s">
        <v>66</v>
      </c>
      <c r="AJ1649" t="s">
        <v>91</v>
      </c>
    </row>
    <row r="1650" spans="1:36">
      <c r="A1650" t="s">
        <v>2794</v>
      </c>
      <c r="B1650">
        <f>1</f>
        <v>1</v>
      </c>
      <c r="C1650" t="s">
        <v>211</v>
      </c>
      <c r="D1650" t="str">
        <f>VLOOKUP(Table1[[#This Row],[State Name]], Lookup!$A$2:$B$33, 2, FALSE)</f>
        <v>WB</v>
      </c>
      <c r="E1650" t="s">
        <v>212</v>
      </c>
      <c r="F1650">
        <v>2021</v>
      </c>
      <c r="G1650" t="s">
        <v>117</v>
      </c>
      <c r="H1650">
        <f t="shared" si="25"/>
        <v>12</v>
      </c>
      <c r="I1650" s="3">
        <f>DATE(Table1[[#This Row],[Year]],Table1[[#This Row],[Month_Number]],1)</f>
        <v>44531</v>
      </c>
      <c r="J1650" t="s">
        <v>146</v>
      </c>
      <c r="K1650" t="s">
        <v>2512</v>
      </c>
      <c r="L1650" t="s">
        <v>50</v>
      </c>
      <c r="M1650">
        <v>5</v>
      </c>
      <c r="N1650" t="s">
        <v>60</v>
      </c>
      <c r="O1650">
        <v>6</v>
      </c>
      <c r="P1650">
        <v>1</v>
      </c>
      <c r="Q1650" t="s">
        <v>103</v>
      </c>
      <c r="R1650" t="s">
        <v>88</v>
      </c>
      <c r="S1650" t="s">
        <v>41</v>
      </c>
      <c r="T1650" t="s">
        <v>42</v>
      </c>
      <c r="U1650" t="s">
        <v>106</v>
      </c>
      <c r="V1650">
        <v>45</v>
      </c>
      <c r="W1650">
        <v>25</v>
      </c>
      <c r="X1650" t="str">
        <f>IF(Table1[[#This Row],[Driver Age]]&lt;25,"(&lt;25) Young",IF(Table1[[#This Row],[Driver Age]]&lt;=60,"(25–60) Adult","(&gt;60) Senior"))</f>
        <v>(25–60) Adult</v>
      </c>
      <c r="Y1650" t="s">
        <v>75</v>
      </c>
      <c r="Z1650" t="s">
        <v>33</v>
      </c>
      <c r="AA1650" t="s">
        <v>76</v>
      </c>
      <c r="AB1650" t="s">
        <v>64</v>
      </c>
      <c r="AC1650">
        <v>7</v>
      </c>
      <c r="AD1650" t="s">
        <v>78</v>
      </c>
      <c r="AE1650" t="s">
        <v>48</v>
      </c>
      <c r="AF1650" t="s">
        <v>49</v>
      </c>
      <c r="AG1650" t="s">
        <v>50</v>
      </c>
      <c r="AH1650">
        <v>0.17</v>
      </c>
      <c r="AI1650" t="s">
        <v>80</v>
      </c>
      <c r="AJ1650" t="s">
        <v>109</v>
      </c>
    </row>
    <row r="1651" spans="1:36">
      <c r="A1651" t="s">
        <v>2795</v>
      </c>
      <c r="B1651">
        <f>1</f>
        <v>1</v>
      </c>
      <c r="C1651" t="s">
        <v>170</v>
      </c>
      <c r="D1651" t="str">
        <f>VLOOKUP(Table1[[#This Row],[State Name]], Lookup!$A$2:$B$33, 2, FALSE)</f>
        <v>PY</v>
      </c>
      <c r="E1651" t="s">
        <v>33</v>
      </c>
      <c r="F1651">
        <v>2020</v>
      </c>
      <c r="G1651" t="s">
        <v>56</v>
      </c>
      <c r="H1651">
        <f t="shared" si="25"/>
        <v>1</v>
      </c>
      <c r="I1651" s="3">
        <f>DATE(Table1[[#This Row],[Year]],Table1[[#This Row],[Month_Number]],1)</f>
        <v>43831</v>
      </c>
      <c r="J1651" t="s">
        <v>35</v>
      </c>
      <c r="K1651" t="s">
        <v>2693</v>
      </c>
      <c r="L1651" t="s">
        <v>50</v>
      </c>
      <c r="M1651">
        <v>4</v>
      </c>
      <c r="N1651" t="s">
        <v>38</v>
      </c>
      <c r="O1651">
        <v>5</v>
      </c>
      <c r="P1651">
        <v>4</v>
      </c>
      <c r="Q1651" t="s">
        <v>72</v>
      </c>
      <c r="R1651" t="s">
        <v>88</v>
      </c>
      <c r="S1651" t="s">
        <v>120</v>
      </c>
      <c r="T1651" t="s">
        <v>105</v>
      </c>
      <c r="U1651" t="s">
        <v>33</v>
      </c>
      <c r="V1651">
        <v>70</v>
      </c>
      <c r="W1651">
        <v>66</v>
      </c>
      <c r="X1651" t="str">
        <f>IF(Table1[[#This Row],[Driver Age]]&lt;25,"(&lt;25) Young",IF(Table1[[#This Row],[Driver Age]]&lt;=60,"(25–60) Adult","(&gt;60) Senior"))</f>
        <v>(&gt;60) Senior</v>
      </c>
      <c r="Y1651" t="s">
        <v>44</v>
      </c>
      <c r="Z1651" t="s">
        <v>90</v>
      </c>
      <c r="AA1651" t="s">
        <v>45</v>
      </c>
      <c r="AB1651" t="s">
        <v>97</v>
      </c>
      <c r="AC1651">
        <v>10</v>
      </c>
      <c r="AD1651" t="s">
        <v>78</v>
      </c>
      <c r="AE1651" t="s">
        <v>48</v>
      </c>
      <c r="AF1651" t="s">
        <v>49</v>
      </c>
      <c r="AG1651" t="s">
        <v>50</v>
      </c>
      <c r="AH1651">
        <v>0.8</v>
      </c>
      <c r="AI1651" t="s">
        <v>51</v>
      </c>
      <c r="AJ1651" t="s">
        <v>91</v>
      </c>
    </row>
    <row r="1652" spans="1:36">
      <c r="A1652" t="s">
        <v>2796</v>
      </c>
      <c r="B1652">
        <f>1</f>
        <v>1</v>
      </c>
      <c r="C1652" t="s">
        <v>149</v>
      </c>
      <c r="D1652" t="str">
        <f>VLOOKUP(Table1[[#This Row],[State Name]], Lookup!$A$2:$B$33, 2, FALSE)</f>
        <v>AR</v>
      </c>
      <c r="E1652" t="s">
        <v>33</v>
      </c>
      <c r="F1652">
        <v>2020</v>
      </c>
      <c r="G1652" t="s">
        <v>192</v>
      </c>
      <c r="H1652">
        <f t="shared" si="25"/>
        <v>3</v>
      </c>
      <c r="I1652" s="3">
        <f>DATE(Table1[[#This Row],[Year]],Table1[[#This Row],[Month_Number]],1)</f>
        <v>43891</v>
      </c>
      <c r="J1652" t="s">
        <v>57</v>
      </c>
      <c r="K1652" t="s">
        <v>2687</v>
      </c>
      <c r="L1652" t="s">
        <v>50</v>
      </c>
      <c r="M1652">
        <v>1</v>
      </c>
      <c r="N1652" t="s">
        <v>162</v>
      </c>
      <c r="O1652">
        <v>8</v>
      </c>
      <c r="P1652">
        <v>4</v>
      </c>
      <c r="Q1652" t="s">
        <v>39</v>
      </c>
      <c r="R1652" t="s">
        <v>104</v>
      </c>
      <c r="S1652" t="s">
        <v>120</v>
      </c>
      <c r="T1652" t="s">
        <v>42</v>
      </c>
      <c r="U1652" t="s">
        <v>106</v>
      </c>
      <c r="V1652">
        <v>55</v>
      </c>
      <c r="W1652">
        <v>58</v>
      </c>
      <c r="X1652" t="str">
        <f>IF(Table1[[#This Row],[Driver Age]]&lt;25,"(&lt;25) Young",IF(Table1[[#This Row],[Driver Age]]&lt;=60,"(25–60) Adult","(&gt;60) Senior"))</f>
        <v>(25–60) Adult</v>
      </c>
      <c r="Y1652" t="s">
        <v>44</v>
      </c>
      <c r="Z1652" t="s">
        <v>90</v>
      </c>
      <c r="AA1652" t="s">
        <v>76</v>
      </c>
      <c r="AB1652" t="s">
        <v>77</v>
      </c>
      <c r="AC1652">
        <v>17</v>
      </c>
      <c r="AD1652" t="s">
        <v>114</v>
      </c>
      <c r="AE1652" t="s">
        <v>48</v>
      </c>
      <c r="AF1652" t="s">
        <v>49</v>
      </c>
      <c r="AG1652" t="s">
        <v>50</v>
      </c>
      <c r="AH1652">
        <v>0.5</v>
      </c>
      <c r="AI1652" t="s">
        <v>66</v>
      </c>
      <c r="AJ1652" t="s">
        <v>52</v>
      </c>
    </row>
    <row r="1653" spans="1:36">
      <c r="A1653" t="s">
        <v>2797</v>
      </c>
      <c r="B1653">
        <f>1</f>
        <v>1</v>
      </c>
      <c r="C1653" t="s">
        <v>270</v>
      </c>
      <c r="D1653" t="str">
        <f>VLOOKUP(Table1[[#This Row],[State Name]], Lookup!$A$2:$B$33, 2, FALSE)</f>
        <v>HR</v>
      </c>
      <c r="E1653" t="s">
        <v>33</v>
      </c>
      <c r="F1653">
        <v>2019</v>
      </c>
      <c r="G1653" t="s">
        <v>100</v>
      </c>
      <c r="H1653">
        <f t="shared" si="25"/>
        <v>11</v>
      </c>
      <c r="I1653" s="3">
        <f>DATE(Table1[[#This Row],[Year]],Table1[[#This Row],[Month_Number]],1)</f>
        <v>43770</v>
      </c>
      <c r="J1653" t="s">
        <v>84</v>
      </c>
      <c r="K1653" t="s">
        <v>2798</v>
      </c>
      <c r="L1653" t="s">
        <v>37</v>
      </c>
      <c r="M1653">
        <v>2</v>
      </c>
      <c r="N1653" t="s">
        <v>162</v>
      </c>
      <c r="O1653">
        <v>7</v>
      </c>
      <c r="P1653">
        <v>5</v>
      </c>
      <c r="Q1653" t="s">
        <v>119</v>
      </c>
      <c r="R1653" t="s">
        <v>88</v>
      </c>
      <c r="S1653" t="s">
        <v>41</v>
      </c>
      <c r="T1653" t="s">
        <v>74</v>
      </c>
      <c r="U1653" t="s">
        <v>43</v>
      </c>
      <c r="V1653">
        <v>47</v>
      </c>
      <c r="W1653">
        <v>51</v>
      </c>
      <c r="X1653" t="str">
        <f>IF(Table1[[#This Row],[Driver Age]]&lt;25,"(&lt;25) Young",IF(Table1[[#This Row],[Driver Age]]&lt;=60,"(25–60) Adult","(&gt;60) Senior"))</f>
        <v>(25–60) Adult</v>
      </c>
      <c r="Y1653" t="s">
        <v>44</v>
      </c>
      <c r="Z1653" t="s">
        <v>90</v>
      </c>
      <c r="AA1653" t="s">
        <v>45</v>
      </c>
      <c r="AB1653" t="s">
        <v>97</v>
      </c>
      <c r="AC1653">
        <v>23</v>
      </c>
      <c r="AD1653" t="s">
        <v>47</v>
      </c>
      <c r="AE1653" t="s">
        <v>65</v>
      </c>
      <c r="AF1653" t="s">
        <v>26</v>
      </c>
      <c r="AG1653" t="s">
        <v>50</v>
      </c>
      <c r="AH1653">
        <v>0.71</v>
      </c>
      <c r="AI1653" t="s">
        <v>66</v>
      </c>
      <c r="AJ1653" t="s">
        <v>109</v>
      </c>
    </row>
    <row r="1654" spans="1:36">
      <c r="A1654" t="s">
        <v>2799</v>
      </c>
      <c r="B1654">
        <f>1</f>
        <v>1</v>
      </c>
      <c r="C1654" t="s">
        <v>253</v>
      </c>
      <c r="D1654" t="str">
        <f>VLOOKUP(Table1[[#This Row],[State Name]], Lookup!$A$2:$B$33, 2, FALSE)</f>
        <v>UK</v>
      </c>
      <c r="E1654" t="s">
        <v>33</v>
      </c>
      <c r="F1654">
        <v>2019</v>
      </c>
      <c r="G1654" t="s">
        <v>83</v>
      </c>
      <c r="H1654">
        <f t="shared" si="25"/>
        <v>6</v>
      </c>
      <c r="I1654" s="3">
        <f>DATE(Table1[[#This Row],[Year]],Table1[[#This Row],[Month_Number]],1)</f>
        <v>43617</v>
      </c>
      <c r="J1654" t="s">
        <v>35</v>
      </c>
      <c r="K1654" t="s">
        <v>2800</v>
      </c>
      <c r="L1654" t="s">
        <v>37</v>
      </c>
      <c r="M1654">
        <v>4</v>
      </c>
      <c r="N1654" t="s">
        <v>113</v>
      </c>
      <c r="O1654">
        <v>8</v>
      </c>
      <c r="P1654">
        <v>0</v>
      </c>
      <c r="Q1654" t="s">
        <v>87</v>
      </c>
      <c r="R1654" t="s">
        <v>88</v>
      </c>
      <c r="S1654" t="s">
        <v>120</v>
      </c>
      <c r="T1654" t="s">
        <v>105</v>
      </c>
      <c r="U1654" t="s">
        <v>106</v>
      </c>
      <c r="V1654">
        <v>76</v>
      </c>
      <c r="W1654">
        <v>65</v>
      </c>
      <c r="X1654" t="str">
        <f>IF(Table1[[#This Row],[Driver Age]]&lt;25,"(&lt;25) Young",IF(Table1[[#This Row],[Driver Age]]&lt;=60,"(25–60) Adult","(&gt;60) Senior"))</f>
        <v>(&gt;60) Senior</v>
      </c>
      <c r="Y1654" t="s">
        <v>75</v>
      </c>
      <c r="Z1654" t="s">
        <v>33</v>
      </c>
      <c r="AA1654" t="s">
        <v>45</v>
      </c>
      <c r="AB1654" t="s">
        <v>46</v>
      </c>
      <c r="AC1654">
        <v>2</v>
      </c>
      <c r="AD1654" t="s">
        <v>47</v>
      </c>
      <c r="AE1654" t="s">
        <v>65</v>
      </c>
      <c r="AF1654" t="s">
        <v>49</v>
      </c>
      <c r="AG1654" t="s">
        <v>143</v>
      </c>
      <c r="AH1654">
        <v>0</v>
      </c>
      <c r="AI1654" t="s">
        <v>51</v>
      </c>
      <c r="AJ1654" t="s">
        <v>91</v>
      </c>
    </row>
    <row r="1655" spans="1:36">
      <c r="A1655" t="s">
        <v>2801</v>
      </c>
      <c r="B1655">
        <f>1</f>
        <v>1</v>
      </c>
      <c r="C1655" t="s">
        <v>234</v>
      </c>
      <c r="D1655" t="str">
        <f>VLOOKUP(Table1[[#This Row],[State Name]], Lookup!$A$2:$B$33, 2, FALSE)</f>
        <v>TR</v>
      </c>
      <c r="E1655" t="s">
        <v>33</v>
      </c>
      <c r="F1655">
        <v>2019</v>
      </c>
      <c r="G1655" t="s">
        <v>138</v>
      </c>
      <c r="H1655">
        <f t="shared" si="25"/>
        <v>9</v>
      </c>
      <c r="I1655" s="3">
        <f>DATE(Table1[[#This Row],[Year]],Table1[[#This Row],[Month_Number]],1)</f>
        <v>43709</v>
      </c>
      <c r="J1655" t="s">
        <v>154</v>
      </c>
      <c r="K1655" t="s">
        <v>2802</v>
      </c>
      <c r="L1655" t="s">
        <v>50</v>
      </c>
      <c r="M1655">
        <v>3</v>
      </c>
      <c r="N1655" t="s">
        <v>128</v>
      </c>
      <c r="O1655">
        <v>10</v>
      </c>
      <c r="P1655">
        <v>2</v>
      </c>
      <c r="Q1655" t="s">
        <v>103</v>
      </c>
      <c r="R1655" t="s">
        <v>88</v>
      </c>
      <c r="S1655" t="s">
        <v>73</v>
      </c>
      <c r="T1655" t="s">
        <v>105</v>
      </c>
      <c r="U1655" t="s">
        <v>89</v>
      </c>
      <c r="V1655">
        <v>115</v>
      </c>
      <c r="W1655">
        <v>42</v>
      </c>
      <c r="X1655" t="str">
        <f>IF(Table1[[#This Row],[Driver Age]]&lt;25,"(&lt;25) Young",IF(Table1[[#This Row],[Driver Age]]&lt;=60,"(25–60) Adult","(&gt;60) Senior"))</f>
        <v>(25–60) Adult</v>
      </c>
      <c r="Y1655" t="s">
        <v>44</v>
      </c>
      <c r="Z1655" t="s">
        <v>107</v>
      </c>
      <c r="AA1655" t="s">
        <v>45</v>
      </c>
      <c r="AB1655" t="s">
        <v>46</v>
      </c>
      <c r="AC1655">
        <v>18</v>
      </c>
      <c r="AD1655" t="s">
        <v>114</v>
      </c>
      <c r="AE1655" t="s">
        <v>65</v>
      </c>
      <c r="AF1655" t="s">
        <v>26</v>
      </c>
      <c r="AG1655" t="s">
        <v>50</v>
      </c>
      <c r="AH1655">
        <v>0.2</v>
      </c>
      <c r="AI1655" t="s">
        <v>108</v>
      </c>
      <c r="AJ1655" t="s">
        <v>81</v>
      </c>
    </row>
    <row r="1656" spans="1:36">
      <c r="A1656" t="s">
        <v>2803</v>
      </c>
      <c r="B1656">
        <f>1</f>
        <v>1</v>
      </c>
      <c r="C1656" t="s">
        <v>166</v>
      </c>
      <c r="D1656" t="str">
        <f>VLOOKUP(Table1[[#This Row],[State Name]], Lookup!$A$2:$B$33, 2, FALSE)</f>
        <v>MP</v>
      </c>
      <c r="E1656" t="s">
        <v>33</v>
      </c>
      <c r="F1656">
        <v>2020</v>
      </c>
      <c r="G1656" t="s">
        <v>117</v>
      </c>
      <c r="H1656">
        <f t="shared" si="25"/>
        <v>12</v>
      </c>
      <c r="I1656" s="3">
        <f>DATE(Table1[[#This Row],[Year]],Table1[[#This Row],[Month_Number]],1)</f>
        <v>44166</v>
      </c>
      <c r="J1656" t="s">
        <v>101</v>
      </c>
      <c r="K1656" t="s">
        <v>2804</v>
      </c>
      <c r="L1656" t="s">
        <v>50</v>
      </c>
      <c r="M1656">
        <v>4</v>
      </c>
      <c r="N1656" t="s">
        <v>38</v>
      </c>
      <c r="O1656">
        <v>3</v>
      </c>
      <c r="P1656">
        <v>5</v>
      </c>
      <c r="Q1656" t="s">
        <v>72</v>
      </c>
      <c r="R1656" t="s">
        <v>88</v>
      </c>
      <c r="S1656" t="s">
        <v>41</v>
      </c>
      <c r="T1656" t="s">
        <v>42</v>
      </c>
      <c r="U1656" t="s">
        <v>33</v>
      </c>
      <c r="V1656">
        <v>34</v>
      </c>
      <c r="W1656">
        <v>24</v>
      </c>
      <c r="X1656" t="str">
        <f>IF(Table1[[#This Row],[Driver Age]]&lt;25,"(&lt;25) Young",IF(Table1[[#This Row],[Driver Age]]&lt;=60,"(25–60) Adult","(&gt;60) Senior"))</f>
        <v>(&lt;25) Young</v>
      </c>
      <c r="Y1656" t="s">
        <v>75</v>
      </c>
      <c r="Z1656" t="s">
        <v>107</v>
      </c>
      <c r="AA1656" t="s">
        <v>76</v>
      </c>
      <c r="AB1656" t="s">
        <v>77</v>
      </c>
      <c r="AC1656">
        <v>12</v>
      </c>
      <c r="AD1656" t="s">
        <v>135</v>
      </c>
      <c r="AE1656" t="s">
        <v>48</v>
      </c>
      <c r="AF1656" t="s">
        <v>49</v>
      </c>
      <c r="AG1656" t="s">
        <v>50</v>
      </c>
      <c r="AH1656">
        <v>1.67</v>
      </c>
      <c r="AI1656" t="s">
        <v>168</v>
      </c>
      <c r="AJ1656" t="s">
        <v>109</v>
      </c>
    </row>
    <row r="1657" spans="1:36">
      <c r="A1657" t="s">
        <v>2805</v>
      </c>
      <c r="B1657">
        <f>1</f>
        <v>1</v>
      </c>
      <c r="C1657" t="s">
        <v>166</v>
      </c>
      <c r="D1657" t="str">
        <f>VLOOKUP(Table1[[#This Row],[State Name]], Lookup!$A$2:$B$33, 2, FALSE)</f>
        <v>MP</v>
      </c>
      <c r="E1657" t="s">
        <v>33</v>
      </c>
      <c r="F1657">
        <v>2022</v>
      </c>
      <c r="G1657" t="s">
        <v>83</v>
      </c>
      <c r="H1657">
        <f t="shared" si="25"/>
        <v>6</v>
      </c>
      <c r="I1657" s="3">
        <f>DATE(Table1[[#This Row],[Year]],Table1[[#This Row],[Month_Number]],1)</f>
        <v>44713</v>
      </c>
      <c r="J1657" t="s">
        <v>57</v>
      </c>
      <c r="K1657" t="s">
        <v>2743</v>
      </c>
      <c r="L1657" t="s">
        <v>50</v>
      </c>
      <c r="M1657">
        <v>5</v>
      </c>
      <c r="N1657" t="s">
        <v>113</v>
      </c>
      <c r="O1657">
        <v>3</v>
      </c>
      <c r="P1657">
        <v>1</v>
      </c>
      <c r="Q1657" t="s">
        <v>119</v>
      </c>
      <c r="R1657" t="s">
        <v>104</v>
      </c>
      <c r="S1657" t="s">
        <v>120</v>
      </c>
      <c r="T1657" t="s">
        <v>42</v>
      </c>
      <c r="U1657" t="s">
        <v>89</v>
      </c>
      <c r="V1657">
        <v>92</v>
      </c>
      <c r="W1657">
        <v>18</v>
      </c>
      <c r="X1657" t="str">
        <f>IF(Table1[[#This Row],[Driver Age]]&lt;25,"(&lt;25) Young",IF(Table1[[#This Row],[Driver Age]]&lt;=60,"(25–60) Adult","(&gt;60) Senior"))</f>
        <v>(&lt;25) Young</v>
      </c>
      <c r="Y1657" t="s">
        <v>75</v>
      </c>
      <c r="Z1657" t="s">
        <v>107</v>
      </c>
      <c r="AA1657" t="s">
        <v>45</v>
      </c>
      <c r="AB1657" t="s">
        <v>64</v>
      </c>
      <c r="AC1657">
        <v>15</v>
      </c>
      <c r="AD1657" t="s">
        <v>135</v>
      </c>
      <c r="AE1657" t="s">
        <v>79</v>
      </c>
      <c r="AF1657" t="s">
        <v>49</v>
      </c>
      <c r="AG1657" t="s">
        <v>50</v>
      </c>
      <c r="AH1657">
        <v>0.33</v>
      </c>
      <c r="AI1657" t="s">
        <v>168</v>
      </c>
      <c r="AJ1657" t="s">
        <v>67</v>
      </c>
    </row>
    <row r="1658" spans="1:36">
      <c r="A1658" t="s">
        <v>2806</v>
      </c>
      <c r="B1658">
        <f>1</f>
        <v>1</v>
      </c>
      <c r="C1658" t="s">
        <v>220</v>
      </c>
      <c r="D1658" t="str">
        <f>VLOOKUP(Table1[[#This Row],[State Name]], Lookup!$A$2:$B$33, 2, FALSE)</f>
        <v>NL</v>
      </c>
      <c r="E1658" t="s">
        <v>33</v>
      </c>
      <c r="F1658">
        <v>2023</v>
      </c>
      <c r="G1658" t="s">
        <v>124</v>
      </c>
      <c r="H1658">
        <f t="shared" si="25"/>
        <v>7</v>
      </c>
      <c r="I1658" s="3">
        <f>DATE(Table1[[#This Row],[Year]],Table1[[#This Row],[Month_Number]],1)</f>
        <v>45108</v>
      </c>
      <c r="J1658" t="s">
        <v>84</v>
      </c>
      <c r="K1658" t="s">
        <v>1566</v>
      </c>
      <c r="L1658" t="s">
        <v>59</v>
      </c>
      <c r="M1658">
        <v>4</v>
      </c>
      <c r="N1658" t="s">
        <v>128</v>
      </c>
      <c r="O1658">
        <v>8</v>
      </c>
      <c r="P1658">
        <v>0</v>
      </c>
      <c r="Q1658" t="s">
        <v>87</v>
      </c>
      <c r="R1658" t="s">
        <v>61</v>
      </c>
      <c r="S1658" t="s">
        <v>62</v>
      </c>
      <c r="T1658" t="s">
        <v>74</v>
      </c>
      <c r="U1658" t="s">
        <v>106</v>
      </c>
      <c r="V1658">
        <v>78</v>
      </c>
      <c r="W1658">
        <v>42</v>
      </c>
      <c r="X1658" t="str">
        <f>IF(Table1[[#This Row],[Driver Age]]&lt;25,"(&lt;25) Young",IF(Table1[[#This Row],[Driver Age]]&lt;=60,"(25–60) Adult","(&gt;60) Senior"))</f>
        <v>(25–60) Adult</v>
      </c>
      <c r="Y1658" t="s">
        <v>44</v>
      </c>
      <c r="Z1658" t="s">
        <v>90</v>
      </c>
      <c r="AA1658" t="s">
        <v>45</v>
      </c>
      <c r="AB1658" t="s">
        <v>97</v>
      </c>
      <c r="AC1658">
        <v>2</v>
      </c>
      <c r="AD1658" t="s">
        <v>47</v>
      </c>
      <c r="AE1658" t="s">
        <v>79</v>
      </c>
      <c r="AF1658" t="s">
        <v>26</v>
      </c>
      <c r="AG1658" t="s">
        <v>143</v>
      </c>
      <c r="AH1658">
        <v>0</v>
      </c>
      <c r="AI1658" t="s">
        <v>108</v>
      </c>
      <c r="AJ1658" t="s">
        <v>91</v>
      </c>
    </row>
    <row r="1659" spans="1:36">
      <c r="A1659" t="s">
        <v>2807</v>
      </c>
      <c r="B1659">
        <f>1</f>
        <v>1</v>
      </c>
      <c r="C1659" t="s">
        <v>170</v>
      </c>
      <c r="D1659" t="str">
        <f>VLOOKUP(Table1[[#This Row],[State Name]], Lookup!$A$2:$B$33, 2, FALSE)</f>
        <v>PY</v>
      </c>
      <c r="E1659" t="s">
        <v>33</v>
      </c>
      <c r="F1659">
        <v>2020</v>
      </c>
      <c r="G1659" t="s">
        <v>130</v>
      </c>
      <c r="H1659">
        <f t="shared" si="25"/>
        <v>4</v>
      </c>
      <c r="I1659" s="3">
        <f>DATE(Table1[[#This Row],[Year]],Table1[[#This Row],[Month_Number]],1)</f>
        <v>43922</v>
      </c>
      <c r="J1659" t="s">
        <v>84</v>
      </c>
      <c r="K1659" t="s">
        <v>2808</v>
      </c>
      <c r="L1659" t="s">
        <v>50</v>
      </c>
      <c r="M1659">
        <v>3</v>
      </c>
      <c r="N1659" t="s">
        <v>113</v>
      </c>
      <c r="O1659">
        <v>6</v>
      </c>
      <c r="P1659">
        <v>2</v>
      </c>
      <c r="Q1659" t="s">
        <v>39</v>
      </c>
      <c r="R1659" t="s">
        <v>104</v>
      </c>
      <c r="S1659" t="s">
        <v>73</v>
      </c>
      <c r="T1659" t="s">
        <v>105</v>
      </c>
      <c r="U1659" t="s">
        <v>33</v>
      </c>
      <c r="V1659">
        <v>82</v>
      </c>
      <c r="W1659">
        <v>27</v>
      </c>
      <c r="X1659" t="str">
        <f>IF(Table1[[#This Row],[Driver Age]]&lt;25,"(&lt;25) Young",IF(Table1[[#This Row],[Driver Age]]&lt;=60,"(25–60) Adult","(&gt;60) Senior"))</f>
        <v>(25–60) Adult</v>
      </c>
      <c r="Y1659" t="s">
        <v>75</v>
      </c>
      <c r="Z1659" t="s">
        <v>33</v>
      </c>
      <c r="AA1659" t="s">
        <v>76</v>
      </c>
      <c r="AB1659" t="s">
        <v>77</v>
      </c>
      <c r="AC1659">
        <v>0</v>
      </c>
      <c r="AD1659" t="s">
        <v>47</v>
      </c>
      <c r="AE1659" t="s">
        <v>48</v>
      </c>
      <c r="AF1659" t="s">
        <v>26</v>
      </c>
      <c r="AG1659" t="s">
        <v>50</v>
      </c>
      <c r="AH1659">
        <v>0.33</v>
      </c>
      <c r="AI1659" t="s">
        <v>80</v>
      </c>
      <c r="AJ1659" t="s">
        <v>91</v>
      </c>
    </row>
    <row r="1660" spans="1:36">
      <c r="A1660" t="s">
        <v>2809</v>
      </c>
      <c r="B1660">
        <f>1</f>
        <v>1</v>
      </c>
      <c r="C1660" t="s">
        <v>166</v>
      </c>
      <c r="D1660" t="str">
        <f>VLOOKUP(Table1[[#This Row],[State Name]], Lookup!$A$2:$B$33, 2, FALSE)</f>
        <v>MP</v>
      </c>
      <c r="E1660" t="s">
        <v>33</v>
      </c>
      <c r="F1660">
        <v>2018</v>
      </c>
      <c r="G1660" t="s">
        <v>130</v>
      </c>
      <c r="H1660">
        <f t="shared" si="25"/>
        <v>4</v>
      </c>
      <c r="I1660" s="3">
        <f>DATE(Table1[[#This Row],[Year]],Table1[[#This Row],[Month_Number]],1)</f>
        <v>43191</v>
      </c>
      <c r="J1660" t="s">
        <v>35</v>
      </c>
      <c r="K1660" t="s">
        <v>1502</v>
      </c>
      <c r="L1660" t="s">
        <v>59</v>
      </c>
      <c r="M1660">
        <v>1</v>
      </c>
      <c r="N1660" t="s">
        <v>162</v>
      </c>
      <c r="O1660">
        <v>8</v>
      </c>
      <c r="P1660">
        <v>1</v>
      </c>
      <c r="Q1660" t="s">
        <v>39</v>
      </c>
      <c r="R1660" t="s">
        <v>104</v>
      </c>
      <c r="S1660" t="s">
        <v>73</v>
      </c>
      <c r="T1660" t="s">
        <v>74</v>
      </c>
      <c r="U1660" t="s">
        <v>33</v>
      </c>
      <c r="V1660">
        <v>97</v>
      </c>
      <c r="W1660">
        <v>45</v>
      </c>
      <c r="X1660" t="str">
        <f>IF(Table1[[#This Row],[Driver Age]]&lt;25,"(&lt;25) Young",IF(Table1[[#This Row],[Driver Age]]&lt;=60,"(25–60) Adult","(&gt;60) Senior"))</f>
        <v>(25–60) Adult</v>
      </c>
      <c r="Y1660" t="s">
        <v>75</v>
      </c>
      <c r="Z1660" t="s">
        <v>107</v>
      </c>
      <c r="AA1660" t="s">
        <v>45</v>
      </c>
      <c r="AB1660" t="s">
        <v>97</v>
      </c>
      <c r="AC1660">
        <v>1</v>
      </c>
      <c r="AD1660" t="s">
        <v>47</v>
      </c>
      <c r="AE1660" t="s">
        <v>65</v>
      </c>
      <c r="AF1660" t="s">
        <v>49</v>
      </c>
      <c r="AG1660" t="s">
        <v>50</v>
      </c>
      <c r="AH1660">
        <v>0.12</v>
      </c>
      <c r="AI1660" t="s">
        <v>108</v>
      </c>
      <c r="AJ1660" t="s">
        <v>67</v>
      </c>
    </row>
    <row r="1661" spans="1:36">
      <c r="A1661" t="s">
        <v>2810</v>
      </c>
      <c r="B1661">
        <f>1</f>
        <v>1</v>
      </c>
      <c r="C1661" t="s">
        <v>145</v>
      </c>
      <c r="D1661" t="str">
        <f>VLOOKUP(Table1[[#This Row],[State Name]], Lookup!$A$2:$B$33, 2, FALSE)</f>
        <v>TS</v>
      </c>
      <c r="E1661" t="s">
        <v>33</v>
      </c>
      <c r="F1661">
        <v>2021</v>
      </c>
      <c r="G1661" t="s">
        <v>111</v>
      </c>
      <c r="H1661">
        <f t="shared" si="25"/>
        <v>10</v>
      </c>
      <c r="I1661" s="3">
        <f>DATE(Table1[[#This Row],[Year]],Table1[[#This Row],[Month_Number]],1)</f>
        <v>44470</v>
      </c>
      <c r="J1661" t="s">
        <v>84</v>
      </c>
      <c r="K1661" t="s">
        <v>998</v>
      </c>
      <c r="L1661" t="s">
        <v>59</v>
      </c>
      <c r="M1661">
        <v>4</v>
      </c>
      <c r="N1661" t="s">
        <v>60</v>
      </c>
      <c r="O1661">
        <v>2</v>
      </c>
      <c r="P1661">
        <v>3</v>
      </c>
      <c r="Q1661" t="s">
        <v>87</v>
      </c>
      <c r="R1661" t="s">
        <v>61</v>
      </c>
      <c r="S1661" t="s">
        <v>41</v>
      </c>
      <c r="T1661" t="s">
        <v>74</v>
      </c>
      <c r="U1661" t="s">
        <v>89</v>
      </c>
      <c r="V1661">
        <v>60</v>
      </c>
      <c r="W1661">
        <v>46</v>
      </c>
      <c r="X1661" t="str">
        <f>IF(Table1[[#This Row],[Driver Age]]&lt;25,"(&lt;25) Young",IF(Table1[[#This Row],[Driver Age]]&lt;=60,"(25–60) Adult","(&gt;60) Senior"))</f>
        <v>(25–60) Adult</v>
      </c>
      <c r="Y1661" t="s">
        <v>44</v>
      </c>
      <c r="Z1661" t="s">
        <v>107</v>
      </c>
      <c r="AA1661" t="s">
        <v>76</v>
      </c>
      <c r="AB1661" t="s">
        <v>77</v>
      </c>
      <c r="AC1661">
        <v>6</v>
      </c>
      <c r="AD1661" t="s">
        <v>78</v>
      </c>
      <c r="AE1661" t="s">
        <v>48</v>
      </c>
      <c r="AF1661" t="s">
        <v>26</v>
      </c>
      <c r="AG1661" t="s">
        <v>50</v>
      </c>
      <c r="AH1661">
        <v>1.5</v>
      </c>
      <c r="AI1661" t="s">
        <v>108</v>
      </c>
      <c r="AJ1661" t="s">
        <v>52</v>
      </c>
    </row>
    <row r="1662" spans="1:36">
      <c r="A1662" t="s">
        <v>2811</v>
      </c>
      <c r="B1662">
        <f>1</f>
        <v>1</v>
      </c>
      <c r="C1662" t="s">
        <v>93</v>
      </c>
      <c r="D1662" t="str">
        <f>VLOOKUP(Table1[[#This Row],[State Name]], Lookup!$A$2:$B$33, 2, FALSE)</f>
        <v>SK</v>
      </c>
      <c r="E1662" t="s">
        <v>33</v>
      </c>
      <c r="F1662">
        <v>2023</v>
      </c>
      <c r="G1662" t="s">
        <v>130</v>
      </c>
      <c r="H1662">
        <f t="shared" si="25"/>
        <v>4</v>
      </c>
      <c r="I1662" s="3">
        <f>DATE(Table1[[#This Row],[Year]],Table1[[#This Row],[Month_Number]],1)</f>
        <v>45017</v>
      </c>
      <c r="J1662" t="s">
        <v>154</v>
      </c>
      <c r="K1662" t="s">
        <v>667</v>
      </c>
      <c r="L1662" t="s">
        <v>37</v>
      </c>
      <c r="M1662">
        <v>3</v>
      </c>
      <c r="N1662" t="s">
        <v>128</v>
      </c>
      <c r="O1662">
        <v>9</v>
      </c>
      <c r="P1662">
        <v>4</v>
      </c>
      <c r="Q1662" t="s">
        <v>39</v>
      </c>
      <c r="R1662" t="s">
        <v>88</v>
      </c>
      <c r="S1662" t="s">
        <v>73</v>
      </c>
      <c r="T1662" t="s">
        <v>74</v>
      </c>
      <c r="U1662" t="s">
        <v>89</v>
      </c>
      <c r="V1662">
        <v>118</v>
      </c>
      <c r="W1662">
        <v>27</v>
      </c>
      <c r="X1662" t="str">
        <f>IF(Table1[[#This Row],[Driver Age]]&lt;25,"(&lt;25) Young",IF(Table1[[#This Row],[Driver Age]]&lt;=60,"(25–60) Adult","(&gt;60) Senior"))</f>
        <v>(25–60) Adult</v>
      </c>
      <c r="Y1662" t="s">
        <v>75</v>
      </c>
      <c r="Z1662" t="s">
        <v>90</v>
      </c>
      <c r="AA1662" t="s">
        <v>45</v>
      </c>
      <c r="AB1662" t="s">
        <v>77</v>
      </c>
      <c r="AC1662">
        <v>23</v>
      </c>
      <c r="AD1662" t="s">
        <v>47</v>
      </c>
      <c r="AE1662" t="s">
        <v>79</v>
      </c>
      <c r="AF1662" t="s">
        <v>26</v>
      </c>
      <c r="AG1662" t="s">
        <v>50</v>
      </c>
      <c r="AH1662">
        <v>0.44</v>
      </c>
      <c r="AI1662" t="s">
        <v>80</v>
      </c>
      <c r="AJ1662" t="s">
        <v>81</v>
      </c>
    </row>
    <row r="1663" spans="1:36">
      <c r="A1663" t="s">
        <v>2812</v>
      </c>
      <c r="B1663">
        <f>1</f>
        <v>1</v>
      </c>
      <c r="C1663" t="s">
        <v>294</v>
      </c>
      <c r="D1663" t="str">
        <f>VLOOKUP(Table1[[#This Row],[State Name]], Lookup!$A$2:$B$33, 2, FALSE)</f>
        <v>MZ</v>
      </c>
      <c r="E1663" t="s">
        <v>33</v>
      </c>
      <c r="F1663">
        <v>2022</v>
      </c>
      <c r="G1663" t="s">
        <v>130</v>
      </c>
      <c r="H1663">
        <f t="shared" si="25"/>
        <v>4</v>
      </c>
      <c r="I1663" s="3">
        <f>DATE(Table1[[#This Row],[Year]],Table1[[#This Row],[Month_Number]],1)</f>
        <v>44652</v>
      </c>
      <c r="J1663" t="s">
        <v>57</v>
      </c>
      <c r="K1663" t="s">
        <v>2813</v>
      </c>
      <c r="L1663" t="s">
        <v>50</v>
      </c>
      <c r="M1663">
        <v>1</v>
      </c>
      <c r="N1663" t="s">
        <v>162</v>
      </c>
      <c r="O1663">
        <v>2</v>
      </c>
      <c r="P1663">
        <v>0</v>
      </c>
      <c r="Q1663" t="s">
        <v>119</v>
      </c>
      <c r="R1663" t="s">
        <v>88</v>
      </c>
      <c r="S1663" t="s">
        <v>120</v>
      </c>
      <c r="T1663" t="s">
        <v>74</v>
      </c>
      <c r="U1663" t="s">
        <v>89</v>
      </c>
      <c r="V1663">
        <v>54</v>
      </c>
      <c r="W1663">
        <v>19</v>
      </c>
      <c r="X1663" t="str">
        <f>IF(Table1[[#This Row],[Driver Age]]&lt;25,"(&lt;25) Young",IF(Table1[[#This Row],[Driver Age]]&lt;=60,"(25–60) Adult","(&gt;60) Senior"))</f>
        <v>(&lt;25) Young</v>
      </c>
      <c r="Y1663" t="s">
        <v>75</v>
      </c>
      <c r="Z1663" t="s">
        <v>107</v>
      </c>
      <c r="AA1663" t="s">
        <v>76</v>
      </c>
      <c r="AB1663" t="s">
        <v>46</v>
      </c>
      <c r="AC1663">
        <v>12</v>
      </c>
      <c r="AD1663" t="s">
        <v>135</v>
      </c>
      <c r="AE1663" t="s">
        <v>79</v>
      </c>
      <c r="AF1663" t="s">
        <v>49</v>
      </c>
      <c r="AG1663" t="s">
        <v>143</v>
      </c>
      <c r="AH1663">
        <v>0</v>
      </c>
      <c r="AI1663" t="s">
        <v>168</v>
      </c>
      <c r="AJ1663" t="s">
        <v>52</v>
      </c>
    </row>
    <row r="1664" spans="1:36">
      <c r="A1664" t="s">
        <v>2814</v>
      </c>
      <c r="B1664">
        <f>1</f>
        <v>1</v>
      </c>
      <c r="C1664" t="s">
        <v>177</v>
      </c>
      <c r="D1664" t="str">
        <f>VLOOKUP(Table1[[#This Row],[State Name]], Lookup!$A$2:$B$33, 2, FALSE)</f>
        <v>MH</v>
      </c>
      <c r="E1664" t="s">
        <v>577</v>
      </c>
      <c r="F1664">
        <v>2018</v>
      </c>
      <c r="G1664" t="s">
        <v>124</v>
      </c>
      <c r="H1664">
        <f t="shared" si="25"/>
        <v>7</v>
      </c>
      <c r="I1664" s="3">
        <f>DATE(Table1[[#This Row],[Year]],Table1[[#This Row],[Month_Number]],1)</f>
        <v>43282</v>
      </c>
      <c r="J1664" t="s">
        <v>84</v>
      </c>
      <c r="K1664" t="s">
        <v>2545</v>
      </c>
      <c r="L1664" t="s">
        <v>59</v>
      </c>
      <c r="M1664">
        <v>3</v>
      </c>
      <c r="N1664" t="s">
        <v>128</v>
      </c>
      <c r="O1664">
        <v>10</v>
      </c>
      <c r="P1664">
        <v>4</v>
      </c>
      <c r="Q1664" t="s">
        <v>103</v>
      </c>
      <c r="R1664" t="s">
        <v>40</v>
      </c>
      <c r="S1664" t="s">
        <v>120</v>
      </c>
      <c r="T1664" t="s">
        <v>74</v>
      </c>
      <c r="U1664" t="s">
        <v>89</v>
      </c>
      <c r="V1664">
        <v>42</v>
      </c>
      <c r="W1664">
        <v>54</v>
      </c>
      <c r="X1664" t="str">
        <f>IF(Table1[[#This Row],[Driver Age]]&lt;25,"(&lt;25) Young",IF(Table1[[#This Row],[Driver Age]]&lt;=60,"(25–60) Adult","(&gt;60) Senior"))</f>
        <v>(25–60) Adult</v>
      </c>
      <c r="Y1664" t="s">
        <v>75</v>
      </c>
      <c r="Z1664" t="s">
        <v>107</v>
      </c>
      <c r="AA1664" t="s">
        <v>76</v>
      </c>
      <c r="AB1664" t="s">
        <v>77</v>
      </c>
      <c r="AC1664">
        <v>8</v>
      </c>
      <c r="AD1664" t="s">
        <v>78</v>
      </c>
      <c r="AE1664" t="s">
        <v>65</v>
      </c>
      <c r="AF1664" t="s">
        <v>26</v>
      </c>
      <c r="AG1664" t="s">
        <v>50</v>
      </c>
      <c r="AH1664">
        <v>0.4</v>
      </c>
      <c r="AI1664" t="s">
        <v>66</v>
      </c>
      <c r="AJ1664" t="s">
        <v>109</v>
      </c>
    </row>
    <row r="1665" spans="1:36">
      <c r="A1665" t="s">
        <v>2815</v>
      </c>
      <c r="B1665">
        <f>1</f>
        <v>1</v>
      </c>
      <c r="C1665" t="s">
        <v>220</v>
      </c>
      <c r="D1665" t="str">
        <f>VLOOKUP(Table1[[#This Row],[State Name]], Lookup!$A$2:$B$33, 2, FALSE)</f>
        <v>NL</v>
      </c>
      <c r="E1665" t="s">
        <v>33</v>
      </c>
      <c r="F1665">
        <v>2022</v>
      </c>
      <c r="G1665" t="s">
        <v>138</v>
      </c>
      <c r="H1665">
        <f t="shared" si="25"/>
        <v>9</v>
      </c>
      <c r="I1665" s="3">
        <f>DATE(Table1[[#This Row],[Year]],Table1[[#This Row],[Month_Number]],1)</f>
        <v>44805</v>
      </c>
      <c r="J1665" t="s">
        <v>101</v>
      </c>
      <c r="K1665" t="s">
        <v>2816</v>
      </c>
      <c r="L1665" t="s">
        <v>50</v>
      </c>
      <c r="M1665">
        <v>2</v>
      </c>
      <c r="N1665" t="s">
        <v>60</v>
      </c>
      <c r="O1665">
        <v>1</v>
      </c>
      <c r="P1665">
        <v>0</v>
      </c>
      <c r="Q1665" t="s">
        <v>119</v>
      </c>
      <c r="R1665" t="s">
        <v>40</v>
      </c>
      <c r="S1665" t="s">
        <v>73</v>
      </c>
      <c r="T1665" t="s">
        <v>63</v>
      </c>
      <c r="U1665" t="s">
        <v>106</v>
      </c>
      <c r="V1665">
        <v>109</v>
      </c>
      <c r="W1665">
        <v>65</v>
      </c>
      <c r="X1665" t="str">
        <f>IF(Table1[[#This Row],[Driver Age]]&lt;25,"(&lt;25) Young",IF(Table1[[#This Row],[Driver Age]]&lt;=60,"(25–60) Adult","(&gt;60) Senior"))</f>
        <v>(&gt;60) Senior</v>
      </c>
      <c r="Y1665" t="s">
        <v>44</v>
      </c>
      <c r="Z1665" t="s">
        <v>90</v>
      </c>
      <c r="AA1665" t="s">
        <v>45</v>
      </c>
      <c r="AB1665" t="s">
        <v>46</v>
      </c>
      <c r="AC1665">
        <v>22</v>
      </c>
      <c r="AD1665" t="s">
        <v>47</v>
      </c>
      <c r="AE1665" t="s">
        <v>79</v>
      </c>
      <c r="AF1665" t="s">
        <v>49</v>
      </c>
      <c r="AG1665" t="s">
        <v>143</v>
      </c>
      <c r="AH1665">
        <v>0</v>
      </c>
      <c r="AI1665" t="s">
        <v>51</v>
      </c>
      <c r="AJ1665" t="s">
        <v>67</v>
      </c>
    </row>
    <row r="1666" spans="1:36">
      <c r="A1666" t="s">
        <v>2817</v>
      </c>
      <c r="B1666">
        <f>1</f>
        <v>1</v>
      </c>
      <c r="C1666" t="s">
        <v>191</v>
      </c>
      <c r="D1666" t="str">
        <f>VLOOKUP(Table1[[#This Row],[State Name]], Lookup!$A$2:$B$33, 2, FALSE)</f>
        <v>CH</v>
      </c>
      <c r="E1666" t="s">
        <v>33</v>
      </c>
      <c r="F1666">
        <v>2018</v>
      </c>
      <c r="G1666" t="s">
        <v>83</v>
      </c>
      <c r="H1666">
        <f t="shared" ref="H1666:H1729" si="26">MONTH(DATEVALUE(G1666 &amp; " 5"))</f>
        <v>6</v>
      </c>
      <c r="I1666" s="3">
        <f>DATE(Table1[[#This Row],[Year]],Table1[[#This Row],[Month_Number]],1)</f>
        <v>43252</v>
      </c>
      <c r="J1666" t="s">
        <v>101</v>
      </c>
      <c r="K1666" t="s">
        <v>985</v>
      </c>
      <c r="L1666" t="s">
        <v>50</v>
      </c>
      <c r="M1666">
        <v>5</v>
      </c>
      <c r="N1666" t="s">
        <v>38</v>
      </c>
      <c r="O1666">
        <v>3</v>
      </c>
      <c r="P1666">
        <v>2</v>
      </c>
      <c r="Q1666" t="s">
        <v>87</v>
      </c>
      <c r="R1666" t="s">
        <v>61</v>
      </c>
      <c r="S1666" t="s">
        <v>120</v>
      </c>
      <c r="T1666" t="s">
        <v>74</v>
      </c>
      <c r="U1666" t="s">
        <v>106</v>
      </c>
      <c r="V1666">
        <v>32</v>
      </c>
      <c r="W1666">
        <v>46</v>
      </c>
      <c r="X1666" t="str">
        <f>IF(Table1[[#This Row],[Driver Age]]&lt;25,"(&lt;25) Young",IF(Table1[[#This Row],[Driver Age]]&lt;=60,"(25–60) Adult","(&gt;60) Senior"))</f>
        <v>(25–60) Adult</v>
      </c>
      <c r="Y1666" t="s">
        <v>75</v>
      </c>
      <c r="Z1666" t="s">
        <v>90</v>
      </c>
      <c r="AA1666" t="s">
        <v>45</v>
      </c>
      <c r="AB1666" t="s">
        <v>46</v>
      </c>
      <c r="AC1666">
        <v>11</v>
      </c>
      <c r="AD1666" t="s">
        <v>78</v>
      </c>
      <c r="AE1666" t="s">
        <v>65</v>
      </c>
      <c r="AF1666" t="s">
        <v>49</v>
      </c>
      <c r="AG1666" t="s">
        <v>50</v>
      </c>
      <c r="AH1666">
        <v>0.67</v>
      </c>
      <c r="AI1666" t="s">
        <v>108</v>
      </c>
      <c r="AJ1666" t="s">
        <v>109</v>
      </c>
    </row>
    <row r="1667" spans="1:36">
      <c r="A1667" t="s">
        <v>2818</v>
      </c>
      <c r="B1667">
        <f>1</f>
        <v>1</v>
      </c>
      <c r="C1667" t="s">
        <v>145</v>
      </c>
      <c r="D1667" t="str">
        <f>VLOOKUP(Table1[[#This Row],[State Name]], Lookup!$A$2:$B$33, 2, FALSE)</f>
        <v>TS</v>
      </c>
      <c r="E1667" t="s">
        <v>33</v>
      </c>
      <c r="F1667">
        <v>2021</v>
      </c>
      <c r="G1667" t="s">
        <v>130</v>
      </c>
      <c r="H1667">
        <f t="shared" si="26"/>
        <v>4</v>
      </c>
      <c r="I1667" s="3">
        <f>DATE(Table1[[#This Row],[Year]],Table1[[#This Row],[Month_Number]],1)</f>
        <v>44287</v>
      </c>
      <c r="J1667" t="s">
        <v>95</v>
      </c>
      <c r="K1667" t="s">
        <v>2010</v>
      </c>
      <c r="L1667" t="s">
        <v>37</v>
      </c>
      <c r="M1667">
        <v>4</v>
      </c>
      <c r="N1667" t="s">
        <v>71</v>
      </c>
      <c r="O1667">
        <v>1</v>
      </c>
      <c r="P1667">
        <v>5</v>
      </c>
      <c r="Q1667" t="s">
        <v>72</v>
      </c>
      <c r="R1667" t="s">
        <v>88</v>
      </c>
      <c r="S1667" t="s">
        <v>62</v>
      </c>
      <c r="T1667" t="s">
        <v>105</v>
      </c>
      <c r="U1667" t="s">
        <v>106</v>
      </c>
      <c r="V1667">
        <v>77</v>
      </c>
      <c r="W1667">
        <v>52</v>
      </c>
      <c r="X1667" t="str">
        <f>IF(Table1[[#This Row],[Driver Age]]&lt;25,"(&lt;25) Young",IF(Table1[[#This Row],[Driver Age]]&lt;=60,"(25–60) Adult","(&gt;60) Senior"))</f>
        <v>(25–60) Adult</v>
      </c>
      <c r="Y1667" t="s">
        <v>44</v>
      </c>
      <c r="Z1667" t="s">
        <v>33</v>
      </c>
      <c r="AA1667" t="s">
        <v>76</v>
      </c>
      <c r="AB1667" t="s">
        <v>77</v>
      </c>
      <c r="AC1667">
        <v>5</v>
      </c>
      <c r="AD1667" t="s">
        <v>78</v>
      </c>
      <c r="AE1667" t="s">
        <v>48</v>
      </c>
      <c r="AF1667" t="s">
        <v>49</v>
      </c>
      <c r="AG1667" t="s">
        <v>50</v>
      </c>
      <c r="AH1667">
        <v>5</v>
      </c>
      <c r="AI1667" t="s">
        <v>66</v>
      </c>
      <c r="AJ1667" t="s">
        <v>91</v>
      </c>
    </row>
    <row r="1668" spans="1:36">
      <c r="A1668" t="s">
        <v>2819</v>
      </c>
      <c r="B1668">
        <f>1</f>
        <v>1</v>
      </c>
      <c r="C1668" t="s">
        <v>234</v>
      </c>
      <c r="D1668" t="str">
        <f>VLOOKUP(Table1[[#This Row],[State Name]], Lookup!$A$2:$B$33, 2, FALSE)</f>
        <v>TR</v>
      </c>
      <c r="E1668" t="s">
        <v>33</v>
      </c>
      <c r="F1668">
        <v>2023</v>
      </c>
      <c r="G1668" t="s">
        <v>117</v>
      </c>
      <c r="H1668">
        <f t="shared" si="26"/>
        <v>12</v>
      </c>
      <c r="I1668" s="3">
        <f>DATE(Table1[[#This Row],[Year]],Table1[[#This Row],[Month_Number]],1)</f>
        <v>45261</v>
      </c>
      <c r="J1668" t="s">
        <v>35</v>
      </c>
      <c r="K1668" t="s">
        <v>2054</v>
      </c>
      <c r="L1668" t="s">
        <v>37</v>
      </c>
      <c r="M1668">
        <v>1</v>
      </c>
      <c r="N1668" t="s">
        <v>86</v>
      </c>
      <c r="O1668">
        <v>2</v>
      </c>
      <c r="P1668">
        <v>1</v>
      </c>
      <c r="Q1668" t="s">
        <v>119</v>
      </c>
      <c r="R1668" t="s">
        <v>88</v>
      </c>
      <c r="S1668" t="s">
        <v>73</v>
      </c>
      <c r="T1668" t="s">
        <v>42</v>
      </c>
      <c r="U1668" t="s">
        <v>33</v>
      </c>
      <c r="V1668">
        <v>80</v>
      </c>
      <c r="W1668">
        <v>39</v>
      </c>
      <c r="X1668" t="str">
        <f>IF(Table1[[#This Row],[Driver Age]]&lt;25,"(&lt;25) Young",IF(Table1[[#This Row],[Driver Age]]&lt;=60,"(25–60) Adult","(&gt;60) Senior"))</f>
        <v>(25–60) Adult</v>
      </c>
      <c r="Y1668" t="s">
        <v>44</v>
      </c>
      <c r="Z1668" t="s">
        <v>33</v>
      </c>
      <c r="AA1668" t="s">
        <v>45</v>
      </c>
      <c r="AB1668" t="s">
        <v>77</v>
      </c>
      <c r="AC1668">
        <v>22</v>
      </c>
      <c r="AD1668" t="s">
        <v>47</v>
      </c>
      <c r="AE1668" t="s">
        <v>79</v>
      </c>
      <c r="AF1668" t="s">
        <v>49</v>
      </c>
      <c r="AG1668" t="s">
        <v>50</v>
      </c>
      <c r="AH1668">
        <v>0.5</v>
      </c>
      <c r="AI1668" t="s">
        <v>108</v>
      </c>
      <c r="AJ1668" t="s">
        <v>91</v>
      </c>
    </row>
    <row r="1669" spans="1:36">
      <c r="A1669" t="s">
        <v>2820</v>
      </c>
      <c r="B1669">
        <f>1</f>
        <v>1</v>
      </c>
      <c r="C1669" t="s">
        <v>191</v>
      </c>
      <c r="D1669" t="str">
        <f>VLOOKUP(Table1[[#This Row],[State Name]], Lookup!$A$2:$B$33, 2, FALSE)</f>
        <v>CH</v>
      </c>
      <c r="E1669" t="s">
        <v>33</v>
      </c>
      <c r="F1669">
        <v>2020</v>
      </c>
      <c r="G1669" t="s">
        <v>94</v>
      </c>
      <c r="H1669">
        <f t="shared" si="26"/>
        <v>8</v>
      </c>
      <c r="I1669" s="3">
        <f>DATE(Table1[[#This Row],[Year]],Table1[[#This Row],[Month_Number]],1)</f>
        <v>44044</v>
      </c>
      <c r="J1669" t="s">
        <v>95</v>
      </c>
      <c r="K1669" t="s">
        <v>2173</v>
      </c>
      <c r="L1669" t="s">
        <v>59</v>
      </c>
      <c r="M1669">
        <v>5</v>
      </c>
      <c r="N1669" t="s">
        <v>60</v>
      </c>
      <c r="O1669">
        <v>4</v>
      </c>
      <c r="P1669">
        <v>4</v>
      </c>
      <c r="Q1669" t="s">
        <v>87</v>
      </c>
      <c r="R1669" t="s">
        <v>61</v>
      </c>
      <c r="S1669" t="s">
        <v>73</v>
      </c>
      <c r="T1669" t="s">
        <v>74</v>
      </c>
      <c r="U1669" t="s">
        <v>33</v>
      </c>
      <c r="V1669">
        <v>116</v>
      </c>
      <c r="W1669">
        <v>67</v>
      </c>
      <c r="X1669" t="str">
        <f>IF(Table1[[#This Row],[Driver Age]]&lt;25,"(&lt;25) Young",IF(Table1[[#This Row],[Driver Age]]&lt;=60,"(25–60) Adult","(&gt;60) Senior"))</f>
        <v>(&gt;60) Senior</v>
      </c>
      <c r="Y1669" t="s">
        <v>44</v>
      </c>
      <c r="Z1669" t="s">
        <v>33</v>
      </c>
      <c r="AA1669" t="s">
        <v>45</v>
      </c>
      <c r="AB1669" t="s">
        <v>77</v>
      </c>
      <c r="AC1669">
        <v>0</v>
      </c>
      <c r="AD1669" t="s">
        <v>47</v>
      </c>
      <c r="AE1669" t="s">
        <v>48</v>
      </c>
      <c r="AF1669" t="s">
        <v>49</v>
      </c>
      <c r="AG1669" t="s">
        <v>50</v>
      </c>
      <c r="AH1669">
        <v>1</v>
      </c>
      <c r="AI1669" t="s">
        <v>51</v>
      </c>
      <c r="AJ1669" t="s">
        <v>81</v>
      </c>
    </row>
    <row r="1670" spans="1:36">
      <c r="A1670" t="s">
        <v>2821</v>
      </c>
      <c r="B1670">
        <f>1</f>
        <v>1</v>
      </c>
      <c r="C1670" t="s">
        <v>69</v>
      </c>
      <c r="D1670" t="str">
        <f>VLOOKUP(Table1[[#This Row],[State Name]], Lookup!$A$2:$B$33, 2, FALSE)</f>
        <v>CG</v>
      </c>
      <c r="E1670" t="s">
        <v>33</v>
      </c>
      <c r="F1670">
        <v>2019</v>
      </c>
      <c r="G1670" t="s">
        <v>34</v>
      </c>
      <c r="H1670">
        <f t="shared" si="26"/>
        <v>5</v>
      </c>
      <c r="I1670" s="3">
        <f>DATE(Table1[[#This Row],[Year]],Table1[[#This Row],[Month_Number]],1)</f>
        <v>43586</v>
      </c>
      <c r="J1670" t="s">
        <v>146</v>
      </c>
      <c r="K1670" t="s">
        <v>1804</v>
      </c>
      <c r="L1670" t="s">
        <v>59</v>
      </c>
      <c r="M1670">
        <v>5</v>
      </c>
      <c r="N1670" t="s">
        <v>60</v>
      </c>
      <c r="O1670">
        <v>4</v>
      </c>
      <c r="P1670">
        <v>4</v>
      </c>
      <c r="Q1670" t="s">
        <v>87</v>
      </c>
      <c r="R1670" t="s">
        <v>61</v>
      </c>
      <c r="S1670" t="s">
        <v>73</v>
      </c>
      <c r="T1670" t="s">
        <v>63</v>
      </c>
      <c r="U1670" t="s">
        <v>33</v>
      </c>
      <c r="V1670">
        <v>35</v>
      </c>
      <c r="W1670">
        <v>58</v>
      </c>
      <c r="X1670" t="str">
        <f>IF(Table1[[#This Row],[Driver Age]]&lt;25,"(&lt;25) Young",IF(Table1[[#This Row],[Driver Age]]&lt;=60,"(25–60) Adult","(&gt;60) Senior"))</f>
        <v>(25–60) Adult</v>
      </c>
      <c r="Y1670" t="s">
        <v>75</v>
      </c>
      <c r="Z1670" t="s">
        <v>90</v>
      </c>
      <c r="AA1670" t="s">
        <v>45</v>
      </c>
      <c r="AB1670" t="s">
        <v>97</v>
      </c>
      <c r="AC1670">
        <v>7</v>
      </c>
      <c r="AD1670" t="s">
        <v>78</v>
      </c>
      <c r="AE1670" t="s">
        <v>65</v>
      </c>
      <c r="AF1670" t="s">
        <v>49</v>
      </c>
      <c r="AG1670" t="s">
        <v>50</v>
      </c>
      <c r="AH1670">
        <v>1</v>
      </c>
      <c r="AI1670" t="s">
        <v>66</v>
      </c>
      <c r="AJ1670" t="s">
        <v>109</v>
      </c>
    </row>
    <row r="1671" spans="1:36">
      <c r="A1671" t="s">
        <v>2822</v>
      </c>
      <c r="B1671">
        <f>1</f>
        <v>1</v>
      </c>
      <c r="C1671" t="s">
        <v>318</v>
      </c>
      <c r="D1671" t="str">
        <f>VLOOKUP(Table1[[#This Row],[State Name]], Lookup!$A$2:$B$33, 2, FALSE)</f>
        <v>PB</v>
      </c>
      <c r="E1671" t="s">
        <v>33</v>
      </c>
      <c r="F1671">
        <v>2019</v>
      </c>
      <c r="G1671" t="s">
        <v>100</v>
      </c>
      <c r="H1671">
        <f t="shared" si="26"/>
        <v>11</v>
      </c>
      <c r="I1671" s="3">
        <f>DATE(Table1[[#This Row],[Year]],Table1[[#This Row],[Month_Number]],1)</f>
        <v>43770</v>
      </c>
      <c r="J1671" t="s">
        <v>57</v>
      </c>
      <c r="K1671" t="s">
        <v>2823</v>
      </c>
      <c r="L1671" t="s">
        <v>37</v>
      </c>
      <c r="M1671">
        <v>5</v>
      </c>
      <c r="N1671" t="s">
        <v>38</v>
      </c>
      <c r="O1671">
        <v>6</v>
      </c>
      <c r="P1671">
        <v>0</v>
      </c>
      <c r="Q1671" t="s">
        <v>72</v>
      </c>
      <c r="R1671" t="s">
        <v>88</v>
      </c>
      <c r="S1671" t="s">
        <v>73</v>
      </c>
      <c r="T1671" t="s">
        <v>63</v>
      </c>
      <c r="U1671" t="s">
        <v>43</v>
      </c>
      <c r="V1671">
        <v>97</v>
      </c>
      <c r="W1671">
        <v>45</v>
      </c>
      <c r="X1671" t="str">
        <f>IF(Table1[[#This Row],[Driver Age]]&lt;25,"(&lt;25) Young",IF(Table1[[#This Row],[Driver Age]]&lt;=60,"(25–60) Adult","(&gt;60) Senior"))</f>
        <v>(25–60) Adult</v>
      </c>
      <c r="Y1671" t="s">
        <v>44</v>
      </c>
      <c r="Z1671" t="s">
        <v>90</v>
      </c>
      <c r="AA1671" t="s">
        <v>45</v>
      </c>
      <c r="AB1671" t="s">
        <v>97</v>
      </c>
      <c r="AC1671">
        <v>9</v>
      </c>
      <c r="AD1671" t="s">
        <v>78</v>
      </c>
      <c r="AE1671" t="s">
        <v>65</v>
      </c>
      <c r="AF1671" t="s">
        <v>49</v>
      </c>
      <c r="AG1671" t="s">
        <v>143</v>
      </c>
      <c r="AH1671">
        <v>0</v>
      </c>
      <c r="AI1671" t="s">
        <v>108</v>
      </c>
      <c r="AJ1671" t="s">
        <v>67</v>
      </c>
    </row>
    <row r="1672" spans="1:36">
      <c r="A1672" t="s">
        <v>2824</v>
      </c>
      <c r="B1672">
        <f>1</f>
        <v>1</v>
      </c>
      <c r="C1672" t="s">
        <v>166</v>
      </c>
      <c r="D1672" t="str">
        <f>VLOOKUP(Table1[[#This Row],[State Name]], Lookup!$A$2:$B$33, 2, FALSE)</f>
        <v>MP</v>
      </c>
      <c r="E1672" t="s">
        <v>33</v>
      </c>
      <c r="F1672">
        <v>2019</v>
      </c>
      <c r="G1672" t="s">
        <v>100</v>
      </c>
      <c r="H1672">
        <f t="shared" si="26"/>
        <v>11</v>
      </c>
      <c r="I1672" s="3">
        <f>DATE(Table1[[#This Row],[Year]],Table1[[#This Row],[Month_Number]],1)</f>
        <v>43770</v>
      </c>
      <c r="J1672" t="s">
        <v>95</v>
      </c>
      <c r="K1672" t="s">
        <v>2741</v>
      </c>
      <c r="L1672" t="s">
        <v>59</v>
      </c>
      <c r="M1672">
        <v>1</v>
      </c>
      <c r="N1672" t="s">
        <v>162</v>
      </c>
      <c r="O1672">
        <v>8</v>
      </c>
      <c r="P1672">
        <v>5</v>
      </c>
      <c r="Q1672" t="s">
        <v>39</v>
      </c>
      <c r="R1672" t="s">
        <v>104</v>
      </c>
      <c r="S1672" t="s">
        <v>62</v>
      </c>
      <c r="T1672" t="s">
        <v>42</v>
      </c>
      <c r="U1672" t="s">
        <v>106</v>
      </c>
      <c r="V1672">
        <v>100</v>
      </c>
      <c r="W1672">
        <v>69</v>
      </c>
      <c r="X1672" t="str">
        <f>IF(Table1[[#This Row],[Driver Age]]&lt;25,"(&lt;25) Young",IF(Table1[[#This Row],[Driver Age]]&lt;=60,"(25–60) Adult","(&gt;60) Senior"))</f>
        <v>(&gt;60) Senior</v>
      </c>
      <c r="Y1672" t="s">
        <v>75</v>
      </c>
      <c r="Z1672" t="s">
        <v>107</v>
      </c>
      <c r="AA1672" t="s">
        <v>45</v>
      </c>
      <c r="AB1672" t="s">
        <v>46</v>
      </c>
      <c r="AC1672">
        <v>10</v>
      </c>
      <c r="AD1672" t="s">
        <v>78</v>
      </c>
      <c r="AE1672" t="s">
        <v>65</v>
      </c>
      <c r="AF1672" t="s">
        <v>49</v>
      </c>
      <c r="AG1672" t="s">
        <v>50</v>
      </c>
      <c r="AH1672">
        <v>0.62</v>
      </c>
      <c r="AI1672" t="s">
        <v>51</v>
      </c>
      <c r="AJ1672" t="s">
        <v>67</v>
      </c>
    </row>
    <row r="1673" spans="1:36">
      <c r="A1673" t="s">
        <v>2825</v>
      </c>
      <c r="B1673">
        <f>1</f>
        <v>1</v>
      </c>
      <c r="C1673" t="s">
        <v>170</v>
      </c>
      <c r="D1673" t="str">
        <f>VLOOKUP(Table1[[#This Row],[State Name]], Lookup!$A$2:$B$33, 2, FALSE)</f>
        <v>PY</v>
      </c>
      <c r="E1673" t="s">
        <v>33</v>
      </c>
      <c r="F1673">
        <v>2018</v>
      </c>
      <c r="G1673" t="s">
        <v>124</v>
      </c>
      <c r="H1673">
        <f t="shared" si="26"/>
        <v>7</v>
      </c>
      <c r="I1673" s="3">
        <f>DATE(Table1[[#This Row],[Year]],Table1[[#This Row],[Month_Number]],1)</f>
        <v>43282</v>
      </c>
      <c r="J1673" t="s">
        <v>101</v>
      </c>
      <c r="K1673" t="s">
        <v>1118</v>
      </c>
      <c r="L1673" t="s">
        <v>59</v>
      </c>
      <c r="M1673">
        <v>5</v>
      </c>
      <c r="N1673" t="s">
        <v>128</v>
      </c>
      <c r="O1673">
        <v>1</v>
      </c>
      <c r="P1673">
        <v>1</v>
      </c>
      <c r="Q1673" t="s">
        <v>103</v>
      </c>
      <c r="R1673" t="s">
        <v>104</v>
      </c>
      <c r="S1673" t="s">
        <v>120</v>
      </c>
      <c r="T1673" t="s">
        <v>74</v>
      </c>
      <c r="U1673" t="s">
        <v>106</v>
      </c>
      <c r="V1673">
        <v>49</v>
      </c>
      <c r="W1673">
        <v>35</v>
      </c>
      <c r="X1673" t="str">
        <f>IF(Table1[[#This Row],[Driver Age]]&lt;25,"(&lt;25) Young",IF(Table1[[#This Row],[Driver Age]]&lt;=60,"(25–60) Adult","(&gt;60) Senior"))</f>
        <v>(25–60) Adult</v>
      </c>
      <c r="Y1673" t="s">
        <v>75</v>
      </c>
      <c r="Z1673" t="s">
        <v>33</v>
      </c>
      <c r="AA1673" t="s">
        <v>76</v>
      </c>
      <c r="AB1673" t="s">
        <v>46</v>
      </c>
      <c r="AC1673">
        <v>13</v>
      </c>
      <c r="AD1673" t="s">
        <v>135</v>
      </c>
      <c r="AE1673" t="s">
        <v>65</v>
      </c>
      <c r="AF1673" t="s">
        <v>49</v>
      </c>
      <c r="AG1673" t="s">
        <v>50</v>
      </c>
      <c r="AH1673">
        <v>1</v>
      </c>
      <c r="AI1673" t="s">
        <v>108</v>
      </c>
      <c r="AJ1673" t="s">
        <v>109</v>
      </c>
    </row>
    <row r="1674" spans="1:36">
      <c r="A1674" t="s">
        <v>2826</v>
      </c>
      <c r="B1674">
        <f>1</f>
        <v>1</v>
      </c>
      <c r="C1674" t="s">
        <v>197</v>
      </c>
      <c r="D1674" t="str">
        <f>VLOOKUP(Table1[[#This Row],[State Name]], Lookup!$A$2:$B$33, 2, FALSE)</f>
        <v>GJ</v>
      </c>
      <c r="E1674" t="s">
        <v>198</v>
      </c>
      <c r="F1674">
        <v>2022</v>
      </c>
      <c r="G1674" t="s">
        <v>124</v>
      </c>
      <c r="H1674">
        <f t="shared" si="26"/>
        <v>7</v>
      </c>
      <c r="I1674" s="3">
        <f>DATE(Table1[[#This Row],[Year]],Table1[[#This Row],[Month_Number]],1)</f>
        <v>44743</v>
      </c>
      <c r="J1674" t="s">
        <v>154</v>
      </c>
      <c r="K1674" t="s">
        <v>2827</v>
      </c>
      <c r="L1674" t="s">
        <v>59</v>
      </c>
      <c r="M1674">
        <v>3</v>
      </c>
      <c r="N1674" t="s">
        <v>162</v>
      </c>
      <c r="O1674">
        <v>1</v>
      </c>
      <c r="P1674">
        <v>0</v>
      </c>
      <c r="Q1674" t="s">
        <v>39</v>
      </c>
      <c r="R1674" t="s">
        <v>61</v>
      </c>
      <c r="S1674" t="s">
        <v>41</v>
      </c>
      <c r="T1674" t="s">
        <v>105</v>
      </c>
      <c r="U1674" t="s">
        <v>33</v>
      </c>
      <c r="V1674">
        <v>46</v>
      </c>
      <c r="W1674">
        <v>62</v>
      </c>
      <c r="X1674" t="str">
        <f>IF(Table1[[#This Row],[Driver Age]]&lt;25,"(&lt;25) Young",IF(Table1[[#This Row],[Driver Age]]&lt;=60,"(25–60) Adult","(&gt;60) Senior"))</f>
        <v>(&gt;60) Senior</v>
      </c>
      <c r="Y1674" t="s">
        <v>75</v>
      </c>
      <c r="Z1674" t="s">
        <v>90</v>
      </c>
      <c r="AA1674" t="s">
        <v>76</v>
      </c>
      <c r="AB1674" t="s">
        <v>77</v>
      </c>
      <c r="AC1674">
        <v>2</v>
      </c>
      <c r="AD1674" t="s">
        <v>47</v>
      </c>
      <c r="AE1674" t="s">
        <v>79</v>
      </c>
      <c r="AF1674" t="s">
        <v>26</v>
      </c>
      <c r="AG1674" t="s">
        <v>143</v>
      </c>
      <c r="AH1674">
        <v>0</v>
      </c>
      <c r="AI1674" t="s">
        <v>66</v>
      </c>
      <c r="AJ1674" t="s">
        <v>109</v>
      </c>
    </row>
    <row r="1675" spans="1:36">
      <c r="A1675" t="s">
        <v>2828</v>
      </c>
      <c r="B1675">
        <f>1</f>
        <v>1</v>
      </c>
      <c r="C1675" t="s">
        <v>211</v>
      </c>
      <c r="D1675" t="str">
        <f>VLOOKUP(Table1[[#This Row],[State Name]], Lookup!$A$2:$B$33, 2, FALSE)</f>
        <v>WB</v>
      </c>
      <c r="E1675" t="s">
        <v>265</v>
      </c>
      <c r="F1675">
        <v>2018</v>
      </c>
      <c r="G1675" t="s">
        <v>117</v>
      </c>
      <c r="H1675">
        <f t="shared" si="26"/>
        <v>12</v>
      </c>
      <c r="I1675" s="3">
        <f>DATE(Table1[[#This Row],[Year]],Table1[[#This Row],[Month_Number]],1)</f>
        <v>43435</v>
      </c>
      <c r="J1675" t="s">
        <v>154</v>
      </c>
      <c r="K1675" t="s">
        <v>241</v>
      </c>
      <c r="L1675" t="s">
        <v>59</v>
      </c>
      <c r="M1675">
        <v>5</v>
      </c>
      <c r="N1675" t="s">
        <v>162</v>
      </c>
      <c r="O1675">
        <v>5</v>
      </c>
      <c r="P1675">
        <v>0</v>
      </c>
      <c r="Q1675" t="s">
        <v>39</v>
      </c>
      <c r="R1675" t="s">
        <v>61</v>
      </c>
      <c r="S1675" t="s">
        <v>62</v>
      </c>
      <c r="T1675" t="s">
        <v>42</v>
      </c>
      <c r="U1675" t="s">
        <v>33</v>
      </c>
      <c r="V1675">
        <v>106</v>
      </c>
      <c r="W1675">
        <v>24</v>
      </c>
      <c r="X1675" t="str">
        <f>IF(Table1[[#This Row],[Driver Age]]&lt;25,"(&lt;25) Young",IF(Table1[[#This Row],[Driver Age]]&lt;=60,"(25–60) Adult","(&gt;60) Senior"))</f>
        <v>(&lt;25) Young</v>
      </c>
      <c r="Y1675" t="s">
        <v>44</v>
      </c>
      <c r="Z1675" t="s">
        <v>107</v>
      </c>
      <c r="AA1675" t="s">
        <v>45</v>
      </c>
      <c r="AB1675" t="s">
        <v>77</v>
      </c>
      <c r="AC1675">
        <v>19</v>
      </c>
      <c r="AD1675" t="s">
        <v>114</v>
      </c>
      <c r="AE1675" t="s">
        <v>65</v>
      </c>
      <c r="AF1675" t="s">
        <v>26</v>
      </c>
      <c r="AG1675" t="s">
        <v>143</v>
      </c>
      <c r="AH1675">
        <v>0</v>
      </c>
      <c r="AI1675" t="s">
        <v>168</v>
      </c>
      <c r="AJ1675" t="s">
        <v>67</v>
      </c>
    </row>
    <row r="1676" spans="1:36">
      <c r="A1676" t="s">
        <v>2829</v>
      </c>
      <c r="B1676">
        <f>1</f>
        <v>1</v>
      </c>
      <c r="C1676" t="s">
        <v>145</v>
      </c>
      <c r="D1676" t="str">
        <f>VLOOKUP(Table1[[#This Row],[State Name]], Lookup!$A$2:$B$33, 2, FALSE)</f>
        <v>TS</v>
      </c>
      <c r="E1676" t="s">
        <v>33</v>
      </c>
      <c r="F1676">
        <v>2021</v>
      </c>
      <c r="G1676" t="s">
        <v>192</v>
      </c>
      <c r="H1676">
        <f t="shared" si="26"/>
        <v>3</v>
      </c>
      <c r="I1676" s="3">
        <f>DATE(Table1[[#This Row],[Year]],Table1[[#This Row],[Month_Number]],1)</f>
        <v>44256</v>
      </c>
      <c r="J1676" t="s">
        <v>84</v>
      </c>
      <c r="K1676" t="s">
        <v>445</v>
      </c>
      <c r="L1676" t="s">
        <v>50</v>
      </c>
      <c r="M1676">
        <v>1</v>
      </c>
      <c r="N1676" t="s">
        <v>71</v>
      </c>
      <c r="O1676">
        <v>1</v>
      </c>
      <c r="P1676">
        <v>0</v>
      </c>
      <c r="Q1676" t="s">
        <v>72</v>
      </c>
      <c r="R1676" t="s">
        <v>104</v>
      </c>
      <c r="S1676" t="s">
        <v>120</v>
      </c>
      <c r="T1676" t="s">
        <v>63</v>
      </c>
      <c r="U1676" t="s">
        <v>89</v>
      </c>
      <c r="V1676">
        <v>41</v>
      </c>
      <c r="W1676">
        <v>52</v>
      </c>
      <c r="X1676" t="str">
        <f>IF(Table1[[#This Row],[Driver Age]]&lt;25,"(&lt;25) Young",IF(Table1[[#This Row],[Driver Age]]&lt;=60,"(25–60) Adult","(&gt;60) Senior"))</f>
        <v>(25–60) Adult</v>
      </c>
      <c r="Y1676" t="s">
        <v>44</v>
      </c>
      <c r="Z1676" t="s">
        <v>33</v>
      </c>
      <c r="AA1676" t="s">
        <v>76</v>
      </c>
      <c r="AB1676" t="s">
        <v>77</v>
      </c>
      <c r="AC1676">
        <v>10</v>
      </c>
      <c r="AD1676" t="s">
        <v>78</v>
      </c>
      <c r="AE1676" t="s">
        <v>48</v>
      </c>
      <c r="AF1676" t="s">
        <v>26</v>
      </c>
      <c r="AG1676" t="s">
        <v>143</v>
      </c>
      <c r="AH1676">
        <v>0</v>
      </c>
      <c r="AI1676" t="s">
        <v>66</v>
      </c>
      <c r="AJ1676" t="s">
        <v>109</v>
      </c>
    </row>
    <row r="1677" spans="1:36">
      <c r="A1677" t="s">
        <v>2830</v>
      </c>
      <c r="B1677">
        <f>1</f>
        <v>1</v>
      </c>
      <c r="C1677" t="s">
        <v>141</v>
      </c>
      <c r="D1677" t="str">
        <f>VLOOKUP(Table1[[#This Row],[State Name]], Lookup!$A$2:$B$33, 2, FALSE)</f>
        <v>BR</v>
      </c>
      <c r="E1677" t="s">
        <v>33</v>
      </c>
      <c r="F1677">
        <v>2023</v>
      </c>
      <c r="G1677" t="s">
        <v>100</v>
      </c>
      <c r="H1677">
        <f t="shared" si="26"/>
        <v>11</v>
      </c>
      <c r="I1677" s="3">
        <f>DATE(Table1[[#This Row],[Year]],Table1[[#This Row],[Month_Number]],1)</f>
        <v>45231</v>
      </c>
      <c r="J1677" t="s">
        <v>35</v>
      </c>
      <c r="K1677" t="s">
        <v>2831</v>
      </c>
      <c r="L1677" t="s">
        <v>50</v>
      </c>
      <c r="M1677">
        <v>3</v>
      </c>
      <c r="N1677" t="s">
        <v>38</v>
      </c>
      <c r="O1677">
        <v>3</v>
      </c>
      <c r="P1677">
        <v>2</v>
      </c>
      <c r="Q1677" t="s">
        <v>103</v>
      </c>
      <c r="R1677" t="s">
        <v>40</v>
      </c>
      <c r="S1677" t="s">
        <v>62</v>
      </c>
      <c r="T1677" t="s">
        <v>42</v>
      </c>
      <c r="U1677" t="s">
        <v>43</v>
      </c>
      <c r="V1677">
        <v>104</v>
      </c>
      <c r="W1677">
        <v>45</v>
      </c>
      <c r="X1677" t="str">
        <f>IF(Table1[[#This Row],[Driver Age]]&lt;25,"(&lt;25) Young",IF(Table1[[#This Row],[Driver Age]]&lt;=60,"(25–60) Adult","(&gt;60) Senior"))</f>
        <v>(25–60) Adult</v>
      </c>
      <c r="Y1677" t="s">
        <v>44</v>
      </c>
      <c r="Z1677" t="s">
        <v>90</v>
      </c>
      <c r="AA1677" t="s">
        <v>76</v>
      </c>
      <c r="AB1677" t="s">
        <v>64</v>
      </c>
      <c r="AC1677">
        <v>14</v>
      </c>
      <c r="AD1677" t="s">
        <v>135</v>
      </c>
      <c r="AE1677" t="s">
        <v>79</v>
      </c>
      <c r="AF1677" t="s">
        <v>49</v>
      </c>
      <c r="AG1677" t="s">
        <v>50</v>
      </c>
      <c r="AH1677">
        <v>0.67</v>
      </c>
      <c r="AI1677" t="s">
        <v>108</v>
      </c>
      <c r="AJ1677" t="s">
        <v>67</v>
      </c>
    </row>
    <row r="1678" spans="1:36">
      <c r="A1678" t="s">
        <v>2832</v>
      </c>
      <c r="B1678">
        <f>1</f>
        <v>1</v>
      </c>
      <c r="C1678" t="s">
        <v>93</v>
      </c>
      <c r="D1678" t="str">
        <f>VLOOKUP(Table1[[#This Row],[State Name]], Lookup!$A$2:$B$33, 2, FALSE)</f>
        <v>SK</v>
      </c>
      <c r="E1678" t="s">
        <v>33</v>
      </c>
      <c r="F1678">
        <v>2020</v>
      </c>
      <c r="G1678" t="s">
        <v>192</v>
      </c>
      <c r="H1678">
        <f t="shared" si="26"/>
        <v>3</v>
      </c>
      <c r="I1678" s="3">
        <f>DATE(Table1[[#This Row],[Year]],Table1[[#This Row],[Month_Number]],1)</f>
        <v>43891</v>
      </c>
      <c r="J1678" t="s">
        <v>154</v>
      </c>
      <c r="K1678" t="s">
        <v>1265</v>
      </c>
      <c r="L1678" t="s">
        <v>59</v>
      </c>
      <c r="M1678">
        <v>5</v>
      </c>
      <c r="N1678" t="s">
        <v>113</v>
      </c>
      <c r="O1678">
        <v>4</v>
      </c>
      <c r="P1678">
        <v>2</v>
      </c>
      <c r="Q1678" t="s">
        <v>119</v>
      </c>
      <c r="R1678" t="s">
        <v>104</v>
      </c>
      <c r="S1678" t="s">
        <v>62</v>
      </c>
      <c r="T1678" t="s">
        <v>63</v>
      </c>
      <c r="U1678" t="s">
        <v>106</v>
      </c>
      <c r="V1678">
        <v>50</v>
      </c>
      <c r="W1678">
        <v>45</v>
      </c>
      <c r="X1678" t="str">
        <f>IF(Table1[[#This Row],[Driver Age]]&lt;25,"(&lt;25) Young",IF(Table1[[#This Row],[Driver Age]]&lt;=60,"(25–60) Adult","(&gt;60) Senior"))</f>
        <v>(25–60) Adult</v>
      </c>
      <c r="Y1678" t="s">
        <v>75</v>
      </c>
      <c r="Z1678" t="s">
        <v>90</v>
      </c>
      <c r="AA1678" t="s">
        <v>45</v>
      </c>
      <c r="AB1678" t="s">
        <v>77</v>
      </c>
      <c r="AC1678">
        <v>6</v>
      </c>
      <c r="AD1678" t="s">
        <v>78</v>
      </c>
      <c r="AE1678" t="s">
        <v>48</v>
      </c>
      <c r="AF1678" t="s">
        <v>26</v>
      </c>
      <c r="AG1678" t="s">
        <v>50</v>
      </c>
      <c r="AH1678">
        <v>0.5</v>
      </c>
      <c r="AI1678" t="s">
        <v>108</v>
      </c>
      <c r="AJ1678" t="s">
        <v>52</v>
      </c>
    </row>
    <row r="1679" spans="1:36">
      <c r="A1679" t="s">
        <v>2833</v>
      </c>
      <c r="B1679">
        <f>1</f>
        <v>1</v>
      </c>
      <c r="C1679" t="s">
        <v>122</v>
      </c>
      <c r="D1679" t="str">
        <f>VLOOKUP(Table1[[#This Row],[State Name]], Lookup!$A$2:$B$33, 2, FALSE)</f>
        <v>RJ</v>
      </c>
      <c r="E1679" t="s">
        <v>483</v>
      </c>
      <c r="F1679">
        <v>2022</v>
      </c>
      <c r="G1679" t="s">
        <v>130</v>
      </c>
      <c r="H1679">
        <f t="shared" si="26"/>
        <v>4</v>
      </c>
      <c r="I1679" s="3">
        <f>DATE(Table1[[#This Row],[Year]],Table1[[#This Row],[Month_Number]],1)</f>
        <v>44652</v>
      </c>
      <c r="J1679" t="s">
        <v>146</v>
      </c>
      <c r="K1679" t="s">
        <v>404</v>
      </c>
      <c r="L1679" t="s">
        <v>37</v>
      </c>
      <c r="M1679">
        <v>4</v>
      </c>
      <c r="N1679" t="s">
        <v>128</v>
      </c>
      <c r="O1679">
        <v>7</v>
      </c>
      <c r="P1679">
        <v>5</v>
      </c>
      <c r="Q1679" t="s">
        <v>72</v>
      </c>
      <c r="R1679" t="s">
        <v>88</v>
      </c>
      <c r="S1679" t="s">
        <v>73</v>
      </c>
      <c r="T1679" t="s">
        <v>42</v>
      </c>
      <c r="U1679" t="s">
        <v>33</v>
      </c>
      <c r="V1679">
        <v>37</v>
      </c>
      <c r="W1679">
        <v>38</v>
      </c>
      <c r="X1679" t="str">
        <f>IF(Table1[[#This Row],[Driver Age]]&lt;25,"(&lt;25) Young",IF(Table1[[#This Row],[Driver Age]]&lt;=60,"(25–60) Adult","(&gt;60) Senior"))</f>
        <v>(25–60) Adult</v>
      </c>
      <c r="Y1679" t="s">
        <v>44</v>
      </c>
      <c r="Z1679" t="s">
        <v>90</v>
      </c>
      <c r="AA1679" t="s">
        <v>45</v>
      </c>
      <c r="AB1679" t="s">
        <v>64</v>
      </c>
      <c r="AC1679">
        <v>22</v>
      </c>
      <c r="AD1679" t="s">
        <v>47</v>
      </c>
      <c r="AE1679" t="s">
        <v>79</v>
      </c>
      <c r="AF1679" t="s">
        <v>49</v>
      </c>
      <c r="AG1679" t="s">
        <v>50</v>
      </c>
      <c r="AH1679">
        <v>0.71</v>
      </c>
      <c r="AI1679" t="s">
        <v>108</v>
      </c>
      <c r="AJ1679" t="s">
        <v>109</v>
      </c>
    </row>
    <row r="1680" spans="1:36">
      <c r="A1680" t="s">
        <v>2834</v>
      </c>
      <c r="B1680">
        <f>1</f>
        <v>1</v>
      </c>
      <c r="C1680" t="s">
        <v>220</v>
      </c>
      <c r="D1680" t="str">
        <f>VLOOKUP(Table1[[#This Row],[State Name]], Lookup!$A$2:$B$33, 2, FALSE)</f>
        <v>NL</v>
      </c>
      <c r="E1680" t="s">
        <v>33</v>
      </c>
      <c r="F1680">
        <v>2018</v>
      </c>
      <c r="G1680" t="s">
        <v>34</v>
      </c>
      <c r="H1680">
        <f t="shared" si="26"/>
        <v>5</v>
      </c>
      <c r="I1680" s="3">
        <f>DATE(Table1[[#This Row],[Year]],Table1[[#This Row],[Month_Number]],1)</f>
        <v>43221</v>
      </c>
      <c r="J1680" t="s">
        <v>84</v>
      </c>
      <c r="K1680" t="s">
        <v>501</v>
      </c>
      <c r="L1680" t="s">
        <v>50</v>
      </c>
      <c r="M1680">
        <v>1</v>
      </c>
      <c r="N1680" t="s">
        <v>162</v>
      </c>
      <c r="O1680">
        <v>7</v>
      </c>
      <c r="P1680">
        <v>4</v>
      </c>
      <c r="Q1680" t="s">
        <v>119</v>
      </c>
      <c r="R1680" t="s">
        <v>61</v>
      </c>
      <c r="S1680" t="s">
        <v>73</v>
      </c>
      <c r="T1680" t="s">
        <v>105</v>
      </c>
      <c r="U1680" t="s">
        <v>106</v>
      </c>
      <c r="V1680">
        <v>88</v>
      </c>
      <c r="W1680">
        <v>40</v>
      </c>
      <c r="X1680" t="str">
        <f>IF(Table1[[#This Row],[Driver Age]]&lt;25,"(&lt;25) Young",IF(Table1[[#This Row],[Driver Age]]&lt;=60,"(25–60) Adult","(&gt;60) Senior"))</f>
        <v>(25–60) Adult</v>
      </c>
      <c r="Y1680" t="s">
        <v>75</v>
      </c>
      <c r="Z1680" t="s">
        <v>107</v>
      </c>
      <c r="AA1680" t="s">
        <v>76</v>
      </c>
      <c r="AB1680" t="s">
        <v>46</v>
      </c>
      <c r="AC1680">
        <v>2</v>
      </c>
      <c r="AD1680" t="s">
        <v>47</v>
      </c>
      <c r="AE1680" t="s">
        <v>65</v>
      </c>
      <c r="AF1680" t="s">
        <v>26</v>
      </c>
      <c r="AG1680" t="s">
        <v>50</v>
      </c>
      <c r="AH1680">
        <v>0.56999999999999995</v>
      </c>
      <c r="AI1680" t="s">
        <v>108</v>
      </c>
      <c r="AJ1680" t="s">
        <v>91</v>
      </c>
    </row>
    <row r="1681" spans="1:36">
      <c r="A1681" t="s">
        <v>2835</v>
      </c>
      <c r="B1681">
        <f>1</f>
        <v>1</v>
      </c>
      <c r="C1681" t="s">
        <v>149</v>
      </c>
      <c r="D1681" t="str">
        <f>VLOOKUP(Table1[[#This Row],[State Name]], Lookup!$A$2:$B$33, 2, FALSE)</f>
        <v>AR</v>
      </c>
      <c r="E1681" t="s">
        <v>33</v>
      </c>
      <c r="F1681">
        <v>2019</v>
      </c>
      <c r="G1681" t="s">
        <v>111</v>
      </c>
      <c r="H1681">
        <f t="shared" si="26"/>
        <v>10</v>
      </c>
      <c r="I1681" s="3">
        <f>DATE(Table1[[#This Row],[Year]],Table1[[#This Row],[Month_Number]],1)</f>
        <v>43739</v>
      </c>
      <c r="J1681" t="s">
        <v>101</v>
      </c>
      <c r="K1681" t="s">
        <v>1652</v>
      </c>
      <c r="L1681" t="s">
        <v>59</v>
      </c>
      <c r="M1681">
        <v>4</v>
      </c>
      <c r="N1681" t="s">
        <v>128</v>
      </c>
      <c r="O1681">
        <v>3</v>
      </c>
      <c r="P1681">
        <v>3</v>
      </c>
      <c r="Q1681" t="s">
        <v>119</v>
      </c>
      <c r="R1681" t="s">
        <v>88</v>
      </c>
      <c r="S1681" t="s">
        <v>120</v>
      </c>
      <c r="T1681" t="s">
        <v>105</v>
      </c>
      <c r="U1681" t="s">
        <v>33</v>
      </c>
      <c r="V1681">
        <v>90</v>
      </c>
      <c r="W1681">
        <v>62</v>
      </c>
      <c r="X1681" t="str">
        <f>IF(Table1[[#This Row],[Driver Age]]&lt;25,"(&lt;25) Young",IF(Table1[[#This Row],[Driver Age]]&lt;=60,"(25–60) Adult","(&gt;60) Senior"))</f>
        <v>(&gt;60) Senior</v>
      </c>
      <c r="Y1681" t="s">
        <v>44</v>
      </c>
      <c r="Z1681" t="s">
        <v>90</v>
      </c>
      <c r="AA1681" t="s">
        <v>45</v>
      </c>
      <c r="AB1681" t="s">
        <v>64</v>
      </c>
      <c r="AC1681">
        <v>19</v>
      </c>
      <c r="AD1681" t="s">
        <v>114</v>
      </c>
      <c r="AE1681" t="s">
        <v>65</v>
      </c>
      <c r="AF1681" t="s">
        <v>49</v>
      </c>
      <c r="AG1681" t="s">
        <v>50</v>
      </c>
      <c r="AH1681">
        <v>1</v>
      </c>
      <c r="AI1681" t="s">
        <v>66</v>
      </c>
      <c r="AJ1681" t="s">
        <v>67</v>
      </c>
    </row>
    <row r="1682" spans="1:36">
      <c r="A1682" t="s">
        <v>2836</v>
      </c>
      <c r="B1682">
        <f>1</f>
        <v>1</v>
      </c>
      <c r="C1682" t="s">
        <v>215</v>
      </c>
      <c r="D1682" t="str">
        <f>VLOOKUP(Table1[[#This Row],[State Name]], Lookup!$A$2:$B$33, 2, FALSE)</f>
        <v>KL</v>
      </c>
      <c r="E1682" t="s">
        <v>33</v>
      </c>
      <c r="F1682">
        <v>2020</v>
      </c>
      <c r="G1682" t="s">
        <v>111</v>
      </c>
      <c r="H1682">
        <f t="shared" si="26"/>
        <v>10</v>
      </c>
      <c r="I1682" s="3">
        <f>DATE(Table1[[#This Row],[Year]],Table1[[#This Row],[Month_Number]],1)</f>
        <v>44105</v>
      </c>
      <c r="J1682" t="s">
        <v>84</v>
      </c>
      <c r="K1682" t="s">
        <v>2837</v>
      </c>
      <c r="L1682" t="s">
        <v>50</v>
      </c>
      <c r="M1682">
        <v>1</v>
      </c>
      <c r="N1682" t="s">
        <v>38</v>
      </c>
      <c r="O1682">
        <v>2</v>
      </c>
      <c r="P1682">
        <v>5</v>
      </c>
      <c r="Q1682" t="s">
        <v>103</v>
      </c>
      <c r="R1682" t="s">
        <v>104</v>
      </c>
      <c r="S1682" t="s">
        <v>41</v>
      </c>
      <c r="T1682" t="s">
        <v>105</v>
      </c>
      <c r="U1682" t="s">
        <v>89</v>
      </c>
      <c r="V1682">
        <v>108</v>
      </c>
      <c r="W1682">
        <v>40</v>
      </c>
      <c r="X1682" t="str">
        <f>IF(Table1[[#This Row],[Driver Age]]&lt;25,"(&lt;25) Young",IF(Table1[[#This Row],[Driver Age]]&lt;=60,"(25–60) Adult","(&gt;60) Senior"))</f>
        <v>(25–60) Adult</v>
      </c>
      <c r="Y1682" t="s">
        <v>44</v>
      </c>
      <c r="Z1682" t="s">
        <v>33</v>
      </c>
      <c r="AA1682" t="s">
        <v>76</v>
      </c>
      <c r="AB1682" t="s">
        <v>77</v>
      </c>
      <c r="AC1682">
        <v>0</v>
      </c>
      <c r="AD1682" t="s">
        <v>47</v>
      </c>
      <c r="AE1682" t="s">
        <v>48</v>
      </c>
      <c r="AF1682" t="s">
        <v>26</v>
      </c>
      <c r="AG1682" t="s">
        <v>50</v>
      </c>
      <c r="AH1682">
        <v>2.5</v>
      </c>
      <c r="AI1682" t="s">
        <v>108</v>
      </c>
      <c r="AJ1682" t="s">
        <v>67</v>
      </c>
    </row>
    <row r="1683" spans="1:36">
      <c r="A1683" t="s">
        <v>2838</v>
      </c>
      <c r="B1683">
        <f>1</f>
        <v>1</v>
      </c>
      <c r="C1683" t="s">
        <v>234</v>
      </c>
      <c r="D1683" t="str">
        <f>VLOOKUP(Table1[[#This Row],[State Name]], Lookup!$A$2:$B$33, 2, FALSE)</f>
        <v>TR</v>
      </c>
      <c r="E1683" t="s">
        <v>33</v>
      </c>
      <c r="F1683">
        <v>2023</v>
      </c>
      <c r="G1683" t="s">
        <v>56</v>
      </c>
      <c r="H1683">
        <f t="shared" si="26"/>
        <v>1</v>
      </c>
      <c r="I1683" s="3">
        <f>DATE(Table1[[#This Row],[Year]],Table1[[#This Row],[Month_Number]],1)</f>
        <v>44927</v>
      </c>
      <c r="J1683" t="s">
        <v>154</v>
      </c>
      <c r="K1683" t="s">
        <v>2768</v>
      </c>
      <c r="L1683" t="s">
        <v>59</v>
      </c>
      <c r="M1683">
        <v>1</v>
      </c>
      <c r="N1683" t="s">
        <v>38</v>
      </c>
      <c r="O1683">
        <v>9</v>
      </c>
      <c r="P1683">
        <v>2</v>
      </c>
      <c r="Q1683" t="s">
        <v>39</v>
      </c>
      <c r="R1683" t="s">
        <v>40</v>
      </c>
      <c r="S1683" t="s">
        <v>41</v>
      </c>
      <c r="T1683" t="s">
        <v>63</v>
      </c>
      <c r="U1683" t="s">
        <v>89</v>
      </c>
      <c r="V1683">
        <v>79</v>
      </c>
      <c r="W1683">
        <v>63</v>
      </c>
      <c r="X1683" t="str">
        <f>IF(Table1[[#This Row],[Driver Age]]&lt;25,"(&lt;25) Young",IF(Table1[[#This Row],[Driver Age]]&lt;=60,"(25–60) Adult","(&gt;60) Senior"))</f>
        <v>(&gt;60) Senior</v>
      </c>
      <c r="Y1683" t="s">
        <v>44</v>
      </c>
      <c r="Z1683" t="s">
        <v>107</v>
      </c>
      <c r="AA1683" t="s">
        <v>45</v>
      </c>
      <c r="AB1683" t="s">
        <v>64</v>
      </c>
      <c r="AC1683">
        <v>9</v>
      </c>
      <c r="AD1683" t="s">
        <v>78</v>
      </c>
      <c r="AE1683" t="s">
        <v>79</v>
      </c>
      <c r="AF1683" t="s">
        <v>26</v>
      </c>
      <c r="AG1683" t="s">
        <v>50</v>
      </c>
      <c r="AH1683">
        <v>0.22</v>
      </c>
      <c r="AI1683" t="s">
        <v>66</v>
      </c>
      <c r="AJ1683" t="s">
        <v>91</v>
      </c>
    </row>
    <row r="1684" spans="1:36">
      <c r="A1684" t="s">
        <v>2839</v>
      </c>
      <c r="B1684">
        <f>1</f>
        <v>1</v>
      </c>
      <c r="C1684" t="s">
        <v>145</v>
      </c>
      <c r="D1684" t="str">
        <f>VLOOKUP(Table1[[#This Row],[State Name]], Lookup!$A$2:$B$33, 2, FALSE)</f>
        <v>TS</v>
      </c>
      <c r="E1684" t="s">
        <v>33</v>
      </c>
      <c r="F1684">
        <v>2022</v>
      </c>
      <c r="G1684" t="s">
        <v>34</v>
      </c>
      <c r="H1684">
        <f t="shared" si="26"/>
        <v>5</v>
      </c>
      <c r="I1684" s="3">
        <f>DATE(Table1[[#This Row],[Year]],Table1[[#This Row],[Month_Number]],1)</f>
        <v>44682</v>
      </c>
      <c r="J1684" t="s">
        <v>95</v>
      </c>
      <c r="K1684" t="s">
        <v>2840</v>
      </c>
      <c r="L1684" t="s">
        <v>59</v>
      </c>
      <c r="M1684">
        <v>5</v>
      </c>
      <c r="N1684" t="s">
        <v>113</v>
      </c>
      <c r="O1684">
        <v>7</v>
      </c>
      <c r="P1684">
        <v>0</v>
      </c>
      <c r="Q1684" t="s">
        <v>119</v>
      </c>
      <c r="R1684" t="s">
        <v>104</v>
      </c>
      <c r="S1684" t="s">
        <v>120</v>
      </c>
      <c r="T1684" t="s">
        <v>42</v>
      </c>
      <c r="U1684" t="s">
        <v>43</v>
      </c>
      <c r="V1684">
        <v>64</v>
      </c>
      <c r="W1684">
        <v>22</v>
      </c>
      <c r="X1684" t="str">
        <f>IF(Table1[[#This Row],[Driver Age]]&lt;25,"(&lt;25) Young",IF(Table1[[#This Row],[Driver Age]]&lt;=60,"(25–60) Adult","(&gt;60) Senior"))</f>
        <v>(&lt;25) Young</v>
      </c>
      <c r="Y1684" t="s">
        <v>44</v>
      </c>
      <c r="Z1684" t="s">
        <v>90</v>
      </c>
      <c r="AA1684" t="s">
        <v>45</v>
      </c>
      <c r="AB1684" t="s">
        <v>77</v>
      </c>
      <c r="AC1684">
        <v>4</v>
      </c>
      <c r="AD1684" t="s">
        <v>47</v>
      </c>
      <c r="AE1684" t="s">
        <v>79</v>
      </c>
      <c r="AF1684" t="s">
        <v>49</v>
      </c>
      <c r="AG1684" t="s">
        <v>143</v>
      </c>
      <c r="AH1684">
        <v>0</v>
      </c>
      <c r="AI1684" t="s">
        <v>168</v>
      </c>
      <c r="AJ1684" t="s">
        <v>52</v>
      </c>
    </row>
    <row r="1685" spans="1:36">
      <c r="A1685" t="s">
        <v>2841</v>
      </c>
      <c r="B1685">
        <f>1</f>
        <v>1</v>
      </c>
      <c r="C1685" t="s">
        <v>93</v>
      </c>
      <c r="D1685" t="str">
        <f>VLOOKUP(Table1[[#This Row],[State Name]], Lookup!$A$2:$B$33, 2, FALSE)</f>
        <v>SK</v>
      </c>
      <c r="E1685" t="s">
        <v>33</v>
      </c>
      <c r="F1685">
        <v>2021</v>
      </c>
      <c r="G1685" t="s">
        <v>100</v>
      </c>
      <c r="H1685">
        <f t="shared" si="26"/>
        <v>11</v>
      </c>
      <c r="I1685" s="3">
        <f>DATE(Table1[[#This Row],[Year]],Table1[[#This Row],[Month_Number]],1)</f>
        <v>44501</v>
      </c>
      <c r="J1685" t="s">
        <v>95</v>
      </c>
      <c r="K1685" t="s">
        <v>248</v>
      </c>
      <c r="L1685" t="s">
        <v>59</v>
      </c>
      <c r="M1685">
        <v>5</v>
      </c>
      <c r="N1685" t="s">
        <v>162</v>
      </c>
      <c r="O1685">
        <v>3</v>
      </c>
      <c r="P1685">
        <v>2</v>
      </c>
      <c r="Q1685" t="s">
        <v>119</v>
      </c>
      <c r="R1685" t="s">
        <v>61</v>
      </c>
      <c r="S1685" t="s">
        <v>120</v>
      </c>
      <c r="T1685" t="s">
        <v>105</v>
      </c>
      <c r="U1685" t="s">
        <v>106</v>
      </c>
      <c r="V1685">
        <v>96</v>
      </c>
      <c r="W1685">
        <v>57</v>
      </c>
      <c r="X1685" t="str">
        <f>IF(Table1[[#This Row],[Driver Age]]&lt;25,"(&lt;25) Young",IF(Table1[[#This Row],[Driver Age]]&lt;=60,"(25–60) Adult","(&gt;60) Senior"))</f>
        <v>(25–60) Adult</v>
      </c>
      <c r="Y1685" t="s">
        <v>75</v>
      </c>
      <c r="Z1685" t="s">
        <v>90</v>
      </c>
      <c r="AA1685" t="s">
        <v>45</v>
      </c>
      <c r="AB1685" t="s">
        <v>64</v>
      </c>
      <c r="AC1685">
        <v>0</v>
      </c>
      <c r="AD1685" t="s">
        <v>47</v>
      </c>
      <c r="AE1685" t="s">
        <v>48</v>
      </c>
      <c r="AF1685" t="s">
        <v>49</v>
      </c>
      <c r="AG1685" t="s">
        <v>50</v>
      </c>
      <c r="AH1685">
        <v>0.67</v>
      </c>
      <c r="AI1685" t="s">
        <v>66</v>
      </c>
      <c r="AJ1685" t="s">
        <v>67</v>
      </c>
    </row>
    <row r="1686" spans="1:36">
      <c r="A1686" t="s">
        <v>2842</v>
      </c>
      <c r="B1686">
        <f>1</f>
        <v>1</v>
      </c>
      <c r="C1686" t="s">
        <v>270</v>
      </c>
      <c r="D1686" t="str">
        <f>VLOOKUP(Table1[[#This Row],[State Name]], Lookup!$A$2:$B$33, 2, FALSE)</f>
        <v>HR</v>
      </c>
      <c r="E1686" t="s">
        <v>33</v>
      </c>
      <c r="F1686">
        <v>2023</v>
      </c>
      <c r="G1686" t="s">
        <v>124</v>
      </c>
      <c r="H1686">
        <f t="shared" si="26"/>
        <v>7</v>
      </c>
      <c r="I1686" s="3">
        <f>DATE(Table1[[#This Row],[Year]],Table1[[#This Row],[Month_Number]],1)</f>
        <v>45108</v>
      </c>
      <c r="J1686" t="s">
        <v>146</v>
      </c>
      <c r="K1686" t="s">
        <v>2843</v>
      </c>
      <c r="L1686" t="s">
        <v>59</v>
      </c>
      <c r="M1686">
        <v>5</v>
      </c>
      <c r="N1686" t="s">
        <v>113</v>
      </c>
      <c r="O1686">
        <v>3</v>
      </c>
      <c r="P1686">
        <v>1</v>
      </c>
      <c r="Q1686" t="s">
        <v>87</v>
      </c>
      <c r="R1686" t="s">
        <v>104</v>
      </c>
      <c r="S1686" t="s">
        <v>41</v>
      </c>
      <c r="T1686" t="s">
        <v>74</v>
      </c>
      <c r="U1686" t="s">
        <v>43</v>
      </c>
      <c r="V1686">
        <v>45</v>
      </c>
      <c r="W1686">
        <v>29</v>
      </c>
      <c r="X1686" t="str">
        <f>IF(Table1[[#This Row],[Driver Age]]&lt;25,"(&lt;25) Young",IF(Table1[[#This Row],[Driver Age]]&lt;=60,"(25–60) Adult","(&gt;60) Senior"))</f>
        <v>(25–60) Adult</v>
      </c>
      <c r="Y1686" t="s">
        <v>44</v>
      </c>
      <c r="Z1686" t="s">
        <v>107</v>
      </c>
      <c r="AA1686" t="s">
        <v>76</v>
      </c>
      <c r="AB1686" t="s">
        <v>97</v>
      </c>
      <c r="AC1686">
        <v>17</v>
      </c>
      <c r="AD1686" t="s">
        <v>114</v>
      </c>
      <c r="AE1686" t="s">
        <v>79</v>
      </c>
      <c r="AF1686" t="s">
        <v>49</v>
      </c>
      <c r="AG1686" t="s">
        <v>50</v>
      </c>
      <c r="AH1686">
        <v>0.33</v>
      </c>
      <c r="AI1686" t="s">
        <v>80</v>
      </c>
      <c r="AJ1686" t="s">
        <v>109</v>
      </c>
    </row>
    <row r="1687" spans="1:36">
      <c r="A1687" t="s">
        <v>2844</v>
      </c>
      <c r="B1687">
        <f>1</f>
        <v>1</v>
      </c>
      <c r="C1687" t="s">
        <v>197</v>
      </c>
      <c r="D1687" t="str">
        <f>VLOOKUP(Table1[[#This Row],[State Name]], Lookup!$A$2:$B$33, 2, FALSE)</f>
        <v>GJ</v>
      </c>
      <c r="E1687" t="s">
        <v>297</v>
      </c>
      <c r="F1687">
        <v>2021</v>
      </c>
      <c r="G1687" t="s">
        <v>192</v>
      </c>
      <c r="H1687">
        <f t="shared" si="26"/>
        <v>3</v>
      </c>
      <c r="I1687" s="3">
        <f>DATE(Table1[[#This Row],[Year]],Table1[[#This Row],[Month_Number]],1)</f>
        <v>44256</v>
      </c>
      <c r="J1687" t="s">
        <v>154</v>
      </c>
      <c r="K1687" t="s">
        <v>2751</v>
      </c>
      <c r="L1687" t="s">
        <v>37</v>
      </c>
      <c r="M1687">
        <v>2</v>
      </c>
      <c r="N1687" t="s">
        <v>38</v>
      </c>
      <c r="O1687">
        <v>6</v>
      </c>
      <c r="P1687">
        <v>4</v>
      </c>
      <c r="Q1687" t="s">
        <v>87</v>
      </c>
      <c r="R1687" t="s">
        <v>40</v>
      </c>
      <c r="S1687" t="s">
        <v>73</v>
      </c>
      <c r="T1687" t="s">
        <v>105</v>
      </c>
      <c r="U1687" t="s">
        <v>89</v>
      </c>
      <c r="V1687">
        <v>52</v>
      </c>
      <c r="W1687">
        <v>44</v>
      </c>
      <c r="X1687" t="str">
        <f>IF(Table1[[#This Row],[Driver Age]]&lt;25,"(&lt;25) Young",IF(Table1[[#This Row],[Driver Age]]&lt;=60,"(25–60) Adult","(&gt;60) Senior"))</f>
        <v>(25–60) Adult</v>
      </c>
      <c r="Y1687" t="s">
        <v>75</v>
      </c>
      <c r="Z1687" t="s">
        <v>90</v>
      </c>
      <c r="AA1687" t="s">
        <v>45</v>
      </c>
      <c r="AB1687" t="s">
        <v>64</v>
      </c>
      <c r="AC1687">
        <v>19</v>
      </c>
      <c r="AD1687" t="s">
        <v>114</v>
      </c>
      <c r="AE1687" t="s">
        <v>48</v>
      </c>
      <c r="AF1687" t="s">
        <v>26</v>
      </c>
      <c r="AG1687" t="s">
        <v>50</v>
      </c>
      <c r="AH1687">
        <v>0.67</v>
      </c>
      <c r="AI1687" t="s">
        <v>108</v>
      </c>
      <c r="AJ1687" t="s">
        <v>52</v>
      </c>
    </row>
    <row r="1688" spans="1:36">
      <c r="A1688" t="s">
        <v>2845</v>
      </c>
      <c r="B1688">
        <f>1</f>
        <v>1</v>
      </c>
      <c r="C1688" t="s">
        <v>93</v>
      </c>
      <c r="D1688" t="str">
        <f>VLOOKUP(Table1[[#This Row],[State Name]], Lookup!$A$2:$B$33, 2, FALSE)</f>
        <v>SK</v>
      </c>
      <c r="E1688" t="s">
        <v>33</v>
      </c>
      <c r="F1688">
        <v>2022</v>
      </c>
      <c r="G1688" t="s">
        <v>111</v>
      </c>
      <c r="H1688">
        <f t="shared" si="26"/>
        <v>10</v>
      </c>
      <c r="I1688" s="3">
        <f>DATE(Table1[[#This Row],[Year]],Table1[[#This Row],[Month_Number]],1)</f>
        <v>44835</v>
      </c>
      <c r="J1688" t="s">
        <v>154</v>
      </c>
      <c r="K1688" t="s">
        <v>2846</v>
      </c>
      <c r="L1688" t="s">
        <v>50</v>
      </c>
      <c r="M1688">
        <v>2</v>
      </c>
      <c r="N1688" t="s">
        <v>128</v>
      </c>
      <c r="O1688">
        <v>10</v>
      </c>
      <c r="P1688">
        <v>4</v>
      </c>
      <c r="Q1688" t="s">
        <v>103</v>
      </c>
      <c r="R1688" t="s">
        <v>61</v>
      </c>
      <c r="S1688" t="s">
        <v>120</v>
      </c>
      <c r="T1688" t="s">
        <v>105</v>
      </c>
      <c r="U1688" t="s">
        <v>106</v>
      </c>
      <c r="V1688">
        <v>107</v>
      </c>
      <c r="W1688">
        <v>46</v>
      </c>
      <c r="X1688" t="str">
        <f>IF(Table1[[#This Row],[Driver Age]]&lt;25,"(&lt;25) Young",IF(Table1[[#This Row],[Driver Age]]&lt;=60,"(25–60) Adult","(&gt;60) Senior"))</f>
        <v>(25–60) Adult</v>
      </c>
      <c r="Y1688" t="s">
        <v>75</v>
      </c>
      <c r="Z1688" t="s">
        <v>107</v>
      </c>
      <c r="AA1688" t="s">
        <v>76</v>
      </c>
      <c r="AB1688" t="s">
        <v>97</v>
      </c>
      <c r="AC1688">
        <v>3</v>
      </c>
      <c r="AD1688" t="s">
        <v>47</v>
      </c>
      <c r="AE1688" t="s">
        <v>79</v>
      </c>
      <c r="AF1688" t="s">
        <v>26</v>
      </c>
      <c r="AG1688" t="s">
        <v>50</v>
      </c>
      <c r="AH1688">
        <v>0.4</v>
      </c>
      <c r="AI1688" t="s">
        <v>108</v>
      </c>
      <c r="AJ1688" t="s">
        <v>67</v>
      </c>
    </row>
    <row r="1689" spans="1:36">
      <c r="A1689" t="s">
        <v>2847</v>
      </c>
      <c r="B1689">
        <f>1</f>
        <v>1</v>
      </c>
      <c r="C1689" t="s">
        <v>220</v>
      </c>
      <c r="D1689" t="str">
        <f>VLOOKUP(Table1[[#This Row],[State Name]], Lookup!$A$2:$B$33, 2, FALSE)</f>
        <v>NL</v>
      </c>
      <c r="E1689" t="s">
        <v>33</v>
      </c>
      <c r="F1689">
        <v>2018</v>
      </c>
      <c r="G1689" t="s">
        <v>111</v>
      </c>
      <c r="H1689">
        <f t="shared" si="26"/>
        <v>10</v>
      </c>
      <c r="I1689" s="3">
        <f>DATE(Table1[[#This Row],[Year]],Table1[[#This Row],[Month_Number]],1)</f>
        <v>43374</v>
      </c>
      <c r="J1689" t="s">
        <v>84</v>
      </c>
      <c r="K1689" t="s">
        <v>2848</v>
      </c>
      <c r="L1689" t="s">
        <v>50</v>
      </c>
      <c r="M1689">
        <v>5</v>
      </c>
      <c r="N1689" t="s">
        <v>60</v>
      </c>
      <c r="O1689">
        <v>10</v>
      </c>
      <c r="P1689">
        <v>5</v>
      </c>
      <c r="Q1689" t="s">
        <v>87</v>
      </c>
      <c r="R1689" t="s">
        <v>61</v>
      </c>
      <c r="S1689" t="s">
        <v>41</v>
      </c>
      <c r="T1689" t="s">
        <v>42</v>
      </c>
      <c r="U1689" t="s">
        <v>106</v>
      </c>
      <c r="V1689">
        <v>62</v>
      </c>
      <c r="W1689">
        <v>25</v>
      </c>
      <c r="X1689" t="str">
        <f>IF(Table1[[#This Row],[Driver Age]]&lt;25,"(&lt;25) Young",IF(Table1[[#This Row],[Driver Age]]&lt;=60,"(25–60) Adult","(&gt;60) Senior"))</f>
        <v>(25–60) Adult</v>
      </c>
      <c r="Y1689" t="s">
        <v>44</v>
      </c>
      <c r="Z1689" t="s">
        <v>90</v>
      </c>
      <c r="AA1689" t="s">
        <v>45</v>
      </c>
      <c r="AB1689" t="s">
        <v>97</v>
      </c>
      <c r="AC1689">
        <v>14</v>
      </c>
      <c r="AD1689" t="s">
        <v>135</v>
      </c>
      <c r="AE1689" t="s">
        <v>65</v>
      </c>
      <c r="AF1689" t="s">
        <v>26</v>
      </c>
      <c r="AG1689" t="s">
        <v>50</v>
      </c>
      <c r="AH1689">
        <v>0.5</v>
      </c>
      <c r="AI1689" t="s">
        <v>80</v>
      </c>
      <c r="AJ1689" t="s">
        <v>52</v>
      </c>
    </row>
    <row r="1690" spans="1:36">
      <c r="A1690" t="s">
        <v>2849</v>
      </c>
      <c r="B1690">
        <f>1</f>
        <v>1</v>
      </c>
      <c r="C1690" t="s">
        <v>197</v>
      </c>
      <c r="D1690" t="str">
        <f>VLOOKUP(Table1[[#This Row],[State Name]], Lookup!$A$2:$B$33, 2, FALSE)</f>
        <v>GJ</v>
      </c>
      <c r="E1690" t="s">
        <v>297</v>
      </c>
      <c r="F1690">
        <v>2021</v>
      </c>
      <c r="G1690" t="s">
        <v>111</v>
      </c>
      <c r="H1690">
        <f t="shared" si="26"/>
        <v>10</v>
      </c>
      <c r="I1690" s="3">
        <f>DATE(Table1[[#This Row],[Year]],Table1[[#This Row],[Month_Number]],1)</f>
        <v>44470</v>
      </c>
      <c r="J1690" t="s">
        <v>101</v>
      </c>
      <c r="K1690" t="s">
        <v>1035</v>
      </c>
      <c r="L1690" t="s">
        <v>37</v>
      </c>
      <c r="M1690">
        <v>1</v>
      </c>
      <c r="N1690" t="s">
        <v>162</v>
      </c>
      <c r="O1690">
        <v>5</v>
      </c>
      <c r="P1690">
        <v>4</v>
      </c>
      <c r="Q1690" t="s">
        <v>72</v>
      </c>
      <c r="R1690" t="s">
        <v>104</v>
      </c>
      <c r="S1690" t="s">
        <v>120</v>
      </c>
      <c r="T1690" t="s">
        <v>42</v>
      </c>
      <c r="U1690" t="s">
        <v>33</v>
      </c>
      <c r="V1690">
        <v>33</v>
      </c>
      <c r="W1690">
        <v>66</v>
      </c>
      <c r="X1690" t="str">
        <f>IF(Table1[[#This Row],[Driver Age]]&lt;25,"(&lt;25) Young",IF(Table1[[#This Row],[Driver Age]]&lt;=60,"(25–60) Adult","(&gt;60) Senior"))</f>
        <v>(&gt;60) Senior</v>
      </c>
      <c r="Y1690" t="s">
        <v>44</v>
      </c>
      <c r="Z1690" t="s">
        <v>90</v>
      </c>
      <c r="AA1690" t="s">
        <v>76</v>
      </c>
      <c r="AB1690" t="s">
        <v>46</v>
      </c>
      <c r="AC1690">
        <v>2</v>
      </c>
      <c r="AD1690" t="s">
        <v>47</v>
      </c>
      <c r="AE1690" t="s">
        <v>48</v>
      </c>
      <c r="AF1690" t="s">
        <v>49</v>
      </c>
      <c r="AG1690" t="s">
        <v>50</v>
      </c>
      <c r="AH1690">
        <v>0.8</v>
      </c>
      <c r="AI1690" t="s">
        <v>51</v>
      </c>
      <c r="AJ1690" t="s">
        <v>109</v>
      </c>
    </row>
    <row r="1691" spans="1:36">
      <c r="A1691" t="s">
        <v>2850</v>
      </c>
      <c r="B1691">
        <f>1</f>
        <v>1</v>
      </c>
      <c r="C1691" t="s">
        <v>270</v>
      </c>
      <c r="D1691" t="str">
        <f>VLOOKUP(Table1[[#This Row],[State Name]], Lookup!$A$2:$B$33, 2, FALSE)</f>
        <v>HR</v>
      </c>
      <c r="E1691" t="s">
        <v>33</v>
      </c>
      <c r="F1691">
        <v>2023</v>
      </c>
      <c r="G1691" t="s">
        <v>138</v>
      </c>
      <c r="H1691">
        <f t="shared" si="26"/>
        <v>9</v>
      </c>
      <c r="I1691" s="3">
        <f>DATE(Table1[[#This Row],[Year]],Table1[[#This Row],[Month_Number]],1)</f>
        <v>45170</v>
      </c>
      <c r="J1691" t="s">
        <v>95</v>
      </c>
      <c r="K1691" t="s">
        <v>2596</v>
      </c>
      <c r="L1691" t="s">
        <v>50</v>
      </c>
      <c r="M1691">
        <v>1</v>
      </c>
      <c r="N1691" t="s">
        <v>60</v>
      </c>
      <c r="O1691">
        <v>8</v>
      </c>
      <c r="P1691">
        <v>0</v>
      </c>
      <c r="Q1691" t="s">
        <v>103</v>
      </c>
      <c r="R1691" t="s">
        <v>40</v>
      </c>
      <c r="S1691" t="s">
        <v>73</v>
      </c>
      <c r="T1691" t="s">
        <v>74</v>
      </c>
      <c r="U1691" t="s">
        <v>106</v>
      </c>
      <c r="V1691">
        <v>96</v>
      </c>
      <c r="W1691">
        <v>40</v>
      </c>
      <c r="X1691" t="str">
        <f>IF(Table1[[#This Row],[Driver Age]]&lt;25,"(&lt;25) Young",IF(Table1[[#This Row],[Driver Age]]&lt;=60,"(25–60) Adult","(&gt;60) Senior"))</f>
        <v>(25–60) Adult</v>
      </c>
      <c r="Y1691" t="s">
        <v>75</v>
      </c>
      <c r="Z1691" t="s">
        <v>90</v>
      </c>
      <c r="AA1691" t="s">
        <v>76</v>
      </c>
      <c r="AB1691" t="s">
        <v>64</v>
      </c>
      <c r="AC1691">
        <v>16</v>
      </c>
      <c r="AD1691" t="s">
        <v>135</v>
      </c>
      <c r="AE1691" t="s">
        <v>79</v>
      </c>
      <c r="AF1691" t="s">
        <v>49</v>
      </c>
      <c r="AG1691" t="s">
        <v>143</v>
      </c>
      <c r="AH1691">
        <v>0</v>
      </c>
      <c r="AI1691" t="s">
        <v>108</v>
      </c>
      <c r="AJ1691" t="s">
        <v>67</v>
      </c>
    </row>
    <row r="1692" spans="1:36">
      <c r="A1692" t="s">
        <v>2851</v>
      </c>
      <c r="B1692">
        <f>1</f>
        <v>1</v>
      </c>
      <c r="C1692" t="s">
        <v>177</v>
      </c>
      <c r="D1692" t="str">
        <f>VLOOKUP(Table1[[#This Row],[State Name]], Lookup!$A$2:$B$33, 2, FALSE)</f>
        <v>MH</v>
      </c>
      <c r="E1692" t="s">
        <v>178</v>
      </c>
      <c r="F1692">
        <v>2023</v>
      </c>
      <c r="G1692" t="s">
        <v>192</v>
      </c>
      <c r="H1692">
        <f t="shared" si="26"/>
        <v>3</v>
      </c>
      <c r="I1692" s="3">
        <f>DATE(Table1[[#This Row],[Year]],Table1[[#This Row],[Month_Number]],1)</f>
        <v>44986</v>
      </c>
      <c r="J1692" t="s">
        <v>101</v>
      </c>
      <c r="K1692" t="s">
        <v>2087</v>
      </c>
      <c r="L1692" t="s">
        <v>50</v>
      </c>
      <c r="M1692">
        <v>2</v>
      </c>
      <c r="N1692" t="s">
        <v>86</v>
      </c>
      <c r="O1692">
        <v>4</v>
      </c>
      <c r="P1692">
        <v>3</v>
      </c>
      <c r="Q1692" t="s">
        <v>103</v>
      </c>
      <c r="R1692" t="s">
        <v>88</v>
      </c>
      <c r="S1692" t="s">
        <v>73</v>
      </c>
      <c r="T1692" t="s">
        <v>105</v>
      </c>
      <c r="U1692" t="s">
        <v>43</v>
      </c>
      <c r="V1692">
        <v>30</v>
      </c>
      <c r="W1692">
        <v>22</v>
      </c>
      <c r="X1692" t="str">
        <f>IF(Table1[[#This Row],[Driver Age]]&lt;25,"(&lt;25) Young",IF(Table1[[#This Row],[Driver Age]]&lt;=60,"(25–60) Adult","(&gt;60) Senior"))</f>
        <v>(&lt;25) Young</v>
      </c>
      <c r="Y1692" t="s">
        <v>44</v>
      </c>
      <c r="Z1692" t="s">
        <v>107</v>
      </c>
      <c r="AA1692" t="s">
        <v>45</v>
      </c>
      <c r="AB1692" t="s">
        <v>46</v>
      </c>
      <c r="AC1692">
        <v>11</v>
      </c>
      <c r="AD1692" t="s">
        <v>78</v>
      </c>
      <c r="AE1692" t="s">
        <v>79</v>
      </c>
      <c r="AF1692" t="s">
        <v>49</v>
      </c>
      <c r="AG1692" t="s">
        <v>50</v>
      </c>
      <c r="AH1692">
        <v>0.75</v>
      </c>
      <c r="AI1692" t="s">
        <v>168</v>
      </c>
      <c r="AJ1692" t="s">
        <v>109</v>
      </c>
    </row>
    <row r="1693" spans="1:36">
      <c r="A1693" t="s">
        <v>2852</v>
      </c>
      <c r="B1693">
        <f>1</f>
        <v>1</v>
      </c>
      <c r="C1693" t="s">
        <v>93</v>
      </c>
      <c r="D1693" t="str">
        <f>VLOOKUP(Table1[[#This Row],[State Name]], Lookup!$A$2:$B$33, 2, FALSE)</f>
        <v>SK</v>
      </c>
      <c r="E1693" t="s">
        <v>33</v>
      </c>
      <c r="F1693">
        <v>2021</v>
      </c>
      <c r="G1693" t="s">
        <v>100</v>
      </c>
      <c r="H1693">
        <f t="shared" si="26"/>
        <v>11</v>
      </c>
      <c r="I1693" s="3">
        <f>DATE(Table1[[#This Row],[Year]],Table1[[#This Row],[Month_Number]],1)</f>
        <v>44501</v>
      </c>
      <c r="J1693" t="s">
        <v>35</v>
      </c>
      <c r="K1693" t="s">
        <v>1475</v>
      </c>
      <c r="L1693" t="s">
        <v>37</v>
      </c>
      <c r="M1693">
        <v>2</v>
      </c>
      <c r="N1693" t="s">
        <v>71</v>
      </c>
      <c r="O1693">
        <v>9</v>
      </c>
      <c r="P1693">
        <v>2</v>
      </c>
      <c r="Q1693" t="s">
        <v>39</v>
      </c>
      <c r="R1693" t="s">
        <v>40</v>
      </c>
      <c r="S1693" t="s">
        <v>41</v>
      </c>
      <c r="T1693" t="s">
        <v>42</v>
      </c>
      <c r="U1693" t="s">
        <v>43</v>
      </c>
      <c r="V1693">
        <v>63</v>
      </c>
      <c r="W1693">
        <v>57</v>
      </c>
      <c r="X1693" t="str">
        <f>IF(Table1[[#This Row],[Driver Age]]&lt;25,"(&lt;25) Young",IF(Table1[[#This Row],[Driver Age]]&lt;=60,"(25–60) Adult","(&gt;60) Senior"))</f>
        <v>(25–60) Adult</v>
      </c>
      <c r="Y1693" t="s">
        <v>75</v>
      </c>
      <c r="Z1693" t="s">
        <v>90</v>
      </c>
      <c r="AA1693" t="s">
        <v>45</v>
      </c>
      <c r="AB1693" t="s">
        <v>77</v>
      </c>
      <c r="AC1693">
        <v>5</v>
      </c>
      <c r="AD1693" t="s">
        <v>78</v>
      </c>
      <c r="AE1693" t="s">
        <v>48</v>
      </c>
      <c r="AF1693" t="s">
        <v>49</v>
      </c>
      <c r="AG1693" t="s">
        <v>50</v>
      </c>
      <c r="AH1693">
        <v>0.22</v>
      </c>
      <c r="AI1693" t="s">
        <v>66</v>
      </c>
      <c r="AJ1693" t="s">
        <v>52</v>
      </c>
    </row>
    <row r="1694" spans="1:36">
      <c r="A1694" t="s">
        <v>2853</v>
      </c>
      <c r="B1694">
        <f>1</f>
        <v>1</v>
      </c>
      <c r="C1694" t="s">
        <v>166</v>
      </c>
      <c r="D1694" t="str">
        <f>VLOOKUP(Table1[[#This Row],[State Name]], Lookup!$A$2:$B$33, 2, FALSE)</f>
        <v>MP</v>
      </c>
      <c r="E1694" t="s">
        <v>33</v>
      </c>
      <c r="F1694">
        <v>2018</v>
      </c>
      <c r="G1694" t="s">
        <v>100</v>
      </c>
      <c r="H1694">
        <f t="shared" si="26"/>
        <v>11</v>
      </c>
      <c r="I1694" s="3">
        <f>DATE(Table1[[#This Row],[Year]],Table1[[#This Row],[Month_Number]],1)</f>
        <v>43405</v>
      </c>
      <c r="J1694" t="s">
        <v>101</v>
      </c>
      <c r="K1694" t="s">
        <v>441</v>
      </c>
      <c r="L1694" t="s">
        <v>37</v>
      </c>
      <c r="M1694">
        <v>3</v>
      </c>
      <c r="N1694" t="s">
        <v>60</v>
      </c>
      <c r="O1694">
        <v>5</v>
      </c>
      <c r="P1694">
        <v>3</v>
      </c>
      <c r="Q1694" t="s">
        <v>119</v>
      </c>
      <c r="R1694" t="s">
        <v>104</v>
      </c>
      <c r="S1694" t="s">
        <v>62</v>
      </c>
      <c r="T1694" t="s">
        <v>42</v>
      </c>
      <c r="U1694" t="s">
        <v>43</v>
      </c>
      <c r="V1694">
        <v>109</v>
      </c>
      <c r="W1694">
        <v>52</v>
      </c>
      <c r="X1694" t="str">
        <f>IF(Table1[[#This Row],[Driver Age]]&lt;25,"(&lt;25) Young",IF(Table1[[#This Row],[Driver Age]]&lt;=60,"(25–60) Adult","(&gt;60) Senior"))</f>
        <v>(25–60) Adult</v>
      </c>
      <c r="Y1694" t="s">
        <v>75</v>
      </c>
      <c r="Z1694" t="s">
        <v>33</v>
      </c>
      <c r="AA1694" t="s">
        <v>76</v>
      </c>
      <c r="AB1694" t="s">
        <v>97</v>
      </c>
      <c r="AC1694">
        <v>7</v>
      </c>
      <c r="AD1694" t="s">
        <v>78</v>
      </c>
      <c r="AE1694" t="s">
        <v>65</v>
      </c>
      <c r="AF1694" t="s">
        <v>49</v>
      </c>
      <c r="AG1694" t="s">
        <v>50</v>
      </c>
      <c r="AH1694">
        <v>0.6</v>
      </c>
      <c r="AI1694" t="s">
        <v>66</v>
      </c>
      <c r="AJ1694" t="s">
        <v>67</v>
      </c>
    </row>
    <row r="1695" spans="1:36">
      <c r="A1695" t="s">
        <v>2854</v>
      </c>
      <c r="B1695">
        <f>1</f>
        <v>1</v>
      </c>
      <c r="C1695" t="s">
        <v>215</v>
      </c>
      <c r="D1695" t="str">
        <f>VLOOKUP(Table1[[#This Row],[State Name]], Lookup!$A$2:$B$33, 2, FALSE)</f>
        <v>KL</v>
      </c>
      <c r="E1695" t="s">
        <v>33</v>
      </c>
      <c r="F1695">
        <v>2019</v>
      </c>
      <c r="G1695" t="s">
        <v>100</v>
      </c>
      <c r="H1695">
        <f t="shared" si="26"/>
        <v>11</v>
      </c>
      <c r="I1695" s="3">
        <f>DATE(Table1[[#This Row],[Year]],Table1[[#This Row],[Month_Number]],1)</f>
        <v>43770</v>
      </c>
      <c r="J1695" t="s">
        <v>146</v>
      </c>
      <c r="K1695" t="s">
        <v>1507</v>
      </c>
      <c r="L1695" t="s">
        <v>59</v>
      </c>
      <c r="M1695">
        <v>3</v>
      </c>
      <c r="N1695" t="s">
        <v>38</v>
      </c>
      <c r="O1695">
        <v>5</v>
      </c>
      <c r="P1695">
        <v>0</v>
      </c>
      <c r="Q1695" t="s">
        <v>39</v>
      </c>
      <c r="R1695" t="s">
        <v>88</v>
      </c>
      <c r="S1695" t="s">
        <v>120</v>
      </c>
      <c r="T1695" t="s">
        <v>74</v>
      </c>
      <c r="U1695" t="s">
        <v>89</v>
      </c>
      <c r="V1695">
        <v>47</v>
      </c>
      <c r="W1695">
        <v>55</v>
      </c>
      <c r="X1695" t="str">
        <f>IF(Table1[[#This Row],[Driver Age]]&lt;25,"(&lt;25) Young",IF(Table1[[#This Row],[Driver Age]]&lt;=60,"(25–60) Adult","(&gt;60) Senior"))</f>
        <v>(25–60) Adult</v>
      </c>
      <c r="Y1695" t="s">
        <v>44</v>
      </c>
      <c r="Z1695" t="s">
        <v>107</v>
      </c>
      <c r="AA1695" t="s">
        <v>76</v>
      </c>
      <c r="AB1695" t="s">
        <v>77</v>
      </c>
      <c r="AC1695">
        <v>15</v>
      </c>
      <c r="AD1695" t="s">
        <v>135</v>
      </c>
      <c r="AE1695" t="s">
        <v>65</v>
      </c>
      <c r="AF1695" t="s">
        <v>49</v>
      </c>
      <c r="AG1695" t="s">
        <v>143</v>
      </c>
      <c r="AH1695">
        <v>0</v>
      </c>
      <c r="AI1695" t="s">
        <v>66</v>
      </c>
      <c r="AJ1695" t="s">
        <v>109</v>
      </c>
    </row>
    <row r="1696" spans="1:36">
      <c r="A1696" t="s">
        <v>2855</v>
      </c>
      <c r="B1696">
        <f>1</f>
        <v>1</v>
      </c>
      <c r="C1696" t="s">
        <v>211</v>
      </c>
      <c r="D1696" t="str">
        <f>VLOOKUP(Table1[[#This Row],[State Name]], Lookup!$A$2:$B$33, 2, FALSE)</f>
        <v>WB</v>
      </c>
      <c r="E1696" t="s">
        <v>265</v>
      </c>
      <c r="F1696">
        <v>2021</v>
      </c>
      <c r="G1696" t="s">
        <v>130</v>
      </c>
      <c r="H1696">
        <f t="shared" si="26"/>
        <v>4</v>
      </c>
      <c r="I1696" s="3">
        <f>DATE(Table1[[#This Row],[Year]],Table1[[#This Row],[Month_Number]],1)</f>
        <v>44287</v>
      </c>
      <c r="J1696" t="s">
        <v>146</v>
      </c>
      <c r="K1696" t="s">
        <v>2856</v>
      </c>
      <c r="L1696" t="s">
        <v>37</v>
      </c>
      <c r="M1696">
        <v>2</v>
      </c>
      <c r="N1696" t="s">
        <v>113</v>
      </c>
      <c r="O1696">
        <v>2</v>
      </c>
      <c r="P1696">
        <v>2</v>
      </c>
      <c r="Q1696" t="s">
        <v>119</v>
      </c>
      <c r="R1696" t="s">
        <v>61</v>
      </c>
      <c r="S1696" t="s">
        <v>62</v>
      </c>
      <c r="T1696" t="s">
        <v>42</v>
      </c>
      <c r="U1696" t="s">
        <v>33</v>
      </c>
      <c r="V1696">
        <v>36</v>
      </c>
      <c r="W1696">
        <v>26</v>
      </c>
      <c r="X1696" t="str">
        <f>IF(Table1[[#This Row],[Driver Age]]&lt;25,"(&lt;25) Young",IF(Table1[[#This Row],[Driver Age]]&lt;=60,"(25–60) Adult","(&gt;60) Senior"))</f>
        <v>(25–60) Adult</v>
      </c>
      <c r="Y1696" t="s">
        <v>44</v>
      </c>
      <c r="Z1696" t="s">
        <v>107</v>
      </c>
      <c r="AA1696" t="s">
        <v>76</v>
      </c>
      <c r="AB1696" t="s">
        <v>46</v>
      </c>
      <c r="AC1696">
        <v>4</v>
      </c>
      <c r="AD1696" t="s">
        <v>47</v>
      </c>
      <c r="AE1696" t="s">
        <v>48</v>
      </c>
      <c r="AF1696" t="s">
        <v>49</v>
      </c>
      <c r="AG1696" t="s">
        <v>50</v>
      </c>
      <c r="AH1696">
        <v>1</v>
      </c>
      <c r="AI1696" t="s">
        <v>80</v>
      </c>
      <c r="AJ1696" t="s">
        <v>109</v>
      </c>
    </row>
    <row r="1697" spans="1:36">
      <c r="A1697" t="s">
        <v>2857</v>
      </c>
      <c r="B1697">
        <f>1</f>
        <v>1</v>
      </c>
      <c r="C1697" t="s">
        <v>157</v>
      </c>
      <c r="D1697" t="str">
        <f>VLOOKUP(Table1[[#This Row],[State Name]], Lookup!$A$2:$B$33, 2, FALSE)</f>
        <v>KA</v>
      </c>
      <c r="E1697" t="s">
        <v>258</v>
      </c>
      <c r="F1697">
        <v>2019</v>
      </c>
      <c r="G1697" t="s">
        <v>138</v>
      </c>
      <c r="H1697">
        <f t="shared" si="26"/>
        <v>9</v>
      </c>
      <c r="I1697" s="3">
        <f>DATE(Table1[[#This Row],[Year]],Table1[[#This Row],[Month_Number]],1)</f>
        <v>43709</v>
      </c>
      <c r="J1697" t="s">
        <v>95</v>
      </c>
      <c r="K1697" t="s">
        <v>354</v>
      </c>
      <c r="L1697" t="s">
        <v>59</v>
      </c>
      <c r="M1697">
        <v>5</v>
      </c>
      <c r="N1697" t="s">
        <v>71</v>
      </c>
      <c r="O1697">
        <v>8</v>
      </c>
      <c r="P1697">
        <v>4</v>
      </c>
      <c r="Q1697" t="s">
        <v>119</v>
      </c>
      <c r="R1697" t="s">
        <v>104</v>
      </c>
      <c r="S1697" t="s">
        <v>41</v>
      </c>
      <c r="T1697" t="s">
        <v>42</v>
      </c>
      <c r="U1697" t="s">
        <v>43</v>
      </c>
      <c r="V1697">
        <v>117</v>
      </c>
      <c r="W1697">
        <v>37</v>
      </c>
      <c r="X1697" t="str">
        <f>IF(Table1[[#This Row],[Driver Age]]&lt;25,"(&lt;25) Young",IF(Table1[[#This Row],[Driver Age]]&lt;=60,"(25–60) Adult","(&gt;60) Senior"))</f>
        <v>(25–60) Adult</v>
      </c>
      <c r="Y1697" t="s">
        <v>44</v>
      </c>
      <c r="Z1697" t="s">
        <v>33</v>
      </c>
      <c r="AA1697" t="s">
        <v>45</v>
      </c>
      <c r="AB1697" t="s">
        <v>64</v>
      </c>
      <c r="AC1697">
        <v>16</v>
      </c>
      <c r="AD1697" t="s">
        <v>135</v>
      </c>
      <c r="AE1697" t="s">
        <v>65</v>
      </c>
      <c r="AF1697" t="s">
        <v>49</v>
      </c>
      <c r="AG1697" t="s">
        <v>50</v>
      </c>
      <c r="AH1697">
        <v>0.5</v>
      </c>
      <c r="AI1697" t="s">
        <v>108</v>
      </c>
      <c r="AJ1697" t="s">
        <v>81</v>
      </c>
    </row>
    <row r="1698" spans="1:36">
      <c r="A1698" t="s">
        <v>2858</v>
      </c>
      <c r="B1698">
        <f>1</f>
        <v>1</v>
      </c>
      <c r="C1698" t="s">
        <v>220</v>
      </c>
      <c r="D1698" t="str">
        <f>VLOOKUP(Table1[[#This Row],[State Name]], Lookup!$A$2:$B$33, 2, FALSE)</f>
        <v>NL</v>
      </c>
      <c r="E1698" t="s">
        <v>33</v>
      </c>
      <c r="F1698">
        <v>2019</v>
      </c>
      <c r="G1698" t="s">
        <v>138</v>
      </c>
      <c r="H1698">
        <f t="shared" si="26"/>
        <v>9</v>
      </c>
      <c r="I1698" s="3">
        <f>DATE(Table1[[#This Row],[Year]],Table1[[#This Row],[Month_Number]],1)</f>
        <v>43709</v>
      </c>
      <c r="J1698" t="s">
        <v>154</v>
      </c>
      <c r="K1698" t="s">
        <v>2859</v>
      </c>
      <c r="L1698" t="s">
        <v>37</v>
      </c>
      <c r="M1698">
        <v>2</v>
      </c>
      <c r="N1698" t="s">
        <v>71</v>
      </c>
      <c r="O1698">
        <v>3</v>
      </c>
      <c r="P1698">
        <v>4</v>
      </c>
      <c r="Q1698" t="s">
        <v>39</v>
      </c>
      <c r="R1698" t="s">
        <v>104</v>
      </c>
      <c r="S1698" t="s">
        <v>73</v>
      </c>
      <c r="T1698" t="s">
        <v>74</v>
      </c>
      <c r="U1698" t="s">
        <v>106</v>
      </c>
      <c r="V1698">
        <v>86</v>
      </c>
      <c r="W1698">
        <v>48</v>
      </c>
      <c r="X1698" t="str">
        <f>IF(Table1[[#This Row],[Driver Age]]&lt;25,"(&lt;25) Young",IF(Table1[[#This Row],[Driver Age]]&lt;=60,"(25–60) Adult","(&gt;60) Senior"))</f>
        <v>(25–60) Adult</v>
      </c>
      <c r="Y1698" t="s">
        <v>44</v>
      </c>
      <c r="Z1698" t="s">
        <v>90</v>
      </c>
      <c r="AA1698" t="s">
        <v>76</v>
      </c>
      <c r="AB1698" t="s">
        <v>64</v>
      </c>
      <c r="AC1698">
        <v>10</v>
      </c>
      <c r="AD1698" t="s">
        <v>78</v>
      </c>
      <c r="AE1698" t="s">
        <v>65</v>
      </c>
      <c r="AF1698" t="s">
        <v>26</v>
      </c>
      <c r="AG1698" t="s">
        <v>50</v>
      </c>
      <c r="AH1698">
        <v>1.33</v>
      </c>
      <c r="AI1698" t="s">
        <v>108</v>
      </c>
      <c r="AJ1698" t="s">
        <v>91</v>
      </c>
    </row>
    <row r="1699" spans="1:36">
      <c r="A1699" t="s">
        <v>2860</v>
      </c>
      <c r="B1699">
        <f>1</f>
        <v>1</v>
      </c>
      <c r="C1699" t="s">
        <v>32</v>
      </c>
      <c r="D1699" t="str">
        <f>VLOOKUP(Table1[[#This Row],[State Name]], Lookup!$A$2:$B$33, 2, FALSE)</f>
        <v>JK</v>
      </c>
      <c r="E1699" t="s">
        <v>33</v>
      </c>
      <c r="F1699">
        <v>2020</v>
      </c>
      <c r="G1699" t="s">
        <v>117</v>
      </c>
      <c r="H1699">
        <f t="shared" si="26"/>
        <v>12</v>
      </c>
      <c r="I1699" s="3">
        <f>DATE(Table1[[#This Row],[Year]],Table1[[#This Row],[Month_Number]],1)</f>
        <v>44166</v>
      </c>
      <c r="J1699" t="s">
        <v>154</v>
      </c>
      <c r="K1699" t="s">
        <v>2861</v>
      </c>
      <c r="L1699" t="s">
        <v>37</v>
      </c>
      <c r="M1699">
        <v>3</v>
      </c>
      <c r="N1699" t="s">
        <v>86</v>
      </c>
      <c r="O1699">
        <v>0</v>
      </c>
      <c r="P1699">
        <v>5</v>
      </c>
      <c r="Q1699" t="s">
        <v>39</v>
      </c>
      <c r="R1699" t="s">
        <v>40</v>
      </c>
      <c r="S1699" t="s">
        <v>73</v>
      </c>
      <c r="T1699" t="s">
        <v>42</v>
      </c>
      <c r="U1699" t="s">
        <v>33</v>
      </c>
      <c r="V1699">
        <v>51</v>
      </c>
      <c r="W1699">
        <v>34</v>
      </c>
      <c r="X1699" t="str">
        <f>IF(Table1[[#This Row],[Driver Age]]&lt;25,"(&lt;25) Young",IF(Table1[[#This Row],[Driver Age]]&lt;=60,"(25–60) Adult","(&gt;60) Senior"))</f>
        <v>(25–60) Adult</v>
      </c>
      <c r="Y1699" t="s">
        <v>44</v>
      </c>
      <c r="Z1699" t="s">
        <v>107</v>
      </c>
      <c r="AA1699" t="s">
        <v>45</v>
      </c>
      <c r="AB1699" t="s">
        <v>77</v>
      </c>
      <c r="AC1699">
        <v>22</v>
      </c>
      <c r="AD1699" t="s">
        <v>47</v>
      </c>
      <c r="AE1699" t="s">
        <v>48</v>
      </c>
      <c r="AF1699" t="s">
        <v>26</v>
      </c>
      <c r="AG1699" t="s">
        <v>50</v>
      </c>
      <c r="AH1699">
        <v>0</v>
      </c>
      <c r="AI1699" t="s">
        <v>80</v>
      </c>
      <c r="AJ1699" t="s">
        <v>52</v>
      </c>
    </row>
    <row r="1700" spans="1:36">
      <c r="A1700" t="s">
        <v>2862</v>
      </c>
      <c r="B1700">
        <f>1</f>
        <v>1</v>
      </c>
      <c r="C1700" t="s">
        <v>294</v>
      </c>
      <c r="D1700" t="str">
        <f>VLOOKUP(Table1[[#This Row],[State Name]], Lookup!$A$2:$B$33, 2, FALSE)</f>
        <v>MZ</v>
      </c>
      <c r="E1700" t="s">
        <v>33</v>
      </c>
      <c r="F1700">
        <v>2021</v>
      </c>
      <c r="G1700" t="s">
        <v>94</v>
      </c>
      <c r="H1700">
        <f t="shared" si="26"/>
        <v>8</v>
      </c>
      <c r="I1700" s="3">
        <f>DATE(Table1[[#This Row],[Year]],Table1[[#This Row],[Month_Number]],1)</f>
        <v>44409</v>
      </c>
      <c r="J1700" t="s">
        <v>154</v>
      </c>
      <c r="K1700" t="s">
        <v>618</v>
      </c>
      <c r="L1700" t="s">
        <v>59</v>
      </c>
      <c r="M1700">
        <v>1</v>
      </c>
      <c r="N1700" t="s">
        <v>38</v>
      </c>
      <c r="O1700">
        <v>3</v>
      </c>
      <c r="P1700">
        <v>0</v>
      </c>
      <c r="Q1700" t="s">
        <v>87</v>
      </c>
      <c r="R1700" t="s">
        <v>88</v>
      </c>
      <c r="S1700" t="s">
        <v>120</v>
      </c>
      <c r="T1700" t="s">
        <v>63</v>
      </c>
      <c r="U1700" t="s">
        <v>89</v>
      </c>
      <c r="V1700">
        <v>86</v>
      </c>
      <c r="W1700">
        <v>70</v>
      </c>
      <c r="X1700" t="str">
        <f>IF(Table1[[#This Row],[Driver Age]]&lt;25,"(&lt;25) Young",IF(Table1[[#This Row],[Driver Age]]&lt;=60,"(25–60) Adult","(&gt;60) Senior"))</f>
        <v>(&gt;60) Senior</v>
      </c>
      <c r="Y1700" t="s">
        <v>44</v>
      </c>
      <c r="Z1700" t="s">
        <v>107</v>
      </c>
      <c r="AA1700" t="s">
        <v>76</v>
      </c>
      <c r="AB1700" t="s">
        <v>46</v>
      </c>
      <c r="AC1700">
        <v>21</v>
      </c>
      <c r="AD1700" t="s">
        <v>47</v>
      </c>
      <c r="AE1700" t="s">
        <v>48</v>
      </c>
      <c r="AF1700" t="s">
        <v>26</v>
      </c>
      <c r="AG1700" t="s">
        <v>143</v>
      </c>
      <c r="AH1700">
        <v>0</v>
      </c>
      <c r="AI1700" t="s">
        <v>51</v>
      </c>
      <c r="AJ1700" t="s">
        <v>91</v>
      </c>
    </row>
    <row r="1701" spans="1:36">
      <c r="A1701" t="s">
        <v>2863</v>
      </c>
      <c r="B1701">
        <f>1</f>
        <v>1</v>
      </c>
      <c r="C1701" t="s">
        <v>122</v>
      </c>
      <c r="D1701" t="str">
        <f>VLOOKUP(Table1[[#This Row],[State Name]], Lookup!$A$2:$B$33, 2, FALSE)</f>
        <v>RJ</v>
      </c>
      <c r="E1701" t="s">
        <v>483</v>
      </c>
      <c r="F1701">
        <v>2021</v>
      </c>
      <c r="G1701" t="s">
        <v>83</v>
      </c>
      <c r="H1701">
        <f t="shared" si="26"/>
        <v>6</v>
      </c>
      <c r="I1701" s="3">
        <f>DATE(Table1[[#This Row],[Year]],Table1[[#This Row],[Month_Number]],1)</f>
        <v>44348</v>
      </c>
      <c r="J1701" t="s">
        <v>57</v>
      </c>
      <c r="K1701" t="s">
        <v>1648</v>
      </c>
      <c r="L1701" t="s">
        <v>50</v>
      </c>
      <c r="M1701">
        <v>4</v>
      </c>
      <c r="N1701" t="s">
        <v>113</v>
      </c>
      <c r="O1701">
        <v>2</v>
      </c>
      <c r="P1701">
        <v>2</v>
      </c>
      <c r="Q1701" t="s">
        <v>119</v>
      </c>
      <c r="R1701" t="s">
        <v>61</v>
      </c>
      <c r="S1701" t="s">
        <v>120</v>
      </c>
      <c r="T1701" t="s">
        <v>74</v>
      </c>
      <c r="U1701" t="s">
        <v>33</v>
      </c>
      <c r="V1701">
        <v>105</v>
      </c>
      <c r="W1701">
        <v>64</v>
      </c>
      <c r="X1701" t="str">
        <f>IF(Table1[[#This Row],[Driver Age]]&lt;25,"(&lt;25) Young",IF(Table1[[#This Row],[Driver Age]]&lt;=60,"(25–60) Adult","(&gt;60) Senior"))</f>
        <v>(&gt;60) Senior</v>
      </c>
      <c r="Y1701" t="s">
        <v>44</v>
      </c>
      <c r="Z1701" t="s">
        <v>90</v>
      </c>
      <c r="AA1701" t="s">
        <v>45</v>
      </c>
      <c r="AB1701" t="s">
        <v>46</v>
      </c>
      <c r="AC1701">
        <v>8</v>
      </c>
      <c r="AD1701" t="s">
        <v>78</v>
      </c>
      <c r="AE1701" t="s">
        <v>48</v>
      </c>
      <c r="AF1701" t="s">
        <v>49</v>
      </c>
      <c r="AG1701" t="s">
        <v>50</v>
      </c>
      <c r="AH1701">
        <v>1</v>
      </c>
      <c r="AI1701" t="s">
        <v>66</v>
      </c>
      <c r="AJ1701" t="s">
        <v>67</v>
      </c>
    </row>
    <row r="1702" spans="1:36">
      <c r="A1702" t="s">
        <v>2864</v>
      </c>
      <c r="B1702">
        <f>1</f>
        <v>1</v>
      </c>
      <c r="C1702" t="s">
        <v>270</v>
      </c>
      <c r="D1702" t="str">
        <f>VLOOKUP(Table1[[#This Row],[State Name]], Lookup!$A$2:$B$33, 2, FALSE)</f>
        <v>HR</v>
      </c>
      <c r="E1702" t="s">
        <v>33</v>
      </c>
      <c r="F1702">
        <v>2020</v>
      </c>
      <c r="G1702" t="s">
        <v>138</v>
      </c>
      <c r="H1702">
        <f t="shared" si="26"/>
        <v>9</v>
      </c>
      <c r="I1702" s="3">
        <f>DATE(Table1[[#This Row],[Year]],Table1[[#This Row],[Month_Number]],1)</f>
        <v>44075</v>
      </c>
      <c r="J1702" t="s">
        <v>146</v>
      </c>
      <c r="K1702" t="s">
        <v>737</v>
      </c>
      <c r="L1702" t="s">
        <v>59</v>
      </c>
      <c r="M1702">
        <v>4</v>
      </c>
      <c r="N1702" t="s">
        <v>162</v>
      </c>
      <c r="O1702">
        <v>6</v>
      </c>
      <c r="P1702">
        <v>1</v>
      </c>
      <c r="Q1702" t="s">
        <v>119</v>
      </c>
      <c r="R1702" t="s">
        <v>104</v>
      </c>
      <c r="S1702" t="s">
        <v>41</v>
      </c>
      <c r="T1702" t="s">
        <v>105</v>
      </c>
      <c r="U1702" t="s">
        <v>89</v>
      </c>
      <c r="V1702">
        <v>56</v>
      </c>
      <c r="W1702">
        <v>43</v>
      </c>
      <c r="X1702" t="str">
        <f>IF(Table1[[#This Row],[Driver Age]]&lt;25,"(&lt;25) Young",IF(Table1[[#This Row],[Driver Age]]&lt;=60,"(25–60) Adult","(&gt;60) Senior"))</f>
        <v>(25–60) Adult</v>
      </c>
      <c r="Y1702" t="s">
        <v>44</v>
      </c>
      <c r="Z1702" t="s">
        <v>107</v>
      </c>
      <c r="AA1702" t="s">
        <v>45</v>
      </c>
      <c r="AB1702" t="s">
        <v>97</v>
      </c>
      <c r="AC1702">
        <v>6</v>
      </c>
      <c r="AD1702" t="s">
        <v>78</v>
      </c>
      <c r="AE1702" t="s">
        <v>48</v>
      </c>
      <c r="AF1702" t="s">
        <v>49</v>
      </c>
      <c r="AG1702" t="s">
        <v>50</v>
      </c>
      <c r="AH1702">
        <v>0.17</v>
      </c>
      <c r="AI1702" t="s">
        <v>108</v>
      </c>
      <c r="AJ1702" t="s">
        <v>52</v>
      </c>
    </row>
    <row r="1703" spans="1:36">
      <c r="A1703" t="s">
        <v>2865</v>
      </c>
      <c r="B1703">
        <f>1</f>
        <v>1</v>
      </c>
      <c r="C1703" t="s">
        <v>211</v>
      </c>
      <c r="D1703" t="str">
        <f>VLOOKUP(Table1[[#This Row],[State Name]], Lookup!$A$2:$B$33, 2, FALSE)</f>
        <v>WB</v>
      </c>
      <c r="E1703" t="s">
        <v>229</v>
      </c>
      <c r="F1703">
        <v>2022</v>
      </c>
      <c r="G1703" t="s">
        <v>56</v>
      </c>
      <c r="H1703">
        <f t="shared" si="26"/>
        <v>1</v>
      </c>
      <c r="I1703" s="3">
        <f>DATE(Table1[[#This Row],[Year]],Table1[[#This Row],[Month_Number]],1)</f>
        <v>44562</v>
      </c>
      <c r="J1703" t="s">
        <v>57</v>
      </c>
      <c r="K1703" t="s">
        <v>1814</v>
      </c>
      <c r="L1703" t="s">
        <v>59</v>
      </c>
      <c r="M1703">
        <v>1</v>
      </c>
      <c r="N1703" t="s">
        <v>60</v>
      </c>
      <c r="O1703">
        <v>8</v>
      </c>
      <c r="P1703">
        <v>5</v>
      </c>
      <c r="Q1703" t="s">
        <v>72</v>
      </c>
      <c r="R1703" t="s">
        <v>104</v>
      </c>
      <c r="S1703" t="s">
        <v>41</v>
      </c>
      <c r="T1703" t="s">
        <v>63</v>
      </c>
      <c r="U1703" t="s">
        <v>89</v>
      </c>
      <c r="V1703">
        <v>95</v>
      </c>
      <c r="W1703">
        <v>41</v>
      </c>
      <c r="X1703" t="str">
        <f>IF(Table1[[#This Row],[Driver Age]]&lt;25,"(&lt;25) Young",IF(Table1[[#This Row],[Driver Age]]&lt;=60,"(25–60) Adult","(&gt;60) Senior"))</f>
        <v>(25–60) Adult</v>
      </c>
      <c r="Y1703" t="s">
        <v>75</v>
      </c>
      <c r="Z1703" t="s">
        <v>33</v>
      </c>
      <c r="AA1703" t="s">
        <v>76</v>
      </c>
      <c r="AB1703" t="s">
        <v>77</v>
      </c>
      <c r="AC1703">
        <v>1</v>
      </c>
      <c r="AD1703" t="s">
        <v>47</v>
      </c>
      <c r="AE1703" t="s">
        <v>79</v>
      </c>
      <c r="AF1703" t="s">
        <v>49</v>
      </c>
      <c r="AG1703" t="s">
        <v>50</v>
      </c>
      <c r="AH1703">
        <v>0.62</v>
      </c>
      <c r="AI1703" t="s">
        <v>108</v>
      </c>
      <c r="AJ1703" t="s">
        <v>67</v>
      </c>
    </row>
    <row r="1704" spans="1:36">
      <c r="A1704" t="s">
        <v>2866</v>
      </c>
      <c r="B1704">
        <f>1</f>
        <v>1</v>
      </c>
      <c r="C1704" t="s">
        <v>137</v>
      </c>
      <c r="D1704" t="str">
        <f>VLOOKUP(Table1[[#This Row],[State Name]], Lookup!$A$2:$B$33, 2, FALSE)</f>
        <v>AS</v>
      </c>
      <c r="E1704" t="s">
        <v>33</v>
      </c>
      <c r="F1704">
        <v>2021</v>
      </c>
      <c r="G1704" t="s">
        <v>111</v>
      </c>
      <c r="H1704">
        <f t="shared" si="26"/>
        <v>10</v>
      </c>
      <c r="I1704" s="3">
        <f>DATE(Table1[[#This Row],[Year]],Table1[[#This Row],[Month_Number]],1)</f>
        <v>44470</v>
      </c>
      <c r="J1704" t="s">
        <v>84</v>
      </c>
      <c r="K1704" t="s">
        <v>458</v>
      </c>
      <c r="L1704" t="s">
        <v>50</v>
      </c>
      <c r="M1704">
        <v>1</v>
      </c>
      <c r="N1704" t="s">
        <v>60</v>
      </c>
      <c r="O1704">
        <v>2</v>
      </c>
      <c r="P1704">
        <v>5</v>
      </c>
      <c r="Q1704" t="s">
        <v>39</v>
      </c>
      <c r="R1704" t="s">
        <v>61</v>
      </c>
      <c r="S1704" t="s">
        <v>120</v>
      </c>
      <c r="T1704" t="s">
        <v>63</v>
      </c>
      <c r="U1704" t="s">
        <v>43</v>
      </c>
      <c r="V1704">
        <v>37</v>
      </c>
      <c r="W1704">
        <v>42</v>
      </c>
      <c r="X1704" t="str">
        <f>IF(Table1[[#This Row],[Driver Age]]&lt;25,"(&lt;25) Young",IF(Table1[[#This Row],[Driver Age]]&lt;=60,"(25–60) Adult","(&gt;60) Senior"))</f>
        <v>(25–60) Adult</v>
      </c>
      <c r="Y1704" t="s">
        <v>75</v>
      </c>
      <c r="Z1704" t="s">
        <v>33</v>
      </c>
      <c r="AA1704" t="s">
        <v>45</v>
      </c>
      <c r="AB1704" t="s">
        <v>77</v>
      </c>
      <c r="AC1704">
        <v>6</v>
      </c>
      <c r="AD1704" t="s">
        <v>78</v>
      </c>
      <c r="AE1704" t="s">
        <v>48</v>
      </c>
      <c r="AF1704" t="s">
        <v>26</v>
      </c>
      <c r="AG1704" t="s">
        <v>50</v>
      </c>
      <c r="AH1704">
        <v>2.5</v>
      </c>
      <c r="AI1704" t="s">
        <v>108</v>
      </c>
      <c r="AJ1704" t="s">
        <v>109</v>
      </c>
    </row>
    <row r="1705" spans="1:36">
      <c r="A1705" t="s">
        <v>2867</v>
      </c>
      <c r="B1705">
        <f>1</f>
        <v>1</v>
      </c>
      <c r="C1705" t="s">
        <v>54</v>
      </c>
      <c r="D1705" t="str">
        <f>VLOOKUP(Table1[[#This Row],[State Name]], Lookup!$A$2:$B$33, 2, FALSE)</f>
        <v>UP</v>
      </c>
      <c r="E1705" t="s">
        <v>133</v>
      </c>
      <c r="F1705">
        <v>2020</v>
      </c>
      <c r="G1705" t="s">
        <v>192</v>
      </c>
      <c r="H1705">
        <f t="shared" si="26"/>
        <v>3</v>
      </c>
      <c r="I1705" s="3">
        <f>DATE(Table1[[#This Row],[Year]],Table1[[#This Row],[Month_Number]],1)</f>
        <v>43891</v>
      </c>
      <c r="J1705" t="s">
        <v>146</v>
      </c>
      <c r="K1705" t="s">
        <v>344</v>
      </c>
      <c r="L1705" t="s">
        <v>59</v>
      </c>
      <c r="M1705">
        <v>5</v>
      </c>
      <c r="N1705" t="s">
        <v>38</v>
      </c>
      <c r="O1705">
        <v>0</v>
      </c>
      <c r="P1705">
        <v>2</v>
      </c>
      <c r="Q1705" t="s">
        <v>72</v>
      </c>
      <c r="R1705" t="s">
        <v>104</v>
      </c>
      <c r="S1705" t="s">
        <v>120</v>
      </c>
      <c r="T1705" t="s">
        <v>63</v>
      </c>
      <c r="U1705" t="s">
        <v>89</v>
      </c>
      <c r="V1705">
        <v>108</v>
      </c>
      <c r="W1705">
        <v>33</v>
      </c>
      <c r="X1705" t="str">
        <f>IF(Table1[[#This Row],[Driver Age]]&lt;25,"(&lt;25) Young",IF(Table1[[#This Row],[Driver Age]]&lt;=60,"(25–60) Adult","(&gt;60) Senior"))</f>
        <v>(25–60) Adult</v>
      </c>
      <c r="Y1705" t="s">
        <v>44</v>
      </c>
      <c r="Z1705" t="s">
        <v>107</v>
      </c>
      <c r="AA1705" t="s">
        <v>45</v>
      </c>
      <c r="AB1705" t="s">
        <v>64</v>
      </c>
      <c r="AC1705">
        <v>12</v>
      </c>
      <c r="AD1705" t="s">
        <v>135</v>
      </c>
      <c r="AE1705" t="s">
        <v>48</v>
      </c>
      <c r="AF1705" t="s">
        <v>49</v>
      </c>
      <c r="AG1705" t="s">
        <v>50</v>
      </c>
      <c r="AH1705">
        <v>0</v>
      </c>
      <c r="AI1705" t="s">
        <v>80</v>
      </c>
      <c r="AJ1705" t="s">
        <v>67</v>
      </c>
    </row>
    <row r="1706" spans="1:36">
      <c r="A1706" t="s">
        <v>2868</v>
      </c>
      <c r="B1706">
        <f>1</f>
        <v>1</v>
      </c>
      <c r="C1706" t="s">
        <v>141</v>
      </c>
      <c r="D1706" t="str">
        <f>VLOOKUP(Table1[[#This Row],[State Name]], Lookup!$A$2:$B$33, 2, FALSE)</f>
        <v>BR</v>
      </c>
      <c r="E1706" t="s">
        <v>33</v>
      </c>
      <c r="F1706">
        <v>2018</v>
      </c>
      <c r="G1706" t="s">
        <v>130</v>
      </c>
      <c r="H1706">
        <f t="shared" si="26"/>
        <v>4</v>
      </c>
      <c r="I1706" s="3">
        <f>DATE(Table1[[#This Row],[Year]],Table1[[#This Row],[Month_Number]],1)</f>
        <v>43191</v>
      </c>
      <c r="J1706" t="s">
        <v>95</v>
      </c>
      <c r="K1706" t="s">
        <v>375</v>
      </c>
      <c r="L1706" t="s">
        <v>59</v>
      </c>
      <c r="M1706">
        <v>5</v>
      </c>
      <c r="N1706" t="s">
        <v>162</v>
      </c>
      <c r="O1706">
        <v>6</v>
      </c>
      <c r="P1706">
        <v>5</v>
      </c>
      <c r="Q1706" t="s">
        <v>119</v>
      </c>
      <c r="R1706" t="s">
        <v>88</v>
      </c>
      <c r="S1706" t="s">
        <v>41</v>
      </c>
      <c r="T1706" t="s">
        <v>42</v>
      </c>
      <c r="U1706" t="s">
        <v>106</v>
      </c>
      <c r="V1706">
        <v>55</v>
      </c>
      <c r="W1706">
        <v>47</v>
      </c>
      <c r="X1706" t="str">
        <f>IF(Table1[[#This Row],[Driver Age]]&lt;25,"(&lt;25) Young",IF(Table1[[#This Row],[Driver Age]]&lt;=60,"(25–60) Adult","(&gt;60) Senior"))</f>
        <v>(25–60) Adult</v>
      </c>
      <c r="Y1706" t="s">
        <v>75</v>
      </c>
      <c r="Z1706" t="s">
        <v>90</v>
      </c>
      <c r="AA1706" t="s">
        <v>45</v>
      </c>
      <c r="AB1706" t="s">
        <v>97</v>
      </c>
      <c r="AC1706">
        <v>20</v>
      </c>
      <c r="AD1706" t="s">
        <v>114</v>
      </c>
      <c r="AE1706" t="s">
        <v>65</v>
      </c>
      <c r="AF1706" t="s">
        <v>49</v>
      </c>
      <c r="AG1706" t="s">
        <v>50</v>
      </c>
      <c r="AH1706">
        <v>0.83</v>
      </c>
      <c r="AI1706" t="s">
        <v>108</v>
      </c>
      <c r="AJ1706" t="s">
        <v>52</v>
      </c>
    </row>
    <row r="1707" spans="1:36">
      <c r="A1707" t="s">
        <v>2869</v>
      </c>
      <c r="B1707">
        <f>1</f>
        <v>1</v>
      </c>
      <c r="C1707" t="s">
        <v>294</v>
      </c>
      <c r="D1707" t="str">
        <f>VLOOKUP(Table1[[#This Row],[State Name]], Lookup!$A$2:$B$33, 2, FALSE)</f>
        <v>MZ</v>
      </c>
      <c r="E1707" t="s">
        <v>33</v>
      </c>
      <c r="F1707">
        <v>2023</v>
      </c>
      <c r="G1707" t="s">
        <v>111</v>
      </c>
      <c r="H1707">
        <f t="shared" si="26"/>
        <v>10</v>
      </c>
      <c r="I1707" s="3">
        <f>DATE(Table1[[#This Row],[Year]],Table1[[#This Row],[Month_Number]],1)</f>
        <v>45200</v>
      </c>
      <c r="J1707" t="s">
        <v>84</v>
      </c>
      <c r="K1707" t="s">
        <v>1806</v>
      </c>
      <c r="L1707" t="s">
        <v>59</v>
      </c>
      <c r="M1707">
        <v>3</v>
      </c>
      <c r="N1707" t="s">
        <v>128</v>
      </c>
      <c r="O1707">
        <v>7</v>
      </c>
      <c r="P1707">
        <v>1</v>
      </c>
      <c r="Q1707" t="s">
        <v>72</v>
      </c>
      <c r="R1707" t="s">
        <v>88</v>
      </c>
      <c r="S1707" t="s">
        <v>41</v>
      </c>
      <c r="T1707" t="s">
        <v>63</v>
      </c>
      <c r="U1707" t="s">
        <v>33</v>
      </c>
      <c r="V1707">
        <v>117</v>
      </c>
      <c r="W1707">
        <v>28</v>
      </c>
      <c r="X1707" t="str">
        <f>IF(Table1[[#This Row],[Driver Age]]&lt;25,"(&lt;25) Young",IF(Table1[[#This Row],[Driver Age]]&lt;=60,"(25–60) Adult","(&gt;60) Senior"))</f>
        <v>(25–60) Adult</v>
      </c>
      <c r="Y1707" t="s">
        <v>44</v>
      </c>
      <c r="Z1707" t="s">
        <v>33</v>
      </c>
      <c r="AA1707" t="s">
        <v>76</v>
      </c>
      <c r="AB1707" t="s">
        <v>97</v>
      </c>
      <c r="AC1707">
        <v>17</v>
      </c>
      <c r="AD1707" t="s">
        <v>114</v>
      </c>
      <c r="AE1707" t="s">
        <v>79</v>
      </c>
      <c r="AF1707" t="s">
        <v>26</v>
      </c>
      <c r="AG1707" t="s">
        <v>50</v>
      </c>
      <c r="AH1707">
        <v>0.14000000000000001</v>
      </c>
      <c r="AI1707" t="s">
        <v>80</v>
      </c>
      <c r="AJ1707" t="s">
        <v>81</v>
      </c>
    </row>
    <row r="1708" spans="1:36">
      <c r="A1708" t="s">
        <v>2870</v>
      </c>
      <c r="B1708">
        <f>1</f>
        <v>1</v>
      </c>
      <c r="C1708" t="s">
        <v>116</v>
      </c>
      <c r="D1708" t="str">
        <f>VLOOKUP(Table1[[#This Row],[State Name]], Lookup!$A$2:$B$33, 2, FALSE)</f>
        <v>HP</v>
      </c>
      <c r="E1708" t="s">
        <v>33</v>
      </c>
      <c r="F1708">
        <v>2018</v>
      </c>
      <c r="G1708" t="s">
        <v>100</v>
      </c>
      <c r="H1708">
        <f t="shared" si="26"/>
        <v>11</v>
      </c>
      <c r="I1708" s="3">
        <f>DATE(Table1[[#This Row],[Year]],Table1[[#This Row],[Month_Number]],1)</f>
        <v>43405</v>
      </c>
      <c r="J1708" t="s">
        <v>154</v>
      </c>
      <c r="K1708" t="s">
        <v>2871</v>
      </c>
      <c r="L1708" t="s">
        <v>59</v>
      </c>
      <c r="M1708">
        <v>3</v>
      </c>
      <c r="N1708" t="s">
        <v>60</v>
      </c>
      <c r="O1708">
        <v>7</v>
      </c>
      <c r="P1708">
        <v>0</v>
      </c>
      <c r="Q1708" t="s">
        <v>87</v>
      </c>
      <c r="R1708" t="s">
        <v>88</v>
      </c>
      <c r="S1708" t="s">
        <v>41</v>
      </c>
      <c r="T1708" t="s">
        <v>63</v>
      </c>
      <c r="U1708" t="s">
        <v>89</v>
      </c>
      <c r="V1708">
        <v>109</v>
      </c>
      <c r="W1708">
        <v>30</v>
      </c>
      <c r="X1708" t="str">
        <f>IF(Table1[[#This Row],[Driver Age]]&lt;25,"(&lt;25) Young",IF(Table1[[#This Row],[Driver Age]]&lt;=60,"(25–60) Adult","(&gt;60) Senior"))</f>
        <v>(25–60) Adult</v>
      </c>
      <c r="Y1708" t="s">
        <v>44</v>
      </c>
      <c r="Z1708" t="s">
        <v>33</v>
      </c>
      <c r="AA1708" t="s">
        <v>76</v>
      </c>
      <c r="AB1708" t="s">
        <v>64</v>
      </c>
      <c r="AC1708">
        <v>7</v>
      </c>
      <c r="AD1708" t="s">
        <v>78</v>
      </c>
      <c r="AE1708" t="s">
        <v>65</v>
      </c>
      <c r="AF1708" t="s">
        <v>26</v>
      </c>
      <c r="AG1708" t="s">
        <v>143</v>
      </c>
      <c r="AH1708">
        <v>0</v>
      </c>
      <c r="AI1708" t="s">
        <v>80</v>
      </c>
      <c r="AJ1708" t="s">
        <v>67</v>
      </c>
    </row>
    <row r="1709" spans="1:36">
      <c r="A1709" t="s">
        <v>2872</v>
      </c>
      <c r="B1709">
        <f>1</f>
        <v>1</v>
      </c>
      <c r="C1709" t="s">
        <v>183</v>
      </c>
      <c r="D1709" t="str">
        <f>VLOOKUP(Table1[[#This Row],[State Name]], Lookup!$A$2:$B$33, 2, FALSE)</f>
        <v>TN</v>
      </c>
      <c r="E1709" t="s">
        <v>184</v>
      </c>
      <c r="F1709">
        <v>2021</v>
      </c>
      <c r="G1709" t="s">
        <v>34</v>
      </c>
      <c r="H1709">
        <f t="shared" si="26"/>
        <v>5</v>
      </c>
      <c r="I1709" s="3">
        <f>DATE(Table1[[#This Row],[Year]],Table1[[#This Row],[Month_Number]],1)</f>
        <v>44317</v>
      </c>
      <c r="J1709" t="s">
        <v>57</v>
      </c>
      <c r="K1709" t="s">
        <v>1307</v>
      </c>
      <c r="L1709" t="s">
        <v>59</v>
      </c>
      <c r="M1709">
        <v>4</v>
      </c>
      <c r="N1709" t="s">
        <v>86</v>
      </c>
      <c r="O1709">
        <v>4</v>
      </c>
      <c r="P1709">
        <v>1</v>
      </c>
      <c r="Q1709" t="s">
        <v>119</v>
      </c>
      <c r="R1709" t="s">
        <v>40</v>
      </c>
      <c r="S1709" t="s">
        <v>120</v>
      </c>
      <c r="T1709" t="s">
        <v>74</v>
      </c>
      <c r="U1709" t="s">
        <v>89</v>
      </c>
      <c r="V1709">
        <v>40</v>
      </c>
      <c r="W1709">
        <v>70</v>
      </c>
      <c r="X1709" t="str">
        <f>IF(Table1[[#This Row],[Driver Age]]&lt;25,"(&lt;25) Young",IF(Table1[[#This Row],[Driver Age]]&lt;=60,"(25–60) Adult","(&gt;60) Senior"))</f>
        <v>(&gt;60) Senior</v>
      </c>
      <c r="Y1709" t="s">
        <v>75</v>
      </c>
      <c r="Z1709" t="s">
        <v>107</v>
      </c>
      <c r="AA1709" t="s">
        <v>76</v>
      </c>
      <c r="AB1709" t="s">
        <v>97</v>
      </c>
      <c r="AC1709">
        <v>21</v>
      </c>
      <c r="AD1709" t="s">
        <v>47</v>
      </c>
      <c r="AE1709" t="s">
        <v>48</v>
      </c>
      <c r="AF1709" t="s">
        <v>49</v>
      </c>
      <c r="AG1709" t="s">
        <v>50</v>
      </c>
      <c r="AH1709">
        <v>0.25</v>
      </c>
      <c r="AI1709" t="s">
        <v>51</v>
      </c>
      <c r="AJ1709" t="s">
        <v>109</v>
      </c>
    </row>
    <row r="1710" spans="1:36">
      <c r="A1710" t="s">
        <v>2873</v>
      </c>
      <c r="B1710">
        <f>1</f>
        <v>1</v>
      </c>
      <c r="C1710" t="s">
        <v>286</v>
      </c>
      <c r="D1710" t="str">
        <f>VLOOKUP(Table1[[#This Row],[State Name]], Lookup!$A$2:$B$33, 2, FALSE)</f>
        <v>GA</v>
      </c>
      <c r="E1710" t="s">
        <v>33</v>
      </c>
      <c r="F1710">
        <v>2022</v>
      </c>
      <c r="G1710" t="s">
        <v>111</v>
      </c>
      <c r="H1710">
        <f t="shared" si="26"/>
        <v>10</v>
      </c>
      <c r="I1710" s="3">
        <f>DATE(Table1[[#This Row],[Year]],Table1[[#This Row],[Month_Number]],1)</f>
        <v>44835</v>
      </c>
      <c r="J1710" t="s">
        <v>101</v>
      </c>
      <c r="K1710" t="s">
        <v>671</v>
      </c>
      <c r="L1710" t="s">
        <v>50</v>
      </c>
      <c r="M1710">
        <v>5</v>
      </c>
      <c r="N1710" t="s">
        <v>60</v>
      </c>
      <c r="O1710">
        <v>6</v>
      </c>
      <c r="P1710">
        <v>0</v>
      </c>
      <c r="Q1710" t="s">
        <v>87</v>
      </c>
      <c r="R1710" t="s">
        <v>88</v>
      </c>
      <c r="S1710" t="s">
        <v>73</v>
      </c>
      <c r="T1710" t="s">
        <v>105</v>
      </c>
      <c r="U1710" t="s">
        <v>89</v>
      </c>
      <c r="V1710">
        <v>94</v>
      </c>
      <c r="W1710">
        <v>44</v>
      </c>
      <c r="X1710" t="str">
        <f>IF(Table1[[#This Row],[Driver Age]]&lt;25,"(&lt;25) Young",IF(Table1[[#This Row],[Driver Age]]&lt;=60,"(25–60) Adult","(&gt;60) Senior"))</f>
        <v>(25–60) Adult</v>
      </c>
      <c r="Y1710" t="s">
        <v>75</v>
      </c>
      <c r="Z1710" t="s">
        <v>33</v>
      </c>
      <c r="AA1710" t="s">
        <v>45</v>
      </c>
      <c r="AB1710" t="s">
        <v>97</v>
      </c>
      <c r="AC1710">
        <v>20</v>
      </c>
      <c r="AD1710" t="s">
        <v>114</v>
      </c>
      <c r="AE1710" t="s">
        <v>79</v>
      </c>
      <c r="AF1710" t="s">
        <v>49</v>
      </c>
      <c r="AG1710" t="s">
        <v>143</v>
      </c>
      <c r="AH1710">
        <v>0</v>
      </c>
      <c r="AI1710" t="s">
        <v>108</v>
      </c>
      <c r="AJ1710" t="s">
        <v>67</v>
      </c>
    </row>
    <row r="1711" spans="1:36">
      <c r="A1711" t="s">
        <v>2874</v>
      </c>
      <c r="B1711">
        <f>1</f>
        <v>1</v>
      </c>
      <c r="C1711" t="s">
        <v>286</v>
      </c>
      <c r="D1711" t="str">
        <f>VLOOKUP(Table1[[#This Row],[State Name]], Lookup!$A$2:$B$33, 2, FALSE)</f>
        <v>GA</v>
      </c>
      <c r="E1711" t="s">
        <v>33</v>
      </c>
      <c r="F1711">
        <v>2020</v>
      </c>
      <c r="G1711" t="s">
        <v>100</v>
      </c>
      <c r="H1711">
        <f t="shared" si="26"/>
        <v>11</v>
      </c>
      <c r="I1711" s="3">
        <f>DATE(Table1[[#This Row],[Year]],Table1[[#This Row],[Month_Number]],1)</f>
        <v>44136</v>
      </c>
      <c r="J1711" t="s">
        <v>57</v>
      </c>
      <c r="K1711" t="s">
        <v>397</v>
      </c>
      <c r="L1711" t="s">
        <v>59</v>
      </c>
      <c r="M1711">
        <v>1</v>
      </c>
      <c r="N1711" t="s">
        <v>113</v>
      </c>
      <c r="O1711">
        <v>7</v>
      </c>
      <c r="P1711">
        <v>3</v>
      </c>
      <c r="Q1711" t="s">
        <v>103</v>
      </c>
      <c r="R1711" t="s">
        <v>88</v>
      </c>
      <c r="S1711" t="s">
        <v>73</v>
      </c>
      <c r="T1711" t="s">
        <v>63</v>
      </c>
      <c r="U1711" t="s">
        <v>106</v>
      </c>
      <c r="V1711">
        <v>55</v>
      </c>
      <c r="W1711">
        <v>36</v>
      </c>
      <c r="X1711" t="str">
        <f>IF(Table1[[#This Row],[Driver Age]]&lt;25,"(&lt;25) Young",IF(Table1[[#This Row],[Driver Age]]&lt;=60,"(25–60) Adult","(&gt;60) Senior"))</f>
        <v>(25–60) Adult</v>
      </c>
      <c r="Y1711" t="s">
        <v>75</v>
      </c>
      <c r="Z1711" t="s">
        <v>90</v>
      </c>
      <c r="AA1711" t="s">
        <v>76</v>
      </c>
      <c r="AB1711" t="s">
        <v>97</v>
      </c>
      <c r="AC1711">
        <v>17</v>
      </c>
      <c r="AD1711" t="s">
        <v>114</v>
      </c>
      <c r="AE1711" t="s">
        <v>48</v>
      </c>
      <c r="AF1711" t="s">
        <v>49</v>
      </c>
      <c r="AG1711" t="s">
        <v>50</v>
      </c>
      <c r="AH1711">
        <v>0.43</v>
      </c>
      <c r="AI1711" t="s">
        <v>108</v>
      </c>
      <c r="AJ1711" t="s">
        <v>52</v>
      </c>
    </row>
    <row r="1712" spans="1:36">
      <c r="A1712" t="s">
        <v>2875</v>
      </c>
      <c r="B1712">
        <f>1</f>
        <v>1</v>
      </c>
      <c r="C1712" t="s">
        <v>170</v>
      </c>
      <c r="D1712" t="str">
        <f>VLOOKUP(Table1[[#This Row],[State Name]], Lookup!$A$2:$B$33, 2, FALSE)</f>
        <v>PY</v>
      </c>
      <c r="E1712" t="s">
        <v>33</v>
      </c>
      <c r="F1712">
        <v>2023</v>
      </c>
      <c r="G1712" t="s">
        <v>138</v>
      </c>
      <c r="H1712">
        <f t="shared" si="26"/>
        <v>9</v>
      </c>
      <c r="I1712" s="3">
        <f>DATE(Table1[[#This Row],[Year]],Table1[[#This Row],[Month_Number]],1)</f>
        <v>45170</v>
      </c>
      <c r="J1712" t="s">
        <v>95</v>
      </c>
      <c r="K1712" t="s">
        <v>256</v>
      </c>
      <c r="L1712" t="s">
        <v>37</v>
      </c>
      <c r="M1712">
        <v>1</v>
      </c>
      <c r="N1712" t="s">
        <v>162</v>
      </c>
      <c r="O1712">
        <v>6</v>
      </c>
      <c r="P1712">
        <v>0</v>
      </c>
      <c r="Q1712" t="s">
        <v>87</v>
      </c>
      <c r="R1712" t="s">
        <v>88</v>
      </c>
      <c r="S1712" t="s">
        <v>120</v>
      </c>
      <c r="T1712" t="s">
        <v>105</v>
      </c>
      <c r="U1712" t="s">
        <v>89</v>
      </c>
      <c r="V1712">
        <v>52</v>
      </c>
      <c r="W1712">
        <v>33</v>
      </c>
      <c r="X1712" t="str">
        <f>IF(Table1[[#This Row],[Driver Age]]&lt;25,"(&lt;25) Young",IF(Table1[[#This Row],[Driver Age]]&lt;=60,"(25–60) Adult","(&gt;60) Senior"))</f>
        <v>(25–60) Adult</v>
      </c>
      <c r="Y1712" t="s">
        <v>44</v>
      </c>
      <c r="Z1712" t="s">
        <v>107</v>
      </c>
      <c r="AA1712" t="s">
        <v>45</v>
      </c>
      <c r="AB1712" t="s">
        <v>97</v>
      </c>
      <c r="AC1712">
        <v>5</v>
      </c>
      <c r="AD1712" t="s">
        <v>78</v>
      </c>
      <c r="AE1712" t="s">
        <v>79</v>
      </c>
      <c r="AF1712" t="s">
        <v>49</v>
      </c>
      <c r="AG1712" t="s">
        <v>143</v>
      </c>
      <c r="AH1712">
        <v>0</v>
      </c>
      <c r="AI1712" t="s">
        <v>80</v>
      </c>
      <c r="AJ1712" t="s">
        <v>52</v>
      </c>
    </row>
    <row r="1713" spans="1:36">
      <c r="A1713" t="s">
        <v>2876</v>
      </c>
      <c r="B1713">
        <f>1</f>
        <v>1</v>
      </c>
      <c r="C1713" t="s">
        <v>183</v>
      </c>
      <c r="D1713" t="str">
        <f>VLOOKUP(Table1[[#This Row],[State Name]], Lookup!$A$2:$B$33, 2, FALSE)</f>
        <v>TN</v>
      </c>
      <c r="E1713" t="s">
        <v>184</v>
      </c>
      <c r="F1713">
        <v>2023</v>
      </c>
      <c r="G1713" t="s">
        <v>117</v>
      </c>
      <c r="H1713">
        <f t="shared" si="26"/>
        <v>12</v>
      </c>
      <c r="I1713" s="3">
        <f>DATE(Table1[[#This Row],[Year]],Table1[[#This Row],[Month_Number]],1)</f>
        <v>45261</v>
      </c>
      <c r="J1713" t="s">
        <v>35</v>
      </c>
      <c r="K1713" t="s">
        <v>1166</v>
      </c>
      <c r="L1713" t="s">
        <v>50</v>
      </c>
      <c r="M1713">
        <v>1</v>
      </c>
      <c r="N1713" t="s">
        <v>86</v>
      </c>
      <c r="O1713">
        <v>3</v>
      </c>
      <c r="P1713">
        <v>5</v>
      </c>
      <c r="Q1713" t="s">
        <v>87</v>
      </c>
      <c r="R1713" t="s">
        <v>88</v>
      </c>
      <c r="S1713" t="s">
        <v>120</v>
      </c>
      <c r="T1713" t="s">
        <v>63</v>
      </c>
      <c r="U1713" t="s">
        <v>89</v>
      </c>
      <c r="V1713">
        <v>87</v>
      </c>
      <c r="W1713">
        <v>28</v>
      </c>
      <c r="X1713" t="str">
        <f>IF(Table1[[#This Row],[Driver Age]]&lt;25,"(&lt;25) Young",IF(Table1[[#This Row],[Driver Age]]&lt;=60,"(25–60) Adult","(&gt;60) Senior"))</f>
        <v>(25–60) Adult</v>
      </c>
      <c r="Y1713" t="s">
        <v>75</v>
      </c>
      <c r="Z1713" t="s">
        <v>107</v>
      </c>
      <c r="AA1713" t="s">
        <v>76</v>
      </c>
      <c r="AB1713" t="s">
        <v>97</v>
      </c>
      <c r="AC1713">
        <v>1</v>
      </c>
      <c r="AD1713" t="s">
        <v>47</v>
      </c>
      <c r="AE1713" t="s">
        <v>79</v>
      </c>
      <c r="AF1713" t="s">
        <v>49</v>
      </c>
      <c r="AG1713" t="s">
        <v>50</v>
      </c>
      <c r="AH1713">
        <v>1.67</v>
      </c>
      <c r="AI1713" t="s">
        <v>80</v>
      </c>
      <c r="AJ1713" t="s">
        <v>91</v>
      </c>
    </row>
    <row r="1714" spans="1:36">
      <c r="A1714" t="s">
        <v>2877</v>
      </c>
      <c r="B1714">
        <f>1</f>
        <v>1</v>
      </c>
      <c r="C1714" t="s">
        <v>183</v>
      </c>
      <c r="D1714" t="str">
        <f>VLOOKUP(Table1[[#This Row],[State Name]], Lookup!$A$2:$B$33, 2, FALSE)</f>
        <v>TN</v>
      </c>
      <c r="E1714" t="s">
        <v>184</v>
      </c>
      <c r="F1714">
        <v>2019</v>
      </c>
      <c r="G1714" t="s">
        <v>138</v>
      </c>
      <c r="H1714">
        <f t="shared" si="26"/>
        <v>9</v>
      </c>
      <c r="I1714" s="3">
        <f>DATE(Table1[[#This Row],[Year]],Table1[[#This Row],[Month_Number]],1)</f>
        <v>43709</v>
      </c>
      <c r="J1714" t="s">
        <v>95</v>
      </c>
      <c r="K1714" t="s">
        <v>845</v>
      </c>
      <c r="L1714" t="s">
        <v>50</v>
      </c>
      <c r="M1714">
        <v>3</v>
      </c>
      <c r="N1714" t="s">
        <v>86</v>
      </c>
      <c r="O1714">
        <v>4</v>
      </c>
      <c r="P1714">
        <v>5</v>
      </c>
      <c r="Q1714" t="s">
        <v>103</v>
      </c>
      <c r="R1714" t="s">
        <v>104</v>
      </c>
      <c r="S1714" t="s">
        <v>73</v>
      </c>
      <c r="T1714" t="s">
        <v>63</v>
      </c>
      <c r="U1714" t="s">
        <v>89</v>
      </c>
      <c r="V1714">
        <v>51</v>
      </c>
      <c r="W1714">
        <v>54</v>
      </c>
      <c r="X1714" t="str">
        <f>IF(Table1[[#This Row],[Driver Age]]&lt;25,"(&lt;25) Young",IF(Table1[[#This Row],[Driver Age]]&lt;=60,"(25–60) Adult","(&gt;60) Senior"))</f>
        <v>(25–60) Adult</v>
      </c>
      <c r="Y1714" t="s">
        <v>75</v>
      </c>
      <c r="Z1714" t="s">
        <v>33</v>
      </c>
      <c r="AA1714" t="s">
        <v>45</v>
      </c>
      <c r="AB1714" t="s">
        <v>97</v>
      </c>
      <c r="AC1714">
        <v>22</v>
      </c>
      <c r="AD1714" t="s">
        <v>47</v>
      </c>
      <c r="AE1714" t="s">
        <v>65</v>
      </c>
      <c r="AF1714" t="s">
        <v>49</v>
      </c>
      <c r="AG1714" t="s">
        <v>50</v>
      </c>
      <c r="AH1714">
        <v>1.25</v>
      </c>
      <c r="AI1714" t="s">
        <v>66</v>
      </c>
      <c r="AJ1714" t="s">
        <v>52</v>
      </c>
    </row>
    <row r="1715" spans="1:36">
      <c r="A1715" t="s">
        <v>2878</v>
      </c>
      <c r="B1715">
        <f>1</f>
        <v>1</v>
      </c>
      <c r="C1715" t="s">
        <v>220</v>
      </c>
      <c r="D1715" t="str">
        <f>VLOOKUP(Table1[[#This Row],[State Name]], Lookup!$A$2:$B$33, 2, FALSE)</f>
        <v>NL</v>
      </c>
      <c r="E1715" t="s">
        <v>33</v>
      </c>
      <c r="F1715">
        <v>2020</v>
      </c>
      <c r="G1715" t="s">
        <v>83</v>
      </c>
      <c r="H1715">
        <f t="shared" si="26"/>
        <v>6</v>
      </c>
      <c r="I1715" s="3">
        <f>DATE(Table1[[#This Row],[Year]],Table1[[#This Row],[Month_Number]],1)</f>
        <v>43983</v>
      </c>
      <c r="J1715" t="s">
        <v>57</v>
      </c>
      <c r="K1715" t="s">
        <v>401</v>
      </c>
      <c r="L1715" t="s">
        <v>59</v>
      </c>
      <c r="M1715">
        <v>5</v>
      </c>
      <c r="N1715" t="s">
        <v>38</v>
      </c>
      <c r="O1715">
        <v>10</v>
      </c>
      <c r="P1715">
        <v>2</v>
      </c>
      <c r="Q1715" t="s">
        <v>103</v>
      </c>
      <c r="R1715" t="s">
        <v>61</v>
      </c>
      <c r="S1715" t="s">
        <v>62</v>
      </c>
      <c r="T1715" t="s">
        <v>105</v>
      </c>
      <c r="U1715" t="s">
        <v>106</v>
      </c>
      <c r="V1715">
        <v>54</v>
      </c>
      <c r="W1715">
        <v>58</v>
      </c>
      <c r="X1715" t="str">
        <f>IF(Table1[[#This Row],[Driver Age]]&lt;25,"(&lt;25) Young",IF(Table1[[#This Row],[Driver Age]]&lt;=60,"(25–60) Adult","(&gt;60) Senior"))</f>
        <v>(25–60) Adult</v>
      </c>
      <c r="Y1715" t="s">
        <v>75</v>
      </c>
      <c r="Z1715" t="s">
        <v>33</v>
      </c>
      <c r="AA1715" t="s">
        <v>76</v>
      </c>
      <c r="AB1715" t="s">
        <v>97</v>
      </c>
      <c r="AC1715">
        <v>17</v>
      </c>
      <c r="AD1715" t="s">
        <v>114</v>
      </c>
      <c r="AE1715" t="s">
        <v>48</v>
      </c>
      <c r="AF1715" t="s">
        <v>49</v>
      </c>
      <c r="AG1715" t="s">
        <v>50</v>
      </c>
      <c r="AH1715">
        <v>0.2</v>
      </c>
      <c r="AI1715" t="s">
        <v>66</v>
      </c>
      <c r="AJ1715" t="s">
        <v>52</v>
      </c>
    </row>
    <row r="1716" spans="1:36">
      <c r="A1716" t="s">
        <v>2879</v>
      </c>
      <c r="B1716">
        <f>1</f>
        <v>1</v>
      </c>
      <c r="C1716" t="s">
        <v>318</v>
      </c>
      <c r="D1716" t="str">
        <f>VLOOKUP(Table1[[#This Row],[State Name]], Lookup!$A$2:$B$33, 2, FALSE)</f>
        <v>PB</v>
      </c>
      <c r="E1716" t="s">
        <v>33</v>
      </c>
      <c r="F1716">
        <v>2019</v>
      </c>
      <c r="G1716" t="s">
        <v>138</v>
      </c>
      <c r="H1716">
        <f t="shared" si="26"/>
        <v>9</v>
      </c>
      <c r="I1716" s="3">
        <f>DATE(Table1[[#This Row],[Year]],Table1[[#This Row],[Month_Number]],1)</f>
        <v>43709</v>
      </c>
      <c r="J1716" t="s">
        <v>57</v>
      </c>
      <c r="K1716" t="s">
        <v>1814</v>
      </c>
      <c r="L1716" t="s">
        <v>37</v>
      </c>
      <c r="M1716">
        <v>2</v>
      </c>
      <c r="N1716" t="s">
        <v>113</v>
      </c>
      <c r="O1716">
        <v>1</v>
      </c>
      <c r="P1716">
        <v>0</v>
      </c>
      <c r="Q1716" t="s">
        <v>119</v>
      </c>
      <c r="R1716" t="s">
        <v>61</v>
      </c>
      <c r="S1716" t="s">
        <v>41</v>
      </c>
      <c r="T1716" t="s">
        <v>105</v>
      </c>
      <c r="U1716" t="s">
        <v>33</v>
      </c>
      <c r="V1716">
        <v>87</v>
      </c>
      <c r="W1716">
        <v>49</v>
      </c>
      <c r="X1716" t="str">
        <f>IF(Table1[[#This Row],[Driver Age]]&lt;25,"(&lt;25) Young",IF(Table1[[#This Row],[Driver Age]]&lt;=60,"(25–60) Adult","(&gt;60) Senior"))</f>
        <v>(25–60) Adult</v>
      </c>
      <c r="Y1716" t="s">
        <v>44</v>
      </c>
      <c r="Z1716" t="s">
        <v>90</v>
      </c>
      <c r="AA1716" t="s">
        <v>45</v>
      </c>
      <c r="AB1716" t="s">
        <v>64</v>
      </c>
      <c r="AC1716">
        <v>1</v>
      </c>
      <c r="AD1716" t="s">
        <v>47</v>
      </c>
      <c r="AE1716" t="s">
        <v>65</v>
      </c>
      <c r="AF1716" t="s">
        <v>49</v>
      </c>
      <c r="AG1716" t="s">
        <v>143</v>
      </c>
      <c r="AH1716">
        <v>0</v>
      </c>
      <c r="AI1716" t="s">
        <v>108</v>
      </c>
      <c r="AJ1716" t="s">
        <v>91</v>
      </c>
    </row>
    <row r="1717" spans="1:36">
      <c r="A1717" t="s">
        <v>2880</v>
      </c>
      <c r="B1717">
        <f>1</f>
        <v>1</v>
      </c>
      <c r="C1717" t="s">
        <v>253</v>
      </c>
      <c r="D1717" t="str">
        <f>VLOOKUP(Table1[[#This Row],[State Name]], Lookup!$A$2:$B$33, 2, FALSE)</f>
        <v>UK</v>
      </c>
      <c r="E1717" t="s">
        <v>33</v>
      </c>
      <c r="F1717">
        <v>2022</v>
      </c>
      <c r="G1717" t="s">
        <v>138</v>
      </c>
      <c r="H1717">
        <f t="shared" si="26"/>
        <v>9</v>
      </c>
      <c r="I1717" s="3">
        <f>DATE(Table1[[#This Row],[Year]],Table1[[#This Row],[Month_Number]],1)</f>
        <v>44805</v>
      </c>
      <c r="J1717" t="s">
        <v>84</v>
      </c>
      <c r="K1717" t="s">
        <v>2185</v>
      </c>
      <c r="L1717" t="s">
        <v>37</v>
      </c>
      <c r="M1717">
        <v>2</v>
      </c>
      <c r="N1717" t="s">
        <v>60</v>
      </c>
      <c r="O1717">
        <v>3</v>
      </c>
      <c r="P1717">
        <v>0</v>
      </c>
      <c r="Q1717" t="s">
        <v>72</v>
      </c>
      <c r="R1717" t="s">
        <v>104</v>
      </c>
      <c r="S1717" t="s">
        <v>120</v>
      </c>
      <c r="T1717" t="s">
        <v>42</v>
      </c>
      <c r="U1717" t="s">
        <v>106</v>
      </c>
      <c r="V1717">
        <v>71</v>
      </c>
      <c r="W1717">
        <v>28</v>
      </c>
      <c r="X1717" t="str">
        <f>IF(Table1[[#This Row],[Driver Age]]&lt;25,"(&lt;25) Young",IF(Table1[[#This Row],[Driver Age]]&lt;=60,"(25–60) Adult","(&gt;60) Senior"))</f>
        <v>(25–60) Adult</v>
      </c>
      <c r="Y1717" t="s">
        <v>75</v>
      </c>
      <c r="Z1717" t="s">
        <v>33</v>
      </c>
      <c r="AA1717" t="s">
        <v>76</v>
      </c>
      <c r="AB1717" t="s">
        <v>46</v>
      </c>
      <c r="AC1717">
        <v>21</v>
      </c>
      <c r="AD1717" t="s">
        <v>47</v>
      </c>
      <c r="AE1717" t="s">
        <v>79</v>
      </c>
      <c r="AF1717" t="s">
        <v>26</v>
      </c>
      <c r="AG1717" t="s">
        <v>143</v>
      </c>
      <c r="AH1717">
        <v>0</v>
      </c>
      <c r="AI1717" t="s">
        <v>80</v>
      </c>
      <c r="AJ1717" t="s">
        <v>91</v>
      </c>
    </row>
    <row r="1718" spans="1:36">
      <c r="A1718" t="s">
        <v>2881</v>
      </c>
      <c r="B1718">
        <f>1</f>
        <v>1</v>
      </c>
      <c r="C1718" t="s">
        <v>183</v>
      </c>
      <c r="D1718" t="str">
        <f>VLOOKUP(Table1[[#This Row],[State Name]], Lookup!$A$2:$B$33, 2, FALSE)</f>
        <v>TN</v>
      </c>
      <c r="E1718" t="s">
        <v>503</v>
      </c>
      <c r="F1718">
        <v>2023</v>
      </c>
      <c r="G1718" t="s">
        <v>138</v>
      </c>
      <c r="H1718">
        <f t="shared" si="26"/>
        <v>9</v>
      </c>
      <c r="I1718" s="3">
        <f>DATE(Table1[[#This Row],[Year]],Table1[[#This Row],[Month_Number]],1)</f>
        <v>45170</v>
      </c>
      <c r="J1718" t="s">
        <v>57</v>
      </c>
      <c r="K1718" t="s">
        <v>443</v>
      </c>
      <c r="L1718" t="s">
        <v>59</v>
      </c>
      <c r="M1718">
        <v>5</v>
      </c>
      <c r="N1718" t="s">
        <v>86</v>
      </c>
      <c r="O1718">
        <v>4</v>
      </c>
      <c r="P1718">
        <v>3</v>
      </c>
      <c r="Q1718" t="s">
        <v>103</v>
      </c>
      <c r="R1718" t="s">
        <v>88</v>
      </c>
      <c r="S1718" t="s">
        <v>62</v>
      </c>
      <c r="T1718" t="s">
        <v>42</v>
      </c>
      <c r="U1718" t="s">
        <v>89</v>
      </c>
      <c r="V1718">
        <v>62</v>
      </c>
      <c r="W1718">
        <v>55</v>
      </c>
      <c r="X1718" t="str">
        <f>IF(Table1[[#This Row],[Driver Age]]&lt;25,"(&lt;25) Young",IF(Table1[[#This Row],[Driver Age]]&lt;=60,"(25–60) Adult","(&gt;60) Senior"))</f>
        <v>(25–60) Adult</v>
      </c>
      <c r="Y1718" t="s">
        <v>75</v>
      </c>
      <c r="Z1718" t="s">
        <v>90</v>
      </c>
      <c r="AA1718" t="s">
        <v>76</v>
      </c>
      <c r="AB1718" t="s">
        <v>97</v>
      </c>
      <c r="AC1718">
        <v>0</v>
      </c>
      <c r="AD1718" t="s">
        <v>47</v>
      </c>
      <c r="AE1718" t="s">
        <v>79</v>
      </c>
      <c r="AF1718" t="s">
        <v>49</v>
      </c>
      <c r="AG1718" t="s">
        <v>50</v>
      </c>
      <c r="AH1718">
        <v>0.75</v>
      </c>
      <c r="AI1718" t="s">
        <v>66</v>
      </c>
      <c r="AJ1718" t="s">
        <v>52</v>
      </c>
    </row>
    <row r="1719" spans="1:36">
      <c r="A1719" t="s">
        <v>2882</v>
      </c>
      <c r="B1719">
        <f>1</f>
        <v>1</v>
      </c>
      <c r="C1719" t="s">
        <v>93</v>
      </c>
      <c r="D1719" t="str">
        <f>VLOOKUP(Table1[[#This Row],[State Name]], Lookup!$A$2:$B$33, 2, FALSE)</f>
        <v>SK</v>
      </c>
      <c r="E1719" t="s">
        <v>33</v>
      </c>
      <c r="F1719">
        <v>2019</v>
      </c>
      <c r="G1719" t="s">
        <v>83</v>
      </c>
      <c r="H1719">
        <f t="shared" si="26"/>
        <v>6</v>
      </c>
      <c r="I1719" s="3">
        <f>DATE(Table1[[#This Row],[Year]],Table1[[#This Row],[Month_Number]],1)</f>
        <v>43617</v>
      </c>
      <c r="J1719" t="s">
        <v>154</v>
      </c>
      <c r="K1719" t="s">
        <v>2883</v>
      </c>
      <c r="L1719" t="s">
        <v>37</v>
      </c>
      <c r="M1719">
        <v>5</v>
      </c>
      <c r="N1719" t="s">
        <v>128</v>
      </c>
      <c r="O1719">
        <v>4</v>
      </c>
      <c r="P1719">
        <v>5</v>
      </c>
      <c r="Q1719" t="s">
        <v>87</v>
      </c>
      <c r="R1719" t="s">
        <v>40</v>
      </c>
      <c r="S1719" t="s">
        <v>120</v>
      </c>
      <c r="T1719" t="s">
        <v>42</v>
      </c>
      <c r="U1719" t="s">
        <v>89</v>
      </c>
      <c r="V1719">
        <v>118</v>
      </c>
      <c r="W1719">
        <v>34</v>
      </c>
      <c r="X1719" t="str">
        <f>IF(Table1[[#This Row],[Driver Age]]&lt;25,"(&lt;25) Young",IF(Table1[[#This Row],[Driver Age]]&lt;=60,"(25–60) Adult","(&gt;60) Senior"))</f>
        <v>(25–60) Adult</v>
      </c>
      <c r="Y1719" t="s">
        <v>75</v>
      </c>
      <c r="Z1719" t="s">
        <v>33</v>
      </c>
      <c r="AA1719" t="s">
        <v>45</v>
      </c>
      <c r="AB1719" t="s">
        <v>77</v>
      </c>
      <c r="AC1719">
        <v>17</v>
      </c>
      <c r="AD1719" t="s">
        <v>114</v>
      </c>
      <c r="AE1719" t="s">
        <v>65</v>
      </c>
      <c r="AF1719" t="s">
        <v>26</v>
      </c>
      <c r="AG1719" t="s">
        <v>50</v>
      </c>
      <c r="AH1719">
        <v>1.25</v>
      </c>
      <c r="AI1719" t="s">
        <v>80</v>
      </c>
      <c r="AJ1719" t="s">
        <v>81</v>
      </c>
    </row>
    <row r="1720" spans="1:36">
      <c r="A1720" t="s">
        <v>2884</v>
      </c>
      <c r="B1720">
        <f>1</f>
        <v>1</v>
      </c>
      <c r="C1720" t="s">
        <v>318</v>
      </c>
      <c r="D1720" t="str">
        <f>VLOOKUP(Table1[[#This Row],[State Name]], Lookup!$A$2:$B$33, 2, FALSE)</f>
        <v>PB</v>
      </c>
      <c r="E1720" t="s">
        <v>33</v>
      </c>
      <c r="F1720">
        <v>2021</v>
      </c>
      <c r="G1720" t="s">
        <v>130</v>
      </c>
      <c r="H1720">
        <f t="shared" si="26"/>
        <v>4</v>
      </c>
      <c r="I1720" s="3">
        <f>DATE(Table1[[#This Row],[Year]],Table1[[#This Row],[Month_Number]],1)</f>
        <v>44287</v>
      </c>
      <c r="J1720" t="s">
        <v>146</v>
      </c>
      <c r="K1720" t="s">
        <v>1446</v>
      </c>
      <c r="L1720" t="s">
        <v>59</v>
      </c>
      <c r="M1720">
        <v>4</v>
      </c>
      <c r="N1720" t="s">
        <v>71</v>
      </c>
      <c r="O1720">
        <v>10</v>
      </c>
      <c r="P1720">
        <v>0</v>
      </c>
      <c r="Q1720" t="s">
        <v>87</v>
      </c>
      <c r="R1720" t="s">
        <v>40</v>
      </c>
      <c r="S1720" t="s">
        <v>120</v>
      </c>
      <c r="T1720" t="s">
        <v>63</v>
      </c>
      <c r="U1720" t="s">
        <v>43</v>
      </c>
      <c r="V1720">
        <v>79</v>
      </c>
      <c r="W1720">
        <v>39</v>
      </c>
      <c r="X1720" t="str">
        <f>IF(Table1[[#This Row],[Driver Age]]&lt;25,"(&lt;25) Young",IF(Table1[[#This Row],[Driver Age]]&lt;=60,"(25–60) Adult","(&gt;60) Senior"))</f>
        <v>(25–60) Adult</v>
      </c>
      <c r="Y1720" t="s">
        <v>75</v>
      </c>
      <c r="Z1720" t="s">
        <v>107</v>
      </c>
      <c r="AA1720" t="s">
        <v>76</v>
      </c>
      <c r="AB1720" t="s">
        <v>46</v>
      </c>
      <c r="AC1720">
        <v>15</v>
      </c>
      <c r="AD1720" t="s">
        <v>135</v>
      </c>
      <c r="AE1720" t="s">
        <v>48</v>
      </c>
      <c r="AF1720" t="s">
        <v>49</v>
      </c>
      <c r="AG1720" t="s">
        <v>143</v>
      </c>
      <c r="AH1720">
        <v>0</v>
      </c>
      <c r="AI1720" t="s">
        <v>108</v>
      </c>
      <c r="AJ1720" t="s">
        <v>91</v>
      </c>
    </row>
    <row r="1721" spans="1:36">
      <c r="A1721" t="s">
        <v>2885</v>
      </c>
      <c r="B1721">
        <f>1</f>
        <v>1</v>
      </c>
      <c r="C1721" t="s">
        <v>137</v>
      </c>
      <c r="D1721" t="str">
        <f>VLOOKUP(Table1[[#This Row],[State Name]], Lookup!$A$2:$B$33, 2, FALSE)</f>
        <v>AS</v>
      </c>
      <c r="E1721" t="s">
        <v>33</v>
      </c>
      <c r="F1721">
        <v>2018</v>
      </c>
      <c r="G1721" t="s">
        <v>171</v>
      </c>
      <c r="H1721">
        <f t="shared" si="26"/>
        <v>2</v>
      </c>
      <c r="I1721" s="3">
        <f>DATE(Table1[[#This Row],[Year]],Table1[[#This Row],[Month_Number]],1)</f>
        <v>43132</v>
      </c>
      <c r="J1721" t="s">
        <v>84</v>
      </c>
      <c r="K1721" t="s">
        <v>872</v>
      </c>
      <c r="L1721" t="s">
        <v>59</v>
      </c>
      <c r="M1721">
        <v>4</v>
      </c>
      <c r="N1721" t="s">
        <v>86</v>
      </c>
      <c r="O1721">
        <v>10</v>
      </c>
      <c r="P1721">
        <v>3</v>
      </c>
      <c r="Q1721" t="s">
        <v>119</v>
      </c>
      <c r="R1721" t="s">
        <v>61</v>
      </c>
      <c r="S1721" t="s">
        <v>73</v>
      </c>
      <c r="T1721" t="s">
        <v>74</v>
      </c>
      <c r="U1721" t="s">
        <v>106</v>
      </c>
      <c r="V1721">
        <v>59</v>
      </c>
      <c r="W1721">
        <v>52</v>
      </c>
      <c r="X1721" t="str">
        <f>IF(Table1[[#This Row],[Driver Age]]&lt;25,"(&lt;25) Young",IF(Table1[[#This Row],[Driver Age]]&lt;=60,"(25–60) Adult","(&gt;60) Senior"))</f>
        <v>(25–60) Adult</v>
      </c>
      <c r="Y1721" t="s">
        <v>75</v>
      </c>
      <c r="Z1721" t="s">
        <v>33</v>
      </c>
      <c r="AA1721" t="s">
        <v>45</v>
      </c>
      <c r="AB1721" t="s">
        <v>77</v>
      </c>
      <c r="AC1721">
        <v>20</v>
      </c>
      <c r="AD1721" t="s">
        <v>114</v>
      </c>
      <c r="AE1721" t="s">
        <v>65</v>
      </c>
      <c r="AF1721" t="s">
        <v>26</v>
      </c>
      <c r="AG1721" t="s">
        <v>50</v>
      </c>
      <c r="AH1721">
        <v>0.3</v>
      </c>
      <c r="AI1721" t="s">
        <v>66</v>
      </c>
      <c r="AJ1721" t="s">
        <v>52</v>
      </c>
    </row>
    <row r="1722" spans="1:36">
      <c r="A1722" t="s">
        <v>2886</v>
      </c>
      <c r="B1722">
        <f>1</f>
        <v>1</v>
      </c>
      <c r="C1722" t="s">
        <v>318</v>
      </c>
      <c r="D1722" t="str">
        <f>VLOOKUP(Table1[[#This Row],[State Name]], Lookup!$A$2:$B$33, 2, FALSE)</f>
        <v>PB</v>
      </c>
      <c r="E1722" t="s">
        <v>33</v>
      </c>
      <c r="F1722">
        <v>2019</v>
      </c>
      <c r="G1722" t="s">
        <v>34</v>
      </c>
      <c r="H1722">
        <f t="shared" si="26"/>
        <v>5</v>
      </c>
      <c r="I1722" s="3">
        <f>DATE(Table1[[#This Row],[Year]],Table1[[#This Row],[Month_Number]],1)</f>
        <v>43586</v>
      </c>
      <c r="J1722" t="s">
        <v>146</v>
      </c>
      <c r="K1722" t="s">
        <v>837</v>
      </c>
      <c r="L1722" t="s">
        <v>50</v>
      </c>
      <c r="M1722">
        <v>5</v>
      </c>
      <c r="N1722" t="s">
        <v>113</v>
      </c>
      <c r="O1722">
        <v>6</v>
      </c>
      <c r="P1722">
        <v>5</v>
      </c>
      <c r="Q1722" t="s">
        <v>103</v>
      </c>
      <c r="R1722" t="s">
        <v>88</v>
      </c>
      <c r="S1722" t="s">
        <v>41</v>
      </c>
      <c r="T1722" t="s">
        <v>74</v>
      </c>
      <c r="U1722" t="s">
        <v>89</v>
      </c>
      <c r="V1722">
        <v>80</v>
      </c>
      <c r="W1722">
        <v>66</v>
      </c>
      <c r="X1722" t="str">
        <f>IF(Table1[[#This Row],[Driver Age]]&lt;25,"(&lt;25) Young",IF(Table1[[#This Row],[Driver Age]]&lt;=60,"(25–60) Adult","(&gt;60) Senior"))</f>
        <v>(&gt;60) Senior</v>
      </c>
      <c r="Y1722" t="s">
        <v>75</v>
      </c>
      <c r="Z1722" t="s">
        <v>90</v>
      </c>
      <c r="AA1722" t="s">
        <v>45</v>
      </c>
      <c r="AB1722" t="s">
        <v>97</v>
      </c>
      <c r="AC1722">
        <v>19</v>
      </c>
      <c r="AD1722" t="s">
        <v>114</v>
      </c>
      <c r="AE1722" t="s">
        <v>65</v>
      </c>
      <c r="AF1722" t="s">
        <v>49</v>
      </c>
      <c r="AG1722" t="s">
        <v>50</v>
      </c>
      <c r="AH1722">
        <v>0.83</v>
      </c>
      <c r="AI1722" t="s">
        <v>51</v>
      </c>
      <c r="AJ1722" t="s">
        <v>91</v>
      </c>
    </row>
    <row r="1723" spans="1:36">
      <c r="A1723" t="s">
        <v>2887</v>
      </c>
      <c r="B1723">
        <f>1</f>
        <v>1</v>
      </c>
      <c r="C1723" t="s">
        <v>116</v>
      </c>
      <c r="D1723" t="str">
        <f>VLOOKUP(Table1[[#This Row],[State Name]], Lookup!$A$2:$B$33, 2, FALSE)</f>
        <v>HP</v>
      </c>
      <c r="E1723" t="s">
        <v>33</v>
      </c>
      <c r="F1723">
        <v>2020</v>
      </c>
      <c r="G1723" t="s">
        <v>34</v>
      </c>
      <c r="H1723">
        <f t="shared" si="26"/>
        <v>5</v>
      </c>
      <c r="I1723" s="3">
        <f>DATE(Table1[[#This Row],[Year]],Table1[[#This Row],[Month_Number]],1)</f>
        <v>43952</v>
      </c>
      <c r="J1723" t="s">
        <v>146</v>
      </c>
      <c r="K1723" t="s">
        <v>1335</v>
      </c>
      <c r="L1723" t="s">
        <v>59</v>
      </c>
      <c r="M1723">
        <v>5</v>
      </c>
      <c r="N1723" t="s">
        <v>128</v>
      </c>
      <c r="O1723">
        <v>3</v>
      </c>
      <c r="P1723">
        <v>1</v>
      </c>
      <c r="Q1723" t="s">
        <v>39</v>
      </c>
      <c r="R1723" t="s">
        <v>88</v>
      </c>
      <c r="S1723" t="s">
        <v>41</v>
      </c>
      <c r="T1723" t="s">
        <v>74</v>
      </c>
      <c r="U1723" t="s">
        <v>89</v>
      </c>
      <c r="V1723">
        <v>33</v>
      </c>
      <c r="W1723">
        <v>68</v>
      </c>
      <c r="X1723" t="str">
        <f>IF(Table1[[#This Row],[Driver Age]]&lt;25,"(&lt;25) Young",IF(Table1[[#This Row],[Driver Age]]&lt;=60,"(25–60) Adult","(&gt;60) Senior"))</f>
        <v>(&gt;60) Senior</v>
      </c>
      <c r="Y1723" t="s">
        <v>75</v>
      </c>
      <c r="Z1723" t="s">
        <v>90</v>
      </c>
      <c r="AA1723" t="s">
        <v>76</v>
      </c>
      <c r="AB1723" t="s">
        <v>97</v>
      </c>
      <c r="AC1723">
        <v>18</v>
      </c>
      <c r="AD1723" t="s">
        <v>114</v>
      </c>
      <c r="AE1723" t="s">
        <v>48</v>
      </c>
      <c r="AF1723" t="s">
        <v>49</v>
      </c>
      <c r="AG1723" t="s">
        <v>50</v>
      </c>
      <c r="AH1723">
        <v>0.33</v>
      </c>
      <c r="AI1723" t="s">
        <v>51</v>
      </c>
      <c r="AJ1723" t="s">
        <v>109</v>
      </c>
    </row>
    <row r="1724" spans="1:36">
      <c r="A1724" t="s">
        <v>2888</v>
      </c>
      <c r="B1724">
        <f>1</f>
        <v>1</v>
      </c>
      <c r="C1724" t="s">
        <v>99</v>
      </c>
      <c r="D1724" t="str">
        <f>VLOOKUP(Table1[[#This Row],[State Name]], Lookup!$A$2:$B$33, 2, FALSE)</f>
        <v>ML</v>
      </c>
      <c r="E1724" t="s">
        <v>33</v>
      </c>
      <c r="F1724">
        <v>2023</v>
      </c>
      <c r="G1724" t="s">
        <v>100</v>
      </c>
      <c r="H1724">
        <f t="shared" si="26"/>
        <v>11</v>
      </c>
      <c r="I1724" s="3">
        <f>DATE(Table1[[#This Row],[Year]],Table1[[#This Row],[Month_Number]],1)</f>
        <v>45231</v>
      </c>
      <c r="J1724" t="s">
        <v>57</v>
      </c>
      <c r="K1724" t="s">
        <v>2889</v>
      </c>
      <c r="L1724" t="s">
        <v>59</v>
      </c>
      <c r="M1724">
        <v>5</v>
      </c>
      <c r="N1724" t="s">
        <v>60</v>
      </c>
      <c r="O1724">
        <v>8</v>
      </c>
      <c r="P1724">
        <v>1</v>
      </c>
      <c r="Q1724" t="s">
        <v>72</v>
      </c>
      <c r="R1724" t="s">
        <v>61</v>
      </c>
      <c r="S1724" t="s">
        <v>73</v>
      </c>
      <c r="T1724" t="s">
        <v>74</v>
      </c>
      <c r="U1724" t="s">
        <v>89</v>
      </c>
      <c r="V1724">
        <v>81</v>
      </c>
      <c r="W1724">
        <v>58</v>
      </c>
      <c r="X1724" t="str">
        <f>IF(Table1[[#This Row],[Driver Age]]&lt;25,"(&lt;25) Young",IF(Table1[[#This Row],[Driver Age]]&lt;=60,"(25–60) Adult","(&gt;60) Senior"))</f>
        <v>(25–60) Adult</v>
      </c>
      <c r="Y1724" t="s">
        <v>44</v>
      </c>
      <c r="Z1724" t="s">
        <v>33</v>
      </c>
      <c r="AA1724" t="s">
        <v>45</v>
      </c>
      <c r="AB1724" t="s">
        <v>77</v>
      </c>
      <c r="AC1724">
        <v>1</v>
      </c>
      <c r="AD1724" t="s">
        <v>47</v>
      </c>
      <c r="AE1724" t="s">
        <v>79</v>
      </c>
      <c r="AF1724" t="s">
        <v>49</v>
      </c>
      <c r="AG1724" t="s">
        <v>50</v>
      </c>
      <c r="AH1724">
        <v>0.12</v>
      </c>
      <c r="AI1724" t="s">
        <v>66</v>
      </c>
      <c r="AJ1724" t="s">
        <v>91</v>
      </c>
    </row>
    <row r="1725" spans="1:36">
      <c r="A1725" t="s">
        <v>2890</v>
      </c>
      <c r="B1725">
        <f>1</f>
        <v>1</v>
      </c>
      <c r="C1725" t="s">
        <v>116</v>
      </c>
      <c r="D1725" t="str">
        <f>VLOOKUP(Table1[[#This Row],[State Name]], Lookup!$A$2:$B$33, 2, FALSE)</f>
        <v>HP</v>
      </c>
      <c r="E1725" t="s">
        <v>33</v>
      </c>
      <c r="F1725">
        <v>2021</v>
      </c>
      <c r="G1725" t="s">
        <v>34</v>
      </c>
      <c r="H1725">
        <f t="shared" si="26"/>
        <v>5</v>
      </c>
      <c r="I1725" s="3">
        <f>DATE(Table1[[#This Row],[Year]],Table1[[#This Row],[Month_Number]],1)</f>
        <v>44317</v>
      </c>
      <c r="J1725" t="s">
        <v>101</v>
      </c>
      <c r="K1725" t="s">
        <v>1251</v>
      </c>
      <c r="L1725" t="s">
        <v>59</v>
      </c>
      <c r="M1725">
        <v>2</v>
      </c>
      <c r="N1725" t="s">
        <v>128</v>
      </c>
      <c r="O1725">
        <v>7</v>
      </c>
      <c r="P1725">
        <v>0</v>
      </c>
      <c r="Q1725" t="s">
        <v>119</v>
      </c>
      <c r="R1725" t="s">
        <v>104</v>
      </c>
      <c r="S1725" t="s">
        <v>62</v>
      </c>
      <c r="T1725" t="s">
        <v>42</v>
      </c>
      <c r="U1725" t="s">
        <v>33</v>
      </c>
      <c r="V1725">
        <v>64</v>
      </c>
      <c r="W1725">
        <v>69</v>
      </c>
      <c r="X1725" t="str">
        <f>IF(Table1[[#This Row],[Driver Age]]&lt;25,"(&lt;25) Young",IF(Table1[[#This Row],[Driver Age]]&lt;=60,"(25–60) Adult","(&gt;60) Senior"))</f>
        <v>(&gt;60) Senior</v>
      </c>
      <c r="Y1725" t="s">
        <v>44</v>
      </c>
      <c r="Z1725" t="s">
        <v>33</v>
      </c>
      <c r="AA1725" t="s">
        <v>76</v>
      </c>
      <c r="AB1725" t="s">
        <v>64</v>
      </c>
      <c r="AC1725">
        <v>0</v>
      </c>
      <c r="AD1725" t="s">
        <v>47</v>
      </c>
      <c r="AE1725" t="s">
        <v>48</v>
      </c>
      <c r="AF1725" t="s">
        <v>49</v>
      </c>
      <c r="AG1725" t="s">
        <v>143</v>
      </c>
      <c r="AH1725">
        <v>0</v>
      </c>
      <c r="AI1725" t="s">
        <v>51</v>
      </c>
      <c r="AJ1725" t="s">
        <v>52</v>
      </c>
    </row>
    <row r="1726" spans="1:36">
      <c r="A1726" t="s">
        <v>2891</v>
      </c>
      <c r="B1726">
        <f>1</f>
        <v>1</v>
      </c>
      <c r="C1726" t="s">
        <v>32</v>
      </c>
      <c r="D1726" t="str">
        <f>VLOOKUP(Table1[[#This Row],[State Name]], Lookup!$A$2:$B$33, 2, FALSE)</f>
        <v>JK</v>
      </c>
      <c r="E1726" t="s">
        <v>33</v>
      </c>
      <c r="F1726">
        <v>2018</v>
      </c>
      <c r="G1726" t="s">
        <v>34</v>
      </c>
      <c r="H1726">
        <f t="shared" si="26"/>
        <v>5</v>
      </c>
      <c r="I1726" s="3">
        <f>DATE(Table1[[#This Row],[Year]],Table1[[#This Row],[Month_Number]],1)</f>
        <v>43221</v>
      </c>
      <c r="J1726" t="s">
        <v>84</v>
      </c>
      <c r="K1726" t="s">
        <v>1861</v>
      </c>
      <c r="L1726" t="s">
        <v>37</v>
      </c>
      <c r="M1726">
        <v>5</v>
      </c>
      <c r="N1726" t="s">
        <v>113</v>
      </c>
      <c r="O1726">
        <v>10</v>
      </c>
      <c r="P1726">
        <v>3</v>
      </c>
      <c r="Q1726" t="s">
        <v>72</v>
      </c>
      <c r="R1726" t="s">
        <v>40</v>
      </c>
      <c r="S1726" t="s">
        <v>62</v>
      </c>
      <c r="T1726" t="s">
        <v>105</v>
      </c>
      <c r="U1726" t="s">
        <v>106</v>
      </c>
      <c r="V1726">
        <v>83</v>
      </c>
      <c r="W1726">
        <v>68</v>
      </c>
      <c r="X1726" t="str">
        <f>IF(Table1[[#This Row],[Driver Age]]&lt;25,"(&lt;25) Young",IF(Table1[[#This Row],[Driver Age]]&lt;=60,"(25–60) Adult","(&gt;60) Senior"))</f>
        <v>(&gt;60) Senior</v>
      </c>
      <c r="Y1726" t="s">
        <v>75</v>
      </c>
      <c r="Z1726" t="s">
        <v>107</v>
      </c>
      <c r="AA1726" t="s">
        <v>76</v>
      </c>
      <c r="AB1726" t="s">
        <v>97</v>
      </c>
      <c r="AC1726">
        <v>15</v>
      </c>
      <c r="AD1726" t="s">
        <v>135</v>
      </c>
      <c r="AE1726" t="s">
        <v>65</v>
      </c>
      <c r="AF1726" t="s">
        <v>26</v>
      </c>
      <c r="AG1726" t="s">
        <v>50</v>
      </c>
      <c r="AH1726">
        <v>0.3</v>
      </c>
      <c r="AI1726" t="s">
        <v>51</v>
      </c>
      <c r="AJ1726" t="s">
        <v>91</v>
      </c>
    </row>
    <row r="1727" spans="1:36">
      <c r="A1727" t="s">
        <v>2892</v>
      </c>
      <c r="B1727">
        <f>1</f>
        <v>1</v>
      </c>
      <c r="C1727" t="s">
        <v>307</v>
      </c>
      <c r="D1727" t="str">
        <f>VLOOKUP(Table1[[#This Row],[State Name]], Lookup!$A$2:$B$33, 2, FALSE)</f>
        <v>DL</v>
      </c>
      <c r="E1727" t="s">
        <v>308</v>
      </c>
      <c r="F1727">
        <v>2018</v>
      </c>
      <c r="G1727" t="s">
        <v>100</v>
      </c>
      <c r="H1727">
        <f t="shared" si="26"/>
        <v>11</v>
      </c>
      <c r="I1727" s="3">
        <f>DATE(Table1[[#This Row],[Year]],Table1[[#This Row],[Month_Number]],1)</f>
        <v>43405</v>
      </c>
      <c r="J1727" t="s">
        <v>57</v>
      </c>
      <c r="K1727" t="s">
        <v>881</v>
      </c>
      <c r="L1727" t="s">
        <v>37</v>
      </c>
      <c r="M1727">
        <v>1</v>
      </c>
      <c r="N1727" t="s">
        <v>60</v>
      </c>
      <c r="O1727">
        <v>7</v>
      </c>
      <c r="P1727">
        <v>3</v>
      </c>
      <c r="Q1727" t="s">
        <v>103</v>
      </c>
      <c r="R1727" t="s">
        <v>61</v>
      </c>
      <c r="S1727" t="s">
        <v>73</v>
      </c>
      <c r="T1727" t="s">
        <v>105</v>
      </c>
      <c r="U1727" t="s">
        <v>89</v>
      </c>
      <c r="V1727">
        <v>105</v>
      </c>
      <c r="W1727">
        <v>67</v>
      </c>
      <c r="X1727" t="str">
        <f>IF(Table1[[#This Row],[Driver Age]]&lt;25,"(&lt;25) Young",IF(Table1[[#This Row],[Driver Age]]&lt;=60,"(25–60) Adult","(&gt;60) Senior"))</f>
        <v>(&gt;60) Senior</v>
      </c>
      <c r="Y1727" t="s">
        <v>75</v>
      </c>
      <c r="Z1727" t="s">
        <v>90</v>
      </c>
      <c r="AA1727" t="s">
        <v>45</v>
      </c>
      <c r="AB1727" t="s">
        <v>77</v>
      </c>
      <c r="AC1727">
        <v>10</v>
      </c>
      <c r="AD1727" t="s">
        <v>78</v>
      </c>
      <c r="AE1727" t="s">
        <v>65</v>
      </c>
      <c r="AF1727" t="s">
        <v>49</v>
      </c>
      <c r="AG1727" t="s">
        <v>50</v>
      </c>
      <c r="AH1727">
        <v>0.43</v>
      </c>
      <c r="AI1727" t="s">
        <v>51</v>
      </c>
      <c r="AJ1727" t="s">
        <v>67</v>
      </c>
    </row>
    <row r="1728" spans="1:36">
      <c r="A1728" t="s">
        <v>2893</v>
      </c>
      <c r="B1728">
        <f>1</f>
        <v>1</v>
      </c>
      <c r="C1728" t="s">
        <v>286</v>
      </c>
      <c r="D1728" t="str">
        <f>VLOOKUP(Table1[[#This Row],[State Name]], Lookup!$A$2:$B$33, 2, FALSE)</f>
        <v>GA</v>
      </c>
      <c r="E1728" t="s">
        <v>33</v>
      </c>
      <c r="F1728">
        <v>2023</v>
      </c>
      <c r="G1728" t="s">
        <v>192</v>
      </c>
      <c r="H1728">
        <f t="shared" si="26"/>
        <v>3</v>
      </c>
      <c r="I1728" s="3">
        <f>DATE(Table1[[#This Row],[Year]],Table1[[#This Row],[Month_Number]],1)</f>
        <v>44986</v>
      </c>
      <c r="J1728" t="s">
        <v>95</v>
      </c>
      <c r="K1728" t="s">
        <v>788</v>
      </c>
      <c r="L1728" t="s">
        <v>59</v>
      </c>
      <c r="M1728">
        <v>5</v>
      </c>
      <c r="N1728" t="s">
        <v>60</v>
      </c>
      <c r="O1728">
        <v>1</v>
      </c>
      <c r="P1728">
        <v>2</v>
      </c>
      <c r="Q1728" t="s">
        <v>103</v>
      </c>
      <c r="R1728" t="s">
        <v>40</v>
      </c>
      <c r="S1728" t="s">
        <v>41</v>
      </c>
      <c r="T1728" t="s">
        <v>63</v>
      </c>
      <c r="U1728" t="s">
        <v>89</v>
      </c>
      <c r="V1728">
        <v>75</v>
      </c>
      <c r="W1728">
        <v>34</v>
      </c>
      <c r="X1728" t="str">
        <f>IF(Table1[[#This Row],[Driver Age]]&lt;25,"(&lt;25) Young",IF(Table1[[#This Row],[Driver Age]]&lt;=60,"(25–60) Adult","(&gt;60) Senior"))</f>
        <v>(25–60) Adult</v>
      </c>
      <c r="Y1728" t="s">
        <v>75</v>
      </c>
      <c r="Z1728" t="s">
        <v>33</v>
      </c>
      <c r="AA1728" t="s">
        <v>76</v>
      </c>
      <c r="AB1728" t="s">
        <v>64</v>
      </c>
      <c r="AC1728">
        <v>13</v>
      </c>
      <c r="AD1728" t="s">
        <v>135</v>
      </c>
      <c r="AE1728" t="s">
        <v>79</v>
      </c>
      <c r="AF1728" t="s">
        <v>49</v>
      </c>
      <c r="AG1728" t="s">
        <v>50</v>
      </c>
      <c r="AH1728">
        <v>2</v>
      </c>
      <c r="AI1728" t="s">
        <v>80</v>
      </c>
      <c r="AJ1728" t="s">
        <v>91</v>
      </c>
    </row>
    <row r="1729" spans="1:36">
      <c r="A1729" t="s">
        <v>2894</v>
      </c>
      <c r="B1729">
        <f>1</f>
        <v>1</v>
      </c>
      <c r="C1729" t="s">
        <v>170</v>
      </c>
      <c r="D1729" t="str">
        <f>VLOOKUP(Table1[[#This Row],[State Name]], Lookup!$A$2:$B$33, 2, FALSE)</f>
        <v>PY</v>
      </c>
      <c r="E1729" t="s">
        <v>33</v>
      </c>
      <c r="F1729">
        <v>2020</v>
      </c>
      <c r="G1729" t="s">
        <v>171</v>
      </c>
      <c r="H1729">
        <f t="shared" si="26"/>
        <v>2</v>
      </c>
      <c r="I1729" s="3">
        <f>DATE(Table1[[#This Row],[Year]],Table1[[#This Row],[Month_Number]],1)</f>
        <v>43862</v>
      </c>
      <c r="J1729" t="s">
        <v>57</v>
      </c>
      <c r="K1729" t="s">
        <v>2417</v>
      </c>
      <c r="L1729" t="s">
        <v>50</v>
      </c>
      <c r="M1729">
        <v>1</v>
      </c>
      <c r="N1729" t="s">
        <v>128</v>
      </c>
      <c r="O1729">
        <v>10</v>
      </c>
      <c r="P1729">
        <v>0</v>
      </c>
      <c r="Q1729" t="s">
        <v>72</v>
      </c>
      <c r="R1729" t="s">
        <v>61</v>
      </c>
      <c r="S1729" t="s">
        <v>41</v>
      </c>
      <c r="T1729" t="s">
        <v>42</v>
      </c>
      <c r="U1729" t="s">
        <v>106</v>
      </c>
      <c r="V1729">
        <v>106</v>
      </c>
      <c r="W1729">
        <v>48</v>
      </c>
      <c r="X1729" t="str">
        <f>IF(Table1[[#This Row],[Driver Age]]&lt;25,"(&lt;25) Young",IF(Table1[[#This Row],[Driver Age]]&lt;=60,"(25–60) Adult","(&gt;60) Senior"))</f>
        <v>(25–60) Adult</v>
      </c>
      <c r="Y1729" t="s">
        <v>75</v>
      </c>
      <c r="Z1729" t="s">
        <v>107</v>
      </c>
      <c r="AA1729" t="s">
        <v>45</v>
      </c>
      <c r="AB1729" t="s">
        <v>77</v>
      </c>
      <c r="AC1729">
        <v>18</v>
      </c>
      <c r="AD1729" t="s">
        <v>114</v>
      </c>
      <c r="AE1729" t="s">
        <v>48</v>
      </c>
      <c r="AF1729" t="s">
        <v>49</v>
      </c>
      <c r="AG1729" t="s">
        <v>143</v>
      </c>
      <c r="AH1729">
        <v>0</v>
      </c>
      <c r="AI1729" t="s">
        <v>108</v>
      </c>
      <c r="AJ1729" t="s">
        <v>67</v>
      </c>
    </row>
    <row r="1730" spans="1:36">
      <c r="A1730" t="s">
        <v>2895</v>
      </c>
      <c r="B1730">
        <f>1</f>
        <v>1</v>
      </c>
      <c r="C1730" t="s">
        <v>32</v>
      </c>
      <c r="D1730" t="str">
        <f>VLOOKUP(Table1[[#This Row],[State Name]], Lookup!$A$2:$B$33, 2, FALSE)</f>
        <v>JK</v>
      </c>
      <c r="E1730" t="s">
        <v>33</v>
      </c>
      <c r="F1730">
        <v>2019</v>
      </c>
      <c r="G1730" t="s">
        <v>100</v>
      </c>
      <c r="H1730">
        <f t="shared" ref="H1730:H1793" si="27">MONTH(DATEVALUE(G1730 &amp; " 5"))</f>
        <v>11</v>
      </c>
      <c r="I1730" s="3">
        <f>DATE(Table1[[#This Row],[Year]],Table1[[#This Row],[Month_Number]],1)</f>
        <v>43770</v>
      </c>
      <c r="J1730" t="s">
        <v>154</v>
      </c>
      <c r="K1730" t="s">
        <v>970</v>
      </c>
      <c r="L1730" t="s">
        <v>37</v>
      </c>
      <c r="M1730">
        <v>2</v>
      </c>
      <c r="N1730" t="s">
        <v>162</v>
      </c>
      <c r="O1730">
        <v>8</v>
      </c>
      <c r="P1730">
        <v>2</v>
      </c>
      <c r="Q1730" t="s">
        <v>119</v>
      </c>
      <c r="R1730" t="s">
        <v>104</v>
      </c>
      <c r="S1730" t="s">
        <v>62</v>
      </c>
      <c r="T1730" t="s">
        <v>74</v>
      </c>
      <c r="U1730" t="s">
        <v>33</v>
      </c>
      <c r="V1730">
        <v>50</v>
      </c>
      <c r="W1730">
        <v>33</v>
      </c>
      <c r="X1730" t="str">
        <f>IF(Table1[[#This Row],[Driver Age]]&lt;25,"(&lt;25) Young",IF(Table1[[#This Row],[Driver Age]]&lt;=60,"(25–60) Adult","(&gt;60) Senior"))</f>
        <v>(25–60) Adult</v>
      </c>
      <c r="Y1730" t="s">
        <v>44</v>
      </c>
      <c r="Z1730" t="s">
        <v>107</v>
      </c>
      <c r="AA1730" t="s">
        <v>45</v>
      </c>
      <c r="AB1730" t="s">
        <v>64</v>
      </c>
      <c r="AC1730">
        <v>0</v>
      </c>
      <c r="AD1730" t="s">
        <v>47</v>
      </c>
      <c r="AE1730" t="s">
        <v>65</v>
      </c>
      <c r="AF1730" t="s">
        <v>26</v>
      </c>
      <c r="AG1730" t="s">
        <v>50</v>
      </c>
      <c r="AH1730">
        <v>0.25</v>
      </c>
      <c r="AI1730" t="s">
        <v>80</v>
      </c>
      <c r="AJ1730" t="s">
        <v>52</v>
      </c>
    </row>
    <row r="1731" spans="1:36">
      <c r="A1731" t="s">
        <v>2896</v>
      </c>
      <c r="B1731">
        <f>1</f>
        <v>1</v>
      </c>
      <c r="C1731" t="s">
        <v>149</v>
      </c>
      <c r="D1731" t="str">
        <f>VLOOKUP(Table1[[#This Row],[State Name]], Lookup!$A$2:$B$33, 2, FALSE)</f>
        <v>AR</v>
      </c>
      <c r="E1731" t="s">
        <v>33</v>
      </c>
      <c r="F1731">
        <v>2021</v>
      </c>
      <c r="G1731" t="s">
        <v>117</v>
      </c>
      <c r="H1731">
        <f t="shared" si="27"/>
        <v>12</v>
      </c>
      <c r="I1731" s="3">
        <f>DATE(Table1[[#This Row],[Year]],Table1[[#This Row],[Month_Number]],1)</f>
        <v>44531</v>
      </c>
      <c r="J1731" t="s">
        <v>57</v>
      </c>
      <c r="K1731" t="s">
        <v>2139</v>
      </c>
      <c r="L1731" t="s">
        <v>50</v>
      </c>
      <c r="M1731">
        <v>4</v>
      </c>
      <c r="N1731" t="s">
        <v>162</v>
      </c>
      <c r="O1731">
        <v>2</v>
      </c>
      <c r="P1731">
        <v>0</v>
      </c>
      <c r="Q1731" t="s">
        <v>72</v>
      </c>
      <c r="R1731" t="s">
        <v>104</v>
      </c>
      <c r="S1731" t="s">
        <v>62</v>
      </c>
      <c r="T1731" t="s">
        <v>42</v>
      </c>
      <c r="U1731" t="s">
        <v>33</v>
      </c>
      <c r="V1731">
        <v>51</v>
      </c>
      <c r="W1731">
        <v>63</v>
      </c>
      <c r="X1731" t="str">
        <f>IF(Table1[[#This Row],[Driver Age]]&lt;25,"(&lt;25) Young",IF(Table1[[#This Row],[Driver Age]]&lt;=60,"(25–60) Adult","(&gt;60) Senior"))</f>
        <v>(&gt;60) Senior</v>
      </c>
      <c r="Y1731" t="s">
        <v>75</v>
      </c>
      <c r="Z1731" t="s">
        <v>107</v>
      </c>
      <c r="AA1731" t="s">
        <v>76</v>
      </c>
      <c r="AB1731" t="s">
        <v>97</v>
      </c>
      <c r="AC1731">
        <v>9</v>
      </c>
      <c r="AD1731" t="s">
        <v>78</v>
      </c>
      <c r="AE1731" t="s">
        <v>48</v>
      </c>
      <c r="AF1731" t="s">
        <v>49</v>
      </c>
      <c r="AG1731" t="s">
        <v>143</v>
      </c>
      <c r="AH1731">
        <v>0</v>
      </c>
      <c r="AI1731" t="s">
        <v>66</v>
      </c>
      <c r="AJ1731" t="s">
        <v>52</v>
      </c>
    </row>
    <row r="1732" spans="1:36">
      <c r="A1732" t="s">
        <v>2897</v>
      </c>
      <c r="B1732">
        <f>1</f>
        <v>1</v>
      </c>
      <c r="C1732" t="s">
        <v>157</v>
      </c>
      <c r="D1732" t="str">
        <f>VLOOKUP(Table1[[#This Row],[State Name]], Lookup!$A$2:$B$33, 2, FALSE)</f>
        <v>KA</v>
      </c>
      <c r="E1732" t="s">
        <v>258</v>
      </c>
      <c r="F1732">
        <v>2019</v>
      </c>
      <c r="G1732" t="s">
        <v>124</v>
      </c>
      <c r="H1732">
        <f t="shared" si="27"/>
        <v>7</v>
      </c>
      <c r="I1732" s="3">
        <f>DATE(Table1[[#This Row],[Year]],Table1[[#This Row],[Month_Number]],1)</f>
        <v>43647</v>
      </c>
      <c r="J1732" t="s">
        <v>146</v>
      </c>
      <c r="K1732" t="s">
        <v>430</v>
      </c>
      <c r="L1732" t="s">
        <v>50</v>
      </c>
      <c r="M1732">
        <v>2</v>
      </c>
      <c r="N1732" t="s">
        <v>60</v>
      </c>
      <c r="O1732">
        <v>3</v>
      </c>
      <c r="P1732">
        <v>2</v>
      </c>
      <c r="Q1732" t="s">
        <v>72</v>
      </c>
      <c r="R1732" t="s">
        <v>40</v>
      </c>
      <c r="S1732" t="s">
        <v>73</v>
      </c>
      <c r="T1732" t="s">
        <v>105</v>
      </c>
      <c r="U1732" t="s">
        <v>89</v>
      </c>
      <c r="V1732">
        <v>72</v>
      </c>
      <c r="W1732">
        <v>28</v>
      </c>
      <c r="X1732" t="str">
        <f>IF(Table1[[#This Row],[Driver Age]]&lt;25,"(&lt;25) Young",IF(Table1[[#This Row],[Driver Age]]&lt;=60,"(25–60) Adult","(&gt;60) Senior"))</f>
        <v>(25–60) Adult</v>
      </c>
      <c r="Y1732" t="s">
        <v>75</v>
      </c>
      <c r="Z1732" t="s">
        <v>90</v>
      </c>
      <c r="AA1732" t="s">
        <v>45</v>
      </c>
      <c r="AB1732" t="s">
        <v>77</v>
      </c>
      <c r="AC1732">
        <v>22</v>
      </c>
      <c r="AD1732" t="s">
        <v>47</v>
      </c>
      <c r="AE1732" t="s">
        <v>65</v>
      </c>
      <c r="AF1732" t="s">
        <v>49</v>
      </c>
      <c r="AG1732" t="s">
        <v>50</v>
      </c>
      <c r="AH1732">
        <v>0.67</v>
      </c>
      <c r="AI1732" t="s">
        <v>80</v>
      </c>
      <c r="AJ1732" t="s">
        <v>91</v>
      </c>
    </row>
    <row r="1733" spans="1:36">
      <c r="A1733" t="s">
        <v>2898</v>
      </c>
      <c r="B1733">
        <f>1</f>
        <v>1</v>
      </c>
      <c r="C1733" t="s">
        <v>286</v>
      </c>
      <c r="D1733" t="str">
        <f>VLOOKUP(Table1[[#This Row],[State Name]], Lookup!$A$2:$B$33, 2, FALSE)</f>
        <v>GA</v>
      </c>
      <c r="E1733" t="s">
        <v>33</v>
      </c>
      <c r="F1733">
        <v>2022</v>
      </c>
      <c r="G1733" t="s">
        <v>34</v>
      </c>
      <c r="H1733">
        <f t="shared" si="27"/>
        <v>5</v>
      </c>
      <c r="I1733" s="3">
        <f>DATE(Table1[[#This Row],[Year]],Table1[[#This Row],[Month_Number]],1)</f>
        <v>44682</v>
      </c>
      <c r="J1733" t="s">
        <v>57</v>
      </c>
      <c r="K1733" t="s">
        <v>1847</v>
      </c>
      <c r="L1733" t="s">
        <v>50</v>
      </c>
      <c r="M1733">
        <v>4</v>
      </c>
      <c r="N1733" t="s">
        <v>86</v>
      </c>
      <c r="O1733">
        <v>0</v>
      </c>
      <c r="P1733">
        <v>0</v>
      </c>
      <c r="Q1733" t="s">
        <v>119</v>
      </c>
      <c r="R1733" t="s">
        <v>40</v>
      </c>
      <c r="S1733" t="s">
        <v>62</v>
      </c>
      <c r="T1733" t="s">
        <v>42</v>
      </c>
      <c r="U1733" t="s">
        <v>43</v>
      </c>
      <c r="V1733">
        <v>91</v>
      </c>
      <c r="W1733">
        <v>29</v>
      </c>
      <c r="X1733" t="str">
        <f>IF(Table1[[#This Row],[Driver Age]]&lt;25,"(&lt;25) Young",IF(Table1[[#This Row],[Driver Age]]&lt;=60,"(25–60) Adult","(&gt;60) Senior"))</f>
        <v>(25–60) Adult</v>
      </c>
      <c r="Y1733" t="s">
        <v>75</v>
      </c>
      <c r="Z1733" t="s">
        <v>33</v>
      </c>
      <c r="AA1733" t="s">
        <v>76</v>
      </c>
      <c r="AB1733" t="s">
        <v>64</v>
      </c>
      <c r="AC1733">
        <v>6</v>
      </c>
      <c r="AD1733" t="s">
        <v>78</v>
      </c>
      <c r="AE1733" t="s">
        <v>79</v>
      </c>
      <c r="AF1733" t="s">
        <v>49</v>
      </c>
      <c r="AG1733" t="s">
        <v>143</v>
      </c>
      <c r="AH1733">
        <v>0</v>
      </c>
      <c r="AI1733" t="s">
        <v>80</v>
      </c>
      <c r="AJ1733" t="s">
        <v>67</v>
      </c>
    </row>
    <row r="1734" spans="1:36">
      <c r="A1734" t="s">
        <v>2899</v>
      </c>
      <c r="B1734">
        <f>1</f>
        <v>1</v>
      </c>
      <c r="C1734" t="s">
        <v>307</v>
      </c>
      <c r="D1734" t="str">
        <f>VLOOKUP(Table1[[#This Row],[State Name]], Lookup!$A$2:$B$33, 2, FALSE)</f>
        <v>DL</v>
      </c>
      <c r="E1734" t="s">
        <v>472</v>
      </c>
      <c r="F1734">
        <v>2023</v>
      </c>
      <c r="G1734" t="s">
        <v>192</v>
      </c>
      <c r="H1734">
        <f t="shared" si="27"/>
        <v>3</v>
      </c>
      <c r="I1734" s="3">
        <f>DATE(Table1[[#This Row],[Year]],Table1[[#This Row],[Month_Number]],1)</f>
        <v>44986</v>
      </c>
      <c r="J1734" t="s">
        <v>101</v>
      </c>
      <c r="K1734" t="s">
        <v>2900</v>
      </c>
      <c r="L1734" t="s">
        <v>59</v>
      </c>
      <c r="M1734">
        <v>2</v>
      </c>
      <c r="N1734" t="s">
        <v>86</v>
      </c>
      <c r="O1734">
        <v>7</v>
      </c>
      <c r="P1734">
        <v>1</v>
      </c>
      <c r="Q1734" t="s">
        <v>87</v>
      </c>
      <c r="R1734" t="s">
        <v>88</v>
      </c>
      <c r="S1734" t="s">
        <v>120</v>
      </c>
      <c r="T1734" t="s">
        <v>42</v>
      </c>
      <c r="U1734" t="s">
        <v>33</v>
      </c>
      <c r="V1734">
        <v>65</v>
      </c>
      <c r="W1734">
        <v>65</v>
      </c>
      <c r="X1734" t="str">
        <f>IF(Table1[[#This Row],[Driver Age]]&lt;25,"(&lt;25) Young",IF(Table1[[#This Row],[Driver Age]]&lt;=60,"(25–60) Adult","(&gt;60) Senior"))</f>
        <v>(&gt;60) Senior</v>
      </c>
      <c r="Y1734" t="s">
        <v>44</v>
      </c>
      <c r="Z1734" t="s">
        <v>90</v>
      </c>
      <c r="AA1734" t="s">
        <v>45</v>
      </c>
      <c r="AB1734" t="s">
        <v>77</v>
      </c>
      <c r="AC1734">
        <v>22</v>
      </c>
      <c r="AD1734" t="s">
        <v>47</v>
      </c>
      <c r="AE1734" t="s">
        <v>79</v>
      </c>
      <c r="AF1734" t="s">
        <v>49</v>
      </c>
      <c r="AG1734" t="s">
        <v>50</v>
      </c>
      <c r="AH1734">
        <v>0.14000000000000001</v>
      </c>
      <c r="AI1734" t="s">
        <v>51</v>
      </c>
      <c r="AJ1734" t="s">
        <v>52</v>
      </c>
    </row>
    <row r="1735" spans="1:36">
      <c r="A1735" t="s">
        <v>2901</v>
      </c>
      <c r="B1735">
        <f>1</f>
        <v>1</v>
      </c>
      <c r="C1735" t="s">
        <v>69</v>
      </c>
      <c r="D1735" t="str">
        <f>VLOOKUP(Table1[[#This Row],[State Name]], Lookup!$A$2:$B$33, 2, FALSE)</f>
        <v>CG</v>
      </c>
      <c r="E1735" t="s">
        <v>33</v>
      </c>
      <c r="F1735">
        <v>2022</v>
      </c>
      <c r="G1735" t="s">
        <v>111</v>
      </c>
      <c r="H1735">
        <f t="shared" si="27"/>
        <v>10</v>
      </c>
      <c r="I1735" s="3">
        <f>DATE(Table1[[#This Row],[Year]],Table1[[#This Row],[Month_Number]],1)</f>
        <v>44835</v>
      </c>
      <c r="J1735" t="s">
        <v>146</v>
      </c>
      <c r="K1735" t="s">
        <v>2902</v>
      </c>
      <c r="L1735" t="s">
        <v>37</v>
      </c>
      <c r="M1735">
        <v>5</v>
      </c>
      <c r="N1735" t="s">
        <v>38</v>
      </c>
      <c r="O1735">
        <v>7</v>
      </c>
      <c r="P1735">
        <v>5</v>
      </c>
      <c r="Q1735" t="s">
        <v>72</v>
      </c>
      <c r="R1735" t="s">
        <v>40</v>
      </c>
      <c r="S1735" t="s">
        <v>73</v>
      </c>
      <c r="T1735" t="s">
        <v>74</v>
      </c>
      <c r="U1735" t="s">
        <v>106</v>
      </c>
      <c r="V1735">
        <v>55</v>
      </c>
      <c r="W1735">
        <v>63</v>
      </c>
      <c r="X1735" t="str">
        <f>IF(Table1[[#This Row],[Driver Age]]&lt;25,"(&lt;25) Young",IF(Table1[[#This Row],[Driver Age]]&lt;=60,"(25–60) Adult","(&gt;60) Senior"))</f>
        <v>(&gt;60) Senior</v>
      </c>
      <c r="Y1735" t="s">
        <v>44</v>
      </c>
      <c r="Z1735" t="s">
        <v>107</v>
      </c>
      <c r="AA1735" t="s">
        <v>76</v>
      </c>
      <c r="AB1735" t="s">
        <v>46</v>
      </c>
      <c r="AC1735">
        <v>0</v>
      </c>
      <c r="AD1735" t="s">
        <v>47</v>
      </c>
      <c r="AE1735" t="s">
        <v>79</v>
      </c>
      <c r="AF1735" t="s">
        <v>49</v>
      </c>
      <c r="AG1735" t="s">
        <v>50</v>
      </c>
      <c r="AH1735">
        <v>0.71</v>
      </c>
      <c r="AI1735" t="s">
        <v>66</v>
      </c>
      <c r="AJ1735" t="s">
        <v>52</v>
      </c>
    </row>
    <row r="1736" spans="1:36">
      <c r="A1736" t="s">
        <v>2903</v>
      </c>
      <c r="B1736">
        <f>1</f>
        <v>1</v>
      </c>
      <c r="C1736" t="s">
        <v>270</v>
      </c>
      <c r="D1736" t="str">
        <f>VLOOKUP(Table1[[#This Row],[State Name]], Lookup!$A$2:$B$33, 2, FALSE)</f>
        <v>HR</v>
      </c>
      <c r="E1736" t="s">
        <v>33</v>
      </c>
      <c r="F1736">
        <v>2019</v>
      </c>
      <c r="G1736" t="s">
        <v>117</v>
      </c>
      <c r="H1736">
        <f t="shared" si="27"/>
        <v>12</v>
      </c>
      <c r="I1736" s="3">
        <f>DATE(Table1[[#This Row],[Year]],Table1[[#This Row],[Month_Number]],1)</f>
        <v>43800</v>
      </c>
      <c r="J1736" t="s">
        <v>154</v>
      </c>
      <c r="K1736" t="s">
        <v>2904</v>
      </c>
      <c r="L1736" t="s">
        <v>59</v>
      </c>
      <c r="M1736">
        <v>2</v>
      </c>
      <c r="N1736" t="s">
        <v>162</v>
      </c>
      <c r="O1736">
        <v>0</v>
      </c>
      <c r="P1736">
        <v>2</v>
      </c>
      <c r="Q1736" t="s">
        <v>87</v>
      </c>
      <c r="R1736" t="s">
        <v>104</v>
      </c>
      <c r="S1736" t="s">
        <v>62</v>
      </c>
      <c r="T1736" t="s">
        <v>74</v>
      </c>
      <c r="U1736" t="s">
        <v>106</v>
      </c>
      <c r="V1736">
        <v>53</v>
      </c>
      <c r="W1736">
        <v>25</v>
      </c>
      <c r="X1736" t="str">
        <f>IF(Table1[[#This Row],[Driver Age]]&lt;25,"(&lt;25) Young",IF(Table1[[#This Row],[Driver Age]]&lt;=60,"(25–60) Adult","(&gt;60) Senior"))</f>
        <v>(25–60) Adult</v>
      </c>
      <c r="Y1736" t="s">
        <v>75</v>
      </c>
      <c r="Z1736" t="s">
        <v>90</v>
      </c>
      <c r="AA1736" t="s">
        <v>76</v>
      </c>
      <c r="AB1736" t="s">
        <v>46</v>
      </c>
      <c r="AC1736">
        <v>23</v>
      </c>
      <c r="AD1736" t="s">
        <v>47</v>
      </c>
      <c r="AE1736" t="s">
        <v>65</v>
      </c>
      <c r="AF1736" t="s">
        <v>26</v>
      </c>
      <c r="AG1736" t="s">
        <v>50</v>
      </c>
      <c r="AH1736">
        <v>0</v>
      </c>
      <c r="AI1736" t="s">
        <v>80</v>
      </c>
      <c r="AJ1736" t="s">
        <v>52</v>
      </c>
    </row>
    <row r="1737" spans="1:36">
      <c r="A1737" t="s">
        <v>2905</v>
      </c>
      <c r="B1737">
        <f>1</f>
        <v>1</v>
      </c>
      <c r="C1737" t="s">
        <v>270</v>
      </c>
      <c r="D1737" t="str">
        <f>VLOOKUP(Table1[[#This Row],[State Name]], Lookup!$A$2:$B$33, 2, FALSE)</f>
        <v>HR</v>
      </c>
      <c r="E1737" t="s">
        <v>33</v>
      </c>
      <c r="F1737">
        <v>2019</v>
      </c>
      <c r="G1737" t="s">
        <v>56</v>
      </c>
      <c r="H1737">
        <f t="shared" si="27"/>
        <v>1</v>
      </c>
      <c r="I1737" s="3">
        <f>DATE(Table1[[#This Row],[Year]],Table1[[#This Row],[Month_Number]],1)</f>
        <v>43466</v>
      </c>
      <c r="J1737" t="s">
        <v>146</v>
      </c>
      <c r="K1737" t="s">
        <v>747</v>
      </c>
      <c r="L1737" t="s">
        <v>59</v>
      </c>
      <c r="M1737">
        <v>3</v>
      </c>
      <c r="N1737" t="s">
        <v>113</v>
      </c>
      <c r="O1737">
        <v>2</v>
      </c>
      <c r="P1737">
        <v>1</v>
      </c>
      <c r="Q1737" t="s">
        <v>72</v>
      </c>
      <c r="R1737" t="s">
        <v>104</v>
      </c>
      <c r="S1737" t="s">
        <v>73</v>
      </c>
      <c r="T1737" t="s">
        <v>105</v>
      </c>
      <c r="U1737" t="s">
        <v>89</v>
      </c>
      <c r="V1737">
        <v>40</v>
      </c>
      <c r="W1737">
        <v>54</v>
      </c>
      <c r="X1737" t="str">
        <f>IF(Table1[[#This Row],[Driver Age]]&lt;25,"(&lt;25) Young",IF(Table1[[#This Row],[Driver Age]]&lt;=60,"(25–60) Adult","(&gt;60) Senior"))</f>
        <v>(25–60) Adult</v>
      </c>
      <c r="Y1737" t="s">
        <v>44</v>
      </c>
      <c r="Z1737" t="s">
        <v>90</v>
      </c>
      <c r="AA1737" t="s">
        <v>45</v>
      </c>
      <c r="AB1737" t="s">
        <v>64</v>
      </c>
      <c r="AC1737">
        <v>15</v>
      </c>
      <c r="AD1737" t="s">
        <v>135</v>
      </c>
      <c r="AE1737" t="s">
        <v>65</v>
      </c>
      <c r="AF1737" t="s">
        <v>49</v>
      </c>
      <c r="AG1737" t="s">
        <v>50</v>
      </c>
      <c r="AH1737">
        <v>0.5</v>
      </c>
      <c r="AI1737" t="s">
        <v>66</v>
      </c>
      <c r="AJ1737" t="s">
        <v>109</v>
      </c>
    </row>
    <row r="1738" spans="1:36">
      <c r="A1738" t="s">
        <v>2906</v>
      </c>
      <c r="B1738">
        <f>1</f>
        <v>1</v>
      </c>
      <c r="C1738" t="s">
        <v>137</v>
      </c>
      <c r="D1738" t="str">
        <f>VLOOKUP(Table1[[#This Row],[State Name]], Lookup!$A$2:$B$33, 2, FALSE)</f>
        <v>AS</v>
      </c>
      <c r="E1738" t="s">
        <v>33</v>
      </c>
      <c r="F1738">
        <v>2023</v>
      </c>
      <c r="G1738" t="s">
        <v>171</v>
      </c>
      <c r="H1738">
        <f t="shared" si="27"/>
        <v>2</v>
      </c>
      <c r="I1738" s="3">
        <f>DATE(Table1[[#This Row],[Year]],Table1[[#This Row],[Month_Number]],1)</f>
        <v>44958</v>
      </c>
      <c r="J1738" t="s">
        <v>84</v>
      </c>
      <c r="K1738" t="s">
        <v>1724</v>
      </c>
      <c r="L1738" t="s">
        <v>59</v>
      </c>
      <c r="M1738">
        <v>4</v>
      </c>
      <c r="N1738" t="s">
        <v>128</v>
      </c>
      <c r="O1738">
        <v>5</v>
      </c>
      <c r="P1738">
        <v>4</v>
      </c>
      <c r="Q1738" t="s">
        <v>87</v>
      </c>
      <c r="R1738" t="s">
        <v>40</v>
      </c>
      <c r="S1738" t="s">
        <v>120</v>
      </c>
      <c r="T1738" t="s">
        <v>63</v>
      </c>
      <c r="U1738" t="s">
        <v>33</v>
      </c>
      <c r="V1738">
        <v>115</v>
      </c>
      <c r="W1738">
        <v>32</v>
      </c>
      <c r="X1738" t="str">
        <f>IF(Table1[[#This Row],[Driver Age]]&lt;25,"(&lt;25) Young",IF(Table1[[#This Row],[Driver Age]]&lt;=60,"(25–60) Adult","(&gt;60) Senior"))</f>
        <v>(25–60) Adult</v>
      </c>
      <c r="Y1738" t="s">
        <v>75</v>
      </c>
      <c r="Z1738" t="s">
        <v>90</v>
      </c>
      <c r="AA1738" t="s">
        <v>76</v>
      </c>
      <c r="AB1738" t="s">
        <v>97</v>
      </c>
      <c r="AC1738">
        <v>19</v>
      </c>
      <c r="AD1738" t="s">
        <v>114</v>
      </c>
      <c r="AE1738" t="s">
        <v>79</v>
      </c>
      <c r="AF1738" t="s">
        <v>26</v>
      </c>
      <c r="AG1738" t="s">
        <v>50</v>
      </c>
      <c r="AH1738">
        <v>0.8</v>
      </c>
      <c r="AI1738" t="s">
        <v>80</v>
      </c>
      <c r="AJ1738" t="s">
        <v>81</v>
      </c>
    </row>
    <row r="1739" spans="1:36">
      <c r="A1739" t="s">
        <v>2907</v>
      </c>
      <c r="B1739">
        <f>1</f>
        <v>1</v>
      </c>
      <c r="C1739" t="s">
        <v>166</v>
      </c>
      <c r="D1739" t="str">
        <f>VLOOKUP(Table1[[#This Row],[State Name]], Lookup!$A$2:$B$33, 2, FALSE)</f>
        <v>MP</v>
      </c>
      <c r="E1739" t="s">
        <v>33</v>
      </c>
      <c r="F1739">
        <v>2023</v>
      </c>
      <c r="G1739" t="s">
        <v>83</v>
      </c>
      <c r="H1739">
        <f t="shared" si="27"/>
        <v>6</v>
      </c>
      <c r="I1739" s="3">
        <f>DATE(Table1[[#This Row],[Year]],Table1[[#This Row],[Month_Number]],1)</f>
        <v>45078</v>
      </c>
      <c r="J1739" t="s">
        <v>146</v>
      </c>
      <c r="K1739" t="s">
        <v>2514</v>
      </c>
      <c r="L1739" t="s">
        <v>59</v>
      </c>
      <c r="M1739">
        <v>2</v>
      </c>
      <c r="N1739" t="s">
        <v>71</v>
      </c>
      <c r="O1739">
        <v>10</v>
      </c>
      <c r="P1739">
        <v>2</v>
      </c>
      <c r="Q1739" t="s">
        <v>119</v>
      </c>
      <c r="R1739" t="s">
        <v>40</v>
      </c>
      <c r="S1739" t="s">
        <v>73</v>
      </c>
      <c r="T1739" t="s">
        <v>74</v>
      </c>
      <c r="U1739" t="s">
        <v>89</v>
      </c>
      <c r="V1739">
        <v>110</v>
      </c>
      <c r="W1739">
        <v>28</v>
      </c>
      <c r="X1739" t="str">
        <f>IF(Table1[[#This Row],[Driver Age]]&lt;25,"(&lt;25) Young",IF(Table1[[#This Row],[Driver Age]]&lt;=60,"(25–60) Adult","(&gt;60) Senior"))</f>
        <v>(25–60) Adult</v>
      </c>
      <c r="Y1739" t="s">
        <v>75</v>
      </c>
      <c r="Z1739" t="s">
        <v>33</v>
      </c>
      <c r="AA1739" t="s">
        <v>76</v>
      </c>
      <c r="AB1739" t="s">
        <v>64</v>
      </c>
      <c r="AC1739">
        <v>15</v>
      </c>
      <c r="AD1739" t="s">
        <v>135</v>
      </c>
      <c r="AE1739" t="s">
        <v>79</v>
      </c>
      <c r="AF1739" t="s">
        <v>49</v>
      </c>
      <c r="AG1739" t="s">
        <v>50</v>
      </c>
      <c r="AH1739">
        <v>0.2</v>
      </c>
      <c r="AI1739" t="s">
        <v>80</v>
      </c>
      <c r="AJ1739" t="s">
        <v>81</v>
      </c>
    </row>
    <row r="1740" spans="1:36">
      <c r="A1740" t="s">
        <v>2908</v>
      </c>
      <c r="B1740">
        <f>1</f>
        <v>1</v>
      </c>
      <c r="C1740" t="s">
        <v>99</v>
      </c>
      <c r="D1740" t="str">
        <f>VLOOKUP(Table1[[#This Row],[State Name]], Lookup!$A$2:$B$33, 2, FALSE)</f>
        <v>ML</v>
      </c>
      <c r="E1740" t="s">
        <v>33</v>
      </c>
      <c r="F1740">
        <v>2022</v>
      </c>
      <c r="G1740" t="s">
        <v>94</v>
      </c>
      <c r="H1740">
        <f t="shared" si="27"/>
        <v>8</v>
      </c>
      <c r="I1740" s="3">
        <f>DATE(Table1[[#This Row],[Year]],Table1[[#This Row],[Month_Number]],1)</f>
        <v>44774</v>
      </c>
      <c r="J1740" t="s">
        <v>95</v>
      </c>
      <c r="K1740" t="s">
        <v>1547</v>
      </c>
      <c r="L1740" t="s">
        <v>59</v>
      </c>
      <c r="M1740">
        <v>4</v>
      </c>
      <c r="N1740" t="s">
        <v>38</v>
      </c>
      <c r="O1740">
        <v>7</v>
      </c>
      <c r="P1740">
        <v>0</v>
      </c>
      <c r="Q1740" t="s">
        <v>103</v>
      </c>
      <c r="R1740" t="s">
        <v>40</v>
      </c>
      <c r="S1740" t="s">
        <v>120</v>
      </c>
      <c r="T1740" t="s">
        <v>42</v>
      </c>
      <c r="U1740" t="s">
        <v>33</v>
      </c>
      <c r="V1740">
        <v>107</v>
      </c>
      <c r="W1740">
        <v>45</v>
      </c>
      <c r="X1740" t="str">
        <f>IF(Table1[[#This Row],[Driver Age]]&lt;25,"(&lt;25) Young",IF(Table1[[#This Row],[Driver Age]]&lt;=60,"(25–60) Adult","(&gt;60) Senior"))</f>
        <v>(25–60) Adult</v>
      </c>
      <c r="Y1740" t="s">
        <v>75</v>
      </c>
      <c r="Z1740" t="s">
        <v>107</v>
      </c>
      <c r="AA1740" t="s">
        <v>45</v>
      </c>
      <c r="AB1740" t="s">
        <v>64</v>
      </c>
      <c r="AC1740">
        <v>11</v>
      </c>
      <c r="AD1740" t="s">
        <v>78</v>
      </c>
      <c r="AE1740" t="s">
        <v>79</v>
      </c>
      <c r="AF1740" t="s">
        <v>49</v>
      </c>
      <c r="AG1740" t="s">
        <v>143</v>
      </c>
      <c r="AH1740">
        <v>0</v>
      </c>
      <c r="AI1740" t="s">
        <v>108</v>
      </c>
      <c r="AJ1740" t="s">
        <v>67</v>
      </c>
    </row>
    <row r="1741" spans="1:36">
      <c r="A1741" t="s">
        <v>2909</v>
      </c>
      <c r="B1741">
        <f>1</f>
        <v>1</v>
      </c>
      <c r="C1741" t="s">
        <v>191</v>
      </c>
      <c r="D1741" t="str">
        <f>VLOOKUP(Table1[[#This Row],[State Name]], Lookup!$A$2:$B$33, 2, FALSE)</f>
        <v>CH</v>
      </c>
      <c r="E1741" t="s">
        <v>33</v>
      </c>
      <c r="F1741">
        <v>2022</v>
      </c>
      <c r="G1741" t="s">
        <v>192</v>
      </c>
      <c r="H1741">
        <f t="shared" si="27"/>
        <v>3</v>
      </c>
      <c r="I1741" s="3">
        <f>DATE(Table1[[#This Row],[Year]],Table1[[#This Row],[Month_Number]],1)</f>
        <v>44621</v>
      </c>
      <c r="J1741" t="s">
        <v>95</v>
      </c>
      <c r="K1741" t="s">
        <v>1454</v>
      </c>
      <c r="L1741" t="s">
        <v>50</v>
      </c>
      <c r="M1741">
        <v>2</v>
      </c>
      <c r="N1741" t="s">
        <v>162</v>
      </c>
      <c r="O1741">
        <v>8</v>
      </c>
      <c r="P1741">
        <v>5</v>
      </c>
      <c r="Q1741" t="s">
        <v>119</v>
      </c>
      <c r="R1741" t="s">
        <v>40</v>
      </c>
      <c r="S1741" t="s">
        <v>120</v>
      </c>
      <c r="T1741" t="s">
        <v>63</v>
      </c>
      <c r="U1741" t="s">
        <v>43</v>
      </c>
      <c r="V1741">
        <v>95</v>
      </c>
      <c r="W1741">
        <v>64</v>
      </c>
      <c r="X1741" t="str">
        <f>IF(Table1[[#This Row],[Driver Age]]&lt;25,"(&lt;25) Young",IF(Table1[[#This Row],[Driver Age]]&lt;=60,"(25–60) Adult","(&gt;60) Senior"))</f>
        <v>(&gt;60) Senior</v>
      </c>
      <c r="Y1741" t="s">
        <v>44</v>
      </c>
      <c r="Z1741" t="s">
        <v>107</v>
      </c>
      <c r="AA1741" t="s">
        <v>76</v>
      </c>
      <c r="AB1741" t="s">
        <v>64</v>
      </c>
      <c r="AC1741">
        <v>16</v>
      </c>
      <c r="AD1741" t="s">
        <v>135</v>
      </c>
      <c r="AE1741" t="s">
        <v>79</v>
      </c>
      <c r="AF1741" t="s">
        <v>49</v>
      </c>
      <c r="AG1741" t="s">
        <v>50</v>
      </c>
      <c r="AH1741">
        <v>0.62</v>
      </c>
      <c r="AI1741" t="s">
        <v>66</v>
      </c>
      <c r="AJ1741" t="s">
        <v>67</v>
      </c>
    </row>
    <row r="1742" spans="1:36">
      <c r="A1742" t="s">
        <v>2910</v>
      </c>
      <c r="B1742">
        <f>1</f>
        <v>1</v>
      </c>
      <c r="C1742" t="s">
        <v>122</v>
      </c>
      <c r="D1742" t="str">
        <f>VLOOKUP(Table1[[#This Row],[State Name]], Lookup!$A$2:$B$33, 2, FALSE)</f>
        <v>RJ</v>
      </c>
      <c r="E1742" t="s">
        <v>483</v>
      </c>
      <c r="F1742">
        <v>2020</v>
      </c>
      <c r="G1742" t="s">
        <v>34</v>
      </c>
      <c r="H1742">
        <f t="shared" si="27"/>
        <v>5</v>
      </c>
      <c r="I1742" s="3">
        <f>DATE(Table1[[#This Row],[Year]],Table1[[#This Row],[Month_Number]],1)</f>
        <v>43952</v>
      </c>
      <c r="J1742" t="s">
        <v>35</v>
      </c>
      <c r="K1742" t="s">
        <v>2911</v>
      </c>
      <c r="L1742" t="s">
        <v>50</v>
      </c>
      <c r="M1742">
        <v>1</v>
      </c>
      <c r="N1742" t="s">
        <v>71</v>
      </c>
      <c r="O1742">
        <v>1</v>
      </c>
      <c r="P1742">
        <v>1</v>
      </c>
      <c r="Q1742" t="s">
        <v>119</v>
      </c>
      <c r="R1742" t="s">
        <v>40</v>
      </c>
      <c r="S1742" t="s">
        <v>62</v>
      </c>
      <c r="T1742" t="s">
        <v>105</v>
      </c>
      <c r="U1742" t="s">
        <v>89</v>
      </c>
      <c r="V1742">
        <v>111</v>
      </c>
      <c r="W1742">
        <v>55</v>
      </c>
      <c r="X1742" t="str">
        <f>IF(Table1[[#This Row],[Driver Age]]&lt;25,"(&lt;25) Young",IF(Table1[[#This Row],[Driver Age]]&lt;=60,"(25–60) Adult","(&gt;60) Senior"))</f>
        <v>(25–60) Adult</v>
      </c>
      <c r="Y1742" t="s">
        <v>75</v>
      </c>
      <c r="Z1742" t="s">
        <v>90</v>
      </c>
      <c r="AA1742" t="s">
        <v>45</v>
      </c>
      <c r="AB1742" t="s">
        <v>64</v>
      </c>
      <c r="AC1742">
        <v>22</v>
      </c>
      <c r="AD1742" t="s">
        <v>47</v>
      </c>
      <c r="AE1742" t="s">
        <v>48</v>
      </c>
      <c r="AF1742" t="s">
        <v>49</v>
      </c>
      <c r="AG1742" t="s">
        <v>50</v>
      </c>
      <c r="AH1742">
        <v>1</v>
      </c>
      <c r="AI1742" t="s">
        <v>66</v>
      </c>
      <c r="AJ1742" t="s">
        <v>81</v>
      </c>
    </row>
    <row r="1743" spans="1:36">
      <c r="A1743" t="s">
        <v>2912</v>
      </c>
      <c r="B1743">
        <f>1</f>
        <v>1</v>
      </c>
      <c r="C1743" t="s">
        <v>318</v>
      </c>
      <c r="D1743" t="str">
        <f>VLOOKUP(Table1[[#This Row],[State Name]], Lookup!$A$2:$B$33, 2, FALSE)</f>
        <v>PB</v>
      </c>
      <c r="E1743" t="s">
        <v>33</v>
      </c>
      <c r="F1743">
        <v>2021</v>
      </c>
      <c r="G1743" t="s">
        <v>171</v>
      </c>
      <c r="H1743">
        <f t="shared" si="27"/>
        <v>2</v>
      </c>
      <c r="I1743" s="3">
        <f>DATE(Table1[[#This Row],[Year]],Table1[[#This Row],[Month_Number]],1)</f>
        <v>44228</v>
      </c>
      <c r="J1743" t="s">
        <v>57</v>
      </c>
      <c r="K1743" t="s">
        <v>2030</v>
      </c>
      <c r="L1743" t="s">
        <v>50</v>
      </c>
      <c r="M1743">
        <v>4</v>
      </c>
      <c r="N1743" t="s">
        <v>162</v>
      </c>
      <c r="O1743">
        <v>6</v>
      </c>
      <c r="P1743">
        <v>0</v>
      </c>
      <c r="Q1743" t="s">
        <v>87</v>
      </c>
      <c r="R1743" t="s">
        <v>88</v>
      </c>
      <c r="S1743" t="s">
        <v>120</v>
      </c>
      <c r="T1743" t="s">
        <v>42</v>
      </c>
      <c r="U1743" t="s">
        <v>33</v>
      </c>
      <c r="V1743">
        <v>79</v>
      </c>
      <c r="W1743">
        <v>52</v>
      </c>
      <c r="X1743" t="str">
        <f>IF(Table1[[#This Row],[Driver Age]]&lt;25,"(&lt;25) Young",IF(Table1[[#This Row],[Driver Age]]&lt;=60,"(25–60) Adult","(&gt;60) Senior"))</f>
        <v>(25–60) Adult</v>
      </c>
      <c r="Y1743" t="s">
        <v>75</v>
      </c>
      <c r="Z1743" t="s">
        <v>90</v>
      </c>
      <c r="AA1743" t="s">
        <v>76</v>
      </c>
      <c r="AB1743" t="s">
        <v>46</v>
      </c>
      <c r="AC1743">
        <v>11</v>
      </c>
      <c r="AD1743" t="s">
        <v>78</v>
      </c>
      <c r="AE1743" t="s">
        <v>48</v>
      </c>
      <c r="AF1743" t="s">
        <v>49</v>
      </c>
      <c r="AG1743" t="s">
        <v>143</v>
      </c>
      <c r="AH1743">
        <v>0</v>
      </c>
      <c r="AI1743" t="s">
        <v>66</v>
      </c>
      <c r="AJ1743" t="s">
        <v>91</v>
      </c>
    </row>
    <row r="1744" spans="1:36">
      <c r="A1744" t="s">
        <v>2913</v>
      </c>
      <c r="B1744">
        <f>1</f>
        <v>1</v>
      </c>
      <c r="C1744" t="s">
        <v>137</v>
      </c>
      <c r="D1744" t="str">
        <f>VLOOKUP(Table1[[#This Row],[State Name]], Lookup!$A$2:$B$33, 2, FALSE)</f>
        <v>AS</v>
      </c>
      <c r="E1744" t="s">
        <v>33</v>
      </c>
      <c r="F1744">
        <v>2020</v>
      </c>
      <c r="G1744" t="s">
        <v>111</v>
      </c>
      <c r="H1744">
        <f t="shared" si="27"/>
        <v>10</v>
      </c>
      <c r="I1744" s="3">
        <f>DATE(Table1[[#This Row],[Year]],Table1[[#This Row],[Month_Number]],1)</f>
        <v>44105</v>
      </c>
      <c r="J1744" t="s">
        <v>35</v>
      </c>
      <c r="K1744" t="s">
        <v>2914</v>
      </c>
      <c r="L1744" t="s">
        <v>59</v>
      </c>
      <c r="M1744">
        <v>4</v>
      </c>
      <c r="N1744" t="s">
        <v>38</v>
      </c>
      <c r="O1744">
        <v>9</v>
      </c>
      <c r="P1744">
        <v>1</v>
      </c>
      <c r="Q1744" t="s">
        <v>39</v>
      </c>
      <c r="R1744" t="s">
        <v>104</v>
      </c>
      <c r="S1744" t="s">
        <v>73</v>
      </c>
      <c r="T1744" t="s">
        <v>105</v>
      </c>
      <c r="U1744" t="s">
        <v>106</v>
      </c>
      <c r="V1744">
        <v>113</v>
      </c>
      <c r="W1744">
        <v>47</v>
      </c>
      <c r="X1744" t="str">
        <f>IF(Table1[[#This Row],[Driver Age]]&lt;25,"(&lt;25) Young",IF(Table1[[#This Row],[Driver Age]]&lt;=60,"(25–60) Adult","(&gt;60) Senior"))</f>
        <v>(25–60) Adult</v>
      </c>
      <c r="Y1744" t="s">
        <v>75</v>
      </c>
      <c r="Z1744" t="s">
        <v>90</v>
      </c>
      <c r="AA1744" t="s">
        <v>45</v>
      </c>
      <c r="AB1744" t="s">
        <v>77</v>
      </c>
      <c r="AC1744">
        <v>4</v>
      </c>
      <c r="AD1744" t="s">
        <v>47</v>
      </c>
      <c r="AE1744" t="s">
        <v>48</v>
      </c>
      <c r="AF1744" t="s">
        <v>49</v>
      </c>
      <c r="AG1744" t="s">
        <v>50</v>
      </c>
      <c r="AH1744">
        <v>0.11</v>
      </c>
      <c r="AI1744" t="s">
        <v>108</v>
      </c>
      <c r="AJ1744" t="s">
        <v>81</v>
      </c>
    </row>
    <row r="1745" spans="1:36">
      <c r="A1745" t="s">
        <v>2915</v>
      </c>
      <c r="B1745">
        <f>1</f>
        <v>1</v>
      </c>
      <c r="C1745" t="s">
        <v>145</v>
      </c>
      <c r="D1745" t="str">
        <f>VLOOKUP(Table1[[#This Row],[State Name]], Lookup!$A$2:$B$33, 2, FALSE)</f>
        <v>TS</v>
      </c>
      <c r="E1745" t="s">
        <v>33</v>
      </c>
      <c r="F1745">
        <v>2022</v>
      </c>
      <c r="G1745" t="s">
        <v>83</v>
      </c>
      <c r="H1745">
        <f t="shared" si="27"/>
        <v>6</v>
      </c>
      <c r="I1745" s="3">
        <f>DATE(Table1[[#This Row],[Year]],Table1[[#This Row],[Month_Number]],1)</f>
        <v>44713</v>
      </c>
      <c r="J1745" t="s">
        <v>146</v>
      </c>
      <c r="K1745" t="s">
        <v>2916</v>
      </c>
      <c r="L1745" t="s">
        <v>50</v>
      </c>
      <c r="M1745">
        <v>4</v>
      </c>
      <c r="N1745" t="s">
        <v>71</v>
      </c>
      <c r="O1745">
        <v>1</v>
      </c>
      <c r="P1745">
        <v>5</v>
      </c>
      <c r="Q1745" t="s">
        <v>39</v>
      </c>
      <c r="R1745" t="s">
        <v>40</v>
      </c>
      <c r="S1745" t="s">
        <v>120</v>
      </c>
      <c r="T1745" t="s">
        <v>105</v>
      </c>
      <c r="U1745" t="s">
        <v>33</v>
      </c>
      <c r="V1745">
        <v>101</v>
      </c>
      <c r="W1745">
        <v>30</v>
      </c>
      <c r="X1745" t="str">
        <f>IF(Table1[[#This Row],[Driver Age]]&lt;25,"(&lt;25) Young",IF(Table1[[#This Row],[Driver Age]]&lt;=60,"(25–60) Adult","(&gt;60) Senior"))</f>
        <v>(25–60) Adult</v>
      </c>
      <c r="Y1745" t="s">
        <v>44</v>
      </c>
      <c r="Z1745" t="s">
        <v>90</v>
      </c>
      <c r="AA1745" t="s">
        <v>45</v>
      </c>
      <c r="AB1745" t="s">
        <v>77</v>
      </c>
      <c r="AC1745">
        <v>17</v>
      </c>
      <c r="AD1745" t="s">
        <v>114</v>
      </c>
      <c r="AE1745" t="s">
        <v>79</v>
      </c>
      <c r="AF1745" t="s">
        <v>49</v>
      </c>
      <c r="AG1745" t="s">
        <v>50</v>
      </c>
      <c r="AH1745">
        <v>5</v>
      </c>
      <c r="AI1745" t="s">
        <v>80</v>
      </c>
      <c r="AJ1745" t="s">
        <v>67</v>
      </c>
    </row>
    <row r="1746" spans="1:36">
      <c r="A1746" t="s">
        <v>2917</v>
      </c>
      <c r="B1746">
        <f>1</f>
        <v>1</v>
      </c>
      <c r="C1746" t="s">
        <v>253</v>
      </c>
      <c r="D1746" t="str">
        <f>VLOOKUP(Table1[[#This Row],[State Name]], Lookup!$A$2:$B$33, 2, FALSE)</f>
        <v>UK</v>
      </c>
      <c r="E1746" t="s">
        <v>33</v>
      </c>
      <c r="F1746">
        <v>2022</v>
      </c>
      <c r="G1746" t="s">
        <v>100</v>
      </c>
      <c r="H1746">
        <f t="shared" si="27"/>
        <v>11</v>
      </c>
      <c r="I1746" s="3">
        <f>DATE(Table1[[#This Row],[Year]],Table1[[#This Row],[Month_Number]],1)</f>
        <v>44866</v>
      </c>
      <c r="J1746" t="s">
        <v>57</v>
      </c>
      <c r="K1746" t="s">
        <v>1446</v>
      </c>
      <c r="L1746" t="s">
        <v>37</v>
      </c>
      <c r="M1746">
        <v>1</v>
      </c>
      <c r="N1746" t="s">
        <v>38</v>
      </c>
      <c r="O1746">
        <v>7</v>
      </c>
      <c r="P1746">
        <v>0</v>
      </c>
      <c r="Q1746" t="s">
        <v>119</v>
      </c>
      <c r="R1746" t="s">
        <v>88</v>
      </c>
      <c r="S1746" t="s">
        <v>120</v>
      </c>
      <c r="T1746" t="s">
        <v>105</v>
      </c>
      <c r="U1746" t="s">
        <v>89</v>
      </c>
      <c r="V1746">
        <v>90</v>
      </c>
      <c r="W1746">
        <v>31</v>
      </c>
      <c r="X1746" t="str">
        <f>IF(Table1[[#This Row],[Driver Age]]&lt;25,"(&lt;25) Young",IF(Table1[[#This Row],[Driver Age]]&lt;=60,"(25–60) Adult","(&gt;60) Senior"))</f>
        <v>(25–60) Adult</v>
      </c>
      <c r="Y1746" t="s">
        <v>44</v>
      </c>
      <c r="Z1746" t="s">
        <v>33</v>
      </c>
      <c r="AA1746" t="s">
        <v>45</v>
      </c>
      <c r="AB1746" t="s">
        <v>46</v>
      </c>
      <c r="AC1746">
        <v>15</v>
      </c>
      <c r="AD1746" t="s">
        <v>135</v>
      </c>
      <c r="AE1746" t="s">
        <v>79</v>
      </c>
      <c r="AF1746" t="s">
        <v>49</v>
      </c>
      <c r="AG1746" t="s">
        <v>143</v>
      </c>
      <c r="AH1746">
        <v>0</v>
      </c>
      <c r="AI1746" t="s">
        <v>80</v>
      </c>
      <c r="AJ1746" t="s">
        <v>67</v>
      </c>
    </row>
    <row r="1747" spans="1:36">
      <c r="A1747" t="s">
        <v>2918</v>
      </c>
      <c r="B1747">
        <f>1</f>
        <v>1</v>
      </c>
      <c r="C1747" t="s">
        <v>157</v>
      </c>
      <c r="D1747" t="str">
        <f>VLOOKUP(Table1[[#This Row],[State Name]], Lookup!$A$2:$B$33, 2, FALSE)</f>
        <v>KA</v>
      </c>
      <c r="E1747" t="s">
        <v>158</v>
      </c>
      <c r="F1747">
        <v>2021</v>
      </c>
      <c r="G1747" t="s">
        <v>192</v>
      </c>
      <c r="H1747">
        <f t="shared" si="27"/>
        <v>3</v>
      </c>
      <c r="I1747" s="3">
        <f>DATE(Table1[[#This Row],[Year]],Table1[[#This Row],[Month_Number]],1)</f>
        <v>44256</v>
      </c>
      <c r="J1747" t="s">
        <v>57</v>
      </c>
      <c r="K1747" t="s">
        <v>2919</v>
      </c>
      <c r="L1747" t="s">
        <v>59</v>
      </c>
      <c r="M1747">
        <v>3</v>
      </c>
      <c r="N1747" t="s">
        <v>128</v>
      </c>
      <c r="O1747">
        <v>7</v>
      </c>
      <c r="P1747">
        <v>4</v>
      </c>
      <c r="Q1747" t="s">
        <v>87</v>
      </c>
      <c r="R1747" t="s">
        <v>104</v>
      </c>
      <c r="S1747" t="s">
        <v>120</v>
      </c>
      <c r="T1747" t="s">
        <v>63</v>
      </c>
      <c r="U1747" t="s">
        <v>106</v>
      </c>
      <c r="V1747">
        <v>86</v>
      </c>
      <c r="W1747">
        <v>48</v>
      </c>
      <c r="X1747" t="str">
        <f>IF(Table1[[#This Row],[Driver Age]]&lt;25,"(&lt;25) Young",IF(Table1[[#This Row],[Driver Age]]&lt;=60,"(25–60) Adult","(&gt;60) Senior"))</f>
        <v>(25–60) Adult</v>
      </c>
      <c r="Y1747" t="s">
        <v>44</v>
      </c>
      <c r="Z1747" t="s">
        <v>107</v>
      </c>
      <c r="AA1747" t="s">
        <v>45</v>
      </c>
      <c r="AB1747" t="s">
        <v>77</v>
      </c>
      <c r="AC1747">
        <v>3</v>
      </c>
      <c r="AD1747" t="s">
        <v>47</v>
      </c>
      <c r="AE1747" t="s">
        <v>48</v>
      </c>
      <c r="AF1747" t="s">
        <v>49</v>
      </c>
      <c r="AG1747" t="s">
        <v>50</v>
      </c>
      <c r="AH1747">
        <v>0.56999999999999995</v>
      </c>
      <c r="AI1747" t="s">
        <v>108</v>
      </c>
      <c r="AJ1747" t="s">
        <v>91</v>
      </c>
    </row>
    <row r="1748" spans="1:36">
      <c r="A1748" t="s">
        <v>2920</v>
      </c>
      <c r="B1748">
        <f>1</f>
        <v>1</v>
      </c>
      <c r="C1748" t="s">
        <v>307</v>
      </c>
      <c r="D1748" t="str">
        <f>VLOOKUP(Table1[[#This Row],[State Name]], Lookup!$A$2:$B$33, 2, FALSE)</f>
        <v>DL</v>
      </c>
      <c r="E1748" t="s">
        <v>472</v>
      </c>
      <c r="F1748">
        <v>2018</v>
      </c>
      <c r="G1748" t="s">
        <v>100</v>
      </c>
      <c r="H1748">
        <f t="shared" si="27"/>
        <v>11</v>
      </c>
      <c r="I1748" s="3">
        <f>DATE(Table1[[#This Row],[Year]],Table1[[#This Row],[Month_Number]],1)</f>
        <v>43405</v>
      </c>
      <c r="J1748" t="s">
        <v>57</v>
      </c>
      <c r="K1748" t="s">
        <v>626</v>
      </c>
      <c r="L1748" t="s">
        <v>50</v>
      </c>
      <c r="M1748">
        <v>4</v>
      </c>
      <c r="N1748" t="s">
        <v>38</v>
      </c>
      <c r="O1748">
        <v>9</v>
      </c>
      <c r="P1748">
        <v>4</v>
      </c>
      <c r="Q1748" t="s">
        <v>103</v>
      </c>
      <c r="R1748" t="s">
        <v>104</v>
      </c>
      <c r="S1748" t="s">
        <v>62</v>
      </c>
      <c r="T1748" t="s">
        <v>74</v>
      </c>
      <c r="U1748" t="s">
        <v>89</v>
      </c>
      <c r="V1748">
        <v>79</v>
      </c>
      <c r="W1748">
        <v>58</v>
      </c>
      <c r="X1748" t="str">
        <f>IF(Table1[[#This Row],[Driver Age]]&lt;25,"(&lt;25) Young",IF(Table1[[#This Row],[Driver Age]]&lt;=60,"(25–60) Adult","(&gt;60) Senior"))</f>
        <v>(25–60) Adult</v>
      </c>
      <c r="Y1748" t="s">
        <v>44</v>
      </c>
      <c r="Z1748" t="s">
        <v>90</v>
      </c>
      <c r="AA1748" t="s">
        <v>45</v>
      </c>
      <c r="AB1748" t="s">
        <v>46</v>
      </c>
      <c r="AC1748">
        <v>9</v>
      </c>
      <c r="AD1748" t="s">
        <v>78</v>
      </c>
      <c r="AE1748" t="s">
        <v>65</v>
      </c>
      <c r="AF1748" t="s">
        <v>49</v>
      </c>
      <c r="AG1748" t="s">
        <v>50</v>
      </c>
      <c r="AH1748">
        <v>0.44</v>
      </c>
      <c r="AI1748" t="s">
        <v>66</v>
      </c>
      <c r="AJ1748" t="s">
        <v>91</v>
      </c>
    </row>
    <row r="1749" spans="1:36">
      <c r="A1749" t="s">
        <v>2921</v>
      </c>
      <c r="B1749">
        <f>1</f>
        <v>1</v>
      </c>
      <c r="C1749" t="s">
        <v>177</v>
      </c>
      <c r="D1749" t="str">
        <f>VLOOKUP(Table1[[#This Row],[State Name]], Lookup!$A$2:$B$33, 2, FALSE)</f>
        <v>MH</v>
      </c>
      <c r="E1749" t="s">
        <v>577</v>
      </c>
      <c r="F1749">
        <v>2018</v>
      </c>
      <c r="G1749" t="s">
        <v>100</v>
      </c>
      <c r="H1749">
        <f t="shared" si="27"/>
        <v>11</v>
      </c>
      <c r="I1749" s="3">
        <f>DATE(Table1[[#This Row],[Year]],Table1[[#This Row],[Month_Number]],1)</f>
        <v>43405</v>
      </c>
      <c r="J1749" t="s">
        <v>101</v>
      </c>
      <c r="K1749" t="s">
        <v>2808</v>
      </c>
      <c r="L1749" t="s">
        <v>50</v>
      </c>
      <c r="M1749">
        <v>4</v>
      </c>
      <c r="N1749" t="s">
        <v>162</v>
      </c>
      <c r="O1749">
        <v>4</v>
      </c>
      <c r="P1749">
        <v>0</v>
      </c>
      <c r="Q1749" t="s">
        <v>39</v>
      </c>
      <c r="R1749" t="s">
        <v>104</v>
      </c>
      <c r="S1749" t="s">
        <v>41</v>
      </c>
      <c r="T1749" t="s">
        <v>63</v>
      </c>
      <c r="U1749" t="s">
        <v>106</v>
      </c>
      <c r="V1749">
        <v>113</v>
      </c>
      <c r="W1749">
        <v>55</v>
      </c>
      <c r="X1749" t="str">
        <f>IF(Table1[[#This Row],[Driver Age]]&lt;25,"(&lt;25) Young",IF(Table1[[#This Row],[Driver Age]]&lt;=60,"(25–60) Adult","(&gt;60) Senior"))</f>
        <v>(25–60) Adult</v>
      </c>
      <c r="Y1749" t="s">
        <v>75</v>
      </c>
      <c r="Z1749" t="s">
        <v>90</v>
      </c>
      <c r="AA1749" t="s">
        <v>45</v>
      </c>
      <c r="AB1749" t="s">
        <v>97</v>
      </c>
      <c r="AC1749">
        <v>0</v>
      </c>
      <c r="AD1749" t="s">
        <v>47</v>
      </c>
      <c r="AE1749" t="s">
        <v>65</v>
      </c>
      <c r="AF1749" t="s">
        <v>49</v>
      </c>
      <c r="AG1749" t="s">
        <v>143</v>
      </c>
      <c r="AH1749">
        <v>0</v>
      </c>
      <c r="AI1749" t="s">
        <v>66</v>
      </c>
      <c r="AJ1749" t="s">
        <v>81</v>
      </c>
    </row>
    <row r="1750" spans="1:36">
      <c r="A1750" t="s">
        <v>2922</v>
      </c>
      <c r="B1750">
        <f>1</f>
        <v>1</v>
      </c>
      <c r="C1750" t="s">
        <v>253</v>
      </c>
      <c r="D1750" t="str">
        <f>VLOOKUP(Table1[[#This Row],[State Name]], Lookup!$A$2:$B$33, 2, FALSE)</f>
        <v>UK</v>
      </c>
      <c r="E1750" t="s">
        <v>33</v>
      </c>
      <c r="F1750">
        <v>2018</v>
      </c>
      <c r="G1750" t="s">
        <v>111</v>
      </c>
      <c r="H1750">
        <f t="shared" si="27"/>
        <v>10</v>
      </c>
      <c r="I1750" s="3">
        <f>DATE(Table1[[#This Row],[Year]],Table1[[#This Row],[Month_Number]],1)</f>
        <v>43374</v>
      </c>
      <c r="J1750" t="s">
        <v>57</v>
      </c>
      <c r="K1750" t="s">
        <v>2410</v>
      </c>
      <c r="L1750" t="s">
        <v>37</v>
      </c>
      <c r="M1750">
        <v>5</v>
      </c>
      <c r="N1750" t="s">
        <v>162</v>
      </c>
      <c r="O1750">
        <v>3</v>
      </c>
      <c r="P1750">
        <v>2</v>
      </c>
      <c r="Q1750" t="s">
        <v>87</v>
      </c>
      <c r="R1750" t="s">
        <v>104</v>
      </c>
      <c r="S1750" t="s">
        <v>62</v>
      </c>
      <c r="T1750" t="s">
        <v>105</v>
      </c>
      <c r="U1750" t="s">
        <v>89</v>
      </c>
      <c r="V1750">
        <v>62</v>
      </c>
      <c r="W1750">
        <v>51</v>
      </c>
      <c r="X1750" t="str">
        <f>IF(Table1[[#This Row],[Driver Age]]&lt;25,"(&lt;25) Young",IF(Table1[[#This Row],[Driver Age]]&lt;=60,"(25–60) Adult","(&gt;60) Senior"))</f>
        <v>(25–60) Adult</v>
      </c>
      <c r="Y1750" t="s">
        <v>75</v>
      </c>
      <c r="Z1750" t="s">
        <v>107</v>
      </c>
      <c r="AA1750" t="s">
        <v>76</v>
      </c>
      <c r="AB1750" t="s">
        <v>64</v>
      </c>
      <c r="AC1750">
        <v>23</v>
      </c>
      <c r="AD1750" t="s">
        <v>47</v>
      </c>
      <c r="AE1750" t="s">
        <v>65</v>
      </c>
      <c r="AF1750" t="s">
        <v>49</v>
      </c>
      <c r="AG1750" t="s">
        <v>50</v>
      </c>
      <c r="AH1750">
        <v>0.67</v>
      </c>
      <c r="AI1750" t="s">
        <v>66</v>
      </c>
      <c r="AJ1750" t="s">
        <v>52</v>
      </c>
    </row>
    <row r="1751" spans="1:36">
      <c r="A1751" t="s">
        <v>2923</v>
      </c>
      <c r="B1751">
        <f>1</f>
        <v>1</v>
      </c>
      <c r="C1751" t="s">
        <v>116</v>
      </c>
      <c r="D1751" t="str">
        <f>VLOOKUP(Table1[[#This Row],[State Name]], Lookup!$A$2:$B$33, 2, FALSE)</f>
        <v>HP</v>
      </c>
      <c r="E1751" t="s">
        <v>33</v>
      </c>
      <c r="F1751">
        <v>2023</v>
      </c>
      <c r="G1751" t="s">
        <v>111</v>
      </c>
      <c r="H1751">
        <f t="shared" si="27"/>
        <v>10</v>
      </c>
      <c r="I1751" s="3">
        <f>DATE(Table1[[#This Row],[Year]],Table1[[#This Row],[Month_Number]],1)</f>
        <v>45200</v>
      </c>
      <c r="J1751" t="s">
        <v>154</v>
      </c>
      <c r="K1751" t="s">
        <v>2361</v>
      </c>
      <c r="L1751" t="s">
        <v>59</v>
      </c>
      <c r="M1751">
        <v>2</v>
      </c>
      <c r="N1751" t="s">
        <v>162</v>
      </c>
      <c r="O1751">
        <v>6</v>
      </c>
      <c r="P1751">
        <v>3</v>
      </c>
      <c r="Q1751" t="s">
        <v>119</v>
      </c>
      <c r="R1751" t="s">
        <v>88</v>
      </c>
      <c r="S1751" t="s">
        <v>41</v>
      </c>
      <c r="T1751" t="s">
        <v>74</v>
      </c>
      <c r="U1751" t="s">
        <v>89</v>
      </c>
      <c r="V1751">
        <v>39</v>
      </c>
      <c r="W1751">
        <v>23</v>
      </c>
      <c r="X1751" t="str">
        <f>IF(Table1[[#This Row],[Driver Age]]&lt;25,"(&lt;25) Young",IF(Table1[[#This Row],[Driver Age]]&lt;=60,"(25–60) Adult","(&gt;60) Senior"))</f>
        <v>(&lt;25) Young</v>
      </c>
      <c r="Y1751" t="s">
        <v>44</v>
      </c>
      <c r="Z1751" t="s">
        <v>90</v>
      </c>
      <c r="AA1751" t="s">
        <v>76</v>
      </c>
      <c r="AB1751" t="s">
        <v>97</v>
      </c>
      <c r="AC1751">
        <v>7</v>
      </c>
      <c r="AD1751" t="s">
        <v>78</v>
      </c>
      <c r="AE1751" t="s">
        <v>79</v>
      </c>
      <c r="AF1751" t="s">
        <v>26</v>
      </c>
      <c r="AG1751" t="s">
        <v>50</v>
      </c>
      <c r="AH1751">
        <v>0.5</v>
      </c>
      <c r="AI1751" t="s">
        <v>168</v>
      </c>
      <c r="AJ1751" t="s">
        <v>109</v>
      </c>
    </row>
    <row r="1752" spans="1:36">
      <c r="A1752" t="s">
        <v>2924</v>
      </c>
      <c r="B1752">
        <f>1</f>
        <v>1</v>
      </c>
      <c r="C1752" t="s">
        <v>206</v>
      </c>
      <c r="D1752" t="str">
        <f>VLOOKUP(Table1[[#This Row],[State Name]], Lookup!$A$2:$B$33, 2, FALSE)</f>
        <v>OD</v>
      </c>
      <c r="E1752" t="s">
        <v>33</v>
      </c>
      <c r="F1752">
        <v>2019</v>
      </c>
      <c r="G1752" t="s">
        <v>138</v>
      </c>
      <c r="H1752">
        <f t="shared" si="27"/>
        <v>9</v>
      </c>
      <c r="I1752" s="3">
        <f>DATE(Table1[[#This Row],[Year]],Table1[[#This Row],[Month_Number]],1)</f>
        <v>43709</v>
      </c>
      <c r="J1752" t="s">
        <v>154</v>
      </c>
      <c r="K1752" t="s">
        <v>438</v>
      </c>
      <c r="L1752" t="s">
        <v>37</v>
      </c>
      <c r="M1752">
        <v>5</v>
      </c>
      <c r="N1752" t="s">
        <v>113</v>
      </c>
      <c r="O1752">
        <v>10</v>
      </c>
      <c r="P1752">
        <v>3</v>
      </c>
      <c r="Q1752" t="s">
        <v>103</v>
      </c>
      <c r="R1752" t="s">
        <v>61</v>
      </c>
      <c r="S1752" t="s">
        <v>62</v>
      </c>
      <c r="T1752" t="s">
        <v>74</v>
      </c>
      <c r="U1752" t="s">
        <v>89</v>
      </c>
      <c r="V1752">
        <v>95</v>
      </c>
      <c r="W1752">
        <v>60</v>
      </c>
      <c r="X1752" t="str">
        <f>IF(Table1[[#This Row],[Driver Age]]&lt;25,"(&lt;25) Young",IF(Table1[[#This Row],[Driver Age]]&lt;=60,"(25–60) Adult","(&gt;60) Senior"))</f>
        <v>(25–60) Adult</v>
      </c>
      <c r="Y1752" t="s">
        <v>44</v>
      </c>
      <c r="Z1752" t="s">
        <v>33</v>
      </c>
      <c r="AA1752" t="s">
        <v>45</v>
      </c>
      <c r="AB1752" t="s">
        <v>97</v>
      </c>
      <c r="AC1752">
        <v>20</v>
      </c>
      <c r="AD1752" t="s">
        <v>114</v>
      </c>
      <c r="AE1752" t="s">
        <v>65</v>
      </c>
      <c r="AF1752" t="s">
        <v>26</v>
      </c>
      <c r="AG1752" t="s">
        <v>50</v>
      </c>
      <c r="AH1752">
        <v>0.3</v>
      </c>
      <c r="AI1752" t="s">
        <v>66</v>
      </c>
      <c r="AJ1752" t="s">
        <v>67</v>
      </c>
    </row>
    <row r="1753" spans="1:36">
      <c r="A1753" t="s">
        <v>2925</v>
      </c>
      <c r="B1753">
        <f>1</f>
        <v>1</v>
      </c>
      <c r="C1753" t="s">
        <v>183</v>
      </c>
      <c r="D1753" t="str">
        <f>VLOOKUP(Table1[[#This Row],[State Name]], Lookup!$A$2:$B$33, 2, FALSE)</f>
        <v>TN</v>
      </c>
      <c r="E1753" t="s">
        <v>503</v>
      </c>
      <c r="F1753">
        <v>2021</v>
      </c>
      <c r="G1753" t="s">
        <v>138</v>
      </c>
      <c r="H1753">
        <f t="shared" si="27"/>
        <v>9</v>
      </c>
      <c r="I1753" s="3">
        <f>DATE(Table1[[#This Row],[Year]],Table1[[#This Row],[Month_Number]],1)</f>
        <v>44440</v>
      </c>
      <c r="J1753" t="s">
        <v>101</v>
      </c>
      <c r="K1753" t="s">
        <v>2926</v>
      </c>
      <c r="L1753" t="s">
        <v>50</v>
      </c>
      <c r="M1753">
        <v>4</v>
      </c>
      <c r="N1753" t="s">
        <v>86</v>
      </c>
      <c r="O1753">
        <v>6</v>
      </c>
      <c r="P1753">
        <v>0</v>
      </c>
      <c r="Q1753" t="s">
        <v>39</v>
      </c>
      <c r="R1753" t="s">
        <v>104</v>
      </c>
      <c r="S1753" t="s">
        <v>41</v>
      </c>
      <c r="T1753" t="s">
        <v>63</v>
      </c>
      <c r="U1753" t="s">
        <v>33</v>
      </c>
      <c r="V1753">
        <v>72</v>
      </c>
      <c r="W1753">
        <v>46</v>
      </c>
      <c r="X1753" t="str">
        <f>IF(Table1[[#This Row],[Driver Age]]&lt;25,"(&lt;25) Young",IF(Table1[[#This Row],[Driver Age]]&lt;=60,"(25–60) Adult","(&gt;60) Senior"))</f>
        <v>(25–60) Adult</v>
      </c>
      <c r="Y1753" t="s">
        <v>75</v>
      </c>
      <c r="Z1753" t="s">
        <v>33</v>
      </c>
      <c r="AA1753" t="s">
        <v>45</v>
      </c>
      <c r="AB1753" t="s">
        <v>97</v>
      </c>
      <c r="AC1753">
        <v>4</v>
      </c>
      <c r="AD1753" t="s">
        <v>47</v>
      </c>
      <c r="AE1753" t="s">
        <v>48</v>
      </c>
      <c r="AF1753" t="s">
        <v>49</v>
      </c>
      <c r="AG1753" t="s">
        <v>143</v>
      </c>
      <c r="AH1753">
        <v>0</v>
      </c>
      <c r="AI1753" t="s">
        <v>108</v>
      </c>
      <c r="AJ1753" t="s">
        <v>91</v>
      </c>
    </row>
    <row r="1754" spans="1:36">
      <c r="A1754" t="s">
        <v>2927</v>
      </c>
      <c r="B1754">
        <f>1</f>
        <v>1</v>
      </c>
      <c r="C1754" t="s">
        <v>270</v>
      </c>
      <c r="D1754" t="str">
        <f>VLOOKUP(Table1[[#This Row],[State Name]], Lookup!$A$2:$B$33, 2, FALSE)</f>
        <v>HR</v>
      </c>
      <c r="E1754" t="s">
        <v>33</v>
      </c>
      <c r="F1754">
        <v>2019</v>
      </c>
      <c r="G1754" t="s">
        <v>94</v>
      </c>
      <c r="H1754">
        <f t="shared" si="27"/>
        <v>8</v>
      </c>
      <c r="I1754" s="3">
        <f>DATE(Table1[[#This Row],[Year]],Table1[[#This Row],[Month_Number]],1)</f>
        <v>43678</v>
      </c>
      <c r="J1754" t="s">
        <v>35</v>
      </c>
      <c r="K1754" t="s">
        <v>465</v>
      </c>
      <c r="L1754" t="s">
        <v>59</v>
      </c>
      <c r="M1754">
        <v>4</v>
      </c>
      <c r="N1754" t="s">
        <v>86</v>
      </c>
      <c r="O1754">
        <v>5</v>
      </c>
      <c r="P1754">
        <v>4</v>
      </c>
      <c r="Q1754" t="s">
        <v>39</v>
      </c>
      <c r="R1754" t="s">
        <v>88</v>
      </c>
      <c r="S1754" t="s">
        <v>62</v>
      </c>
      <c r="T1754" t="s">
        <v>105</v>
      </c>
      <c r="U1754" t="s">
        <v>43</v>
      </c>
      <c r="V1754">
        <v>69</v>
      </c>
      <c r="W1754">
        <v>36</v>
      </c>
      <c r="X1754" t="str">
        <f>IF(Table1[[#This Row],[Driver Age]]&lt;25,"(&lt;25) Young",IF(Table1[[#This Row],[Driver Age]]&lt;=60,"(25–60) Adult","(&gt;60) Senior"))</f>
        <v>(25–60) Adult</v>
      </c>
      <c r="Y1754" t="s">
        <v>44</v>
      </c>
      <c r="Z1754" t="s">
        <v>33</v>
      </c>
      <c r="AA1754" t="s">
        <v>45</v>
      </c>
      <c r="AB1754" t="s">
        <v>64</v>
      </c>
      <c r="AC1754">
        <v>14</v>
      </c>
      <c r="AD1754" t="s">
        <v>135</v>
      </c>
      <c r="AE1754" t="s">
        <v>65</v>
      </c>
      <c r="AF1754" t="s">
        <v>49</v>
      </c>
      <c r="AG1754" t="s">
        <v>50</v>
      </c>
      <c r="AH1754">
        <v>0.8</v>
      </c>
      <c r="AI1754" t="s">
        <v>108</v>
      </c>
      <c r="AJ1754" t="s">
        <v>52</v>
      </c>
    </row>
    <row r="1755" spans="1:36">
      <c r="A1755" t="s">
        <v>2928</v>
      </c>
      <c r="B1755">
        <f>1</f>
        <v>1</v>
      </c>
      <c r="C1755" t="s">
        <v>215</v>
      </c>
      <c r="D1755" t="str">
        <f>VLOOKUP(Table1[[#This Row],[State Name]], Lookup!$A$2:$B$33, 2, FALSE)</f>
        <v>KL</v>
      </c>
      <c r="E1755" t="s">
        <v>33</v>
      </c>
      <c r="F1755">
        <v>2021</v>
      </c>
      <c r="G1755" t="s">
        <v>171</v>
      </c>
      <c r="H1755">
        <f t="shared" si="27"/>
        <v>2</v>
      </c>
      <c r="I1755" s="3">
        <f>DATE(Table1[[#This Row],[Year]],Table1[[#This Row],[Month_Number]],1)</f>
        <v>44228</v>
      </c>
      <c r="J1755" t="s">
        <v>154</v>
      </c>
      <c r="K1755" t="s">
        <v>1086</v>
      </c>
      <c r="L1755" t="s">
        <v>50</v>
      </c>
      <c r="M1755">
        <v>1</v>
      </c>
      <c r="N1755" t="s">
        <v>86</v>
      </c>
      <c r="O1755">
        <v>4</v>
      </c>
      <c r="P1755">
        <v>0</v>
      </c>
      <c r="Q1755" t="s">
        <v>87</v>
      </c>
      <c r="R1755" t="s">
        <v>104</v>
      </c>
      <c r="S1755" t="s">
        <v>73</v>
      </c>
      <c r="T1755" t="s">
        <v>74</v>
      </c>
      <c r="U1755" t="s">
        <v>43</v>
      </c>
      <c r="V1755">
        <v>43</v>
      </c>
      <c r="W1755">
        <v>42</v>
      </c>
      <c r="X1755" t="str">
        <f>IF(Table1[[#This Row],[Driver Age]]&lt;25,"(&lt;25) Young",IF(Table1[[#This Row],[Driver Age]]&lt;=60,"(25–60) Adult","(&gt;60) Senior"))</f>
        <v>(25–60) Adult</v>
      </c>
      <c r="Y1755" t="s">
        <v>75</v>
      </c>
      <c r="Z1755" t="s">
        <v>107</v>
      </c>
      <c r="AA1755" t="s">
        <v>76</v>
      </c>
      <c r="AB1755" t="s">
        <v>64</v>
      </c>
      <c r="AC1755">
        <v>5</v>
      </c>
      <c r="AD1755" t="s">
        <v>78</v>
      </c>
      <c r="AE1755" t="s">
        <v>48</v>
      </c>
      <c r="AF1755" t="s">
        <v>26</v>
      </c>
      <c r="AG1755" t="s">
        <v>143</v>
      </c>
      <c r="AH1755">
        <v>0</v>
      </c>
      <c r="AI1755" t="s">
        <v>108</v>
      </c>
      <c r="AJ1755" t="s">
        <v>109</v>
      </c>
    </row>
    <row r="1756" spans="1:36">
      <c r="A1756" t="s">
        <v>2929</v>
      </c>
      <c r="B1756">
        <f>1</f>
        <v>1</v>
      </c>
      <c r="C1756" t="s">
        <v>206</v>
      </c>
      <c r="D1756" t="str">
        <f>VLOOKUP(Table1[[#This Row],[State Name]], Lookup!$A$2:$B$33, 2, FALSE)</f>
        <v>OD</v>
      </c>
      <c r="E1756" t="s">
        <v>33</v>
      </c>
      <c r="F1756">
        <v>2022</v>
      </c>
      <c r="G1756" t="s">
        <v>83</v>
      </c>
      <c r="H1756">
        <f t="shared" si="27"/>
        <v>6</v>
      </c>
      <c r="I1756" s="3">
        <f>DATE(Table1[[#This Row],[Year]],Table1[[#This Row],[Month_Number]],1)</f>
        <v>44713</v>
      </c>
      <c r="J1756" t="s">
        <v>101</v>
      </c>
      <c r="K1756" t="s">
        <v>381</v>
      </c>
      <c r="L1756" t="s">
        <v>50</v>
      </c>
      <c r="M1756">
        <v>1</v>
      </c>
      <c r="N1756" t="s">
        <v>60</v>
      </c>
      <c r="O1756">
        <v>9</v>
      </c>
      <c r="P1756">
        <v>4</v>
      </c>
      <c r="Q1756" t="s">
        <v>87</v>
      </c>
      <c r="R1756" t="s">
        <v>61</v>
      </c>
      <c r="S1756" t="s">
        <v>41</v>
      </c>
      <c r="T1756" t="s">
        <v>105</v>
      </c>
      <c r="U1756" t="s">
        <v>106</v>
      </c>
      <c r="V1756">
        <v>111</v>
      </c>
      <c r="W1756">
        <v>30</v>
      </c>
      <c r="X1756" t="str">
        <f>IF(Table1[[#This Row],[Driver Age]]&lt;25,"(&lt;25) Young",IF(Table1[[#This Row],[Driver Age]]&lt;=60,"(25–60) Adult","(&gt;60) Senior"))</f>
        <v>(25–60) Adult</v>
      </c>
      <c r="Y1756" t="s">
        <v>75</v>
      </c>
      <c r="Z1756" t="s">
        <v>90</v>
      </c>
      <c r="AA1756" t="s">
        <v>76</v>
      </c>
      <c r="AB1756" t="s">
        <v>97</v>
      </c>
      <c r="AC1756">
        <v>22</v>
      </c>
      <c r="AD1756" t="s">
        <v>47</v>
      </c>
      <c r="AE1756" t="s">
        <v>79</v>
      </c>
      <c r="AF1756" t="s">
        <v>49</v>
      </c>
      <c r="AG1756" t="s">
        <v>50</v>
      </c>
      <c r="AH1756">
        <v>0.44</v>
      </c>
      <c r="AI1756" t="s">
        <v>80</v>
      </c>
      <c r="AJ1756" t="s">
        <v>81</v>
      </c>
    </row>
    <row r="1757" spans="1:36">
      <c r="A1757" t="s">
        <v>2930</v>
      </c>
      <c r="B1757">
        <f>1</f>
        <v>1</v>
      </c>
      <c r="C1757" t="s">
        <v>286</v>
      </c>
      <c r="D1757" t="str">
        <f>VLOOKUP(Table1[[#This Row],[State Name]], Lookup!$A$2:$B$33, 2, FALSE)</f>
        <v>GA</v>
      </c>
      <c r="E1757" t="s">
        <v>33</v>
      </c>
      <c r="F1757">
        <v>2023</v>
      </c>
      <c r="G1757" t="s">
        <v>192</v>
      </c>
      <c r="H1757">
        <f t="shared" si="27"/>
        <v>3</v>
      </c>
      <c r="I1757" s="3">
        <f>DATE(Table1[[#This Row],[Year]],Table1[[#This Row],[Month_Number]],1)</f>
        <v>44986</v>
      </c>
      <c r="J1757" t="s">
        <v>95</v>
      </c>
      <c r="K1757" t="s">
        <v>791</v>
      </c>
      <c r="L1757" t="s">
        <v>50</v>
      </c>
      <c r="M1757">
        <v>1</v>
      </c>
      <c r="N1757" t="s">
        <v>128</v>
      </c>
      <c r="O1757">
        <v>7</v>
      </c>
      <c r="P1757">
        <v>5</v>
      </c>
      <c r="Q1757" t="s">
        <v>119</v>
      </c>
      <c r="R1757" t="s">
        <v>40</v>
      </c>
      <c r="S1757" t="s">
        <v>73</v>
      </c>
      <c r="T1757" t="s">
        <v>105</v>
      </c>
      <c r="U1757" t="s">
        <v>33</v>
      </c>
      <c r="V1757">
        <v>100</v>
      </c>
      <c r="W1757">
        <v>67</v>
      </c>
      <c r="X1757" t="str">
        <f>IF(Table1[[#This Row],[Driver Age]]&lt;25,"(&lt;25) Young",IF(Table1[[#This Row],[Driver Age]]&lt;=60,"(25–60) Adult","(&gt;60) Senior"))</f>
        <v>(&gt;60) Senior</v>
      </c>
      <c r="Y1757" t="s">
        <v>44</v>
      </c>
      <c r="Z1757" t="s">
        <v>33</v>
      </c>
      <c r="AA1757" t="s">
        <v>45</v>
      </c>
      <c r="AB1757" t="s">
        <v>64</v>
      </c>
      <c r="AC1757">
        <v>14</v>
      </c>
      <c r="AD1757" t="s">
        <v>135</v>
      </c>
      <c r="AE1757" t="s">
        <v>79</v>
      </c>
      <c r="AF1757" t="s">
        <v>49</v>
      </c>
      <c r="AG1757" t="s">
        <v>50</v>
      </c>
      <c r="AH1757">
        <v>0.71</v>
      </c>
      <c r="AI1757" t="s">
        <v>51</v>
      </c>
      <c r="AJ1757" t="s">
        <v>67</v>
      </c>
    </row>
    <row r="1758" spans="1:36">
      <c r="A1758" t="s">
        <v>2931</v>
      </c>
      <c r="B1758">
        <f>1</f>
        <v>1</v>
      </c>
      <c r="C1758" t="s">
        <v>137</v>
      </c>
      <c r="D1758" t="str">
        <f>VLOOKUP(Table1[[#This Row],[State Name]], Lookup!$A$2:$B$33, 2, FALSE)</f>
        <v>AS</v>
      </c>
      <c r="E1758" t="s">
        <v>33</v>
      </c>
      <c r="F1758">
        <v>2022</v>
      </c>
      <c r="G1758" t="s">
        <v>94</v>
      </c>
      <c r="H1758">
        <f t="shared" si="27"/>
        <v>8</v>
      </c>
      <c r="I1758" s="3">
        <f>DATE(Table1[[#This Row],[Year]],Table1[[#This Row],[Month_Number]],1)</f>
        <v>44774</v>
      </c>
      <c r="J1758" t="s">
        <v>57</v>
      </c>
      <c r="K1758" t="s">
        <v>2433</v>
      </c>
      <c r="L1758" t="s">
        <v>50</v>
      </c>
      <c r="M1758">
        <v>5</v>
      </c>
      <c r="N1758" t="s">
        <v>86</v>
      </c>
      <c r="O1758">
        <v>4</v>
      </c>
      <c r="P1758">
        <v>0</v>
      </c>
      <c r="Q1758" t="s">
        <v>39</v>
      </c>
      <c r="R1758" t="s">
        <v>61</v>
      </c>
      <c r="S1758" t="s">
        <v>73</v>
      </c>
      <c r="T1758" t="s">
        <v>105</v>
      </c>
      <c r="U1758" t="s">
        <v>89</v>
      </c>
      <c r="V1758">
        <v>35</v>
      </c>
      <c r="W1758">
        <v>50</v>
      </c>
      <c r="X1758" t="str">
        <f>IF(Table1[[#This Row],[Driver Age]]&lt;25,"(&lt;25) Young",IF(Table1[[#This Row],[Driver Age]]&lt;=60,"(25–60) Adult","(&gt;60) Senior"))</f>
        <v>(25–60) Adult</v>
      </c>
      <c r="Y1758" t="s">
        <v>44</v>
      </c>
      <c r="Z1758" t="s">
        <v>33</v>
      </c>
      <c r="AA1758" t="s">
        <v>76</v>
      </c>
      <c r="AB1758" t="s">
        <v>77</v>
      </c>
      <c r="AC1758">
        <v>15</v>
      </c>
      <c r="AD1758" t="s">
        <v>135</v>
      </c>
      <c r="AE1758" t="s">
        <v>79</v>
      </c>
      <c r="AF1758" t="s">
        <v>49</v>
      </c>
      <c r="AG1758" t="s">
        <v>143</v>
      </c>
      <c r="AH1758">
        <v>0</v>
      </c>
      <c r="AI1758" t="s">
        <v>66</v>
      </c>
      <c r="AJ1758" t="s">
        <v>109</v>
      </c>
    </row>
    <row r="1759" spans="1:36">
      <c r="A1759" t="s">
        <v>2932</v>
      </c>
      <c r="B1759">
        <f>1</f>
        <v>1</v>
      </c>
      <c r="C1759" t="s">
        <v>220</v>
      </c>
      <c r="D1759" t="str">
        <f>VLOOKUP(Table1[[#This Row],[State Name]], Lookup!$A$2:$B$33, 2, FALSE)</f>
        <v>NL</v>
      </c>
      <c r="E1759" t="s">
        <v>33</v>
      </c>
      <c r="F1759">
        <v>2021</v>
      </c>
      <c r="G1759" t="s">
        <v>138</v>
      </c>
      <c r="H1759">
        <f t="shared" si="27"/>
        <v>9</v>
      </c>
      <c r="I1759" s="3">
        <f>DATE(Table1[[#This Row],[Year]],Table1[[#This Row],[Month_Number]],1)</f>
        <v>44440</v>
      </c>
      <c r="J1759" t="s">
        <v>154</v>
      </c>
      <c r="K1759" t="s">
        <v>2414</v>
      </c>
      <c r="L1759" t="s">
        <v>50</v>
      </c>
      <c r="M1759">
        <v>2</v>
      </c>
      <c r="N1759" t="s">
        <v>60</v>
      </c>
      <c r="O1759">
        <v>8</v>
      </c>
      <c r="P1759">
        <v>0</v>
      </c>
      <c r="Q1759" t="s">
        <v>87</v>
      </c>
      <c r="R1759" t="s">
        <v>61</v>
      </c>
      <c r="S1759" t="s">
        <v>62</v>
      </c>
      <c r="T1759" t="s">
        <v>42</v>
      </c>
      <c r="U1759" t="s">
        <v>89</v>
      </c>
      <c r="V1759">
        <v>78</v>
      </c>
      <c r="W1759">
        <v>60</v>
      </c>
      <c r="X1759" t="str">
        <f>IF(Table1[[#This Row],[Driver Age]]&lt;25,"(&lt;25) Young",IF(Table1[[#This Row],[Driver Age]]&lt;=60,"(25–60) Adult","(&gt;60) Senior"))</f>
        <v>(25–60) Adult</v>
      </c>
      <c r="Y1759" t="s">
        <v>44</v>
      </c>
      <c r="Z1759" t="s">
        <v>90</v>
      </c>
      <c r="AA1759" t="s">
        <v>45</v>
      </c>
      <c r="AB1759" t="s">
        <v>64</v>
      </c>
      <c r="AC1759">
        <v>2</v>
      </c>
      <c r="AD1759" t="s">
        <v>47</v>
      </c>
      <c r="AE1759" t="s">
        <v>48</v>
      </c>
      <c r="AF1759" t="s">
        <v>26</v>
      </c>
      <c r="AG1759" t="s">
        <v>143</v>
      </c>
      <c r="AH1759">
        <v>0</v>
      </c>
      <c r="AI1759" t="s">
        <v>66</v>
      </c>
      <c r="AJ1759" t="s">
        <v>91</v>
      </c>
    </row>
    <row r="1760" spans="1:36">
      <c r="A1760" t="s">
        <v>2933</v>
      </c>
      <c r="B1760">
        <f>1</f>
        <v>1</v>
      </c>
      <c r="C1760" t="s">
        <v>149</v>
      </c>
      <c r="D1760" t="str">
        <f>VLOOKUP(Table1[[#This Row],[State Name]], Lookup!$A$2:$B$33, 2, FALSE)</f>
        <v>AR</v>
      </c>
      <c r="E1760" t="s">
        <v>33</v>
      </c>
      <c r="F1760">
        <v>2021</v>
      </c>
      <c r="G1760" t="s">
        <v>56</v>
      </c>
      <c r="H1760">
        <f t="shared" si="27"/>
        <v>1</v>
      </c>
      <c r="I1760" s="3">
        <f>DATE(Table1[[#This Row],[Year]],Table1[[#This Row],[Month_Number]],1)</f>
        <v>44197</v>
      </c>
      <c r="J1760" t="s">
        <v>95</v>
      </c>
      <c r="K1760" t="s">
        <v>944</v>
      </c>
      <c r="L1760" t="s">
        <v>50</v>
      </c>
      <c r="M1760">
        <v>1</v>
      </c>
      <c r="N1760" t="s">
        <v>60</v>
      </c>
      <c r="O1760">
        <v>7</v>
      </c>
      <c r="P1760">
        <v>4</v>
      </c>
      <c r="Q1760" t="s">
        <v>87</v>
      </c>
      <c r="R1760" t="s">
        <v>88</v>
      </c>
      <c r="S1760" t="s">
        <v>62</v>
      </c>
      <c r="T1760" t="s">
        <v>74</v>
      </c>
      <c r="U1760" t="s">
        <v>43</v>
      </c>
      <c r="V1760">
        <v>114</v>
      </c>
      <c r="W1760">
        <v>69</v>
      </c>
      <c r="X1760" t="str">
        <f>IF(Table1[[#This Row],[Driver Age]]&lt;25,"(&lt;25) Young",IF(Table1[[#This Row],[Driver Age]]&lt;=60,"(25–60) Adult","(&gt;60) Senior"))</f>
        <v>(&gt;60) Senior</v>
      </c>
      <c r="Y1760" t="s">
        <v>75</v>
      </c>
      <c r="Z1760" t="s">
        <v>33</v>
      </c>
      <c r="AA1760" t="s">
        <v>76</v>
      </c>
      <c r="AB1760" t="s">
        <v>46</v>
      </c>
      <c r="AC1760">
        <v>14</v>
      </c>
      <c r="AD1760" t="s">
        <v>135</v>
      </c>
      <c r="AE1760" t="s">
        <v>48</v>
      </c>
      <c r="AF1760" t="s">
        <v>49</v>
      </c>
      <c r="AG1760" t="s">
        <v>50</v>
      </c>
      <c r="AH1760">
        <v>0.56999999999999995</v>
      </c>
      <c r="AI1760" t="s">
        <v>51</v>
      </c>
      <c r="AJ1760" t="s">
        <v>81</v>
      </c>
    </row>
    <row r="1761" spans="1:36">
      <c r="A1761" t="s">
        <v>2934</v>
      </c>
      <c r="B1761">
        <f>1</f>
        <v>1</v>
      </c>
      <c r="C1761" t="s">
        <v>122</v>
      </c>
      <c r="D1761" t="str">
        <f>VLOOKUP(Table1[[#This Row],[State Name]], Lookup!$A$2:$B$33, 2, FALSE)</f>
        <v>RJ</v>
      </c>
      <c r="E1761" t="s">
        <v>483</v>
      </c>
      <c r="F1761">
        <v>2022</v>
      </c>
      <c r="G1761" t="s">
        <v>83</v>
      </c>
      <c r="H1761">
        <f t="shared" si="27"/>
        <v>6</v>
      </c>
      <c r="I1761" s="3">
        <f>DATE(Table1[[#This Row],[Year]],Table1[[#This Row],[Month_Number]],1)</f>
        <v>44713</v>
      </c>
      <c r="J1761" t="s">
        <v>57</v>
      </c>
      <c r="K1761" t="s">
        <v>463</v>
      </c>
      <c r="L1761" t="s">
        <v>59</v>
      </c>
      <c r="M1761">
        <v>3</v>
      </c>
      <c r="N1761" t="s">
        <v>86</v>
      </c>
      <c r="O1761">
        <v>2</v>
      </c>
      <c r="P1761">
        <v>5</v>
      </c>
      <c r="Q1761" t="s">
        <v>103</v>
      </c>
      <c r="R1761" t="s">
        <v>88</v>
      </c>
      <c r="S1761" t="s">
        <v>62</v>
      </c>
      <c r="T1761" t="s">
        <v>105</v>
      </c>
      <c r="U1761" t="s">
        <v>89</v>
      </c>
      <c r="V1761">
        <v>78</v>
      </c>
      <c r="W1761">
        <v>65</v>
      </c>
      <c r="X1761" t="str">
        <f>IF(Table1[[#This Row],[Driver Age]]&lt;25,"(&lt;25) Young",IF(Table1[[#This Row],[Driver Age]]&lt;=60,"(25–60) Adult","(&gt;60) Senior"))</f>
        <v>(&gt;60) Senior</v>
      </c>
      <c r="Y1761" t="s">
        <v>44</v>
      </c>
      <c r="Z1761" t="s">
        <v>33</v>
      </c>
      <c r="AA1761" t="s">
        <v>45</v>
      </c>
      <c r="AB1761" t="s">
        <v>64</v>
      </c>
      <c r="AC1761">
        <v>2</v>
      </c>
      <c r="AD1761" t="s">
        <v>47</v>
      </c>
      <c r="AE1761" t="s">
        <v>79</v>
      </c>
      <c r="AF1761" t="s">
        <v>49</v>
      </c>
      <c r="AG1761" t="s">
        <v>50</v>
      </c>
      <c r="AH1761">
        <v>2.5</v>
      </c>
      <c r="AI1761" t="s">
        <v>51</v>
      </c>
      <c r="AJ1761" t="s">
        <v>91</v>
      </c>
    </row>
    <row r="1762" spans="1:36">
      <c r="A1762" t="s">
        <v>2935</v>
      </c>
      <c r="B1762">
        <f>1</f>
        <v>1</v>
      </c>
      <c r="C1762" t="s">
        <v>191</v>
      </c>
      <c r="D1762" t="str">
        <f>VLOOKUP(Table1[[#This Row],[State Name]], Lookup!$A$2:$B$33, 2, FALSE)</f>
        <v>CH</v>
      </c>
      <c r="E1762" t="s">
        <v>33</v>
      </c>
      <c r="F1762">
        <v>2018</v>
      </c>
      <c r="G1762" t="s">
        <v>192</v>
      </c>
      <c r="H1762">
        <f t="shared" si="27"/>
        <v>3</v>
      </c>
      <c r="I1762" s="3">
        <f>DATE(Table1[[#This Row],[Year]],Table1[[#This Row],[Month_Number]],1)</f>
        <v>43160</v>
      </c>
      <c r="J1762" t="s">
        <v>57</v>
      </c>
      <c r="K1762" t="s">
        <v>872</v>
      </c>
      <c r="L1762" t="s">
        <v>37</v>
      </c>
      <c r="M1762">
        <v>2</v>
      </c>
      <c r="N1762" t="s">
        <v>113</v>
      </c>
      <c r="O1762">
        <v>1</v>
      </c>
      <c r="P1762">
        <v>3</v>
      </c>
      <c r="Q1762" t="s">
        <v>119</v>
      </c>
      <c r="R1762" t="s">
        <v>40</v>
      </c>
      <c r="S1762" t="s">
        <v>41</v>
      </c>
      <c r="T1762" t="s">
        <v>63</v>
      </c>
      <c r="U1762" t="s">
        <v>33</v>
      </c>
      <c r="V1762">
        <v>92</v>
      </c>
      <c r="W1762">
        <v>21</v>
      </c>
      <c r="X1762" t="str">
        <f>IF(Table1[[#This Row],[Driver Age]]&lt;25,"(&lt;25) Young",IF(Table1[[#This Row],[Driver Age]]&lt;=60,"(25–60) Adult","(&gt;60) Senior"))</f>
        <v>(&lt;25) Young</v>
      </c>
      <c r="Y1762" t="s">
        <v>44</v>
      </c>
      <c r="Z1762" t="s">
        <v>107</v>
      </c>
      <c r="AA1762" t="s">
        <v>45</v>
      </c>
      <c r="AB1762" t="s">
        <v>64</v>
      </c>
      <c r="AC1762">
        <v>20</v>
      </c>
      <c r="AD1762" t="s">
        <v>114</v>
      </c>
      <c r="AE1762" t="s">
        <v>65</v>
      </c>
      <c r="AF1762" t="s">
        <v>49</v>
      </c>
      <c r="AG1762" t="s">
        <v>50</v>
      </c>
      <c r="AH1762">
        <v>3</v>
      </c>
      <c r="AI1762" t="s">
        <v>168</v>
      </c>
      <c r="AJ1762" t="s">
        <v>67</v>
      </c>
    </row>
    <row r="1763" spans="1:36">
      <c r="A1763" t="s">
        <v>2936</v>
      </c>
      <c r="B1763">
        <f>1</f>
        <v>1</v>
      </c>
      <c r="C1763" t="s">
        <v>116</v>
      </c>
      <c r="D1763" t="str">
        <f>VLOOKUP(Table1[[#This Row],[State Name]], Lookup!$A$2:$B$33, 2, FALSE)</f>
        <v>HP</v>
      </c>
      <c r="E1763" t="s">
        <v>33</v>
      </c>
      <c r="F1763">
        <v>2021</v>
      </c>
      <c r="G1763" t="s">
        <v>94</v>
      </c>
      <c r="H1763">
        <f t="shared" si="27"/>
        <v>8</v>
      </c>
      <c r="I1763" s="3">
        <f>DATE(Table1[[#This Row],[Year]],Table1[[#This Row],[Month_Number]],1)</f>
        <v>44409</v>
      </c>
      <c r="J1763" t="s">
        <v>35</v>
      </c>
      <c r="K1763" t="s">
        <v>2185</v>
      </c>
      <c r="L1763" t="s">
        <v>37</v>
      </c>
      <c r="M1763">
        <v>4</v>
      </c>
      <c r="N1763" t="s">
        <v>86</v>
      </c>
      <c r="O1763">
        <v>5</v>
      </c>
      <c r="P1763">
        <v>1</v>
      </c>
      <c r="Q1763" t="s">
        <v>103</v>
      </c>
      <c r="R1763" t="s">
        <v>88</v>
      </c>
      <c r="S1763" t="s">
        <v>120</v>
      </c>
      <c r="T1763" t="s">
        <v>42</v>
      </c>
      <c r="U1763" t="s">
        <v>106</v>
      </c>
      <c r="V1763">
        <v>91</v>
      </c>
      <c r="W1763">
        <v>69</v>
      </c>
      <c r="X1763" t="str">
        <f>IF(Table1[[#This Row],[Driver Age]]&lt;25,"(&lt;25) Young",IF(Table1[[#This Row],[Driver Age]]&lt;=60,"(25–60) Adult","(&gt;60) Senior"))</f>
        <v>(&gt;60) Senior</v>
      </c>
      <c r="Y1763" t="s">
        <v>75</v>
      </c>
      <c r="Z1763" t="s">
        <v>107</v>
      </c>
      <c r="AA1763" t="s">
        <v>45</v>
      </c>
      <c r="AB1763" t="s">
        <v>46</v>
      </c>
      <c r="AC1763">
        <v>21</v>
      </c>
      <c r="AD1763" t="s">
        <v>47</v>
      </c>
      <c r="AE1763" t="s">
        <v>48</v>
      </c>
      <c r="AF1763" t="s">
        <v>49</v>
      </c>
      <c r="AG1763" t="s">
        <v>50</v>
      </c>
      <c r="AH1763">
        <v>0.2</v>
      </c>
      <c r="AI1763" t="s">
        <v>51</v>
      </c>
      <c r="AJ1763" t="s">
        <v>67</v>
      </c>
    </row>
    <row r="1764" spans="1:36">
      <c r="A1764" t="s">
        <v>2937</v>
      </c>
      <c r="B1764">
        <f>1</f>
        <v>1</v>
      </c>
      <c r="C1764" t="s">
        <v>286</v>
      </c>
      <c r="D1764" t="str">
        <f>VLOOKUP(Table1[[#This Row],[State Name]], Lookup!$A$2:$B$33, 2, FALSE)</f>
        <v>GA</v>
      </c>
      <c r="E1764" t="s">
        <v>33</v>
      </c>
      <c r="F1764">
        <v>2023</v>
      </c>
      <c r="G1764" t="s">
        <v>111</v>
      </c>
      <c r="H1764">
        <f t="shared" si="27"/>
        <v>10</v>
      </c>
      <c r="I1764" s="3">
        <f>DATE(Table1[[#This Row],[Year]],Table1[[#This Row],[Month_Number]],1)</f>
        <v>45200</v>
      </c>
      <c r="J1764" t="s">
        <v>57</v>
      </c>
      <c r="K1764" t="s">
        <v>506</v>
      </c>
      <c r="L1764" t="s">
        <v>59</v>
      </c>
      <c r="M1764">
        <v>1</v>
      </c>
      <c r="N1764" t="s">
        <v>162</v>
      </c>
      <c r="O1764">
        <v>0</v>
      </c>
      <c r="P1764">
        <v>1</v>
      </c>
      <c r="Q1764" t="s">
        <v>103</v>
      </c>
      <c r="R1764" t="s">
        <v>88</v>
      </c>
      <c r="S1764" t="s">
        <v>73</v>
      </c>
      <c r="T1764" t="s">
        <v>42</v>
      </c>
      <c r="U1764" t="s">
        <v>106</v>
      </c>
      <c r="V1764">
        <v>75</v>
      </c>
      <c r="W1764">
        <v>50</v>
      </c>
      <c r="X1764" t="str">
        <f>IF(Table1[[#This Row],[Driver Age]]&lt;25,"(&lt;25) Young",IF(Table1[[#This Row],[Driver Age]]&lt;=60,"(25–60) Adult","(&gt;60) Senior"))</f>
        <v>(25–60) Adult</v>
      </c>
      <c r="Y1764" t="s">
        <v>75</v>
      </c>
      <c r="Z1764" t="s">
        <v>90</v>
      </c>
      <c r="AA1764" t="s">
        <v>45</v>
      </c>
      <c r="AB1764" t="s">
        <v>77</v>
      </c>
      <c r="AC1764">
        <v>19</v>
      </c>
      <c r="AD1764" t="s">
        <v>114</v>
      </c>
      <c r="AE1764" t="s">
        <v>79</v>
      </c>
      <c r="AF1764" t="s">
        <v>49</v>
      </c>
      <c r="AG1764" t="s">
        <v>50</v>
      </c>
      <c r="AH1764">
        <v>0</v>
      </c>
      <c r="AI1764" t="s">
        <v>66</v>
      </c>
      <c r="AJ1764" t="s">
        <v>91</v>
      </c>
    </row>
    <row r="1765" spans="1:36">
      <c r="A1765" t="s">
        <v>2938</v>
      </c>
      <c r="B1765">
        <f>1</f>
        <v>1</v>
      </c>
      <c r="C1765" t="s">
        <v>234</v>
      </c>
      <c r="D1765" t="str">
        <f>VLOOKUP(Table1[[#This Row],[State Name]], Lookup!$A$2:$B$33, 2, FALSE)</f>
        <v>TR</v>
      </c>
      <c r="E1765" t="s">
        <v>33</v>
      </c>
      <c r="F1765">
        <v>2020</v>
      </c>
      <c r="G1765" t="s">
        <v>171</v>
      </c>
      <c r="H1765">
        <f t="shared" si="27"/>
        <v>2</v>
      </c>
      <c r="I1765" s="3">
        <f>DATE(Table1[[#This Row],[Year]],Table1[[#This Row],[Month_Number]],1)</f>
        <v>43862</v>
      </c>
      <c r="J1765" t="s">
        <v>146</v>
      </c>
      <c r="K1765" t="s">
        <v>2305</v>
      </c>
      <c r="L1765" t="s">
        <v>50</v>
      </c>
      <c r="M1765">
        <v>2</v>
      </c>
      <c r="N1765" t="s">
        <v>86</v>
      </c>
      <c r="O1765">
        <v>3</v>
      </c>
      <c r="P1765">
        <v>2</v>
      </c>
      <c r="Q1765" t="s">
        <v>103</v>
      </c>
      <c r="R1765" t="s">
        <v>104</v>
      </c>
      <c r="S1765" t="s">
        <v>41</v>
      </c>
      <c r="T1765" t="s">
        <v>63</v>
      </c>
      <c r="U1765" t="s">
        <v>43</v>
      </c>
      <c r="V1765">
        <v>105</v>
      </c>
      <c r="W1765">
        <v>65</v>
      </c>
      <c r="X1765" t="str">
        <f>IF(Table1[[#This Row],[Driver Age]]&lt;25,"(&lt;25) Young",IF(Table1[[#This Row],[Driver Age]]&lt;=60,"(25–60) Adult","(&gt;60) Senior"))</f>
        <v>(&gt;60) Senior</v>
      </c>
      <c r="Y1765" t="s">
        <v>44</v>
      </c>
      <c r="Z1765" t="s">
        <v>90</v>
      </c>
      <c r="AA1765" t="s">
        <v>76</v>
      </c>
      <c r="AB1765" t="s">
        <v>46</v>
      </c>
      <c r="AC1765">
        <v>11</v>
      </c>
      <c r="AD1765" t="s">
        <v>78</v>
      </c>
      <c r="AE1765" t="s">
        <v>48</v>
      </c>
      <c r="AF1765" t="s">
        <v>49</v>
      </c>
      <c r="AG1765" t="s">
        <v>50</v>
      </c>
      <c r="AH1765">
        <v>0.67</v>
      </c>
      <c r="AI1765" t="s">
        <v>51</v>
      </c>
      <c r="AJ1765" t="s">
        <v>67</v>
      </c>
    </row>
    <row r="1766" spans="1:36">
      <c r="A1766" t="s">
        <v>2939</v>
      </c>
      <c r="B1766">
        <f>1</f>
        <v>1</v>
      </c>
      <c r="C1766" t="s">
        <v>191</v>
      </c>
      <c r="D1766" t="str">
        <f>VLOOKUP(Table1[[#This Row],[State Name]], Lookup!$A$2:$B$33, 2, FALSE)</f>
        <v>CH</v>
      </c>
      <c r="E1766" t="s">
        <v>33</v>
      </c>
      <c r="F1766">
        <v>2021</v>
      </c>
      <c r="G1766" t="s">
        <v>83</v>
      </c>
      <c r="H1766">
        <f t="shared" si="27"/>
        <v>6</v>
      </c>
      <c r="I1766" s="3">
        <f>DATE(Table1[[#This Row],[Year]],Table1[[#This Row],[Month_Number]],1)</f>
        <v>44348</v>
      </c>
      <c r="J1766" t="s">
        <v>57</v>
      </c>
      <c r="K1766" t="s">
        <v>1037</v>
      </c>
      <c r="L1766" t="s">
        <v>59</v>
      </c>
      <c r="M1766">
        <v>4</v>
      </c>
      <c r="N1766" t="s">
        <v>60</v>
      </c>
      <c r="O1766">
        <v>1</v>
      </c>
      <c r="P1766">
        <v>5</v>
      </c>
      <c r="Q1766" t="s">
        <v>87</v>
      </c>
      <c r="R1766" t="s">
        <v>40</v>
      </c>
      <c r="S1766" t="s">
        <v>120</v>
      </c>
      <c r="T1766" t="s">
        <v>42</v>
      </c>
      <c r="U1766" t="s">
        <v>43</v>
      </c>
      <c r="V1766">
        <v>93</v>
      </c>
      <c r="W1766">
        <v>67</v>
      </c>
      <c r="X1766" t="str">
        <f>IF(Table1[[#This Row],[Driver Age]]&lt;25,"(&lt;25) Young",IF(Table1[[#This Row],[Driver Age]]&lt;=60,"(25–60) Adult","(&gt;60) Senior"))</f>
        <v>(&gt;60) Senior</v>
      </c>
      <c r="Y1766" t="s">
        <v>44</v>
      </c>
      <c r="Z1766" t="s">
        <v>90</v>
      </c>
      <c r="AA1766" t="s">
        <v>76</v>
      </c>
      <c r="AB1766" t="s">
        <v>46</v>
      </c>
      <c r="AC1766">
        <v>17</v>
      </c>
      <c r="AD1766" t="s">
        <v>114</v>
      </c>
      <c r="AE1766" t="s">
        <v>48</v>
      </c>
      <c r="AF1766" t="s">
        <v>49</v>
      </c>
      <c r="AG1766" t="s">
        <v>50</v>
      </c>
      <c r="AH1766">
        <v>5</v>
      </c>
      <c r="AI1766" t="s">
        <v>51</v>
      </c>
      <c r="AJ1766" t="s">
        <v>67</v>
      </c>
    </row>
    <row r="1767" spans="1:36">
      <c r="A1767" t="s">
        <v>2940</v>
      </c>
      <c r="B1767">
        <f>1</f>
        <v>1</v>
      </c>
      <c r="C1767" t="s">
        <v>166</v>
      </c>
      <c r="D1767" t="str">
        <f>VLOOKUP(Table1[[#This Row],[State Name]], Lookup!$A$2:$B$33, 2, FALSE)</f>
        <v>MP</v>
      </c>
      <c r="E1767" t="s">
        <v>33</v>
      </c>
      <c r="F1767">
        <v>2021</v>
      </c>
      <c r="G1767" t="s">
        <v>171</v>
      </c>
      <c r="H1767">
        <f t="shared" si="27"/>
        <v>2</v>
      </c>
      <c r="I1767" s="3">
        <f>DATE(Table1[[#This Row],[Year]],Table1[[#This Row],[Month_Number]],1)</f>
        <v>44228</v>
      </c>
      <c r="J1767" t="s">
        <v>146</v>
      </c>
      <c r="K1767" t="s">
        <v>895</v>
      </c>
      <c r="L1767" t="s">
        <v>50</v>
      </c>
      <c r="M1767">
        <v>1</v>
      </c>
      <c r="N1767" t="s">
        <v>86</v>
      </c>
      <c r="O1767">
        <v>2</v>
      </c>
      <c r="P1767">
        <v>5</v>
      </c>
      <c r="Q1767" t="s">
        <v>87</v>
      </c>
      <c r="R1767" t="s">
        <v>61</v>
      </c>
      <c r="S1767" t="s">
        <v>62</v>
      </c>
      <c r="T1767" t="s">
        <v>42</v>
      </c>
      <c r="U1767" t="s">
        <v>43</v>
      </c>
      <c r="V1767">
        <v>93</v>
      </c>
      <c r="W1767">
        <v>18</v>
      </c>
      <c r="X1767" t="str">
        <f>IF(Table1[[#This Row],[Driver Age]]&lt;25,"(&lt;25) Young",IF(Table1[[#This Row],[Driver Age]]&lt;=60,"(25–60) Adult","(&gt;60) Senior"))</f>
        <v>(&lt;25) Young</v>
      </c>
      <c r="Y1767" t="s">
        <v>44</v>
      </c>
      <c r="Z1767" t="s">
        <v>33</v>
      </c>
      <c r="AA1767" t="s">
        <v>76</v>
      </c>
      <c r="AB1767" t="s">
        <v>64</v>
      </c>
      <c r="AC1767">
        <v>22</v>
      </c>
      <c r="AD1767" t="s">
        <v>47</v>
      </c>
      <c r="AE1767" t="s">
        <v>48</v>
      </c>
      <c r="AF1767" t="s">
        <v>49</v>
      </c>
      <c r="AG1767" t="s">
        <v>50</v>
      </c>
      <c r="AH1767">
        <v>2.5</v>
      </c>
      <c r="AI1767" t="s">
        <v>168</v>
      </c>
      <c r="AJ1767" t="s">
        <v>67</v>
      </c>
    </row>
    <row r="1768" spans="1:36">
      <c r="A1768" t="s">
        <v>2941</v>
      </c>
      <c r="B1768">
        <f>1</f>
        <v>1</v>
      </c>
      <c r="C1768" t="s">
        <v>99</v>
      </c>
      <c r="D1768" t="str">
        <f>VLOOKUP(Table1[[#This Row],[State Name]], Lookup!$A$2:$B$33, 2, FALSE)</f>
        <v>ML</v>
      </c>
      <c r="E1768" t="s">
        <v>33</v>
      </c>
      <c r="F1768">
        <v>2021</v>
      </c>
      <c r="G1768" t="s">
        <v>130</v>
      </c>
      <c r="H1768">
        <f t="shared" si="27"/>
        <v>4</v>
      </c>
      <c r="I1768" s="3">
        <f>DATE(Table1[[#This Row],[Year]],Table1[[#This Row],[Month_Number]],1)</f>
        <v>44287</v>
      </c>
      <c r="J1768" t="s">
        <v>95</v>
      </c>
      <c r="K1768" t="s">
        <v>2942</v>
      </c>
      <c r="L1768" t="s">
        <v>59</v>
      </c>
      <c r="M1768">
        <v>5</v>
      </c>
      <c r="N1768" t="s">
        <v>71</v>
      </c>
      <c r="O1768">
        <v>5</v>
      </c>
      <c r="P1768">
        <v>3</v>
      </c>
      <c r="Q1768" t="s">
        <v>72</v>
      </c>
      <c r="R1768" t="s">
        <v>61</v>
      </c>
      <c r="S1768" t="s">
        <v>62</v>
      </c>
      <c r="T1768" t="s">
        <v>105</v>
      </c>
      <c r="U1768" t="s">
        <v>33</v>
      </c>
      <c r="V1768">
        <v>113</v>
      </c>
      <c r="W1768">
        <v>56</v>
      </c>
      <c r="X1768" t="str">
        <f>IF(Table1[[#This Row],[Driver Age]]&lt;25,"(&lt;25) Young",IF(Table1[[#This Row],[Driver Age]]&lt;=60,"(25–60) Adult","(&gt;60) Senior"))</f>
        <v>(25–60) Adult</v>
      </c>
      <c r="Y1768" t="s">
        <v>44</v>
      </c>
      <c r="Z1768" t="s">
        <v>33</v>
      </c>
      <c r="AA1768" t="s">
        <v>45</v>
      </c>
      <c r="AB1768" t="s">
        <v>46</v>
      </c>
      <c r="AC1768">
        <v>13</v>
      </c>
      <c r="AD1768" t="s">
        <v>135</v>
      </c>
      <c r="AE1768" t="s">
        <v>48</v>
      </c>
      <c r="AF1768" t="s">
        <v>49</v>
      </c>
      <c r="AG1768" t="s">
        <v>50</v>
      </c>
      <c r="AH1768">
        <v>0.6</v>
      </c>
      <c r="AI1768" t="s">
        <v>66</v>
      </c>
      <c r="AJ1768" t="s">
        <v>81</v>
      </c>
    </row>
    <row r="1769" spans="1:36">
      <c r="A1769" t="s">
        <v>2943</v>
      </c>
      <c r="B1769">
        <f>1</f>
        <v>1</v>
      </c>
      <c r="C1769" t="s">
        <v>170</v>
      </c>
      <c r="D1769" t="str">
        <f>VLOOKUP(Table1[[#This Row],[State Name]], Lookup!$A$2:$B$33, 2, FALSE)</f>
        <v>PY</v>
      </c>
      <c r="E1769" t="s">
        <v>33</v>
      </c>
      <c r="F1769">
        <v>2019</v>
      </c>
      <c r="G1769" t="s">
        <v>94</v>
      </c>
      <c r="H1769">
        <f t="shared" si="27"/>
        <v>8</v>
      </c>
      <c r="I1769" s="3">
        <f>DATE(Table1[[#This Row],[Year]],Table1[[#This Row],[Month_Number]],1)</f>
        <v>43678</v>
      </c>
      <c r="J1769" t="s">
        <v>146</v>
      </c>
      <c r="K1769" t="s">
        <v>2185</v>
      </c>
      <c r="L1769" t="s">
        <v>37</v>
      </c>
      <c r="M1769">
        <v>2</v>
      </c>
      <c r="N1769" t="s">
        <v>128</v>
      </c>
      <c r="O1769">
        <v>9</v>
      </c>
      <c r="P1769">
        <v>1</v>
      </c>
      <c r="Q1769" t="s">
        <v>87</v>
      </c>
      <c r="R1769" t="s">
        <v>40</v>
      </c>
      <c r="S1769" t="s">
        <v>73</v>
      </c>
      <c r="T1769" t="s">
        <v>74</v>
      </c>
      <c r="U1769" t="s">
        <v>106</v>
      </c>
      <c r="V1769">
        <v>35</v>
      </c>
      <c r="W1769">
        <v>35</v>
      </c>
      <c r="X1769" t="str">
        <f>IF(Table1[[#This Row],[Driver Age]]&lt;25,"(&lt;25) Young",IF(Table1[[#This Row],[Driver Age]]&lt;=60,"(25–60) Adult","(&gt;60) Senior"))</f>
        <v>(25–60) Adult</v>
      </c>
      <c r="Y1769" t="s">
        <v>75</v>
      </c>
      <c r="Z1769" t="s">
        <v>90</v>
      </c>
      <c r="AA1769" t="s">
        <v>76</v>
      </c>
      <c r="AB1769" t="s">
        <v>46</v>
      </c>
      <c r="AC1769">
        <v>21</v>
      </c>
      <c r="AD1769" t="s">
        <v>47</v>
      </c>
      <c r="AE1769" t="s">
        <v>65</v>
      </c>
      <c r="AF1769" t="s">
        <v>49</v>
      </c>
      <c r="AG1769" t="s">
        <v>50</v>
      </c>
      <c r="AH1769">
        <v>0.11</v>
      </c>
      <c r="AI1769" t="s">
        <v>108</v>
      </c>
      <c r="AJ1769" t="s">
        <v>109</v>
      </c>
    </row>
    <row r="1770" spans="1:36">
      <c r="A1770" t="s">
        <v>2944</v>
      </c>
      <c r="B1770">
        <f>1</f>
        <v>1</v>
      </c>
      <c r="C1770" t="s">
        <v>311</v>
      </c>
      <c r="D1770" t="str">
        <f>VLOOKUP(Table1[[#This Row],[State Name]], Lookup!$A$2:$B$33, 2, FALSE)</f>
        <v>JH</v>
      </c>
      <c r="E1770" t="s">
        <v>33</v>
      </c>
      <c r="F1770">
        <v>2023</v>
      </c>
      <c r="G1770" t="s">
        <v>100</v>
      </c>
      <c r="H1770">
        <f t="shared" si="27"/>
        <v>11</v>
      </c>
      <c r="I1770" s="3">
        <f>DATE(Table1[[#This Row],[Year]],Table1[[#This Row],[Month_Number]],1)</f>
        <v>45231</v>
      </c>
      <c r="J1770" t="s">
        <v>35</v>
      </c>
      <c r="K1770" t="s">
        <v>1938</v>
      </c>
      <c r="L1770" t="s">
        <v>50</v>
      </c>
      <c r="M1770">
        <v>5</v>
      </c>
      <c r="N1770" t="s">
        <v>128</v>
      </c>
      <c r="O1770">
        <v>2</v>
      </c>
      <c r="P1770">
        <v>5</v>
      </c>
      <c r="Q1770" t="s">
        <v>72</v>
      </c>
      <c r="R1770" t="s">
        <v>61</v>
      </c>
      <c r="S1770" t="s">
        <v>73</v>
      </c>
      <c r="T1770" t="s">
        <v>42</v>
      </c>
      <c r="U1770" t="s">
        <v>106</v>
      </c>
      <c r="V1770">
        <v>90</v>
      </c>
      <c r="W1770">
        <v>35</v>
      </c>
      <c r="X1770" t="str">
        <f>IF(Table1[[#This Row],[Driver Age]]&lt;25,"(&lt;25) Young",IF(Table1[[#This Row],[Driver Age]]&lt;=60,"(25–60) Adult","(&gt;60) Senior"))</f>
        <v>(25–60) Adult</v>
      </c>
      <c r="Y1770" t="s">
        <v>44</v>
      </c>
      <c r="Z1770" t="s">
        <v>90</v>
      </c>
      <c r="AA1770" t="s">
        <v>45</v>
      </c>
      <c r="AB1770" t="s">
        <v>97</v>
      </c>
      <c r="AC1770">
        <v>19</v>
      </c>
      <c r="AD1770" t="s">
        <v>114</v>
      </c>
      <c r="AE1770" t="s">
        <v>79</v>
      </c>
      <c r="AF1770" t="s">
        <v>49</v>
      </c>
      <c r="AG1770" t="s">
        <v>50</v>
      </c>
      <c r="AH1770">
        <v>2.5</v>
      </c>
      <c r="AI1770" t="s">
        <v>108</v>
      </c>
      <c r="AJ1770" t="s">
        <v>67</v>
      </c>
    </row>
    <row r="1771" spans="1:36">
      <c r="A1771" t="s">
        <v>2945</v>
      </c>
      <c r="B1771">
        <f>1</f>
        <v>1</v>
      </c>
      <c r="C1771" t="s">
        <v>191</v>
      </c>
      <c r="D1771" t="str">
        <f>VLOOKUP(Table1[[#This Row],[State Name]], Lookup!$A$2:$B$33, 2, FALSE)</f>
        <v>CH</v>
      </c>
      <c r="E1771" t="s">
        <v>33</v>
      </c>
      <c r="F1771">
        <v>2021</v>
      </c>
      <c r="G1771" t="s">
        <v>171</v>
      </c>
      <c r="H1771">
        <f t="shared" si="27"/>
        <v>2</v>
      </c>
      <c r="I1771" s="3">
        <f>DATE(Table1[[#This Row],[Year]],Table1[[#This Row],[Month_Number]],1)</f>
        <v>44228</v>
      </c>
      <c r="J1771" t="s">
        <v>57</v>
      </c>
      <c r="K1771" t="s">
        <v>2510</v>
      </c>
      <c r="L1771" t="s">
        <v>59</v>
      </c>
      <c r="M1771">
        <v>2</v>
      </c>
      <c r="N1771" t="s">
        <v>162</v>
      </c>
      <c r="O1771">
        <v>2</v>
      </c>
      <c r="P1771">
        <v>4</v>
      </c>
      <c r="Q1771" t="s">
        <v>87</v>
      </c>
      <c r="R1771" t="s">
        <v>88</v>
      </c>
      <c r="S1771" t="s">
        <v>120</v>
      </c>
      <c r="T1771" t="s">
        <v>105</v>
      </c>
      <c r="U1771" t="s">
        <v>106</v>
      </c>
      <c r="V1771">
        <v>100</v>
      </c>
      <c r="W1771">
        <v>56</v>
      </c>
      <c r="X1771" t="str">
        <f>IF(Table1[[#This Row],[Driver Age]]&lt;25,"(&lt;25) Young",IF(Table1[[#This Row],[Driver Age]]&lt;=60,"(25–60) Adult","(&gt;60) Senior"))</f>
        <v>(25–60) Adult</v>
      </c>
      <c r="Y1771" t="s">
        <v>75</v>
      </c>
      <c r="Z1771" t="s">
        <v>33</v>
      </c>
      <c r="AA1771" t="s">
        <v>45</v>
      </c>
      <c r="AB1771" t="s">
        <v>46</v>
      </c>
      <c r="AC1771">
        <v>2</v>
      </c>
      <c r="AD1771" t="s">
        <v>47</v>
      </c>
      <c r="AE1771" t="s">
        <v>48</v>
      </c>
      <c r="AF1771" t="s">
        <v>49</v>
      </c>
      <c r="AG1771" t="s">
        <v>50</v>
      </c>
      <c r="AH1771">
        <v>2</v>
      </c>
      <c r="AI1771" t="s">
        <v>66</v>
      </c>
      <c r="AJ1771" t="s">
        <v>67</v>
      </c>
    </row>
    <row r="1772" spans="1:36">
      <c r="A1772" t="s">
        <v>2946</v>
      </c>
      <c r="B1772">
        <f>1</f>
        <v>1</v>
      </c>
      <c r="C1772" t="s">
        <v>183</v>
      </c>
      <c r="D1772" t="str">
        <f>VLOOKUP(Table1[[#This Row],[State Name]], Lookup!$A$2:$B$33, 2, FALSE)</f>
        <v>TN</v>
      </c>
      <c r="E1772" t="s">
        <v>184</v>
      </c>
      <c r="F1772">
        <v>2022</v>
      </c>
      <c r="G1772" t="s">
        <v>138</v>
      </c>
      <c r="H1772">
        <f t="shared" si="27"/>
        <v>9</v>
      </c>
      <c r="I1772" s="3">
        <f>DATE(Table1[[#This Row],[Year]],Table1[[#This Row],[Month_Number]],1)</f>
        <v>44805</v>
      </c>
      <c r="J1772" t="s">
        <v>57</v>
      </c>
      <c r="K1772" t="s">
        <v>491</v>
      </c>
      <c r="L1772" t="s">
        <v>59</v>
      </c>
      <c r="M1772">
        <v>3</v>
      </c>
      <c r="N1772" t="s">
        <v>60</v>
      </c>
      <c r="O1772">
        <v>0</v>
      </c>
      <c r="P1772">
        <v>5</v>
      </c>
      <c r="Q1772" t="s">
        <v>87</v>
      </c>
      <c r="R1772" t="s">
        <v>88</v>
      </c>
      <c r="S1772" t="s">
        <v>41</v>
      </c>
      <c r="T1772" t="s">
        <v>42</v>
      </c>
      <c r="U1772" t="s">
        <v>106</v>
      </c>
      <c r="V1772">
        <v>110</v>
      </c>
      <c r="W1772">
        <v>52</v>
      </c>
      <c r="X1772" t="str">
        <f>IF(Table1[[#This Row],[Driver Age]]&lt;25,"(&lt;25) Young",IF(Table1[[#This Row],[Driver Age]]&lt;=60,"(25–60) Adult","(&gt;60) Senior"))</f>
        <v>(25–60) Adult</v>
      </c>
      <c r="Y1772" t="s">
        <v>44</v>
      </c>
      <c r="Z1772" t="s">
        <v>90</v>
      </c>
      <c r="AA1772" t="s">
        <v>76</v>
      </c>
      <c r="AB1772" t="s">
        <v>77</v>
      </c>
      <c r="AC1772">
        <v>15</v>
      </c>
      <c r="AD1772" t="s">
        <v>135</v>
      </c>
      <c r="AE1772" t="s">
        <v>79</v>
      </c>
      <c r="AF1772" t="s">
        <v>49</v>
      </c>
      <c r="AG1772" t="s">
        <v>50</v>
      </c>
      <c r="AH1772">
        <v>0</v>
      </c>
      <c r="AI1772" t="s">
        <v>66</v>
      </c>
      <c r="AJ1772" t="s">
        <v>81</v>
      </c>
    </row>
    <row r="1773" spans="1:36">
      <c r="A1773" t="s">
        <v>2947</v>
      </c>
      <c r="B1773">
        <f>1</f>
        <v>1</v>
      </c>
      <c r="C1773" t="s">
        <v>145</v>
      </c>
      <c r="D1773" t="str">
        <f>VLOOKUP(Table1[[#This Row],[State Name]], Lookup!$A$2:$B$33, 2, FALSE)</f>
        <v>TS</v>
      </c>
      <c r="E1773" t="s">
        <v>33</v>
      </c>
      <c r="F1773">
        <v>2018</v>
      </c>
      <c r="G1773" t="s">
        <v>192</v>
      </c>
      <c r="H1773">
        <f t="shared" si="27"/>
        <v>3</v>
      </c>
      <c r="I1773" s="3">
        <f>DATE(Table1[[#This Row],[Year]],Table1[[#This Row],[Month_Number]],1)</f>
        <v>43160</v>
      </c>
      <c r="J1773" t="s">
        <v>95</v>
      </c>
      <c r="K1773" t="s">
        <v>925</v>
      </c>
      <c r="L1773" t="s">
        <v>50</v>
      </c>
      <c r="M1773">
        <v>1</v>
      </c>
      <c r="N1773" t="s">
        <v>60</v>
      </c>
      <c r="O1773">
        <v>5</v>
      </c>
      <c r="P1773">
        <v>5</v>
      </c>
      <c r="Q1773" t="s">
        <v>72</v>
      </c>
      <c r="R1773" t="s">
        <v>61</v>
      </c>
      <c r="S1773" t="s">
        <v>73</v>
      </c>
      <c r="T1773" t="s">
        <v>105</v>
      </c>
      <c r="U1773" t="s">
        <v>33</v>
      </c>
      <c r="V1773">
        <v>39</v>
      </c>
      <c r="W1773">
        <v>60</v>
      </c>
      <c r="X1773" t="str">
        <f>IF(Table1[[#This Row],[Driver Age]]&lt;25,"(&lt;25) Young",IF(Table1[[#This Row],[Driver Age]]&lt;=60,"(25–60) Adult","(&gt;60) Senior"))</f>
        <v>(25–60) Adult</v>
      </c>
      <c r="Y1773" t="s">
        <v>44</v>
      </c>
      <c r="Z1773" t="s">
        <v>33</v>
      </c>
      <c r="AA1773" t="s">
        <v>76</v>
      </c>
      <c r="AB1773" t="s">
        <v>77</v>
      </c>
      <c r="AC1773">
        <v>2</v>
      </c>
      <c r="AD1773" t="s">
        <v>47</v>
      </c>
      <c r="AE1773" t="s">
        <v>65</v>
      </c>
      <c r="AF1773" t="s">
        <v>49</v>
      </c>
      <c r="AG1773" t="s">
        <v>50</v>
      </c>
      <c r="AH1773">
        <v>1</v>
      </c>
      <c r="AI1773" t="s">
        <v>66</v>
      </c>
      <c r="AJ1773" t="s">
        <v>109</v>
      </c>
    </row>
    <row r="1774" spans="1:36">
      <c r="A1774" t="s">
        <v>2948</v>
      </c>
      <c r="B1774">
        <f>1</f>
        <v>1</v>
      </c>
      <c r="C1774" t="s">
        <v>311</v>
      </c>
      <c r="D1774" t="str">
        <f>VLOOKUP(Table1[[#This Row],[State Name]], Lookup!$A$2:$B$33, 2, FALSE)</f>
        <v>JH</v>
      </c>
      <c r="E1774" t="s">
        <v>33</v>
      </c>
      <c r="F1774">
        <v>2020</v>
      </c>
      <c r="G1774" t="s">
        <v>130</v>
      </c>
      <c r="H1774">
        <f t="shared" si="27"/>
        <v>4</v>
      </c>
      <c r="I1774" s="3">
        <f>DATE(Table1[[#This Row],[Year]],Table1[[#This Row],[Month_Number]],1)</f>
        <v>43922</v>
      </c>
      <c r="J1774" t="s">
        <v>57</v>
      </c>
      <c r="K1774" t="s">
        <v>910</v>
      </c>
      <c r="L1774" t="s">
        <v>50</v>
      </c>
      <c r="M1774">
        <v>2</v>
      </c>
      <c r="N1774" t="s">
        <v>128</v>
      </c>
      <c r="O1774">
        <v>10</v>
      </c>
      <c r="P1774">
        <v>3</v>
      </c>
      <c r="Q1774" t="s">
        <v>119</v>
      </c>
      <c r="R1774" t="s">
        <v>88</v>
      </c>
      <c r="S1774" t="s">
        <v>62</v>
      </c>
      <c r="T1774" t="s">
        <v>74</v>
      </c>
      <c r="U1774" t="s">
        <v>43</v>
      </c>
      <c r="V1774">
        <v>95</v>
      </c>
      <c r="W1774">
        <v>63</v>
      </c>
      <c r="X1774" t="str">
        <f>IF(Table1[[#This Row],[Driver Age]]&lt;25,"(&lt;25) Young",IF(Table1[[#This Row],[Driver Age]]&lt;=60,"(25–60) Adult","(&gt;60) Senior"))</f>
        <v>(&gt;60) Senior</v>
      </c>
      <c r="Y1774" t="s">
        <v>44</v>
      </c>
      <c r="Z1774" t="s">
        <v>90</v>
      </c>
      <c r="AA1774" t="s">
        <v>45</v>
      </c>
      <c r="AB1774" t="s">
        <v>46</v>
      </c>
      <c r="AC1774">
        <v>9</v>
      </c>
      <c r="AD1774" t="s">
        <v>78</v>
      </c>
      <c r="AE1774" t="s">
        <v>48</v>
      </c>
      <c r="AF1774" t="s">
        <v>49</v>
      </c>
      <c r="AG1774" t="s">
        <v>50</v>
      </c>
      <c r="AH1774">
        <v>0.3</v>
      </c>
      <c r="AI1774" t="s">
        <v>66</v>
      </c>
      <c r="AJ1774" t="s">
        <v>67</v>
      </c>
    </row>
    <row r="1775" spans="1:36">
      <c r="A1775" t="s">
        <v>2949</v>
      </c>
      <c r="B1775">
        <f>1</f>
        <v>1</v>
      </c>
      <c r="C1775" t="s">
        <v>211</v>
      </c>
      <c r="D1775" t="str">
        <f>VLOOKUP(Table1[[#This Row],[State Name]], Lookup!$A$2:$B$33, 2, FALSE)</f>
        <v>WB</v>
      </c>
      <c r="E1775" t="s">
        <v>265</v>
      </c>
      <c r="F1775">
        <v>2022</v>
      </c>
      <c r="G1775" t="s">
        <v>192</v>
      </c>
      <c r="H1775">
        <f t="shared" si="27"/>
        <v>3</v>
      </c>
      <c r="I1775" s="3">
        <f>DATE(Table1[[#This Row],[Year]],Table1[[#This Row],[Month_Number]],1)</f>
        <v>44621</v>
      </c>
      <c r="J1775" t="s">
        <v>57</v>
      </c>
      <c r="K1775" t="s">
        <v>381</v>
      </c>
      <c r="L1775" t="s">
        <v>37</v>
      </c>
      <c r="M1775">
        <v>3</v>
      </c>
      <c r="N1775" t="s">
        <v>38</v>
      </c>
      <c r="O1775">
        <v>4</v>
      </c>
      <c r="P1775">
        <v>5</v>
      </c>
      <c r="Q1775" t="s">
        <v>72</v>
      </c>
      <c r="R1775" t="s">
        <v>88</v>
      </c>
      <c r="S1775" t="s">
        <v>41</v>
      </c>
      <c r="T1775" t="s">
        <v>42</v>
      </c>
      <c r="U1775" t="s">
        <v>43</v>
      </c>
      <c r="V1775">
        <v>39</v>
      </c>
      <c r="W1775">
        <v>28</v>
      </c>
      <c r="X1775" t="str">
        <f>IF(Table1[[#This Row],[Driver Age]]&lt;25,"(&lt;25) Young",IF(Table1[[#This Row],[Driver Age]]&lt;=60,"(25–60) Adult","(&gt;60) Senior"))</f>
        <v>(25–60) Adult</v>
      </c>
      <c r="Y1775" t="s">
        <v>75</v>
      </c>
      <c r="Z1775" t="s">
        <v>33</v>
      </c>
      <c r="AA1775" t="s">
        <v>45</v>
      </c>
      <c r="AB1775" t="s">
        <v>77</v>
      </c>
      <c r="AC1775">
        <v>22</v>
      </c>
      <c r="AD1775" t="s">
        <v>47</v>
      </c>
      <c r="AE1775" t="s">
        <v>79</v>
      </c>
      <c r="AF1775" t="s">
        <v>49</v>
      </c>
      <c r="AG1775" t="s">
        <v>50</v>
      </c>
      <c r="AH1775">
        <v>1.25</v>
      </c>
      <c r="AI1775" t="s">
        <v>80</v>
      </c>
      <c r="AJ1775" t="s">
        <v>109</v>
      </c>
    </row>
    <row r="1776" spans="1:36">
      <c r="A1776" t="s">
        <v>2950</v>
      </c>
      <c r="B1776">
        <f>1</f>
        <v>1</v>
      </c>
      <c r="C1776" t="s">
        <v>54</v>
      </c>
      <c r="D1776" t="str">
        <f>VLOOKUP(Table1[[#This Row],[State Name]], Lookup!$A$2:$B$33, 2, FALSE)</f>
        <v>UP</v>
      </c>
      <c r="E1776" t="s">
        <v>55</v>
      </c>
      <c r="F1776">
        <v>2020</v>
      </c>
      <c r="G1776" t="s">
        <v>34</v>
      </c>
      <c r="H1776">
        <f t="shared" si="27"/>
        <v>5</v>
      </c>
      <c r="I1776" s="3">
        <f>DATE(Table1[[#This Row],[Year]],Table1[[#This Row],[Month_Number]],1)</f>
        <v>43952</v>
      </c>
      <c r="J1776" t="s">
        <v>84</v>
      </c>
      <c r="K1776" t="s">
        <v>1275</v>
      </c>
      <c r="L1776" t="s">
        <v>50</v>
      </c>
      <c r="M1776">
        <v>1</v>
      </c>
      <c r="N1776" t="s">
        <v>162</v>
      </c>
      <c r="O1776">
        <v>4</v>
      </c>
      <c r="P1776">
        <v>5</v>
      </c>
      <c r="Q1776" t="s">
        <v>72</v>
      </c>
      <c r="R1776" t="s">
        <v>40</v>
      </c>
      <c r="S1776" t="s">
        <v>120</v>
      </c>
      <c r="T1776" t="s">
        <v>42</v>
      </c>
      <c r="U1776" t="s">
        <v>33</v>
      </c>
      <c r="V1776">
        <v>79</v>
      </c>
      <c r="W1776">
        <v>67</v>
      </c>
      <c r="X1776" t="str">
        <f>IF(Table1[[#This Row],[Driver Age]]&lt;25,"(&lt;25) Young",IF(Table1[[#This Row],[Driver Age]]&lt;=60,"(25–60) Adult","(&gt;60) Senior"))</f>
        <v>(&gt;60) Senior</v>
      </c>
      <c r="Y1776" t="s">
        <v>75</v>
      </c>
      <c r="Z1776" t="s">
        <v>90</v>
      </c>
      <c r="AA1776" t="s">
        <v>45</v>
      </c>
      <c r="AB1776" t="s">
        <v>64</v>
      </c>
      <c r="AC1776">
        <v>0</v>
      </c>
      <c r="AD1776" t="s">
        <v>47</v>
      </c>
      <c r="AE1776" t="s">
        <v>48</v>
      </c>
      <c r="AF1776" t="s">
        <v>26</v>
      </c>
      <c r="AG1776" t="s">
        <v>50</v>
      </c>
      <c r="AH1776">
        <v>1.25</v>
      </c>
      <c r="AI1776" t="s">
        <v>51</v>
      </c>
      <c r="AJ1776" t="s">
        <v>91</v>
      </c>
    </row>
    <row r="1777" spans="1:36">
      <c r="A1777" t="s">
        <v>2951</v>
      </c>
      <c r="B1777">
        <f>1</f>
        <v>1</v>
      </c>
      <c r="C1777" t="s">
        <v>220</v>
      </c>
      <c r="D1777" t="str">
        <f>VLOOKUP(Table1[[#This Row],[State Name]], Lookup!$A$2:$B$33, 2, FALSE)</f>
        <v>NL</v>
      </c>
      <c r="E1777" t="s">
        <v>33</v>
      </c>
      <c r="F1777">
        <v>2022</v>
      </c>
      <c r="G1777" t="s">
        <v>138</v>
      </c>
      <c r="H1777">
        <f t="shared" si="27"/>
        <v>9</v>
      </c>
      <c r="I1777" s="3">
        <f>DATE(Table1[[#This Row],[Year]],Table1[[#This Row],[Month_Number]],1)</f>
        <v>44805</v>
      </c>
      <c r="J1777" t="s">
        <v>101</v>
      </c>
      <c r="K1777" t="s">
        <v>1795</v>
      </c>
      <c r="L1777" t="s">
        <v>59</v>
      </c>
      <c r="M1777">
        <v>3</v>
      </c>
      <c r="N1777" t="s">
        <v>60</v>
      </c>
      <c r="O1777">
        <v>4</v>
      </c>
      <c r="P1777">
        <v>3</v>
      </c>
      <c r="Q1777" t="s">
        <v>39</v>
      </c>
      <c r="R1777" t="s">
        <v>40</v>
      </c>
      <c r="S1777" t="s">
        <v>120</v>
      </c>
      <c r="T1777" t="s">
        <v>42</v>
      </c>
      <c r="U1777" t="s">
        <v>89</v>
      </c>
      <c r="V1777">
        <v>94</v>
      </c>
      <c r="W1777">
        <v>35</v>
      </c>
      <c r="X1777" t="str">
        <f>IF(Table1[[#This Row],[Driver Age]]&lt;25,"(&lt;25) Young",IF(Table1[[#This Row],[Driver Age]]&lt;=60,"(25–60) Adult","(&gt;60) Senior"))</f>
        <v>(25–60) Adult</v>
      </c>
      <c r="Y1777" t="s">
        <v>44</v>
      </c>
      <c r="Z1777" t="s">
        <v>33</v>
      </c>
      <c r="AA1777" t="s">
        <v>76</v>
      </c>
      <c r="AB1777" t="s">
        <v>46</v>
      </c>
      <c r="AC1777">
        <v>6</v>
      </c>
      <c r="AD1777" t="s">
        <v>78</v>
      </c>
      <c r="AE1777" t="s">
        <v>79</v>
      </c>
      <c r="AF1777" t="s">
        <v>49</v>
      </c>
      <c r="AG1777" t="s">
        <v>50</v>
      </c>
      <c r="AH1777">
        <v>0.75</v>
      </c>
      <c r="AI1777" t="s">
        <v>108</v>
      </c>
      <c r="AJ1777" t="s">
        <v>67</v>
      </c>
    </row>
    <row r="1778" spans="1:36">
      <c r="A1778" t="s">
        <v>2952</v>
      </c>
      <c r="B1778">
        <f>1</f>
        <v>1</v>
      </c>
      <c r="C1778" t="s">
        <v>32</v>
      </c>
      <c r="D1778" t="str">
        <f>VLOOKUP(Table1[[#This Row],[State Name]], Lookup!$A$2:$B$33, 2, FALSE)</f>
        <v>JK</v>
      </c>
      <c r="E1778" t="s">
        <v>33</v>
      </c>
      <c r="F1778">
        <v>2023</v>
      </c>
      <c r="G1778" t="s">
        <v>117</v>
      </c>
      <c r="H1778">
        <f t="shared" si="27"/>
        <v>12</v>
      </c>
      <c r="I1778" s="3">
        <f>DATE(Table1[[#This Row],[Year]],Table1[[#This Row],[Month_Number]],1)</f>
        <v>45261</v>
      </c>
      <c r="J1778" t="s">
        <v>57</v>
      </c>
      <c r="K1778" t="s">
        <v>2953</v>
      </c>
      <c r="L1778" t="s">
        <v>50</v>
      </c>
      <c r="M1778">
        <v>2</v>
      </c>
      <c r="N1778" t="s">
        <v>38</v>
      </c>
      <c r="O1778">
        <v>9</v>
      </c>
      <c r="P1778">
        <v>0</v>
      </c>
      <c r="Q1778" t="s">
        <v>103</v>
      </c>
      <c r="R1778" t="s">
        <v>40</v>
      </c>
      <c r="S1778" t="s">
        <v>73</v>
      </c>
      <c r="T1778" t="s">
        <v>74</v>
      </c>
      <c r="U1778" t="s">
        <v>33</v>
      </c>
      <c r="V1778">
        <v>95</v>
      </c>
      <c r="W1778">
        <v>56</v>
      </c>
      <c r="X1778" t="str">
        <f>IF(Table1[[#This Row],[Driver Age]]&lt;25,"(&lt;25) Young",IF(Table1[[#This Row],[Driver Age]]&lt;=60,"(25–60) Adult","(&gt;60) Senior"))</f>
        <v>(25–60) Adult</v>
      </c>
      <c r="Y1778" t="s">
        <v>75</v>
      </c>
      <c r="Z1778" t="s">
        <v>107</v>
      </c>
      <c r="AA1778" t="s">
        <v>76</v>
      </c>
      <c r="AB1778" t="s">
        <v>77</v>
      </c>
      <c r="AC1778">
        <v>3</v>
      </c>
      <c r="AD1778" t="s">
        <v>47</v>
      </c>
      <c r="AE1778" t="s">
        <v>79</v>
      </c>
      <c r="AF1778" t="s">
        <v>49</v>
      </c>
      <c r="AG1778" t="s">
        <v>143</v>
      </c>
      <c r="AH1778">
        <v>0</v>
      </c>
      <c r="AI1778" t="s">
        <v>66</v>
      </c>
      <c r="AJ1778" t="s">
        <v>67</v>
      </c>
    </row>
    <row r="1779" spans="1:36">
      <c r="A1779" t="s">
        <v>2954</v>
      </c>
      <c r="B1779">
        <f>1</f>
        <v>1</v>
      </c>
      <c r="C1779" t="s">
        <v>177</v>
      </c>
      <c r="D1779" t="str">
        <f>VLOOKUP(Table1[[#This Row],[State Name]], Lookup!$A$2:$B$33, 2, FALSE)</f>
        <v>MH</v>
      </c>
      <c r="E1779" t="s">
        <v>203</v>
      </c>
      <c r="F1779">
        <v>2023</v>
      </c>
      <c r="G1779" t="s">
        <v>130</v>
      </c>
      <c r="H1779">
        <f t="shared" si="27"/>
        <v>4</v>
      </c>
      <c r="I1779" s="3">
        <f>DATE(Table1[[#This Row],[Year]],Table1[[#This Row],[Month_Number]],1)</f>
        <v>45017</v>
      </c>
      <c r="J1779" t="s">
        <v>154</v>
      </c>
      <c r="K1779" t="s">
        <v>2955</v>
      </c>
      <c r="L1779" t="s">
        <v>50</v>
      </c>
      <c r="M1779">
        <v>5</v>
      </c>
      <c r="N1779" t="s">
        <v>113</v>
      </c>
      <c r="O1779">
        <v>8</v>
      </c>
      <c r="P1779">
        <v>5</v>
      </c>
      <c r="Q1779" t="s">
        <v>103</v>
      </c>
      <c r="R1779" t="s">
        <v>104</v>
      </c>
      <c r="S1779" t="s">
        <v>120</v>
      </c>
      <c r="T1779" t="s">
        <v>42</v>
      </c>
      <c r="U1779" t="s">
        <v>89</v>
      </c>
      <c r="V1779">
        <v>105</v>
      </c>
      <c r="W1779">
        <v>20</v>
      </c>
      <c r="X1779" t="str">
        <f>IF(Table1[[#This Row],[Driver Age]]&lt;25,"(&lt;25) Young",IF(Table1[[#This Row],[Driver Age]]&lt;=60,"(25–60) Adult","(&gt;60) Senior"))</f>
        <v>(&lt;25) Young</v>
      </c>
      <c r="Y1779" t="s">
        <v>75</v>
      </c>
      <c r="Z1779" t="s">
        <v>107</v>
      </c>
      <c r="AA1779" t="s">
        <v>45</v>
      </c>
      <c r="AB1779" t="s">
        <v>46</v>
      </c>
      <c r="AC1779">
        <v>8</v>
      </c>
      <c r="AD1779" t="s">
        <v>78</v>
      </c>
      <c r="AE1779" t="s">
        <v>79</v>
      </c>
      <c r="AF1779" t="s">
        <v>26</v>
      </c>
      <c r="AG1779" t="s">
        <v>50</v>
      </c>
      <c r="AH1779">
        <v>0.62</v>
      </c>
      <c r="AI1779" t="s">
        <v>168</v>
      </c>
      <c r="AJ1779" t="s">
        <v>67</v>
      </c>
    </row>
    <row r="1780" spans="1:36">
      <c r="A1780" t="s">
        <v>2956</v>
      </c>
      <c r="B1780">
        <f>1</f>
        <v>1</v>
      </c>
      <c r="C1780" t="s">
        <v>294</v>
      </c>
      <c r="D1780" t="str">
        <f>VLOOKUP(Table1[[#This Row],[State Name]], Lookup!$A$2:$B$33, 2, FALSE)</f>
        <v>MZ</v>
      </c>
      <c r="E1780" t="s">
        <v>33</v>
      </c>
      <c r="F1780">
        <v>2019</v>
      </c>
      <c r="G1780" t="s">
        <v>56</v>
      </c>
      <c r="H1780">
        <f t="shared" si="27"/>
        <v>1</v>
      </c>
      <c r="I1780" s="3">
        <f>DATE(Table1[[#This Row],[Year]],Table1[[#This Row],[Month_Number]],1)</f>
        <v>43466</v>
      </c>
      <c r="J1780" t="s">
        <v>154</v>
      </c>
      <c r="K1780" t="s">
        <v>2474</v>
      </c>
      <c r="L1780" t="s">
        <v>37</v>
      </c>
      <c r="M1780">
        <v>5</v>
      </c>
      <c r="N1780" t="s">
        <v>162</v>
      </c>
      <c r="O1780">
        <v>5</v>
      </c>
      <c r="P1780">
        <v>0</v>
      </c>
      <c r="Q1780" t="s">
        <v>103</v>
      </c>
      <c r="R1780" t="s">
        <v>88</v>
      </c>
      <c r="S1780" t="s">
        <v>120</v>
      </c>
      <c r="T1780" t="s">
        <v>42</v>
      </c>
      <c r="U1780" t="s">
        <v>33</v>
      </c>
      <c r="V1780">
        <v>88</v>
      </c>
      <c r="W1780">
        <v>26</v>
      </c>
      <c r="X1780" t="str">
        <f>IF(Table1[[#This Row],[Driver Age]]&lt;25,"(&lt;25) Young",IF(Table1[[#This Row],[Driver Age]]&lt;=60,"(25–60) Adult","(&gt;60) Senior"))</f>
        <v>(25–60) Adult</v>
      </c>
      <c r="Y1780" t="s">
        <v>44</v>
      </c>
      <c r="Z1780" t="s">
        <v>90</v>
      </c>
      <c r="AA1780" t="s">
        <v>45</v>
      </c>
      <c r="AB1780" t="s">
        <v>77</v>
      </c>
      <c r="AC1780">
        <v>16</v>
      </c>
      <c r="AD1780" t="s">
        <v>135</v>
      </c>
      <c r="AE1780" t="s">
        <v>65</v>
      </c>
      <c r="AF1780" t="s">
        <v>26</v>
      </c>
      <c r="AG1780" t="s">
        <v>143</v>
      </c>
      <c r="AH1780">
        <v>0</v>
      </c>
      <c r="AI1780" t="s">
        <v>80</v>
      </c>
      <c r="AJ1780" t="s">
        <v>91</v>
      </c>
    </row>
    <row r="1781" spans="1:36">
      <c r="A1781" t="s">
        <v>2957</v>
      </c>
      <c r="B1781">
        <f>1</f>
        <v>1</v>
      </c>
      <c r="C1781" t="s">
        <v>253</v>
      </c>
      <c r="D1781" t="str">
        <f>VLOOKUP(Table1[[#This Row],[State Name]], Lookup!$A$2:$B$33, 2, FALSE)</f>
        <v>UK</v>
      </c>
      <c r="E1781" t="s">
        <v>33</v>
      </c>
      <c r="F1781">
        <v>2020</v>
      </c>
      <c r="G1781" t="s">
        <v>83</v>
      </c>
      <c r="H1781">
        <f t="shared" si="27"/>
        <v>6</v>
      </c>
      <c r="I1781" s="3">
        <f>DATE(Table1[[#This Row],[Year]],Table1[[#This Row],[Month_Number]],1)</f>
        <v>43983</v>
      </c>
      <c r="J1781" t="s">
        <v>154</v>
      </c>
      <c r="K1781" t="s">
        <v>2958</v>
      </c>
      <c r="L1781" t="s">
        <v>59</v>
      </c>
      <c r="M1781">
        <v>2</v>
      </c>
      <c r="N1781" t="s">
        <v>71</v>
      </c>
      <c r="O1781">
        <v>4</v>
      </c>
      <c r="P1781">
        <v>1</v>
      </c>
      <c r="Q1781" t="s">
        <v>103</v>
      </c>
      <c r="R1781" t="s">
        <v>104</v>
      </c>
      <c r="S1781" t="s">
        <v>41</v>
      </c>
      <c r="T1781" t="s">
        <v>105</v>
      </c>
      <c r="U1781" t="s">
        <v>89</v>
      </c>
      <c r="V1781">
        <v>38</v>
      </c>
      <c r="W1781">
        <v>53</v>
      </c>
      <c r="X1781" t="str">
        <f>IF(Table1[[#This Row],[Driver Age]]&lt;25,"(&lt;25) Young",IF(Table1[[#This Row],[Driver Age]]&lt;=60,"(25–60) Adult","(&gt;60) Senior"))</f>
        <v>(25–60) Adult</v>
      </c>
      <c r="Y1781" t="s">
        <v>75</v>
      </c>
      <c r="Z1781" t="s">
        <v>33</v>
      </c>
      <c r="AA1781" t="s">
        <v>76</v>
      </c>
      <c r="AB1781" t="s">
        <v>46</v>
      </c>
      <c r="AC1781">
        <v>3</v>
      </c>
      <c r="AD1781" t="s">
        <v>47</v>
      </c>
      <c r="AE1781" t="s">
        <v>48</v>
      </c>
      <c r="AF1781" t="s">
        <v>26</v>
      </c>
      <c r="AG1781" t="s">
        <v>50</v>
      </c>
      <c r="AH1781">
        <v>0.25</v>
      </c>
      <c r="AI1781" t="s">
        <v>66</v>
      </c>
      <c r="AJ1781" t="s">
        <v>109</v>
      </c>
    </row>
    <row r="1782" spans="1:36">
      <c r="A1782" t="s">
        <v>2959</v>
      </c>
      <c r="B1782">
        <f>1</f>
        <v>1</v>
      </c>
      <c r="C1782" t="s">
        <v>93</v>
      </c>
      <c r="D1782" t="str">
        <f>VLOOKUP(Table1[[#This Row],[State Name]], Lookup!$A$2:$B$33, 2, FALSE)</f>
        <v>SK</v>
      </c>
      <c r="E1782" t="s">
        <v>33</v>
      </c>
      <c r="F1782">
        <v>2019</v>
      </c>
      <c r="G1782" t="s">
        <v>34</v>
      </c>
      <c r="H1782">
        <f t="shared" si="27"/>
        <v>5</v>
      </c>
      <c r="I1782" s="3">
        <f>DATE(Table1[[#This Row],[Year]],Table1[[#This Row],[Month_Number]],1)</f>
        <v>43586</v>
      </c>
      <c r="J1782" t="s">
        <v>154</v>
      </c>
      <c r="K1782" t="s">
        <v>2070</v>
      </c>
      <c r="L1782" t="s">
        <v>59</v>
      </c>
      <c r="M1782">
        <v>3</v>
      </c>
      <c r="N1782" t="s">
        <v>71</v>
      </c>
      <c r="O1782">
        <v>9</v>
      </c>
      <c r="P1782">
        <v>2</v>
      </c>
      <c r="Q1782" t="s">
        <v>39</v>
      </c>
      <c r="R1782" t="s">
        <v>61</v>
      </c>
      <c r="S1782" t="s">
        <v>62</v>
      </c>
      <c r="T1782" t="s">
        <v>63</v>
      </c>
      <c r="U1782" t="s">
        <v>106</v>
      </c>
      <c r="V1782">
        <v>30</v>
      </c>
      <c r="W1782">
        <v>33</v>
      </c>
      <c r="X1782" t="str">
        <f>IF(Table1[[#This Row],[Driver Age]]&lt;25,"(&lt;25) Young",IF(Table1[[#This Row],[Driver Age]]&lt;=60,"(25–60) Adult","(&gt;60) Senior"))</f>
        <v>(25–60) Adult</v>
      </c>
      <c r="Y1782" t="s">
        <v>75</v>
      </c>
      <c r="Z1782" t="s">
        <v>90</v>
      </c>
      <c r="AA1782" t="s">
        <v>76</v>
      </c>
      <c r="AB1782" t="s">
        <v>46</v>
      </c>
      <c r="AC1782">
        <v>21</v>
      </c>
      <c r="AD1782" t="s">
        <v>47</v>
      </c>
      <c r="AE1782" t="s">
        <v>65</v>
      </c>
      <c r="AF1782" t="s">
        <v>26</v>
      </c>
      <c r="AG1782" t="s">
        <v>50</v>
      </c>
      <c r="AH1782">
        <v>0.22</v>
      </c>
      <c r="AI1782" t="s">
        <v>80</v>
      </c>
      <c r="AJ1782" t="s">
        <v>109</v>
      </c>
    </row>
    <row r="1783" spans="1:36">
      <c r="A1783" t="s">
        <v>2960</v>
      </c>
      <c r="B1783">
        <f>1</f>
        <v>1</v>
      </c>
      <c r="C1783" t="s">
        <v>286</v>
      </c>
      <c r="D1783" t="str">
        <f>VLOOKUP(Table1[[#This Row],[State Name]], Lookup!$A$2:$B$33, 2, FALSE)</f>
        <v>GA</v>
      </c>
      <c r="E1783" t="s">
        <v>33</v>
      </c>
      <c r="F1783">
        <v>2020</v>
      </c>
      <c r="G1783" t="s">
        <v>171</v>
      </c>
      <c r="H1783">
        <f t="shared" si="27"/>
        <v>2</v>
      </c>
      <c r="I1783" s="3">
        <f>DATE(Table1[[#This Row],[Year]],Table1[[#This Row],[Month_Number]],1)</f>
        <v>43862</v>
      </c>
      <c r="J1783" t="s">
        <v>35</v>
      </c>
      <c r="K1783" t="s">
        <v>2375</v>
      </c>
      <c r="L1783" t="s">
        <v>37</v>
      </c>
      <c r="M1783">
        <v>2</v>
      </c>
      <c r="N1783" t="s">
        <v>162</v>
      </c>
      <c r="O1783">
        <v>9</v>
      </c>
      <c r="P1783">
        <v>4</v>
      </c>
      <c r="Q1783" t="s">
        <v>72</v>
      </c>
      <c r="R1783" t="s">
        <v>61</v>
      </c>
      <c r="S1783" t="s">
        <v>73</v>
      </c>
      <c r="T1783" t="s">
        <v>42</v>
      </c>
      <c r="U1783" t="s">
        <v>89</v>
      </c>
      <c r="V1783">
        <v>117</v>
      </c>
      <c r="W1783">
        <v>39</v>
      </c>
      <c r="X1783" t="str">
        <f>IF(Table1[[#This Row],[Driver Age]]&lt;25,"(&lt;25) Young",IF(Table1[[#This Row],[Driver Age]]&lt;=60,"(25–60) Adult","(&gt;60) Senior"))</f>
        <v>(25–60) Adult</v>
      </c>
      <c r="Y1783" t="s">
        <v>44</v>
      </c>
      <c r="Z1783" t="s">
        <v>90</v>
      </c>
      <c r="AA1783" t="s">
        <v>45</v>
      </c>
      <c r="AB1783" t="s">
        <v>46</v>
      </c>
      <c r="AC1783">
        <v>9</v>
      </c>
      <c r="AD1783" t="s">
        <v>78</v>
      </c>
      <c r="AE1783" t="s">
        <v>48</v>
      </c>
      <c r="AF1783" t="s">
        <v>49</v>
      </c>
      <c r="AG1783" t="s">
        <v>50</v>
      </c>
      <c r="AH1783">
        <v>0.44</v>
      </c>
      <c r="AI1783" t="s">
        <v>108</v>
      </c>
      <c r="AJ1783" t="s">
        <v>81</v>
      </c>
    </row>
    <row r="1784" spans="1:36">
      <c r="A1784" t="s">
        <v>2961</v>
      </c>
      <c r="B1784">
        <f>1</f>
        <v>1</v>
      </c>
      <c r="C1784" t="s">
        <v>220</v>
      </c>
      <c r="D1784" t="str">
        <f>VLOOKUP(Table1[[#This Row],[State Name]], Lookup!$A$2:$B$33, 2, FALSE)</f>
        <v>NL</v>
      </c>
      <c r="E1784" t="s">
        <v>33</v>
      </c>
      <c r="F1784">
        <v>2021</v>
      </c>
      <c r="G1784" t="s">
        <v>56</v>
      </c>
      <c r="H1784">
        <f t="shared" si="27"/>
        <v>1</v>
      </c>
      <c r="I1784" s="3">
        <f>DATE(Table1[[#This Row],[Year]],Table1[[#This Row],[Month_Number]],1)</f>
        <v>44197</v>
      </c>
      <c r="J1784" t="s">
        <v>35</v>
      </c>
      <c r="K1784" t="s">
        <v>2962</v>
      </c>
      <c r="L1784" t="s">
        <v>59</v>
      </c>
      <c r="M1784">
        <v>5</v>
      </c>
      <c r="N1784" t="s">
        <v>38</v>
      </c>
      <c r="O1784">
        <v>5</v>
      </c>
      <c r="P1784">
        <v>3</v>
      </c>
      <c r="Q1784" t="s">
        <v>119</v>
      </c>
      <c r="R1784" t="s">
        <v>88</v>
      </c>
      <c r="S1784" t="s">
        <v>41</v>
      </c>
      <c r="T1784" t="s">
        <v>105</v>
      </c>
      <c r="U1784" t="s">
        <v>89</v>
      </c>
      <c r="V1784">
        <v>115</v>
      </c>
      <c r="W1784">
        <v>19</v>
      </c>
      <c r="X1784" t="str">
        <f>IF(Table1[[#This Row],[Driver Age]]&lt;25,"(&lt;25) Young",IF(Table1[[#This Row],[Driver Age]]&lt;=60,"(25–60) Adult","(&gt;60) Senior"))</f>
        <v>(&lt;25) Young</v>
      </c>
      <c r="Y1784" t="s">
        <v>44</v>
      </c>
      <c r="Z1784" t="s">
        <v>107</v>
      </c>
      <c r="AA1784" t="s">
        <v>45</v>
      </c>
      <c r="AB1784" t="s">
        <v>97</v>
      </c>
      <c r="AC1784">
        <v>2</v>
      </c>
      <c r="AD1784" t="s">
        <v>47</v>
      </c>
      <c r="AE1784" t="s">
        <v>48</v>
      </c>
      <c r="AF1784" t="s">
        <v>49</v>
      </c>
      <c r="AG1784" t="s">
        <v>50</v>
      </c>
      <c r="AH1784">
        <v>0.6</v>
      </c>
      <c r="AI1784" t="s">
        <v>168</v>
      </c>
      <c r="AJ1784" t="s">
        <v>81</v>
      </c>
    </row>
    <row r="1785" spans="1:36">
      <c r="A1785" t="s">
        <v>2963</v>
      </c>
      <c r="B1785">
        <f>1</f>
        <v>1</v>
      </c>
      <c r="C1785" t="s">
        <v>157</v>
      </c>
      <c r="D1785" t="str">
        <f>VLOOKUP(Table1[[#This Row],[State Name]], Lookup!$A$2:$B$33, 2, FALSE)</f>
        <v>KA</v>
      </c>
      <c r="E1785" t="s">
        <v>302</v>
      </c>
      <c r="F1785">
        <v>2022</v>
      </c>
      <c r="G1785" t="s">
        <v>83</v>
      </c>
      <c r="H1785">
        <f t="shared" si="27"/>
        <v>6</v>
      </c>
      <c r="I1785" s="3">
        <f>DATE(Table1[[#This Row],[Year]],Table1[[#This Row],[Month_Number]],1)</f>
        <v>44713</v>
      </c>
      <c r="J1785" t="s">
        <v>146</v>
      </c>
      <c r="K1785" t="s">
        <v>2964</v>
      </c>
      <c r="L1785" t="s">
        <v>59</v>
      </c>
      <c r="M1785">
        <v>5</v>
      </c>
      <c r="N1785" t="s">
        <v>38</v>
      </c>
      <c r="O1785">
        <v>7</v>
      </c>
      <c r="P1785">
        <v>0</v>
      </c>
      <c r="Q1785" t="s">
        <v>103</v>
      </c>
      <c r="R1785" t="s">
        <v>40</v>
      </c>
      <c r="S1785" t="s">
        <v>120</v>
      </c>
      <c r="T1785" t="s">
        <v>63</v>
      </c>
      <c r="U1785" t="s">
        <v>89</v>
      </c>
      <c r="V1785">
        <v>53</v>
      </c>
      <c r="W1785">
        <v>21</v>
      </c>
      <c r="X1785" t="str">
        <f>IF(Table1[[#This Row],[Driver Age]]&lt;25,"(&lt;25) Young",IF(Table1[[#This Row],[Driver Age]]&lt;=60,"(25–60) Adult","(&gt;60) Senior"))</f>
        <v>(&lt;25) Young</v>
      </c>
      <c r="Y1785" t="s">
        <v>44</v>
      </c>
      <c r="Z1785" t="s">
        <v>107</v>
      </c>
      <c r="AA1785" t="s">
        <v>45</v>
      </c>
      <c r="AB1785" t="s">
        <v>64</v>
      </c>
      <c r="AC1785">
        <v>21</v>
      </c>
      <c r="AD1785" t="s">
        <v>47</v>
      </c>
      <c r="AE1785" t="s">
        <v>79</v>
      </c>
      <c r="AF1785" t="s">
        <v>49</v>
      </c>
      <c r="AG1785" t="s">
        <v>143</v>
      </c>
      <c r="AH1785">
        <v>0</v>
      </c>
      <c r="AI1785" t="s">
        <v>168</v>
      </c>
      <c r="AJ1785" t="s">
        <v>52</v>
      </c>
    </row>
    <row r="1786" spans="1:36">
      <c r="A1786" t="s">
        <v>2965</v>
      </c>
      <c r="B1786">
        <f>1</f>
        <v>1</v>
      </c>
      <c r="C1786" t="s">
        <v>116</v>
      </c>
      <c r="D1786" t="str">
        <f>VLOOKUP(Table1[[#This Row],[State Name]], Lookup!$A$2:$B$33, 2, FALSE)</f>
        <v>HP</v>
      </c>
      <c r="E1786" t="s">
        <v>33</v>
      </c>
      <c r="F1786">
        <v>2020</v>
      </c>
      <c r="G1786" t="s">
        <v>34</v>
      </c>
      <c r="H1786">
        <f t="shared" si="27"/>
        <v>5</v>
      </c>
      <c r="I1786" s="3">
        <f>DATE(Table1[[#This Row],[Year]],Table1[[#This Row],[Month_Number]],1)</f>
        <v>43952</v>
      </c>
      <c r="J1786" t="s">
        <v>35</v>
      </c>
      <c r="K1786" t="s">
        <v>125</v>
      </c>
      <c r="L1786" t="s">
        <v>59</v>
      </c>
      <c r="M1786">
        <v>1</v>
      </c>
      <c r="N1786" t="s">
        <v>86</v>
      </c>
      <c r="O1786">
        <v>4</v>
      </c>
      <c r="P1786">
        <v>2</v>
      </c>
      <c r="Q1786" t="s">
        <v>39</v>
      </c>
      <c r="R1786" t="s">
        <v>88</v>
      </c>
      <c r="S1786" t="s">
        <v>120</v>
      </c>
      <c r="T1786" t="s">
        <v>63</v>
      </c>
      <c r="U1786" t="s">
        <v>89</v>
      </c>
      <c r="V1786">
        <v>88</v>
      </c>
      <c r="W1786">
        <v>45</v>
      </c>
      <c r="X1786" t="str">
        <f>IF(Table1[[#This Row],[Driver Age]]&lt;25,"(&lt;25) Young",IF(Table1[[#This Row],[Driver Age]]&lt;=60,"(25–60) Adult","(&gt;60) Senior"))</f>
        <v>(25–60) Adult</v>
      </c>
      <c r="Y1786" t="s">
        <v>44</v>
      </c>
      <c r="Z1786" t="s">
        <v>90</v>
      </c>
      <c r="AA1786" t="s">
        <v>76</v>
      </c>
      <c r="AB1786" t="s">
        <v>64</v>
      </c>
      <c r="AC1786">
        <v>8</v>
      </c>
      <c r="AD1786" t="s">
        <v>78</v>
      </c>
      <c r="AE1786" t="s">
        <v>48</v>
      </c>
      <c r="AF1786" t="s">
        <v>49</v>
      </c>
      <c r="AG1786" t="s">
        <v>50</v>
      </c>
      <c r="AH1786">
        <v>0.5</v>
      </c>
      <c r="AI1786" t="s">
        <v>108</v>
      </c>
      <c r="AJ1786" t="s">
        <v>91</v>
      </c>
    </row>
    <row r="1787" spans="1:36">
      <c r="A1787" t="s">
        <v>2966</v>
      </c>
      <c r="B1787">
        <f>1</f>
        <v>1</v>
      </c>
      <c r="C1787" t="s">
        <v>145</v>
      </c>
      <c r="D1787" t="str">
        <f>VLOOKUP(Table1[[#This Row],[State Name]], Lookup!$A$2:$B$33, 2, FALSE)</f>
        <v>TS</v>
      </c>
      <c r="E1787" t="s">
        <v>33</v>
      </c>
      <c r="F1787">
        <v>2018</v>
      </c>
      <c r="G1787" t="s">
        <v>171</v>
      </c>
      <c r="H1787">
        <f t="shared" si="27"/>
        <v>2</v>
      </c>
      <c r="I1787" s="3">
        <f>DATE(Table1[[#This Row],[Year]],Table1[[#This Row],[Month_Number]],1)</f>
        <v>43132</v>
      </c>
      <c r="J1787" t="s">
        <v>35</v>
      </c>
      <c r="K1787" t="s">
        <v>1350</v>
      </c>
      <c r="L1787" t="s">
        <v>50</v>
      </c>
      <c r="M1787">
        <v>3</v>
      </c>
      <c r="N1787" t="s">
        <v>128</v>
      </c>
      <c r="O1787">
        <v>7</v>
      </c>
      <c r="P1787">
        <v>3</v>
      </c>
      <c r="Q1787" t="s">
        <v>103</v>
      </c>
      <c r="R1787" t="s">
        <v>88</v>
      </c>
      <c r="S1787" t="s">
        <v>73</v>
      </c>
      <c r="T1787" t="s">
        <v>105</v>
      </c>
      <c r="U1787" t="s">
        <v>43</v>
      </c>
      <c r="V1787">
        <v>63</v>
      </c>
      <c r="W1787">
        <v>43</v>
      </c>
      <c r="X1787" t="str">
        <f>IF(Table1[[#This Row],[Driver Age]]&lt;25,"(&lt;25) Young",IF(Table1[[#This Row],[Driver Age]]&lt;=60,"(25–60) Adult","(&gt;60) Senior"))</f>
        <v>(25–60) Adult</v>
      </c>
      <c r="Y1787" t="s">
        <v>75</v>
      </c>
      <c r="Z1787" t="s">
        <v>107</v>
      </c>
      <c r="AA1787" t="s">
        <v>76</v>
      </c>
      <c r="AB1787" t="s">
        <v>64</v>
      </c>
      <c r="AC1787">
        <v>20</v>
      </c>
      <c r="AD1787" t="s">
        <v>114</v>
      </c>
      <c r="AE1787" t="s">
        <v>65</v>
      </c>
      <c r="AF1787" t="s">
        <v>49</v>
      </c>
      <c r="AG1787" t="s">
        <v>50</v>
      </c>
      <c r="AH1787">
        <v>0.43</v>
      </c>
      <c r="AI1787" t="s">
        <v>108</v>
      </c>
      <c r="AJ1787" t="s">
        <v>52</v>
      </c>
    </row>
    <row r="1788" spans="1:36">
      <c r="A1788" t="s">
        <v>2967</v>
      </c>
      <c r="B1788">
        <f>1</f>
        <v>1</v>
      </c>
      <c r="C1788" t="s">
        <v>215</v>
      </c>
      <c r="D1788" t="str">
        <f>VLOOKUP(Table1[[#This Row],[State Name]], Lookup!$A$2:$B$33, 2, FALSE)</f>
        <v>KL</v>
      </c>
      <c r="E1788" t="s">
        <v>33</v>
      </c>
      <c r="F1788">
        <v>2022</v>
      </c>
      <c r="G1788" t="s">
        <v>192</v>
      </c>
      <c r="H1788">
        <f t="shared" si="27"/>
        <v>3</v>
      </c>
      <c r="I1788" s="3">
        <f>DATE(Table1[[#This Row],[Year]],Table1[[#This Row],[Month_Number]],1)</f>
        <v>44621</v>
      </c>
      <c r="J1788" t="s">
        <v>57</v>
      </c>
      <c r="K1788" t="s">
        <v>2471</v>
      </c>
      <c r="L1788" t="s">
        <v>50</v>
      </c>
      <c r="M1788">
        <v>4</v>
      </c>
      <c r="N1788" t="s">
        <v>86</v>
      </c>
      <c r="O1788">
        <v>5</v>
      </c>
      <c r="P1788">
        <v>1</v>
      </c>
      <c r="Q1788" t="s">
        <v>87</v>
      </c>
      <c r="R1788" t="s">
        <v>40</v>
      </c>
      <c r="S1788" t="s">
        <v>120</v>
      </c>
      <c r="T1788" t="s">
        <v>74</v>
      </c>
      <c r="U1788" t="s">
        <v>43</v>
      </c>
      <c r="V1788">
        <v>46</v>
      </c>
      <c r="W1788">
        <v>38</v>
      </c>
      <c r="X1788" t="str">
        <f>IF(Table1[[#This Row],[Driver Age]]&lt;25,"(&lt;25) Young",IF(Table1[[#This Row],[Driver Age]]&lt;=60,"(25–60) Adult","(&gt;60) Senior"))</f>
        <v>(25–60) Adult</v>
      </c>
      <c r="Y1788" t="s">
        <v>75</v>
      </c>
      <c r="Z1788" t="s">
        <v>107</v>
      </c>
      <c r="AA1788" t="s">
        <v>45</v>
      </c>
      <c r="AB1788" t="s">
        <v>97</v>
      </c>
      <c r="AC1788">
        <v>9</v>
      </c>
      <c r="AD1788" t="s">
        <v>78</v>
      </c>
      <c r="AE1788" t="s">
        <v>79</v>
      </c>
      <c r="AF1788" t="s">
        <v>49</v>
      </c>
      <c r="AG1788" t="s">
        <v>50</v>
      </c>
      <c r="AH1788">
        <v>0.2</v>
      </c>
      <c r="AI1788" t="s">
        <v>108</v>
      </c>
      <c r="AJ1788" t="s">
        <v>109</v>
      </c>
    </row>
    <row r="1789" spans="1:36">
      <c r="A1789" t="s">
        <v>2968</v>
      </c>
      <c r="B1789">
        <f>1</f>
        <v>1</v>
      </c>
      <c r="C1789" t="s">
        <v>270</v>
      </c>
      <c r="D1789" t="str">
        <f>VLOOKUP(Table1[[#This Row],[State Name]], Lookup!$A$2:$B$33, 2, FALSE)</f>
        <v>HR</v>
      </c>
      <c r="E1789" t="s">
        <v>33</v>
      </c>
      <c r="F1789">
        <v>2021</v>
      </c>
      <c r="G1789" t="s">
        <v>111</v>
      </c>
      <c r="H1789">
        <f t="shared" si="27"/>
        <v>10</v>
      </c>
      <c r="I1789" s="3">
        <f>DATE(Table1[[#This Row],[Year]],Table1[[#This Row],[Month_Number]],1)</f>
        <v>44470</v>
      </c>
      <c r="J1789" t="s">
        <v>57</v>
      </c>
      <c r="K1789" t="s">
        <v>230</v>
      </c>
      <c r="L1789" t="s">
        <v>50</v>
      </c>
      <c r="M1789">
        <v>5</v>
      </c>
      <c r="N1789" t="s">
        <v>60</v>
      </c>
      <c r="O1789">
        <v>1</v>
      </c>
      <c r="P1789">
        <v>5</v>
      </c>
      <c r="Q1789" t="s">
        <v>119</v>
      </c>
      <c r="R1789" t="s">
        <v>88</v>
      </c>
      <c r="S1789" t="s">
        <v>73</v>
      </c>
      <c r="T1789" t="s">
        <v>63</v>
      </c>
      <c r="U1789" t="s">
        <v>89</v>
      </c>
      <c r="V1789">
        <v>95</v>
      </c>
      <c r="W1789">
        <v>62</v>
      </c>
      <c r="X1789" t="str">
        <f>IF(Table1[[#This Row],[Driver Age]]&lt;25,"(&lt;25) Young",IF(Table1[[#This Row],[Driver Age]]&lt;=60,"(25–60) Adult","(&gt;60) Senior"))</f>
        <v>(&gt;60) Senior</v>
      </c>
      <c r="Y1789" t="s">
        <v>44</v>
      </c>
      <c r="Z1789" t="s">
        <v>33</v>
      </c>
      <c r="AA1789" t="s">
        <v>45</v>
      </c>
      <c r="AB1789" t="s">
        <v>97</v>
      </c>
      <c r="AC1789">
        <v>7</v>
      </c>
      <c r="AD1789" t="s">
        <v>78</v>
      </c>
      <c r="AE1789" t="s">
        <v>48</v>
      </c>
      <c r="AF1789" t="s">
        <v>49</v>
      </c>
      <c r="AG1789" t="s">
        <v>50</v>
      </c>
      <c r="AH1789">
        <v>5</v>
      </c>
      <c r="AI1789" t="s">
        <v>66</v>
      </c>
      <c r="AJ1789" t="s">
        <v>67</v>
      </c>
    </row>
    <row r="1790" spans="1:36">
      <c r="A1790" t="s">
        <v>2969</v>
      </c>
      <c r="B1790">
        <f>1</f>
        <v>1</v>
      </c>
      <c r="C1790" t="s">
        <v>307</v>
      </c>
      <c r="D1790" t="str">
        <f>VLOOKUP(Table1[[#This Row],[State Name]], Lookup!$A$2:$B$33, 2, FALSE)</f>
        <v>DL</v>
      </c>
      <c r="E1790" t="s">
        <v>406</v>
      </c>
      <c r="F1790">
        <v>2020</v>
      </c>
      <c r="G1790" t="s">
        <v>100</v>
      </c>
      <c r="H1790">
        <f t="shared" si="27"/>
        <v>11</v>
      </c>
      <c r="I1790" s="3">
        <f>DATE(Table1[[#This Row],[Year]],Table1[[#This Row],[Month_Number]],1)</f>
        <v>44136</v>
      </c>
      <c r="J1790" t="s">
        <v>35</v>
      </c>
      <c r="K1790" t="s">
        <v>2970</v>
      </c>
      <c r="L1790" t="s">
        <v>37</v>
      </c>
      <c r="M1790">
        <v>5</v>
      </c>
      <c r="N1790" t="s">
        <v>113</v>
      </c>
      <c r="O1790">
        <v>6</v>
      </c>
      <c r="P1790">
        <v>4</v>
      </c>
      <c r="Q1790" t="s">
        <v>72</v>
      </c>
      <c r="R1790" t="s">
        <v>88</v>
      </c>
      <c r="S1790" t="s">
        <v>62</v>
      </c>
      <c r="T1790" t="s">
        <v>42</v>
      </c>
      <c r="U1790" t="s">
        <v>106</v>
      </c>
      <c r="V1790">
        <v>105</v>
      </c>
      <c r="W1790">
        <v>61</v>
      </c>
      <c r="X1790" t="str">
        <f>IF(Table1[[#This Row],[Driver Age]]&lt;25,"(&lt;25) Young",IF(Table1[[#This Row],[Driver Age]]&lt;=60,"(25–60) Adult","(&gt;60) Senior"))</f>
        <v>(&gt;60) Senior</v>
      </c>
      <c r="Y1790" t="s">
        <v>44</v>
      </c>
      <c r="Z1790" t="s">
        <v>33</v>
      </c>
      <c r="AA1790" t="s">
        <v>76</v>
      </c>
      <c r="AB1790" t="s">
        <v>97</v>
      </c>
      <c r="AC1790">
        <v>22</v>
      </c>
      <c r="AD1790" t="s">
        <v>47</v>
      </c>
      <c r="AE1790" t="s">
        <v>48</v>
      </c>
      <c r="AF1790" t="s">
        <v>49</v>
      </c>
      <c r="AG1790" t="s">
        <v>50</v>
      </c>
      <c r="AH1790">
        <v>0.67</v>
      </c>
      <c r="AI1790" t="s">
        <v>66</v>
      </c>
      <c r="AJ1790" t="s">
        <v>67</v>
      </c>
    </row>
    <row r="1791" spans="1:36">
      <c r="A1791" t="s">
        <v>2971</v>
      </c>
      <c r="B1791">
        <f>1</f>
        <v>1</v>
      </c>
      <c r="C1791" t="s">
        <v>116</v>
      </c>
      <c r="D1791" t="str">
        <f>VLOOKUP(Table1[[#This Row],[State Name]], Lookup!$A$2:$B$33, 2, FALSE)</f>
        <v>HP</v>
      </c>
      <c r="E1791" t="s">
        <v>33</v>
      </c>
      <c r="F1791">
        <v>2019</v>
      </c>
      <c r="G1791" t="s">
        <v>171</v>
      </c>
      <c r="H1791">
        <f t="shared" si="27"/>
        <v>2</v>
      </c>
      <c r="I1791" s="3">
        <f>DATE(Table1[[#This Row],[Year]],Table1[[#This Row],[Month_Number]],1)</f>
        <v>43497</v>
      </c>
      <c r="J1791" t="s">
        <v>101</v>
      </c>
      <c r="K1791" t="s">
        <v>1341</v>
      </c>
      <c r="L1791" t="s">
        <v>59</v>
      </c>
      <c r="M1791">
        <v>3</v>
      </c>
      <c r="N1791" t="s">
        <v>60</v>
      </c>
      <c r="O1791">
        <v>2</v>
      </c>
      <c r="P1791">
        <v>0</v>
      </c>
      <c r="Q1791" t="s">
        <v>87</v>
      </c>
      <c r="R1791" t="s">
        <v>40</v>
      </c>
      <c r="S1791" t="s">
        <v>41</v>
      </c>
      <c r="T1791" t="s">
        <v>74</v>
      </c>
      <c r="U1791" t="s">
        <v>106</v>
      </c>
      <c r="V1791">
        <v>79</v>
      </c>
      <c r="W1791">
        <v>34</v>
      </c>
      <c r="X1791" t="str">
        <f>IF(Table1[[#This Row],[Driver Age]]&lt;25,"(&lt;25) Young",IF(Table1[[#This Row],[Driver Age]]&lt;=60,"(25–60) Adult","(&gt;60) Senior"))</f>
        <v>(25–60) Adult</v>
      </c>
      <c r="Y1791" t="s">
        <v>44</v>
      </c>
      <c r="Z1791" t="s">
        <v>90</v>
      </c>
      <c r="AA1791" t="s">
        <v>76</v>
      </c>
      <c r="AB1791" t="s">
        <v>77</v>
      </c>
      <c r="AC1791">
        <v>4</v>
      </c>
      <c r="AD1791" t="s">
        <v>47</v>
      </c>
      <c r="AE1791" t="s">
        <v>65</v>
      </c>
      <c r="AF1791" t="s">
        <v>49</v>
      </c>
      <c r="AG1791" t="s">
        <v>143</v>
      </c>
      <c r="AH1791">
        <v>0</v>
      </c>
      <c r="AI1791" t="s">
        <v>80</v>
      </c>
      <c r="AJ1791" t="s">
        <v>91</v>
      </c>
    </row>
    <row r="1792" spans="1:36">
      <c r="A1792" t="s">
        <v>2972</v>
      </c>
      <c r="B1792">
        <f>1</f>
        <v>1</v>
      </c>
      <c r="C1792" t="s">
        <v>149</v>
      </c>
      <c r="D1792" t="str">
        <f>VLOOKUP(Table1[[#This Row],[State Name]], Lookup!$A$2:$B$33, 2, FALSE)</f>
        <v>AR</v>
      </c>
      <c r="E1792" t="s">
        <v>33</v>
      </c>
      <c r="F1792">
        <v>2021</v>
      </c>
      <c r="G1792" t="s">
        <v>138</v>
      </c>
      <c r="H1792">
        <f t="shared" si="27"/>
        <v>9</v>
      </c>
      <c r="I1792" s="3">
        <f>DATE(Table1[[#This Row],[Year]],Table1[[#This Row],[Month_Number]],1)</f>
        <v>44440</v>
      </c>
      <c r="J1792" t="s">
        <v>154</v>
      </c>
      <c r="K1792" t="s">
        <v>96</v>
      </c>
      <c r="L1792" t="s">
        <v>50</v>
      </c>
      <c r="M1792">
        <v>3</v>
      </c>
      <c r="N1792" t="s">
        <v>71</v>
      </c>
      <c r="O1792">
        <v>0</v>
      </c>
      <c r="P1792">
        <v>1</v>
      </c>
      <c r="Q1792" t="s">
        <v>119</v>
      </c>
      <c r="R1792" t="s">
        <v>88</v>
      </c>
      <c r="S1792" t="s">
        <v>41</v>
      </c>
      <c r="T1792" t="s">
        <v>42</v>
      </c>
      <c r="U1792" t="s">
        <v>106</v>
      </c>
      <c r="V1792">
        <v>112</v>
      </c>
      <c r="W1792">
        <v>32</v>
      </c>
      <c r="X1792" t="str">
        <f>IF(Table1[[#This Row],[Driver Age]]&lt;25,"(&lt;25) Young",IF(Table1[[#This Row],[Driver Age]]&lt;=60,"(25–60) Adult","(&gt;60) Senior"))</f>
        <v>(25–60) Adult</v>
      </c>
      <c r="Y1792" t="s">
        <v>44</v>
      </c>
      <c r="Z1792" t="s">
        <v>90</v>
      </c>
      <c r="AA1792" t="s">
        <v>76</v>
      </c>
      <c r="AB1792" t="s">
        <v>77</v>
      </c>
      <c r="AC1792">
        <v>11</v>
      </c>
      <c r="AD1792" t="s">
        <v>78</v>
      </c>
      <c r="AE1792" t="s">
        <v>48</v>
      </c>
      <c r="AF1792" t="s">
        <v>26</v>
      </c>
      <c r="AG1792" t="s">
        <v>50</v>
      </c>
      <c r="AH1792">
        <v>0</v>
      </c>
      <c r="AI1792" t="s">
        <v>80</v>
      </c>
      <c r="AJ1792" t="s">
        <v>81</v>
      </c>
    </row>
    <row r="1793" spans="1:36">
      <c r="A1793" t="s">
        <v>2973</v>
      </c>
      <c r="B1793">
        <f>1</f>
        <v>1</v>
      </c>
      <c r="C1793" t="s">
        <v>137</v>
      </c>
      <c r="D1793" t="str">
        <f>VLOOKUP(Table1[[#This Row],[State Name]], Lookup!$A$2:$B$33, 2, FALSE)</f>
        <v>AS</v>
      </c>
      <c r="E1793" t="s">
        <v>33</v>
      </c>
      <c r="F1793">
        <v>2022</v>
      </c>
      <c r="G1793" t="s">
        <v>34</v>
      </c>
      <c r="H1793">
        <f t="shared" si="27"/>
        <v>5</v>
      </c>
      <c r="I1793" s="3">
        <f>DATE(Table1[[#This Row],[Year]],Table1[[#This Row],[Month_Number]],1)</f>
        <v>44682</v>
      </c>
      <c r="J1793" t="s">
        <v>154</v>
      </c>
      <c r="K1793" t="s">
        <v>2510</v>
      </c>
      <c r="L1793" t="s">
        <v>37</v>
      </c>
      <c r="M1793">
        <v>5</v>
      </c>
      <c r="N1793" t="s">
        <v>86</v>
      </c>
      <c r="O1793">
        <v>1</v>
      </c>
      <c r="P1793">
        <v>5</v>
      </c>
      <c r="Q1793" t="s">
        <v>72</v>
      </c>
      <c r="R1793" t="s">
        <v>88</v>
      </c>
      <c r="S1793" t="s">
        <v>41</v>
      </c>
      <c r="T1793" t="s">
        <v>42</v>
      </c>
      <c r="U1793" t="s">
        <v>89</v>
      </c>
      <c r="V1793">
        <v>90</v>
      </c>
      <c r="W1793">
        <v>45</v>
      </c>
      <c r="X1793" t="str">
        <f>IF(Table1[[#This Row],[Driver Age]]&lt;25,"(&lt;25) Young",IF(Table1[[#This Row],[Driver Age]]&lt;=60,"(25–60) Adult","(&gt;60) Senior"))</f>
        <v>(25–60) Adult</v>
      </c>
      <c r="Y1793" t="s">
        <v>44</v>
      </c>
      <c r="Z1793" t="s">
        <v>33</v>
      </c>
      <c r="AA1793" t="s">
        <v>45</v>
      </c>
      <c r="AB1793" t="s">
        <v>64</v>
      </c>
      <c r="AC1793">
        <v>2</v>
      </c>
      <c r="AD1793" t="s">
        <v>47</v>
      </c>
      <c r="AE1793" t="s">
        <v>79</v>
      </c>
      <c r="AF1793" t="s">
        <v>26</v>
      </c>
      <c r="AG1793" t="s">
        <v>50</v>
      </c>
      <c r="AH1793">
        <v>5</v>
      </c>
      <c r="AI1793" t="s">
        <v>108</v>
      </c>
      <c r="AJ1793" t="s">
        <v>67</v>
      </c>
    </row>
    <row r="1794" spans="1:36">
      <c r="A1794" t="s">
        <v>2974</v>
      </c>
      <c r="B1794">
        <f>1</f>
        <v>1</v>
      </c>
      <c r="C1794" t="s">
        <v>215</v>
      </c>
      <c r="D1794" t="str">
        <f>VLOOKUP(Table1[[#This Row],[State Name]], Lookup!$A$2:$B$33, 2, FALSE)</f>
        <v>KL</v>
      </c>
      <c r="E1794" t="s">
        <v>33</v>
      </c>
      <c r="F1794">
        <v>2023</v>
      </c>
      <c r="G1794" t="s">
        <v>192</v>
      </c>
      <c r="H1794">
        <f t="shared" ref="H1794:H1857" si="28">MONTH(DATEVALUE(G1794 &amp; " 5"))</f>
        <v>3</v>
      </c>
      <c r="I1794" s="3">
        <f>DATE(Table1[[#This Row],[Year]],Table1[[#This Row],[Month_Number]],1)</f>
        <v>44986</v>
      </c>
      <c r="J1794" t="s">
        <v>35</v>
      </c>
      <c r="K1794" t="s">
        <v>2445</v>
      </c>
      <c r="L1794" t="s">
        <v>50</v>
      </c>
      <c r="M1794">
        <v>1</v>
      </c>
      <c r="N1794" t="s">
        <v>86</v>
      </c>
      <c r="O1794">
        <v>8</v>
      </c>
      <c r="P1794">
        <v>1</v>
      </c>
      <c r="Q1794" t="s">
        <v>119</v>
      </c>
      <c r="R1794" t="s">
        <v>40</v>
      </c>
      <c r="S1794" t="s">
        <v>120</v>
      </c>
      <c r="T1794" t="s">
        <v>105</v>
      </c>
      <c r="U1794" t="s">
        <v>89</v>
      </c>
      <c r="V1794">
        <v>105</v>
      </c>
      <c r="W1794">
        <v>38</v>
      </c>
      <c r="X1794" t="str">
        <f>IF(Table1[[#This Row],[Driver Age]]&lt;25,"(&lt;25) Young",IF(Table1[[#This Row],[Driver Age]]&lt;=60,"(25–60) Adult","(&gt;60) Senior"))</f>
        <v>(25–60) Adult</v>
      </c>
      <c r="Y1794" t="s">
        <v>44</v>
      </c>
      <c r="Z1794" t="s">
        <v>90</v>
      </c>
      <c r="AA1794" t="s">
        <v>45</v>
      </c>
      <c r="AB1794" t="s">
        <v>77</v>
      </c>
      <c r="AC1794">
        <v>2</v>
      </c>
      <c r="AD1794" t="s">
        <v>47</v>
      </c>
      <c r="AE1794" t="s">
        <v>79</v>
      </c>
      <c r="AF1794" t="s">
        <v>49</v>
      </c>
      <c r="AG1794" t="s">
        <v>50</v>
      </c>
      <c r="AH1794">
        <v>0.12</v>
      </c>
      <c r="AI1794" t="s">
        <v>108</v>
      </c>
      <c r="AJ1794" t="s">
        <v>67</v>
      </c>
    </row>
    <row r="1795" spans="1:36">
      <c r="A1795" t="s">
        <v>2975</v>
      </c>
      <c r="B1795">
        <f>1</f>
        <v>1</v>
      </c>
      <c r="C1795" t="s">
        <v>318</v>
      </c>
      <c r="D1795" t="str">
        <f>VLOOKUP(Table1[[#This Row],[State Name]], Lookup!$A$2:$B$33, 2, FALSE)</f>
        <v>PB</v>
      </c>
      <c r="E1795" t="s">
        <v>33</v>
      </c>
      <c r="F1795">
        <v>2020</v>
      </c>
      <c r="G1795" t="s">
        <v>138</v>
      </c>
      <c r="H1795">
        <f t="shared" si="28"/>
        <v>9</v>
      </c>
      <c r="I1795" s="3">
        <f>DATE(Table1[[#This Row],[Year]],Table1[[#This Row],[Month_Number]],1)</f>
        <v>44075</v>
      </c>
      <c r="J1795" t="s">
        <v>146</v>
      </c>
      <c r="K1795" t="s">
        <v>1500</v>
      </c>
      <c r="L1795" t="s">
        <v>59</v>
      </c>
      <c r="M1795">
        <v>4</v>
      </c>
      <c r="N1795" t="s">
        <v>113</v>
      </c>
      <c r="O1795">
        <v>7</v>
      </c>
      <c r="P1795">
        <v>5</v>
      </c>
      <c r="Q1795" t="s">
        <v>72</v>
      </c>
      <c r="R1795" t="s">
        <v>40</v>
      </c>
      <c r="S1795" t="s">
        <v>73</v>
      </c>
      <c r="T1795" t="s">
        <v>42</v>
      </c>
      <c r="U1795" t="s">
        <v>33</v>
      </c>
      <c r="V1795">
        <v>52</v>
      </c>
      <c r="W1795">
        <v>70</v>
      </c>
      <c r="X1795" t="str">
        <f>IF(Table1[[#This Row],[Driver Age]]&lt;25,"(&lt;25) Young",IF(Table1[[#This Row],[Driver Age]]&lt;=60,"(25–60) Adult","(&gt;60) Senior"))</f>
        <v>(&gt;60) Senior</v>
      </c>
      <c r="Y1795" t="s">
        <v>75</v>
      </c>
      <c r="Z1795" t="s">
        <v>90</v>
      </c>
      <c r="AA1795" t="s">
        <v>76</v>
      </c>
      <c r="AB1795" t="s">
        <v>77</v>
      </c>
      <c r="AC1795">
        <v>11</v>
      </c>
      <c r="AD1795" t="s">
        <v>78</v>
      </c>
      <c r="AE1795" t="s">
        <v>48</v>
      </c>
      <c r="AF1795" t="s">
        <v>49</v>
      </c>
      <c r="AG1795" t="s">
        <v>50</v>
      </c>
      <c r="AH1795">
        <v>0.71</v>
      </c>
      <c r="AI1795" t="s">
        <v>51</v>
      </c>
      <c r="AJ1795" t="s">
        <v>52</v>
      </c>
    </row>
    <row r="1796" spans="1:36">
      <c r="A1796" t="s">
        <v>2976</v>
      </c>
      <c r="B1796">
        <f>1</f>
        <v>1</v>
      </c>
      <c r="C1796" t="s">
        <v>311</v>
      </c>
      <c r="D1796" t="str">
        <f>VLOOKUP(Table1[[#This Row],[State Name]], Lookup!$A$2:$B$33, 2, FALSE)</f>
        <v>JH</v>
      </c>
      <c r="E1796" t="s">
        <v>33</v>
      </c>
      <c r="F1796">
        <v>2021</v>
      </c>
      <c r="G1796" t="s">
        <v>171</v>
      </c>
      <c r="H1796">
        <f t="shared" si="28"/>
        <v>2</v>
      </c>
      <c r="I1796" s="3">
        <f>DATE(Table1[[#This Row],[Year]],Table1[[#This Row],[Month_Number]],1)</f>
        <v>44228</v>
      </c>
      <c r="J1796" t="s">
        <v>146</v>
      </c>
      <c r="K1796" t="s">
        <v>2977</v>
      </c>
      <c r="L1796" t="s">
        <v>59</v>
      </c>
      <c r="M1796">
        <v>4</v>
      </c>
      <c r="N1796" t="s">
        <v>71</v>
      </c>
      <c r="O1796">
        <v>3</v>
      </c>
      <c r="P1796">
        <v>0</v>
      </c>
      <c r="Q1796" t="s">
        <v>39</v>
      </c>
      <c r="R1796" t="s">
        <v>40</v>
      </c>
      <c r="S1796" t="s">
        <v>62</v>
      </c>
      <c r="T1796" t="s">
        <v>74</v>
      </c>
      <c r="U1796" t="s">
        <v>89</v>
      </c>
      <c r="V1796">
        <v>63</v>
      </c>
      <c r="W1796">
        <v>47</v>
      </c>
      <c r="X1796" t="str">
        <f>IF(Table1[[#This Row],[Driver Age]]&lt;25,"(&lt;25) Young",IF(Table1[[#This Row],[Driver Age]]&lt;=60,"(25–60) Adult","(&gt;60) Senior"))</f>
        <v>(25–60) Adult</v>
      </c>
      <c r="Y1796" t="s">
        <v>44</v>
      </c>
      <c r="Z1796" t="s">
        <v>107</v>
      </c>
      <c r="AA1796" t="s">
        <v>76</v>
      </c>
      <c r="AB1796" t="s">
        <v>77</v>
      </c>
      <c r="AC1796">
        <v>6</v>
      </c>
      <c r="AD1796" t="s">
        <v>78</v>
      </c>
      <c r="AE1796" t="s">
        <v>48</v>
      </c>
      <c r="AF1796" t="s">
        <v>49</v>
      </c>
      <c r="AG1796" t="s">
        <v>143</v>
      </c>
      <c r="AH1796">
        <v>0</v>
      </c>
      <c r="AI1796" t="s">
        <v>108</v>
      </c>
      <c r="AJ1796" t="s">
        <v>52</v>
      </c>
    </row>
    <row r="1797" spans="1:36">
      <c r="A1797" t="s">
        <v>2978</v>
      </c>
      <c r="B1797">
        <f>1</f>
        <v>1</v>
      </c>
      <c r="C1797" t="s">
        <v>318</v>
      </c>
      <c r="D1797" t="str">
        <f>VLOOKUP(Table1[[#This Row],[State Name]], Lookup!$A$2:$B$33, 2, FALSE)</f>
        <v>PB</v>
      </c>
      <c r="E1797" t="s">
        <v>33</v>
      </c>
      <c r="F1797">
        <v>2018</v>
      </c>
      <c r="G1797" t="s">
        <v>124</v>
      </c>
      <c r="H1797">
        <f t="shared" si="28"/>
        <v>7</v>
      </c>
      <c r="I1797" s="3">
        <f>DATE(Table1[[#This Row],[Year]],Table1[[#This Row],[Month_Number]],1)</f>
        <v>43282</v>
      </c>
      <c r="J1797" t="s">
        <v>95</v>
      </c>
      <c r="K1797" t="s">
        <v>2979</v>
      </c>
      <c r="L1797" t="s">
        <v>59</v>
      </c>
      <c r="M1797">
        <v>5</v>
      </c>
      <c r="N1797" t="s">
        <v>60</v>
      </c>
      <c r="O1797">
        <v>1</v>
      </c>
      <c r="P1797">
        <v>2</v>
      </c>
      <c r="Q1797" t="s">
        <v>119</v>
      </c>
      <c r="R1797" t="s">
        <v>61</v>
      </c>
      <c r="S1797" t="s">
        <v>41</v>
      </c>
      <c r="T1797" t="s">
        <v>42</v>
      </c>
      <c r="U1797" t="s">
        <v>43</v>
      </c>
      <c r="V1797">
        <v>120</v>
      </c>
      <c r="W1797">
        <v>24</v>
      </c>
      <c r="X1797" t="str">
        <f>IF(Table1[[#This Row],[Driver Age]]&lt;25,"(&lt;25) Young",IF(Table1[[#This Row],[Driver Age]]&lt;=60,"(25–60) Adult","(&gt;60) Senior"))</f>
        <v>(&lt;25) Young</v>
      </c>
      <c r="Y1797" t="s">
        <v>75</v>
      </c>
      <c r="Z1797" t="s">
        <v>33</v>
      </c>
      <c r="AA1797" t="s">
        <v>45</v>
      </c>
      <c r="AB1797" t="s">
        <v>77</v>
      </c>
      <c r="AC1797">
        <v>5</v>
      </c>
      <c r="AD1797" t="s">
        <v>78</v>
      </c>
      <c r="AE1797" t="s">
        <v>65</v>
      </c>
      <c r="AF1797" t="s">
        <v>49</v>
      </c>
      <c r="AG1797" t="s">
        <v>50</v>
      </c>
      <c r="AH1797">
        <v>2</v>
      </c>
      <c r="AI1797" t="s">
        <v>168</v>
      </c>
      <c r="AJ1797" t="s">
        <v>81</v>
      </c>
    </row>
    <row r="1798" spans="1:36">
      <c r="A1798" t="s">
        <v>2980</v>
      </c>
      <c r="B1798">
        <f>1</f>
        <v>1</v>
      </c>
      <c r="C1798" t="s">
        <v>311</v>
      </c>
      <c r="D1798" t="str">
        <f>VLOOKUP(Table1[[#This Row],[State Name]], Lookup!$A$2:$B$33, 2, FALSE)</f>
        <v>JH</v>
      </c>
      <c r="E1798" t="s">
        <v>33</v>
      </c>
      <c r="F1798">
        <v>2020</v>
      </c>
      <c r="G1798" t="s">
        <v>138</v>
      </c>
      <c r="H1798">
        <f t="shared" si="28"/>
        <v>9</v>
      </c>
      <c r="I1798" s="3">
        <f>DATE(Table1[[#This Row],[Year]],Table1[[#This Row],[Month_Number]],1)</f>
        <v>44075</v>
      </c>
      <c r="J1798" t="s">
        <v>35</v>
      </c>
      <c r="K1798" t="s">
        <v>642</v>
      </c>
      <c r="L1798" t="s">
        <v>50</v>
      </c>
      <c r="M1798">
        <v>3</v>
      </c>
      <c r="N1798" t="s">
        <v>60</v>
      </c>
      <c r="O1798">
        <v>2</v>
      </c>
      <c r="P1798">
        <v>2</v>
      </c>
      <c r="Q1798" t="s">
        <v>103</v>
      </c>
      <c r="R1798" t="s">
        <v>88</v>
      </c>
      <c r="S1798" t="s">
        <v>73</v>
      </c>
      <c r="T1798" t="s">
        <v>42</v>
      </c>
      <c r="U1798" t="s">
        <v>89</v>
      </c>
      <c r="V1798">
        <v>108</v>
      </c>
      <c r="W1798">
        <v>61</v>
      </c>
      <c r="X1798" t="str">
        <f>IF(Table1[[#This Row],[Driver Age]]&lt;25,"(&lt;25) Young",IF(Table1[[#This Row],[Driver Age]]&lt;=60,"(25–60) Adult","(&gt;60) Senior"))</f>
        <v>(&gt;60) Senior</v>
      </c>
      <c r="Y1798" t="s">
        <v>44</v>
      </c>
      <c r="Z1798" t="s">
        <v>33</v>
      </c>
      <c r="AA1798" t="s">
        <v>76</v>
      </c>
      <c r="AB1798" t="s">
        <v>77</v>
      </c>
      <c r="AC1798">
        <v>0</v>
      </c>
      <c r="AD1798" t="s">
        <v>47</v>
      </c>
      <c r="AE1798" t="s">
        <v>48</v>
      </c>
      <c r="AF1798" t="s">
        <v>49</v>
      </c>
      <c r="AG1798" t="s">
        <v>50</v>
      </c>
      <c r="AH1798">
        <v>1</v>
      </c>
      <c r="AI1798" t="s">
        <v>66</v>
      </c>
      <c r="AJ1798" t="s">
        <v>67</v>
      </c>
    </row>
    <row r="1799" spans="1:36">
      <c r="A1799" t="s">
        <v>2981</v>
      </c>
      <c r="B1799">
        <f>1</f>
        <v>1</v>
      </c>
      <c r="C1799" t="s">
        <v>197</v>
      </c>
      <c r="D1799" t="str">
        <f>VLOOKUP(Table1[[#This Row],[State Name]], Lookup!$A$2:$B$33, 2, FALSE)</f>
        <v>GJ</v>
      </c>
      <c r="E1799" t="s">
        <v>297</v>
      </c>
      <c r="F1799">
        <v>2018</v>
      </c>
      <c r="G1799" t="s">
        <v>192</v>
      </c>
      <c r="H1799">
        <f t="shared" si="28"/>
        <v>3</v>
      </c>
      <c r="I1799" s="3">
        <f>DATE(Table1[[#This Row],[Year]],Table1[[#This Row],[Month_Number]],1)</f>
        <v>43160</v>
      </c>
      <c r="J1799" t="s">
        <v>146</v>
      </c>
      <c r="K1799" t="s">
        <v>788</v>
      </c>
      <c r="L1799" t="s">
        <v>37</v>
      </c>
      <c r="M1799">
        <v>5</v>
      </c>
      <c r="N1799" t="s">
        <v>113</v>
      </c>
      <c r="O1799">
        <v>3</v>
      </c>
      <c r="P1799">
        <v>2</v>
      </c>
      <c r="Q1799" t="s">
        <v>103</v>
      </c>
      <c r="R1799" t="s">
        <v>104</v>
      </c>
      <c r="S1799" t="s">
        <v>62</v>
      </c>
      <c r="T1799" t="s">
        <v>42</v>
      </c>
      <c r="U1799" t="s">
        <v>33</v>
      </c>
      <c r="V1799">
        <v>45</v>
      </c>
      <c r="W1799">
        <v>46</v>
      </c>
      <c r="X1799" t="str">
        <f>IF(Table1[[#This Row],[Driver Age]]&lt;25,"(&lt;25) Young",IF(Table1[[#This Row],[Driver Age]]&lt;=60,"(25–60) Adult","(&gt;60) Senior"))</f>
        <v>(25–60) Adult</v>
      </c>
      <c r="Y1799" t="s">
        <v>75</v>
      </c>
      <c r="Z1799" t="s">
        <v>107</v>
      </c>
      <c r="AA1799" t="s">
        <v>76</v>
      </c>
      <c r="AB1799" t="s">
        <v>46</v>
      </c>
      <c r="AC1799">
        <v>13</v>
      </c>
      <c r="AD1799" t="s">
        <v>135</v>
      </c>
      <c r="AE1799" t="s">
        <v>65</v>
      </c>
      <c r="AF1799" t="s">
        <v>49</v>
      </c>
      <c r="AG1799" t="s">
        <v>50</v>
      </c>
      <c r="AH1799">
        <v>0.67</v>
      </c>
      <c r="AI1799" t="s">
        <v>108</v>
      </c>
      <c r="AJ1799" t="s">
        <v>109</v>
      </c>
    </row>
    <row r="1800" spans="1:36">
      <c r="A1800" t="s">
        <v>2982</v>
      </c>
      <c r="B1800">
        <f>1</f>
        <v>1</v>
      </c>
      <c r="C1800" t="s">
        <v>286</v>
      </c>
      <c r="D1800" t="str">
        <f>VLOOKUP(Table1[[#This Row],[State Name]], Lookup!$A$2:$B$33, 2, FALSE)</f>
        <v>GA</v>
      </c>
      <c r="E1800" t="s">
        <v>33</v>
      </c>
      <c r="F1800">
        <v>2018</v>
      </c>
      <c r="G1800" t="s">
        <v>34</v>
      </c>
      <c r="H1800">
        <f t="shared" si="28"/>
        <v>5</v>
      </c>
      <c r="I1800" s="3">
        <f>DATE(Table1[[#This Row],[Year]],Table1[[#This Row],[Month_Number]],1)</f>
        <v>43221</v>
      </c>
      <c r="J1800" t="s">
        <v>57</v>
      </c>
      <c r="K1800" t="s">
        <v>1403</v>
      </c>
      <c r="L1800" t="s">
        <v>37</v>
      </c>
      <c r="M1800">
        <v>2</v>
      </c>
      <c r="N1800" t="s">
        <v>86</v>
      </c>
      <c r="O1800">
        <v>4</v>
      </c>
      <c r="P1800">
        <v>0</v>
      </c>
      <c r="Q1800" t="s">
        <v>87</v>
      </c>
      <c r="R1800" t="s">
        <v>104</v>
      </c>
      <c r="S1800" t="s">
        <v>73</v>
      </c>
      <c r="T1800" t="s">
        <v>63</v>
      </c>
      <c r="U1800" t="s">
        <v>33</v>
      </c>
      <c r="V1800">
        <v>99</v>
      </c>
      <c r="W1800">
        <v>68</v>
      </c>
      <c r="X1800" t="str">
        <f>IF(Table1[[#This Row],[Driver Age]]&lt;25,"(&lt;25) Young",IF(Table1[[#This Row],[Driver Age]]&lt;=60,"(25–60) Adult","(&gt;60) Senior"))</f>
        <v>(&gt;60) Senior</v>
      </c>
      <c r="Y1800" t="s">
        <v>44</v>
      </c>
      <c r="Z1800" t="s">
        <v>107</v>
      </c>
      <c r="AA1800" t="s">
        <v>76</v>
      </c>
      <c r="AB1800" t="s">
        <v>97</v>
      </c>
      <c r="AC1800">
        <v>13</v>
      </c>
      <c r="AD1800" t="s">
        <v>135</v>
      </c>
      <c r="AE1800" t="s">
        <v>65</v>
      </c>
      <c r="AF1800" t="s">
        <v>49</v>
      </c>
      <c r="AG1800" t="s">
        <v>143</v>
      </c>
      <c r="AH1800">
        <v>0</v>
      </c>
      <c r="AI1800" t="s">
        <v>51</v>
      </c>
      <c r="AJ1800" t="s">
        <v>67</v>
      </c>
    </row>
    <row r="1801" spans="1:36">
      <c r="A1801" t="s">
        <v>2983</v>
      </c>
      <c r="B1801">
        <f>1</f>
        <v>1</v>
      </c>
      <c r="C1801" t="s">
        <v>54</v>
      </c>
      <c r="D1801" t="str">
        <f>VLOOKUP(Table1[[#This Row],[State Name]], Lookup!$A$2:$B$33, 2, FALSE)</f>
        <v>UP</v>
      </c>
      <c r="E1801" t="s">
        <v>55</v>
      </c>
      <c r="F1801">
        <v>2022</v>
      </c>
      <c r="G1801" t="s">
        <v>117</v>
      </c>
      <c r="H1801">
        <f t="shared" si="28"/>
        <v>12</v>
      </c>
      <c r="I1801" s="3">
        <f>DATE(Table1[[#This Row],[Year]],Table1[[#This Row],[Month_Number]],1)</f>
        <v>44896</v>
      </c>
      <c r="J1801" t="s">
        <v>95</v>
      </c>
      <c r="K1801" t="s">
        <v>1705</v>
      </c>
      <c r="L1801" t="s">
        <v>37</v>
      </c>
      <c r="M1801">
        <v>2</v>
      </c>
      <c r="N1801" t="s">
        <v>60</v>
      </c>
      <c r="O1801">
        <v>0</v>
      </c>
      <c r="P1801">
        <v>0</v>
      </c>
      <c r="Q1801" t="s">
        <v>103</v>
      </c>
      <c r="R1801" t="s">
        <v>104</v>
      </c>
      <c r="S1801" t="s">
        <v>62</v>
      </c>
      <c r="T1801" t="s">
        <v>74</v>
      </c>
      <c r="U1801" t="s">
        <v>33</v>
      </c>
      <c r="V1801">
        <v>115</v>
      </c>
      <c r="W1801">
        <v>43</v>
      </c>
      <c r="X1801" t="str">
        <f>IF(Table1[[#This Row],[Driver Age]]&lt;25,"(&lt;25) Young",IF(Table1[[#This Row],[Driver Age]]&lt;=60,"(25–60) Adult","(&gt;60) Senior"))</f>
        <v>(25–60) Adult</v>
      </c>
      <c r="Y1801" t="s">
        <v>44</v>
      </c>
      <c r="Z1801" t="s">
        <v>90</v>
      </c>
      <c r="AA1801" t="s">
        <v>45</v>
      </c>
      <c r="AB1801" t="s">
        <v>77</v>
      </c>
      <c r="AC1801">
        <v>8</v>
      </c>
      <c r="AD1801" t="s">
        <v>78</v>
      </c>
      <c r="AE1801" t="s">
        <v>79</v>
      </c>
      <c r="AF1801" t="s">
        <v>49</v>
      </c>
      <c r="AG1801" t="s">
        <v>143</v>
      </c>
      <c r="AH1801">
        <v>0</v>
      </c>
      <c r="AI1801" t="s">
        <v>108</v>
      </c>
      <c r="AJ1801" t="s">
        <v>81</v>
      </c>
    </row>
    <row r="1802" spans="1:36">
      <c r="A1802" t="s">
        <v>2984</v>
      </c>
      <c r="B1802">
        <f>1</f>
        <v>1</v>
      </c>
      <c r="C1802" t="s">
        <v>93</v>
      </c>
      <c r="D1802" t="str">
        <f>VLOOKUP(Table1[[#This Row],[State Name]], Lookup!$A$2:$B$33, 2, FALSE)</f>
        <v>SK</v>
      </c>
      <c r="E1802" t="s">
        <v>33</v>
      </c>
      <c r="F1802">
        <v>2018</v>
      </c>
      <c r="G1802" t="s">
        <v>117</v>
      </c>
      <c r="H1802">
        <f t="shared" si="28"/>
        <v>12</v>
      </c>
      <c r="I1802" s="3">
        <f>DATE(Table1[[#This Row],[Year]],Table1[[#This Row],[Month_Number]],1)</f>
        <v>43435</v>
      </c>
      <c r="J1802" t="s">
        <v>146</v>
      </c>
      <c r="K1802" t="s">
        <v>2985</v>
      </c>
      <c r="L1802" t="s">
        <v>50</v>
      </c>
      <c r="M1802">
        <v>4</v>
      </c>
      <c r="N1802" t="s">
        <v>60</v>
      </c>
      <c r="O1802">
        <v>7</v>
      </c>
      <c r="P1802">
        <v>5</v>
      </c>
      <c r="Q1802" t="s">
        <v>72</v>
      </c>
      <c r="R1802" t="s">
        <v>61</v>
      </c>
      <c r="S1802" t="s">
        <v>73</v>
      </c>
      <c r="T1802" t="s">
        <v>105</v>
      </c>
      <c r="U1802" t="s">
        <v>89</v>
      </c>
      <c r="V1802">
        <v>117</v>
      </c>
      <c r="W1802">
        <v>60</v>
      </c>
      <c r="X1802" t="str">
        <f>IF(Table1[[#This Row],[Driver Age]]&lt;25,"(&lt;25) Young",IF(Table1[[#This Row],[Driver Age]]&lt;=60,"(25–60) Adult","(&gt;60) Senior"))</f>
        <v>(25–60) Adult</v>
      </c>
      <c r="Y1802" t="s">
        <v>75</v>
      </c>
      <c r="Z1802" t="s">
        <v>107</v>
      </c>
      <c r="AA1802" t="s">
        <v>76</v>
      </c>
      <c r="AB1802" t="s">
        <v>64</v>
      </c>
      <c r="AC1802">
        <v>11</v>
      </c>
      <c r="AD1802" t="s">
        <v>78</v>
      </c>
      <c r="AE1802" t="s">
        <v>65</v>
      </c>
      <c r="AF1802" t="s">
        <v>49</v>
      </c>
      <c r="AG1802" t="s">
        <v>50</v>
      </c>
      <c r="AH1802">
        <v>0.71</v>
      </c>
      <c r="AI1802" t="s">
        <v>66</v>
      </c>
      <c r="AJ1802" t="s">
        <v>81</v>
      </c>
    </row>
    <row r="1803" spans="1:36">
      <c r="A1803" t="s">
        <v>2986</v>
      </c>
      <c r="B1803">
        <f>1</f>
        <v>1</v>
      </c>
      <c r="C1803" t="s">
        <v>177</v>
      </c>
      <c r="D1803" t="str">
        <f>VLOOKUP(Table1[[#This Row],[State Name]], Lookup!$A$2:$B$33, 2, FALSE)</f>
        <v>MH</v>
      </c>
      <c r="E1803" t="s">
        <v>577</v>
      </c>
      <c r="F1803">
        <v>2020</v>
      </c>
      <c r="G1803" t="s">
        <v>111</v>
      </c>
      <c r="H1803">
        <f t="shared" si="28"/>
        <v>10</v>
      </c>
      <c r="I1803" s="3">
        <f>DATE(Table1[[#This Row],[Year]],Table1[[#This Row],[Month_Number]],1)</f>
        <v>44105</v>
      </c>
      <c r="J1803" t="s">
        <v>95</v>
      </c>
      <c r="K1803" t="s">
        <v>2987</v>
      </c>
      <c r="L1803" t="s">
        <v>50</v>
      </c>
      <c r="M1803">
        <v>2</v>
      </c>
      <c r="N1803" t="s">
        <v>162</v>
      </c>
      <c r="O1803">
        <v>8</v>
      </c>
      <c r="P1803">
        <v>5</v>
      </c>
      <c r="Q1803" t="s">
        <v>87</v>
      </c>
      <c r="R1803" t="s">
        <v>61</v>
      </c>
      <c r="S1803" t="s">
        <v>73</v>
      </c>
      <c r="T1803" t="s">
        <v>74</v>
      </c>
      <c r="U1803" t="s">
        <v>106</v>
      </c>
      <c r="V1803">
        <v>45</v>
      </c>
      <c r="W1803">
        <v>53</v>
      </c>
      <c r="X1803" t="str">
        <f>IF(Table1[[#This Row],[Driver Age]]&lt;25,"(&lt;25) Young",IF(Table1[[#This Row],[Driver Age]]&lt;=60,"(25–60) Adult","(&gt;60) Senior"))</f>
        <v>(25–60) Adult</v>
      </c>
      <c r="Y1803" t="s">
        <v>44</v>
      </c>
      <c r="Z1803" t="s">
        <v>107</v>
      </c>
      <c r="AA1803" t="s">
        <v>76</v>
      </c>
      <c r="AB1803" t="s">
        <v>97</v>
      </c>
      <c r="AC1803">
        <v>20</v>
      </c>
      <c r="AD1803" t="s">
        <v>114</v>
      </c>
      <c r="AE1803" t="s">
        <v>48</v>
      </c>
      <c r="AF1803" t="s">
        <v>49</v>
      </c>
      <c r="AG1803" t="s">
        <v>50</v>
      </c>
      <c r="AH1803">
        <v>0.62</v>
      </c>
      <c r="AI1803" t="s">
        <v>66</v>
      </c>
      <c r="AJ1803" t="s">
        <v>109</v>
      </c>
    </row>
    <row r="1804" spans="1:36">
      <c r="A1804" t="s">
        <v>2988</v>
      </c>
      <c r="B1804">
        <f>1</f>
        <v>1</v>
      </c>
      <c r="C1804" t="s">
        <v>294</v>
      </c>
      <c r="D1804" t="str">
        <f>VLOOKUP(Table1[[#This Row],[State Name]], Lookup!$A$2:$B$33, 2, FALSE)</f>
        <v>MZ</v>
      </c>
      <c r="E1804" t="s">
        <v>33</v>
      </c>
      <c r="F1804">
        <v>2021</v>
      </c>
      <c r="G1804" t="s">
        <v>138</v>
      </c>
      <c r="H1804">
        <f t="shared" si="28"/>
        <v>9</v>
      </c>
      <c r="I1804" s="3">
        <f>DATE(Table1[[#This Row],[Year]],Table1[[#This Row],[Month_Number]],1)</f>
        <v>44440</v>
      </c>
      <c r="J1804" t="s">
        <v>84</v>
      </c>
      <c r="K1804" t="s">
        <v>2989</v>
      </c>
      <c r="L1804" t="s">
        <v>37</v>
      </c>
      <c r="M1804">
        <v>3</v>
      </c>
      <c r="N1804" t="s">
        <v>113</v>
      </c>
      <c r="O1804">
        <v>2</v>
      </c>
      <c r="P1804">
        <v>1</v>
      </c>
      <c r="Q1804" t="s">
        <v>72</v>
      </c>
      <c r="R1804" t="s">
        <v>104</v>
      </c>
      <c r="S1804" t="s">
        <v>62</v>
      </c>
      <c r="T1804" t="s">
        <v>42</v>
      </c>
      <c r="U1804" t="s">
        <v>43</v>
      </c>
      <c r="V1804">
        <v>111</v>
      </c>
      <c r="W1804">
        <v>25</v>
      </c>
      <c r="X1804" t="str">
        <f>IF(Table1[[#This Row],[Driver Age]]&lt;25,"(&lt;25) Young",IF(Table1[[#This Row],[Driver Age]]&lt;=60,"(25–60) Adult","(&gt;60) Senior"))</f>
        <v>(25–60) Adult</v>
      </c>
      <c r="Y1804" t="s">
        <v>44</v>
      </c>
      <c r="Z1804" t="s">
        <v>33</v>
      </c>
      <c r="AA1804" t="s">
        <v>76</v>
      </c>
      <c r="AB1804" t="s">
        <v>46</v>
      </c>
      <c r="AC1804">
        <v>21</v>
      </c>
      <c r="AD1804" t="s">
        <v>47</v>
      </c>
      <c r="AE1804" t="s">
        <v>48</v>
      </c>
      <c r="AF1804" t="s">
        <v>26</v>
      </c>
      <c r="AG1804" t="s">
        <v>50</v>
      </c>
      <c r="AH1804">
        <v>0.5</v>
      </c>
      <c r="AI1804" t="s">
        <v>80</v>
      </c>
      <c r="AJ1804" t="s">
        <v>81</v>
      </c>
    </row>
    <row r="1805" spans="1:36">
      <c r="A1805" t="s">
        <v>2990</v>
      </c>
      <c r="B1805">
        <f>1</f>
        <v>1</v>
      </c>
      <c r="C1805" t="s">
        <v>206</v>
      </c>
      <c r="D1805" t="str">
        <f>VLOOKUP(Table1[[#This Row],[State Name]], Lookup!$A$2:$B$33, 2, FALSE)</f>
        <v>OD</v>
      </c>
      <c r="E1805" t="s">
        <v>33</v>
      </c>
      <c r="F1805">
        <v>2018</v>
      </c>
      <c r="G1805" t="s">
        <v>111</v>
      </c>
      <c r="H1805">
        <f t="shared" si="28"/>
        <v>10</v>
      </c>
      <c r="I1805" s="3">
        <f>DATE(Table1[[#This Row],[Year]],Table1[[#This Row],[Month_Number]],1)</f>
        <v>43374</v>
      </c>
      <c r="J1805" t="s">
        <v>35</v>
      </c>
      <c r="K1805" t="s">
        <v>2991</v>
      </c>
      <c r="L1805" t="s">
        <v>50</v>
      </c>
      <c r="M1805">
        <v>2</v>
      </c>
      <c r="N1805" t="s">
        <v>162</v>
      </c>
      <c r="O1805">
        <v>0</v>
      </c>
      <c r="P1805">
        <v>0</v>
      </c>
      <c r="Q1805" t="s">
        <v>87</v>
      </c>
      <c r="R1805" t="s">
        <v>88</v>
      </c>
      <c r="S1805" t="s">
        <v>73</v>
      </c>
      <c r="T1805" t="s">
        <v>63</v>
      </c>
      <c r="U1805" t="s">
        <v>43</v>
      </c>
      <c r="V1805">
        <v>82</v>
      </c>
      <c r="W1805">
        <v>62</v>
      </c>
      <c r="X1805" t="str">
        <f>IF(Table1[[#This Row],[Driver Age]]&lt;25,"(&lt;25) Young",IF(Table1[[#This Row],[Driver Age]]&lt;=60,"(25–60) Adult","(&gt;60) Senior"))</f>
        <v>(&gt;60) Senior</v>
      </c>
      <c r="Y1805" t="s">
        <v>44</v>
      </c>
      <c r="Z1805" t="s">
        <v>90</v>
      </c>
      <c r="AA1805" t="s">
        <v>45</v>
      </c>
      <c r="AB1805" t="s">
        <v>97</v>
      </c>
      <c r="AC1805">
        <v>16</v>
      </c>
      <c r="AD1805" t="s">
        <v>135</v>
      </c>
      <c r="AE1805" t="s">
        <v>65</v>
      </c>
      <c r="AF1805" t="s">
        <v>49</v>
      </c>
      <c r="AG1805" t="s">
        <v>143</v>
      </c>
      <c r="AH1805">
        <v>0</v>
      </c>
      <c r="AI1805" t="s">
        <v>66</v>
      </c>
      <c r="AJ1805" t="s">
        <v>91</v>
      </c>
    </row>
    <row r="1806" spans="1:36">
      <c r="A1806" t="s">
        <v>2992</v>
      </c>
      <c r="B1806">
        <f>1</f>
        <v>1</v>
      </c>
      <c r="C1806" t="s">
        <v>253</v>
      </c>
      <c r="D1806" t="str">
        <f>VLOOKUP(Table1[[#This Row],[State Name]], Lookup!$A$2:$B$33, 2, FALSE)</f>
        <v>UK</v>
      </c>
      <c r="E1806" t="s">
        <v>33</v>
      </c>
      <c r="F1806">
        <v>2018</v>
      </c>
      <c r="G1806" t="s">
        <v>192</v>
      </c>
      <c r="H1806">
        <f t="shared" si="28"/>
        <v>3</v>
      </c>
      <c r="I1806" s="3">
        <f>DATE(Table1[[#This Row],[Year]],Table1[[#This Row],[Month_Number]],1)</f>
        <v>43160</v>
      </c>
      <c r="J1806" t="s">
        <v>101</v>
      </c>
      <c r="K1806" t="s">
        <v>1769</v>
      </c>
      <c r="L1806" t="s">
        <v>59</v>
      </c>
      <c r="M1806">
        <v>4</v>
      </c>
      <c r="N1806" t="s">
        <v>38</v>
      </c>
      <c r="O1806">
        <v>10</v>
      </c>
      <c r="P1806">
        <v>3</v>
      </c>
      <c r="Q1806" t="s">
        <v>87</v>
      </c>
      <c r="R1806" t="s">
        <v>88</v>
      </c>
      <c r="S1806" t="s">
        <v>73</v>
      </c>
      <c r="T1806" t="s">
        <v>74</v>
      </c>
      <c r="U1806" t="s">
        <v>106</v>
      </c>
      <c r="V1806">
        <v>109</v>
      </c>
      <c r="W1806">
        <v>65</v>
      </c>
      <c r="X1806" t="str">
        <f>IF(Table1[[#This Row],[Driver Age]]&lt;25,"(&lt;25) Young",IF(Table1[[#This Row],[Driver Age]]&lt;=60,"(25–60) Adult","(&gt;60) Senior"))</f>
        <v>(&gt;60) Senior</v>
      </c>
      <c r="Y1806" t="s">
        <v>75</v>
      </c>
      <c r="Z1806" t="s">
        <v>33</v>
      </c>
      <c r="AA1806" t="s">
        <v>76</v>
      </c>
      <c r="AB1806" t="s">
        <v>97</v>
      </c>
      <c r="AC1806">
        <v>21</v>
      </c>
      <c r="AD1806" t="s">
        <v>47</v>
      </c>
      <c r="AE1806" t="s">
        <v>65</v>
      </c>
      <c r="AF1806" t="s">
        <v>49</v>
      </c>
      <c r="AG1806" t="s">
        <v>50</v>
      </c>
      <c r="AH1806">
        <v>0.3</v>
      </c>
      <c r="AI1806" t="s">
        <v>51</v>
      </c>
      <c r="AJ1806" t="s">
        <v>67</v>
      </c>
    </row>
    <row r="1807" spans="1:36">
      <c r="A1807" t="s">
        <v>2993</v>
      </c>
      <c r="B1807">
        <f>1</f>
        <v>1</v>
      </c>
      <c r="C1807" t="s">
        <v>166</v>
      </c>
      <c r="D1807" t="str">
        <f>VLOOKUP(Table1[[#This Row],[State Name]], Lookup!$A$2:$B$33, 2, FALSE)</f>
        <v>MP</v>
      </c>
      <c r="E1807" t="s">
        <v>33</v>
      </c>
      <c r="F1807">
        <v>2022</v>
      </c>
      <c r="G1807" t="s">
        <v>100</v>
      </c>
      <c r="H1807">
        <f t="shared" si="28"/>
        <v>11</v>
      </c>
      <c r="I1807" s="3">
        <f>DATE(Table1[[#This Row],[Year]],Table1[[#This Row],[Month_Number]],1)</f>
        <v>44866</v>
      </c>
      <c r="J1807" t="s">
        <v>154</v>
      </c>
      <c r="K1807" t="s">
        <v>295</v>
      </c>
      <c r="L1807" t="s">
        <v>59</v>
      </c>
      <c r="M1807">
        <v>2</v>
      </c>
      <c r="N1807" t="s">
        <v>113</v>
      </c>
      <c r="O1807">
        <v>7</v>
      </c>
      <c r="P1807">
        <v>4</v>
      </c>
      <c r="Q1807" t="s">
        <v>103</v>
      </c>
      <c r="R1807" t="s">
        <v>88</v>
      </c>
      <c r="S1807" t="s">
        <v>41</v>
      </c>
      <c r="T1807" t="s">
        <v>74</v>
      </c>
      <c r="U1807" t="s">
        <v>33</v>
      </c>
      <c r="V1807">
        <v>100</v>
      </c>
      <c r="W1807">
        <v>33</v>
      </c>
      <c r="X1807" t="str">
        <f>IF(Table1[[#This Row],[Driver Age]]&lt;25,"(&lt;25) Young",IF(Table1[[#This Row],[Driver Age]]&lt;=60,"(25–60) Adult","(&gt;60) Senior"))</f>
        <v>(25–60) Adult</v>
      </c>
      <c r="Y1807" t="s">
        <v>44</v>
      </c>
      <c r="Z1807" t="s">
        <v>107</v>
      </c>
      <c r="AA1807" t="s">
        <v>76</v>
      </c>
      <c r="AB1807" t="s">
        <v>64</v>
      </c>
      <c r="AC1807">
        <v>16</v>
      </c>
      <c r="AD1807" t="s">
        <v>135</v>
      </c>
      <c r="AE1807" t="s">
        <v>79</v>
      </c>
      <c r="AF1807" t="s">
        <v>26</v>
      </c>
      <c r="AG1807" t="s">
        <v>50</v>
      </c>
      <c r="AH1807">
        <v>0.56999999999999995</v>
      </c>
      <c r="AI1807" t="s">
        <v>80</v>
      </c>
      <c r="AJ1807" t="s">
        <v>67</v>
      </c>
    </row>
    <row r="1808" spans="1:36">
      <c r="A1808" t="s">
        <v>2994</v>
      </c>
      <c r="B1808">
        <f>1</f>
        <v>1</v>
      </c>
      <c r="C1808" t="s">
        <v>69</v>
      </c>
      <c r="D1808" t="str">
        <f>VLOOKUP(Table1[[#This Row],[State Name]], Lookup!$A$2:$B$33, 2, FALSE)</f>
        <v>CG</v>
      </c>
      <c r="E1808" t="s">
        <v>33</v>
      </c>
      <c r="F1808">
        <v>2021</v>
      </c>
      <c r="G1808" t="s">
        <v>111</v>
      </c>
      <c r="H1808">
        <f t="shared" si="28"/>
        <v>10</v>
      </c>
      <c r="I1808" s="3">
        <f>DATE(Table1[[#This Row],[Year]],Table1[[#This Row],[Month_Number]],1)</f>
        <v>44470</v>
      </c>
      <c r="J1808" t="s">
        <v>154</v>
      </c>
      <c r="K1808" t="s">
        <v>2995</v>
      </c>
      <c r="L1808" t="s">
        <v>37</v>
      </c>
      <c r="M1808">
        <v>1</v>
      </c>
      <c r="N1808" t="s">
        <v>128</v>
      </c>
      <c r="O1808">
        <v>6</v>
      </c>
      <c r="P1808">
        <v>0</v>
      </c>
      <c r="Q1808" t="s">
        <v>72</v>
      </c>
      <c r="R1808" t="s">
        <v>104</v>
      </c>
      <c r="S1808" t="s">
        <v>73</v>
      </c>
      <c r="T1808" t="s">
        <v>74</v>
      </c>
      <c r="U1808" t="s">
        <v>43</v>
      </c>
      <c r="V1808">
        <v>105</v>
      </c>
      <c r="W1808">
        <v>18</v>
      </c>
      <c r="X1808" t="str">
        <f>IF(Table1[[#This Row],[Driver Age]]&lt;25,"(&lt;25) Young",IF(Table1[[#This Row],[Driver Age]]&lt;=60,"(25–60) Adult","(&gt;60) Senior"))</f>
        <v>(&lt;25) Young</v>
      </c>
      <c r="Y1808" t="s">
        <v>75</v>
      </c>
      <c r="Z1808" t="s">
        <v>90</v>
      </c>
      <c r="AA1808" t="s">
        <v>76</v>
      </c>
      <c r="AB1808" t="s">
        <v>46</v>
      </c>
      <c r="AC1808">
        <v>18</v>
      </c>
      <c r="AD1808" t="s">
        <v>114</v>
      </c>
      <c r="AE1808" t="s">
        <v>48</v>
      </c>
      <c r="AF1808" t="s">
        <v>26</v>
      </c>
      <c r="AG1808" t="s">
        <v>143</v>
      </c>
      <c r="AH1808">
        <v>0</v>
      </c>
      <c r="AI1808" t="s">
        <v>168</v>
      </c>
      <c r="AJ1808" t="s">
        <v>67</v>
      </c>
    </row>
    <row r="1809" spans="1:36">
      <c r="A1809" t="s">
        <v>2996</v>
      </c>
      <c r="B1809">
        <f>1</f>
        <v>1</v>
      </c>
      <c r="C1809" t="s">
        <v>99</v>
      </c>
      <c r="D1809" t="str">
        <f>VLOOKUP(Table1[[#This Row],[State Name]], Lookup!$A$2:$B$33, 2, FALSE)</f>
        <v>ML</v>
      </c>
      <c r="E1809" t="s">
        <v>33</v>
      </c>
      <c r="F1809">
        <v>2023</v>
      </c>
      <c r="G1809" t="s">
        <v>171</v>
      </c>
      <c r="H1809">
        <f t="shared" si="28"/>
        <v>2</v>
      </c>
      <c r="I1809" s="3">
        <f>DATE(Table1[[#This Row],[Year]],Table1[[#This Row],[Month_Number]],1)</f>
        <v>44958</v>
      </c>
      <c r="J1809" t="s">
        <v>84</v>
      </c>
      <c r="K1809" t="s">
        <v>988</v>
      </c>
      <c r="L1809" t="s">
        <v>50</v>
      </c>
      <c r="M1809">
        <v>4</v>
      </c>
      <c r="N1809" t="s">
        <v>86</v>
      </c>
      <c r="O1809">
        <v>7</v>
      </c>
      <c r="P1809">
        <v>4</v>
      </c>
      <c r="Q1809" t="s">
        <v>119</v>
      </c>
      <c r="R1809" t="s">
        <v>61</v>
      </c>
      <c r="S1809" t="s">
        <v>62</v>
      </c>
      <c r="T1809" t="s">
        <v>42</v>
      </c>
      <c r="U1809" t="s">
        <v>43</v>
      </c>
      <c r="V1809">
        <v>74</v>
      </c>
      <c r="W1809">
        <v>31</v>
      </c>
      <c r="X1809" t="str">
        <f>IF(Table1[[#This Row],[Driver Age]]&lt;25,"(&lt;25) Young",IF(Table1[[#This Row],[Driver Age]]&lt;=60,"(25–60) Adult","(&gt;60) Senior"))</f>
        <v>(25–60) Adult</v>
      </c>
      <c r="Y1809" t="s">
        <v>44</v>
      </c>
      <c r="Z1809" t="s">
        <v>33</v>
      </c>
      <c r="AA1809" t="s">
        <v>45</v>
      </c>
      <c r="AB1809" t="s">
        <v>77</v>
      </c>
      <c r="AC1809">
        <v>1</v>
      </c>
      <c r="AD1809" t="s">
        <v>47</v>
      </c>
      <c r="AE1809" t="s">
        <v>79</v>
      </c>
      <c r="AF1809" t="s">
        <v>26</v>
      </c>
      <c r="AG1809" t="s">
        <v>50</v>
      </c>
      <c r="AH1809">
        <v>0.56999999999999995</v>
      </c>
      <c r="AI1809" t="s">
        <v>80</v>
      </c>
      <c r="AJ1809" t="s">
        <v>91</v>
      </c>
    </row>
    <row r="1810" spans="1:36">
      <c r="A1810" t="s">
        <v>2997</v>
      </c>
      <c r="B1810">
        <f>1</f>
        <v>1</v>
      </c>
      <c r="C1810" t="s">
        <v>286</v>
      </c>
      <c r="D1810" t="str">
        <f>VLOOKUP(Table1[[#This Row],[State Name]], Lookup!$A$2:$B$33, 2, FALSE)</f>
        <v>GA</v>
      </c>
      <c r="E1810" t="s">
        <v>33</v>
      </c>
      <c r="F1810">
        <v>2020</v>
      </c>
      <c r="G1810" t="s">
        <v>130</v>
      </c>
      <c r="H1810">
        <f t="shared" si="28"/>
        <v>4</v>
      </c>
      <c r="I1810" s="3">
        <f>DATE(Table1[[#This Row],[Year]],Table1[[#This Row],[Month_Number]],1)</f>
        <v>43922</v>
      </c>
      <c r="J1810" t="s">
        <v>57</v>
      </c>
      <c r="K1810" t="s">
        <v>2998</v>
      </c>
      <c r="L1810" t="s">
        <v>50</v>
      </c>
      <c r="M1810">
        <v>5</v>
      </c>
      <c r="N1810" t="s">
        <v>60</v>
      </c>
      <c r="O1810">
        <v>7</v>
      </c>
      <c r="P1810">
        <v>0</v>
      </c>
      <c r="Q1810" t="s">
        <v>72</v>
      </c>
      <c r="R1810" t="s">
        <v>40</v>
      </c>
      <c r="S1810" t="s">
        <v>62</v>
      </c>
      <c r="T1810" t="s">
        <v>74</v>
      </c>
      <c r="U1810" t="s">
        <v>106</v>
      </c>
      <c r="V1810">
        <v>62</v>
      </c>
      <c r="W1810">
        <v>47</v>
      </c>
      <c r="X1810" t="str">
        <f>IF(Table1[[#This Row],[Driver Age]]&lt;25,"(&lt;25) Young",IF(Table1[[#This Row],[Driver Age]]&lt;=60,"(25–60) Adult","(&gt;60) Senior"))</f>
        <v>(25–60) Adult</v>
      </c>
      <c r="Y1810" t="s">
        <v>75</v>
      </c>
      <c r="Z1810" t="s">
        <v>107</v>
      </c>
      <c r="AA1810" t="s">
        <v>45</v>
      </c>
      <c r="AB1810" t="s">
        <v>77</v>
      </c>
      <c r="AC1810">
        <v>20</v>
      </c>
      <c r="AD1810" t="s">
        <v>114</v>
      </c>
      <c r="AE1810" t="s">
        <v>48</v>
      </c>
      <c r="AF1810" t="s">
        <v>49</v>
      </c>
      <c r="AG1810" t="s">
        <v>143</v>
      </c>
      <c r="AH1810">
        <v>0</v>
      </c>
      <c r="AI1810" t="s">
        <v>108</v>
      </c>
      <c r="AJ1810" t="s">
        <v>52</v>
      </c>
    </row>
    <row r="1811" spans="1:36">
      <c r="A1811" t="s">
        <v>2999</v>
      </c>
      <c r="B1811">
        <f>1</f>
        <v>1</v>
      </c>
      <c r="C1811" t="s">
        <v>170</v>
      </c>
      <c r="D1811" t="str">
        <f>VLOOKUP(Table1[[#This Row],[State Name]], Lookup!$A$2:$B$33, 2, FALSE)</f>
        <v>PY</v>
      </c>
      <c r="E1811" t="s">
        <v>33</v>
      </c>
      <c r="F1811">
        <v>2023</v>
      </c>
      <c r="G1811" t="s">
        <v>130</v>
      </c>
      <c r="H1811">
        <f t="shared" si="28"/>
        <v>4</v>
      </c>
      <c r="I1811" s="3">
        <f>DATE(Table1[[#This Row],[Year]],Table1[[#This Row],[Month_Number]],1)</f>
        <v>45017</v>
      </c>
      <c r="J1811" t="s">
        <v>154</v>
      </c>
      <c r="K1811" t="s">
        <v>1198</v>
      </c>
      <c r="L1811" t="s">
        <v>50</v>
      </c>
      <c r="M1811">
        <v>5</v>
      </c>
      <c r="N1811" t="s">
        <v>38</v>
      </c>
      <c r="O1811">
        <v>5</v>
      </c>
      <c r="P1811">
        <v>3</v>
      </c>
      <c r="Q1811" t="s">
        <v>87</v>
      </c>
      <c r="R1811" t="s">
        <v>104</v>
      </c>
      <c r="S1811" t="s">
        <v>62</v>
      </c>
      <c r="T1811" t="s">
        <v>42</v>
      </c>
      <c r="U1811" t="s">
        <v>43</v>
      </c>
      <c r="V1811">
        <v>79</v>
      </c>
      <c r="W1811">
        <v>47</v>
      </c>
      <c r="X1811" t="str">
        <f>IF(Table1[[#This Row],[Driver Age]]&lt;25,"(&lt;25) Young",IF(Table1[[#This Row],[Driver Age]]&lt;=60,"(25–60) Adult","(&gt;60) Senior"))</f>
        <v>(25–60) Adult</v>
      </c>
      <c r="Y1811" t="s">
        <v>44</v>
      </c>
      <c r="Z1811" t="s">
        <v>33</v>
      </c>
      <c r="AA1811" t="s">
        <v>45</v>
      </c>
      <c r="AB1811" t="s">
        <v>97</v>
      </c>
      <c r="AC1811">
        <v>1</v>
      </c>
      <c r="AD1811" t="s">
        <v>47</v>
      </c>
      <c r="AE1811" t="s">
        <v>79</v>
      </c>
      <c r="AF1811" t="s">
        <v>26</v>
      </c>
      <c r="AG1811" t="s">
        <v>50</v>
      </c>
      <c r="AH1811">
        <v>0.6</v>
      </c>
      <c r="AI1811" t="s">
        <v>108</v>
      </c>
      <c r="AJ1811" t="s">
        <v>91</v>
      </c>
    </row>
    <row r="1812" spans="1:36">
      <c r="A1812" t="s">
        <v>3000</v>
      </c>
      <c r="B1812">
        <f>1</f>
        <v>1</v>
      </c>
      <c r="C1812" t="s">
        <v>183</v>
      </c>
      <c r="D1812" t="str">
        <f>VLOOKUP(Table1[[#This Row],[State Name]], Lookup!$A$2:$B$33, 2, FALSE)</f>
        <v>TN</v>
      </c>
      <c r="E1812" t="s">
        <v>403</v>
      </c>
      <c r="F1812">
        <v>2022</v>
      </c>
      <c r="G1812" t="s">
        <v>100</v>
      </c>
      <c r="H1812">
        <f t="shared" si="28"/>
        <v>11</v>
      </c>
      <c r="I1812" s="3">
        <f>DATE(Table1[[#This Row],[Year]],Table1[[#This Row],[Month_Number]],1)</f>
        <v>44866</v>
      </c>
      <c r="J1812" t="s">
        <v>101</v>
      </c>
      <c r="K1812" t="s">
        <v>2856</v>
      </c>
      <c r="L1812" t="s">
        <v>37</v>
      </c>
      <c r="M1812">
        <v>1</v>
      </c>
      <c r="N1812" t="s">
        <v>60</v>
      </c>
      <c r="O1812">
        <v>0</v>
      </c>
      <c r="P1812">
        <v>0</v>
      </c>
      <c r="Q1812" t="s">
        <v>72</v>
      </c>
      <c r="R1812" t="s">
        <v>88</v>
      </c>
      <c r="S1812" t="s">
        <v>62</v>
      </c>
      <c r="T1812" t="s">
        <v>74</v>
      </c>
      <c r="U1812" t="s">
        <v>106</v>
      </c>
      <c r="V1812">
        <v>38</v>
      </c>
      <c r="W1812">
        <v>22</v>
      </c>
      <c r="X1812" t="str">
        <f>IF(Table1[[#This Row],[Driver Age]]&lt;25,"(&lt;25) Young",IF(Table1[[#This Row],[Driver Age]]&lt;=60,"(25–60) Adult","(&gt;60) Senior"))</f>
        <v>(&lt;25) Young</v>
      </c>
      <c r="Y1812" t="s">
        <v>44</v>
      </c>
      <c r="Z1812" t="s">
        <v>107</v>
      </c>
      <c r="AA1812" t="s">
        <v>45</v>
      </c>
      <c r="AB1812" t="s">
        <v>77</v>
      </c>
      <c r="AC1812">
        <v>4</v>
      </c>
      <c r="AD1812" t="s">
        <v>47</v>
      </c>
      <c r="AE1812" t="s">
        <v>79</v>
      </c>
      <c r="AF1812" t="s">
        <v>49</v>
      </c>
      <c r="AG1812" t="s">
        <v>143</v>
      </c>
      <c r="AH1812">
        <v>0</v>
      </c>
      <c r="AI1812" t="s">
        <v>168</v>
      </c>
      <c r="AJ1812" t="s">
        <v>109</v>
      </c>
    </row>
    <row r="1813" spans="1:36">
      <c r="A1813" t="s">
        <v>3001</v>
      </c>
      <c r="B1813">
        <f>1</f>
        <v>1</v>
      </c>
      <c r="C1813" t="s">
        <v>318</v>
      </c>
      <c r="D1813" t="str">
        <f>VLOOKUP(Table1[[#This Row],[State Name]], Lookup!$A$2:$B$33, 2, FALSE)</f>
        <v>PB</v>
      </c>
      <c r="E1813" t="s">
        <v>33</v>
      </c>
      <c r="F1813">
        <v>2022</v>
      </c>
      <c r="G1813" t="s">
        <v>34</v>
      </c>
      <c r="H1813">
        <f t="shared" si="28"/>
        <v>5</v>
      </c>
      <c r="I1813" s="3">
        <f>DATE(Table1[[#This Row],[Year]],Table1[[#This Row],[Month_Number]],1)</f>
        <v>44682</v>
      </c>
      <c r="J1813" t="s">
        <v>146</v>
      </c>
      <c r="K1813" t="s">
        <v>800</v>
      </c>
      <c r="L1813" t="s">
        <v>50</v>
      </c>
      <c r="M1813">
        <v>1</v>
      </c>
      <c r="N1813" t="s">
        <v>86</v>
      </c>
      <c r="O1813">
        <v>9</v>
      </c>
      <c r="P1813">
        <v>1</v>
      </c>
      <c r="Q1813" t="s">
        <v>72</v>
      </c>
      <c r="R1813" t="s">
        <v>104</v>
      </c>
      <c r="S1813" t="s">
        <v>41</v>
      </c>
      <c r="T1813" t="s">
        <v>74</v>
      </c>
      <c r="U1813" t="s">
        <v>43</v>
      </c>
      <c r="V1813">
        <v>110</v>
      </c>
      <c r="W1813">
        <v>67</v>
      </c>
      <c r="X1813" t="str">
        <f>IF(Table1[[#This Row],[Driver Age]]&lt;25,"(&lt;25) Young",IF(Table1[[#This Row],[Driver Age]]&lt;=60,"(25–60) Adult","(&gt;60) Senior"))</f>
        <v>(&gt;60) Senior</v>
      </c>
      <c r="Y1813" t="s">
        <v>44</v>
      </c>
      <c r="Z1813" t="s">
        <v>33</v>
      </c>
      <c r="AA1813" t="s">
        <v>76</v>
      </c>
      <c r="AB1813" t="s">
        <v>77</v>
      </c>
      <c r="AC1813">
        <v>21</v>
      </c>
      <c r="AD1813" t="s">
        <v>47</v>
      </c>
      <c r="AE1813" t="s">
        <v>79</v>
      </c>
      <c r="AF1813" t="s">
        <v>49</v>
      </c>
      <c r="AG1813" t="s">
        <v>50</v>
      </c>
      <c r="AH1813">
        <v>0.11</v>
      </c>
      <c r="AI1813" t="s">
        <v>51</v>
      </c>
      <c r="AJ1813" t="s">
        <v>81</v>
      </c>
    </row>
    <row r="1814" spans="1:36">
      <c r="A1814" t="s">
        <v>3002</v>
      </c>
      <c r="B1814">
        <f>1</f>
        <v>1</v>
      </c>
      <c r="C1814" t="s">
        <v>145</v>
      </c>
      <c r="D1814" t="str">
        <f>VLOOKUP(Table1[[#This Row],[State Name]], Lookup!$A$2:$B$33, 2, FALSE)</f>
        <v>TS</v>
      </c>
      <c r="E1814" t="s">
        <v>33</v>
      </c>
      <c r="F1814">
        <v>2018</v>
      </c>
      <c r="G1814" t="s">
        <v>138</v>
      </c>
      <c r="H1814">
        <f t="shared" si="28"/>
        <v>9</v>
      </c>
      <c r="I1814" s="3">
        <f>DATE(Table1[[#This Row],[Year]],Table1[[#This Row],[Month_Number]],1)</f>
        <v>43344</v>
      </c>
      <c r="J1814" t="s">
        <v>101</v>
      </c>
      <c r="K1814" t="s">
        <v>2130</v>
      </c>
      <c r="L1814" t="s">
        <v>37</v>
      </c>
      <c r="M1814">
        <v>2</v>
      </c>
      <c r="N1814" t="s">
        <v>128</v>
      </c>
      <c r="O1814">
        <v>6</v>
      </c>
      <c r="P1814">
        <v>0</v>
      </c>
      <c r="Q1814" t="s">
        <v>72</v>
      </c>
      <c r="R1814" t="s">
        <v>61</v>
      </c>
      <c r="S1814" t="s">
        <v>62</v>
      </c>
      <c r="T1814" t="s">
        <v>42</v>
      </c>
      <c r="U1814" t="s">
        <v>89</v>
      </c>
      <c r="V1814">
        <v>119</v>
      </c>
      <c r="W1814">
        <v>31</v>
      </c>
      <c r="X1814" t="str">
        <f>IF(Table1[[#This Row],[Driver Age]]&lt;25,"(&lt;25) Young",IF(Table1[[#This Row],[Driver Age]]&lt;=60,"(25–60) Adult","(&gt;60) Senior"))</f>
        <v>(25–60) Adult</v>
      </c>
      <c r="Y1814" t="s">
        <v>44</v>
      </c>
      <c r="Z1814" t="s">
        <v>33</v>
      </c>
      <c r="AA1814" t="s">
        <v>45</v>
      </c>
      <c r="AB1814" t="s">
        <v>64</v>
      </c>
      <c r="AC1814">
        <v>15</v>
      </c>
      <c r="AD1814" t="s">
        <v>135</v>
      </c>
      <c r="AE1814" t="s">
        <v>65</v>
      </c>
      <c r="AF1814" t="s">
        <v>49</v>
      </c>
      <c r="AG1814" t="s">
        <v>143</v>
      </c>
      <c r="AH1814">
        <v>0</v>
      </c>
      <c r="AI1814" t="s">
        <v>80</v>
      </c>
      <c r="AJ1814" t="s">
        <v>81</v>
      </c>
    </row>
    <row r="1815" spans="1:36">
      <c r="A1815" t="s">
        <v>3003</v>
      </c>
      <c r="B1815">
        <f>1</f>
        <v>1</v>
      </c>
      <c r="C1815" t="s">
        <v>177</v>
      </c>
      <c r="D1815" t="str">
        <f>VLOOKUP(Table1[[#This Row],[State Name]], Lookup!$A$2:$B$33, 2, FALSE)</f>
        <v>MH</v>
      </c>
      <c r="E1815" t="s">
        <v>178</v>
      </c>
      <c r="F1815">
        <v>2020</v>
      </c>
      <c r="G1815" t="s">
        <v>56</v>
      </c>
      <c r="H1815">
        <f t="shared" si="28"/>
        <v>1</v>
      </c>
      <c r="I1815" s="3">
        <f>DATE(Table1[[#This Row],[Year]],Table1[[#This Row],[Month_Number]],1)</f>
        <v>43831</v>
      </c>
      <c r="J1815" t="s">
        <v>35</v>
      </c>
      <c r="K1815" t="s">
        <v>1405</v>
      </c>
      <c r="L1815" t="s">
        <v>50</v>
      </c>
      <c r="M1815">
        <v>2</v>
      </c>
      <c r="N1815" t="s">
        <v>128</v>
      </c>
      <c r="O1815">
        <v>4</v>
      </c>
      <c r="P1815">
        <v>1</v>
      </c>
      <c r="Q1815" t="s">
        <v>103</v>
      </c>
      <c r="R1815" t="s">
        <v>61</v>
      </c>
      <c r="S1815" t="s">
        <v>41</v>
      </c>
      <c r="T1815" t="s">
        <v>74</v>
      </c>
      <c r="U1815" t="s">
        <v>33</v>
      </c>
      <c r="V1815">
        <v>65</v>
      </c>
      <c r="W1815">
        <v>67</v>
      </c>
      <c r="X1815" t="str">
        <f>IF(Table1[[#This Row],[Driver Age]]&lt;25,"(&lt;25) Young",IF(Table1[[#This Row],[Driver Age]]&lt;=60,"(25–60) Adult","(&gt;60) Senior"))</f>
        <v>(&gt;60) Senior</v>
      </c>
      <c r="Y1815" t="s">
        <v>75</v>
      </c>
      <c r="Z1815" t="s">
        <v>33</v>
      </c>
      <c r="AA1815" t="s">
        <v>76</v>
      </c>
      <c r="AB1815" t="s">
        <v>64</v>
      </c>
      <c r="AC1815">
        <v>15</v>
      </c>
      <c r="AD1815" t="s">
        <v>135</v>
      </c>
      <c r="AE1815" t="s">
        <v>48</v>
      </c>
      <c r="AF1815" t="s">
        <v>49</v>
      </c>
      <c r="AG1815" t="s">
        <v>50</v>
      </c>
      <c r="AH1815">
        <v>0.25</v>
      </c>
      <c r="AI1815" t="s">
        <v>51</v>
      </c>
      <c r="AJ1815" t="s">
        <v>52</v>
      </c>
    </row>
    <row r="1816" spans="1:36">
      <c r="A1816" t="s">
        <v>3004</v>
      </c>
      <c r="B1816">
        <f>1</f>
        <v>1</v>
      </c>
      <c r="C1816" t="s">
        <v>253</v>
      </c>
      <c r="D1816" t="str">
        <f>VLOOKUP(Table1[[#This Row],[State Name]], Lookup!$A$2:$B$33, 2, FALSE)</f>
        <v>UK</v>
      </c>
      <c r="E1816" t="s">
        <v>33</v>
      </c>
      <c r="F1816">
        <v>2020</v>
      </c>
      <c r="G1816" t="s">
        <v>56</v>
      </c>
      <c r="H1816">
        <f t="shared" si="28"/>
        <v>1</v>
      </c>
      <c r="I1816" s="3">
        <f>DATE(Table1[[#This Row],[Year]],Table1[[#This Row],[Month_Number]],1)</f>
        <v>43831</v>
      </c>
      <c r="J1816" t="s">
        <v>146</v>
      </c>
      <c r="K1816" t="s">
        <v>583</v>
      </c>
      <c r="L1816" t="s">
        <v>59</v>
      </c>
      <c r="M1816">
        <v>1</v>
      </c>
      <c r="N1816" t="s">
        <v>71</v>
      </c>
      <c r="O1816">
        <v>10</v>
      </c>
      <c r="P1816">
        <v>1</v>
      </c>
      <c r="Q1816" t="s">
        <v>39</v>
      </c>
      <c r="R1816" t="s">
        <v>104</v>
      </c>
      <c r="S1816" t="s">
        <v>62</v>
      </c>
      <c r="T1816" t="s">
        <v>105</v>
      </c>
      <c r="U1816" t="s">
        <v>33</v>
      </c>
      <c r="V1816">
        <v>95</v>
      </c>
      <c r="W1816">
        <v>19</v>
      </c>
      <c r="X1816" t="str">
        <f>IF(Table1[[#This Row],[Driver Age]]&lt;25,"(&lt;25) Young",IF(Table1[[#This Row],[Driver Age]]&lt;=60,"(25–60) Adult","(&gt;60) Senior"))</f>
        <v>(&lt;25) Young</v>
      </c>
      <c r="Y1816" t="s">
        <v>75</v>
      </c>
      <c r="Z1816" t="s">
        <v>33</v>
      </c>
      <c r="AA1816" t="s">
        <v>76</v>
      </c>
      <c r="AB1816" t="s">
        <v>97</v>
      </c>
      <c r="AC1816">
        <v>5</v>
      </c>
      <c r="AD1816" t="s">
        <v>78</v>
      </c>
      <c r="AE1816" t="s">
        <v>48</v>
      </c>
      <c r="AF1816" t="s">
        <v>49</v>
      </c>
      <c r="AG1816" t="s">
        <v>50</v>
      </c>
      <c r="AH1816">
        <v>0.1</v>
      </c>
      <c r="AI1816" t="s">
        <v>168</v>
      </c>
      <c r="AJ1816" t="s">
        <v>67</v>
      </c>
    </row>
    <row r="1817" spans="1:36">
      <c r="A1817" t="s">
        <v>3005</v>
      </c>
      <c r="B1817">
        <f>1</f>
        <v>1</v>
      </c>
      <c r="C1817" t="s">
        <v>318</v>
      </c>
      <c r="D1817" t="str">
        <f>VLOOKUP(Table1[[#This Row],[State Name]], Lookup!$A$2:$B$33, 2, FALSE)</f>
        <v>PB</v>
      </c>
      <c r="E1817" t="s">
        <v>33</v>
      </c>
      <c r="F1817">
        <v>2021</v>
      </c>
      <c r="G1817" t="s">
        <v>94</v>
      </c>
      <c r="H1817">
        <f t="shared" si="28"/>
        <v>8</v>
      </c>
      <c r="I1817" s="3">
        <f>DATE(Table1[[#This Row],[Year]],Table1[[#This Row],[Month_Number]],1)</f>
        <v>44409</v>
      </c>
      <c r="J1817" t="s">
        <v>35</v>
      </c>
      <c r="K1817" t="s">
        <v>3006</v>
      </c>
      <c r="L1817" t="s">
        <v>37</v>
      </c>
      <c r="M1817">
        <v>4</v>
      </c>
      <c r="N1817" t="s">
        <v>86</v>
      </c>
      <c r="O1817">
        <v>8</v>
      </c>
      <c r="P1817">
        <v>0</v>
      </c>
      <c r="Q1817" t="s">
        <v>72</v>
      </c>
      <c r="R1817" t="s">
        <v>88</v>
      </c>
      <c r="S1817" t="s">
        <v>73</v>
      </c>
      <c r="T1817" t="s">
        <v>74</v>
      </c>
      <c r="U1817" t="s">
        <v>43</v>
      </c>
      <c r="V1817">
        <v>73</v>
      </c>
      <c r="W1817">
        <v>33</v>
      </c>
      <c r="X1817" t="str">
        <f>IF(Table1[[#This Row],[Driver Age]]&lt;25,"(&lt;25) Young",IF(Table1[[#This Row],[Driver Age]]&lt;=60,"(25–60) Adult","(&gt;60) Senior"))</f>
        <v>(25–60) Adult</v>
      </c>
      <c r="Y1817" t="s">
        <v>44</v>
      </c>
      <c r="Z1817" t="s">
        <v>33</v>
      </c>
      <c r="AA1817" t="s">
        <v>45</v>
      </c>
      <c r="AB1817" t="s">
        <v>64</v>
      </c>
      <c r="AC1817">
        <v>7</v>
      </c>
      <c r="AD1817" t="s">
        <v>78</v>
      </c>
      <c r="AE1817" t="s">
        <v>48</v>
      </c>
      <c r="AF1817" t="s">
        <v>49</v>
      </c>
      <c r="AG1817" t="s">
        <v>143</v>
      </c>
      <c r="AH1817">
        <v>0</v>
      </c>
      <c r="AI1817" t="s">
        <v>80</v>
      </c>
      <c r="AJ1817" t="s">
        <v>91</v>
      </c>
    </row>
    <row r="1818" spans="1:36">
      <c r="A1818" t="s">
        <v>3007</v>
      </c>
      <c r="B1818">
        <f>1</f>
        <v>1</v>
      </c>
      <c r="C1818" t="s">
        <v>145</v>
      </c>
      <c r="D1818" t="str">
        <f>VLOOKUP(Table1[[#This Row],[State Name]], Lookup!$A$2:$B$33, 2, FALSE)</f>
        <v>TS</v>
      </c>
      <c r="E1818" t="s">
        <v>33</v>
      </c>
      <c r="F1818">
        <v>2018</v>
      </c>
      <c r="G1818" t="s">
        <v>138</v>
      </c>
      <c r="H1818">
        <f t="shared" si="28"/>
        <v>9</v>
      </c>
      <c r="I1818" s="3">
        <f>DATE(Table1[[#This Row],[Year]],Table1[[#This Row],[Month_Number]],1)</f>
        <v>43344</v>
      </c>
      <c r="J1818" t="s">
        <v>154</v>
      </c>
      <c r="K1818" t="s">
        <v>1882</v>
      </c>
      <c r="L1818" t="s">
        <v>59</v>
      </c>
      <c r="M1818">
        <v>2</v>
      </c>
      <c r="N1818" t="s">
        <v>38</v>
      </c>
      <c r="O1818">
        <v>9</v>
      </c>
      <c r="P1818">
        <v>5</v>
      </c>
      <c r="Q1818" t="s">
        <v>87</v>
      </c>
      <c r="R1818" t="s">
        <v>61</v>
      </c>
      <c r="S1818" t="s">
        <v>41</v>
      </c>
      <c r="T1818" t="s">
        <v>63</v>
      </c>
      <c r="U1818" t="s">
        <v>89</v>
      </c>
      <c r="V1818">
        <v>111</v>
      </c>
      <c r="W1818">
        <v>67</v>
      </c>
      <c r="X1818" t="str">
        <f>IF(Table1[[#This Row],[Driver Age]]&lt;25,"(&lt;25) Young",IF(Table1[[#This Row],[Driver Age]]&lt;=60,"(25–60) Adult","(&gt;60) Senior"))</f>
        <v>(&gt;60) Senior</v>
      </c>
      <c r="Y1818" t="s">
        <v>44</v>
      </c>
      <c r="Z1818" t="s">
        <v>33</v>
      </c>
      <c r="AA1818" t="s">
        <v>45</v>
      </c>
      <c r="AB1818" t="s">
        <v>77</v>
      </c>
      <c r="AC1818">
        <v>2</v>
      </c>
      <c r="AD1818" t="s">
        <v>47</v>
      </c>
      <c r="AE1818" t="s">
        <v>65</v>
      </c>
      <c r="AF1818" t="s">
        <v>26</v>
      </c>
      <c r="AG1818" t="s">
        <v>50</v>
      </c>
      <c r="AH1818">
        <v>0.56000000000000005</v>
      </c>
      <c r="AI1818" t="s">
        <v>51</v>
      </c>
      <c r="AJ1818" t="s">
        <v>81</v>
      </c>
    </row>
    <row r="1819" spans="1:36">
      <c r="A1819" t="s">
        <v>3008</v>
      </c>
      <c r="B1819">
        <f>1</f>
        <v>1</v>
      </c>
      <c r="C1819" t="s">
        <v>197</v>
      </c>
      <c r="D1819" t="str">
        <f>VLOOKUP(Table1[[#This Row],[State Name]], Lookup!$A$2:$B$33, 2, FALSE)</f>
        <v>GJ</v>
      </c>
      <c r="E1819" t="s">
        <v>245</v>
      </c>
      <c r="F1819">
        <v>2019</v>
      </c>
      <c r="G1819" t="s">
        <v>56</v>
      </c>
      <c r="H1819">
        <f t="shared" si="28"/>
        <v>1</v>
      </c>
      <c r="I1819" s="3">
        <f>DATE(Table1[[#This Row],[Year]],Table1[[#This Row],[Month_Number]],1)</f>
        <v>43466</v>
      </c>
      <c r="J1819" t="s">
        <v>35</v>
      </c>
      <c r="K1819" t="s">
        <v>1124</v>
      </c>
      <c r="L1819" t="s">
        <v>59</v>
      </c>
      <c r="M1819">
        <v>3</v>
      </c>
      <c r="N1819" t="s">
        <v>60</v>
      </c>
      <c r="O1819">
        <v>7</v>
      </c>
      <c r="P1819">
        <v>5</v>
      </c>
      <c r="Q1819" t="s">
        <v>103</v>
      </c>
      <c r="R1819" t="s">
        <v>40</v>
      </c>
      <c r="S1819" t="s">
        <v>120</v>
      </c>
      <c r="T1819" t="s">
        <v>74</v>
      </c>
      <c r="U1819" t="s">
        <v>33</v>
      </c>
      <c r="V1819">
        <v>104</v>
      </c>
      <c r="W1819">
        <v>23</v>
      </c>
      <c r="X1819" t="str">
        <f>IF(Table1[[#This Row],[Driver Age]]&lt;25,"(&lt;25) Young",IF(Table1[[#This Row],[Driver Age]]&lt;=60,"(25–60) Adult","(&gt;60) Senior"))</f>
        <v>(&lt;25) Young</v>
      </c>
      <c r="Y1819" t="s">
        <v>44</v>
      </c>
      <c r="Z1819" t="s">
        <v>107</v>
      </c>
      <c r="AA1819" t="s">
        <v>45</v>
      </c>
      <c r="AB1819" t="s">
        <v>77</v>
      </c>
      <c r="AC1819">
        <v>22</v>
      </c>
      <c r="AD1819" t="s">
        <v>47</v>
      </c>
      <c r="AE1819" t="s">
        <v>65</v>
      </c>
      <c r="AF1819" t="s">
        <v>49</v>
      </c>
      <c r="AG1819" t="s">
        <v>50</v>
      </c>
      <c r="AH1819">
        <v>0.71</v>
      </c>
      <c r="AI1819" t="s">
        <v>168</v>
      </c>
      <c r="AJ1819" t="s">
        <v>67</v>
      </c>
    </row>
    <row r="1820" spans="1:36">
      <c r="A1820" t="s">
        <v>3009</v>
      </c>
      <c r="B1820">
        <f>1</f>
        <v>1</v>
      </c>
      <c r="C1820" t="s">
        <v>152</v>
      </c>
      <c r="D1820" t="str">
        <f>VLOOKUP(Table1[[#This Row],[State Name]], Lookup!$A$2:$B$33, 2, FALSE)</f>
        <v>AP</v>
      </c>
      <c r="E1820" t="s">
        <v>153</v>
      </c>
      <c r="F1820">
        <v>2018</v>
      </c>
      <c r="G1820" t="s">
        <v>34</v>
      </c>
      <c r="H1820">
        <f t="shared" si="28"/>
        <v>5</v>
      </c>
      <c r="I1820" s="3">
        <f>DATE(Table1[[#This Row],[Year]],Table1[[#This Row],[Month_Number]],1)</f>
        <v>43221</v>
      </c>
      <c r="J1820" t="s">
        <v>57</v>
      </c>
      <c r="K1820" t="s">
        <v>338</v>
      </c>
      <c r="L1820" t="s">
        <v>50</v>
      </c>
      <c r="M1820">
        <v>5</v>
      </c>
      <c r="N1820" t="s">
        <v>162</v>
      </c>
      <c r="O1820">
        <v>0</v>
      </c>
      <c r="P1820">
        <v>2</v>
      </c>
      <c r="Q1820" t="s">
        <v>103</v>
      </c>
      <c r="R1820" t="s">
        <v>61</v>
      </c>
      <c r="S1820" t="s">
        <v>73</v>
      </c>
      <c r="T1820" t="s">
        <v>74</v>
      </c>
      <c r="U1820" t="s">
        <v>43</v>
      </c>
      <c r="V1820">
        <v>101</v>
      </c>
      <c r="W1820">
        <v>66</v>
      </c>
      <c r="X1820" t="str">
        <f>IF(Table1[[#This Row],[Driver Age]]&lt;25,"(&lt;25) Young",IF(Table1[[#This Row],[Driver Age]]&lt;=60,"(25–60) Adult","(&gt;60) Senior"))</f>
        <v>(&gt;60) Senior</v>
      </c>
      <c r="Y1820" t="s">
        <v>75</v>
      </c>
      <c r="Z1820" t="s">
        <v>90</v>
      </c>
      <c r="AA1820" t="s">
        <v>76</v>
      </c>
      <c r="AB1820" t="s">
        <v>64</v>
      </c>
      <c r="AC1820">
        <v>2</v>
      </c>
      <c r="AD1820" t="s">
        <v>47</v>
      </c>
      <c r="AE1820" t="s">
        <v>65</v>
      </c>
      <c r="AF1820" t="s">
        <v>49</v>
      </c>
      <c r="AG1820" t="s">
        <v>50</v>
      </c>
      <c r="AH1820">
        <v>0</v>
      </c>
      <c r="AI1820" t="s">
        <v>51</v>
      </c>
      <c r="AJ1820" t="s">
        <v>67</v>
      </c>
    </row>
    <row r="1821" spans="1:36">
      <c r="A1821" t="s">
        <v>3010</v>
      </c>
      <c r="B1821">
        <f>1</f>
        <v>1</v>
      </c>
      <c r="C1821" t="s">
        <v>211</v>
      </c>
      <c r="D1821" t="str">
        <f>VLOOKUP(Table1[[#This Row],[State Name]], Lookup!$A$2:$B$33, 2, FALSE)</f>
        <v>WB</v>
      </c>
      <c r="E1821" t="s">
        <v>265</v>
      </c>
      <c r="F1821">
        <v>2021</v>
      </c>
      <c r="G1821" t="s">
        <v>130</v>
      </c>
      <c r="H1821">
        <f t="shared" si="28"/>
        <v>4</v>
      </c>
      <c r="I1821" s="3">
        <f>DATE(Table1[[#This Row],[Year]],Table1[[#This Row],[Month_Number]],1)</f>
        <v>44287</v>
      </c>
      <c r="J1821" t="s">
        <v>95</v>
      </c>
      <c r="K1821" t="s">
        <v>2970</v>
      </c>
      <c r="L1821" t="s">
        <v>37</v>
      </c>
      <c r="M1821">
        <v>2</v>
      </c>
      <c r="N1821" t="s">
        <v>71</v>
      </c>
      <c r="O1821">
        <v>6</v>
      </c>
      <c r="P1821">
        <v>2</v>
      </c>
      <c r="Q1821" t="s">
        <v>87</v>
      </c>
      <c r="R1821" t="s">
        <v>40</v>
      </c>
      <c r="S1821" t="s">
        <v>73</v>
      </c>
      <c r="T1821" t="s">
        <v>42</v>
      </c>
      <c r="U1821" t="s">
        <v>43</v>
      </c>
      <c r="V1821">
        <v>94</v>
      </c>
      <c r="W1821">
        <v>48</v>
      </c>
      <c r="X1821" t="str">
        <f>IF(Table1[[#This Row],[Driver Age]]&lt;25,"(&lt;25) Young",IF(Table1[[#This Row],[Driver Age]]&lt;=60,"(25–60) Adult","(&gt;60) Senior"))</f>
        <v>(25–60) Adult</v>
      </c>
      <c r="Y1821" t="s">
        <v>75</v>
      </c>
      <c r="Z1821" t="s">
        <v>107</v>
      </c>
      <c r="AA1821" t="s">
        <v>76</v>
      </c>
      <c r="AB1821" t="s">
        <v>77</v>
      </c>
      <c r="AC1821">
        <v>22</v>
      </c>
      <c r="AD1821" t="s">
        <v>47</v>
      </c>
      <c r="AE1821" t="s">
        <v>48</v>
      </c>
      <c r="AF1821" t="s">
        <v>49</v>
      </c>
      <c r="AG1821" t="s">
        <v>50</v>
      </c>
      <c r="AH1821">
        <v>0.33</v>
      </c>
      <c r="AI1821" t="s">
        <v>108</v>
      </c>
      <c r="AJ1821" t="s">
        <v>67</v>
      </c>
    </row>
    <row r="1822" spans="1:36">
      <c r="A1822" t="s">
        <v>3011</v>
      </c>
      <c r="B1822">
        <f>1</f>
        <v>1</v>
      </c>
      <c r="C1822" t="s">
        <v>215</v>
      </c>
      <c r="D1822" t="str">
        <f>VLOOKUP(Table1[[#This Row],[State Name]], Lookup!$A$2:$B$33, 2, FALSE)</f>
        <v>KL</v>
      </c>
      <c r="E1822" t="s">
        <v>33</v>
      </c>
      <c r="F1822">
        <v>2023</v>
      </c>
      <c r="G1822" t="s">
        <v>83</v>
      </c>
      <c r="H1822">
        <f t="shared" si="28"/>
        <v>6</v>
      </c>
      <c r="I1822" s="3">
        <f>DATE(Table1[[#This Row],[Year]],Table1[[#This Row],[Month_Number]],1)</f>
        <v>45078</v>
      </c>
      <c r="J1822" t="s">
        <v>35</v>
      </c>
      <c r="K1822" t="s">
        <v>1642</v>
      </c>
      <c r="L1822" t="s">
        <v>50</v>
      </c>
      <c r="M1822">
        <v>1</v>
      </c>
      <c r="N1822" t="s">
        <v>128</v>
      </c>
      <c r="O1822">
        <v>10</v>
      </c>
      <c r="P1822">
        <v>2</v>
      </c>
      <c r="Q1822" t="s">
        <v>119</v>
      </c>
      <c r="R1822" t="s">
        <v>88</v>
      </c>
      <c r="S1822" t="s">
        <v>41</v>
      </c>
      <c r="T1822" t="s">
        <v>74</v>
      </c>
      <c r="U1822" t="s">
        <v>33</v>
      </c>
      <c r="V1822">
        <v>117</v>
      </c>
      <c r="W1822">
        <v>42</v>
      </c>
      <c r="X1822" t="str">
        <f>IF(Table1[[#This Row],[Driver Age]]&lt;25,"(&lt;25) Young",IF(Table1[[#This Row],[Driver Age]]&lt;=60,"(25–60) Adult","(&gt;60) Senior"))</f>
        <v>(25–60) Adult</v>
      </c>
      <c r="Y1822" t="s">
        <v>75</v>
      </c>
      <c r="Z1822" t="s">
        <v>107</v>
      </c>
      <c r="AA1822" t="s">
        <v>45</v>
      </c>
      <c r="AB1822" t="s">
        <v>64</v>
      </c>
      <c r="AC1822">
        <v>7</v>
      </c>
      <c r="AD1822" t="s">
        <v>78</v>
      </c>
      <c r="AE1822" t="s">
        <v>79</v>
      </c>
      <c r="AF1822" t="s">
        <v>49</v>
      </c>
      <c r="AG1822" t="s">
        <v>50</v>
      </c>
      <c r="AH1822">
        <v>0.2</v>
      </c>
      <c r="AI1822" t="s">
        <v>108</v>
      </c>
      <c r="AJ1822" t="s">
        <v>81</v>
      </c>
    </row>
    <row r="1823" spans="1:36">
      <c r="A1823" t="s">
        <v>3012</v>
      </c>
      <c r="B1823">
        <f>1</f>
        <v>1</v>
      </c>
      <c r="C1823" t="s">
        <v>253</v>
      </c>
      <c r="D1823" t="str">
        <f>VLOOKUP(Table1[[#This Row],[State Name]], Lookup!$A$2:$B$33, 2, FALSE)</f>
        <v>UK</v>
      </c>
      <c r="E1823" t="s">
        <v>33</v>
      </c>
      <c r="F1823">
        <v>2021</v>
      </c>
      <c r="G1823" t="s">
        <v>94</v>
      </c>
      <c r="H1823">
        <f t="shared" si="28"/>
        <v>8</v>
      </c>
      <c r="I1823" s="3">
        <f>DATE(Table1[[#This Row],[Year]],Table1[[#This Row],[Month_Number]],1)</f>
        <v>44409</v>
      </c>
      <c r="J1823" t="s">
        <v>35</v>
      </c>
      <c r="K1823" t="s">
        <v>3013</v>
      </c>
      <c r="L1823" t="s">
        <v>50</v>
      </c>
      <c r="M1823">
        <v>3</v>
      </c>
      <c r="N1823" t="s">
        <v>60</v>
      </c>
      <c r="O1823">
        <v>7</v>
      </c>
      <c r="P1823">
        <v>1</v>
      </c>
      <c r="Q1823" t="s">
        <v>39</v>
      </c>
      <c r="R1823" t="s">
        <v>104</v>
      </c>
      <c r="S1823" t="s">
        <v>41</v>
      </c>
      <c r="T1823" t="s">
        <v>63</v>
      </c>
      <c r="U1823" t="s">
        <v>43</v>
      </c>
      <c r="V1823">
        <v>104</v>
      </c>
      <c r="W1823">
        <v>24</v>
      </c>
      <c r="X1823" t="str">
        <f>IF(Table1[[#This Row],[Driver Age]]&lt;25,"(&lt;25) Young",IF(Table1[[#This Row],[Driver Age]]&lt;=60,"(25–60) Adult","(&gt;60) Senior"))</f>
        <v>(&lt;25) Young</v>
      </c>
      <c r="Y1823" t="s">
        <v>75</v>
      </c>
      <c r="Z1823" t="s">
        <v>90</v>
      </c>
      <c r="AA1823" t="s">
        <v>76</v>
      </c>
      <c r="AB1823" t="s">
        <v>97</v>
      </c>
      <c r="AC1823">
        <v>13</v>
      </c>
      <c r="AD1823" t="s">
        <v>135</v>
      </c>
      <c r="AE1823" t="s">
        <v>48</v>
      </c>
      <c r="AF1823" t="s">
        <v>49</v>
      </c>
      <c r="AG1823" t="s">
        <v>50</v>
      </c>
      <c r="AH1823">
        <v>0.14000000000000001</v>
      </c>
      <c r="AI1823" t="s">
        <v>168</v>
      </c>
      <c r="AJ1823" t="s">
        <v>67</v>
      </c>
    </row>
    <row r="1824" spans="1:36">
      <c r="A1824" t="s">
        <v>3014</v>
      </c>
      <c r="B1824">
        <f>1</f>
        <v>1</v>
      </c>
      <c r="C1824" t="s">
        <v>177</v>
      </c>
      <c r="D1824" t="str">
        <f>VLOOKUP(Table1[[#This Row],[State Name]], Lookup!$A$2:$B$33, 2, FALSE)</f>
        <v>MH</v>
      </c>
      <c r="E1824" t="s">
        <v>203</v>
      </c>
      <c r="F1824">
        <v>2018</v>
      </c>
      <c r="G1824" t="s">
        <v>171</v>
      </c>
      <c r="H1824">
        <f t="shared" si="28"/>
        <v>2</v>
      </c>
      <c r="I1824" s="3">
        <f>DATE(Table1[[#This Row],[Year]],Table1[[#This Row],[Month_Number]],1)</f>
        <v>43132</v>
      </c>
      <c r="J1824" t="s">
        <v>95</v>
      </c>
      <c r="K1824" t="s">
        <v>551</v>
      </c>
      <c r="L1824" t="s">
        <v>59</v>
      </c>
      <c r="M1824">
        <v>1</v>
      </c>
      <c r="N1824" t="s">
        <v>71</v>
      </c>
      <c r="O1824">
        <v>8</v>
      </c>
      <c r="P1824">
        <v>0</v>
      </c>
      <c r="Q1824" t="s">
        <v>39</v>
      </c>
      <c r="R1824" t="s">
        <v>40</v>
      </c>
      <c r="S1824" t="s">
        <v>41</v>
      </c>
      <c r="T1824" t="s">
        <v>42</v>
      </c>
      <c r="U1824" t="s">
        <v>33</v>
      </c>
      <c r="V1824">
        <v>62</v>
      </c>
      <c r="W1824">
        <v>49</v>
      </c>
      <c r="X1824" t="str">
        <f>IF(Table1[[#This Row],[Driver Age]]&lt;25,"(&lt;25) Young",IF(Table1[[#This Row],[Driver Age]]&lt;=60,"(25–60) Adult","(&gt;60) Senior"))</f>
        <v>(25–60) Adult</v>
      </c>
      <c r="Y1824" t="s">
        <v>75</v>
      </c>
      <c r="Z1824" t="s">
        <v>33</v>
      </c>
      <c r="AA1824" t="s">
        <v>45</v>
      </c>
      <c r="AB1824" t="s">
        <v>64</v>
      </c>
      <c r="AC1824">
        <v>4</v>
      </c>
      <c r="AD1824" t="s">
        <v>47</v>
      </c>
      <c r="AE1824" t="s">
        <v>65</v>
      </c>
      <c r="AF1824" t="s">
        <v>49</v>
      </c>
      <c r="AG1824" t="s">
        <v>143</v>
      </c>
      <c r="AH1824">
        <v>0</v>
      </c>
      <c r="AI1824" t="s">
        <v>108</v>
      </c>
      <c r="AJ1824" t="s">
        <v>52</v>
      </c>
    </row>
    <row r="1825" spans="1:36">
      <c r="A1825" t="s">
        <v>3015</v>
      </c>
      <c r="B1825">
        <f>1</f>
        <v>1</v>
      </c>
      <c r="C1825" t="s">
        <v>157</v>
      </c>
      <c r="D1825" t="str">
        <f>VLOOKUP(Table1[[#This Row],[State Name]], Lookup!$A$2:$B$33, 2, FALSE)</f>
        <v>KA</v>
      </c>
      <c r="E1825" t="s">
        <v>158</v>
      </c>
      <c r="F1825">
        <v>2019</v>
      </c>
      <c r="G1825" t="s">
        <v>124</v>
      </c>
      <c r="H1825">
        <f t="shared" si="28"/>
        <v>7</v>
      </c>
      <c r="I1825" s="3">
        <f>DATE(Table1[[#This Row],[Year]],Table1[[#This Row],[Month_Number]],1)</f>
        <v>43647</v>
      </c>
      <c r="J1825" t="s">
        <v>101</v>
      </c>
      <c r="K1825" t="s">
        <v>2549</v>
      </c>
      <c r="L1825" t="s">
        <v>59</v>
      </c>
      <c r="M1825">
        <v>5</v>
      </c>
      <c r="N1825" t="s">
        <v>60</v>
      </c>
      <c r="O1825">
        <v>5</v>
      </c>
      <c r="P1825">
        <v>0</v>
      </c>
      <c r="Q1825" t="s">
        <v>119</v>
      </c>
      <c r="R1825" t="s">
        <v>104</v>
      </c>
      <c r="S1825" t="s">
        <v>120</v>
      </c>
      <c r="T1825" t="s">
        <v>42</v>
      </c>
      <c r="U1825" t="s">
        <v>43</v>
      </c>
      <c r="V1825">
        <v>52</v>
      </c>
      <c r="W1825">
        <v>36</v>
      </c>
      <c r="X1825" t="str">
        <f>IF(Table1[[#This Row],[Driver Age]]&lt;25,"(&lt;25) Young",IF(Table1[[#This Row],[Driver Age]]&lt;=60,"(25–60) Adult","(&gt;60) Senior"))</f>
        <v>(25–60) Adult</v>
      </c>
      <c r="Y1825" t="s">
        <v>44</v>
      </c>
      <c r="Z1825" t="s">
        <v>107</v>
      </c>
      <c r="AA1825" t="s">
        <v>45</v>
      </c>
      <c r="AB1825" t="s">
        <v>64</v>
      </c>
      <c r="AC1825">
        <v>5</v>
      </c>
      <c r="AD1825" t="s">
        <v>78</v>
      </c>
      <c r="AE1825" t="s">
        <v>65</v>
      </c>
      <c r="AF1825" t="s">
        <v>49</v>
      </c>
      <c r="AG1825" t="s">
        <v>143</v>
      </c>
      <c r="AH1825">
        <v>0</v>
      </c>
      <c r="AI1825" t="s">
        <v>108</v>
      </c>
      <c r="AJ1825" t="s">
        <v>52</v>
      </c>
    </row>
    <row r="1826" spans="1:36">
      <c r="A1826" t="s">
        <v>3016</v>
      </c>
      <c r="B1826">
        <f>1</f>
        <v>1</v>
      </c>
      <c r="C1826" t="s">
        <v>206</v>
      </c>
      <c r="D1826" t="str">
        <f>VLOOKUP(Table1[[#This Row],[State Name]], Lookup!$A$2:$B$33, 2, FALSE)</f>
        <v>OD</v>
      </c>
      <c r="E1826" t="s">
        <v>33</v>
      </c>
      <c r="F1826">
        <v>2019</v>
      </c>
      <c r="G1826" t="s">
        <v>171</v>
      </c>
      <c r="H1826">
        <f t="shared" si="28"/>
        <v>2</v>
      </c>
      <c r="I1826" s="3">
        <f>DATE(Table1[[#This Row],[Year]],Table1[[#This Row],[Month_Number]],1)</f>
        <v>43497</v>
      </c>
      <c r="J1826" t="s">
        <v>154</v>
      </c>
      <c r="K1826" t="s">
        <v>1630</v>
      </c>
      <c r="L1826" t="s">
        <v>37</v>
      </c>
      <c r="M1826">
        <v>3</v>
      </c>
      <c r="N1826" t="s">
        <v>113</v>
      </c>
      <c r="O1826">
        <v>7</v>
      </c>
      <c r="P1826">
        <v>1</v>
      </c>
      <c r="Q1826" t="s">
        <v>72</v>
      </c>
      <c r="R1826" t="s">
        <v>88</v>
      </c>
      <c r="S1826" t="s">
        <v>73</v>
      </c>
      <c r="T1826" t="s">
        <v>74</v>
      </c>
      <c r="U1826" t="s">
        <v>43</v>
      </c>
      <c r="V1826">
        <v>85</v>
      </c>
      <c r="W1826">
        <v>29</v>
      </c>
      <c r="X1826" t="str">
        <f>IF(Table1[[#This Row],[Driver Age]]&lt;25,"(&lt;25) Young",IF(Table1[[#This Row],[Driver Age]]&lt;=60,"(25–60) Adult","(&gt;60) Senior"))</f>
        <v>(25–60) Adult</v>
      </c>
      <c r="Y1826" t="s">
        <v>44</v>
      </c>
      <c r="Z1826" t="s">
        <v>107</v>
      </c>
      <c r="AA1826" t="s">
        <v>45</v>
      </c>
      <c r="AB1826" t="s">
        <v>97</v>
      </c>
      <c r="AC1826">
        <v>7</v>
      </c>
      <c r="AD1826" t="s">
        <v>78</v>
      </c>
      <c r="AE1826" t="s">
        <v>65</v>
      </c>
      <c r="AF1826" t="s">
        <v>26</v>
      </c>
      <c r="AG1826" t="s">
        <v>50</v>
      </c>
      <c r="AH1826">
        <v>0.14000000000000001</v>
      </c>
      <c r="AI1826" t="s">
        <v>80</v>
      </c>
      <c r="AJ1826" t="s">
        <v>91</v>
      </c>
    </row>
    <row r="1827" spans="1:36">
      <c r="A1827" t="s">
        <v>3017</v>
      </c>
      <c r="B1827">
        <f>1</f>
        <v>1</v>
      </c>
      <c r="C1827" t="s">
        <v>122</v>
      </c>
      <c r="D1827" t="str">
        <f>VLOOKUP(Table1[[#This Row],[State Name]], Lookup!$A$2:$B$33, 2, FALSE)</f>
        <v>RJ</v>
      </c>
      <c r="E1827" t="s">
        <v>123</v>
      </c>
      <c r="F1827">
        <v>2021</v>
      </c>
      <c r="G1827" t="s">
        <v>56</v>
      </c>
      <c r="H1827">
        <f t="shared" si="28"/>
        <v>1</v>
      </c>
      <c r="I1827" s="3">
        <f>DATE(Table1[[#This Row],[Year]],Table1[[#This Row],[Month_Number]],1)</f>
        <v>44197</v>
      </c>
      <c r="J1827" t="s">
        <v>101</v>
      </c>
      <c r="K1827" t="s">
        <v>646</v>
      </c>
      <c r="L1827" t="s">
        <v>50</v>
      </c>
      <c r="M1827">
        <v>3</v>
      </c>
      <c r="N1827" t="s">
        <v>60</v>
      </c>
      <c r="O1827">
        <v>2</v>
      </c>
      <c r="P1827">
        <v>4</v>
      </c>
      <c r="Q1827" t="s">
        <v>39</v>
      </c>
      <c r="R1827" t="s">
        <v>61</v>
      </c>
      <c r="S1827" t="s">
        <v>41</v>
      </c>
      <c r="T1827" t="s">
        <v>105</v>
      </c>
      <c r="U1827" t="s">
        <v>43</v>
      </c>
      <c r="V1827">
        <v>61</v>
      </c>
      <c r="W1827">
        <v>58</v>
      </c>
      <c r="X1827" t="str">
        <f>IF(Table1[[#This Row],[Driver Age]]&lt;25,"(&lt;25) Young",IF(Table1[[#This Row],[Driver Age]]&lt;=60,"(25–60) Adult","(&gt;60) Senior"))</f>
        <v>(25–60) Adult</v>
      </c>
      <c r="Y1827" t="s">
        <v>75</v>
      </c>
      <c r="Z1827" t="s">
        <v>90</v>
      </c>
      <c r="AA1827" t="s">
        <v>76</v>
      </c>
      <c r="AB1827" t="s">
        <v>46</v>
      </c>
      <c r="AC1827">
        <v>16</v>
      </c>
      <c r="AD1827" t="s">
        <v>135</v>
      </c>
      <c r="AE1827" t="s">
        <v>48</v>
      </c>
      <c r="AF1827" t="s">
        <v>49</v>
      </c>
      <c r="AG1827" t="s">
        <v>50</v>
      </c>
      <c r="AH1827">
        <v>2</v>
      </c>
      <c r="AI1827" t="s">
        <v>66</v>
      </c>
      <c r="AJ1827" t="s">
        <v>52</v>
      </c>
    </row>
    <row r="1828" spans="1:36">
      <c r="A1828" t="s">
        <v>3018</v>
      </c>
      <c r="B1828">
        <f>1</f>
        <v>1</v>
      </c>
      <c r="C1828" t="s">
        <v>311</v>
      </c>
      <c r="D1828" t="str">
        <f>VLOOKUP(Table1[[#This Row],[State Name]], Lookup!$A$2:$B$33, 2, FALSE)</f>
        <v>JH</v>
      </c>
      <c r="E1828" t="s">
        <v>33</v>
      </c>
      <c r="F1828">
        <v>2023</v>
      </c>
      <c r="G1828" t="s">
        <v>138</v>
      </c>
      <c r="H1828">
        <f t="shared" si="28"/>
        <v>9</v>
      </c>
      <c r="I1828" s="3">
        <f>DATE(Table1[[#This Row],[Year]],Table1[[#This Row],[Month_Number]],1)</f>
        <v>45170</v>
      </c>
      <c r="J1828" t="s">
        <v>84</v>
      </c>
      <c r="K1828" t="s">
        <v>3019</v>
      </c>
      <c r="L1828" t="s">
        <v>37</v>
      </c>
      <c r="M1828">
        <v>4</v>
      </c>
      <c r="N1828" t="s">
        <v>86</v>
      </c>
      <c r="O1828">
        <v>7</v>
      </c>
      <c r="P1828">
        <v>1</v>
      </c>
      <c r="Q1828" t="s">
        <v>119</v>
      </c>
      <c r="R1828" t="s">
        <v>61</v>
      </c>
      <c r="S1828" t="s">
        <v>120</v>
      </c>
      <c r="T1828" t="s">
        <v>63</v>
      </c>
      <c r="U1828" t="s">
        <v>33</v>
      </c>
      <c r="V1828">
        <v>44</v>
      </c>
      <c r="W1828">
        <v>59</v>
      </c>
      <c r="X1828" t="str">
        <f>IF(Table1[[#This Row],[Driver Age]]&lt;25,"(&lt;25) Young",IF(Table1[[#This Row],[Driver Age]]&lt;=60,"(25–60) Adult","(&gt;60) Senior"))</f>
        <v>(25–60) Adult</v>
      </c>
      <c r="Y1828" t="s">
        <v>44</v>
      </c>
      <c r="Z1828" t="s">
        <v>107</v>
      </c>
      <c r="AA1828" t="s">
        <v>45</v>
      </c>
      <c r="AB1828" t="s">
        <v>77</v>
      </c>
      <c r="AC1828">
        <v>7</v>
      </c>
      <c r="AD1828" t="s">
        <v>78</v>
      </c>
      <c r="AE1828" t="s">
        <v>79</v>
      </c>
      <c r="AF1828" t="s">
        <v>26</v>
      </c>
      <c r="AG1828" t="s">
        <v>50</v>
      </c>
      <c r="AH1828">
        <v>0.14000000000000001</v>
      </c>
      <c r="AI1828" t="s">
        <v>66</v>
      </c>
      <c r="AJ1828" t="s">
        <v>109</v>
      </c>
    </row>
    <row r="1829" spans="1:36">
      <c r="A1829" t="s">
        <v>3020</v>
      </c>
      <c r="B1829">
        <f>1</f>
        <v>1</v>
      </c>
      <c r="C1829" t="s">
        <v>286</v>
      </c>
      <c r="D1829" t="str">
        <f>VLOOKUP(Table1[[#This Row],[State Name]], Lookup!$A$2:$B$33, 2, FALSE)</f>
        <v>GA</v>
      </c>
      <c r="E1829" t="s">
        <v>33</v>
      </c>
      <c r="F1829">
        <v>2021</v>
      </c>
      <c r="G1829" t="s">
        <v>100</v>
      </c>
      <c r="H1829">
        <f t="shared" si="28"/>
        <v>11</v>
      </c>
      <c r="I1829" s="3">
        <f>DATE(Table1[[#This Row],[Year]],Table1[[#This Row],[Month_Number]],1)</f>
        <v>44501</v>
      </c>
      <c r="J1829" t="s">
        <v>101</v>
      </c>
      <c r="K1829" t="s">
        <v>739</v>
      </c>
      <c r="L1829" t="s">
        <v>50</v>
      </c>
      <c r="M1829">
        <v>3</v>
      </c>
      <c r="N1829" t="s">
        <v>71</v>
      </c>
      <c r="O1829">
        <v>9</v>
      </c>
      <c r="P1829">
        <v>2</v>
      </c>
      <c r="Q1829" t="s">
        <v>39</v>
      </c>
      <c r="R1829" t="s">
        <v>88</v>
      </c>
      <c r="S1829" t="s">
        <v>62</v>
      </c>
      <c r="T1829" t="s">
        <v>63</v>
      </c>
      <c r="U1829" t="s">
        <v>89</v>
      </c>
      <c r="V1829">
        <v>53</v>
      </c>
      <c r="W1829">
        <v>35</v>
      </c>
      <c r="X1829" t="str">
        <f>IF(Table1[[#This Row],[Driver Age]]&lt;25,"(&lt;25) Young",IF(Table1[[#This Row],[Driver Age]]&lt;=60,"(25–60) Adult","(&gt;60) Senior"))</f>
        <v>(25–60) Adult</v>
      </c>
      <c r="Y1829" t="s">
        <v>44</v>
      </c>
      <c r="Z1829" t="s">
        <v>90</v>
      </c>
      <c r="AA1829" t="s">
        <v>76</v>
      </c>
      <c r="AB1829" t="s">
        <v>97</v>
      </c>
      <c r="AC1829">
        <v>7</v>
      </c>
      <c r="AD1829" t="s">
        <v>78</v>
      </c>
      <c r="AE1829" t="s">
        <v>48</v>
      </c>
      <c r="AF1829" t="s">
        <v>49</v>
      </c>
      <c r="AG1829" t="s">
        <v>50</v>
      </c>
      <c r="AH1829">
        <v>0.22</v>
      </c>
      <c r="AI1829" t="s">
        <v>108</v>
      </c>
      <c r="AJ1829" t="s">
        <v>52</v>
      </c>
    </row>
    <row r="1830" spans="1:36">
      <c r="A1830" t="s">
        <v>3021</v>
      </c>
      <c r="B1830">
        <f>1</f>
        <v>1</v>
      </c>
      <c r="C1830" t="s">
        <v>166</v>
      </c>
      <c r="D1830" t="str">
        <f>VLOOKUP(Table1[[#This Row],[State Name]], Lookup!$A$2:$B$33, 2, FALSE)</f>
        <v>MP</v>
      </c>
      <c r="E1830" t="s">
        <v>33</v>
      </c>
      <c r="F1830">
        <v>2019</v>
      </c>
      <c r="G1830" t="s">
        <v>34</v>
      </c>
      <c r="H1830">
        <f t="shared" si="28"/>
        <v>5</v>
      </c>
      <c r="I1830" s="3">
        <f>DATE(Table1[[#This Row],[Year]],Table1[[#This Row],[Month_Number]],1)</f>
        <v>43586</v>
      </c>
      <c r="J1830" t="s">
        <v>154</v>
      </c>
      <c r="K1830" t="s">
        <v>1070</v>
      </c>
      <c r="L1830" t="s">
        <v>50</v>
      </c>
      <c r="M1830">
        <v>3</v>
      </c>
      <c r="N1830" t="s">
        <v>71</v>
      </c>
      <c r="O1830">
        <v>6</v>
      </c>
      <c r="P1830">
        <v>0</v>
      </c>
      <c r="Q1830" t="s">
        <v>39</v>
      </c>
      <c r="R1830" t="s">
        <v>61</v>
      </c>
      <c r="S1830" t="s">
        <v>73</v>
      </c>
      <c r="T1830" t="s">
        <v>63</v>
      </c>
      <c r="U1830" t="s">
        <v>43</v>
      </c>
      <c r="V1830">
        <v>53</v>
      </c>
      <c r="W1830">
        <v>21</v>
      </c>
      <c r="X1830" t="str">
        <f>IF(Table1[[#This Row],[Driver Age]]&lt;25,"(&lt;25) Young",IF(Table1[[#This Row],[Driver Age]]&lt;=60,"(25–60) Adult","(&gt;60) Senior"))</f>
        <v>(&lt;25) Young</v>
      </c>
      <c r="Y1830" t="s">
        <v>75</v>
      </c>
      <c r="Z1830" t="s">
        <v>90</v>
      </c>
      <c r="AA1830" t="s">
        <v>45</v>
      </c>
      <c r="AB1830" t="s">
        <v>77</v>
      </c>
      <c r="AC1830">
        <v>17</v>
      </c>
      <c r="AD1830" t="s">
        <v>114</v>
      </c>
      <c r="AE1830" t="s">
        <v>65</v>
      </c>
      <c r="AF1830" t="s">
        <v>26</v>
      </c>
      <c r="AG1830" t="s">
        <v>143</v>
      </c>
      <c r="AH1830">
        <v>0</v>
      </c>
      <c r="AI1830" t="s">
        <v>168</v>
      </c>
      <c r="AJ1830" t="s">
        <v>52</v>
      </c>
    </row>
    <row r="1831" spans="1:36">
      <c r="A1831" t="s">
        <v>3022</v>
      </c>
      <c r="B1831">
        <f>1</f>
        <v>1</v>
      </c>
      <c r="C1831" t="s">
        <v>206</v>
      </c>
      <c r="D1831" t="str">
        <f>VLOOKUP(Table1[[#This Row],[State Name]], Lookup!$A$2:$B$33, 2, FALSE)</f>
        <v>OD</v>
      </c>
      <c r="E1831" t="s">
        <v>33</v>
      </c>
      <c r="F1831">
        <v>2022</v>
      </c>
      <c r="G1831" t="s">
        <v>56</v>
      </c>
      <c r="H1831">
        <f t="shared" si="28"/>
        <v>1</v>
      </c>
      <c r="I1831" s="3">
        <f>DATE(Table1[[#This Row],[Year]],Table1[[#This Row],[Month_Number]],1)</f>
        <v>44562</v>
      </c>
      <c r="J1831" t="s">
        <v>154</v>
      </c>
      <c r="K1831" t="s">
        <v>1396</v>
      </c>
      <c r="L1831" t="s">
        <v>59</v>
      </c>
      <c r="M1831">
        <v>3</v>
      </c>
      <c r="N1831" t="s">
        <v>86</v>
      </c>
      <c r="O1831">
        <v>3</v>
      </c>
      <c r="P1831">
        <v>2</v>
      </c>
      <c r="Q1831" t="s">
        <v>72</v>
      </c>
      <c r="R1831" t="s">
        <v>104</v>
      </c>
      <c r="S1831" t="s">
        <v>62</v>
      </c>
      <c r="T1831" t="s">
        <v>74</v>
      </c>
      <c r="U1831" t="s">
        <v>33</v>
      </c>
      <c r="V1831">
        <v>100</v>
      </c>
      <c r="W1831">
        <v>45</v>
      </c>
      <c r="X1831" t="str">
        <f>IF(Table1[[#This Row],[Driver Age]]&lt;25,"(&lt;25) Young",IF(Table1[[#This Row],[Driver Age]]&lt;=60,"(25–60) Adult","(&gt;60) Senior"))</f>
        <v>(25–60) Adult</v>
      </c>
      <c r="Y1831" t="s">
        <v>44</v>
      </c>
      <c r="Z1831" t="s">
        <v>33</v>
      </c>
      <c r="AA1831" t="s">
        <v>45</v>
      </c>
      <c r="AB1831" t="s">
        <v>64</v>
      </c>
      <c r="AC1831">
        <v>9</v>
      </c>
      <c r="AD1831" t="s">
        <v>78</v>
      </c>
      <c r="AE1831" t="s">
        <v>79</v>
      </c>
      <c r="AF1831" t="s">
        <v>26</v>
      </c>
      <c r="AG1831" t="s">
        <v>50</v>
      </c>
      <c r="AH1831">
        <v>0.67</v>
      </c>
      <c r="AI1831" t="s">
        <v>108</v>
      </c>
      <c r="AJ1831" t="s">
        <v>67</v>
      </c>
    </row>
    <row r="1832" spans="1:36">
      <c r="A1832" t="s">
        <v>3023</v>
      </c>
      <c r="B1832">
        <f>1</f>
        <v>1</v>
      </c>
      <c r="C1832" t="s">
        <v>211</v>
      </c>
      <c r="D1832" t="str">
        <f>VLOOKUP(Table1[[#This Row],[State Name]], Lookup!$A$2:$B$33, 2, FALSE)</f>
        <v>WB</v>
      </c>
      <c r="E1832" t="s">
        <v>212</v>
      </c>
      <c r="F1832">
        <v>2018</v>
      </c>
      <c r="G1832" t="s">
        <v>171</v>
      </c>
      <c r="H1832">
        <f t="shared" si="28"/>
        <v>2</v>
      </c>
      <c r="I1832" s="3">
        <f>DATE(Table1[[#This Row],[Year]],Table1[[#This Row],[Month_Number]],1)</f>
        <v>43132</v>
      </c>
      <c r="J1832" t="s">
        <v>57</v>
      </c>
      <c r="K1832" t="s">
        <v>1368</v>
      </c>
      <c r="L1832" t="s">
        <v>50</v>
      </c>
      <c r="M1832">
        <v>2</v>
      </c>
      <c r="N1832" t="s">
        <v>38</v>
      </c>
      <c r="O1832">
        <v>6</v>
      </c>
      <c r="P1832">
        <v>5</v>
      </c>
      <c r="Q1832" t="s">
        <v>87</v>
      </c>
      <c r="R1832" t="s">
        <v>61</v>
      </c>
      <c r="S1832" t="s">
        <v>41</v>
      </c>
      <c r="T1832" t="s">
        <v>105</v>
      </c>
      <c r="U1832" t="s">
        <v>106</v>
      </c>
      <c r="V1832">
        <v>90</v>
      </c>
      <c r="W1832">
        <v>40</v>
      </c>
      <c r="X1832" t="str">
        <f>IF(Table1[[#This Row],[Driver Age]]&lt;25,"(&lt;25) Young",IF(Table1[[#This Row],[Driver Age]]&lt;=60,"(25–60) Adult","(&gt;60) Senior"))</f>
        <v>(25–60) Adult</v>
      </c>
      <c r="Y1832" t="s">
        <v>75</v>
      </c>
      <c r="Z1832" t="s">
        <v>90</v>
      </c>
      <c r="AA1832" t="s">
        <v>45</v>
      </c>
      <c r="AB1832" t="s">
        <v>46</v>
      </c>
      <c r="AC1832">
        <v>14</v>
      </c>
      <c r="AD1832" t="s">
        <v>135</v>
      </c>
      <c r="AE1832" t="s">
        <v>65</v>
      </c>
      <c r="AF1832" t="s">
        <v>49</v>
      </c>
      <c r="AG1832" t="s">
        <v>50</v>
      </c>
      <c r="AH1832">
        <v>0.83</v>
      </c>
      <c r="AI1832" t="s">
        <v>108</v>
      </c>
      <c r="AJ1832" t="s">
        <v>67</v>
      </c>
    </row>
    <row r="1833" spans="1:36">
      <c r="A1833" t="s">
        <v>3024</v>
      </c>
      <c r="B1833">
        <f>1</f>
        <v>1</v>
      </c>
      <c r="C1833" t="s">
        <v>183</v>
      </c>
      <c r="D1833" t="str">
        <f>VLOOKUP(Table1[[#This Row],[State Name]], Lookup!$A$2:$B$33, 2, FALSE)</f>
        <v>TN</v>
      </c>
      <c r="E1833" t="s">
        <v>184</v>
      </c>
      <c r="F1833">
        <v>2021</v>
      </c>
      <c r="G1833" t="s">
        <v>100</v>
      </c>
      <c r="H1833">
        <f t="shared" si="28"/>
        <v>11</v>
      </c>
      <c r="I1833" s="3">
        <f>DATE(Table1[[#This Row],[Year]],Table1[[#This Row],[Month_Number]],1)</f>
        <v>44501</v>
      </c>
      <c r="J1833" t="s">
        <v>146</v>
      </c>
      <c r="K1833" t="s">
        <v>1646</v>
      </c>
      <c r="L1833" t="s">
        <v>59</v>
      </c>
      <c r="M1833">
        <v>5</v>
      </c>
      <c r="N1833" t="s">
        <v>60</v>
      </c>
      <c r="O1833">
        <v>7</v>
      </c>
      <c r="P1833">
        <v>5</v>
      </c>
      <c r="Q1833" t="s">
        <v>72</v>
      </c>
      <c r="R1833" t="s">
        <v>40</v>
      </c>
      <c r="S1833" t="s">
        <v>120</v>
      </c>
      <c r="T1833" t="s">
        <v>42</v>
      </c>
      <c r="U1833" t="s">
        <v>43</v>
      </c>
      <c r="V1833">
        <v>39</v>
      </c>
      <c r="W1833">
        <v>23</v>
      </c>
      <c r="X1833" t="str">
        <f>IF(Table1[[#This Row],[Driver Age]]&lt;25,"(&lt;25) Young",IF(Table1[[#This Row],[Driver Age]]&lt;=60,"(25–60) Adult","(&gt;60) Senior"))</f>
        <v>(&lt;25) Young</v>
      </c>
      <c r="Y1833" t="s">
        <v>44</v>
      </c>
      <c r="Z1833" t="s">
        <v>33</v>
      </c>
      <c r="AA1833" t="s">
        <v>76</v>
      </c>
      <c r="AB1833" t="s">
        <v>46</v>
      </c>
      <c r="AC1833">
        <v>1</v>
      </c>
      <c r="AD1833" t="s">
        <v>47</v>
      </c>
      <c r="AE1833" t="s">
        <v>48</v>
      </c>
      <c r="AF1833" t="s">
        <v>49</v>
      </c>
      <c r="AG1833" t="s">
        <v>50</v>
      </c>
      <c r="AH1833">
        <v>0.71</v>
      </c>
      <c r="AI1833" t="s">
        <v>168</v>
      </c>
      <c r="AJ1833" t="s">
        <v>109</v>
      </c>
    </row>
    <row r="1834" spans="1:36">
      <c r="A1834" t="s">
        <v>3025</v>
      </c>
      <c r="B1834">
        <f>1</f>
        <v>1</v>
      </c>
      <c r="C1834" t="s">
        <v>270</v>
      </c>
      <c r="D1834" t="str">
        <f>VLOOKUP(Table1[[#This Row],[State Name]], Lookup!$A$2:$B$33, 2, FALSE)</f>
        <v>HR</v>
      </c>
      <c r="E1834" t="s">
        <v>33</v>
      </c>
      <c r="F1834">
        <v>2018</v>
      </c>
      <c r="G1834" t="s">
        <v>171</v>
      </c>
      <c r="H1834">
        <f t="shared" si="28"/>
        <v>2</v>
      </c>
      <c r="I1834" s="3">
        <f>DATE(Table1[[#This Row],[Year]],Table1[[#This Row],[Month_Number]],1)</f>
        <v>43132</v>
      </c>
      <c r="J1834" t="s">
        <v>84</v>
      </c>
      <c r="K1834" t="s">
        <v>1703</v>
      </c>
      <c r="L1834" t="s">
        <v>37</v>
      </c>
      <c r="M1834">
        <v>4</v>
      </c>
      <c r="N1834" t="s">
        <v>128</v>
      </c>
      <c r="O1834">
        <v>10</v>
      </c>
      <c r="P1834">
        <v>1</v>
      </c>
      <c r="Q1834" t="s">
        <v>103</v>
      </c>
      <c r="R1834" t="s">
        <v>88</v>
      </c>
      <c r="S1834" t="s">
        <v>62</v>
      </c>
      <c r="T1834" t="s">
        <v>105</v>
      </c>
      <c r="U1834" t="s">
        <v>106</v>
      </c>
      <c r="V1834">
        <v>103</v>
      </c>
      <c r="W1834">
        <v>26</v>
      </c>
      <c r="X1834" t="str">
        <f>IF(Table1[[#This Row],[Driver Age]]&lt;25,"(&lt;25) Young",IF(Table1[[#This Row],[Driver Age]]&lt;=60,"(25–60) Adult","(&gt;60) Senior"))</f>
        <v>(25–60) Adult</v>
      </c>
      <c r="Y1834" t="s">
        <v>44</v>
      </c>
      <c r="Z1834" t="s">
        <v>90</v>
      </c>
      <c r="AA1834" t="s">
        <v>45</v>
      </c>
      <c r="AB1834" t="s">
        <v>77</v>
      </c>
      <c r="AC1834">
        <v>0</v>
      </c>
      <c r="AD1834" t="s">
        <v>47</v>
      </c>
      <c r="AE1834" t="s">
        <v>65</v>
      </c>
      <c r="AF1834" t="s">
        <v>26</v>
      </c>
      <c r="AG1834" t="s">
        <v>50</v>
      </c>
      <c r="AH1834">
        <v>0.1</v>
      </c>
      <c r="AI1834" t="s">
        <v>80</v>
      </c>
      <c r="AJ1834" t="s">
        <v>67</v>
      </c>
    </row>
    <row r="1835" spans="1:36">
      <c r="A1835" t="s">
        <v>3026</v>
      </c>
      <c r="B1835">
        <f>1</f>
        <v>1</v>
      </c>
      <c r="C1835" t="s">
        <v>318</v>
      </c>
      <c r="D1835" t="str">
        <f>VLOOKUP(Table1[[#This Row],[State Name]], Lookup!$A$2:$B$33, 2, FALSE)</f>
        <v>PB</v>
      </c>
      <c r="E1835" t="s">
        <v>33</v>
      </c>
      <c r="F1835">
        <v>2021</v>
      </c>
      <c r="G1835" t="s">
        <v>100</v>
      </c>
      <c r="H1835">
        <f t="shared" si="28"/>
        <v>11</v>
      </c>
      <c r="I1835" s="3">
        <f>DATE(Table1[[#This Row],[Year]],Table1[[#This Row],[Month_Number]],1)</f>
        <v>44501</v>
      </c>
      <c r="J1835" t="s">
        <v>35</v>
      </c>
      <c r="K1835" t="s">
        <v>1216</v>
      </c>
      <c r="L1835" t="s">
        <v>37</v>
      </c>
      <c r="M1835">
        <v>1</v>
      </c>
      <c r="N1835" t="s">
        <v>38</v>
      </c>
      <c r="O1835">
        <v>1</v>
      </c>
      <c r="P1835">
        <v>0</v>
      </c>
      <c r="Q1835" t="s">
        <v>39</v>
      </c>
      <c r="R1835" t="s">
        <v>61</v>
      </c>
      <c r="S1835" t="s">
        <v>73</v>
      </c>
      <c r="T1835" t="s">
        <v>105</v>
      </c>
      <c r="U1835" t="s">
        <v>106</v>
      </c>
      <c r="V1835">
        <v>67</v>
      </c>
      <c r="W1835">
        <v>53</v>
      </c>
      <c r="X1835" t="str">
        <f>IF(Table1[[#This Row],[Driver Age]]&lt;25,"(&lt;25) Young",IF(Table1[[#This Row],[Driver Age]]&lt;=60,"(25–60) Adult","(&gt;60) Senior"))</f>
        <v>(25–60) Adult</v>
      </c>
      <c r="Y1835" t="s">
        <v>44</v>
      </c>
      <c r="Z1835" t="s">
        <v>33</v>
      </c>
      <c r="AA1835" t="s">
        <v>45</v>
      </c>
      <c r="AB1835" t="s">
        <v>46</v>
      </c>
      <c r="AC1835">
        <v>6</v>
      </c>
      <c r="AD1835" t="s">
        <v>78</v>
      </c>
      <c r="AE1835" t="s">
        <v>48</v>
      </c>
      <c r="AF1835" t="s">
        <v>49</v>
      </c>
      <c r="AG1835" t="s">
        <v>143</v>
      </c>
      <c r="AH1835">
        <v>0</v>
      </c>
      <c r="AI1835" t="s">
        <v>66</v>
      </c>
      <c r="AJ1835" t="s">
        <v>52</v>
      </c>
    </row>
    <row r="1836" spans="1:36">
      <c r="A1836" t="s">
        <v>3027</v>
      </c>
      <c r="B1836">
        <f>1</f>
        <v>1</v>
      </c>
      <c r="C1836" t="s">
        <v>152</v>
      </c>
      <c r="D1836" t="str">
        <f>VLOOKUP(Table1[[#This Row],[State Name]], Lookup!$A$2:$B$33, 2, FALSE)</f>
        <v>AP</v>
      </c>
      <c r="E1836" t="s">
        <v>273</v>
      </c>
      <c r="F1836">
        <v>2021</v>
      </c>
      <c r="G1836" t="s">
        <v>94</v>
      </c>
      <c r="H1836">
        <f t="shared" si="28"/>
        <v>8</v>
      </c>
      <c r="I1836" s="3">
        <f>DATE(Table1[[#This Row],[Year]],Table1[[#This Row],[Month_Number]],1)</f>
        <v>44409</v>
      </c>
      <c r="J1836" t="s">
        <v>57</v>
      </c>
      <c r="K1836" t="s">
        <v>1581</v>
      </c>
      <c r="L1836" t="s">
        <v>59</v>
      </c>
      <c r="M1836">
        <v>1</v>
      </c>
      <c r="N1836" t="s">
        <v>128</v>
      </c>
      <c r="O1836">
        <v>2</v>
      </c>
      <c r="P1836">
        <v>2</v>
      </c>
      <c r="Q1836" t="s">
        <v>87</v>
      </c>
      <c r="R1836" t="s">
        <v>104</v>
      </c>
      <c r="S1836" t="s">
        <v>73</v>
      </c>
      <c r="T1836" t="s">
        <v>74</v>
      </c>
      <c r="U1836" t="s">
        <v>33</v>
      </c>
      <c r="V1836">
        <v>48</v>
      </c>
      <c r="W1836">
        <v>43</v>
      </c>
      <c r="X1836" t="str">
        <f>IF(Table1[[#This Row],[Driver Age]]&lt;25,"(&lt;25) Young",IF(Table1[[#This Row],[Driver Age]]&lt;=60,"(25–60) Adult","(&gt;60) Senior"))</f>
        <v>(25–60) Adult</v>
      </c>
      <c r="Y1836" t="s">
        <v>44</v>
      </c>
      <c r="Z1836" t="s">
        <v>107</v>
      </c>
      <c r="AA1836" t="s">
        <v>45</v>
      </c>
      <c r="AB1836" t="s">
        <v>77</v>
      </c>
      <c r="AC1836">
        <v>6</v>
      </c>
      <c r="AD1836" t="s">
        <v>78</v>
      </c>
      <c r="AE1836" t="s">
        <v>48</v>
      </c>
      <c r="AF1836" t="s">
        <v>49</v>
      </c>
      <c r="AG1836" t="s">
        <v>50</v>
      </c>
      <c r="AH1836">
        <v>1</v>
      </c>
      <c r="AI1836" t="s">
        <v>108</v>
      </c>
      <c r="AJ1836" t="s">
        <v>109</v>
      </c>
    </row>
    <row r="1837" spans="1:36">
      <c r="A1837" t="s">
        <v>3028</v>
      </c>
      <c r="B1837">
        <f>1</f>
        <v>1</v>
      </c>
      <c r="C1837" t="s">
        <v>220</v>
      </c>
      <c r="D1837" t="str">
        <f>VLOOKUP(Table1[[#This Row],[State Name]], Lookup!$A$2:$B$33, 2, FALSE)</f>
        <v>NL</v>
      </c>
      <c r="E1837" t="s">
        <v>33</v>
      </c>
      <c r="F1837">
        <v>2021</v>
      </c>
      <c r="G1837" t="s">
        <v>117</v>
      </c>
      <c r="H1837">
        <f t="shared" si="28"/>
        <v>12</v>
      </c>
      <c r="I1837" s="3">
        <f>DATE(Table1[[#This Row],[Year]],Table1[[#This Row],[Month_Number]],1)</f>
        <v>44531</v>
      </c>
      <c r="J1837" t="s">
        <v>35</v>
      </c>
      <c r="K1837" t="s">
        <v>684</v>
      </c>
      <c r="L1837" t="s">
        <v>59</v>
      </c>
      <c r="M1837">
        <v>2</v>
      </c>
      <c r="N1837" t="s">
        <v>86</v>
      </c>
      <c r="O1837">
        <v>2</v>
      </c>
      <c r="P1837">
        <v>4</v>
      </c>
      <c r="Q1837" t="s">
        <v>39</v>
      </c>
      <c r="R1837" t="s">
        <v>88</v>
      </c>
      <c r="S1837" t="s">
        <v>62</v>
      </c>
      <c r="T1837" t="s">
        <v>42</v>
      </c>
      <c r="U1837" t="s">
        <v>89</v>
      </c>
      <c r="V1837">
        <v>40</v>
      </c>
      <c r="W1837">
        <v>66</v>
      </c>
      <c r="X1837" t="str">
        <f>IF(Table1[[#This Row],[Driver Age]]&lt;25,"(&lt;25) Young",IF(Table1[[#This Row],[Driver Age]]&lt;=60,"(25–60) Adult","(&gt;60) Senior"))</f>
        <v>(&gt;60) Senior</v>
      </c>
      <c r="Y1837" t="s">
        <v>44</v>
      </c>
      <c r="Z1837" t="s">
        <v>107</v>
      </c>
      <c r="AA1837" t="s">
        <v>45</v>
      </c>
      <c r="AB1837" t="s">
        <v>64</v>
      </c>
      <c r="AC1837">
        <v>6</v>
      </c>
      <c r="AD1837" t="s">
        <v>78</v>
      </c>
      <c r="AE1837" t="s">
        <v>48</v>
      </c>
      <c r="AF1837" t="s">
        <v>49</v>
      </c>
      <c r="AG1837" t="s">
        <v>50</v>
      </c>
      <c r="AH1837">
        <v>2</v>
      </c>
      <c r="AI1837" t="s">
        <v>51</v>
      </c>
      <c r="AJ1837" t="s">
        <v>109</v>
      </c>
    </row>
    <row r="1838" spans="1:36">
      <c r="A1838" t="s">
        <v>3029</v>
      </c>
      <c r="B1838">
        <f>1</f>
        <v>1</v>
      </c>
      <c r="C1838" t="s">
        <v>197</v>
      </c>
      <c r="D1838" t="str">
        <f>VLOOKUP(Table1[[#This Row],[State Name]], Lookup!$A$2:$B$33, 2, FALSE)</f>
        <v>GJ</v>
      </c>
      <c r="E1838" t="s">
        <v>245</v>
      </c>
      <c r="F1838">
        <v>2021</v>
      </c>
      <c r="G1838" t="s">
        <v>138</v>
      </c>
      <c r="H1838">
        <f t="shared" si="28"/>
        <v>9</v>
      </c>
      <c r="I1838" s="3">
        <f>DATE(Table1[[#This Row],[Year]],Table1[[#This Row],[Month_Number]],1)</f>
        <v>44440</v>
      </c>
      <c r="J1838" t="s">
        <v>84</v>
      </c>
      <c r="K1838" t="s">
        <v>1307</v>
      </c>
      <c r="L1838" t="s">
        <v>50</v>
      </c>
      <c r="M1838">
        <v>1</v>
      </c>
      <c r="N1838" t="s">
        <v>38</v>
      </c>
      <c r="O1838">
        <v>8</v>
      </c>
      <c r="P1838">
        <v>3</v>
      </c>
      <c r="Q1838" t="s">
        <v>103</v>
      </c>
      <c r="R1838" t="s">
        <v>88</v>
      </c>
      <c r="S1838" t="s">
        <v>62</v>
      </c>
      <c r="T1838" t="s">
        <v>105</v>
      </c>
      <c r="U1838" t="s">
        <v>106</v>
      </c>
      <c r="V1838">
        <v>109</v>
      </c>
      <c r="W1838">
        <v>43</v>
      </c>
      <c r="X1838" t="str">
        <f>IF(Table1[[#This Row],[Driver Age]]&lt;25,"(&lt;25) Young",IF(Table1[[#This Row],[Driver Age]]&lt;=60,"(25–60) Adult","(&gt;60) Senior"))</f>
        <v>(25–60) Adult</v>
      </c>
      <c r="Y1838" t="s">
        <v>75</v>
      </c>
      <c r="Z1838" t="s">
        <v>90</v>
      </c>
      <c r="AA1838" t="s">
        <v>76</v>
      </c>
      <c r="AB1838" t="s">
        <v>64</v>
      </c>
      <c r="AC1838">
        <v>21</v>
      </c>
      <c r="AD1838" t="s">
        <v>47</v>
      </c>
      <c r="AE1838" t="s">
        <v>48</v>
      </c>
      <c r="AF1838" t="s">
        <v>26</v>
      </c>
      <c r="AG1838" t="s">
        <v>50</v>
      </c>
      <c r="AH1838">
        <v>0.38</v>
      </c>
      <c r="AI1838" t="s">
        <v>108</v>
      </c>
      <c r="AJ1838" t="s">
        <v>67</v>
      </c>
    </row>
    <row r="1839" spans="1:36">
      <c r="A1839" t="s">
        <v>3030</v>
      </c>
      <c r="B1839">
        <f>1</f>
        <v>1</v>
      </c>
      <c r="C1839" t="s">
        <v>307</v>
      </c>
      <c r="D1839" t="str">
        <f>VLOOKUP(Table1[[#This Row],[State Name]], Lookup!$A$2:$B$33, 2, FALSE)</f>
        <v>DL</v>
      </c>
      <c r="E1839" t="s">
        <v>406</v>
      </c>
      <c r="F1839">
        <v>2023</v>
      </c>
      <c r="G1839" t="s">
        <v>171</v>
      </c>
      <c r="H1839">
        <f t="shared" si="28"/>
        <v>2</v>
      </c>
      <c r="I1839" s="3">
        <f>DATE(Table1[[#This Row],[Year]],Table1[[#This Row],[Month_Number]],1)</f>
        <v>44958</v>
      </c>
      <c r="J1839" t="s">
        <v>146</v>
      </c>
      <c r="K1839" t="s">
        <v>831</v>
      </c>
      <c r="L1839" t="s">
        <v>50</v>
      </c>
      <c r="M1839">
        <v>4</v>
      </c>
      <c r="N1839" t="s">
        <v>60</v>
      </c>
      <c r="O1839">
        <v>5</v>
      </c>
      <c r="P1839">
        <v>3</v>
      </c>
      <c r="Q1839" t="s">
        <v>87</v>
      </c>
      <c r="R1839" t="s">
        <v>88</v>
      </c>
      <c r="S1839" t="s">
        <v>73</v>
      </c>
      <c r="T1839" t="s">
        <v>42</v>
      </c>
      <c r="U1839" t="s">
        <v>106</v>
      </c>
      <c r="V1839">
        <v>31</v>
      </c>
      <c r="W1839">
        <v>39</v>
      </c>
      <c r="X1839" t="str">
        <f>IF(Table1[[#This Row],[Driver Age]]&lt;25,"(&lt;25) Young",IF(Table1[[#This Row],[Driver Age]]&lt;=60,"(25–60) Adult","(&gt;60) Senior"))</f>
        <v>(25–60) Adult</v>
      </c>
      <c r="Y1839" t="s">
        <v>75</v>
      </c>
      <c r="Z1839" t="s">
        <v>33</v>
      </c>
      <c r="AA1839" t="s">
        <v>76</v>
      </c>
      <c r="AB1839" t="s">
        <v>97</v>
      </c>
      <c r="AC1839">
        <v>16</v>
      </c>
      <c r="AD1839" t="s">
        <v>135</v>
      </c>
      <c r="AE1839" t="s">
        <v>79</v>
      </c>
      <c r="AF1839" t="s">
        <v>49</v>
      </c>
      <c r="AG1839" t="s">
        <v>50</v>
      </c>
      <c r="AH1839">
        <v>0.6</v>
      </c>
      <c r="AI1839" t="s">
        <v>108</v>
      </c>
      <c r="AJ1839" t="s">
        <v>109</v>
      </c>
    </row>
    <row r="1840" spans="1:36">
      <c r="A1840" t="s">
        <v>3031</v>
      </c>
      <c r="B1840">
        <f>1</f>
        <v>1</v>
      </c>
      <c r="C1840" t="s">
        <v>32</v>
      </c>
      <c r="D1840" t="str">
        <f>VLOOKUP(Table1[[#This Row],[State Name]], Lookup!$A$2:$B$33, 2, FALSE)</f>
        <v>JK</v>
      </c>
      <c r="E1840" t="s">
        <v>33</v>
      </c>
      <c r="F1840">
        <v>2023</v>
      </c>
      <c r="G1840" t="s">
        <v>117</v>
      </c>
      <c r="H1840">
        <f t="shared" si="28"/>
        <v>12</v>
      </c>
      <c r="I1840" s="3">
        <f>DATE(Table1[[#This Row],[Year]],Table1[[#This Row],[Month_Number]],1)</f>
        <v>45261</v>
      </c>
      <c r="J1840" t="s">
        <v>101</v>
      </c>
      <c r="K1840" t="s">
        <v>1581</v>
      </c>
      <c r="L1840" t="s">
        <v>37</v>
      </c>
      <c r="M1840">
        <v>3</v>
      </c>
      <c r="N1840" t="s">
        <v>38</v>
      </c>
      <c r="O1840">
        <v>1</v>
      </c>
      <c r="P1840">
        <v>2</v>
      </c>
      <c r="Q1840" t="s">
        <v>72</v>
      </c>
      <c r="R1840" t="s">
        <v>61</v>
      </c>
      <c r="S1840" t="s">
        <v>120</v>
      </c>
      <c r="T1840" t="s">
        <v>63</v>
      </c>
      <c r="U1840" t="s">
        <v>43</v>
      </c>
      <c r="V1840">
        <v>107</v>
      </c>
      <c r="W1840">
        <v>64</v>
      </c>
      <c r="X1840" t="str">
        <f>IF(Table1[[#This Row],[Driver Age]]&lt;25,"(&lt;25) Young",IF(Table1[[#This Row],[Driver Age]]&lt;=60,"(25–60) Adult","(&gt;60) Senior"))</f>
        <v>(&gt;60) Senior</v>
      </c>
      <c r="Y1840" t="s">
        <v>44</v>
      </c>
      <c r="Z1840" t="s">
        <v>90</v>
      </c>
      <c r="AA1840" t="s">
        <v>76</v>
      </c>
      <c r="AB1840" t="s">
        <v>46</v>
      </c>
      <c r="AC1840">
        <v>6</v>
      </c>
      <c r="AD1840" t="s">
        <v>78</v>
      </c>
      <c r="AE1840" t="s">
        <v>79</v>
      </c>
      <c r="AF1840" t="s">
        <v>49</v>
      </c>
      <c r="AG1840" t="s">
        <v>50</v>
      </c>
      <c r="AH1840">
        <v>2</v>
      </c>
      <c r="AI1840" t="s">
        <v>66</v>
      </c>
      <c r="AJ1840" t="s">
        <v>67</v>
      </c>
    </row>
    <row r="1841" spans="1:36">
      <c r="A1841" t="s">
        <v>3032</v>
      </c>
      <c r="B1841">
        <f>1</f>
        <v>1</v>
      </c>
      <c r="C1841" t="s">
        <v>318</v>
      </c>
      <c r="D1841" t="str">
        <f>VLOOKUP(Table1[[#This Row],[State Name]], Lookup!$A$2:$B$33, 2, FALSE)</f>
        <v>PB</v>
      </c>
      <c r="E1841" t="s">
        <v>33</v>
      </c>
      <c r="F1841">
        <v>2019</v>
      </c>
      <c r="G1841" t="s">
        <v>117</v>
      </c>
      <c r="H1841">
        <f t="shared" si="28"/>
        <v>12</v>
      </c>
      <c r="I1841" s="3">
        <f>DATE(Table1[[#This Row],[Year]],Table1[[#This Row],[Month_Number]],1)</f>
        <v>43800</v>
      </c>
      <c r="J1841" t="s">
        <v>101</v>
      </c>
      <c r="K1841" t="s">
        <v>3033</v>
      </c>
      <c r="L1841" t="s">
        <v>37</v>
      </c>
      <c r="M1841">
        <v>2</v>
      </c>
      <c r="N1841" t="s">
        <v>38</v>
      </c>
      <c r="O1841">
        <v>6</v>
      </c>
      <c r="P1841">
        <v>3</v>
      </c>
      <c r="Q1841" t="s">
        <v>87</v>
      </c>
      <c r="R1841" t="s">
        <v>40</v>
      </c>
      <c r="S1841" t="s">
        <v>62</v>
      </c>
      <c r="T1841" t="s">
        <v>74</v>
      </c>
      <c r="U1841" t="s">
        <v>43</v>
      </c>
      <c r="V1841">
        <v>89</v>
      </c>
      <c r="W1841">
        <v>43</v>
      </c>
      <c r="X1841" t="str">
        <f>IF(Table1[[#This Row],[Driver Age]]&lt;25,"(&lt;25) Young",IF(Table1[[#This Row],[Driver Age]]&lt;=60,"(25–60) Adult","(&gt;60) Senior"))</f>
        <v>(25–60) Adult</v>
      </c>
      <c r="Y1841" t="s">
        <v>44</v>
      </c>
      <c r="Z1841" t="s">
        <v>90</v>
      </c>
      <c r="AA1841" t="s">
        <v>45</v>
      </c>
      <c r="AB1841" t="s">
        <v>77</v>
      </c>
      <c r="AC1841">
        <v>10</v>
      </c>
      <c r="AD1841" t="s">
        <v>78</v>
      </c>
      <c r="AE1841" t="s">
        <v>65</v>
      </c>
      <c r="AF1841" t="s">
        <v>49</v>
      </c>
      <c r="AG1841" t="s">
        <v>50</v>
      </c>
      <c r="AH1841">
        <v>0.5</v>
      </c>
      <c r="AI1841" t="s">
        <v>108</v>
      </c>
      <c r="AJ1841" t="s">
        <v>91</v>
      </c>
    </row>
    <row r="1842" spans="1:36">
      <c r="A1842" t="s">
        <v>3034</v>
      </c>
      <c r="B1842">
        <f>1</f>
        <v>1</v>
      </c>
      <c r="C1842" t="s">
        <v>149</v>
      </c>
      <c r="D1842" t="str">
        <f>VLOOKUP(Table1[[#This Row],[State Name]], Lookup!$A$2:$B$33, 2, FALSE)</f>
        <v>AR</v>
      </c>
      <c r="E1842" t="s">
        <v>33</v>
      </c>
      <c r="F1842">
        <v>2021</v>
      </c>
      <c r="G1842" t="s">
        <v>130</v>
      </c>
      <c r="H1842">
        <f t="shared" si="28"/>
        <v>4</v>
      </c>
      <c r="I1842" s="3">
        <f>DATE(Table1[[#This Row],[Year]],Table1[[#This Row],[Month_Number]],1)</f>
        <v>44287</v>
      </c>
      <c r="J1842" t="s">
        <v>146</v>
      </c>
      <c r="K1842" t="s">
        <v>2670</v>
      </c>
      <c r="L1842" t="s">
        <v>59</v>
      </c>
      <c r="M1842">
        <v>5</v>
      </c>
      <c r="N1842" t="s">
        <v>162</v>
      </c>
      <c r="O1842">
        <v>7</v>
      </c>
      <c r="P1842">
        <v>0</v>
      </c>
      <c r="Q1842" t="s">
        <v>103</v>
      </c>
      <c r="R1842" t="s">
        <v>88</v>
      </c>
      <c r="S1842" t="s">
        <v>41</v>
      </c>
      <c r="T1842" t="s">
        <v>74</v>
      </c>
      <c r="U1842" t="s">
        <v>33</v>
      </c>
      <c r="V1842">
        <v>53</v>
      </c>
      <c r="W1842">
        <v>24</v>
      </c>
      <c r="X1842" t="str">
        <f>IF(Table1[[#This Row],[Driver Age]]&lt;25,"(&lt;25) Young",IF(Table1[[#This Row],[Driver Age]]&lt;=60,"(25–60) Adult","(&gt;60) Senior"))</f>
        <v>(&lt;25) Young</v>
      </c>
      <c r="Y1842" t="s">
        <v>75</v>
      </c>
      <c r="Z1842" t="s">
        <v>107</v>
      </c>
      <c r="AA1842" t="s">
        <v>45</v>
      </c>
      <c r="AB1842" t="s">
        <v>77</v>
      </c>
      <c r="AC1842">
        <v>7</v>
      </c>
      <c r="AD1842" t="s">
        <v>78</v>
      </c>
      <c r="AE1842" t="s">
        <v>48</v>
      </c>
      <c r="AF1842" t="s">
        <v>49</v>
      </c>
      <c r="AG1842" t="s">
        <v>143</v>
      </c>
      <c r="AH1842">
        <v>0</v>
      </c>
      <c r="AI1842" t="s">
        <v>168</v>
      </c>
      <c r="AJ1842" t="s">
        <v>52</v>
      </c>
    </row>
    <row r="1843" spans="1:36">
      <c r="A1843" t="s">
        <v>3035</v>
      </c>
      <c r="B1843">
        <f>1</f>
        <v>1</v>
      </c>
      <c r="C1843" t="s">
        <v>122</v>
      </c>
      <c r="D1843" t="str">
        <f>VLOOKUP(Table1[[#This Row],[State Name]], Lookup!$A$2:$B$33, 2, FALSE)</f>
        <v>RJ</v>
      </c>
      <c r="E1843" t="s">
        <v>123</v>
      </c>
      <c r="F1843">
        <v>2019</v>
      </c>
      <c r="G1843" t="s">
        <v>117</v>
      </c>
      <c r="H1843">
        <f t="shared" si="28"/>
        <v>12</v>
      </c>
      <c r="I1843" s="3">
        <f>DATE(Table1[[#This Row],[Year]],Table1[[#This Row],[Month_Number]],1)</f>
        <v>43800</v>
      </c>
      <c r="J1843" t="s">
        <v>154</v>
      </c>
      <c r="K1843" t="s">
        <v>3036</v>
      </c>
      <c r="L1843" t="s">
        <v>50</v>
      </c>
      <c r="M1843">
        <v>2</v>
      </c>
      <c r="N1843" t="s">
        <v>162</v>
      </c>
      <c r="O1843">
        <v>7</v>
      </c>
      <c r="P1843">
        <v>1</v>
      </c>
      <c r="Q1843" t="s">
        <v>39</v>
      </c>
      <c r="R1843" t="s">
        <v>40</v>
      </c>
      <c r="S1843" t="s">
        <v>120</v>
      </c>
      <c r="T1843" t="s">
        <v>63</v>
      </c>
      <c r="U1843" t="s">
        <v>43</v>
      </c>
      <c r="V1843">
        <v>51</v>
      </c>
      <c r="W1843">
        <v>36</v>
      </c>
      <c r="X1843" t="str">
        <f>IF(Table1[[#This Row],[Driver Age]]&lt;25,"(&lt;25) Young",IF(Table1[[#This Row],[Driver Age]]&lt;=60,"(25–60) Adult","(&gt;60) Senior"))</f>
        <v>(25–60) Adult</v>
      </c>
      <c r="Y1843" t="s">
        <v>75</v>
      </c>
      <c r="Z1843" t="s">
        <v>107</v>
      </c>
      <c r="AA1843" t="s">
        <v>45</v>
      </c>
      <c r="AB1843" t="s">
        <v>46</v>
      </c>
      <c r="AC1843">
        <v>14</v>
      </c>
      <c r="AD1843" t="s">
        <v>135</v>
      </c>
      <c r="AE1843" t="s">
        <v>65</v>
      </c>
      <c r="AF1843" t="s">
        <v>26</v>
      </c>
      <c r="AG1843" t="s">
        <v>50</v>
      </c>
      <c r="AH1843">
        <v>0.14000000000000001</v>
      </c>
      <c r="AI1843" t="s">
        <v>108</v>
      </c>
      <c r="AJ1843" t="s">
        <v>52</v>
      </c>
    </row>
    <row r="1844" spans="1:36">
      <c r="A1844" t="s">
        <v>3037</v>
      </c>
      <c r="B1844">
        <f>1</f>
        <v>1</v>
      </c>
      <c r="C1844" t="s">
        <v>211</v>
      </c>
      <c r="D1844" t="str">
        <f>VLOOKUP(Table1[[#This Row],[State Name]], Lookup!$A$2:$B$33, 2, FALSE)</f>
        <v>WB</v>
      </c>
      <c r="E1844" t="s">
        <v>265</v>
      </c>
      <c r="F1844">
        <v>2023</v>
      </c>
      <c r="G1844" t="s">
        <v>130</v>
      </c>
      <c r="H1844">
        <f t="shared" si="28"/>
        <v>4</v>
      </c>
      <c r="I1844" s="3">
        <f>DATE(Table1[[#This Row],[Year]],Table1[[#This Row],[Month_Number]],1)</f>
        <v>45017</v>
      </c>
      <c r="J1844" t="s">
        <v>35</v>
      </c>
      <c r="K1844" t="s">
        <v>3038</v>
      </c>
      <c r="L1844" t="s">
        <v>37</v>
      </c>
      <c r="M1844">
        <v>5</v>
      </c>
      <c r="N1844" t="s">
        <v>162</v>
      </c>
      <c r="O1844">
        <v>8</v>
      </c>
      <c r="P1844">
        <v>3</v>
      </c>
      <c r="Q1844" t="s">
        <v>39</v>
      </c>
      <c r="R1844" t="s">
        <v>61</v>
      </c>
      <c r="S1844" t="s">
        <v>41</v>
      </c>
      <c r="T1844" t="s">
        <v>74</v>
      </c>
      <c r="U1844" t="s">
        <v>43</v>
      </c>
      <c r="V1844">
        <v>112</v>
      </c>
      <c r="W1844">
        <v>28</v>
      </c>
      <c r="X1844" t="str">
        <f>IF(Table1[[#This Row],[Driver Age]]&lt;25,"(&lt;25) Young",IF(Table1[[#This Row],[Driver Age]]&lt;=60,"(25–60) Adult","(&gt;60) Senior"))</f>
        <v>(25–60) Adult</v>
      </c>
      <c r="Y1844" t="s">
        <v>75</v>
      </c>
      <c r="Z1844" t="s">
        <v>90</v>
      </c>
      <c r="AA1844" t="s">
        <v>45</v>
      </c>
      <c r="AB1844" t="s">
        <v>46</v>
      </c>
      <c r="AC1844">
        <v>23</v>
      </c>
      <c r="AD1844" t="s">
        <v>47</v>
      </c>
      <c r="AE1844" t="s">
        <v>79</v>
      </c>
      <c r="AF1844" t="s">
        <v>49</v>
      </c>
      <c r="AG1844" t="s">
        <v>50</v>
      </c>
      <c r="AH1844">
        <v>0.38</v>
      </c>
      <c r="AI1844" t="s">
        <v>80</v>
      </c>
      <c r="AJ1844" t="s">
        <v>81</v>
      </c>
    </row>
    <row r="1845" spans="1:36">
      <c r="A1845" t="s">
        <v>3039</v>
      </c>
      <c r="B1845">
        <f>1</f>
        <v>1</v>
      </c>
      <c r="C1845" t="s">
        <v>206</v>
      </c>
      <c r="D1845" t="str">
        <f>VLOOKUP(Table1[[#This Row],[State Name]], Lookup!$A$2:$B$33, 2, FALSE)</f>
        <v>OD</v>
      </c>
      <c r="E1845" t="s">
        <v>33</v>
      </c>
      <c r="F1845">
        <v>2022</v>
      </c>
      <c r="G1845" t="s">
        <v>100</v>
      </c>
      <c r="H1845">
        <f t="shared" si="28"/>
        <v>11</v>
      </c>
      <c r="I1845" s="3">
        <f>DATE(Table1[[#This Row],[Year]],Table1[[#This Row],[Month_Number]],1)</f>
        <v>44866</v>
      </c>
      <c r="J1845" t="s">
        <v>154</v>
      </c>
      <c r="K1845" t="s">
        <v>3040</v>
      </c>
      <c r="L1845" t="s">
        <v>37</v>
      </c>
      <c r="M1845">
        <v>3</v>
      </c>
      <c r="N1845" t="s">
        <v>60</v>
      </c>
      <c r="O1845">
        <v>5</v>
      </c>
      <c r="P1845">
        <v>1</v>
      </c>
      <c r="Q1845" t="s">
        <v>119</v>
      </c>
      <c r="R1845" t="s">
        <v>88</v>
      </c>
      <c r="S1845" t="s">
        <v>62</v>
      </c>
      <c r="T1845" t="s">
        <v>74</v>
      </c>
      <c r="U1845" t="s">
        <v>89</v>
      </c>
      <c r="V1845">
        <v>37</v>
      </c>
      <c r="W1845">
        <v>32</v>
      </c>
      <c r="X1845" t="str">
        <f>IF(Table1[[#This Row],[Driver Age]]&lt;25,"(&lt;25) Young",IF(Table1[[#This Row],[Driver Age]]&lt;=60,"(25–60) Adult","(&gt;60) Senior"))</f>
        <v>(25–60) Adult</v>
      </c>
      <c r="Y1845" t="s">
        <v>44</v>
      </c>
      <c r="Z1845" t="s">
        <v>33</v>
      </c>
      <c r="AA1845" t="s">
        <v>76</v>
      </c>
      <c r="AB1845" t="s">
        <v>97</v>
      </c>
      <c r="AC1845">
        <v>18</v>
      </c>
      <c r="AD1845" t="s">
        <v>114</v>
      </c>
      <c r="AE1845" t="s">
        <v>79</v>
      </c>
      <c r="AF1845" t="s">
        <v>26</v>
      </c>
      <c r="AG1845" t="s">
        <v>50</v>
      </c>
      <c r="AH1845">
        <v>0.2</v>
      </c>
      <c r="AI1845" t="s">
        <v>80</v>
      </c>
      <c r="AJ1845" t="s">
        <v>109</v>
      </c>
    </row>
    <row r="1846" spans="1:36">
      <c r="A1846" t="s">
        <v>3041</v>
      </c>
      <c r="B1846">
        <f>1</f>
        <v>1</v>
      </c>
      <c r="C1846" t="s">
        <v>54</v>
      </c>
      <c r="D1846" t="str">
        <f>VLOOKUP(Table1[[#This Row],[State Name]], Lookup!$A$2:$B$33, 2, FALSE)</f>
        <v>UP</v>
      </c>
      <c r="E1846" t="s">
        <v>133</v>
      </c>
      <c r="F1846">
        <v>2018</v>
      </c>
      <c r="G1846" t="s">
        <v>83</v>
      </c>
      <c r="H1846">
        <f t="shared" si="28"/>
        <v>6</v>
      </c>
      <c r="I1846" s="3">
        <f>DATE(Table1[[#This Row],[Year]],Table1[[#This Row],[Month_Number]],1)</f>
        <v>43252</v>
      </c>
      <c r="J1846" t="s">
        <v>35</v>
      </c>
      <c r="K1846" t="s">
        <v>2549</v>
      </c>
      <c r="L1846" t="s">
        <v>50</v>
      </c>
      <c r="M1846">
        <v>4</v>
      </c>
      <c r="N1846" t="s">
        <v>86</v>
      </c>
      <c r="O1846">
        <v>1</v>
      </c>
      <c r="P1846">
        <v>0</v>
      </c>
      <c r="Q1846" t="s">
        <v>72</v>
      </c>
      <c r="R1846" t="s">
        <v>104</v>
      </c>
      <c r="S1846" t="s">
        <v>41</v>
      </c>
      <c r="T1846" t="s">
        <v>42</v>
      </c>
      <c r="U1846" t="s">
        <v>43</v>
      </c>
      <c r="V1846">
        <v>32</v>
      </c>
      <c r="W1846">
        <v>58</v>
      </c>
      <c r="X1846" t="str">
        <f>IF(Table1[[#This Row],[Driver Age]]&lt;25,"(&lt;25) Young",IF(Table1[[#This Row],[Driver Age]]&lt;=60,"(25–60) Adult","(&gt;60) Senior"))</f>
        <v>(25–60) Adult</v>
      </c>
      <c r="Y1846" t="s">
        <v>44</v>
      </c>
      <c r="Z1846" t="s">
        <v>107</v>
      </c>
      <c r="AA1846" t="s">
        <v>76</v>
      </c>
      <c r="AB1846" t="s">
        <v>97</v>
      </c>
      <c r="AC1846">
        <v>5</v>
      </c>
      <c r="AD1846" t="s">
        <v>78</v>
      </c>
      <c r="AE1846" t="s">
        <v>65</v>
      </c>
      <c r="AF1846" t="s">
        <v>49</v>
      </c>
      <c r="AG1846" t="s">
        <v>143</v>
      </c>
      <c r="AH1846">
        <v>0</v>
      </c>
      <c r="AI1846" t="s">
        <v>66</v>
      </c>
      <c r="AJ1846" t="s">
        <v>109</v>
      </c>
    </row>
    <row r="1847" spans="1:36">
      <c r="A1847" t="s">
        <v>3042</v>
      </c>
      <c r="B1847">
        <f>1</f>
        <v>1</v>
      </c>
      <c r="C1847" t="s">
        <v>206</v>
      </c>
      <c r="D1847" t="str">
        <f>VLOOKUP(Table1[[#This Row],[State Name]], Lookup!$A$2:$B$33, 2, FALSE)</f>
        <v>OD</v>
      </c>
      <c r="E1847" t="s">
        <v>33</v>
      </c>
      <c r="F1847">
        <v>2018</v>
      </c>
      <c r="G1847" t="s">
        <v>83</v>
      </c>
      <c r="H1847">
        <f t="shared" si="28"/>
        <v>6</v>
      </c>
      <c r="I1847" s="3">
        <f>DATE(Table1[[#This Row],[Year]],Table1[[#This Row],[Month_Number]],1)</f>
        <v>43252</v>
      </c>
      <c r="J1847" t="s">
        <v>101</v>
      </c>
      <c r="K1847" t="s">
        <v>2150</v>
      </c>
      <c r="L1847" t="s">
        <v>50</v>
      </c>
      <c r="M1847">
        <v>3</v>
      </c>
      <c r="N1847" t="s">
        <v>38</v>
      </c>
      <c r="O1847">
        <v>2</v>
      </c>
      <c r="P1847">
        <v>4</v>
      </c>
      <c r="Q1847" t="s">
        <v>119</v>
      </c>
      <c r="R1847" t="s">
        <v>104</v>
      </c>
      <c r="S1847" t="s">
        <v>73</v>
      </c>
      <c r="T1847" t="s">
        <v>63</v>
      </c>
      <c r="U1847" t="s">
        <v>43</v>
      </c>
      <c r="V1847">
        <v>54</v>
      </c>
      <c r="W1847">
        <v>34</v>
      </c>
      <c r="X1847" t="str">
        <f>IF(Table1[[#This Row],[Driver Age]]&lt;25,"(&lt;25) Young",IF(Table1[[#This Row],[Driver Age]]&lt;=60,"(25–60) Adult","(&gt;60) Senior"))</f>
        <v>(25–60) Adult</v>
      </c>
      <c r="Y1847" t="s">
        <v>44</v>
      </c>
      <c r="Z1847" t="s">
        <v>90</v>
      </c>
      <c r="AA1847" t="s">
        <v>45</v>
      </c>
      <c r="AB1847" t="s">
        <v>64</v>
      </c>
      <c r="AC1847">
        <v>10</v>
      </c>
      <c r="AD1847" t="s">
        <v>78</v>
      </c>
      <c r="AE1847" t="s">
        <v>65</v>
      </c>
      <c r="AF1847" t="s">
        <v>49</v>
      </c>
      <c r="AG1847" t="s">
        <v>50</v>
      </c>
      <c r="AH1847">
        <v>2</v>
      </c>
      <c r="AI1847" t="s">
        <v>80</v>
      </c>
      <c r="AJ1847" t="s">
        <v>52</v>
      </c>
    </row>
    <row r="1848" spans="1:36">
      <c r="A1848" t="s">
        <v>3043</v>
      </c>
      <c r="B1848">
        <f>1</f>
        <v>1</v>
      </c>
      <c r="C1848" t="s">
        <v>116</v>
      </c>
      <c r="D1848" t="str">
        <f>VLOOKUP(Table1[[#This Row],[State Name]], Lookup!$A$2:$B$33, 2, FALSE)</f>
        <v>HP</v>
      </c>
      <c r="E1848" t="s">
        <v>33</v>
      </c>
      <c r="F1848">
        <v>2023</v>
      </c>
      <c r="G1848" t="s">
        <v>171</v>
      </c>
      <c r="H1848">
        <f t="shared" si="28"/>
        <v>2</v>
      </c>
      <c r="I1848" s="3">
        <f>DATE(Table1[[#This Row],[Year]],Table1[[#This Row],[Month_Number]],1)</f>
        <v>44958</v>
      </c>
      <c r="J1848" t="s">
        <v>146</v>
      </c>
      <c r="K1848" t="s">
        <v>167</v>
      </c>
      <c r="L1848" t="s">
        <v>37</v>
      </c>
      <c r="M1848">
        <v>2</v>
      </c>
      <c r="N1848" t="s">
        <v>162</v>
      </c>
      <c r="O1848">
        <v>1</v>
      </c>
      <c r="P1848">
        <v>3</v>
      </c>
      <c r="Q1848" t="s">
        <v>87</v>
      </c>
      <c r="R1848" t="s">
        <v>40</v>
      </c>
      <c r="S1848" t="s">
        <v>73</v>
      </c>
      <c r="T1848" t="s">
        <v>42</v>
      </c>
      <c r="U1848" t="s">
        <v>106</v>
      </c>
      <c r="V1848">
        <v>115</v>
      </c>
      <c r="W1848">
        <v>69</v>
      </c>
      <c r="X1848" t="str">
        <f>IF(Table1[[#This Row],[Driver Age]]&lt;25,"(&lt;25) Young",IF(Table1[[#This Row],[Driver Age]]&lt;=60,"(25–60) Adult","(&gt;60) Senior"))</f>
        <v>(&gt;60) Senior</v>
      </c>
      <c r="Y1848" t="s">
        <v>75</v>
      </c>
      <c r="Z1848" t="s">
        <v>90</v>
      </c>
      <c r="AA1848" t="s">
        <v>45</v>
      </c>
      <c r="AB1848" t="s">
        <v>77</v>
      </c>
      <c r="AC1848">
        <v>8</v>
      </c>
      <c r="AD1848" t="s">
        <v>78</v>
      </c>
      <c r="AE1848" t="s">
        <v>79</v>
      </c>
      <c r="AF1848" t="s">
        <v>49</v>
      </c>
      <c r="AG1848" t="s">
        <v>50</v>
      </c>
      <c r="AH1848">
        <v>3</v>
      </c>
      <c r="AI1848" t="s">
        <v>51</v>
      </c>
      <c r="AJ1848" t="s">
        <v>81</v>
      </c>
    </row>
    <row r="1849" spans="1:36">
      <c r="A1849" t="s">
        <v>3044</v>
      </c>
      <c r="B1849">
        <f>1</f>
        <v>1</v>
      </c>
      <c r="C1849" t="s">
        <v>170</v>
      </c>
      <c r="D1849" t="str">
        <f>VLOOKUP(Table1[[#This Row],[State Name]], Lookup!$A$2:$B$33, 2, FALSE)</f>
        <v>PY</v>
      </c>
      <c r="E1849" t="s">
        <v>33</v>
      </c>
      <c r="F1849">
        <v>2023</v>
      </c>
      <c r="G1849" t="s">
        <v>94</v>
      </c>
      <c r="H1849">
        <f t="shared" si="28"/>
        <v>8</v>
      </c>
      <c r="I1849" s="3">
        <f>DATE(Table1[[#This Row],[Year]],Table1[[#This Row],[Month_Number]],1)</f>
        <v>45139</v>
      </c>
      <c r="J1849" t="s">
        <v>57</v>
      </c>
      <c r="K1849" t="s">
        <v>3045</v>
      </c>
      <c r="L1849" t="s">
        <v>50</v>
      </c>
      <c r="M1849">
        <v>3</v>
      </c>
      <c r="N1849" t="s">
        <v>38</v>
      </c>
      <c r="O1849">
        <v>2</v>
      </c>
      <c r="P1849">
        <v>3</v>
      </c>
      <c r="Q1849" t="s">
        <v>103</v>
      </c>
      <c r="R1849" t="s">
        <v>104</v>
      </c>
      <c r="S1849" t="s">
        <v>120</v>
      </c>
      <c r="T1849" t="s">
        <v>42</v>
      </c>
      <c r="U1849" t="s">
        <v>89</v>
      </c>
      <c r="V1849">
        <v>120</v>
      </c>
      <c r="W1849">
        <v>27</v>
      </c>
      <c r="X1849" t="str">
        <f>IF(Table1[[#This Row],[Driver Age]]&lt;25,"(&lt;25) Young",IF(Table1[[#This Row],[Driver Age]]&lt;=60,"(25–60) Adult","(&gt;60) Senior"))</f>
        <v>(25–60) Adult</v>
      </c>
      <c r="Y1849" t="s">
        <v>44</v>
      </c>
      <c r="Z1849" t="s">
        <v>33</v>
      </c>
      <c r="AA1849" t="s">
        <v>76</v>
      </c>
      <c r="AB1849" t="s">
        <v>97</v>
      </c>
      <c r="AC1849">
        <v>18</v>
      </c>
      <c r="AD1849" t="s">
        <v>114</v>
      </c>
      <c r="AE1849" t="s">
        <v>79</v>
      </c>
      <c r="AF1849" t="s">
        <v>49</v>
      </c>
      <c r="AG1849" t="s">
        <v>50</v>
      </c>
      <c r="AH1849">
        <v>1.5</v>
      </c>
      <c r="AI1849" t="s">
        <v>80</v>
      </c>
      <c r="AJ1849" t="s">
        <v>81</v>
      </c>
    </row>
    <row r="1850" spans="1:36">
      <c r="A1850" t="s">
        <v>3046</v>
      </c>
      <c r="B1850">
        <f>1</f>
        <v>1</v>
      </c>
      <c r="C1850" t="s">
        <v>234</v>
      </c>
      <c r="D1850" t="str">
        <f>VLOOKUP(Table1[[#This Row],[State Name]], Lookup!$A$2:$B$33, 2, FALSE)</f>
        <v>TR</v>
      </c>
      <c r="E1850" t="s">
        <v>33</v>
      </c>
      <c r="F1850">
        <v>2021</v>
      </c>
      <c r="G1850" t="s">
        <v>94</v>
      </c>
      <c r="H1850">
        <f t="shared" si="28"/>
        <v>8</v>
      </c>
      <c r="I1850" s="3">
        <f>DATE(Table1[[#This Row],[Year]],Table1[[#This Row],[Month_Number]],1)</f>
        <v>44409</v>
      </c>
      <c r="J1850" t="s">
        <v>154</v>
      </c>
      <c r="K1850" t="s">
        <v>1865</v>
      </c>
      <c r="L1850" t="s">
        <v>37</v>
      </c>
      <c r="M1850">
        <v>3</v>
      </c>
      <c r="N1850" t="s">
        <v>60</v>
      </c>
      <c r="O1850">
        <v>5</v>
      </c>
      <c r="P1850">
        <v>0</v>
      </c>
      <c r="Q1850" t="s">
        <v>119</v>
      </c>
      <c r="R1850" t="s">
        <v>104</v>
      </c>
      <c r="S1850" t="s">
        <v>120</v>
      </c>
      <c r="T1850" t="s">
        <v>42</v>
      </c>
      <c r="U1850" t="s">
        <v>43</v>
      </c>
      <c r="V1850">
        <v>81</v>
      </c>
      <c r="W1850">
        <v>48</v>
      </c>
      <c r="X1850" t="str">
        <f>IF(Table1[[#This Row],[Driver Age]]&lt;25,"(&lt;25) Young",IF(Table1[[#This Row],[Driver Age]]&lt;=60,"(25–60) Adult","(&gt;60) Senior"))</f>
        <v>(25–60) Adult</v>
      </c>
      <c r="Y1850" t="s">
        <v>44</v>
      </c>
      <c r="Z1850" t="s">
        <v>90</v>
      </c>
      <c r="AA1850" t="s">
        <v>76</v>
      </c>
      <c r="AB1850" t="s">
        <v>77</v>
      </c>
      <c r="AC1850">
        <v>14</v>
      </c>
      <c r="AD1850" t="s">
        <v>135</v>
      </c>
      <c r="AE1850" t="s">
        <v>48</v>
      </c>
      <c r="AF1850" t="s">
        <v>26</v>
      </c>
      <c r="AG1850" t="s">
        <v>143</v>
      </c>
      <c r="AH1850">
        <v>0</v>
      </c>
      <c r="AI1850" t="s">
        <v>108</v>
      </c>
      <c r="AJ1850" t="s">
        <v>91</v>
      </c>
    </row>
    <row r="1851" spans="1:36">
      <c r="A1851" t="s">
        <v>3047</v>
      </c>
      <c r="B1851">
        <f>1</f>
        <v>1</v>
      </c>
      <c r="C1851" t="s">
        <v>327</v>
      </c>
      <c r="D1851" t="str">
        <f>VLOOKUP(Table1[[#This Row],[State Name]], Lookup!$A$2:$B$33, 2, FALSE)</f>
        <v>MN</v>
      </c>
      <c r="E1851" t="s">
        <v>33</v>
      </c>
      <c r="F1851">
        <v>2022</v>
      </c>
      <c r="G1851" t="s">
        <v>34</v>
      </c>
      <c r="H1851">
        <f t="shared" si="28"/>
        <v>5</v>
      </c>
      <c r="I1851" s="3">
        <f>DATE(Table1[[#This Row],[Year]],Table1[[#This Row],[Month_Number]],1)</f>
        <v>44682</v>
      </c>
      <c r="J1851" t="s">
        <v>146</v>
      </c>
      <c r="K1851" t="s">
        <v>2132</v>
      </c>
      <c r="L1851" t="s">
        <v>50</v>
      </c>
      <c r="M1851">
        <v>1</v>
      </c>
      <c r="N1851" t="s">
        <v>71</v>
      </c>
      <c r="O1851">
        <v>9</v>
      </c>
      <c r="P1851">
        <v>5</v>
      </c>
      <c r="Q1851" t="s">
        <v>72</v>
      </c>
      <c r="R1851" t="s">
        <v>88</v>
      </c>
      <c r="S1851" t="s">
        <v>120</v>
      </c>
      <c r="T1851" t="s">
        <v>105</v>
      </c>
      <c r="U1851" t="s">
        <v>33</v>
      </c>
      <c r="V1851">
        <v>49</v>
      </c>
      <c r="W1851">
        <v>24</v>
      </c>
      <c r="X1851" t="str">
        <f>IF(Table1[[#This Row],[Driver Age]]&lt;25,"(&lt;25) Young",IF(Table1[[#This Row],[Driver Age]]&lt;=60,"(25–60) Adult","(&gt;60) Senior"))</f>
        <v>(&lt;25) Young</v>
      </c>
      <c r="Y1851" t="s">
        <v>44</v>
      </c>
      <c r="Z1851" t="s">
        <v>33</v>
      </c>
      <c r="AA1851" t="s">
        <v>45</v>
      </c>
      <c r="AB1851" t="s">
        <v>77</v>
      </c>
      <c r="AC1851">
        <v>3</v>
      </c>
      <c r="AD1851" t="s">
        <v>47</v>
      </c>
      <c r="AE1851" t="s">
        <v>79</v>
      </c>
      <c r="AF1851" t="s">
        <v>49</v>
      </c>
      <c r="AG1851" t="s">
        <v>50</v>
      </c>
      <c r="AH1851">
        <v>0.56000000000000005</v>
      </c>
      <c r="AI1851" t="s">
        <v>168</v>
      </c>
      <c r="AJ1851" t="s">
        <v>109</v>
      </c>
    </row>
    <row r="1852" spans="1:36">
      <c r="A1852" t="s">
        <v>3048</v>
      </c>
      <c r="B1852">
        <f>1</f>
        <v>1</v>
      </c>
      <c r="C1852" t="s">
        <v>206</v>
      </c>
      <c r="D1852" t="str">
        <f>VLOOKUP(Table1[[#This Row],[State Name]], Lookup!$A$2:$B$33, 2, FALSE)</f>
        <v>OD</v>
      </c>
      <c r="E1852" t="s">
        <v>33</v>
      </c>
      <c r="F1852">
        <v>2018</v>
      </c>
      <c r="G1852" t="s">
        <v>111</v>
      </c>
      <c r="H1852">
        <f t="shared" si="28"/>
        <v>10</v>
      </c>
      <c r="I1852" s="3">
        <f>DATE(Table1[[#This Row],[Year]],Table1[[#This Row],[Month_Number]],1)</f>
        <v>43374</v>
      </c>
      <c r="J1852" t="s">
        <v>146</v>
      </c>
      <c r="K1852" t="s">
        <v>3049</v>
      </c>
      <c r="L1852" t="s">
        <v>59</v>
      </c>
      <c r="M1852">
        <v>3</v>
      </c>
      <c r="N1852" t="s">
        <v>162</v>
      </c>
      <c r="O1852">
        <v>9</v>
      </c>
      <c r="P1852">
        <v>1</v>
      </c>
      <c r="Q1852" t="s">
        <v>103</v>
      </c>
      <c r="R1852" t="s">
        <v>40</v>
      </c>
      <c r="S1852" t="s">
        <v>73</v>
      </c>
      <c r="T1852" t="s">
        <v>63</v>
      </c>
      <c r="U1852" t="s">
        <v>106</v>
      </c>
      <c r="V1852">
        <v>83</v>
      </c>
      <c r="W1852">
        <v>46</v>
      </c>
      <c r="X1852" t="str">
        <f>IF(Table1[[#This Row],[Driver Age]]&lt;25,"(&lt;25) Young",IF(Table1[[#This Row],[Driver Age]]&lt;=60,"(25–60) Adult","(&gt;60) Senior"))</f>
        <v>(25–60) Adult</v>
      </c>
      <c r="Y1852" t="s">
        <v>75</v>
      </c>
      <c r="Z1852" t="s">
        <v>33</v>
      </c>
      <c r="AA1852" t="s">
        <v>76</v>
      </c>
      <c r="AB1852" t="s">
        <v>77</v>
      </c>
      <c r="AC1852">
        <v>18</v>
      </c>
      <c r="AD1852" t="s">
        <v>114</v>
      </c>
      <c r="AE1852" t="s">
        <v>65</v>
      </c>
      <c r="AF1852" t="s">
        <v>49</v>
      </c>
      <c r="AG1852" t="s">
        <v>50</v>
      </c>
      <c r="AH1852">
        <v>0.11</v>
      </c>
      <c r="AI1852" t="s">
        <v>108</v>
      </c>
      <c r="AJ1852" t="s">
        <v>91</v>
      </c>
    </row>
    <row r="1853" spans="1:36">
      <c r="A1853" t="s">
        <v>3050</v>
      </c>
      <c r="B1853">
        <f>1</f>
        <v>1</v>
      </c>
      <c r="C1853" t="s">
        <v>32</v>
      </c>
      <c r="D1853" t="str">
        <f>VLOOKUP(Table1[[#This Row],[State Name]], Lookup!$A$2:$B$33, 2, FALSE)</f>
        <v>JK</v>
      </c>
      <c r="E1853" t="s">
        <v>33</v>
      </c>
      <c r="F1853">
        <v>2021</v>
      </c>
      <c r="G1853" t="s">
        <v>124</v>
      </c>
      <c r="H1853">
        <f t="shared" si="28"/>
        <v>7</v>
      </c>
      <c r="I1853" s="3">
        <f>DATE(Table1[[#This Row],[Year]],Table1[[#This Row],[Month_Number]],1)</f>
        <v>44378</v>
      </c>
      <c r="J1853" t="s">
        <v>84</v>
      </c>
      <c r="K1853" t="s">
        <v>2338</v>
      </c>
      <c r="L1853" t="s">
        <v>50</v>
      </c>
      <c r="M1853">
        <v>2</v>
      </c>
      <c r="N1853" t="s">
        <v>71</v>
      </c>
      <c r="O1853">
        <v>2</v>
      </c>
      <c r="P1853">
        <v>2</v>
      </c>
      <c r="Q1853" t="s">
        <v>39</v>
      </c>
      <c r="R1853" t="s">
        <v>40</v>
      </c>
      <c r="S1853" t="s">
        <v>41</v>
      </c>
      <c r="T1853" t="s">
        <v>63</v>
      </c>
      <c r="U1853" t="s">
        <v>43</v>
      </c>
      <c r="V1853">
        <v>51</v>
      </c>
      <c r="W1853">
        <v>29</v>
      </c>
      <c r="X1853" t="str">
        <f>IF(Table1[[#This Row],[Driver Age]]&lt;25,"(&lt;25) Young",IF(Table1[[#This Row],[Driver Age]]&lt;=60,"(25–60) Adult","(&gt;60) Senior"))</f>
        <v>(25–60) Adult</v>
      </c>
      <c r="Y1853" t="s">
        <v>75</v>
      </c>
      <c r="Z1853" t="s">
        <v>90</v>
      </c>
      <c r="AA1853" t="s">
        <v>76</v>
      </c>
      <c r="AB1853" t="s">
        <v>64</v>
      </c>
      <c r="AC1853">
        <v>17</v>
      </c>
      <c r="AD1853" t="s">
        <v>114</v>
      </c>
      <c r="AE1853" t="s">
        <v>48</v>
      </c>
      <c r="AF1853" t="s">
        <v>26</v>
      </c>
      <c r="AG1853" t="s">
        <v>50</v>
      </c>
      <c r="AH1853">
        <v>1</v>
      </c>
      <c r="AI1853" t="s">
        <v>80</v>
      </c>
      <c r="AJ1853" t="s">
        <v>52</v>
      </c>
    </row>
    <row r="1854" spans="1:36">
      <c r="A1854" t="s">
        <v>3051</v>
      </c>
      <c r="B1854">
        <f>1</f>
        <v>1</v>
      </c>
      <c r="C1854" t="s">
        <v>116</v>
      </c>
      <c r="D1854" t="str">
        <f>VLOOKUP(Table1[[#This Row],[State Name]], Lookup!$A$2:$B$33, 2, FALSE)</f>
        <v>HP</v>
      </c>
      <c r="E1854" t="s">
        <v>33</v>
      </c>
      <c r="F1854">
        <v>2023</v>
      </c>
      <c r="G1854" t="s">
        <v>94</v>
      </c>
      <c r="H1854">
        <f t="shared" si="28"/>
        <v>8</v>
      </c>
      <c r="I1854" s="3">
        <f>DATE(Table1[[#This Row],[Year]],Table1[[#This Row],[Month_Number]],1)</f>
        <v>45139</v>
      </c>
      <c r="J1854" t="s">
        <v>95</v>
      </c>
      <c r="K1854" t="s">
        <v>1267</v>
      </c>
      <c r="L1854" t="s">
        <v>37</v>
      </c>
      <c r="M1854">
        <v>2</v>
      </c>
      <c r="N1854" t="s">
        <v>38</v>
      </c>
      <c r="O1854">
        <v>10</v>
      </c>
      <c r="P1854">
        <v>3</v>
      </c>
      <c r="Q1854" t="s">
        <v>87</v>
      </c>
      <c r="R1854" t="s">
        <v>61</v>
      </c>
      <c r="S1854" t="s">
        <v>62</v>
      </c>
      <c r="T1854" t="s">
        <v>42</v>
      </c>
      <c r="U1854" t="s">
        <v>89</v>
      </c>
      <c r="V1854">
        <v>96</v>
      </c>
      <c r="W1854">
        <v>47</v>
      </c>
      <c r="X1854" t="str">
        <f>IF(Table1[[#This Row],[Driver Age]]&lt;25,"(&lt;25) Young",IF(Table1[[#This Row],[Driver Age]]&lt;=60,"(25–60) Adult","(&gt;60) Senior"))</f>
        <v>(25–60) Adult</v>
      </c>
      <c r="Y1854" t="s">
        <v>75</v>
      </c>
      <c r="Z1854" t="s">
        <v>90</v>
      </c>
      <c r="AA1854" t="s">
        <v>76</v>
      </c>
      <c r="AB1854" t="s">
        <v>46</v>
      </c>
      <c r="AC1854">
        <v>15</v>
      </c>
      <c r="AD1854" t="s">
        <v>135</v>
      </c>
      <c r="AE1854" t="s">
        <v>79</v>
      </c>
      <c r="AF1854" t="s">
        <v>49</v>
      </c>
      <c r="AG1854" t="s">
        <v>50</v>
      </c>
      <c r="AH1854">
        <v>0.3</v>
      </c>
      <c r="AI1854" t="s">
        <v>108</v>
      </c>
      <c r="AJ1854" t="s">
        <v>67</v>
      </c>
    </row>
    <row r="1855" spans="1:36">
      <c r="A1855" t="s">
        <v>3052</v>
      </c>
      <c r="B1855">
        <f>1</f>
        <v>1</v>
      </c>
      <c r="C1855" t="s">
        <v>54</v>
      </c>
      <c r="D1855" t="str">
        <f>VLOOKUP(Table1[[#This Row],[State Name]], Lookup!$A$2:$B$33, 2, FALSE)</f>
        <v>UP</v>
      </c>
      <c r="E1855" t="s">
        <v>174</v>
      </c>
      <c r="F1855">
        <v>2018</v>
      </c>
      <c r="G1855" t="s">
        <v>100</v>
      </c>
      <c r="H1855">
        <f t="shared" si="28"/>
        <v>11</v>
      </c>
      <c r="I1855" s="3">
        <f>DATE(Table1[[#This Row],[Year]],Table1[[#This Row],[Month_Number]],1)</f>
        <v>43405</v>
      </c>
      <c r="J1855" t="s">
        <v>95</v>
      </c>
      <c r="K1855" t="s">
        <v>2345</v>
      </c>
      <c r="L1855" t="s">
        <v>59</v>
      </c>
      <c r="M1855">
        <v>4</v>
      </c>
      <c r="N1855" t="s">
        <v>113</v>
      </c>
      <c r="O1855">
        <v>8</v>
      </c>
      <c r="P1855">
        <v>4</v>
      </c>
      <c r="Q1855" t="s">
        <v>87</v>
      </c>
      <c r="R1855" t="s">
        <v>88</v>
      </c>
      <c r="S1855" t="s">
        <v>62</v>
      </c>
      <c r="T1855" t="s">
        <v>63</v>
      </c>
      <c r="U1855" t="s">
        <v>89</v>
      </c>
      <c r="V1855">
        <v>60</v>
      </c>
      <c r="W1855">
        <v>43</v>
      </c>
      <c r="X1855" t="str">
        <f>IF(Table1[[#This Row],[Driver Age]]&lt;25,"(&lt;25) Young",IF(Table1[[#This Row],[Driver Age]]&lt;=60,"(25–60) Adult","(&gt;60) Senior"))</f>
        <v>(25–60) Adult</v>
      </c>
      <c r="Y1855" t="s">
        <v>44</v>
      </c>
      <c r="Z1855" t="s">
        <v>33</v>
      </c>
      <c r="AA1855" t="s">
        <v>45</v>
      </c>
      <c r="AB1855" t="s">
        <v>46</v>
      </c>
      <c r="AC1855">
        <v>3</v>
      </c>
      <c r="AD1855" t="s">
        <v>47</v>
      </c>
      <c r="AE1855" t="s">
        <v>65</v>
      </c>
      <c r="AF1855" t="s">
        <v>49</v>
      </c>
      <c r="AG1855" t="s">
        <v>50</v>
      </c>
      <c r="AH1855">
        <v>0.5</v>
      </c>
      <c r="AI1855" t="s">
        <v>108</v>
      </c>
      <c r="AJ1855" t="s">
        <v>52</v>
      </c>
    </row>
    <row r="1856" spans="1:36">
      <c r="A1856" t="s">
        <v>3053</v>
      </c>
      <c r="B1856">
        <f>1</f>
        <v>1</v>
      </c>
      <c r="C1856" t="s">
        <v>145</v>
      </c>
      <c r="D1856" t="str">
        <f>VLOOKUP(Table1[[#This Row],[State Name]], Lookup!$A$2:$B$33, 2, FALSE)</f>
        <v>TS</v>
      </c>
      <c r="E1856" t="s">
        <v>33</v>
      </c>
      <c r="F1856">
        <v>2018</v>
      </c>
      <c r="G1856" t="s">
        <v>111</v>
      </c>
      <c r="H1856">
        <f t="shared" si="28"/>
        <v>10</v>
      </c>
      <c r="I1856" s="3">
        <f>DATE(Table1[[#This Row],[Year]],Table1[[#This Row],[Month_Number]],1)</f>
        <v>43374</v>
      </c>
      <c r="J1856" t="s">
        <v>154</v>
      </c>
      <c r="K1856" t="s">
        <v>2840</v>
      </c>
      <c r="L1856" t="s">
        <v>59</v>
      </c>
      <c r="M1856">
        <v>3</v>
      </c>
      <c r="N1856" t="s">
        <v>113</v>
      </c>
      <c r="O1856">
        <v>9</v>
      </c>
      <c r="P1856">
        <v>1</v>
      </c>
      <c r="Q1856" t="s">
        <v>72</v>
      </c>
      <c r="R1856" t="s">
        <v>40</v>
      </c>
      <c r="S1856" t="s">
        <v>41</v>
      </c>
      <c r="T1856" t="s">
        <v>74</v>
      </c>
      <c r="U1856" t="s">
        <v>89</v>
      </c>
      <c r="V1856">
        <v>106</v>
      </c>
      <c r="W1856">
        <v>63</v>
      </c>
      <c r="X1856" t="str">
        <f>IF(Table1[[#This Row],[Driver Age]]&lt;25,"(&lt;25) Young",IF(Table1[[#This Row],[Driver Age]]&lt;=60,"(25–60) Adult","(&gt;60) Senior"))</f>
        <v>(&gt;60) Senior</v>
      </c>
      <c r="Y1856" t="s">
        <v>44</v>
      </c>
      <c r="Z1856" t="s">
        <v>107</v>
      </c>
      <c r="AA1856" t="s">
        <v>76</v>
      </c>
      <c r="AB1856" t="s">
        <v>97</v>
      </c>
      <c r="AC1856">
        <v>4</v>
      </c>
      <c r="AD1856" t="s">
        <v>47</v>
      </c>
      <c r="AE1856" t="s">
        <v>65</v>
      </c>
      <c r="AF1856" t="s">
        <v>26</v>
      </c>
      <c r="AG1856" t="s">
        <v>50</v>
      </c>
      <c r="AH1856">
        <v>0.11</v>
      </c>
      <c r="AI1856" t="s">
        <v>66</v>
      </c>
      <c r="AJ1856" t="s">
        <v>67</v>
      </c>
    </row>
    <row r="1857" spans="1:36">
      <c r="A1857" t="s">
        <v>3054</v>
      </c>
      <c r="B1857">
        <f>1</f>
        <v>1</v>
      </c>
      <c r="C1857" t="s">
        <v>234</v>
      </c>
      <c r="D1857" t="str">
        <f>VLOOKUP(Table1[[#This Row],[State Name]], Lookup!$A$2:$B$33, 2, FALSE)</f>
        <v>TR</v>
      </c>
      <c r="E1857" t="s">
        <v>33</v>
      </c>
      <c r="F1857">
        <v>2022</v>
      </c>
      <c r="G1857" t="s">
        <v>111</v>
      </c>
      <c r="H1857">
        <f t="shared" si="28"/>
        <v>10</v>
      </c>
      <c r="I1857" s="3">
        <f>DATE(Table1[[#This Row],[Year]],Table1[[#This Row],[Month_Number]],1)</f>
        <v>44835</v>
      </c>
      <c r="J1857" t="s">
        <v>84</v>
      </c>
      <c r="K1857" t="s">
        <v>131</v>
      </c>
      <c r="L1857" t="s">
        <v>59</v>
      </c>
      <c r="M1857">
        <v>3</v>
      </c>
      <c r="N1857" t="s">
        <v>128</v>
      </c>
      <c r="O1857">
        <v>10</v>
      </c>
      <c r="P1857">
        <v>4</v>
      </c>
      <c r="Q1857" t="s">
        <v>103</v>
      </c>
      <c r="R1857" t="s">
        <v>61</v>
      </c>
      <c r="S1857" t="s">
        <v>62</v>
      </c>
      <c r="T1857" t="s">
        <v>63</v>
      </c>
      <c r="U1857" t="s">
        <v>43</v>
      </c>
      <c r="V1857">
        <v>105</v>
      </c>
      <c r="W1857">
        <v>38</v>
      </c>
      <c r="X1857" t="str">
        <f>IF(Table1[[#This Row],[Driver Age]]&lt;25,"(&lt;25) Young",IF(Table1[[#This Row],[Driver Age]]&lt;=60,"(25–60) Adult","(&gt;60) Senior"))</f>
        <v>(25–60) Adult</v>
      </c>
      <c r="Y1857" t="s">
        <v>75</v>
      </c>
      <c r="Z1857" t="s">
        <v>107</v>
      </c>
      <c r="AA1857" t="s">
        <v>45</v>
      </c>
      <c r="AB1857" t="s">
        <v>97</v>
      </c>
      <c r="AC1857">
        <v>22</v>
      </c>
      <c r="AD1857" t="s">
        <v>47</v>
      </c>
      <c r="AE1857" t="s">
        <v>79</v>
      </c>
      <c r="AF1857" t="s">
        <v>26</v>
      </c>
      <c r="AG1857" t="s">
        <v>50</v>
      </c>
      <c r="AH1857">
        <v>0.4</v>
      </c>
      <c r="AI1857" t="s">
        <v>108</v>
      </c>
      <c r="AJ1857" t="s">
        <v>67</v>
      </c>
    </row>
    <row r="1858" spans="1:36">
      <c r="A1858" t="s">
        <v>3055</v>
      </c>
      <c r="B1858">
        <f>1</f>
        <v>1</v>
      </c>
      <c r="C1858" t="s">
        <v>286</v>
      </c>
      <c r="D1858" t="str">
        <f>VLOOKUP(Table1[[#This Row],[State Name]], Lookup!$A$2:$B$33, 2, FALSE)</f>
        <v>GA</v>
      </c>
      <c r="E1858" t="s">
        <v>33</v>
      </c>
      <c r="F1858">
        <v>2023</v>
      </c>
      <c r="G1858" t="s">
        <v>94</v>
      </c>
      <c r="H1858">
        <f t="shared" ref="H1858:H1921" si="29">MONTH(DATEVALUE(G1858 &amp; " 5"))</f>
        <v>8</v>
      </c>
      <c r="I1858" s="3">
        <f>DATE(Table1[[#This Row],[Year]],Table1[[#This Row],[Month_Number]],1)</f>
        <v>45139</v>
      </c>
      <c r="J1858" t="s">
        <v>57</v>
      </c>
      <c r="K1858" t="s">
        <v>506</v>
      </c>
      <c r="L1858" t="s">
        <v>50</v>
      </c>
      <c r="M1858">
        <v>5</v>
      </c>
      <c r="N1858" t="s">
        <v>128</v>
      </c>
      <c r="O1858">
        <v>5</v>
      </c>
      <c r="P1858">
        <v>0</v>
      </c>
      <c r="Q1858" t="s">
        <v>119</v>
      </c>
      <c r="R1858" t="s">
        <v>61</v>
      </c>
      <c r="S1858" t="s">
        <v>41</v>
      </c>
      <c r="T1858" t="s">
        <v>42</v>
      </c>
      <c r="U1858" t="s">
        <v>106</v>
      </c>
      <c r="V1858">
        <v>84</v>
      </c>
      <c r="W1858">
        <v>63</v>
      </c>
      <c r="X1858" t="str">
        <f>IF(Table1[[#This Row],[Driver Age]]&lt;25,"(&lt;25) Young",IF(Table1[[#This Row],[Driver Age]]&lt;=60,"(25–60) Adult","(&gt;60) Senior"))</f>
        <v>(&gt;60) Senior</v>
      </c>
      <c r="Y1858" t="s">
        <v>75</v>
      </c>
      <c r="Z1858" t="s">
        <v>107</v>
      </c>
      <c r="AA1858" t="s">
        <v>45</v>
      </c>
      <c r="AB1858" t="s">
        <v>64</v>
      </c>
      <c r="AC1858">
        <v>19</v>
      </c>
      <c r="AD1858" t="s">
        <v>114</v>
      </c>
      <c r="AE1858" t="s">
        <v>79</v>
      </c>
      <c r="AF1858" t="s">
        <v>49</v>
      </c>
      <c r="AG1858" t="s">
        <v>143</v>
      </c>
      <c r="AH1858">
        <v>0</v>
      </c>
      <c r="AI1858" t="s">
        <v>66</v>
      </c>
      <c r="AJ1858" t="s">
        <v>91</v>
      </c>
    </row>
    <row r="1859" spans="1:36">
      <c r="A1859" t="s">
        <v>3056</v>
      </c>
      <c r="B1859">
        <f>1</f>
        <v>1</v>
      </c>
      <c r="C1859" t="s">
        <v>157</v>
      </c>
      <c r="D1859" t="str">
        <f>VLOOKUP(Table1[[#This Row],[State Name]], Lookup!$A$2:$B$33, 2, FALSE)</f>
        <v>KA</v>
      </c>
      <c r="E1859" t="s">
        <v>302</v>
      </c>
      <c r="F1859">
        <v>2021</v>
      </c>
      <c r="G1859" t="s">
        <v>111</v>
      </c>
      <c r="H1859">
        <f t="shared" si="29"/>
        <v>10</v>
      </c>
      <c r="I1859" s="3">
        <f>DATE(Table1[[#This Row],[Year]],Table1[[#This Row],[Month_Number]],1)</f>
        <v>44470</v>
      </c>
      <c r="J1859" t="s">
        <v>84</v>
      </c>
      <c r="K1859" t="s">
        <v>1717</v>
      </c>
      <c r="L1859" t="s">
        <v>59</v>
      </c>
      <c r="M1859">
        <v>3</v>
      </c>
      <c r="N1859" t="s">
        <v>128</v>
      </c>
      <c r="O1859">
        <v>1</v>
      </c>
      <c r="P1859">
        <v>3</v>
      </c>
      <c r="Q1859" t="s">
        <v>72</v>
      </c>
      <c r="R1859" t="s">
        <v>88</v>
      </c>
      <c r="S1859" t="s">
        <v>41</v>
      </c>
      <c r="T1859" t="s">
        <v>63</v>
      </c>
      <c r="U1859" t="s">
        <v>106</v>
      </c>
      <c r="V1859">
        <v>57</v>
      </c>
      <c r="W1859">
        <v>60</v>
      </c>
      <c r="X1859" t="str">
        <f>IF(Table1[[#This Row],[Driver Age]]&lt;25,"(&lt;25) Young",IF(Table1[[#This Row],[Driver Age]]&lt;=60,"(25–60) Adult","(&gt;60) Senior"))</f>
        <v>(25–60) Adult</v>
      </c>
      <c r="Y1859" t="s">
        <v>75</v>
      </c>
      <c r="Z1859" t="s">
        <v>107</v>
      </c>
      <c r="AA1859" t="s">
        <v>45</v>
      </c>
      <c r="AB1859" t="s">
        <v>64</v>
      </c>
      <c r="AC1859">
        <v>11</v>
      </c>
      <c r="AD1859" t="s">
        <v>78</v>
      </c>
      <c r="AE1859" t="s">
        <v>48</v>
      </c>
      <c r="AF1859" t="s">
        <v>26</v>
      </c>
      <c r="AG1859" t="s">
        <v>50</v>
      </c>
      <c r="AH1859">
        <v>3</v>
      </c>
      <c r="AI1859" t="s">
        <v>66</v>
      </c>
      <c r="AJ1859" t="s">
        <v>52</v>
      </c>
    </row>
    <row r="1860" spans="1:36">
      <c r="A1860" t="s">
        <v>3057</v>
      </c>
      <c r="B1860">
        <f>1</f>
        <v>1</v>
      </c>
      <c r="C1860" t="s">
        <v>149</v>
      </c>
      <c r="D1860" t="str">
        <f>VLOOKUP(Table1[[#This Row],[State Name]], Lookup!$A$2:$B$33, 2, FALSE)</f>
        <v>AR</v>
      </c>
      <c r="E1860" t="s">
        <v>33</v>
      </c>
      <c r="F1860">
        <v>2022</v>
      </c>
      <c r="G1860" t="s">
        <v>34</v>
      </c>
      <c r="H1860">
        <f t="shared" si="29"/>
        <v>5</v>
      </c>
      <c r="I1860" s="3">
        <f>DATE(Table1[[#This Row],[Year]],Table1[[#This Row],[Month_Number]],1)</f>
        <v>44682</v>
      </c>
      <c r="J1860" t="s">
        <v>35</v>
      </c>
      <c r="K1860" t="s">
        <v>3058</v>
      </c>
      <c r="L1860" t="s">
        <v>59</v>
      </c>
      <c r="M1860">
        <v>5</v>
      </c>
      <c r="N1860" t="s">
        <v>162</v>
      </c>
      <c r="O1860">
        <v>8</v>
      </c>
      <c r="P1860">
        <v>4</v>
      </c>
      <c r="Q1860" t="s">
        <v>119</v>
      </c>
      <c r="R1860" t="s">
        <v>88</v>
      </c>
      <c r="S1860" t="s">
        <v>41</v>
      </c>
      <c r="T1860" t="s">
        <v>42</v>
      </c>
      <c r="U1860" t="s">
        <v>106</v>
      </c>
      <c r="V1860">
        <v>103</v>
      </c>
      <c r="W1860">
        <v>66</v>
      </c>
      <c r="X1860" t="str">
        <f>IF(Table1[[#This Row],[Driver Age]]&lt;25,"(&lt;25) Young",IF(Table1[[#This Row],[Driver Age]]&lt;=60,"(25–60) Adult","(&gt;60) Senior"))</f>
        <v>(&gt;60) Senior</v>
      </c>
      <c r="Y1860" t="s">
        <v>44</v>
      </c>
      <c r="Z1860" t="s">
        <v>107</v>
      </c>
      <c r="AA1860" t="s">
        <v>76</v>
      </c>
      <c r="AB1860" t="s">
        <v>64</v>
      </c>
      <c r="AC1860">
        <v>19</v>
      </c>
      <c r="AD1860" t="s">
        <v>114</v>
      </c>
      <c r="AE1860" t="s">
        <v>79</v>
      </c>
      <c r="AF1860" t="s">
        <v>49</v>
      </c>
      <c r="AG1860" t="s">
        <v>50</v>
      </c>
      <c r="AH1860">
        <v>0.5</v>
      </c>
      <c r="AI1860" t="s">
        <v>51</v>
      </c>
      <c r="AJ1860" t="s">
        <v>67</v>
      </c>
    </row>
    <row r="1861" spans="1:36">
      <c r="A1861" t="s">
        <v>3059</v>
      </c>
      <c r="B1861">
        <f>1</f>
        <v>1</v>
      </c>
      <c r="C1861" t="s">
        <v>32</v>
      </c>
      <c r="D1861" t="str">
        <f>VLOOKUP(Table1[[#This Row],[State Name]], Lookup!$A$2:$B$33, 2, FALSE)</f>
        <v>JK</v>
      </c>
      <c r="E1861" t="s">
        <v>33</v>
      </c>
      <c r="F1861">
        <v>2023</v>
      </c>
      <c r="G1861" t="s">
        <v>94</v>
      </c>
      <c r="H1861">
        <f t="shared" si="29"/>
        <v>8</v>
      </c>
      <c r="I1861" s="3">
        <f>DATE(Table1[[#This Row],[Year]],Table1[[#This Row],[Month_Number]],1)</f>
        <v>45139</v>
      </c>
      <c r="J1861" t="s">
        <v>154</v>
      </c>
      <c r="K1861" t="s">
        <v>3060</v>
      </c>
      <c r="L1861" t="s">
        <v>50</v>
      </c>
      <c r="M1861">
        <v>3</v>
      </c>
      <c r="N1861" t="s">
        <v>71</v>
      </c>
      <c r="O1861">
        <v>1</v>
      </c>
      <c r="P1861">
        <v>5</v>
      </c>
      <c r="Q1861" t="s">
        <v>103</v>
      </c>
      <c r="R1861" t="s">
        <v>104</v>
      </c>
      <c r="S1861" t="s">
        <v>41</v>
      </c>
      <c r="T1861" t="s">
        <v>74</v>
      </c>
      <c r="U1861" t="s">
        <v>43</v>
      </c>
      <c r="V1861">
        <v>70</v>
      </c>
      <c r="W1861">
        <v>43</v>
      </c>
      <c r="X1861" t="str">
        <f>IF(Table1[[#This Row],[Driver Age]]&lt;25,"(&lt;25) Young",IF(Table1[[#This Row],[Driver Age]]&lt;=60,"(25–60) Adult","(&gt;60) Senior"))</f>
        <v>(25–60) Adult</v>
      </c>
      <c r="Y1861" t="s">
        <v>75</v>
      </c>
      <c r="Z1861" t="s">
        <v>33</v>
      </c>
      <c r="AA1861" t="s">
        <v>45</v>
      </c>
      <c r="AB1861" t="s">
        <v>64</v>
      </c>
      <c r="AC1861">
        <v>23</v>
      </c>
      <c r="AD1861" t="s">
        <v>47</v>
      </c>
      <c r="AE1861" t="s">
        <v>79</v>
      </c>
      <c r="AF1861" t="s">
        <v>26</v>
      </c>
      <c r="AG1861" t="s">
        <v>50</v>
      </c>
      <c r="AH1861">
        <v>5</v>
      </c>
      <c r="AI1861" t="s">
        <v>108</v>
      </c>
      <c r="AJ1861" t="s">
        <v>91</v>
      </c>
    </row>
    <row r="1862" spans="1:36">
      <c r="A1862" t="s">
        <v>3061</v>
      </c>
      <c r="B1862">
        <f>1</f>
        <v>1</v>
      </c>
      <c r="C1862" t="s">
        <v>152</v>
      </c>
      <c r="D1862" t="str">
        <f>VLOOKUP(Table1[[#This Row],[State Name]], Lookup!$A$2:$B$33, 2, FALSE)</f>
        <v>AP</v>
      </c>
      <c r="E1862" t="s">
        <v>273</v>
      </c>
      <c r="F1862">
        <v>2021</v>
      </c>
      <c r="G1862" t="s">
        <v>100</v>
      </c>
      <c r="H1862">
        <f t="shared" si="29"/>
        <v>11</v>
      </c>
      <c r="I1862" s="3">
        <f>DATE(Table1[[#This Row],[Year]],Table1[[#This Row],[Month_Number]],1)</f>
        <v>44501</v>
      </c>
      <c r="J1862" t="s">
        <v>146</v>
      </c>
      <c r="K1862" t="s">
        <v>3062</v>
      </c>
      <c r="L1862" t="s">
        <v>37</v>
      </c>
      <c r="M1862">
        <v>4</v>
      </c>
      <c r="N1862" t="s">
        <v>162</v>
      </c>
      <c r="O1862">
        <v>9</v>
      </c>
      <c r="P1862">
        <v>5</v>
      </c>
      <c r="Q1862" t="s">
        <v>39</v>
      </c>
      <c r="R1862" t="s">
        <v>61</v>
      </c>
      <c r="S1862" t="s">
        <v>41</v>
      </c>
      <c r="T1862" t="s">
        <v>42</v>
      </c>
      <c r="U1862" t="s">
        <v>106</v>
      </c>
      <c r="V1862">
        <v>71</v>
      </c>
      <c r="W1862">
        <v>37</v>
      </c>
      <c r="X1862" t="str">
        <f>IF(Table1[[#This Row],[Driver Age]]&lt;25,"(&lt;25) Young",IF(Table1[[#This Row],[Driver Age]]&lt;=60,"(25–60) Adult","(&gt;60) Senior"))</f>
        <v>(25–60) Adult</v>
      </c>
      <c r="Y1862" t="s">
        <v>75</v>
      </c>
      <c r="Z1862" t="s">
        <v>90</v>
      </c>
      <c r="AA1862" t="s">
        <v>45</v>
      </c>
      <c r="AB1862" t="s">
        <v>46</v>
      </c>
      <c r="AC1862">
        <v>13</v>
      </c>
      <c r="AD1862" t="s">
        <v>135</v>
      </c>
      <c r="AE1862" t="s">
        <v>48</v>
      </c>
      <c r="AF1862" t="s">
        <v>49</v>
      </c>
      <c r="AG1862" t="s">
        <v>50</v>
      </c>
      <c r="AH1862">
        <v>0.56000000000000005</v>
      </c>
      <c r="AI1862" t="s">
        <v>108</v>
      </c>
      <c r="AJ1862" t="s">
        <v>91</v>
      </c>
    </row>
    <row r="1863" spans="1:36">
      <c r="A1863" t="s">
        <v>3063</v>
      </c>
      <c r="B1863">
        <f>1</f>
        <v>1</v>
      </c>
      <c r="C1863" t="s">
        <v>197</v>
      </c>
      <c r="D1863" t="str">
        <f>VLOOKUP(Table1[[#This Row],[State Name]], Lookup!$A$2:$B$33, 2, FALSE)</f>
        <v>GJ</v>
      </c>
      <c r="E1863" t="s">
        <v>297</v>
      </c>
      <c r="F1863">
        <v>2021</v>
      </c>
      <c r="G1863" t="s">
        <v>111</v>
      </c>
      <c r="H1863">
        <f t="shared" si="29"/>
        <v>10</v>
      </c>
      <c r="I1863" s="3">
        <f>DATE(Table1[[#This Row],[Year]],Table1[[#This Row],[Month_Number]],1)</f>
        <v>44470</v>
      </c>
      <c r="J1863" t="s">
        <v>95</v>
      </c>
      <c r="K1863" t="s">
        <v>1303</v>
      </c>
      <c r="L1863" t="s">
        <v>50</v>
      </c>
      <c r="M1863">
        <v>3</v>
      </c>
      <c r="N1863" t="s">
        <v>86</v>
      </c>
      <c r="O1863">
        <v>2</v>
      </c>
      <c r="P1863">
        <v>0</v>
      </c>
      <c r="Q1863" t="s">
        <v>72</v>
      </c>
      <c r="R1863" t="s">
        <v>61</v>
      </c>
      <c r="S1863" t="s">
        <v>62</v>
      </c>
      <c r="T1863" t="s">
        <v>105</v>
      </c>
      <c r="U1863" t="s">
        <v>106</v>
      </c>
      <c r="V1863">
        <v>57</v>
      </c>
      <c r="W1863">
        <v>60</v>
      </c>
      <c r="X1863" t="str">
        <f>IF(Table1[[#This Row],[Driver Age]]&lt;25,"(&lt;25) Young",IF(Table1[[#This Row],[Driver Age]]&lt;=60,"(25–60) Adult","(&gt;60) Senior"))</f>
        <v>(25–60) Adult</v>
      </c>
      <c r="Y1863" t="s">
        <v>44</v>
      </c>
      <c r="Z1863" t="s">
        <v>107</v>
      </c>
      <c r="AA1863" t="s">
        <v>45</v>
      </c>
      <c r="AB1863" t="s">
        <v>46</v>
      </c>
      <c r="AC1863">
        <v>18</v>
      </c>
      <c r="AD1863" t="s">
        <v>114</v>
      </c>
      <c r="AE1863" t="s">
        <v>48</v>
      </c>
      <c r="AF1863" t="s">
        <v>49</v>
      </c>
      <c r="AG1863" t="s">
        <v>143</v>
      </c>
      <c r="AH1863">
        <v>0</v>
      </c>
      <c r="AI1863" t="s">
        <v>66</v>
      </c>
      <c r="AJ1863" t="s">
        <v>52</v>
      </c>
    </row>
    <row r="1864" spans="1:36">
      <c r="A1864" t="s">
        <v>3064</v>
      </c>
      <c r="B1864">
        <f>1</f>
        <v>1</v>
      </c>
      <c r="C1864" t="s">
        <v>177</v>
      </c>
      <c r="D1864" t="str">
        <f>VLOOKUP(Table1[[#This Row],[State Name]], Lookup!$A$2:$B$33, 2, FALSE)</f>
        <v>MH</v>
      </c>
      <c r="E1864" t="s">
        <v>203</v>
      </c>
      <c r="F1864">
        <v>2019</v>
      </c>
      <c r="G1864" t="s">
        <v>56</v>
      </c>
      <c r="H1864">
        <f t="shared" si="29"/>
        <v>1</v>
      </c>
      <c r="I1864" s="3">
        <f>DATE(Table1[[#This Row],[Year]],Table1[[#This Row],[Month_Number]],1)</f>
        <v>43466</v>
      </c>
      <c r="J1864" t="s">
        <v>146</v>
      </c>
      <c r="K1864" t="s">
        <v>2464</v>
      </c>
      <c r="L1864" t="s">
        <v>59</v>
      </c>
      <c r="M1864">
        <v>3</v>
      </c>
      <c r="N1864" t="s">
        <v>128</v>
      </c>
      <c r="O1864">
        <v>4</v>
      </c>
      <c r="P1864">
        <v>0</v>
      </c>
      <c r="Q1864" t="s">
        <v>87</v>
      </c>
      <c r="R1864" t="s">
        <v>104</v>
      </c>
      <c r="S1864" t="s">
        <v>41</v>
      </c>
      <c r="T1864" t="s">
        <v>63</v>
      </c>
      <c r="U1864" t="s">
        <v>89</v>
      </c>
      <c r="V1864">
        <v>39</v>
      </c>
      <c r="W1864">
        <v>23</v>
      </c>
      <c r="X1864" t="str">
        <f>IF(Table1[[#This Row],[Driver Age]]&lt;25,"(&lt;25) Young",IF(Table1[[#This Row],[Driver Age]]&lt;=60,"(25–60) Adult","(&gt;60) Senior"))</f>
        <v>(&lt;25) Young</v>
      </c>
      <c r="Y1864" t="s">
        <v>75</v>
      </c>
      <c r="Z1864" t="s">
        <v>107</v>
      </c>
      <c r="AA1864" t="s">
        <v>76</v>
      </c>
      <c r="AB1864" t="s">
        <v>97</v>
      </c>
      <c r="AC1864">
        <v>14</v>
      </c>
      <c r="AD1864" t="s">
        <v>135</v>
      </c>
      <c r="AE1864" t="s">
        <v>65</v>
      </c>
      <c r="AF1864" t="s">
        <v>49</v>
      </c>
      <c r="AG1864" t="s">
        <v>143</v>
      </c>
      <c r="AH1864">
        <v>0</v>
      </c>
      <c r="AI1864" t="s">
        <v>168</v>
      </c>
      <c r="AJ1864" t="s">
        <v>109</v>
      </c>
    </row>
    <row r="1865" spans="1:36">
      <c r="A1865" t="s">
        <v>3065</v>
      </c>
      <c r="B1865">
        <f>1</f>
        <v>1</v>
      </c>
      <c r="C1865" t="s">
        <v>166</v>
      </c>
      <c r="D1865" t="str">
        <f>VLOOKUP(Table1[[#This Row],[State Name]], Lookup!$A$2:$B$33, 2, FALSE)</f>
        <v>MP</v>
      </c>
      <c r="E1865" t="s">
        <v>33</v>
      </c>
      <c r="F1865">
        <v>2023</v>
      </c>
      <c r="G1865" t="s">
        <v>111</v>
      </c>
      <c r="H1865">
        <f t="shared" si="29"/>
        <v>10</v>
      </c>
      <c r="I1865" s="3">
        <f>DATE(Table1[[#This Row],[Year]],Table1[[#This Row],[Month_Number]],1)</f>
        <v>45200</v>
      </c>
      <c r="J1865" t="s">
        <v>95</v>
      </c>
      <c r="K1865" t="s">
        <v>1086</v>
      </c>
      <c r="L1865" t="s">
        <v>59</v>
      </c>
      <c r="M1865">
        <v>5</v>
      </c>
      <c r="N1865" t="s">
        <v>71</v>
      </c>
      <c r="O1865">
        <v>4</v>
      </c>
      <c r="P1865">
        <v>0</v>
      </c>
      <c r="Q1865" t="s">
        <v>103</v>
      </c>
      <c r="R1865" t="s">
        <v>61</v>
      </c>
      <c r="S1865" t="s">
        <v>120</v>
      </c>
      <c r="T1865" t="s">
        <v>105</v>
      </c>
      <c r="U1865" t="s">
        <v>43</v>
      </c>
      <c r="V1865">
        <v>103</v>
      </c>
      <c r="W1865">
        <v>40</v>
      </c>
      <c r="X1865" t="str">
        <f>IF(Table1[[#This Row],[Driver Age]]&lt;25,"(&lt;25) Young",IF(Table1[[#This Row],[Driver Age]]&lt;=60,"(25–60) Adult","(&gt;60) Senior"))</f>
        <v>(25–60) Adult</v>
      </c>
      <c r="Y1865" t="s">
        <v>75</v>
      </c>
      <c r="Z1865" t="s">
        <v>33</v>
      </c>
      <c r="AA1865" t="s">
        <v>76</v>
      </c>
      <c r="AB1865" t="s">
        <v>77</v>
      </c>
      <c r="AC1865">
        <v>5</v>
      </c>
      <c r="AD1865" t="s">
        <v>78</v>
      </c>
      <c r="AE1865" t="s">
        <v>79</v>
      </c>
      <c r="AF1865" t="s">
        <v>49</v>
      </c>
      <c r="AG1865" t="s">
        <v>143</v>
      </c>
      <c r="AH1865">
        <v>0</v>
      </c>
      <c r="AI1865" t="s">
        <v>108</v>
      </c>
      <c r="AJ1865" t="s">
        <v>67</v>
      </c>
    </row>
    <row r="1866" spans="1:36">
      <c r="A1866" t="s">
        <v>3066</v>
      </c>
      <c r="B1866">
        <f>1</f>
        <v>1</v>
      </c>
      <c r="C1866" t="s">
        <v>307</v>
      </c>
      <c r="D1866" t="str">
        <f>VLOOKUP(Table1[[#This Row],[State Name]], Lookup!$A$2:$B$33, 2, FALSE)</f>
        <v>DL</v>
      </c>
      <c r="E1866" t="s">
        <v>406</v>
      </c>
      <c r="F1866">
        <v>2023</v>
      </c>
      <c r="G1866" t="s">
        <v>192</v>
      </c>
      <c r="H1866">
        <f t="shared" si="29"/>
        <v>3</v>
      </c>
      <c r="I1866" s="3">
        <f>DATE(Table1[[#This Row],[Year]],Table1[[#This Row],[Month_Number]],1)</f>
        <v>44986</v>
      </c>
      <c r="J1866" t="s">
        <v>84</v>
      </c>
      <c r="K1866" t="s">
        <v>2052</v>
      </c>
      <c r="L1866" t="s">
        <v>59</v>
      </c>
      <c r="M1866">
        <v>3</v>
      </c>
      <c r="N1866" t="s">
        <v>86</v>
      </c>
      <c r="O1866">
        <v>0</v>
      </c>
      <c r="P1866">
        <v>3</v>
      </c>
      <c r="Q1866" t="s">
        <v>119</v>
      </c>
      <c r="R1866" t="s">
        <v>40</v>
      </c>
      <c r="S1866" t="s">
        <v>73</v>
      </c>
      <c r="T1866" t="s">
        <v>42</v>
      </c>
      <c r="U1866" t="s">
        <v>43</v>
      </c>
      <c r="V1866">
        <v>96</v>
      </c>
      <c r="W1866">
        <v>49</v>
      </c>
      <c r="X1866" t="str">
        <f>IF(Table1[[#This Row],[Driver Age]]&lt;25,"(&lt;25) Young",IF(Table1[[#This Row],[Driver Age]]&lt;=60,"(25–60) Adult","(&gt;60) Senior"))</f>
        <v>(25–60) Adult</v>
      </c>
      <c r="Y1866" t="s">
        <v>75</v>
      </c>
      <c r="Z1866" t="s">
        <v>33</v>
      </c>
      <c r="AA1866" t="s">
        <v>45</v>
      </c>
      <c r="AB1866" t="s">
        <v>97</v>
      </c>
      <c r="AC1866">
        <v>18</v>
      </c>
      <c r="AD1866" t="s">
        <v>114</v>
      </c>
      <c r="AE1866" t="s">
        <v>79</v>
      </c>
      <c r="AF1866" t="s">
        <v>26</v>
      </c>
      <c r="AG1866" t="s">
        <v>50</v>
      </c>
      <c r="AH1866">
        <v>0</v>
      </c>
      <c r="AI1866" t="s">
        <v>108</v>
      </c>
      <c r="AJ1866" t="s">
        <v>67</v>
      </c>
    </row>
    <row r="1867" spans="1:36">
      <c r="A1867" t="s">
        <v>3067</v>
      </c>
      <c r="B1867">
        <f>1</f>
        <v>1</v>
      </c>
      <c r="C1867" t="s">
        <v>145</v>
      </c>
      <c r="D1867" t="str">
        <f>VLOOKUP(Table1[[#This Row],[State Name]], Lookup!$A$2:$B$33, 2, FALSE)</f>
        <v>TS</v>
      </c>
      <c r="E1867" t="s">
        <v>33</v>
      </c>
      <c r="F1867">
        <v>2022</v>
      </c>
      <c r="G1867" t="s">
        <v>171</v>
      </c>
      <c r="H1867">
        <f t="shared" si="29"/>
        <v>2</v>
      </c>
      <c r="I1867" s="3">
        <f>DATE(Table1[[#This Row],[Year]],Table1[[#This Row],[Month_Number]],1)</f>
        <v>44593</v>
      </c>
      <c r="J1867" t="s">
        <v>84</v>
      </c>
      <c r="K1867" t="s">
        <v>1833</v>
      </c>
      <c r="L1867" t="s">
        <v>50</v>
      </c>
      <c r="M1867">
        <v>5</v>
      </c>
      <c r="N1867" t="s">
        <v>86</v>
      </c>
      <c r="O1867">
        <v>10</v>
      </c>
      <c r="P1867">
        <v>3</v>
      </c>
      <c r="Q1867" t="s">
        <v>87</v>
      </c>
      <c r="R1867" t="s">
        <v>104</v>
      </c>
      <c r="S1867" t="s">
        <v>73</v>
      </c>
      <c r="T1867" t="s">
        <v>74</v>
      </c>
      <c r="U1867" t="s">
        <v>106</v>
      </c>
      <c r="V1867">
        <v>67</v>
      </c>
      <c r="W1867">
        <v>64</v>
      </c>
      <c r="X1867" t="str">
        <f>IF(Table1[[#This Row],[Driver Age]]&lt;25,"(&lt;25) Young",IF(Table1[[#This Row],[Driver Age]]&lt;=60,"(25–60) Adult","(&gt;60) Senior"))</f>
        <v>(&gt;60) Senior</v>
      </c>
      <c r="Y1867" t="s">
        <v>44</v>
      </c>
      <c r="Z1867" t="s">
        <v>33</v>
      </c>
      <c r="AA1867" t="s">
        <v>45</v>
      </c>
      <c r="AB1867" t="s">
        <v>46</v>
      </c>
      <c r="AC1867">
        <v>17</v>
      </c>
      <c r="AD1867" t="s">
        <v>114</v>
      </c>
      <c r="AE1867" t="s">
        <v>79</v>
      </c>
      <c r="AF1867" t="s">
        <v>26</v>
      </c>
      <c r="AG1867" t="s">
        <v>50</v>
      </c>
      <c r="AH1867">
        <v>0.3</v>
      </c>
      <c r="AI1867" t="s">
        <v>66</v>
      </c>
      <c r="AJ1867" t="s">
        <v>52</v>
      </c>
    </row>
    <row r="1868" spans="1:36">
      <c r="A1868" t="s">
        <v>3068</v>
      </c>
      <c r="B1868">
        <f>1</f>
        <v>1</v>
      </c>
      <c r="C1868" t="s">
        <v>234</v>
      </c>
      <c r="D1868" t="str">
        <f>VLOOKUP(Table1[[#This Row],[State Name]], Lookup!$A$2:$B$33, 2, FALSE)</f>
        <v>TR</v>
      </c>
      <c r="E1868" t="s">
        <v>33</v>
      </c>
      <c r="F1868">
        <v>2020</v>
      </c>
      <c r="G1868" t="s">
        <v>171</v>
      </c>
      <c r="H1868">
        <f t="shared" si="29"/>
        <v>2</v>
      </c>
      <c r="I1868" s="3">
        <f>DATE(Table1[[#This Row],[Year]],Table1[[#This Row],[Month_Number]],1)</f>
        <v>43862</v>
      </c>
      <c r="J1868" t="s">
        <v>101</v>
      </c>
      <c r="K1868" t="s">
        <v>1017</v>
      </c>
      <c r="L1868" t="s">
        <v>50</v>
      </c>
      <c r="M1868">
        <v>2</v>
      </c>
      <c r="N1868" t="s">
        <v>86</v>
      </c>
      <c r="O1868">
        <v>5</v>
      </c>
      <c r="P1868">
        <v>5</v>
      </c>
      <c r="Q1868" t="s">
        <v>119</v>
      </c>
      <c r="R1868" t="s">
        <v>61</v>
      </c>
      <c r="S1868" t="s">
        <v>62</v>
      </c>
      <c r="T1868" t="s">
        <v>105</v>
      </c>
      <c r="U1868" t="s">
        <v>43</v>
      </c>
      <c r="V1868">
        <v>118</v>
      </c>
      <c r="W1868">
        <v>54</v>
      </c>
      <c r="X1868" t="str">
        <f>IF(Table1[[#This Row],[Driver Age]]&lt;25,"(&lt;25) Young",IF(Table1[[#This Row],[Driver Age]]&lt;=60,"(25–60) Adult","(&gt;60) Senior"))</f>
        <v>(25–60) Adult</v>
      </c>
      <c r="Y1868" t="s">
        <v>75</v>
      </c>
      <c r="Z1868" t="s">
        <v>33</v>
      </c>
      <c r="AA1868" t="s">
        <v>45</v>
      </c>
      <c r="AB1868" t="s">
        <v>64</v>
      </c>
      <c r="AC1868">
        <v>21</v>
      </c>
      <c r="AD1868" t="s">
        <v>47</v>
      </c>
      <c r="AE1868" t="s">
        <v>48</v>
      </c>
      <c r="AF1868" t="s">
        <v>49</v>
      </c>
      <c r="AG1868" t="s">
        <v>50</v>
      </c>
      <c r="AH1868">
        <v>1</v>
      </c>
      <c r="AI1868" t="s">
        <v>66</v>
      </c>
      <c r="AJ1868" t="s">
        <v>81</v>
      </c>
    </row>
    <row r="1869" spans="1:36">
      <c r="A1869" t="s">
        <v>3069</v>
      </c>
      <c r="B1869">
        <f>1</f>
        <v>1</v>
      </c>
      <c r="C1869" t="s">
        <v>197</v>
      </c>
      <c r="D1869" t="str">
        <f>VLOOKUP(Table1[[#This Row],[State Name]], Lookup!$A$2:$B$33, 2, FALSE)</f>
        <v>GJ</v>
      </c>
      <c r="E1869" t="s">
        <v>245</v>
      </c>
      <c r="F1869">
        <v>2021</v>
      </c>
      <c r="G1869" t="s">
        <v>130</v>
      </c>
      <c r="H1869">
        <f t="shared" si="29"/>
        <v>4</v>
      </c>
      <c r="I1869" s="3">
        <f>DATE(Table1[[#This Row],[Year]],Table1[[#This Row],[Month_Number]],1)</f>
        <v>44287</v>
      </c>
      <c r="J1869" t="s">
        <v>95</v>
      </c>
      <c r="K1869" t="s">
        <v>1795</v>
      </c>
      <c r="L1869" t="s">
        <v>59</v>
      </c>
      <c r="M1869">
        <v>5</v>
      </c>
      <c r="N1869" t="s">
        <v>60</v>
      </c>
      <c r="O1869">
        <v>7</v>
      </c>
      <c r="P1869">
        <v>5</v>
      </c>
      <c r="Q1869" t="s">
        <v>39</v>
      </c>
      <c r="R1869" t="s">
        <v>40</v>
      </c>
      <c r="S1869" t="s">
        <v>41</v>
      </c>
      <c r="T1869" t="s">
        <v>105</v>
      </c>
      <c r="U1869" t="s">
        <v>106</v>
      </c>
      <c r="V1869">
        <v>69</v>
      </c>
      <c r="W1869">
        <v>21</v>
      </c>
      <c r="X1869" t="str">
        <f>IF(Table1[[#This Row],[Driver Age]]&lt;25,"(&lt;25) Young",IF(Table1[[#This Row],[Driver Age]]&lt;=60,"(25–60) Adult","(&gt;60) Senior"))</f>
        <v>(&lt;25) Young</v>
      </c>
      <c r="Y1869" t="s">
        <v>75</v>
      </c>
      <c r="Z1869" t="s">
        <v>33</v>
      </c>
      <c r="AA1869" t="s">
        <v>45</v>
      </c>
      <c r="AB1869" t="s">
        <v>46</v>
      </c>
      <c r="AC1869">
        <v>6</v>
      </c>
      <c r="AD1869" t="s">
        <v>78</v>
      </c>
      <c r="AE1869" t="s">
        <v>48</v>
      </c>
      <c r="AF1869" t="s">
        <v>49</v>
      </c>
      <c r="AG1869" t="s">
        <v>50</v>
      </c>
      <c r="AH1869">
        <v>0.71</v>
      </c>
      <c r="AI1869" t="s">
        <v>168</v>
      </c>
      <c r="AJ1869" t="s">
        <v>52</v>
      </c>
    </row>
    <row r="1870" spans="1:36">
      <c r="A1870" t="s">
        <v>3070</v>
      </c>
      <c r="B1870">
        <f>1</f>
        <v>1</v>
      </c>
      <c r="C1870" t="s">
        <v>122</v>
      </c>
      <c r="D1870" t="str">
        <f>VLOOKUP(Table1[[#This Row],[State Name]], Lookup!$A$2:$B$33, 2, FALSE)</f>
        <v>RJ</v>
      </c>
      <c r="E1870" t="s">
        <v>483</v>
      </c>
      <c r="F1870">
        <v>2018</v>
      </c>
      <c r="G1870" t="s">
        <v>192</v>
      </c>
      <c r="H1870">
        <f t="shared" si="29"/>
        <v>3</v>
      </c>
      <c r="I1870" s="3">
        <f>DATE(Table1[[#This Row],[Year]],Table1[[#This Row],[Month_Number]],1)</f>
        <v>43160</v>
      </c>
      <c r="J1870" t="s">
        <v>95</v>
      </c>
      <c r="K1870" t="s">
        <v>3071</v>
      </c>
      <c r="L1870" t="s">
        <v>59</v>
      </c>
      <c r="M1870">
        <v>3</v>
      </c>
      <c r="N1870" t="s">
        <v>60</v>
      </c>
      <c r="O1870">
        <v>5</v>
      </c>
      <c r="P1870">
        <v>4</v>
      </c>
      <c r="Q1870" t="s">
        <v>119</v>
      </c>
      <c r="R1870" t="s">
        <v>40</v>
      </c>
      <c r="S1870" t="s">
        <v>62</v>
      </c>
      <c r="T1870" t="s">
        <v>74</v>
      </c>
      <c r="U1870" t="s">
        <v>43</v>
      </c>
      <c r="V1870">
        <v>58</v>
      </c>
      <c r="W1870">
        <v>66</v>
      </c>
      <c r="X1870" t="str">
        <f>IF(Table1[[#This Row],[Driver Age]]&lt;25,"(&lt;25) Young",IF(Table1[[#This Row],[Driver Age]]&lt;=60,"(25–60) Adult","(&gt;60) Senior"))</f>
        <v>(&gt;60) Senior</v>
      </c>
      <c r="Y1870" t="s">
        <v>75</v>
      </c>
      <c r="Z1870" t="s">
        <v>33</v>
      </c>
      <c r="AA1870" t="s">
        <v>45</v>
      </c>
      <c r="AB1870" t="s">
        <v>97</v>
      </c>
      <c r="AC1870">
        <v>11</v>
      </c>
      <c r="AD1870" t="s">
        <v>78</v>
      </c>
      <c r="AE1870" t="s">
        <v>65</v>
      </c>
      <c r="AF1870" t="s">
        <v>49</v>
      </c>
      <c r="AG1870" t="s">
        <v>50</v>
      </c>
      <c r="AH1870">
        <v>0.8</v>
      </c>
      <c r="AI1870" t="s">
        <v>51</v>
      </c>
      <c r="AJ1870" t="s">
        <v>52</v>
      </c>
    </row>
    <row r="1871" spans="1:36">
      <c r="A1871" t="s">
        <v>3072</v>
      </c>
      <c r="B1871">
        <f>1</f>
        <v>1</v>
      </c>
      <c r="C1871" t="s">
        <v>206</v>
      </c>
      <c r="D1871" t="str">
        <f>VLOOKUP(Table1[[#This Row],[State Name]], Lookup!$A$2:$B$33, 2, FALSE)</f>
        <v>OD</v>
      </c>
      <c r="E1871" t="s">
        <v>33</v>
      </c>
      <c r="F1871">
        <v>2018</v>
      </c>
      <c r="G1871" t="s">
        <v>94</v>
      </c>
      <c r="H1871">
        <f t="shared" si="29"/>
        <v>8</v>
      </c>
      <c r="I1871" s="3">
        <f>DATE(Table1[[#This Row],[Year]],Table1[[#This Row],[Month_Number]],1)</f>
        <v>43313</v>
      </c>
      <c r="J1871" t="s">
        <v>146</v>
      </c>
      <c r="K1871" t="s">
        <v>2132</v>
      </c>
      <c r="L1871" t="s">
        <v>37</v>
      </c>
      <c r="M1871">
        <v>1</v>
      </c>
      <c r="N1871" t="s">
        <v>71</v>
      </c>
      <c r="O1871">
        <v>0</v>
      </c>
      <c r="P1871">
        <v>1</v>
      </c>
      <c r="Q1871" t="s">
        <v>72</v>
      </c>
      <c r="R1871" t="s">
        <v>104</v>
      </c>
      <c r="S1871" t="s">
        <v>73</v>
      </c>
      <c r="T1871" t="s">
        <v>105</v>
      </c>
      <c r="U1871" t="s">
        <v>33</v>
      </c>
      <c r="V1871">
        <v>91</v>
      </c>
      <c r="W1871">
        <v>68</v>
      </c>
      <c r="X1871" t="str">
        <f>IF(Table1[[#This Row],[Driver Age]]&lt;25,"(&lt;25) Young",IF(Table1[[#This Row],[Driver Age]]&lt;=60,"(25–60) Adult","(&gt;60) Senior"))</f>
        <v>(&gt;60) Senior</v>
      </c>
      <c r="Y1871" t="s">
        <v>44</v>
      </c>
      <c r="Z1871" t="s">
        <v>107</v>
      </c>
      <c r="AA1871" t="s">
        <v>76</v>
      </c>
      <c r="AB1871" t="s">
        <v>77</v>
      </c>
      <c r="AC1871">
        <v>3</v>
      </c>
      <c r="AD1871" t="s">
        <v>47</v>
      </c>
      <c r="AE1871" t="s">
        <v>65</v>
      </c>
      <c r="AF1871" t="s">
        <v>49</v>
      </c>
      <c r="AG1871" t="s">
        <v>50</v>
      </c>
      <c r="AH1871">
        <v>0</v>
      </c>
      <c r="AI1871" t="s">
        <v>51</v>
      </c>
      <c r="AJ1871" t="s">
        <v>67</v>
      </c>
    </row>
    <row r="1872" spans="1:36">
      <c r="A1872" t="s">
        <v>3073</v>
      </c>
      <c r="B1872">
        <f>1</f>
        <v>1</v>
      </c>
      <c r="C1872" t="s">
        <v>137</v>
      </c>
      <c r="D1872" t="str">
        <f>VLOOKUP(Table1[[#This Row],[State Name]], Lookup!$A$2:$B$33, 2, FALSE)</f>
        <v>AS</v>
      </c>
      <c r="E1872" t="s">
        <v>33</v>
      </c>
      <c r="F1872">
        <v>2020</v>
      </c>
      <c r="G1872" t="s">
        <v>171</v>
      </c>
      <c r="H1872">
        <f t="shared" si="29"/>
        <v>2</v>
      </c>
      <c r="I1872" s="3">
        <f>DATE(Table1[[#This Row],[Year]],Table1[[#This Row],[Month_Number]],1)</f>
        <v>43862</v>
      </c>
      <c r="J1872" t="s">
        <v>35</v>
      </c>
      <c r="K1872" t="s">
        <v>1630</v>
      </c>
      <c r="L1872" t="s">
        <v>37</v>
      </c>
      <c r="M1872">
        <v>4</v>
      </c>
      <c r="N1872" t="s">
        <v>113</v>
      </c>
      <c r="O1872">
        <v>10</v>
      </c>
      <c r="P1872">
        <v>5</v>
      </c>
      <c r="Q1872" t="s">
        <v>72</v>
      </c>
      <c r="R1872" t="s">
        <v>40</v>
      </c>
      <c r="S1872" t="s">
        <v>41</v>
      </c>
      <c r="T1872" t="s">
        <v>63</v>
      </c>
      <c r="U1872" t="s">
        <v>43</v>
      </c>
      <c r="V1872">
        <v>81</v>
      </c>
      <c r="W1872">
        <v>50</v>
      </c>
      <c r="X1872" t="str">
        <f>IF(Table1[[#This Row],[Driver Age]]&lt;25,"(&lt;25) Young",IF(Table1[[#This Row],[Driver Age]]&lt;=60,"(25–60) Adult","(&gt;60) Senior"))</f>
        <v>(25–60) Adult</v>
      </c>
      <c r="Y1872" t="s">
        <v>44</v>
      </c>
      <c r="Z1872" t="s">
        <v>107</v>
      </c>
      <c r="AA1872" t="s">
        <v>76</v>
      </c>
      <c r="AB1872" t="s">
        <v>64</v>
      </c>
      <c r="AC1872">
        <v>7</v>
      </c>
      <c r="AD1872" t="s">
        <v>78</v>
      </c>
      <c r="AE1872" t="s">
        <v>48</v>
      </c>
      <c r="AF1872" t="s">
        <v>49</v>
      </c>
      <c r="AG1872" t="s">
        <v>50</v>
      </c>
      <c r="AH1872">
        <v>0.5</v>
      </c>
      <c r="AI1872" t="s">
        <v>66</v>
      </c>
      <c r="AJ1872" t="s">
        <v>91</v>
      </c>
    </row>
    <row r="1873" spans="1:36">
      <c r="A1873" t="s">
        <v>3074</v>
      </c>
      <c r="B1873">
        <f>1</f>
        <v>1</v>
      </c>
      <c r="C1873" t="s">
        <v>191</v>
      </c>
      <c r="D1873" t="str">
        <f>VLOOKUP(Table1[[#This Row],[State Name]], Lookup!$A$2:$B$33, 2, FALSE)</f>
        <v>CH</v>
      </c>
      <c r="E1873" t="s">
        <v>33</v>
      </c>
      <c r="F1873">
        <v>2023</v>
      </c>
      <c r="G1873" t="s">
        <v>171</v>
      </c>
      <c r="H1873">
        <f t="shared" si="29"/>
        <v>2</v>
      </c>
      <c r="I1873" s="3">
        <f>DATE(Table1[[#This Row],[Year]],Table1[[#This Row],[Month_Number]],1)</f>
        <v>44958</v>
      </c>
      <c r="J1873" t="s">
        <v>154</v>
      </c>
      <c r="K1873" t="s">
        <v>2225</v>
      </c>
      <c r="L1873" t="s">
        <v>50</v>
      </c>
      <c r="M1873">
        <v>2</v>
      </c>
      <c r="N1873" t="s">
        <v>86</v>
      </c>
      <c r="O1873">
        <v>9</v>
      </c>
      <c r="P1873">
        <v>4</v>
      </c>
      <c r="Q1873" t="s">
        <v>87</v>
      </c>
      <c r="R1873" t="s">
        <v>61</v>
      </c>
      <c r="S1873" t="s">
        <v>73</v>
      </c>
      <c r="T1873" t="s">
        <v>63</v>
      </c>
      <c r="U1873" t="s">
        <v>106</v>
      </c>
      <c r="V1873">
        <v>69</v>
      </c>
      <c r="W1873">
        <v>28</v>
      </c>
      <c r="X1873" t="str">
        <f>IF(Table1[[#This Row],[Driver Age]]&lt;25,"(&lt;25) Young",IF(Table1[[#This Row],[Driver Age]]&lt;=60,"(25–60) Adult","(&gt;60) Senior"))</f>
        <v>(25–60) Adult</v>
      </c>
      <c r="Y1873" t="s">
        <v>75</v>
      </c>
      <c r="Z1873" t="s">
        <v>33</v>
      </c>
      <c r="AA1873" t="s">
        <v>45</v>
      </c>
      <c r="AB1873" t="s">
        <v>77</v>
      </c>
      <c r="AC1873">
        <v>0</v>
      </c>
      <c r="AD1873" t="s">
        <v>47</v>
      </c>
      <c r="AE1873" t="s">
        <v>79</v>
      </c>
      <c r="AF1873" t="s">
        <v>26</v>
      </c>
      <c r="AG1873" t="s">
        <v>50</v>
      </c>
      <c r="AH1873">
        <v>0.44</v>
      </c>
      <c r="AI1873" t="s">
        <v>80</v>
      </c>
      <c r="AJ1873" t="s">
        <v>52</v>
      </c>
    </row>
    <row r="1874" spans="1:36">
      <c r="A1874" t="s">
        <v>3075</v>
      </c>
      <c r="B1874">
        <f>1</f>
        <v>1</v>
      </c>
      <c r="C1874" t="s">
        <v>183</v>
      </c>
      <c r="D1874" t="str">
        <f>VLOOKUP(Table1[[#This Row],[State Name]], Lookup!$A$2:$B$33, 2, FALSE)</f>
        <v>TN</v>
      </c>
      <c r="E1874" t="s">
        <v>503</v>
      </c>
      <c r="F1874">
        <v>2021</v>
      </c>
      <c r="G1874" t="s">
        <v>117</v>
      </c>
      <c r="H1874">
        <f t="shared" si="29"/>
        <v>12</v>
      </c>
      <c r="I1874" s="3">
        <f>DATE(Table1[[#This Row],[Year]],Table1[[#This Row],[Month_Number]],1)</f>
        <v>44531</v>
      </c>
      <c r="J1874" t="s">
        <v>146</v>
      </c>
      <c r="K1874" t="s">
        <v>342</v>
      </c>
      <c r="L1874" t="s">
        <v>37</v>
      </c>
      <c r="M1874">
        <v>2</v>
      </c>
      <c r="N1874" t="s">
        <v>38</v>
      </c>
      <c r="O1874">
        <v>2</v>
      </c>
      <c r="P1874">
        <v>1</v>
      </c>
      <c r="Q1874" t="s">
        <v>39</v>
      </c>
      <c r="R1874" t="s">
        <v>40</v>
      </c>
      <c r="S1874" t="s">
        <v>73</v>
      </c>
      <c r="T1874" t="s">
        <v>42</v>
      </c>
      <c r="U1874" t="s">
        <v>43</v>
      </c>
      <c r="V1874">
        <v>59</v>
      </c>
      <c r="W1874">
        <v>66</v>
      </c>
      <c r="X1874" t="str">
        <f>IF(Table1[[#This Row],[Driver Age]]&lt;25,"(&lt;25) Young",IF(Table1[[#This Row],[Driver Age]]&lt;=60,"(25–60) Adult","(&gt;60) Senior"))</f>
        <v>(&gt;60) Senior</v>
      </c>
      <c r="Y1874" t="s">
        <v>44</v>
      </c>
      <c r="Z1874" t="s">
        <v>33</v>
      </c>
      <c r="AA1874" t="s">
        <v>45</v>
      </c>
      <c r="AB1874" t="s">
        <v>97</v>
      </c>
      <c r="AC1874">
        <v>23</v>
      </c>
      <c r="AD1874" t="s">
        <v>47</v>
      </c>
      <c r="AE1874" t="s">
        <v>48</v>
      </c>
      <c r="AF1874" t="s">
        <v>49</v>
      </c>
      <c r="AG1874" t="s">
        <v>50</v>
      </c>
      <c r="AH1874">
        <v>0.5</v>
      </c>
      <c r="AI1874" t="s">
        <v>51</v>
      </c>
      <c r="AJ1874" t="s">
        <v>52</v>
      </c>
    </row>
    <row r="1875" spans="1:36">
      <c r="A1875" t="s">
        <v>3076</v>
      </c>
      <c r="B1875">
        <f>1</f>
        <v>1</v>
      </c>
      <c r="C1875" t="s">
        <v>294</v>
      </c>
      <c r="D1875" t="str">
        <f>VLOOKUP(Table1[[#This Row],[State Name]], Lookup!$A$2:$B$33, 2, FALSE)</f>
        <v>MZ</v>
      </c>
      <c r="E1875" t="s">
        <v>33</v>
      </c>
      <c r="F1875">
        <v>2022</v>
      </c>
      <c r="G1875" t="s">
        <v>56</v>
      </c>
      <c r="H1875">
        <f t="shared" si="29"/>
        <v>1</v>
      </c>
      <c r="I1875" s="3">
        <f>DATE(Table1[[#This Row],[Year]],Table1[[#This Row],[Month_Number]],1)</f>
        <v>44562</v>
      </c>
      <c r="J1875" t="s">
        <v>35</v>
      </c>
      <c r="K1875" t="s">
        <v>340</v>
      </c>
      <c r="L1875" t="s">
        <v>37</v>
      </c>
      <c r="M1875">
        <v>4</v>
      </c>
      <c r="N1875" t="s">
        <v>128</v>
      </c>
      <c r="O1875">
        <v>7</v>
      </c>
      <c r="P1875">
        <v>1</v>
      </c>
      <c r="Q1875" t="s">
        <v>119</v>
      </c>
      <c r="R1875" t="s">
        <v>61</v>
      </c>
      <c r="S1875" t="s">
        <v>62</v>
      </c>
      <c r="T1875" t="s">
        <v>105</v>
      </c>
      <c r="U1875" t="s">
        <v>106</v>
      </c>
      <c r="V1875">
        <v>87</v>
      </c>
      <c r="W1875">
        <v>56</v>
      </c>
      <c r="X1875" t="str">
        <f>IF(Table1[[#This Row],[Driver Age]]&lt;25,"(&lt;25) Young",IF(Table1[[#This Row],[Driver Age]]&lt;=60,"(25–60) Adult","(&gt;60) Senior"))</f>
        <v>(25–60) Adult</v>
      </c>
      <c r="Y1875" t="s">
        <v>44</v>
      </c>
      <c r="Z1875" t="s">
        <v>33</v>
      </c>
      <c r="AA1875" t="s">
        <v>76</v>
      </c>
      <c r="AB1875" t="s">
        <v>46</v>
      </c>
      <c r="AC1875">
        <v>11</v>
      </c>
      <c r="AD1875" t="s">
        <v>78</v>
      </c>
      <c r="AE1875" t="s">
        <v>79</v>
      </c>
      <c r="AF1875" t="s">
        <v>49</v>
      </c>
      <c r="AG1875" t="s">
        <v>50</v>
      </c>
      <c r="AH1875">
        <v>0.14000000000000001</v>
      </c>
      <c r="AI1875" t="s">
        <v>66</v>
      </c>
      <c r="AJ1875" t="s">
        <v>91</v>
      </c>
    </row>
    <row r="1876" spans="1:36">
      <c r="A1876" t="s">
        <v>3077</v>
      </c>
      <c r="B1876">
        <f>1</f>
        <v>1</v>
      </c>
      <c r="C1876" t="s">
        <v>253</v>
      </c>
      <c r="D1876" t="str">
        <f>VLOOKUP(Table1[[#This Row],[State Name]], Lookup!$A$2:$B$33, 2, FALSE)</f>
        <v>UK</v>
      </c>
      <c r="E1876" t="s">
        <v>33</v>
      </c>
      <c r="F1876">
        <v>2023</v>
      </c>
      <c r="G1876" t="s">
        <v>94</v>
      </c>
      <c r="H1876">
        <f t="shared" si="29"/>
        <v>8</v>
      </c>
      <c r="I1876" s="3">
        <f>DATE(Table1[[#This Row],[Year]],Table1[[#This Row],[Month_Number]],1)</f>
        <v>45139</v>
      </c>
      <c r="J1876" t="s">
        <v>101</v>
      </c>
      <c r="K1876" t="s">
        <v>680</v>
      </c>
      <c r="L1876" t="s">
        <v>59</v>
      </c>
      <c r="M1876">
        <v>2</v>
      </c>
      <c r="N1876" t="s">
        <v>71</v>
      </c>
      <c r="O1876">
        <v>6</v>
      </c>
      <c r="P1876">
        <v>1</v>
      </c>
      <c r="Q1876" t="s">
        <v>39</v>
      </c>
      <c r="R1876" t="s">
        <v>88</v>
      </c>
      <c r="S1876" t="s">
        <v>41</v>
      </c>
      <c r="T1876" t="s">
        <v>74</v>
      </c>
      <c r="U1876" t="s">
        <v>33</v>
      </c>
      <c r="V1876">
        <v>31</v>
      </c>
      <c r="W1876">
        <v>20</v>
      </c>
      <c r="X1876" t="str">
        <f>IF(Table1[[#This Row],[Driver Age]]&lt;25,"(&lt;25) Young",IF(Table1[[#This Row],[Driver Age]]&lt;=60,"(25–60) Adult","(&gt;60) Senior"))</f>
        <v>(&lt;25) Young</v>
      </c>
      <c r="Y1876" t="s">
        <v>44</v>
      </c>
      <c r="Z1876" t="s">
        <v>90</v>
      </c>
      <c r="AA1876" t="s">
        <v>76</v>
      </c>
      <c r="AB1876" t="s">
        <v>77</v>
      </c>
      <c r="AC1876">
        <v>18</v>
      </c>
      <c r="AD1876" t="s">
        <v>114</v>
      </c>
      <c r="AE1876" t="s">
        <v>79</v>
      </c>
      <c r="AF1876" t="s">
        <v>49</v>
      </c>
      <c r="AG1876" t="s">
        <v>50</v>
      </c>
      <c r="AH1876">
        <v>0.17</v>
      </c>
      <c r="AI1876" t="s">
        <v>168</v>
      </c>
      <c r="AJ1876" t="s">
        <v>109</v>
      </c>
    </row>
    <row r="1877" spans="1:36">
      <c r="A1877" t="s">
        <v>3078</v>
      </c>
      <c r="B1877">
        <f>1</f>
        <v>1</v>
      </c>
      <c r="C1877" t="s">
        <v>166</v>
      </c>
      <c r="D1877" t="str">
        <f>VLOOKUP(Table1[[#This Row],[State Name]], Lookup!$A$2:$B$33, 2, FALSE)</f>
        <v>MP</v>
      </c>
      <c r="E1877" t="s">
        <v>33</v>
      </c>
      <c r="F1877">
        <v>2021</v>
      </c>
      <c r="G1877" t="s">
        <v>34</v>
      </c>
      <c r="H1877">
        <f t="shared" si="29"/>
        <v>5</v>
      </c>
      <c r="I1877" s="3">
        <f>DATE(Table1[[#This Row],[Year]],Table1[[#This Row],[Month_Number]],1)</f>
        <v>44317</v>
      </c>
      <c r="J1877" t="s">
        <v>35</v>
      </c>
      <c r="K1877" t="s">
        <v>3079</v>
      </c>
      <c r="L1877" t="s">
        <v>50</v>
      </c>
      <c r="M1877">
        <v>3</v>
      </c>
      <c r="N1877" t="s">
        <v>38</v>
      </c>
      <c r="O1877">
        <v>9</v>
      </c>
      <c r="P1877">
        <v>5</v>
      </c>
      <c r="Q1877" t="s">
        <v>87</v>
      </c>
      <c r="R1877" t="s">
        <v>104</v>
      </c>
      <c r="S1877" t="s">
        <v>41</v>
      </c>
      <c r="T1877" t="s">
        <v>74</v>
      </c>
      <c r="U1877" t="s">
        <v>89</v>
      </c>
      <c r="V1877">
        <v>104</v>
      </c>
      <c r="W1877">
        <v>22</v>
      </c>
      <c r="X1877" t="str">
        <f>IF(Table1[[#This Row],[Driver Age]]&lt;25,"(&lt;25) Young",IF(Table1[[#This Row],[Driver Age]]&lt;=60,"(25–60) Adult","(&gt;60) Senior"))</f>
        <v>(&lt;25) Young</v>
      </c>
      <c r="Y1877" t="s">
        <v>44</v>
      </c>
      <c r="Z1877" t="s">
        <v>107</v>
      </c>
      <c r="AA1877" t="s">
        <v>45</v>
      </c>
      <c r="AB1877" t="s">
        <v>77</v>
      </c>
      <c r="AC1877">
        <v>23</v>
      </c>
      <c r="AD1877" t="s">
        <v>47</v>
      </c>
      <c r="AE1877" t="s">
        <v>48</v>
      </c>
      <c r="AF1877" t="s">
        <v>49</v>
      </c>
      <c r="AG1877" t="s">
        <v>50</v>
      </c>
      <c r="AH1877">
        <v>0.56000000000000005</v>
      </c>
      <c r="AI1877" t="s">
        <v>168</v>
      </c>
      <c r="AJ1877" t="s">
        <v>67</v>
      </c>
    </row>
    <row r="1878" spans="1:36">
      <c r="A1878" t="s">
        <v>3080</v>
      </c>
      <c r="B1878">
        <f>1</f>
        <v>1</v>
      </c>
      <c r="C1878" t="s">
        <v>311</v>
      </c>
      <c r="D1878" t="str">
        <f>VLOOKUP(Table1[[#This Row],[State Name]], Lookup!$A$2:$B$33, 2, FALSE)</f>
        <v>JH</v>
      </c>
      <c r="E1878" t="s">
        <v>33</v>
      </c>
      <c r="F1878">
        <v>2023</v>
      </c>
      <c r="G1878" t="s">
        <v>138</v>
      </c>
      <c r="H1878">
        <f t="shared" si="29"/>
        <v>9</v>
      </c>
      <c r="I1878" s="3">
        <f>DATE(Table1[[#This Row],[Year]],Table1[[#This Row],[Month_Number]],1)</f>
        <v>45170</v>
      </c>
      <c r="J1878" t="s">
        <v>84</v>
      </c>
      <c r="K1878" t="s">
        <v>583</v>
      </c>
      <c r="L1878" t="s">
        <v>50</v>
      </c>
      <c r="M1878">
        <v>2</v>
      </c>
      <c r="N1878" t="s">
        <v>86</v>
      </c>
      <c r="O1878">
        <v>5</v>
      </c>
      <c r="P1878">
        <v>0</v>
      </c>
      <c r="Q1878" t="s">
        <v>87</v>
      </c>
      <c r="R1878" t="s">
        <v>104</v>
      </c>
      <c r="S1878" t="s">
        <v>41</v>
      </c>
      <c r="T1878" t="s">
        <v>42</v>
      </c>
      <c r="U1878" t="s">
        <v>43</v>
      </c>
      <c r="V1878">
        <v>75</v>
      </c>
      <c r="W1878">
        <v>41</v>
      </c>
      <c r="X1878" t="str">
        <f>IF(Table1[[#This Row],[Driver Age]]&lt;25,"(&lt;25) Young",IF(Table1[[#This Row],[Driver Age]]&lt;=60,"(25–60) Adult","(&gt;60) Senior"))</f>
        <v>(25–60) Adult</v>
      </c>
      <c r="Y1878" t="s">
        <v>75</v>
      </c>
      <c r="Z1878" t="s">
        <v>107</v>
      </c>
      <c r="AA1878" t="s">
        <v>76</v>
      </c>
      <c r="AB1878" t="s">
        <v>64</v>
      </c>
      <c r="AC1878">
        <v>5</v>
      </c>
      <c r="AD1878" t="s">
        <v>78</v>
      </c>
      <c r="AE1878" t="s">
        <v>79</v>
      </c>
      <c r="AF1878" t="s">
        <v>26</v>
      </c>
      <c r="AG1878" t="s">
        <v>143</v>
      </c>
      <c r="AH1878">
        <v>0</v>
      </c>
      <c r="AI1878" t="s">
        <v>108</v>
      </c>
      <c r="AJ1878" t="s">
        <v>91</v>
      </c>
    </row>
    <row r="1879" spans="1:36">
      <c r="A1879" t="s">
        <v>3081</v>
      </c>
      <c r="B1879">
        <f>1</f>
        <v>1</v>
      </c>
      <c r="C1879" t="s">
        <v>99</v>
      </c>
      <c r="D1879" t="str">
        <f>VLOOKUP(Table1[[#This Row],[State Name]], Lookup!$A$2:$B$33, 2, FALSE)</f>
        <v>ML</v>
      </c>
      <c r="E1879" t="s">
        <v>33</v>
      </c>
      <c r="F1879">
        <v>2023</v>
      </c>
      <c r="G1879" t="s">
        <v>171</v>
      </c>
      <c r="H1879">
        <f t="shared" si="29"/>
        <v>2</v>
      </c>
      <c r="I1879" s="3">
        <f>DATE(Table1[[#This Row],[Year]],Table1[[#This Row],[Month_Number]],1)</f>
        <v>44958</v>
      </c>
      <c r="J1879" t="s">
        <v>57</v>
      </c>
      <c r="K1879" t="s">
        <v>1103</v>
      </c>
      <c r="L1879" t="s">
        <v>37</v>
      </c>
      <c r="M1879">
        <v>3</v>
      </c>
      <c r="N1879" t="s">
        <v>86</v>
      </c>
      <c r="O1879">
        <v>3</v>
      </c>
      <c r="P1879">
        <v>3</v>
      </c>
      <c r="Q1879" t="s">
        <v>119</v>
      </c>
      <c r="R1879" t="s">
        <v>40</v>
      </c>
      <c r="S1879" t="s">
        <v>62</v>
      </c>
      <c r="T1879" t="s">
        <v>105</v>
      </c>
      <c r="U1879" t="s">
        <v>89</v>
      </c>
      <c r="V1879">
        <v>49</v>
      </c>
      <c r="W1879">
        <v>30</v>
      </c>
      <c r="X1879" t="str">
        <f>IF(Table1[[#This Row],[Driver Age]]&lt;25,"(&lt;25) Young",IF(Table1[[#This Row],[Driver Age]]&lt;=60,"(25–60) Adult","(&gt;60) Senior"))</f>
        <v>(25–60) Adult</v>
      </c>
      <c r="Y1879" t="s">
        <v>75</v>
      </c>
      <c r="Z1879" t="s">
        <v>33</v>
      </c>
      <c r="AA1879" t="s">
        <v>45</v>
      </c>
      <c r="AB1879" t="s">
        <v>46</v>
      </c>
      <c r="AC1879">
        <v>3</v>
      </c>
      <c r="AD1879" t="s">
        <v>47</v>
      </c>
      <c r="AE1879" t="s">
        <v>79</v>
      </c>
      <c r="AF1879" t="s">
        <v>49</v>
      </c>
      <c r="AG1879" t="s">
        <v>50</v>
      </c>
      <c r="AH1879">
        <v>1</v>
      </c>
      <c r="AI1879" t="s">
        <v>80</v>
      </c>
      <c r="AJ1879" t="s">
        <v>109</v>
      </c>
    </row>
    <row r="1880" spans="1:36">
      <c r="A1880" t="s">
        <v>3082</v>
      </c>
      <c r="B1880">
        <f>1</f>
        <v>1</v>
      </c>
      <c r="C1880" t="s">
        <v>327</v>
      </c>
      <c r="D1880" t="str">
        <f>VLOOKUP(Table1[[#This Row],[State Name]], Lookup!$A$2:$B$33, 2, FALSE)</f>
        <v>MN</v>
      </c>
      <c r="E1880" t="s">
        <v>33</v>
      </c>
      <c r="F1880">
        <v>2021</v>
      </c>
      <c r="G1880" t="s">
        <v>124</v>
      </c>
      <c r="H1880">
        <f t="shared" si="29"/>
        <v>7</v>
      </c>
      <c r="I1880" s="3">
        <f>DATE(Table1[[#This Row],[Year]],Table1[[#This Row],[Month_Number]],1)</f>
        <v>44378</v>
      </c>
      <c r="J1880" t="s">
        <v>101</v>
      </c>
      <c r="K1880" t="s">
        <v>2214</v>
      </c>
      <c r="L1880" t="s">
        <v>59</v>
      </c>
      <c r="M1880">
        <v>1</v>
      </c>
      <c r="N1880" t="s">
        <v>38</v>
      </c>
      <c r="O1880">
        <v>10</v>
      </c>
      <c r="P1880">
        <v>2</v>
      </c>
      <c r="Q1880" t="s">
        <v>103</v>
      </c>
      <c r="R1880" t="s">
        <v>40</v>
      </c>
      <c r="S1880" t="s">
        <v>41</v>
      </c>
      <c r="T1880" t="s">
        <v>105</v>
      </c>
      <c r="U1880" t="s">
        <v>43</v>
      </c>
      <c r="V1880">
        <v>101</v>
      </c>
      <c r="W1880">
        <v>45</v>
      </c>
      <c r="X1880" t="str">
        <f>IF(Table1[[#This Row],[Driver Age]]&lt;25,"(&lt;25) Young",IF(Table1[[#This Row],[Driver Age]]&lt;=60,"(25–60) Adult","(&gt;60) Senior"))</f>
        <v>(25–60) Adult</v>
      </c>
      <c r="Y1880" t="s">
        <v>44</v>
      </c>
      <c r="Z1880" t="s">
        <v>90</v>
      </c>
      <c r="AA1880" t="s">
        <v>45</v>
      </c>
      <c r="AB1880" t="s">
        <v>64</v>
      </c>
      <c r="AC1880">
        <v>16</v>
      </c>
      <c r="AD1880" t="s">
        <v>135</v>
      </c>
      <c r="AE1880" t="s">
        <v>48</v>
      </c>
      <c r="AF1880" t="s">
        <v>49</v>
      </c>
      <c r="AG1880" t="s">
        <v>50</v>
      </c>
      <c r="AH1880">
        <v>0.2</v>
      </c>
      <c r="AI1880" t="s">
        <v>108</v>
      </c>
      <c r="AJ1880" t="s">
        <v>67</v>
      </c>
    </row>
    <row r="1881" spans="1:36">
      <c r="A1881" t="s">
        <v>3083</v>
      </c>
      <c r="B1881">
        <f>1</f>
        <v>1</v>
      </c>
      <c r="C1881" t="s">
        <v>116</v>
      </c>
      <c r="D1881" t="str">
        <f>VLOOKUP(Table1[[#This Row],[State Name]], Lookup!$A$2:$B$33, 2, FALSE)</f>
        <v>HP</v>
      </c>
      <c r="E1881" t="s">
        <v>33</v>
      </c>
      <c r="F1881">
        <v>2023</v>
      </c>
      <c r="G1881" t="s">
        <v>138</v>
      </c>
      <c r="H1881">
        <f t="shared" si="29"/>
        <v>9</v>
      </c>
      <c r="I1881" s="3">
        <f>DATE(Table1[[#This Row],[Year]],Table1[[#This Row],[Month_Number]],1)</f>
        <v>45170</v>
      </c>
      <c r="J1881" t="s">
        <v>154</v>
      </c>
      <c r="K1881" t="s">
        <v>3084</v>
      </c>
      <c r="L1881" t="s">
        <v>59</v>
      </c>
      <c r="M1881">
        <v>2</v>
      </c>
      <c r="N1881" t="s">
        <v>60</v>
      </c>
      <c r="O1881">
        <v>9</v>
      </c>
      <c r="P1881">
        <v>5</v>
      </c>
      <c r="Q1881" t="s">
        <v>87</v>
      </c>
      <c r="R1881" t="s">
        <v>40</v>
      </c>
      <c r="S1881" t="s">
        <v>73</v>
      </c>
      <c r="T1881" t="s">
        <v>63</v>
      </c>
      <c r="U1881" t="s">
        <v>106</v>
      </c>
      <c r="V1881">
        <v>86</v>
      </c>
      <c r="W1881">
        <v>21</v>
      </c>
      <c r="X1881" t="str">
        <f>IF(Table1[[#This Row],[Driver Age]]&lt;25,"(&lt;25) Young",IF(Table1[[#This Row],[Driver Age]]&lt;=60,"(25–60) Adult","(&gt;60) Senior"))</f>
        <v>(&lt;25) Young</v>
      </c>
      <c r="Y1881" t="s">
        <v>75</v>
      </c>
      <c r="Z1881" t="s">
        <v>107</v>
      </c>
      <c r="AA1881" t="s">
        <v>45</v>
      </c>
      <c r="AB1881" t="s">
        <v>64</v>
      </c>
      <c r="AC1881">
        <v>19</v>
      </c>
      <c r="AD1881" t="s">
        <v>114</v>
      </c>
      <c r="AE1881" t="s">
        <v>79</v>
      </c>
      <c r="AF1881" t="s">
        <v>26</v>
      </c>
      <c r="AG1881" t="s">
        <v>50</v>
      </c>
      <c r="AH1881">
        <v>0.56000000000000005</v>
      </c>
      <c r="AI1881" t="s">
        <v>168</v>
      </c>
      <c r="AJ1881" t="s">
        <v>91</v>
      </c>
    </row>
    <row r="1882" spans="1:36">
      <c r="A1882" t="s">
        <v>3085</v>
      </c>
      <c r="B1882">
        <f>1</f>
        <v>1</v>
      </c>
      <c r="C1882" t="s">
        <v>253</v>
      </c>
      <c r="D1882" t="str">
        <f>VLOOKUP(Table1[[#This Row],[State Name]], Lookup!$A$2:$B$33, 2, FALSE)</f>
        <v>UK</v>
      </c>
      <c r="E1882" t="s">
        <v>33</v>
      </c>
      <c r="F1882">
        <v>2019</v>
      </c>
      <c r="G1882" t="s">
        <v>171</v>
      </c>
      <c r="H1882">
        <f t="shared" si="29"/>
        <v>2</v>
      </c>
      <c r="I1882" s="3">
        <f>DATE(Table1[[#This Row],[Year]],Table1[[#This Row],[Month_Number]],1)</f>
        <v>43497</v>
      </c>
      <c r="J1882" t="s">
        <v>84</v>
      </c>
      <c r="K1882" t="s">
        <v>2958</v>
      </c>
      <c r="L1882" t="s">
        <v>59</v>
      </c>
      <c r="M1882">
        <v>5</v>
      </c>
      <c r="N1882" t="s">
        <v>113</v>
      </c>
      <c r="O1882">
        <v>5</v>
      </c>
      <c r="P1882">
        <v>1</v>
      </c>
      <c r="Q1882" t="s">
        <v>72</v>
      </c>
      <c r="R1882" t="s">
        <v>40</v>
      </c>
      <c r="S1882" t="s">
        <v>120</v>
      </c>
      <c r="T1882" t="s">
        <v>42</v>
      </c>
      <c r="U1882" t="s">
        <v>33</v>
      </c>
      <c r="V1882">
        <v>60</v>
      </c>
      <c r="W1882">
        <v>33</v>
      </c>
      <c r="X1882" t="str">
        <f>IF(Table1[[#This Row],[Driver Age]]&lt;25,"(&lt;25) Young",IF(Table1[[#This Row],[Driver Age]]&lt;=60,"(25–60) Adult","(&gt;60) Senior"))</f>
        <v>(25–60) Adult</v>
      </c>
      <c r="Y1882" t="s">
        <v>75</v>
      </c>
      <c r="Z1882" t="s">
        <v>107</v>
      </c>
      <c r="AA1882" t="s">
        <v>45</v>
      </c>
      <c r="AB1882" t="s">
        <v>77</v>
      </c>
      <c r="AC1882">
        <v>3</v>
      </c>
      <c r="AD1882" t="s">
        <v>47</v>
      </c>
      <c r="AE1882" t="s">
        <v>65</v>
      </c>
      <c r="AF1882" t="s">
        <v>26</v>
      </c>
      <c r="AG1882" t="s">
        <v>50</v>
      </c>
      <c r="AH1882">
        <v>0.2</v>
      </c>
      <c r="AI1882" t="s">
        <v>80</v>
      </c>
      <c r="AJ1882" t="s">
        <v>52</v>
      </c>
    </row>
    <row r="1883" spans="1:36">
      <c r="A1883" t="s">
        <v>3086</v>
      </c>
      <c r="B1883">
        <f>1</f>
        <v>1</v>
      </c>
      <c r="C1883" t="s">
        <v>215</v>
      </c>
      <c r="D1883" t="str">
        <f>VLOOKUP(Table1[[#This Row],[State Name]], Lookup!$A$2:$B$33, 2, FALSE)</f>
        <v>KL</v>
      </c>
      <c r="E1883" t="s">
        <v>33</v>
      </c>
      <c r="F1883">
        <v>2021</v>
      </c>
      <c r="G1883" t="s">
        <v>34</v>
      </c>
      <c r="H1883">
        <f t="shared" si="29"/>
        <v>5</v>
      </c>
      <c r="I1883" s="3">
        <f>DATE(Table1[[#This Row],[Year]],Table1[[#This Row],[Month_Number]],1)</f>
        <v>44317</v>
      </c>
      <c r="J1883" t="s">
        <v>57</v>
      </c>
      <c r="K1883" t="s">
        <v>1198</v>
      </c>
      <c r="L1883" t="s">
        <v>37</v>
      </c>
      <c r="M1883">
        <v>5</v>
      </c>
      <c r="N1883" t="s">
        <v>60</v>
      </c>
      <c r="O1883">
        <v>10</v>
      </c>
      <c r="P1883">
        <v>1</v>
      </c>
      <c r="Q1883" t="s">
        <v>72</v>
      </c>
      <c r="R1883" t="s">
        <v>61</v>
      </c>
      <c r="S1883" t="s">
        <v>41</v>
      </c>
      <c r="T1883" t="s">
        <v>42</v>
      </c>
      <c r="U1883" t="s">
        <v>43</v>
      </c>
      <c r="V1883">
        <v>79</v>
      </c>
      <c r="W1883">
        <v>57</v>
      </c>
      <c r="X1883" t="str">
        <f>IF(Table1[[#This Row],[Driver Age]]&lt;25,"(&lt;25) Young",IF(Table1[[#This Row],[Driver Age]]&lt;=60,"(25–60) Adult","(&gt;60) Senior"))</f>
        <v>(25–60) Adult</v>
      </c>
      <c r="Y1883" t="s">
        <v>75</v>
      </c>
      <c r="Z1883" t="s">
        <v>33</v>
      </c>
      <c r="AA1883" t="s">
        <v>45</v>
      </c>
      <c r="AB1883" t="s">
        <v>64</v>
      </c>
      <c r="AC1883">
        <v>1</v>
      </c>
      <c r="AD1883" t="s">
        <v>47</v>
      </c>
      <c r="AE1883" t="s">
        <v>48</v>
      </c>
      <c r="AF1883" t="s">
        <v>49</v>
      </c>
      <c r="AG1883" t="s">
        <v>50</v>
      </c>
      <c r="AH1883">
        <v>0.1</v>
      </c>
      <c r="AI1883" t="s">
        <v>66</v>
      </c>
      <c r="AJ1883" t="s">
        <v>91</v>
      </c>
    </row>
    <row r="1884" spans="1:36">
      <c r="A1884" t="s">
        <v>3087</v>
      </c>
      <c r="B1884">
        <f>1</f>
        <v>1</v>
      </c>
      <c r="C1884" t="s">
        <v>170</v>
      </c>
      <c r="D1884" t="str">
        <f>VLOOKUP(Table1[[#This Row],[State Name]], Lookup!$A$2:$B$33, 2, FALSE)</f>
        <v>PY</v>
      </c>
      <c r="E1884" t="s">
        <v>33</v>
      </c>
      <c r="F1884">
        <v>2019</v>
      </c>
      <c r="G1884" t="s">
        <v>192</v>
      </c>
      <c r="H1884">
        <f t="shared" si="29"/>
        <v>3</v>
      </c>
      <c r="I1884" s="3">
        <f>DATE(Table1[[#This Row],[Year]],Table1[[#This Row],[Month_Number]],1)</f>
        <v>43525</v>
      </c>
      <c r="J1884" t="s">
        <v>95</v>
      </c>
      <c r="K1884" t="s">
        <v>3088</v>
      </c>
      <c r="L1884" t="s">
        <v>50</v>
      </c>
      <c r="M1884">
        <v>5</v>
      </c>
      <c r="N1884" t="s">
        <v>38</v>
      </c>
      <c r="O1884">
        <v>9</v>
      </c>
      <c r="P1884">
        <v>2</v>
      </c>
      <c r="Q1884" t="s">
        <v>119</v>
      </c>
      <c r="R1884" t="s">
        <v>104</v>
      </c>
      <c r="S1884" t="s">
        <v>62</v>
      </c>
      <c r="T1884" t="s">
        <v>105</v>
      </c>
      <c r="U1884" t="s">
        <v>106</v>
      </c>
      <c r="V1884">
        <v>65</v>
      </c>
      <c r="W1884">
        <v>52</v>
      </c>
      <c r="X1884" t="str">
        <f>IF(Table1[[#This Row],[Driver Age]]&lt;25,"(&lt;25) Young",IF(Table1[[#This Row],[Driver Age]]&lt;=60,"(25–60) Adult","(&gt;60) Senior"))</f>
        <v>(25–60) Adult</v>
      </c>
      <c r="Y1884" t="s">
        <v>75</v>
      </c>
      <c r="Z1884" t="s">
        <v>33</v>
      </c>
      <c r="AA1884" t="s">
        <v>45</v>
      </c>
      <c r="AB1884" t="s">
        <v>97</v>
      </c>
      <c r="AC1884">
        <v>22</v>
      </c>
      <c r="AD1884" t="s">
        <v>47</v>
      </c>
      <c r="AE1884" t="s">
        <v>65</v>
      </c>
      <c r="AF1884" t="s">
        <v>49</v>
      </c>
      <c r="AG1884" t="s">
        <v>50</v>
      </c>
      <c r="AH1884">
        <v>0.22</v>
      </c>
      <c r="AI1884" t="s">
        <v>66</v>
      </c>
      <c r="AJ1884" t="s">
        <v>52</v>
      </c>
    </row>
    <row r="1885" spans="1:36">
      <c r="A1885" t="s">
        <v>3089</v>
      </c>
      <c r="B1885">
        <f>1</f>
        <v>1</v>
      </c>
      <c r="C1885" t="s">
        <v>170</v>
      </c>
      <c r="D1885" t="str">
        <f>VLOOKUP(Table1[[#This Row],[State Name]], Lookup!$A$2:$B$33, 2, FALSE)</f>
        <v>PY</v>
      </c>
      <c r="E1885" t="s">
        <v>33</v>
      </c>
      <c r="F1885">
        <v>2018</v>
      </c>
      <c r="G1885" t="s">
        <v>130</v>
      </c>
      <c r="H1885">
        <f t="shared" si="29"/>
        <v>4</v>
      </c>
      <c r="I1885" s="3">
        <f>DATE(Table1[[#This Row],[Year]],Table1[[#This Row],[Month_Number]],1)</f>
        <v>43191</v>
      </c>
      <c r="J1885" t="s">
        <v>146</v>
      </c>
      <c r="K1885" t="s">
        <v>2252</v>
      </c>
      <c r="L1885" t="s">
        <v>50</v>
      </c>
      <c r="M1885">
        <v>1</v>
      </c>
      <c r="N1885" t="s">
        <v>86</v>
      </c>
      <c r="O1885">
        <v>1</v>
      </c>
      <c r="P1885">
        <v>1</v>
      </c>
      <c r="Q1885" t="s">
        <v>87</v>
      </c>
      <c r="R1885" t="s">
        <v>88</v>
      </c>
      <c r="S1885" t="s">
        <v>120</v>
      </c>
      <c r="T1885" t="s">
        <v>42</v>
      </c>
      <c r="U1885" t="s">
        <v>106</v>
      </c>
      <c r="V1885">
        <v>58</v>
      </c>
      <c r="W1885">
        <v>59</v>
      </c>
      <c r="X1885" t="str">
        <f>IF(Table1[[#This Row],[Driver Age]]&lt;25,"(&lt;25) Young",IF(Table1[[#This Row],[Driver Age]]&lt;=60,"(25–60) Adult","(&gt;60) Senior"))</f>
        <v>(25–60) Adult</v>
      </c>
      <c r="Y1885" t="s">
        <v>44</v>
      </c>
      <c r="Z1885" t="s">
        <v>33</v>
      </c>
      <c r="AA1885" t="s">
        <v>45</v>
      </c>
      <c r="AB1885" t="s">
        <v>77</v>
      </c>
      <c r="AC1885">
        <v>15</v>
      </c>
      <c r="AD1885" t="s">
        <v>135</v>
      </c>
      <c r="AE1885" t="s">
        <v>65</v>
      </c>
      <c r="AF1885" t="s">
        <v>49</v>
      </c>
      <c r="AG1885" t="s">
        <v>50</v>
      </c>
      <c r="AH1885">
        <v>1</v>
      </c>
      <c r="AI1885" t="s">
        <v>66</v>
      </c>
      <c r="AJ1885" t="s">
        <v>52</v>
      </c>
    </row>
    <row r="1886" spans="1:36">
      <c r="A1886" t="s">
        <v>3090</v>
      </c>
      <c r="B1886">
        <f>1</f>
        <v>1</v>
      </c>
      <c r="C1886" t="s">
        <v>177</v>
      </c>
      <c r="D1886" t="str">
        <f>VLOOKUP(Table1[[#This Row],[State Name]], Lookup!$A$2:$B$33, 2, FALSE)</f>
        <v>MH</v>
      </c>
      <c r="E1886" t="s">
        <v>178</v>
      </c>
      <c r="F1886">
        <v>2020</v>
      </c>
      <c r="G1886" t="s">
        <v>83</v>
      </c>
      <c r="H1886">
        <f t="shared" si="29"/>
        <v>6</v>
      </c>
      <c r="I1886" s="3">
        <f>DATE(Table1[[#This Row],[Year]],Table1[[#This Row],[Month_Number]],1)</f>
        <v>43983</v>
      </c>
      <c r="J1886" t="s">
        <v>154</v>
      </c>
      <c r="K1886" t="s">
        <v>780</v>
      </c>
      <c r="L1886" t="s">
        <v>50</v>
      </c>
      <c r="M1886">
        <v>4</v>
      </c>
      <c r="N1886" t="s">
        <v>128</v>
      </c>
      <c r="O1886">
        <v>5</v>
      </c>
      <c r="P1886">
        <v>0</v>
      </c>
      <c r="Q1886" t="s">
        <v>119</v>
      </c>
      <c r="R1886" t="s">
        <v>104</v>
      </c>
      <c r="S1886" t="s">
        <v>120</v>
      </c>
      <c r="T1886" t="s">
        <v>42</v>
      </c>
      <c r="U1886" t="s">
        <v>106</v>
      </c>
      <c r="V1886">
        <v>87</v>
      </c>
      <c r="W1886">
        <v>69</v>
      </c>
      <c r="X1886" t="str">
        <f>IF(Table1[[#This Row],[Driver Age]]&lt;25,"(&lt;25) Young",IF(Table1[[#This Row],[Driver Age]]&lt;=60,"(25–60) Adult","(&gt;60) Senior"))</f>
        <v>(&gt;60) Senior</v>
      </c>
      <c r="Y1886" t="s">
        <v>75</v>
      </c>
      <c r="Z1886" t="s">
        <v>90</v>
      </c>
      <c r="AA1886" t="s">
        <v>45</v>
      </c>
      <c r="AB1886" t="s">
        <v>77</v>
      </c>
      <c r="AC1886">
        <v>12</v>
      </c>
      <c r="AD1886" t="s">
        <v>135</v>
      </c>
      <c r="AE1886" t="s">
        <v>48</v>
      </c>
      <c r="AF1886" t="s">
        <v>26</v>
      </c>
      <c r="AG1886" t="s">
        <v>143</v>
      </c>
      <c r="AH1886">
        <v>0</v>
      </c>
      <c r="AI1886" t="s">
        <v>51</v>
      </c>
      <c r="AJ1886" t="s">
        <v>91</v>
      </c>
    </row>
    <row r="1887" spans="1:36">
      <c r="A1887" t="s">
        <v>3091</v>
      </c>
      <c r="B1887">
        <f>1</f>
        <v>1</v>
      </c>
      <c r="C1887" t="s">
        <v>141</v>
      </c>
      <c r="D1887" t="str">
        <f>VLOOKUP(Table1[[#This Row],[State Name]], Lookup!$A$2:$B$33, 2, FALSE)</f>
        <v>BR</v>
      </c>
      <c r="E1887" t="s">
        <v>33</v>
      </c>
      <c r="F1887">
        <v>2020</v>
      </c>
      <c r="G1887" t="s">
        <v>100</v>
      </c>
      <c r="H1887">
        <f t="shared" si="29"/>
        <v>11</v>
      </c>
      <c r="I1887" s="3">
        <f>DATE(Table1[[#This Row],[Year]],Table1[[#This Row],[Month_Number]],1)</f>
        <v>44136</v>
      </c>
      <c r="J1887" t="s">
        <v>35</v>
      </c>
      <c r="K1887" t="s">
        <v>420</v>
      </c>
      <c r="L1887" t="s">
        <v>50</v>
      </c>
      <c r="M1887">
        <v>2</v>
      </c>
      <c r="N1887" t="s">
        <v>86</v>
      </c>
      <c r="O1887">
        <v>3</v>
      </c>
      <c r="P1887">
        <v>2</v>
      </c>
      <c r="Q1887" t="s">
        <v>72</v>
      </c>
      <c r="R1887" t="s">
        <v>104</v>
      </c>
      <c r="S1887" t="s">
        <v>120</v>
      </c>
      <c r="T1887" t="s">
        <v>105</v>
      </c>
      <c r="U1887" t="s">
        <v>106</v>
      </c>
      <c r="V1887">
        <v>106</v>
      </c>
      <c r="W1887">
        <v>52</v>
      </c>
      <c r="X1887" t="str">
        <f>IF(Table1[[#This Row],[Driver Age]]&lt;25,"(&lt;25) Young",IF(Table1[[#This Row],[Driver Age]]&lt;=60,"(25–60) Adult","(&gt;60) Senior"))</f>
        <v>(25–60) Adult</v>
      </c>
      <c r="Y1887" t="s">
        <v>75</v>
      </c>
      <c r="Z1887" t="s">
        <v>107</v>
      </c>
      <c r="AA1887" t="s">
        <v>45</v>
      </c>
      <c r="AB1887" t="s">
        <v>77</v>
      </c>
      <c r="AC1887">
        <v>20</v>
      </c>
      <c r="AD1887" t="s">
        <v>114</v>
      </c>
      <c r="AE1887" t="s">
        <v>48</v>
      </c>
      <c r="AF1887" t="s">
        <v>49</v>
      </c>
      <c r="AG1887" t="s">
        <v>50</v>
      </c>
      <c r="AH1887">
        <v>0.67</v>
      </c>
      <c r="AI1887" t="s">
        <v>66</v>
      </c>
      <c r="AJ1887" t="s">
        <v>67</v>
      </c>
    </row>
    <row r="1888" spans="1:36">
      <c r="A1888" t="s">
        <v>3092</v>
      </c>
      <c r="B1888">
        <f>1</f>
        <v>1</v>
      </c>
      <c r="C1888" t="s">
        <v>307</v>
      </c>
      <c r="D1888" t="str">
        <f>VLOOKUP(Table1[[#This Row],[State Name]], Lookup!$A$2:$B$33, 2, FALSE)</f>
        <v>DL</v>
      </c>
      <c r="E1888" t="s">
        <v>472</v>
      </c>
      <c r="F1888">
        <v>2022</v>
      </c>
      <c r="G1888" t="s">
        <v>94</v>
      </c>
      <c r="H1888">
        <f t="shared" si="29"/>
        <v>8</v>
      </c>
      <c r="I1888" s="3">
        <f>DATE(Table1[[#This Row],[Year]],Table1[[#This Row],[Month_Number]],1)</f>
        <v>44774</v>
      </c>
      <c r="J1888" t="s">
        <v>101</v>
      </c>
      <c r="K1888" t="s">
        <v>2305</v>
      </c>
      <c r="L1888" t="s">
        <v>59</v>
      </c>
      <c r="M1888">
        <v>2</v>
      </c>
      <c r="N1888" t="s">
        <v>128</v>
      </c>
      <c r="O1888">
        <v>5</v>
      </c>
      <c r="P1888">
        <v>5</v>
      </c>
      <c r="Q1888" t="s">
        <v>39</v>
      </c>
      <c r="R1888" t="s">
        <v>104</v>
      </c>
      <c r="S1888" t="s">
        <v>41</v>
      </c>
      <c r="T1888" t="s">
        <v>74</v>
      </c>
      <c r="U1888" t="s">
        <v>43</v>
      </c>
      <c r="V1888">
        <v>60</v>
      </c>
      <c r="W1888">
        <v>64</v>
      </c>
      <c r="X1888" t="str">
        <f>IF(Table1[[#This Row],[Driver Age]]&lt;25,"(&lt;25) Young",IF(Table1[[#This Row],[Driver Age]]&lt;=60,"(25–60) Adult","(&gt;60) Senior"))</f>
        <v>(&gt;60) Senior</v>
      </c>
      <c r="Y1888" t="s">
        <v>75</v>
      </c>
      <c r="Z1888" t="s">
        <v>33</v>
      </c>
      <c r="AA1888" t="s">
        <v>76</v>
      </c>
      <c r="AB1888" t="s">
        <v>46</v>
      </c>
      <c r="AC1888">
        <v>11</v>
      </c>
      <c r="AD1888" t="s">
        <v>78</v>
      </c>
      <c r="AE1888" t="s">
        <v>79</v>
      </c>
      <c r="AF1888" t="s">
        <v>49</v>
      </c>
      <c r="AG1888" t="s">
        <v>50</v>
      </c>
      <c r="AH1888">
        <v>1</v>
      </c>
      <c r="AI1888" t="s">
        <v>66</v>
      </c>
      <c r="AJ1888" t="s">
        <v>52</v>
      </c>
    </row>
    <row r="1889" spans="1:36">
      <c r="A1889" t="s">
        <v>3093</v>
      </c>
      <c r="B1889">
        <f>1</f>
        <v>1</v>
      </c>
      <c r="C1889" t="s">
        <v>206</v>
      </c>
      <c r="D1889" t="str">
        <f>VLOOKUP(Table1[[#This Row],[State Name]], Lookup!$A$2:$B$33, 2, FALSE)</f>
        <v>OD</v>
      </c>
      <c r="E1889" t="s">
        <v>33</v>
      </c>
      <c r="F1889">
        <v>2018</v>
      </c>
      <c r="G1889" t="s">
        <v>117</v>
      </c>
      <c r="H1889">
        <f t="shared" si="29"/>
        <v>12</v>
      </c>
      <c r="I1889" s="3">
        <f>DATE(Table1[[#This Row],[Year]],Table1[[#This Row],[Month_Number]],1)</f>
        <v>43435</v>
      </c>
      <c r="J1889" t="s">
        <v>95</v>
      </c>
      <c r="K1889" t="s">
        <v>3094</v>
      </c>
      <c r="L1889" t="s">
        <v>59</v>
      </c>
      <c r="M1889">
        <v>1</v>
      </c>
      <c r="N1889" t="s">
        <v>86</v>
      </c>
      <c r="O1889">
        <v>10</v>
      </c>
      <c r="P1889">
        <v>0</v>
      </c>
      <c r="Q1889" t="s">
        <v>103</v>
      </c>
      <c r="R1889" t="s">
        <v>88</v>
      </c>
      <c r="S1889" t="s">
        <v>41</v>
      </c>
      <c r="T1889" t="s">
        <v>105</v>
      </c>
      <c r="U1889" t="s">
        <v>43</v>
      </c>
      <c r="V1889">
        <v>51</v>
      </c>
      <c r="W1889">
        <v>59</v>
      </c>
      <c r="X1889" t="str">
        <f>IF(Table1[[#This Row],[Driver Age]]&lt;25,"(&lt;25) Young",IF(Table1[[#This Row],[Driver Age]]&lt;=60,"(25–60) Adult","(&gt;60) Senior"))</f>
        <v>(25–60) Adult</v>
      </c>
      <c r="Y1889" t="s">
        <v>44</v>
      </c>
      <c r="Z1889" t="s">
        <v>90</v>
      </c>
      <c r="AA1889" t="s">
        <v>76</v>
      </c>
      <c r="AB1889" t="s">
        <v>46</v>
      </c>
      <c r="AC1889">
        <v>22</v>
      </c>
      <c r="AD1889" t="s">
        <v>47</v>
      </c>
      <c r="AE1889" t="s">
        <v>65</v>
      </c>
      <c r="AF1889" t="s">
        <v>49</v>
      </c>
      <c r="AG1889" t="s">
        <v>143</v>
      </c>
      <c r="AH1889">
        <v>0</v>
      </c>
      <c r="AI1889" t="s">
        <v>66</v>
      </c>
      <c r="AJ1889" t="s">
        <v>52</v>
      </c>
    </row>
    <row r="1890" spans="1:36">
      <c r="A1890" t="s">
        <v>3095</v>
      </c>
      <c r="B1890">
        <f>1</f>
        <v>1</v>
      </c>
      <c r="C1890" t="s">
        <v>211</v>
      </c>
      <c r="D1890" t="str">
        <f>VLOOKUP(Table1[[#This Row],[State Name]], Lookup!$A$2:$B$33, 2, FALSE)</f>
        <v>WB</v>
      </c>
      <c r="E1890" t="s">
        <v>265</v>
      </c>
      <c r="F1890">
        <v>2018</v>
      </c>
      <c r="G1890" t="s">
        <v>130</v>
      </c>
      <c r="H1890">
        <f t="shared" si="29"/>
        <v>4</v>
      </c>
      <c r="I1890" s="3">
        <f>DATE(Table1[[#This Row],[Year]],Table1[[#This Row],[Month_Number]],1)</f>
        <v>43191</v>
      </c>
      <c r="J1890" t="s">
        <v>57</v>
      </c>
      <c r="K1890" t="s">
        <v>2098</v>
      </c>
      <c r="L1890" t="s">
        <v>37</v>
      </c>
      <c r="M1890">
        <v>4</v>
      </c>
      <c r="N1890" t="s">
        <v>38</v>
      </c>
      <c r="O1890">
        <v>10</v>
      </c>
      <c r="P1890">
        <v>1</v>
      </c>
      <c r="Q1890" t="s">
        <v>72</v>
      </c>
      <c r="R1890" t="s">
        <v>88</v>
      </c>
      <c r="S1890" t="s">
        <v>120</v>
      </c>
      <c r="T1890" t="s">
        <v>74</v>
      </c>
      <c r="U1890" t="s">
        <v>89</v>
      </c>
      <c r="V1890">
        <v>37</v>
      </c>
      <c r="W1890">
        <v>35</v>
      </c>
      <c r="X1890" t="str">
        <f>IF(Table1[[#This Row],[Driver Age]]&lt;25,"(&lt;25) Young",IF(Table1[[#This Row],[Driver Age]]&lt;=60,"(25–60) Adult","(&gt;60) Senior"))</f>
        <v>(25–60) Adult</v>
      </c>
      <c r="Y1890" t="s">
        <v>75</v>
      </c>
      <c r="Z1890" t="s">
        <v>107</v>
      </c>
      <c r="AA1890" t="s">
        <v>76</v>
      </c>
      <c r="AB1890" t="s">
        <v>46</v>
      </c>
      <c r="AC1890">
        <v>20</v>
      </c>
      <c r="AD1890" t="s">
        <v>114</v>
      </c>
      <c r="AE1890" t="s">
        <v>65</v>
      </c>
      <c r="AF1890" t="s">
        <v>49</v>
      </c>
      <c r="AG1890" t="s">
        <v>50</v>
      </c>
      <c r="AH1890">
        <v>0.1</v>
      </c>
      <c r="AI1890" t="s">
        <v>108</v>
      </c>
      <c r="AJ1890" t="s">
        <v>109</v>
      </c>
    </row>
    <row r="1891" spans="1:36">
      <c r="A1891" t="s">
        <v>3096</v>
      </c>
      <c r="B1891">
        <f>1</f>
        <v>1</v>
      </c>
      <c r="C1891" t="s">
        <v>166</v>
      </c>
      <c r="D1891" t="str">
        <f>VLOOKUP(Table1[[#This Row],[State Name]], Lookup!$A$2:$B$33, 2, FALSE)</f>
        <v>MP</v>
      </c>
      <c r="E1891" t="s">
        <v>33</v>
      </c>
      <c r="F1891">
        <v>2023</v>
      </c>
      <c r="G1891" t="s">
        <v>56</v>
      </c>
      <c r="H1891">
        <f t="shared" si="29"/>
        <v>1</v>
      </c>
      <c r="I1891" s="3">
        <f>DATE(Table1[[#This Row],[Year]],Table1[[#This Row],[Month_Number]],1)</f>
        <v>44927</v>
      </c>
      <c r="J1891" t="s">
        <v>95</v>
      </c>
      <c r="K1891" t="s">
        <v>2758</v>
      </c>
      <c r="L1891" t="s">
        <v>37</v>
      </c>
      <c r="M1891">
        <v>2</v>
      </c>
      <c r="N1891" t="s">
        <v>71</v>
      </c>
      <c r="O1891">
        <v>10</v>
      </c>
      <c r="P1891">
        <v>5</v>
      </c>
      <c r="Q1891" t="s">
        <v>72</v>
      </c>
      <c r="R1891" t="s">
        <v>88</v>
      </c>
      <c r="S1891" t="s">
        <v>73</v>
      </c>
      <c r="T1891" t="s">
        <v>105</v>
      </c>
      <c r="U1891" t="s">
        <v>89</v>
      </c>
      <c r="V1891">
        <v>35</v>
      </c>
      <c r="W1891">
        <v>21</v>
      </c>
      <c r="X1891" t="str">
        <f>IF(Table1[[#This Row],[Driver Age]]&lt;25,"(&lt;25) Young",IF(Table1[[#This Row],[Driver Age]]&lt;=60,"(25–60) Adult","(&gt;60) Senior"))</f>
        <v>(&lt;25) Young</v>
      </c>
      <c r="Y1891" t="s">
        <v>44</v>
      </c>
      <c r="Z1891" t="s">
        <v>90</v>
      </c>
      <c r="AA1891" t="s">
        <v>45</v>
      </c>
      <c r="AB1891" t="s">
        <v>97</v>
      </c>
      <c r="AC1891">
        <v>23</v>
      </c>
      <c r="AD1891" t="s">
        <v>47</v>
      </c>
      <c r="AE1891" t="s">
        <v>79</v>
      </c>
      <c r="AF1891" t="s">
        <v>49</v>
      </c>
      <c r="AG1891" t="s">
        <v>50</v>
      </c>
      <c r="AH1891">
        <v>0.5</v>
      </c>
      <c r="AI1891" t="s">
        <v>168</v>
      </c>
      <c r="AJ1891" t="s">
        <v>109</v>
      </c>
    </row>
    <row r="1892" spans="1:36">
      <c r="A1892" t="s">
        <v>3097</v>
      </c>
      <c r="B1892">
        <f>1</f>
        <v>1</v>
      </c>
      <c r="C1892" t="s">
        <v>93</v>
      </c>
      <c r="D1892" t="str">
        <f>VLOOKUP(Table1[[#This Row],[State Name]], Lookup!$A$2:$B$33, 2, FALSE)</f>
        <v>SK</v>
      </c>
      <c r="E1892" t="s">
        <v>33</v>
      </c>
      <c r="F1892">
        <v>2022</v>
      </c>
      <c r="G1892" t="s">
        <v>83</v>
      </c>
      <c r="H1892">
        <f t="shared" si="29"/>
        <v>6</v>
      </c>
      <c r="I1892" s="3">
        <f>DATE(Table1[[#This Row],[Year]],Table1[[#This Row],[Month_Number]],1)</f>
        <v>44713</v>
      </c>
      <c r="J1892" t="s">
        <v>35</v>
      </c>
      <c r="K1892" t="s">
        <v>1895</v>
      </c>
      <c r="L1892" t="s">
        <v>37</v>
      </c>
      <c r="M1892">
        <v>2</v>
      </c>
      <c r="N1892" t="s">
        <v>38</v>
      </c>
      <c r="O1892">
        <v>10</v>
      </c>
      <c r="P1892">
        <v>0</v>
      </c>
      <c r="Q1892" t="s">
        <v>119</v>
      </c>
      <c r="R1892" t="s">
        <v>40</v>
      </c>
      <c r="S1892" t="s">
        <v>41</v>
      </c>
      <c r="T1892" t="s">
        <v>63</v>
      </c>
      <c r="U1892" t="s">
        <v>106</v>
      </c>
      <c r="V1892">
        <v>72</v>
      </c>
      <c r="W1892">
        <v>24</v>
      </c>
      <c r="X1892" t="str">
        <f>IF(Table1[[#This Row],[Driver Age]]&lt;25,"(&lt;25) Young",IF(Table1[[#This Row],[Driver Age]]&lt;=60,"(25–60) Adult","(&gt;60) Senior"))</f>
        <v>(&lt;25) Young</v>
      </c>
      <c r="Y1892" t="s">
        <v>44</v>
      </c>
      <c r="Z1892" t="s">
        <v>33</v>
      </c>
      <c r="AA1892" t="s">
        <v>45</v>
      </c>
      <c r="AB1892" t="s">
        <v>77</v>
      </c>
      <c r="AC1892">
        <v>10</v>
      </c>
      <c r="AD1892" t="s">
        <v>78</v>
      </c>
      <c r="AE1892" t="s">
        <v>79</v>
      </c>
      <c r="AF1892" t="s">
        <v>49</v>
      </c>
      <c r="AG1892" t="s">
        <v>143</v>
      </c>
      <c r="AH1892">
        <v>0</v>
      </c>
      <c r="AI1892" t="s">
        <v>168</v>
      </c>
      <c r="AJ1892" t="s">
        <v>91</v>
      </c>
    </row>
    <row r="1893" spans="1:36">
      <c r="A1893" t="s">
        <v>3098</v>
      </c>
      <c r="B1893">
        <f>1</f>
        <v>1</v>
      </c>
      <c r="C1893" t="s">
        <v>170</v>
      </c>
      <c r="D1893" t="str">
        <f>VLOOKUP(Table1[[#This Row],[State Name]], Lookup!$A$2:$B$33, 2, FALSE)</f>
        <v>PY</v>
      </c>
      <c r="E1893" t="s">
        <v>33</v>
      </c>
      <c r="F1893">
        <v>2022</v>
      </c>
      <c r="G1893" t="s">
        <v>83</v>
      </c>
      <c r="H1893">
        <f t="shared" si="29"/>
        <v>6</v>
      </c>
      <c r="I1893" s="3">
        <f>DATE(Table1[[#This Row],[Year]],Table1[[#This Row],[Month_Number]],1)</f>
        <v>44713</v>
      </c>
      <c r="J1893" t="s">
        <v>84</v>
      </c>
      <c r="K1893" t="s">
        <v>1559</v>
      </c>
      <c r="L1893" t="s">
        <v>59</v>
      </c>
      <c r="M1893">
        <v>5</v>
      </c>
      <c r="N1893" t="s">
        <v>162</v>
      </c>
      <c r="O1893">
        <v>2</v>
      </c>
      <c r="P1893">
        <v>0</v>
      </c>
      <c r="Q1893" t="s">
        <v>119</v>
      </c>
      <c r="R1893" t="s">
        <v>88</v>
      </c>
      <c r="S1893" t="s">
        <v>62</v>
      </c>
      <c r="T1893" t="s">
        <v>42</v>
      </c>
      <c r="U1893" t="s">
        <v>89</v>
      </c>
      <c r="V1893">
        <v>78</v>
      </c>
      <c r="W1893">
        <v>58</v>
      </c>
      <c r="X1893" t="str">
        <f>IF(Table1[[#This Row],[Driver Age]]&lt;25,"(&lt;25) Young",IF(Table1[[#This Row],[Driver Age]]&lt;=60,"(25–60) Adult","(&gt;60) Senior"))</f>
        <v>(25–60) Adult</v>
      </c>
      <c r="Y1893" t="s">
        <v>75</v>
      </c>
      <c r="Z1893" t="s">
        <v>90</v>
      </c>
      <c r="AA1893" t="s">
        <v>76</v>
      </c>
      <c r="AB1893" t="s">
        <v>64</v>
      </c>
      <c r="AC1893">
        <v>23</v>
      </c>
      <c r="AD1893" t="s">
        <v>47</v>
      </c>
      <c r="AE1893" t="s">
        <v>79</v>
      </c>
      <c r="AF1893" t="s">
        <v>26</v>
      </c>
      <c r="AG1893" t="s">
        <v>143</v>
      </c>
      <c r="AH1893">
        <v>0</v>
      </c>
      <c r="AI1893" t="s">
        <v>66</v>
      </c>
      <c r="AJ1893" t="s">
        <v>91</v>
      </c>
    </row>
    <row r="1894" spans="1:36">
      <c r="A1894" t="s">
        <v>3099</v>
      </c>
      <c r="B1894">
        <f>1</f>
        <v>1</v>
      </c>
      <c r="C1894" t="s">
        <v>54</v>
      </c>
      <c r="D1894" t="str">
        <f>VLOOKUP(Table1[[#This Row],[State Name]], Lookup!$A$2:$B$33, 2, FALSE)</f>
        <v>UP</v>
      </c>
      <c r="E1894" t="s">
        <v>55</v>
      </c>
      <c r="F1894">
        <v>2021</v>
      </c>
      <c r="G1894" t="s">
        <v>130</v>
      </c>
      <c r="H1894">
        <f t="shared" si="29"/>
        <v>4</v>
      </c>
      <c r="I1894" s="3">
        <f>DATE(Table1[[#This Row],[Year]],Table1[[#This Row],[Month_Number]],1)</f>
        <v>44287</v>
      </c>
      <c r="J1894" t="s">
        <v>57</v>
      </c>
      <c r="K1894" t="s">
        <v>3100</v>
      </c>
      <c r="L1894" t="s">
        <v>50</v>
      </c>
      <c r="M1894">
        <v>3</v>
      </c>
      <c r="N1894" t="s">
        <v>71</v>
      </c>
      <c r="O1894">
        <v>3</v>
      </c>
      <c r="P1894">
        <v>2</v>
      </c>
      <c r="Q1894" t="s">
        <v>103</v>
      </c>
      <c r="R1894" t="s">
        <v>88</v>
      </c>
      <c r="S1894" t="s">
        <v>73</v>
      </c>
      <c r="T1894" t="s">
        <v>42</v>
      </c>
      <c r="U1894" t="s">
        <v>33</v>
      </c>
      <c r="V1894">
        <v>54</v>
      </c>
      <c r="W1894">
        <v>24</v>
      </c>
      <c r="X1894" t="str">
        <f>IF(Table1[[#This Row],[Driver Age]]&lt;25,"(&lt;25) Young",IF(Table1[[#This Row],[Driver Age]]&lt;=60,"(25–60) Adult","(&gt;60) Senior"))</f>
        <v>(&lt;25) Young</v>
      </c>
      <c r="Y1894" t="s">
        <v>44</v>
      </c>
      <c r="Z1894" t="s">
        <v>33</v>
      </c>
      <c r="AA1894" t="s">
        <v>45</v>
      </c>
      <c r="AB1894" t="s">
        <v>97</v>
      </c>
      <c r="AC1894">
        <v>9</v>
      </c>
      <c r="AD1894" t="s">
        <v>78</v>
      </c>
      <c r="AE1894" t="s">
        <v>48</v>
      </c>
      <c r="AF1894" t="s">
        <v>49</v>
      </c>
      <c r="AG1894" t="s">
        <v>50</v>
      </c>
      <c r="AH1894">
        <v>0.67</v>
      </c>
      <c r="AI1894" t="s">
        <v>168</v>
      </c>
      <c r="AJ1894" t="s">
        <v>52</v>
      </c>
    </row>
    <row r="1895" spans="1:36">
      <c r="A1895" t="s">
        <v>3101</v>
      </c>
      <c r="B1895">
        <f>1</f>
        <v>1</v>
      </c>
      <c r="C1895" t="s">
        <v>54</v>
      </c>
      <c r="D1895" t="str">
        <f>VLOOKUP(Table1[[#This Row],[State Name]], Lookup!$A$2:$B$33, 2, FALSE)</f>
        <v>UP</v>
      </c>
      <c r="E1895" t="s">
        <v>55</v>
      </c>
      <c r="F1895">
        <v>2022</v>
      </c>
      <c r="G1895" t="s">
        <v>34</v>
      </c>
      <c r="H1895">
        <f t="shared" si="29"/>
        <v>5</v>
      </c>
      <c r="I1895" s="3">
        <f>DATE(Table1[[#This Row],[Year]],Table1[[#This Row],[Month_Number]],1)</f>
        <v>44682</v>
      </c>
      <c r="J1895" t="s">
        <v>95</v>
      </c>
      <c r="K1895" t="s">
        <v>387</v>
      </c>
      <c r="L1895" t="s">
        <v>37</v>
      </c>
      <c r="M1895">
        <v>5</v>
      </c>
      <c r="N1895" t="s">
        <v>60</v>
      </c>
      <c r="O1895">
        <v>7</v>
      </c>
      <c r="P1895">
        <v>5</v>
      </c>
      <c r="Q1895" t="s">
        <v>72</v>
      </c>
      <c r="R1895" t="s">
        <v>104</v>
      </c>
      <c r="S1895" t="s">
        <v>41</v>
      </c>
      <c r="T1895" t="s">
        <v>74</v>
      </c>
      <c r="U1895" t="s">
        <v>33</v>
      </c>
      <c r="V1895">
        <v>98</v>
      </c>
      <c r="W1895">
        <v>50</v>
      </c>
      <c r="X1895" t="str">
        <f>IF(Table1[[#This Row],[Driver Age]]&lt;25,"(&lt;25) Young",IF(Table1[[#This Row],[Driver Age]]&lt;=60,"(25–60) Adult","(&gt;60) Senior"))</f>
        <v>(25–60) Adult</v>
      </c>
      <c r="Y1895" t="s">
        <v>75</v>
      </c>
      <c r="Z1895" t="s">
        <v>90</v>
      </c>
      <c r="AA1895" t="s">
        <v>76</v>
      </c>
      <c r="AB1895" t="s">
        <v>77</v>
      </c>
      <c r="AC1895">
        <v>3</v>
      </c>
      <c r="AD1895" t="s">
        <v>47</v>
      </c>
      <c r="AE1895" t="s">
        <v>79</v>
      </c>
      <c r="AF1895" t="s">
        <v>49</v>
      </c>
      <c r="AG1895" t="s">
        <v>50</v>
      </c>
      <c r="AH1895">
        <v>0.71</v>
      </c>
      <c r="AI1895" t="s">
        <v>66</v>
      </c>
      <c r="AJ1895" t="s">
        <v>67</v>
      </c>
    </row>
    <row r="1896" spans="1:36">
      <c r="A1896" t="s">
        <v>3102</v>
      </c>
      <c r="B1896">
        <f>1</f>
        <v>1</v>
      </c>
      <c r="C1896" t="s">
        <v>93</v>
      </c>
      <c r="D1896" t="str">
        <f>VLOOKUP(Table1[[#This Row],[State Name]], Lookup!$A$2:$B$33, 2, FALSE)</f>
        <v>SK</v>
      </c>
      <c r="E1896" t="s">
        <v>33</v>
      </c>
      <c r="F1896">
        <v>2018</v>
      </c>
      <c r="G1896" t="s">
        <v>83</v>
      </c>
      <c r="H1896">
        <f t="shared" si="29"/>
        <v>6</v>
      </c>
      <c r="I1896" s="3">
        <f>DATE(Table1[[#This Row],[Year]],Table1[[#This Row],[Month_Number]],1)</f>
        <v>43252</v>
      </c>
      <c r="J1896" t="s">
        <v>57</v>
      </c>
      <c r="K1896" t="s">
        <v>2522</v>
      </c>
      <c r="L1896" t="s">
        <v>59</v>
      </c>
      <c r="M1896">
        <v>3</v>
      </c>
      <c r="N1896" t="s">
        <v>86</v>
      </c>
      <c r="O1896">
        <v>4</v>
      </c>
      <c r="P1896">
        <v>1</v>
      </c>
      <c r="Q1896" t="s">
        <v>103</v>
      </c>
      <c r="R1896" t="s">
        <v>61</v>
      </c>
      <c r="S1896" t="s">
        <v>120</v>
      </c>
      <c r="T1896" t="s">
        <v>74</v>
      </c>
      <c r="U1896" t="s">
        <v>89</v>
      </c>
      <c r="V1896">
        <v>87</v>
      </c>
      <c r="W1896">
        <v>18</v>
      </c>
      <c r="X1896" t="str">
        <f>IF(Table1[[#This Row],[Driver Age]]&lt;25,"(&lt;25) Young",IF(Table1[[#This Row],[Driver Age]]&lt;=60,"(25–60) Adult","(&gt;60) Senior"))</f>
        <v>(&lt;25) Young</v>
      </c>
      <c r="Y1896" t="s">
        <v>44</v>
      </c>
      <c r="Z1896" t="s">
        <v>107</v>
      </c>
      <c r="AA1896" t="s">
        <v>45</v>
      </c>
      <c r="AB1896" t="s">
        <v>64</v>
      </c>
      <c r="AC1896">
        <v>16</v>
      </c>
      <c r="AD1896" t="s">
        <v>135</v>
      </c>
      <c r="AE1896" t="s">
        <v>65</v>
      </c>
      <c r="AF1896" t="s">
        <v>49</v>
      </c>
      <c r="AG1896" t="s">
        <v>50</v>
      </c>
      <c r="AH1896">
        <v>0.25</v>
      </c>
      <c r="AI1896" t="s">
        <v>168</v>
      </c>
      <c r="AJ1896" t="s">
        <v>91</v>
      </c>
    </row>
    <row r="1897" spans="1:36">
      <c r="A1897" t="s">
        <v>3103</v>
      </c>
      <c r="B1897">
        <f>1</f>
        <v>1</v>
      </c>
      <c r="C1897" t="s">
        <v>152</v>
      </c>
      <c r="D1897" t="str">
        <f>VLOOKUP(Table1[[#This Row],[State Name]], Lookup!$A$2:$B$33, 2, FALSE)</f>
        <v>AP</v>
      </c>
      <c r="E1897" t="s">
        <v>440</v>
      </c>
      <c r="F1897">
        <v>2018</v>
      </c>
      <c r="G1897" t="s">
        <v>130</v>
      </c>
      <c r="H1897">
        <f t="shared" si="29"/>
        <v>4</v>
      </c>
      <c r="I1897" s="3">
        <f>DATE(Table1[[#This Row],[Year]],Table1[[#This Row],[Month_Number]],1)</f>
        <v>43191</v>
      </c>
      <c r="J1897" t="s">
        <v>35</v>
      </c>
      <c r="K1897" t="s">
        <v>802</v>
      </c>
      <c r="L1897" t="s">
        <v>59</v>
      </c>
      <c r="M1897">
        <v>2</v>
      </c>
      <c r="N1897" t="s">
        <v>162</v>
      </c>
      <c r="O1897">
        <v>1</v>
      </c>
      <c r="P1897">
        <v>1</v>
      </c>
      <c r="Q1897" t="s">
        <v>72</v>
      </c>
      <c r="R1897" t="s">
        <v>104</v>
      </c>
      <c r="S1897" t="s">
        <v>62</v>
      </c>
      <c r="T1897" t="s">
        <v>105</v>
      </c>
      <c r="U1897" t="s">
        <v>33</v>
      </c>
      <c r="V1897">
        <v>92</v>
      </c>
      <c r="W1897">
        <v>27</v>
      </c>
      <c r="X1897" t="str">
        <f>IF(Table1[[#This Row],[Driver Age]]&lt;25,"(&lt;25) Young",IF(Table1[[#This Row],[Driver Age]]&lt;=60,"(25–60) Adult","(&gt;60) Senior"))</f>
        <v>(25–60) Adult</v>
      </c>
      <c r="Y1897" t="s">
        <v>75</v>
      </c>
      <c r="Z1897" t="s">
        <v>90</v>
      </c>
      <c r="AA1897" t="s">
        <v>45</v>
      </c>
      <c r="AB1897" t="s">
        <v>77</v>
      </c>
      <c r="AC1897">
        <v>20</v>
      </c>
      <c r="AD1897" t="s">
        <v>114</v>
      </c>
      <c r="AE1897" t="s">
        <v>65</v>
      </c>
      <c r="AF1897" t="s">
        <v>49</v>
      </c>
      <c r="AG1897" t="s">
        <v>50</v>
      </c>
      <c r="AH1897">
        <v>1</v>
      </c>
      <c r="AI1897" t="s">
        <v>80</v>
      </c>
      <c r="AJ1897" t="s">
        <v>67</v>
      </c>
    </row>
    <row r="1898" spans="1:36">
      <c r="A1898" t="s">
        <v>3104</v>
      </c>
      <c r="B1898">
        <f>1</f>
        <v>1</v>
      </c>
      <c r="C1898" t="s">
        <v>122</v>
      </c>
      <c r="D1898" t="str">
        <f>VLOOKUP(Table1[[#This Row],[State Name]], Lookup!$A$2:$B$33, 2, FALSE)</f>
        <v>RJ</v>
      </c>
      <c r="E1898" t="s">
        <v>1191</v>
      </c>
      <c r="F1898">
        <v>2018</v>
      </c>
      <c r="G1898" t="s">
        <v>171</v>
      </c>
      <c r="H1898">
        <f t="shared" si="29"/>
        <v>2</v>
      </c>
      <c r="I1898" s="3">
        <f>DATE(Table1[[#This Row],[Year]],Table1[[#This Row],[Month_Number]],1)</f>
        <v>43132</v>
      </c>
      <c r="J1898" t="s">
        <v>35</v>
      </c>
      <c r="K1898" t="s">
        <v>2557</v>
      </c>
      <c r="L1898" t="s">
        <v>37</v>
      </c>
      <c r="M1898">
        <v>1</v>
      </c>
      <c r="N1898" t="s">
        <v>71</v>
      </c>
      <c r="O1898">
        <v>4</v>
      </c>
      <c r="P1898">
        <v>5</v>
      </c>
      <c r="Q1898" t="s">
        <v>39</v>
      </c>
      <c r="R1898" t="s">
        <v>61</v>
      </c>
      <c r="S1898" t="s">
        <v>73</v>
      </c>
      <c r="T1898" t="s">
        <v>42</v>
      </c>
      <c r="U1898" t="s">
        <v>89</v>
      </c>
      <c r="V1898">
        <v>73</v>
      </c>
      <c r="W1898">
        <v>23</v>
      </c>
      <c r="X1898" t="str">
        <f>IF(Table1[[#This Row],[Driver Age]]&lt;25,"(&lt;25) Young",IF(Table1[[#This Row],[Driver Age]]&lt;=60,"(25–60) Adult","(&gt;60) Senior"))</f>
        <v>(&lt;25) Young</v>
      </c>
      <c r="Y1898" t="s">
        <v>44</v>
      </c>
      <c r="Z1898" t="s">
        <v>107</v>
      </c>
      <c r="AA1898" t="s">
        <v>45</v>
      </c>
      <c r="AB1898" t="s">
        <v>46</v>
      </c>
      <c r="AC1898">
        <v>7</v>
      </c>
      <c r="AD1898" t="s">
        <v>78</v>
      </c>
      <c r="AE1898" t="s">
        <v>65</v>
      </c>
      <c r="AF1898" t="s">
        <v>49</v>
      </c>
      <c r="AG1898" t="s">
        <v>50</v>
      </c>
      <c r="AH1898">
        <v>1.25</v>
      </c>
      <c r="AI1898" t="s">
        <v>168</v>
      </c>
      <c r="AJ1898" t="s">
        <v>91</v>
      </c>
    </row>
    <row r="1899" spans="1:36">
      <c r="A1899" t="s">
        <v>3105</v>
      </c>
      <c r="B1899">
        <f>1</f>
        <v>1</v>
      </c>
      <c r="C1899" t="s">
        <v>152</v>
      </c>
      <c r="D1899" t="str">
        <f>VLOOKUP(Table1[[#This Row],[State Name]], Lookup!$A$2:$B$33, 2, FALSE)</f>
        <v>AP</v>
      </c>
      <c r="E1899" t="s">
        <v>153</v>
      </c>
      <c r="F1899">
        <v>2021</v>
      </c>
      <c r="G1899" t="s">
        <v>56</v>
      </c>
      <c r="H1899">
        <f t="shared" si="29"/>
        <v>1</v>
      </c>
      <c r="I1899" s="3">
        <f>DATE(Table1[[#This Row],[Year]],Table1[[#This Row],[Month_Number]],1)</f>
        <v>44197</v>
      </c>
      <c r="J1899" t="s">
        <v>101</v>
      </c>
      <c r="K1899" t="s">
        <v>3106</v>
      </c>
      <c r="L1899" t="s">
        <v>59</v>
      </c>
      <c r="M1899">
        <v>1</v>
      </c>
      <c r="N1899" t="s">
        <v>113</v>
      </c>
      <c r="O1899">
        <v>9</v>
      </c>
      <c r="P1899">
        <v>2</v>
      </c>
      <c r="Q1899" t="s">
        <v>103</v>
      </c>
      <c r="R1899" t="s">
        <v>88</v>
      </c>
      <c r="S1899" t="s">
        <v>73</v>
      </c>
      <c r="T1899" t="s">
        <v>74</v>
      </c>
      <c r="U1899" t="s">
        <v>33</v>
      </c>
      <c r="V1899">
        <v>46</v>
      </c>
      <c r="W1899">
        <v>44</v>
      </c>
      <c r="X1899" t="str">
        <f>IF(Table1[[#This Row],[Driver Age]]&lt;25,"(&lt;25) Young",IF(Table1[[#This Row],[Driver Age]]&lt;=60,"(25–60) Adult","(&gt;60) Senior"))</f>
        <v>(25–60) Adult</v>
      </c>
      <c r="Y1899" t="s">
        <v>44</v>
      </c>
      <c r="Z1899" t="s">
        <v>90</v>
      </c>
      <c r="AA1899" t="s">
        <v>76</v>
      </c>
      <c r="AB1899" t="s">
        <v>64</v>
      </c>
      <c r="AC1899">
        <v>3</v>
      </c>
      <c r="AD1899" t="s">
        <v>47</v>
      </c>
      <c r="AE1899" t="s">
        <v>48</v>
      </c>
      <c r="AF1899" t="s">
        <v>49</v>
      </c>
      <c r="AG1899" t="s">
        <v>50</v>
      </c>
      <c r="AH1899">
        <v>0.22</v>
      </c>
      <c r="AI1899" t="s">
        <v>108</v>
      </c>
      <c r="AJ1899" t="s">
        <v>109</v>
      </c>
    </row>
    <row r="1900" spans="1:36">
      <c r="A1900" t="s">
        <v>3107</v>
      </c>
      <c r="B1900">
        <f>1</f>
        <v>1</v>
      </c>
      <c r="C1900" t="s">
        <v>157</v>
      </c>
      <c r="D1900" t="str">
        <f>VLOOKUP(Table1[[#This Row],[State Name]], Lookup!$A$2:$B$33, 2, FALSE)</f>
        <v>KA</v>
      </c>
      <c r="E1900" t="s">
        <v>302</v>
      </c>
      <c r="F1900">
        <v>2018</v>
      </c>
      <c r="G1900" t="s">
        <v>192</v>
      </c>
      <c r="H1900">
        <f t="shared" si="29"/>
        <v>3</v>
      </c>
      <c r="I1900" s="3">
        <f>DATE(Table1[[#This Row],[Year]],Table1[[#This Row],[Month_Number]],1)</f>
        <v>43160</v>
      </c>
      <c r="J1900" t="s">
        <v>154</v>
      </c>
      <c r="K1900" t="s">
        <v>827</v>
      </c>
      <c r="L1900" t="s">
        <v>37</v>
      </c>
      <c r="M1900">
        <v>2</v>
      </c>
      <c r="N1900" t="s">
        <v>128</v>
      </c>
      <c r="O1900">
        <v>5</v>
      </c>
      <c r="P1900">
        <v>3</v>
      </c>
      <c r="Q1900" t="s">
        <v>72</v>
      </c>
      <c r="R1900" t="s">
        <v>61</v>
      </c>
      <c r="S1900" t="s">
        <v>41</v>
      </c>
      <c r="T1900" t="s">
        <v>42</v>
      </c>
      <c r="U1900" t="s">
        <v>89</v>
      </c>
      <c r="V1900">
        <v>118</v>
      </c>
      <c r="W1900">
        <v>55</v>
      </c>
      <c r="X1900" t="str">
        <f>IF(Table1[[#This Row],[Driver Age]]&lt;25,"(&lt;25) Young",IF(Table1[[#This Row],[Driver Age]]&lt;=60,"(25–60) Adult","(&gt;60) Senior"))</f>
        <v>(25–60) Adult</v>
      </c>
      <c r="Y1900" t="s">
        <v>75</v>
      </c>
      <c r="Z1900" t="s">
        <v>33</v>
      </c>
      <c r="AA1900" t="s">
        <v>45</v>
      </c>
      <c r="AB1900" t="s">
        <v>97</v>
      </c>
      <c r="AC1900">
        <v>3</v>
      </c>
      <c r="AD1900" t="s">
        <v>47</v>
      </c>
      <c r="AE1900" t="s">
        <v>65</v>
      </c>
      <c r="AF1900" t="s">
        <v>26</v>
      </c>
      <c r="AG1900" t="s">
        <v>50</v>
      </c>
      <c r="AH1900">
        <v>0.6</v>
      </c>
      <c r="AI1900" t="s">
        <v>66</v>
      </c>
      <c r="AJ1900" t="s">
        <v>81</v>
      </c>
    </row>
    <row r="1901" spans="1:36">
      <c r="A1901" t="s">
        <v>3108</v>
      </c>
      <c r="B1901">
        <f>1</f>
        <v>1</v>
      </c>
      <c r="C1901" t="s">
        <v>270</v>
      </c>
      <c r="D1901" t="str">
        <f>VLOOKUP(Table1[[#This Row],[State Name]], Lookup!$A$2:$B$33, 2, FALSE)</f>
        <v>HR</v>
      </c>
      <c r="E1901" t="s">
        <v>33</v>
      </c>
      <c r="F1901">
        <v>2023</v>
      </c>
      <c r="G1901" t="s">
        <v>100</v>
      </c>
      <c r="H1901">
        <f t="shared" si="29"/>
        <v>11</v>
      </c>
      <c r="I1901" s="3">
        <f>DATE(Table1[[#This Row],[Year]],Table1[[#This Row],[Month_Number]],1)</f>
        <v>45231</v>
      </c>
      <c r="J1901" t="s">
        <v>146</v>
      </c>
      <c r="K1901" t="s">
        <v>3109</v>
      </c>
      <c r="L1901" t="s">
        <v>59</v>
      </c>
      <c r="M1901">
        <v>4</v>
      </c>
      <c r="N1901" t="s">
        <v>86</v>
      </c>
      <c r="O1901">
        <v>3</v>
      </c>
      <c r="P1901">
        <v>2</v>
      </c>
      <c r="Q1901" t="s">
        <v>103</v>
      </c>
      <c r="R1901" t="s">
        <v>104</v>
      </c>
      <c r="S1901" t="s">
        <v>41</v>
      </c>
      <c r="T1901" t="s">
        <v>74</v>
      </c>
      <c r="U1901" t="s">
        <v>89</v>
      </c>
      <c r="V1901">
        <v>64</v>
      </c>
      <c r="W1901">
        <v>31</v>
      </c>
      <c r="X1901" t="str">
        <f>IF(Table1[[#This Row],[Driver Age]]&lt;25,"(&lt;25) Young",IF(Table1[[#This Row],[Driver Age]]&lt;=60,"(25–60) Adult","(&gt;60) Senior"))</f>
        <v>(25–60) Adult</v>
      </c>
      <c r="Y1901" t="s">
        <v>75</v>
      </c>
      <c r="Z1901" t="s">
        <v>107</v>
      </c>
      <c r="AA1901" t="s">
        <v>76</v>
      </c>
      <c r="AB1901" t="s">
        <v>46</v>
      </c>
      <c r="AC1901">
        <v>6</v>
      </c>
      <c r="AD1901" t="s">
        <v>78</v>
      </c>
      <c r="AE1901" t="s">
        <v>79</v>
      </c>
      <c r="AF1901" t="s">
        <v>49</v>
      </c>
      <c r="AG1901" t="s">
        <v>50</v>
      </c>
      <c r="AH1901">
        <v>0.67</v>
      </c>
      <c r="AI1901" t="s">
        <v>80</v>
      </c>
      <c r="AJ1901" t="s">
        <v>52</v>
      </c>
    </row>
    <row r="1902" spans="1:36">
      <c r="A1902" t="s">
        <v>3110</v>
      </c>
      <c r="B1902">
        <f>1</f>
        <v>1</v>
      </c>
      <c r="C1902" t="s">
        <v>54</v>
      </c>
      <c r="D1902" t="str">
        <f>VLOOKUP(Table1[[#This Row],[State Name]], Lookup!$A$2:$B$33, 2, FALSE)</f>
        <v>UP</v>
      </c>
      <c r="E1902" t="s">
        <v>174</v>
      </c>
      <c r="F1902">
        <v>2021</v>
      </c>
      <c r="G1902" t="s">
        <v>94</v>
      </c>
      <c r="H1902">
        <f t="shared" si="29"/>
        <v>8</v>
      </c>
      <c r="I1902" s="3">
        <f>DATE(Table1[[#This Row],[Year]],Table1[[#This Row],[Month_Number]],1)</f>
        <v>44409</v>
      </c>
      <c r="J1902" t="s">
        <v>57</v>
      </c>
      <c r="K1902" t="s">
        <v>323</v>
      </c>
      <c r="L1902" t="s">
        <v>59</v>
      </c>
      <c r="M1902">
        <v>3</v>
      </c>
      <c r="N1902" t="s">
        <v>38</v>
      </c>
      <c r="O1902">
        <v>3</v>
      </c>
      <c r="P1902">
        <v>0</v>
      </c>
      <c r="Q1902" t="s">
        <v>119</v>
      </c>
      <c r="R1902" t="s">
        <v>104</v>
      </c>
      <c r="S1902" t="s">
        <v>62</v>
      </c>
      <c r="T1902" t="s">
        <v>105</v>
      </c>
      <c r="U1902" t="s">
        <v>43</v>
      </c>
      <c r="V1902">
        <v>101</v>
      </c>
      <c r="W1902">
        <v>34</v>
      </c>
      <c r="X1902" t="str">
        <f>IF(Table1[[#This Row],[Driver Age]]&lt;25,"(&lt;25) Young",IF(Table1[[#This Row],[Driver Age]]&lt;=60,"(25–60) Adult","(&gt;60) Senior"))</f>
        <v>(25–60) Adult</v>
      </c>
      <c r="Y1902" t="s">
        <v>75</v>
      </c>
      <c r="Z1902" t="s">
        <v>90</v>
      </c>
      <c r="AA1902" t="s">
        <v>76</v>
      </c>
      <c r="AB1902" t="s">
        <v>77</v>
      </c>
      <c r="AC1902">
        <v>9</v>
      </c>
      <c r="AD1902" t="s">
        <v>78</v>
      </c>
      <c r="AE1902" t="s">
        <v>48</v>
      </c>
      <c r="AF1902" t="s">
        <v>49</v>
      </c>
      <c r="AG1902" t="s">
        <v>143</v>
      </c>
      <c r="AH1902">
        <v>0</v>
      </c>
      <c r="AI1902" t="s">
        <v>80</v>
      </c>
      <c r="AJ1902" t="s">
        <v>67</v>
      </c>
    </row>
    <row r="1903" spans="1:36">
      <c r="A1903" t="s">
        <v>3111</v>
      </c>
      <c r="B1903">
        <f>1</f>
        <v>1</v>
      </c>
      <c r="C1903" t="s">
        <v>270</v>
      </c>
      <c r="D1903" t="str">
        <f>VLOOKUP(Table1[[#This Row],[State Name]], Lookup!$A$2:$B$33, 2, FALSE)</f>
        <v>HR</v>
      </c>
      <c r="E1903" t="s">
        <v>33</v>
      </c>
      <c r="F1903">
        <v>2018</v>
      </c>
      <c r="G1903" t="s">
        <v>111</v>
      </c>
      <c r="H1903">
        <f t="shared" si="29"/>
        <v>10</v>
      </c>
      <c r="I1903" s="3">
        <f>DATE(Table1[[#This Row],[Year]],Table1[[#This Row],[Month_Number]],1)</f>
        <v>43374</v>
      </c>
      <c r="J1903" t="s">
        <v>35</v>
      </c>
      <c r="K1903" t="s">
        <v>980</v>
      </c>
      <c r="L1903" t="s">
        <v>59</v>
      </c>
      <c r="M1903">
        <v>1</v>
      </c>
      <c r="N1903" t="s">
        <v>128</v>
      </c>
      <c r="O1903">
        <v>9</v>
      </c>
      <c r="P1903">
        <v>1</v>
      </c>
      <c r="Q1903" t="s">
        <v>87</v>
      </c>
      <c r="R1903" t="s">
        <v>61</v>
      </c>
      <c r="S1903" t="s">
        <v>120</v>
      </c>
      <c r="T1903" t="s">
        <v>105</v>
      </c>
      <c r="U1903" t="s">
        <v>33</v>
      </c>
      <c r="V1903">
        <v>120</v>
      </c>
      <c r="W1903">
        <v>46</v>
      </c>
      <c r="X1903" t="str">
        <f>IF(Table1[[#This Row],[Driver Age]]&lt;25,"(&lt;25) Young",IF(Table1[[#This Row],[Driver Age]]&lt;=60,"(25–60) Adult","(&gt;60) Senior"))</f>
        <v>(25–60) Adult</v>
      </c>
      <c r="Y1903" t="s">
        <v>44</v>
      </c>
      <c r="Z1903" t="s">
        <v>33</v>
      </c>
      <c r="AA1903" t="s">
        <v>76</v>
      </c>
      <c r="AB1903" t="s">
        <v>97</v>
      </c>
      <c r="AC1903">
        <v>23</v>
      </c>
      <c r="AD1903" t="s">
        <v>47</v>
      </c>
      <c r="AE1903" t="s">
        <v>65</v>
      </c>
      <c r="AF1903" t="s">
        <v>49</v>
      </c>
      <c r="AG1903" t="s">
        <v>50</v>
      </c>
      <c r="AH1903">
        <v>0.11</v>
      </c>
      <c r="AI1903" t="s">
        <v>108</v>
      </c>
      <c r="AJ1903" t="s">
        <v>81</v>
      </c>
    </row>
    <row r="1904" spans="1:36">
      <c r="A1904" t="s">
        <v>3112</v>
      </c>
      <c r="B1904">
        <f>1</f>
        <v>1</v>
      </c>
      <c r="C1904" t="s">
        <v>141</v>
      </c>
      <c r="D1904" t="str">
        <f>VLOOKUP(Table1[[#This Row],[State Name]], Lookup!$A$2:$B$33, 2, FALSE)</f>
        <v>BR</v>
      </c>
      <c r="E1904" t="s">
        <v>33</v>
      </c>
      <c r="F1904">
        <v>2023</v>
      </c>
      <c r="G1904" t="s">
        <v>111</v>
      </c>
      <c r="H1904">
        <f t="shared" si="29"/>
        <v>10</v>
      </c>
      <c r="I1904" s="3">
        <f>DATE(Table1[[#This Row],[Year]],Table1[[#This Row],[Month_Number]],1)</f>
        <v>45200</v>
      </c>
      <c r="J1904" t="s">
        <v>84</v>
      </c>
      <c r="K1904" t="s">
        <v>3113</v>
      </c>
      <c r="L1904" t="s">
        <v>37</v>
      </c>
      <c r="M1904">
        <v>3</v>
      </c>
      <c r="N1904" t="s">
        <v>113</v>
      </c>
      <c r="O1904">
        <v>5</v>
      </c>
      <c r="P1904">
        <v>1</v>
      </c>
      <c r="Q1904" t="s">
        <v>119</v>
      </c>
      <c r="R1904" t="s">
        <v>61</v>
      </c>
      <c r="S1904" t="s">
        <v>41</v>
      </c>
      <c r="T1904" t="s">
        <v>74</v>
      </c>
      <c r="U1904" t="s">
        <v>33</v>
      </c>
      <c r="V1904">
        <v>83</v>
      </c>
      <c r="W1904">
        <v>24</v>
      </c>
      <c r="X1904" t="str">
        <f>IF(Table1[[#This Row],[Driver Age]]&lt;25,"(&lt;25) Young",IF(Table1[[#This Row],[Driver Age]]&lt;=60,"(25–60) Adult","(&gt;60) Senior"))</f>
        <v>(&lt;25) Young</v>
      </c>
      <c r="Y1904" t="s">
        <v>44</v>
      </c>
      <c r="Z1904" t="s">
        <v>33</v>
      </c>
      <c r="AA1904" t="s">
        <v>45</v>
      </c>
      <c r="AB1904" t="s">
        <v>46</v>
      </c>
      <c r="AC1904">
        <v>23</v>
      </c>
      <c r="AD1904" t="s">
        <v>47</v>
      </c>
      <c r="AE1904" t="s">
        <v>79</v>
      </c>
      <c r="AF1904" t="s">
        <v>26</v>
      </c>
      <c r="AG1904" t="s">
        <v>50</v>
      </c>
      <c r="AH1904">
        <v>0.2</v>
      </c>
      <c r="AI1904" t="s">
        <v>168</v>
      </c>
      <c r="AJ1904" t="s">
        <v>91</v>
      </c>
    </row>
    <row r="1905" spans="1:36">
      <c r="A1905" t="s">
        <v>3114</v>
      </c>
      <c r="B1905">
        <f>1</f>
        <v>1</v>
      </c>
      <c r="C1905" t="s">
        <v>270</v>
      </c>
      <c r="D1905" t="str">
        <f>VLOOKUP(Table1[[#This Row],[State Name]], Lookup!$A$2:$B$33, 2, FALSE)</f>
        <v>HR</v>
      </c>
      <c r="E1905" t="s">
        <v>33</v>
      </c>
      <c r="F1905">
        <v>2019</v>
      </c>
      <c r="G1905" t="s">
        <v>111</v>
      </c>
      <c r="H1905">
        <f t="shared" si="29"/>
        <v>10</v>
      </c>
      <c r="I1905" s="3">
        <f>DATE(Table1[[#This Row],[Year]],Table1[[#This Row],[Month_Number]],1)</f>
        <v>43739</v>
      </c>
      <c r="J1905" t="s">
        <v>35</v>
      </c>
      <c r="K1905" t="s">
        <v>473</v>
      </c>
      <c r="L1905" t="s">
        <v>37</v>
      </c>
      <c r="M1905">
        <v>4</v>
      </c>
      <c r="N1905" t="s">
        <v>38</v>
      </c>
      <c r="O1905">
        <v>0</v>
      </c>
      <c r="P1905">
        <v>1</v>
      </c>
      <c r="Q1905" t="s">
        <v>103</v>
      </c>
      <c r="R1905" t="s">
        <v>88</v>
      </c>
      <c r="S1905" t="s">
        <v>62</v>
      </c>
      <c r="T1905" t="s">
        <v>105</v>
      </c>
      <c r="U1905" t="s">
        <v>43</v>
      </c>
      <c r="V1905">
        <v>31</v>
      </c>
      <c r="W1905">
        <v>44</v>
      </c>
      <c r="X1905" t="str">
        <f>IF(Table1[[#This Row],[Driver Age]]&lt;25,"(&lt;25) Young",IF(Table1[[#This Row],[Driver Age]]&lt;=60,"(25–60) Adult","(&gt;60) Senior"))</f>
        <v>(25–60) Adult</v>
      </c>
      <c r="Y1905" t="s">
        <v>75</v>
      </c>
      <c r="Z1905" t="s">
        <v>107</v>
      </c>
      <c r="AA1905" t="s">
        <v>45</v>
      </c>
      <c r="AB1905" t="s">
        <v>64</v>
      </c>
      <c r="AC1905">
        <v>20</v>
      </c>
      <c r="AD1905" t="s">
        <v>114</v>
      </c>
      <c r="AE1905" t="s">
        <v>65</v>
      </c>
      <c r="AF1905" t="s">
        <v>49</v>
      </c>
      <c r="AG1905" t="s">
        <v>50</v>
      </c>
      <c r="AH1905">
        <v>0</v>
      </c>
      <c r="AI1905" t="s">
        <v>108</v>
      </c>
      <c r="AJ1905" t="s">
        <v>109</v>
      </c>
    </row>
    <row r="1906" spans="1:36">
      <c r="A1906" t="s">
        <v>3115</v>
      </c>
      <c r="B1906">
        <f>1</f>
        <v>1</v>
      </c>
      <c r="C1906" t="s">
        <v>137</v>
      </c>
      <c r="D1906" t="str">
        <f>VLOOKUP(Table1[[#This Row],[State Name]], Lookup!$A$2:$B$33, 2, FALSE)</f>
        <v>AS</v>
      </c>
      <c r="E1906" t="s">
        <v>33</v>
      </c>
      <c r="F1906">
        <v>2019</v>
      </c>
      <c r="G1906" t="s">
        <v>192</v>
      </c>
      <c r="H1906">
        <f t="shared" si="29"/>
        <v>3</v>
      </c>
      <c r="I1906" s="3">
        <f>DATE(Table1[[#This Row],[Year]],Table1[[#This Row],[Month_Number]],1)</f>
        <v>43525</v>
      </c>
      <c r="J1906" t="s">
        <v>146</v>
      </c>
      <c r="K1906" t="s">
        <v>1015</v>
      </c>
      <c r="L1906" t="s">
        <v>37</v>
      </c>
      <c r="M1906">
        <v>4</v>
      </c>
      <c r="N1906" t="s">
        <v>38</v>
      </c>
      <c r="O1906">
        <v>9</v>
      </c>
      <c r="P1906">
        <v>5</v>
      </c>
      <c r="Q1906" t="s">
        <v>119</v>
      </c>
      <c r="R1906" t="s">
        <v>104</v>
      </c>
      <c r="S1906" t="s">
        <v>41</v>
      </c>
      <c r="T1906" t="s">
        <v>74</v>
      </c>
      <c r="U1906" t="s">
        <v>106</v>
      </c>
      <c r="V1906">
        <v>107</v>
      </c>
      <c r="W1906">
        <v>26</v>
      </c>
      <c r="X1906" t="str">
        <f>IF(Table1[[#This Row],[Driver Age]]&lt;25,"(&lt;25) Young",IF(Table1[[#This Row],[Driver Age]]&lt;=60,"(25–60) Adult","(&gt;60) Senior"))</f>
        <v>(25–60) Adult</v>
      </c>
      <c r="Y1906" t="s">
        <v>44</v>
      </c>
      <c r="Z1906" t="s">
        <v>90</v>
      </c>
      <c r="AA1906" t="s">
        <v>76</v>
      </c>
      <c r="AB1906" t="s">
        <v>97</v>
      </c>
      <c r="AC1906">
        <v>14</v>
      </c>
      <c r="AD1906" t="s">
        <v>135</v>
      </c>
      <c r="AE1906" t="s">
        <v>65</v>
      </c>
      <c r="AF1906" t="s">
        <v>49</v>
      </c>
      <c r="AG1906" t="s">
        <v>50</v>
      </c>
      <c r="AH1906">
        <v>0.56000000000000005</v>
      </c>
      <c r="AI1906" t="s">
        <v>80</v>
      </c>
      <c r="AJ1906" t="s">
        <v>67</v>
      </c>
    </row>
    <row r="1907" spans="1:36">
      <c r="A1907" t="s">
        <v>3116</v>
      </c>
      <c r="B1907">
        <f>1</f>
        <v>1</v>
      </c>
      <c r="C1907" t="s">
        <v>137</v>
      </c>
      <c r="D1907" t="str">
        <f>VLOOKUP(Table1[[#This Row],[State Name]], Lookup!$A$2:$B$33, 2, FALSE)</f>
        <v>AS</v>
      </c>
      <c r="E1907" t="s">
        <v>33</v>
      </c>
      <c r="F1907">
        <v>2022</v>
      </c>
      <c r="G1907" t="s">
        <v>34</v>
      </c>
      <c r="H1907">
        <f t="shared" si="29"/>
        <v>5</v>
      </c>
      <c r="I1907" s="3">
        <f>DATE(Table1[[#This Row],[Year]],Table1[[#This Row],[Month_Number]],1)</f>
        <v>44682</v>
      </c>
      <c r="J1907" t="s">
        <v>101</v>
      </c>
      <c r="K1907" t="s">
        <v>1360</v>
      </c>
      <c r="L1907" t="s">
        <v>59</v>
      </c>
      <c r="M1907">
        <v>1</v>
      </c>
      <c r="N1907" t="s">
        <v>60</v>
      </c>
      <c r="O1907">
        <v>2</v>
      </c>
      <c r="P1907">
        <v>3</v>
      </c>
      <c r="Q1907" t="s">
        <v>103</v>
      </c>
      <c r="R1907" t="s">
        <v>104</v>
      </c>
      <c r="S1907" t="s">
        <v>73</v>
      </c>
      <c r="T1907" t="s">
        <v>74</v>
      </c>
      <c r="U1907" t="s">
        <v>33</v>
      </c>
      <c r="V1907">
        <v>54</v>
      </c>
      <c r="W1907">
        <v>55</v>
      </c>
      <c r="X1907" t="str">
        <f>IF(Table1[[#This Row],[Driver Age]]&lt;25,"(&lt;25) Young",IF(Table1[[#This Row],[Driver Age]]&lt;=60,"(25–60) Adult","(&gt;60) Senior"))</f>
        <v>(25–60) Adult</v>
      </c>
      <c r="Y1907" t="s">
        <v>75</v>
      </c>
      <c r="Z1907" t="s">
        <v>90</v>
      </c>
      <c r="AA1907" t="s">
        <v>76</v>
      </c>
      <c r="AB1907" t="s">
        <v>97</v>
      </c>
      <c r="AC1907">
        <v>1</v>
      </c>
      <c r="AD1907" t="s">
        <v>47</v>
      </c>
      <c r="AE1907" t="s">
        <v>79</v>
      </c>
      <c r="AF1907" t="s">
        <v>49</v>
      </c>
      <c r="AG1907" t="s">
        <v>50</v>
      </c>
      <c r="AH1907">
        <v>1.5</v>
      </c>
      <c r="AI1907" t="s">
        <v>66</v>
      </c>
      <c r="AJ1907" t="s">
        <v>52</v>
      </c>
    </row>
    <row r="1908" spans="1:36">
      <c r="A1908" t="s">
        <v>3117</v>
      </c>
      <c r="B1908">
        <f>1</f>
        <v>1</v>
      </c>
      <c r="C1908" t="s">
        <v>206</v>
      </c>
      <c r="D1908" t="str">
        <f>VLOOKUP(Table1[[#This Row],[State Name]], Lookup!$A$2:$B$33, 2, FALSE)</f>
        <v>OD</v>
      </c>
      <c r="E1908" t="s">
        <v>33</v>
      </c>
      <c r="F1908">
        <v>2020</v>
      </c>
      <c r="G1908" t="s">
        <v>111</v>
      </c>
      <c r="H1908">
        <f t="shared" si="29"/>
        <v>10</v>
      </c>
      <c r="I1908" s="3">
        <f>DATE(Table1[[#This Row],[Year]],Table1[[#This Row],[Month_Number]],1)</f>
        <v>44105</v>
      </c>
      <c r="J1908" t="s">
        <v>95</v>
      </c>
      <c r="K1908" t="s">
        <v>2102</v>
      </c>
      <c r="L1908" t="s">
        <v>59</v>
      </c>
      <c r="M1908">
        <v>5</v>
      </c>
      <c r="N1908" t="s">
        <v>86</v>
      </c>
      <c r="O1908">
        <v>0</v>
      </c>
      <c r="P1908">
        <v>0</v>
      </c>
      <c r="Q1908" t="s">
        <v>72</v>
      </c>
      <c r="R1908" t="s">
        <v>61</v>
      </c>
      <c r="S1908" t="s">
        <v>73</v>
      </c>
      <c r="T1908" t="s">
        <v>74</v>
      </c>
      <c r="U1908" t="s">
        <v>106</v>
      </c>
      <c r="V1908">
        <v>76</v>
      </c>
      <c r="W1908">
        <v>62</v>
      </c>
      <c r="X1908" t="str">
        <f>IF(Table1[[#This Row],[Driver Age]]&lt;25,"(&lt;25) Young",IF(Table1[[#This Row],[Driver Age]]&lt;=60,"(25–60) Adult","(&gt;60) Senior"))</f>
        <v>(&gt;60) Senior</v>
      </c>
      <c r="Y1908" t="s">
        <v>44</v>
      </c>
      <c r="Z1908" t="s">
        <v>33</v>
      </c>
      <c r="AA1908" t="s">
        <v>45</v>
      </c>
      <c r="AB1908" t="s">
        <v>64</v>
      </c>
      <c r="AC1908">
        <v>3</v>
      </c>
      <c r="AD1908" t="s">
        <v>47</v>
      </c>
      <c r="AE1908" t="s">
        <v>48</v>
      </c>
      <c r="AF1908" t="s">
        <v>49</v>
      </c>
      <c r="AG1908" t="s">
        <v>143</v>
      </c>
      <c r="AH1908">
        <v>0</v>
      </c>
      <c r="AI1908" t="s">
        <v>66</v>
      </c>
      <c r="AJ1908" t="s">
        <v>91</v>
      </c>
    </row>
    <row r="1909" spans="1:36">
      <c r="A1909" t="s">
        <v>3118</v>
      </c>
      <c r="B1909">
        <f>1</f>
        <v>1</v>
      </c>
      <c r="C1909" t="s">
        <v>191</v>
      </c>
      <c r="D1909" t="str">
        <f>VLOOKUP(Table1[[#This Row],[State Name]], Lookup!$A$2:$B$33, 2, FALSE)</f>
        <v>CH</v>
      </c>
      <c r="E1909" t="s">
        <v>33</v>
      </c>
      <c r="F1909">
        <v>2020</v>
      </c>
      <c r="G1909" t="s">
        <v>56</v>
      </c>
      <c r="H1909">
        <f t="shared" si="29"/>
        <v>1</v>
      </c>
      <c r="I1909" s="3">
        <f>DATE(Table1[[#This Row],[Year]],Table1[[#This Row],[Month_Number]],1)</f>
        <v>43831</v>
      </c>
      <c r="J1909" t="s">
        <v>35</v>
      </c>
      <c r="K1909" t="s">
        <v>2235</v>
      </c>
      <c r="L1909" t="s">
        <v>59</v>
      </c>
      <c r="M1909">
        <v>5</v>
      </c>
      <c r="N1909" t="s">
        <v>162</v>
      </c>
      <c r="O1909">
        <v>10</v>
      </c>
      <c r="P1909">
        <v>1</v>
      </c>
      <c r="Q1909" t="s">
        <v>103</v>
      </c>
      <c r="R1909" t="s">
        <v>88</v>
      </c>
      <c r="S1909" t="s">
        <v>120</v>
      </c>
      <c r="T1909" t="s">
        <v>63</v>
      </c>
      <c r="U1909" t="s">
        <v>89</v>
      </c>
      <c r="V1909">
        <v>100</v>
      </c>
      <c r="W1909">
        <v>66</v>
      </c>
      <c r="X1909" t="str">
        <f>IF(Table1[[#This Row],[Driver Age]]&lt;25,"(&lt;25) Young",IF(Table1[[#This Row],[Driver Age]]&lt;=60,"(25–60) Adult","(&gt;60) Senior"))</f>
        <v>(&gt;60) Senior</v>
      </c>
      <c r="Y1909" t="s">
        <v>75</v>
      </c>
      <c r="Z1909" t="s">
        <v>90</v>
      </c>
      <c r="AA1909" t="s">
        <v>76</v>
      </c>
      <c r="AB1909" t="s">
        <v>97</v>
      </c>
      <c r="AC1909">
        <v>12</v>
      </c>
      <c r="AD1909" t="s">
        <v>135</v>
      </c>
      <c r="AE1909" t="s">
        <v>48</v>
      </c>
      <c r="AF1909" t="s">
        <v>49</v>
      </c>
      <c r="AG1909" t="s">
        <v>50</v>
      </c>
      <c r="AH1909">
        <v>0.1</v>
      </c>
      <c r="AI1909" t="s">
        <v>51</v>
      </c>
      <c r="AJ1909" t="s">
        <v>67</v>
      </c>
    </row>
    <row r="1910" spans="1:36">
      <c r="A1910" t="s">
        <v>3119</v>
      </c>
      <c r="B1910">
        <f>1</f>
        <v>1</v>
      </c>
      <c r="C1910" t="s">
        <v>177</v>
      </c>
      <c r="D1910" t="str">
        <f>VLOOKUP(Table1[[#This Row],[State Name]], Lookup!$A$2:$B$33, 2, FALSE)</f>
        <v>MH</v>
      </c>
      <c r="E1910" t="s">
        <v>203</v>
      </c>
      <c r="F1910">
        <v>2021</v>
      </c>
      <c r="G1910" t="s">
        <v>138</v>
      </c>
      <c r="H1910">
        <f t="shared" si="29"/>
        <v>9</v>
      </c>
      <c r="I1910" s="3">
        <f>DATE(Table1[[#This Row],[Year]],Table1[[#This Row],[Month_Number]],1)</f>
        <v>44440</v>
      </c>
      <c r="J1910" t="s">
        <v>101</v>
      </c>
      <c r="K1910" t="s">
        <v>3120</v>
      </c>
      <c r="L1910" t="s">
        <v>37</v>
      </c>
      <c r="M1910">
        <v>3</v>
      </c>
      <c r="N1910" t="s">
        <v>86</v>
      </c>
      <c r="O1910">
        <v>10</v>
      </c>
      <c r="P1910">
        <v>4</v>
      </c>
      <c r="Q1910" t="s">
        <v>119</v>
      </c>
      <c r="R1910" t="s">
        <v>104</v>
      </c>
      <c r="S1910" t="s">
        <v>62</v>
      </c>
      <c r="T1910" t="s">
        <v>42</v>
      </c>
      <c r="U1910" t="s">
        <v>33</v>
      </c>
      <c r="V1910">
        <v>52</v>
      </c>
      <c r="W1910">
        <v>26</v>
      </c>
      <c r="X1910" t="str">
        <f>IF(Table1[[#This Row],[Driver Age]]&lt;25,"(&lt;25) Young",IF(Table1[[#This Row],[Driver Age]]&lt;=60,"(25–60) Adult","(&gt;60) Senior"))</f>
        <v>(25–60) Adult</v>
      </c>
      <c r="Y1910" t="s">
        <v>75</v>
      </c>
      <c r="Z1910" t="s">
        <v>90</v>
      </c>
      <c r="AA1910" t="s">
        <v>45</v>
      </c>
      <c r="AB1910" t="s">
        <v>97</v>
      </c>
      <c r="AC1910">
        <v>20</v>
      </c>
      <c r="AD1910" t="s">
        <v>114</v>
      </c>
      <c r="AE1910" t="s">
        <v>48</v>
      </c>
      <c r="AF1910" t="s">
        <v>49</v>
      </c>
      <c r="AG1910" t="s">
        <v>50</v>
      </c>
      <c r="AH1910">
        <v>0.4</v>
      </c>
      <c r="AI1910" t="s">
        <v>80</v>
      </c>
      <c r="AJ1910" t="s">
        <v>52</v>
      </c>
    </row>
    <row r="1911" spans="1:36">
      <c r="A1911" t="s">
        <v>3121</v>
      </c>
      <c r="B1911">
        <f>1</f>
        <v>1</v>
      </c>
      <c r="C1911" t="s">
        <v>54</v>
      </c>
      <c r="D1911" t="str">
        <f>VLOOKUP(Table1[[#This Row],[State Name]], Lookup!$A$2:$B$33, 2, FALSE)</f>
        <v>UP</v>
      </c>
      <c r="E1911" t="s">
        <v>174</v>
      </c>
      <c r="F1911">
        <v>2023</v>
      </c>
      <c r="G1911" t="s">
        <v>138</v>
      </c>
      <c r="H1911">
        <f t="shared" si="29"/>
        <v>9</v>
      </c>
      <c r="I1911" s="3">
        <f>DATE(Table1[[#This Row],[Year]],Table1[[#This Row],[Month_Number]],1)</f>
        <v>45170</v>
      </c>
      <c r="J1911" t="s">
        <v>146</v>
      </c>
      <c r="K1911" t="s">
        <v>802</v>
      </c>
      <c r="L1911" t="s">
        <v>50</v>
      </c>
      <c r="M1911">
        <v>5</v>
      </c>
      <c r="N1911" t="s">
        <v>71</v>
      </c>
      <c r="O1911">
        <v>5</v>
      </c>
      <c r="P1911">
        <v>1</v>
      </c>
      <c r="Q1911" t="s">
        <v>87</v>
      </c>
      <c r="R1911" t="s">
        <v>88</v>
      </c>
      <c r="S1911" t="s">
        <v>62</v>
      </c>
      <c r="T1911" t="s">
        <v>63</v>
      </c>
      <c r="U1911" t="s">
        <v>43</v>
      </c>
      <c r="V1911">
        <v>81</v>
      </c>
      <c r="W1911">
        <v>31</v>
      </c>
      <c r="X1911" t="str">
        <f>IF(Table1[[#This Row],[Driver Age]]&lt;25,"(&lt;25) Young",IF(Table1[[#This Row],[Driver Age]]&lt;=60,"(25–60) Adult","(&gt;60) Senior"))</f>
        <v>(25–60) Adult</v>
      </c>
      <c r="Y1911" t="s">
        <v>44</v>
      </c>
      <c r="Z1911" t="s">
        <v>33</v>
      </c>
      <c r="AA1911" t="s">
        <v>76</v>
      </c>
      <c r="AB1911" t="s">
        <v>77</v>
      </c>
      <c r="AC1911">
        <v>20</v>
      </c>
      <c r="AD1911" t="s">
        <v>114</v>
      </c>
      <c r="AE1911" t="s">
        <v>79</v>
      </c>
      <c r="AF1911" t="s">
        <v>49</v>
      </c>
      <c r="AG1911" t="s">
        <v>50</v>
      </c>
      <c r="AH1911">
        <v>0.2</v>
      </c>
      <c r="AI1911" t="s">
        <v>80</v>
      </c>
      <c r="AJ1911" t="s">
        <v>91</v>
      </c>
    </row>
    <row r="1912" spans="1:36">
      <c r="A1912" t="s">
        <v>3122</v>
      </c>
      <c r="B1912">
        <f>1</f>
        <v>1</v>
      </c>
      <c r="C1912" t="s">
        <v>327</v>
      </c>
      <c r="D1912" t="str">
        <f>VLOOKUP(Table1[[#This Row],[State Name]], Lookup!$A$2:$B$33, 2, FALSE)</f>
        <v>MN</v>
      </c>
      <c r="E1912" t="s">
        <v>33</v>
      </c>
      <c r="F1912">
        <v>2023</v>
      </c>
      <c r="G1912" t="s">
        <v>130</v>
      </c>
      <c r="H1912">
        <f t="shared" si="29"/>
        <v>4</v>
      </c>
      <c r="I1912" s="3">
        <f>DATE(Table1[[#This Row],[Year]],Table1[[#This Row],[Month_Number]],1)</f>
        <v>45017</v>
      </c>
      <c r="J1912" t="s">
        <v>95</v>
      </c>
      <c r="K1912" t="s">
        <v>2552</v>
      </c>
      <c r="L1912" t="s">
        <v>59</v>
      </c>
      <c r="M1912">
        <v>3</v>
      </c>
      <c r="N1912" t="s">
        <v>128</v>
      </c>
      <c r="O1912">
        <v>2</v>
      </c>
      <c r="P1912">
        <v>1</v>
      </c>
      <c r="Q1912" t="s">
        <v>103</v>
      </c>
      <c r="R1912" t="s">
        <v>61</v>
      </c>
      <c r="S1912" t="s">
        <v>62</v>
      </c>
      <c r="T1912" t="s">
        <v>105</v>
      </c>
      <c r="U1912" t="s">
        <v>33</v>
      </c>
      <c r="V1912">
        <v>63</v>
      </c>
      <c r="W1912">
        <v>60</v>
      </c>
      <c r="X1912" t="str">
        <f>IF(Table1[[#This Row],[Driver Age]]&lt;25,"(&lt;25) Young",IF(Table1[[#This Row],[Driver Age]]&lt;=60,"(25–60) Adult","(&gt;60) Senior"))</f>
        <v>(25–60) Adult</v>
      </c>
      <c r="Y1912" t="s">
        <v>44</v>
      </c>
      <c r="Z1912" t="s">
        <v>90</v>
      </c>
      <c r="AA1912" t="s">
        <v>76</v>
      </c>
      <c r="AB1912" t="s">
        <v>64</v>
      </c>
      <c r="AC1912">
        <v>4</v>
      </c>
      <c r="AD1912" t="s">
        <v>47</v>
      </c>
      <c r="AE1912" t="s">
        <v>79</v>
      </c>
      <c r="AF1912" t="s">
        <v>49</v>
      </c>
      <c r="AG1912" t="s">
        <v>50</v>
      </c>
      <c r="AH1912">
        <v>0.5</v>
      </c>
      <c r="AI1912" t="s">
        <v>66</v>
      </c>
      <c r="AJ1912" t="s">
        <v>52</v>
      </c>
    </row>
    <row r="1913" spans="1:36">
      <c r="A1913" t="s">
        <v>3123</v>
      </c>
      <c r="B1913">
        <f>1</f>
        <v>1</v>
      </c>
      <c r="C1913" t="s">
        <v>157</v>
      </c>
      <c r="D1913" t="str">
        <f>VLOOKUP(Table1[[#This Row],[State Name]], Lookup!$A$2:$B$33, 2, FALSE)</f>
        <v>KA</v>
      </c>
      <c r="E1913" t="s">
        <v>158</v>
      </c>
      <c r="F1913">
        <v>2022</v>
      </c>
      <c r="G1913" t="s">
        <v>117</v>
      </c>
      <c r="H1913">
        <f t="shared" si="29"/>
        <v>12</v>
      </c>
      <c r="I1913" s="3">
        <f>DATE(Table1[[#This Row],[Year]],Table1[[#This Row],[Month_Number]],1)</f>
        <v>44896</v>
      </c>
      <c r="J1913" t="s">
        <v>101</v>
      </c>
      <c r="K1913" t="s">
        <v>1080</v>
      </c>
      <c r="L1913" t="s">
        <v>59</v>
      </c>
      <c r="M1913">
        <v>1</v>
      </c>
      <c r="N1913" t="s">
        <v>60</v>
      </c>
      <c r="O1913">
        <v>3</v>
      </c>
      <c r="P1913">
        <v>2</v>
      </c>
      <c r="Q1913" t="s">
        <v>119</v>
      </c>
      <c r="R1913" t="s">
        <v>104</v>
      </c>
      <c r="S1913" t="s">
        <v>62</v>
      </c>
      <c r="T1913" t="s">
        <v>105</v>
      </c>
      <c r="U1913" t="s">
        <v>43</v>
      </c>
      <c r="V1913">
        <v>109</v>
      </c>
      <c r="W1913">
        <v>23</v>
      </c>
      <c r="X1913" t="str">
        <f>IF(Table1[[#This Row],[Driver Age]]&lt;25,"(&lt;25) Young",IF(Table1[[#This Row],[Driver Age]]&lt;=60,"(25–60) Adult","(&gt;60) Senior"))</f>
        <v>(&lt;25) Young</v>
      </c>
      <c r="Y1913" t="s">
        <v>75</v>
      </c>
      <c r="Z1913" t="s">
        <v>107</v>
      </c>
      <c r="AA1913" t="s">
        <v>76</v>
      </c>
      <c r="AB1913" t="s">
        <v>46</v>
      </c>
      <c r="AC1913">
        <v>8</v>
      </c>
      <c r="AD1913" t="s">
        <v>78</v>
      </c>
      <c r="AE1913" t="s">
        <v>79</v>
      </c>
      <c r="AF1913" t="s">
        <v>49</v>
      </c>
      <c r="AG1913" t="s">
        <v>50</v>
      </c>
      <c r="AH1913">
        <v>0.67</v>
      </c>
      <c r="AI1913" t="s">
        <v>168</v>
      </c>
      <c r="AJ1913" t="s">
        <v>67</v>
      </c>
    </row>
    <row r="1914" spans="1:36">
      <c r="A1914" t="s">
        <v>3124</v>
      </c>
      <c r="B1914">
        <f>1</f>
        <v>1</v>
      </c>
      <c r="C1914" t="s">
        <v>270</v>
      </c>
      <c r="D1914" t="str">
        <f>VLOOKUP(Table1[[#This Row],[State Name]], Lookup!$A$2:$B$33, 2, FALSE)</f>
        <v>HR</v>
      </c>
      <c r="E1914" t="s">
        <v>33</v>
      </c>
      <c r="F1914">
        <v>2022</v>
      </c>
      <c r="G1914" t="s">
        <v>111</v>
      </c>
      <c r="H1914">
        <f t="shared" si="29"/>
        <v>10</v>
      </c>
      <c r="I1914" s="3">
        <f>DATE(Table1[[#This Row],[Year]],Table1[[#This Row],[Month_Number]],1)</f>
        <v>44835</v>
      </c>
      <c r="J1914" t="s">
        <v>35</v>
      </c>
      <c r="K1914" t="s">
        <v>580</v>
      </c>
      <c r="L1914" t="s">
        <v>37</v>
      </c>
      <c r="M1914">
        <v>2</v>
      </c>
      <c r="N1914" t="s">
        <v>60</v>
      </c>
      <c r="O1914">
        <v>4</v>
      </c>
      <c r="P1914">
        <v>0</v>
      </c>
      <c r="Q1914" t="s">
        <v>103</v>
      </c>
      <c r="R1914" t="s">
        <v>61</v>
      </c>
      <c r="S1914" t="s">
        <v>62</v>
      </c>
      <c r="T1914" t="s">
        <v>63</v>
      </c>
      <c r="U1914" t="s">
        <v>106</v>
      </c>
      <c r="V1914">
        <v>114</v>
      </c>
      <c r="W1914">
        <v>48</v>
      </c>
      <c r="X1914" t="str">
        <f>IF(Table1[[#This Row],[Driver Age]]&lt;25,"(&lt;25) Young",IF(Table1[[#This Row],[Driver Age]]&lt;=60,"(25–60) Adult","(&gt;60) Senior"))</f>
        <v>(25–60) Adult</v>
      </c>
      <c r="Y1914" t="s">
        <v>44</v>
      </c>
      <c r="Z1914" t="s">
        <v>107</v>
      </c>
      <c r="AA1914" t="s">
        <v>76</v>
      </c>
      <c r="AB1914" t="s">
        <v>46</v>
      </c>
      <c r="AC1914">
        <v>1</v>
      </c>
      <c r="AD1914" t="s">
        <v>47</v>
      </c>
      <c r="AE1914" t="s">
        <v>79</v>
      </c>
      <c r="AF1914" t="s">
        <v>49</v>
      </c>
      <c r="AG1914" t="s">
        <v>143</v>
      </c>
      <c r="AH1914">
        <v>0</v>
      </c>
      <c r="AI1914" t="s">
        <v>108</v>
      </c>
      <c r="AJ1914" t="s">
        <v>81</v>
      </c>
    </row>
    <row r="1915" spans="1:36">
      <c r="A1915" t="s">
        <v>3125</v>
      </c>
      <c r="B1915">
        <f>1</f>
        <v>1</v>
      </c>
      <c r="C1915" t="s">
        <v>220</v>
      </c>
      <c r="D1915" t="str">
        <f>VLOOKUP(Table1[[#This Row],[State Name]], Lookup!$A$2:$B$33, 2, FALSE)</f>
        <v>NL</v>
      </c>
      <c r="E1915" t="s">
        <v>33</v>
      </c>
      <c r="F1915">
        <v>2023</v>
      </c>
      <c r="G1915" t="s">
        <v>111</v>
      </c>
      <c r="H1915">
        <f t="shared" si="29"/>
        <v>10</v>
      </c>
      <c r="I1915" s="3">
        <f>DATE(Table1[[#This Row],[Year]],Table1[[#This Row],[Month_Number]],1)</f>
        <v>45200</v>
      </c>
      <c r="J1915" t="s">
        <v>95</v>
      </c>
      <c r="K1915" t="s">
        <v>2319</v>
      </c>
      <c r="L1915" t="s">
        <v>50</v>
      </c>
      <c r="M1915">
        <v>1</v>
      </c>
      <c r="N1915" t="s">
        <v>162</v>
      </c>
      <c r="O1915">
        <v>8</v>
      </c>
      <c r="P1915">
        <v>3</v>
      </c>
      <c r="Q1915" t="s">
        <v>72</v>
      </c>
      <c r="R1915" t="s">
        <v>104</v>
      </c>
      <c r="S1915" t="s">
        <v>62</v>
      </c>
      <c r="T1915" t="s">
        <v>63</v>
      </c>
      <c r="U1915" t="s">
        <v>43</v>
      </c>
      <c r="V1915">
        <v>84</v>
      </c>
      <c r="W1915">
        <v>18</v>
      </c>
      <c r="X1915" t="str">
        <f>IF(Table1[[#This Row],[Driver Age]]&lt;25,"(&lt;25) Young",IF(Table1[[#This Row],[Driver Age]]&lt;=60,"(25–60) Adult","(&gt;60) Senior"))</f>
        <v>(&lt;25) Young</v>
      </c>
      <c r="Y1915" t="s">
        <v>75</v>
      </c>
      <c r="Z1915" t="s">
        <v>33</v>
      </c>
      <c r="AA1915" t="s">
        <v>76</v>
      </c>
      <c r="AB1915" t="s">
        <v>97</v>
      </c>
      <c r="AC1915">
        <v>7</v>
      </c>
      <c r="AD1915" t="s">
        <v>78</v>
      </c>
      <c r="AE1915" t="s">
        <v>79</v>
      </c>
      <c r="AF1915" t="s">
        <v>49</v>
      </c>
      <c r="AG1915" t="s">
        <v>50</v>
      </c>
      <c r="AH1915">
        <v>0.38</v>
      </c>
      <c r="AI1915" t="s">
        <v>168</v>
      </c>
      <c r="AJ1915" t="s">
        <v>91</v>
      </c>
    </row>
    <row r="1916" spans="1:36">
      <c r="A1916" t="s">
        <v>3126</v>
      </c>
      <c r="B1916">
        <f>1</f>
        <v>1</v>
      </c>
      <c r="C1916" t="s">
        <v>286</v>
      </c>
      <c r="D1916" t="str">
        <f>VLOOKUP(Table1[[#This Row],[State Name]], Lookup!$A$2:$B$33, 2, FALSE)</f>
        <v>GA</v>
      </c>
      <c r="E1916" t="s">
        <v>33</v>
      </c>
      <c r="F1916">
        <v>2022</v>
      </c>
      <c r="G1916" t="s">
        <v>56</v>
      </c>
      <c r="H1916">
        <f t="shared" si="29"/>
        <v>1</v>
      </c>
      <c r="I1916" s="3">
        <f>DATE(Table1[[#This Row],[Year]],Table1[[#This Row],[Month_Number]],1)</f>
        <v>44562</v>
      </c>
      <c r="J1916" t="s">
        <v>84</v>
      </c>
      <c r="K1916" t="s">
        <v>3127</v>
      </c>
      <c r="L1916" t="s">
        <v>50</v>
      </c>
      <c r="M1916">
        <v>3</v>
      </c>
      <c r="N1916" t="s">
        <v>162</v>
      </c>
      <c r="O1916">
        <v>8</v>
      </c>
      <c r="P1916">
        <v>5</v>
      </c>
      <c r="Q1916" t="s">
        <v>72</v>
      </c>
      <c r="R1916" t="s">
        <v>88</v>
      </c>
      <c r="S1916" t="s">
        <v>41</v>
      </c>
      <c r="T1916" t="s">
        <v>63</v>
      </c>
      <c r="U1916" t="s">
        <v>43</v>
      </c>
      <c r="V1916">
        <v>98</v>
      </c>
      <c r="W1916">
        <v>59</v>
      </c>
      <c r="X1916" t="str">
        <f>IF(Table1[[#This Row],[Driver Age]]&lt;25,"(&lt;25) Young",IF(Table1[[#This Row],[Driver Age]]&lt;=60,"(25–60) Adult","(&gt;60) Senior"))</f>
        <v>(25–60) Adult</v>
      </c>
      <c r="Y1916" t="s">
        <v>75</v>
      </c>
      <c r="Z1916" t="s">
        <v>107</v>
      </c>
      <c r="AA1916" t="s">
        <v>76</v>
      </c>
      <c r="AB1916" t="s">
        <v>97</v>
      </c>
      <c r="AC1916">
        <v>16</v>
      </c>
      <c r="AD1916" t="s">
        <v>135</v>
      </c>
      <c r="AE1916" t="s">
        <v>79</v>
      </c>
      <c r="AF1916" t="s">
        <v>26</v>
      </c>
      <c r="AG1916" t="s">
        <v>50</v>
      </c>
      <c r="AH1916">
        <v>0.62</v>
      </c>
      <c r="AI1916" t="s">
        <v>66</v>
      </c>
      <c r="AJ1916" t="s">
        <v>67</v>
      </c>
    </row>
    <row r="1917" spans="1:36">
      <c r="A1917" t="s">
        <v>3128</v>
      </c>
      <c r="B1917">
        <f>1</f>
        <v>1</v>
      </c>
      <c r="C1917" t="s">
        <v>253</v>
      </c>
      <c r="D1917" t="str">
        <f>VLOOKUP(Table1[[#This Row],[State Name]], Lookup!$A$2:$B$33, 2, FALSE)</f>
        <v>UK</v>
      </c>
      <c r="E1917" t="s">
        <v>33</v>
      </c>
      <c r="F1917">
        <v>2019</v>
      </c>
      <c r="G1917" t="s">
        <v>171</v>
      </c>
      <c r="H1917">
        <f t="shared" si="29"/>
        <v>2</v>
      </c>
      <c r="I1917" s="3">
        <f>DATE(Table1[[#This Row],[Year]],Table1[[#This Row],[Month_Number]],1)</f>
        <v>43497</v>
      </c>
      <c r="J1917" t="s">
        <v>154</v>
      </c>
      <c r="K1917" t="s">
        <v>3129</v>
      </c>
      <c r="L1917" t="s">
        <v>37</v>
      </c>
      <c r="M1917">
        <v>1</v>
      </c>
      <c r="N1917" t="s">
        <v>128</v>
      </c>
      <c r="O1917">
        <v>6</v>
      </c>
      <c r="P1917">
        <v>5</v>
      </c>
      <c r="Q1917" t="s">
        <v>87</v>
      </c>
      <c r="R1917" t="s">
        <v>88</v>
      </c>
      <c r="S1917" t="s">
        <v>73</v>
      </c>
      <c r="T1917" t="s">
        <v>105</v>
      </c>
      <c r="U1917" t="s">
        <v>33</v>
      </c>
      <c r="V1917">
        <v>44</v>
      </c>
      <c r="W1917">
        <v>20</v>
      </c>
      <c r="X1917" t="str">
        <f>IF(Table1[[#This Row],[Driver Age]]&lt;25,"(&lt;25) Young",IF(Table1[[#This Row],[Driver Age]]&lt;=60,"(25–60) Adult","(&gt;60) Senior"))</f>
        <v>(&lt;25) Young</v>
      </c>
      <c r="Y1917" t="s">
        <v>44</v>
      </c>
      <c r="Z1917" t="s">
        <v>107</v>
      </c>
      <c r="AA1917" t="s">
        <v>76</v>
      </c>
      <c r="AB1917" t="s">
        <v>64</v>
      </c>
      <c r="AC1917">
        <v>18</v>
      </c>
      <c r="AD1917" t="s">
        <v>114</v>
      </c>
      <c r="AE1917" t="s">
        <v>65</v>
      </c>
      <c r="AF1917" t="s">
        <v>26</v>
      </c>
      <c r="AG1917" t="s">
        <v>50</v>
      </c>
      <c r="AH1917">
        <v>0.83</v>
      </c>
      <c r="AI1917" t="s">
        <v>168</v>
      </c>
      <c r="AJ1917" t="s">
        <v>109</v>
      </c>
    </row>
    <row r="1918" spans="1:36">
      <c r="A1918" t="s">
        <v>3130</v>
      </c>
      <c r="B1918">
        <f>1</f>
        <v>1</v>
      </c>
      <c r="C1918" t="s">
        <v>327</v>
      </c>
      <c r="D1918" t="str">
        <f>VLOOKUP(Table1[[#This Row],[State Name]], Lookup!$A$2:$B$33, 2, FALSE)</f>
        <v>MN</v>
      </c>
      <c r="E1918" t="s">
        <v>33</v>
      </c>
      <c r="F1918">
        <v>2019</v>
      </c>
      <c r="G1918" t="s">
        <v>117</v>
      </c>
      <c r="H1918">
        <f t="shared" si="29"/>
        <v>12</v>
      </c>
      <c r="I1918" s="3">
        <f>DATE(Table1[[#This Row],[Year]],Table1[[#This Row],[Month_Number]],1)</f>
        <v>43800</v>
      </c>
      <c r="J1918" t="s">
        <v>57</v>
      </c>
      <c r="K1918" t="s">
        <v>389</v>
      </c>
      <c r="L1918" t="s">
        <v>59</v>
      </c>
      <c r="M1918">
        <v>4</v>
      </c>
      <c r="N1918" t="s">
        <v>128</v>
      </c>
      <c r="O1918">
        <v>9</v>
      </c>
      <c r="P1918">
        <v>2</v>
      </c>
      <c r="Q1918" t="s">
        <v>72</v>
      </c>
      <c r="R1918" t="s">
        <v>61</v>
      </c>
      <c r="S1918" t="s">
        <v>41</v>
      </c>
      <c r="T1918" t="s">
        <v>42</v>
      </c>
      <c r="U1918" t="s">
        <v>106</v>
      </c>
      <c r="V1918">
        <v>59</v>
      </c>
      <c r="W1918">
        <v>41</v>
      </c>
      <c r="X1918" t="str">
        <f>IF(Table1[[#This Row],[Driver Age]]&lt;25,"(&lt;25) Young",IF(Table1[[#This Row],[Driver Age]]&lt;=60,"(25–60) Adult","(&gt;60) Senior"))</f>
        <v>(25–60) Adult</v>
      </c>
      <c r="Y1918" t="s">
        <v>75</v>
      </c>
      <c r="Z1918" t="s">
        <v>90</v>
      </c>
      <c r="AA1918" t="s">
        <v>76</v>
      </c>
      <c r="AB1918" t="s">
        <v>64</v>
      </c>
      <c r="AC1918">
        <v>18</v>
      </c>
      <c r="AD1918" t="s">
        <v>114</v>
      </c>
      <c r="AE1918" t="s">
        <v>65</v>
      </c>
      <c r="AF1918" t="s">
        <v>49</v>
      </c>
      <c r="AG1918" t="s">
        <v>50</v>
      </c>
      <c r="AH1918">
        <v>0.22</v>
      </c>
      <c r="AI1918" t="s">
        <v>108</v>
      </c>
      <c r="AJ1918" t="s">
        <v>52</v>
      </c>
    </row>
    <row r="1919" spans="1:36">
      <c r="A1919" t="s">
        <v>3131</v>
      </c>
      <c r="B1919">
        <f>1</f>
        <v>1</v>
      </c>
      <c r="C1919" t="s">
        <v>270</v>
      </c>
      <c r="D1919" t="str">
        <f>VLOOKUP(Table1[[#This Row],[State Name]], Lookup!$A$2:$B$33, 2, FALSE)</f>
        <v>HR</v>
      </c>
      <c r="E1919" t="s">
        <v>33</v>
      </c>
      <c r="F1919">
        <v>2020</v>
      </c>
      <c r="G1919" t="s">
        <v>56</v>
      </c>
      <c r="H1919">
        <f t="shared" si="29"/>
        <v>1</v>
      </c>
      <c r="I1919" s="3">
        <f>DATE(Table1[[#This Row],[Year]],Table1[[#This Row],[Month_Number]],1)</f>
        <v>43831</v>
      </c>
      <c r="J1919" t="s">
        <v>57</v>
      </c>
      <c r="K1919" t="s">
        <v>237</v>
      </c>
      <c r="L1919" t="s">
        <v>50</v>
      </c>
      <c r="M1919">
        <v>3</v>
      </c>
      <c r="N1919" t="s">
        <v>38</v>
      </c>
      <c r="O1919">
        <v>6</v>
      </c>
      <c r="P1919">
        <v>3</v>
      </c>
      <c r="Q1919" t="s">
        <v>39</v>
      </c>
      <c r="R1919" t="s">
        <v>61</v>
      </c>
      <c r="S1919" t="s">
        <v>73</v>
      </c>
      <c r="T1919" t="s">
        <v>74</v>
      </c>
      <c r="U1919" t="s">
        <v>33</v>
      </c>
      <c r="V1919">
        <v>32</v>
      </c>
      <c r="W1919">
        <v>26</v>
      </c>
      <c r="X1919" t="str">
        <f>IF(Table1[[#This Row],[Driver Age]]&lt;25,"(&lt;25) Young",IF(Table1[[#This Row],[Driver Age]]&lt;=60,"(25–60) Adult","(&gt;60) Senior"))</f>
        <v>(25–60) Adult</v>
      </c>
      <c r="Y1919" t="s">
        <v>44</v>
      </c>
      <c r="Z1919" t="s">
        <v>107</v>
      </c>
      <c r="AA1919" t="s">
        <v>45</v>
      </c>
      <c r="AB1919" t="s">
        <v>77</v>
      </c>
      <c r="AC1919">
        <v>22</v>
      </c>
      <c r="AD1919" t="s">
        <v>47</v>
      </c>
      <c r="AE1919" t="s">
        <v>48</v>
      </c>
      <c r="AF1919" t="s">
        <v>49</v>
      </c>
      <c r="AG1919" t="s">
        <v>50</v>
      </c>
      <c r="AH1919">
        <v>0.5</v>
      </c>
      <c r="AI1919" t="s">
        <v>80</v>
      </c>
      <c r="AJ1919" t="s">
        <v>109</v>
      </c>
    </row>
    <row r="1920" spans="1:36">
      <c r="A1920" t="s">
        <v>3132</v>
      </c>
      <c r="B1920">
        <f>1</f>
        <v>1</v>
      </c>
      <c r="C1920" t="s">
        <v>32</v>
      </c>
      <c r="D1920" t="str">
        <f>VLOOKUP(Table1[[#This Row],[State Name]], Lookup!$A$2:$B$33, 2, FALSE)</f>
        <v>JK</v>
      </c>
      <c r="E1920" t="s">
        <v>33</v>
      </c>
      <c r="F1920">
        <v>2022</v>
      </c>
      <c r="G1920" t="s">
        <v>100</v>
      </c>
      <c r="H1920">
        <f t="shared" si="29"/>
        <v>11</v>
      </c>
      <c r="I1920" s="3">
        <f>DATE(Table1[[#This Row],[Year]],Table1[[#This Row],[Month_Number]],1)</f>
        <v>44866</v>
      </c>
      <c r="J1920" t="s">
        <v>84</v>
      </c>
      <c r="K1920" t="s">
        <v>465</v>
      </c>
      <c r="L1920" t="s">
        <v>50</v>
      </c>
      <c r="M1920">
        <v>1</v>
      </c>
      <c r="N1920" t="s">
        <v>38</v>
      </c>
      <c r="O1920">
        <v>6</v>
      </c>
      <c r="P1920">
        <v>1</v>
      </c>
      <c r="Q1920" t="s">
        <v>39</v>
      </c>
      <c r="R1920" t="s">
        <v>104</v>
      </c>
      <c r="S1920" t="s">
        <v>41</v>
      </c>
      <c r="T1920" t="s">
        <v>42</v>
      </c>
      <c r="U1920" t="s">
        <v>89</v>
      </c>
      <c r="V1920">
        <v>31</v>
      </c>
      <c r="W1920">
        <v>43</v>
      </c>
      <c r="X1920" t="str">
        <f>IF(Table1[[#This Row],[Driver Age]]&lt;25,"(&lt;25) Young",IF(Table1[[#This Row],[Driver Age]]&lt;=60,"(25–60) Adult","(&gt;60) Senior"))</f>
        <v>(25–60) Adult</v>
      </c>
      <c r="Y1920" t="s">
        <v>44</v>
      </c>
      <c r="Z1920" t="s">
        <v>107</v>
      </c>
      <c r="AA1920" t="s">
        <v>76</v>
      </c>
      <c r="AB1920" t="s">
        <v>77</v>
      </c>
      <c r="AC1920">
        <v>14</v>
      </c>
      <c r="AD1920" t="s">
        <v>135</v>
      </c>
      <c r="AE1920" t="s">
        <v>79</v>
      </c>
      <c r="AF1920" t="s">
        <v>26</v>
      </c>
      <c r="AG1920" t="s">
        <v>50</v>
      </c>
      <c r="AH1920">
        <v>0.17</v>
      </c>
      <c r="AI1920" t="s">
        <v>108</v>
      </c>
      <c r="AJ1920" t="s">
        <v>109</v>
      </c>
    </row>
    <row r="1921" spans="1:36">
      <c r="A1921" t="s">
        <v>3133</v>
      </c>
      <c r="B1921">
        <f>1</f>
        <v>1</v>
      </c>
      <c r="C1921" t="s">
        <v>294</v>
      </c>
      <c r="D1921" t="str">
        <f>VLOOKUP(Table1[[#This Row],[State Name]], Lookup!$A$2:$B$33, 2, FALSE)</f>
        <v>MZ</v>
      </c>
      <c r="E1921" t="s">
        <v>33</v>
      </c>
      <c r="F1921">
        <v>2023</v>
      </c>
      <c r="G1921" t="s">
        <v>130</v>
      </c>
      <c r="H1921">
        <f t="shared" si="29"/>
        <v>4</v>
      </c>
      <c r="I1921" s="3">
        <f>DATE(Table1[[#This Row],[Year]],Table1[[#This Row],[Month_Number]],1)</f>
        <v>45017</v>
      </c>
      <c r="J1921" t="s">
        <v>154</v>
      </c>
      <c r="K1921" t="s">
        <v>3134</v>
      </c>
      <c r="L1921" t="s">
        <v>50</v>
      </c>
      <c r="M1921">
        <v>3</v>
      </c>
      <c r="N1921" t="s">
        <v>162</v>
      </c>
      <c r="O1921">
        <v>8</v>
      </c>
      <c r="P1921">
        <v>0</v>
      </c>
      <c r="Q1921" t="s">
        <v>119</v>
      </c>
      <c r="R1921" t="s">
        <v>61</v>
      </c>
      <c r="S1921" t="s">
        <v>120</v>
      </c>
      <c r="T1921" t="s">
        <v>63</v>
      </c>
      <c r="U1921" t="s">
        <v>43</v>
      </c>
      <c r="V1921">
        <v>65</v>
      </c>
      <c r="W1921">
        <v>19</v>
      </c>
      <c r="X1921" t="str">
        <f>IF(Table1[[#This Row],[Driver Age]]&lt;25,"(&lt;25) Young",IF(Table1[[#This Row],[Driver Age]]&lt;=60,"(25–60) Adult","(&gt;60) Senior"))</f>
        <v>(&lt;25) Young</v>
      </c>
      <c r="Y1921" t="s">
        <v>75</v>
      </c>
      <c r="Z1921" t="s">
        <v>107</v>
      </c>
      <c r="AA1921" t="s">
        <v>45</v>
      </c>
      <c r="AB1921" t="s">
        <v>46</v>
      </c>
      <c r="AC1921">
        <v>0</v>
      </c>
      <c r="AD1921" t="s">
        <v>47</v>
      </c>
      <c r="AE1921" t="s">
        <v>79</v>
      </c>
      <c r="AF1921" t="s">
        <v>26</v>
      </c>
      <c r="AG1921" t="s">
        <v>143</v>
      </c>
      <c r="AH1921">
        <v>0</v>
      </c>
      <c r="AI1921" t="s">
        <v>168</v>
      </c>
      <c r="AJ1921" t="s">
        <v>52</v>
      </c>
    </row>
    <row r="1922" spans="1:36">
      <c r="A1922" t="s">
        <v>3135</v>
      </c>
      <c r="B1922">
        <f>1</f>
        <v>1</v>
      </c>
      <c r="C1922" t="s">
        <v>327</v>
      </c>
      <c r="D1922" t="str">
        <f>VLOOKUP(Table1[[#This Row],[State Name]], Lookup!$A$2:$B$33, 2, FALSE)</f>
        <v>MN</v>
      </c>
      <c r="E1922" t="s">
        <v>33</v>
      </c>
      <c r="F1922">
        <v>2020</v>
      </c>
      <c r="G1922" t="s">
        <v>130</v>
      </c>
      <c r="H1922">
        <f t="shared" ref="H1922:H1985" si="30">MONTH(DATEVALUE(G1922 &amp; " 5"))</f>
        <v>4</v>
      </c>
      <c r="I1922" s="3">
        <f>DATE(Table1[[#This Row],[Year]],Table1[[#This Row],[Month_Number]],1)</f>
        <v>43922</v>
      </c>
      <c r="J1922" t="s">
        <v>35</v>
      </c>
      <c r="K1922" t="s">
        <v>646</v>
      </c>
      <c r="L1922" t="s">
        <v>50</v>
      </c>
      <c r="M1922">
        <v>2</v>
      </c>
      <c r="N1922" t="s">
        <v>113</v>
      </c>
      <c r="O1922">
        <v>8</v>
      </c>
      <c r="P1922">
        <v>1</v>
      </c>
      <c r="Q1922" t="s">
        <v>119</v>
      </c>
      <c r="R1922" t="s">
        <v>40</v>
      </c>
      <c r="S1922" t="s">
        <v>62</v>
      </c>
      <c r="T1922" t="s">
        <v>42</v>
      </c>
      <c r="U1922" t="s">
        <v>89</v>
      </c>
      <c r="V1922">
        <v>93</v>
      </c>
      <c r="W1922">
        <v>32</v>
      </c>
      <c r="X1922" t="str">
        <f>IF(Table1[[#This Row],[Driver Age]]&lt;25,"(&lt;25) Young",IF(Table1[[#This Row],[Driver Age]]&lt;=60,"(25–60) Adult","(&gt;60) Senior"))</f>
        <v>(25–60) Adult</v>
      </c>
      <c r="Y1922" t="s">
        <v>44</v>
      </c>
      <c r="Z1922" t="s">
        <v>33</v>
      </c>
      <c r="AA1922" t="s">
        <v>76</v>
      </c>
      <c r="AB1922" t="s">
        <v>77</v>
      </c>
      <c r="AC1922">
        <v>16</v>
      </c>
      <c r="AD1922" t="s">
        <v>135</v>
      </c>
      <c r="AE1922" t="s">
        <v>48</v>
      </c>
      <c r="AF1922" t="s">
        <v>49</v>
      </c>
      <c r="AG1922" t="s">
        <v>50</v>
      </c>
      <c r="AH1922">
        <v>0.12</v>
      </c>
      <c r="AI1922" t="s">
        <v>80</v>
      </c>
      <c r="AJ1922" t="s">
        <v>67</v>
      </c>
    </row>
    <row r="1923" spans="1:36">
      <c r="A1923" t="s">
        <v>3136</v>
      </c>
      <c r="B1923">
        <f>1</f>
        <v>1</v>
      </c>
      <c r="C1923" t="s">
        <v>152</v>
      </c>
      <c r="D1923" t="str">
        <f>VLOOKUP(Table1[[#This Row],[State Name]], Lookup!$A$2:$B$33, 2, FALSE)</f>
        <v>AP</v>
      </c>
      <c r="E1923" t="s">
        <v>153</v>
      </c>
      <c r="F1923">
        <v>2018</v>
      </c>
      <c r="G1923" t="s">
        <v>100</v>
      </c>
      <c r="H1923">
        <f t="shared" si="30"/>
        <v>11</v>
      </c>
      <c r="I1923" s="3">
        <f>DATE(Table1[[#This Row],[Year]],Table1[[#This Row],[Month_Number]],1)</f>
        <v>43405</v>
      </c>
      <c r="J1923" t="s">
        <v>35</v>
      </c>
      <c r="K1923" t="s">
        <v>1013</v>
      </c>
      <c r="L1923" t="s">
        <v>50</v>
      </c>
      <c r="M1923">
        <v>1</v>
      </c>
      <c r="N1923" t="s">
        <v>71</v>
      </c>
      <c r="O1923">
        <v>3</v>
      </c>
      <c r="P1923">
        <v>1</v>
      </c>
      <c r="Q1923" t="s">
        <v>39</v>
      </c>
      <c r="R1923" t="s">
        <v>61</v>
      </c>
      <c r="S1923" t="s">
        <v>120</v>
      </c>
      <c r="T1923" t="s">
        <v>42</v>
      </c>
      <c r="U1923" t="s">
        <v>43</v>
      </c>
      <c r="V1923">
        <v>98</v>
      </c>
      <c r="W1923">
        <v>22</v>
      </c>
      <c r="X1923" t="str">
        <f>IF(Table1[[#This Row],[Driver Age]]&lt;25,"(&lt;25) Young",IF(Table1[[#This Row],[Driver Age]]&lt;=60,"(25–60) Adult","(&gt;60) Senior"))</f>
        <v>(&lt;25) Young</v>
      </c>
      <c r="Y1923" t="s">
        <v>75</v>
      </c>
      <c r="Z1923" t="s">
        <v>107</v>
      </c>
      <c r="AA1923" t="s">
        <v>76</v>
      </c>
      <c r="AB1923" t="s">
        <v>64</v>
      </c>
      <c r="AC1923">
        <v>9</v>
      </c>
      <c r="AD1923" t="s">
        <v>78</v>
      </c>
      <c r="AE1923" t="s">
        <v>65</v>
      </c>
      <c r="AF1923" t="s">
        <v>49</v>
      </c>
      <c r="AG1923" t="s">
        <v>50</v>
      </c>
      <c r="AH1923">
        <v>0.33</v>
      </c>
      <c r="AI1923" t="s">
        <v>168</v>
      </c>
      <c r="AJ1923" t="s">
        <v>67</v>
      </c>
    </row>
    <row r="1924" spans="1:36">
      <c r="A1924" t="s">
        <v>3137</v>
      </c>
      <c r="B1924">
        <f>1</f>
        <v>1</v>
      </c>
      <c r="C1924" t="s">
        <v>152</v>
      </c>
      <c r="D1924" t="str">
        <f>VLOOKUP(Table1[[#This Row],[State Name]], Lookup!$A$2:$B$33, 2, FALSE)</f>
        <v>AP</v>
      </c>
      <c r="E1924" t="s">
        <v>273</v>
      </c>
      <c r="F1924">
        <v>2022</v>
      </c>
      <c r="G1924" t="s">
        <v>117</v>
      </c>
      <c r="H1924">
        <f t="shared" si="30"/>
        <v>12</v>
      </c>
      <c r="I1924" s="3">
        <f>DATE(Table1[[#This Row],[Year]],Table1[[#This Row],[Month_Number]],1)</f>
        <v>44896</v>
      </c>
      <c r="J1924" t="s">
        <v>146</v>
      </c>
      <c r="K1924" t="s">
        <v>1730</v>
      </c>
      <c r="L1924" t="s">
        <v>37</v>
      </c>
      <c r="M1924">
        <v>2</v>
      </c>
      <c r="N1924" t="s">
        <v>86</v>
      </c>
      <c r="O1924">
        <v>8</v>
      </c>
      <c r="P1924">
        <v>4</v>
      </c>
      <c r="Q1924" t="s">
        <v>87</v>
      </c>
      <c r="R1924" t="s">
        <v>40</v>
      </c>
      <c r="S1924" t="s">
        <v>62</v>
      </c>
      <c r="T1924" t="s">
        <v>63</v>
      </c>
      <c r="U1924" t="s">
        <v>89</v>
      </c>
      <c r="V1924">
        <v>59</v>
      </c>
      <c r="W1924">
        <v>56</v>
      </c>
      <c r="X1924" t="str">
        <f>IF(Table1[[#This Row],[Driver Age]]&lt;25,"(&lt;25) Young",IF(Table1[[#This Row],[Driver Age]]&lt;=60,"(25–60) Adult","(&gt;60) Senior"))</f>
        <v>(25–60) Adult</v>
      </c>
      <c r="Y1924" t="s">
        <v>44</v>
      </c>
      <c r="Z1924" t="s">
        <v>107</v>
      </c>
      <c r="AA1924" t="s">
        <v>76</v>
      </c>
      <c r="AB1924" t="s">
        <v>46</v>
      </c>
      <c r="AC1924">
        <v>6</v>
      </c>
      <c r="AD1924" t="s">
        <v>78</v>
      </c>
      <c r="AE1924" t="s">
        <v>79</v>
      </c>
      <c r="AF1924" t="s">
        <v>49</v>
      </c>
      <c r="AG1924" t="s">
        <v>50</v>
      </c>
      <c r="AH1924">
        <v>0.5</v>
      </c>
      <c r="AI1924" t="s">
        <v>66</v>
      </c>
      <c r="AJ1924" t="s">
        <v>52</v>
      </c>
    </row>
    <row r="1925" spans="1:36">
      <c r="A1925" t="s">
        <v>3138</v>
      </c>
      <c r="B1925">
        <f>1</f>
        <v>1</v>
      </c>
      <c r="C1925" t="s">
        <v>152</v>
      </c>
      <c r="D1925" t="str">
        <f>VLOOKUP(Table1[[#This Row],[State Name]], Lookup!$A$2:$B$33, 2, FALSE)</f>
        <v>AP</v>
      </c>
      <c r="E1925" t="s">
        <v>440</v>
      </c>
      <c r="F1925">
        <v>2019</v>
      </c>
      <c r="G1925" t="s">
        <v>111</v>
      </c>
      <c r="H1925">
        <f t="shared" si="30"/>
        <v>10</v>
      </c>
      <c r="I1925" s="3">
        <f>DATE(Table1[[#This Row],[Year]],Table1[[#This Row],[Month_Number]],1)</f>
        <v>43739</v>
      </c>
      <c r="J1925" t="s">
        <v>35</v>
      </c>
      <c r="K1925" t="s">
        <v>155</v>
      </c>
      <c r="L1925" t="s">
        <v>59</v>
      </c>
      <c r="M1925">
        <v>4</v>
      </c>
      <c r="N1925" t="s">
        <v>60</v>
      </c>
      <c r="O1925">
        <v>2</v>
      </c>
      <c r="P1925">
        <v>3</v>
      </c>
      <c r="Q1925" t="s">
        <v>103</v>
      </c>
      <c r="R1925" t="s">
        <v>40</v>
      </c>
      <c r="S1925" t="s">
        <v>41</v>
      </c>
      <c r="T1925" t="s">
        <v>42</v>
      </c>
      <c r="U1925" t="s">
        <v>106</v>
      </c>
      <c r="V1925">
        <v>112</v>
      </c>
      <c r="W1925">
        <v>46</v>
      </c>
      <c r="X1925" t="str">
        <f>IF(Table1[[#This Row],[Driver Age]]&lt;25,"(&lt;25) Young",IF(Table1[[#This Row],[Driver Age]]&lt;=60,"(25–60) Adult","(&gt;60) Senior"))</f>
        <v>(25–60) Adult</v>
      </c>
      <c r="Y1925" t="s">
        <v>75</v>
      </c>
      <c r="Z1925" t="s">
        <v>33</v>
      </c>
      <c r="AA1925" t="s">
        <v>76</v>
      </c>
      <c r="AB1925" t="s">
        <v>46</v>
      </c>
      <c r="AC1925">
        <v>12</v>
      </c>
      <c r="AD1925" t="s">
        <v>135</v>
      </c>
      <c r="AE1925" t="s">
        <v>65</v>
      </c>
      <c r="AF1925" t="s">
        <v>49</v>
      </c>
      <c r="AG1925" t="s">
        <v>50</v>
      </c>
      <c r="AH1925">
        <v>1.5</v>
      </c>
      <c r="AI1925" t="s">
        <v>108</v>
      </c>
      <c r="AJ1925" t="s">
        <v>81</v>
      </c>
    </row>
    <row r="1926" spans="1:36">
      <c r="A1926" t="s">
        <v>3139</v>
      </c>
      <c r="B1926">
        <f>1</f>
        <v>1</v>
      </c>
      <c r="C1926" t="s">
        <v>307</v>
      </c>
      <c r="D1926" t="str">
        <f>VLOOKUP(Table1[[#This Row],[State Name]], Lookup!$A$2:$B$33, 2, FALSE)</f>
        <v>DL</v>
      </c>
      <c r="E1926" t="s">
        <v>406</v>
      </c>
      <c r="F1926">
        <v>2021</v>
      </c>
      <c r="G1926" t="s">
        <v>124</v>
      </c>
      <c r="H1926">
        <f t="shared" si="30"/>
        <v>7</v>
      </c>
      <c r="I1926" s="3">
        <f>DATE(Table1[[#This Row],[Year]],Table1[[#This Row],[Month_Number]],1)</f>
        <v>44378</v>
      </c>
      <c r="J1926" t="s">
        <v>146</v>
      </c>
      <c r="K1926" t="s">
        <v>2584</v>
      </c>
      <c r="L1926" t="s">
        <v>37</v>
      </c>
      <c r="M1926">
        <v>1</v>
      </c>
      <c r="N1926" t="s">
        <v>60</v>
      </c>
      <c r="O1926">
        <v>0</v>
      </c>
      <c r="P1926">
        <v>0</v>
      </c>
      <c r="Q1926" t="s">
        <v>39</v>
      </c>
      <c r="R1926" t="s">
        <v>104</v>
      </c>
      <c r="S1926" t="s">
        <v>41</v>
      </c>
      <c r="T1926" t="s">
        <v>42</v>
      </c>
      <c r="U1926" t="s">
        <v>43</v>
      </c>
      <c r="V1926">
        <v>92</v>
      </c>
      <c r="W1926">
        <v>41</v>
      </c>
      <c r="X1926" t="str">
        <f>IF(Table1[[#This Row],[Driver Age]]&lt;25,"(&lt;25) Young",IF(Table1[[#This Row],[Driver Age]]&lt;=60,"(25–60) Adult","(&gt;60) Senior"))</f>
        <v>(25–60) Adult</v>
      </c>
      <c r="Y1926" t="s">
        <v>44</v>
      </c>
      <c r="Z1926" t="s">
        <v>107</v>
      </c>
      <c r="AA1926" t="s">
        <v>76</v>
      </c>
      <c r="AB1926" t="s">
        <v>46</v>
      </c>
      <c r="AC1926">
        <v>6</v>
      </c>
      <c r="AD1926" t="s">
        <v>78</v>
      </c>
      <c r="AE1926" t="s">
        <v>48</v>
      </c>
      <c r="AF1926" t="s">
        <v>49</v>
      </c>
      <c r="AG1926" t="s">
        <v>143</v>
      </c>
      <c r="AH1926">
        <v>0</v>
      </c>
      <c r="AI1926" t="s">
        <v>108</v>
      </c>
      <c r="AJ1926" t="s">
        <v>67</v>
      </c>
    </row>
    <row r="1927" spans="1:36">
      <c r="A1927" t="s">
        <v>3140</v>
      </c>
      <c r="B1927">
        <f>1</f>
        <v>1</v>
      </c>
      <c r="C1927" t="s">
        <v>183</v>
      </c>
      <c r="D1927" t="str">
        <f>VLOOKUP(Table1[[#This Row],[State Name]], Lookup!$A$2:$B$33, 2, FALSE)</f>
        <v>TN</v>
      </c>
      <c r="E1927" t="s">
        <v>184</v>
      </c>
      <c r="F1927">
        <v>2021</v>
      </c>
      <c r="G1927" t="s">
        <v>117</v>
      </c>
      <c r="H1927">
        <f t="shared" si="30"/>
        <v>12</v>
      </c>
      <c r="I1927" s="3">
        <f>DATE(Table1[[#This Row],[Year]],Table1[[#This Row],[Month_Number]],1)</f>
        <v>44531</v>
      </c>
      <c r="J1927" t="s">
        <v>35</v>
      </c>
      <c r="K1927" t="s">
        <v>970</v>
      </c>
      <c r="L1927" t="s">
        <v>37</v>
      </c>
      <c r="M1927">
        <v>1</v>
      </c>
      <c r="N1927" t="s">
        <v>60</v>
      </c>
      <c r="O1927">
        <v>10</v>
      </c>
      <c r="P1927">
        <v>3</v>
      </c>
      <c r="Q1927" t="s">
        <v>87</v>
      </c>
      <c r="R1927" t="s">
        <v>88</v>
      </c>
      <c r="S1927" t="s">
        <v>120</v>
      </c>
      <c r="T1927" t="s">
        <v>63</v>
      </c>
      <c r="U1927" t="s">
        <v>106</v>
      </c>
      <c r="V1927">
        <v>30</v>
      </c>
      <c r="W1927">
        <v>51</v>
      </c>
      <c r="X1927" t="str">
        <f>IF(Table1[[#This Row],[Driver Age]]&lt;25,"(&lt;25) Young",IF(Table1[[#This Row],[Driver Age]]&lt;=60,"(25–60) Adult","(&gt;60) Senior"))</f>
        <v>(25–60) Adult</v>
      </c>
      <c r="Y1927" t="s">
        <v>75</v>
      </c>
      <c r="Z1927" t="s">
        <v>33</v>
      </c>
      <c r="AA1927" t="s">
        <v>45</v>
      </c>
      <c r="AB1927" t="s">
        <v>64</v>
      </c>
      <c r="AC1927">
        <v>0</v>
      </c>
      <c r="AD1927" t="s">
        <v>47</v>
      </c>
      <c r="AE1927" t="s">
        <v>48</v>
      </c>
      <c r="AF1927" t="s">
        <v>49</v>
      </c>
      <c r="AG1927" t="s">
        <v>50</v>
      </c>
      <c r="AH1927">
        <v>0.3</v>
      </c>
      <c r="AI1927" t="s">
        <v>66</v>
      </c>
      <c r="AJ1927" t="s">
        <v>109</v>
      </c>
    </row>
    <row r="1928" spans="1:36">
      <c r="A1928" t="s">
        <v>3141</v>
      </c>
      <c r="B1928">
        <f>1</f>
        <v>1</v>
      </c>
      <c r="C1928" t="s">
        <v>141</v>
      </c>
      <c r="D1928" t="str">
        <f>VLOOKUP(Table1[[#This Row],[State Name]], Lookup!$A$2:$B$33, 2, FALSE)</f>
        <v>BR</v>
      </c>
      <c r="E1928" t="s">
        <v>33</v>
      </c>
      <c r="F1928">
        <v>2022</v>
      </c>
      <c r="G1928" t="s">
        <v>56</v>
      </c>
      <c r="H1928">
        <f t="shared" si="30"/>
        <v>1</v>
      </c>
      <c r="I1928" s="3">
        <f>DATE(Table1[[#This Row],[Year]],Table1[[#This Row],[Month_Number]],1)</f>
        <v>44562</v>
      </c>
      <c r="J1928" t="s">
        <v>84</v>
      </c>
      <c r="K1928" t="s">
        <v>2632</v>
      </c>
      <c r="L1928" t="s">
        <v>50</v>
      </c>
      <c r="M1928">
        <v>1</v>
      </c>
      <c r="N1928" t="s">
        <v>162</v>
      </c>
      <c r="O1928">
        <v>9</v>
      </c>
      <c r="P1928">
        <v>1</v>
      </c>
      <c r="Q1928" t="s">
        <v>72</v>
      </c>
      <c r="R1928" t="s">
        <v>104</v>
      </c>
      <c r="S1928" t="s">
        <v>120</v>
      </c>
      <c r="T1928" t="s">
        <v>42</v>
      </c>
      <c r="U1928" t="s">
        <v>89</v>
      </c>
      <c r="V1928">
        <v>32</v>
      </c>
      <c r="W1928">
        <v>69</v>
      </c>
      <c r="X1928" t="str">
        <f>IF(Table1[[#This Row],[Driver Age]]&lt;25,"(&lt;25) Young",IF(Table1[[#This Row],[Driver Age]]&lt;=60,"(25–60) Adult","(&gt;60) Senior"))</f>
        <v>(&gt;60) Senior</v>
      </c>
      <c r="Y1928" t="s">
        <v>75</v>
      </c>
      <c r="Z1928" t="s">
        <v>107</v>
      </c>
      <c r="AA1928" t="s">
        <v>76</v>
      </c>
      <c r="AB1928" t="s">
        <v>46</v>
      </c>
      <c r="AC1928">
        <v>7</v>
      </c>
      <c r="AD1928" t="s">
        <v>78</v>
      </c>
      <c r="AE1928" t="s">
        <v>79</v>
      </c>
      <c r="AF1928" t="s">
        <v>26</v>
      </c>
      <c r="AG1928" t="s">
        <v>50</v>
      </c>
      <c r="AH1928">
        <v>0.11</v>
      </c>
      <c r="AI1928" t="s">
        <v>51</v>
      </c>
      <c r="AJ1928" t="s">
        <v>109</v>
      </c>
    </row>
    <row r="1929" spans="1:36">
      <c r="A1929" t="s">
        <v>3142</v>
      </c>
      <c r="B1929">
        <f>1</f>
        <v>1</v>
      </c>
      <c r="C1929" t="s">
        <v>215</v>
      </c>
      <c r="D1929" t="str">
        <f>VLOOKUP(Table1[[#This Row],[State Name]], Lookup!$A$2:$B$33, 2, FALSE)</f>
        <v>KL</v>
      </c>
      <c r="E1929" t="s">
        <v>33</v>
      </c>
      <c r="F1929">
        <v>2020</v>
      </c>
      <c r="G1929" t="s">
        <v>117</v>
      </c>
      <c r="H1929">
        <f t="shared" si="30"/>
        <v>12</v>
      </c>
      <c r="I1929" s="3">
        <f>DATE(Table1[[#This Row],[Year]],Table1[[#This Row],[Month_Number]],1)</f>
        <v>44166</v>
      </c>
      <c r="J1929" t="s">
        <v>154</v>
      </c>
      <c r="K1929" t="s">
        <v>2518</v>
      </c>
      <c r="L1929" t="s">
        <v>50</v>
      </c>
      <c r="M1929">
        <v>1</v>
      </c>
      <c r="N1929" t="s">
        <v>86</v>
      </c>
      <c r="O1929">
        <v>2</v>
      </c>
      <c r="P1929">
        <v>5</v>
      </c>
      <c r="Q1929" t="s">
        <v>39</v>
      </c>
      <c r="R1929" t="s">
        <v>88</v>
      </c>
      <c r="S1929" t="s">
        <v>120</v>
      </c>
      <c r="T1929" t="s">
        <v>105</v>
      </c>
      <c r="U1929" t="s">
        <v>106</v>
      </c>
      <c r="V1929">
        <v>96</v>
      </c>
      <c r="W1929">
        <v>43</v>
      </c>
      <c r="X1929" t="str">
        <f>IF(Table1[[#This Row],[Driver Age]]&lt;25,"(&lt;25) Young",IF(Table1[[#This Row],[Driver Age]]&lt;=60,"(25–60) Adult","(&gt;60) Senior"))</f>
        <v>(25–60) Adult</v>
      </c>
      <c r="Y1929" t="s">
        <v>44</v>
      </c>
      <c r="Z1929" t="s">
        <v>107</v>
      </c>
      <c r="AA1929" t="s">
        <v>76</v>
      </c>
      <c r="AB1929" t="s">
        <v>46</v>
      </c>
      <c r="AC1929">
        <v>14</v>
      </c>
      <c r="AD1929" t="s">
        <v>135</v>
      </c>
      <c r="AE1929" t="s">
        <v>48</v>
      </c>
      <c r="AF1929" t="s">
        <v>26</v>
      </c>
      <c r="AG1929" t="s">
        <v>50</v>
      </c>
      <c r="AH1929">
        <v>2.5</v>
      </c>
      <c r="AI1929" t="s">
        <v>108</v>
      </c>
      <c r="AJ1929" t="s">
        <v>67</v>
      </c>
    </row>
    <row r="1930" spans="1:36">
      <c r="A1930" t="s">
        <v>3143</v>
      </c>
      <c r="B1930">
        <f>1</f>
        <v>1</v>
      </c>
      <c r="C1930" t="s">
        <v>307</v>
      </c>
      <c r="D1930" t="str">
        <f>VLOOKUP(Table1[[#This Row],[State Name]], Lookup!$A$2:$B$33, 2, FALSE)</f>
        <v>DL</v>
      </c>
      <c r="E1930" t="s">
        <v>406</v>
      </c>
      <c r="F1930">
        <v>2022</v>
      </c>
      <c r="G1930" t="s">
        <v>56</v>
      </c>
      <c r="H1930">
        <f t="shared" si="30"/>
        <v>1</v>
      </c>
      <c r="I1930" s="3">
        <f>DATE(Table1[[#This Row],[Year]],Table1[[#This Row],[Month_Number]],1)</f>
        <v>44562</v>
      </c>
      <c r="J1930" t="s">
        <v>57</v>
      </c>
      <c r="K1930" t="s">
        <v>3144</v>
      </c>
      <c r="L1930" t="s">
        <v>50</v>
      </c>
      <c r="M1930">
        <v>5</v>
      </c>
      <c r="N1930" t="s">
        <v>113</v>
      </c>
      <c r="O1930">
        <v>1</v>
      </c>
      <c r="P1930">
        <v>4</v>
      </c>
      <c r="Q1930" t="s">
        <v>39</v>
      </c>
      <c r="R1930" t="s">
        <v>40</v>
      </c>
      <c r="S1930" t="s">
        <v>41</v>
      </c>
      <c r="T1930" t="s">
        <v>42</v>
      </c>
      <c r="U1930" t="s">
        <v>33</v>
      </c>
      <c r="V1930">
        <v>84</v>
      </c>
      <c r="W1930">
        <v>21</v>
      </c>
      <c r="X1930" t="str">
        <f>IF(Table1[[#This Row],[Driver Age]]&lt;25,"(&lt;25) Young",IF(Table1[[#This Row],[Driver Age]]&lt;=60,"(25–60) Adult","(&gt;60) Senior"))</f>
        <v>(&lt;25) Young</v>
      </c>
      <c r="Y1930" t="s">
        <v>75</v>
      </c>
      <c r="Z1930" t="s">
        <v>33</v>
      </c>
      <c r="AA1930" t="s">
        <v>76</v>
      </c>
      <c r="AB1930" t="s">
        <v>46</v>
      </c>
      <c r="AC1930">
        <v>11</v>
      </c>
      <c r="AD1930" t="s">
        <v>78</v>
      </c>
      <c r="AE1930" t="s">
        <v>79</v>
      </c>
      <c r="AF1930" t="s">
        <v>49</v>
      </c>
      <c r="AG1930" t="s">
        <v>50</v>
      </c>
      <c r="AH1930">
        <v>4</v>
      </c>
      <c r="AI1930" t="s">
        <v>168</v>
      </c>
      <c r="AJ1930" t="s">
        <v>91</v>
      </c>
    </row>
    <row r="1931" spans="1:36">
      <c r="A1931" t="s">
        <v>3145</v>
      </c>
      <c r="B1931">
        <f>1</f>
        <v>1</v>
      </c>
      <c r="C1931" t="s">
        <v>122</v>
      </c>
      <c r="D1931" t="str">
        <f>VLOOKUP(Table1[[#This Row],[State Name]], Lookup!$A$2:$B$33, 2, FALSE)</f>
        <v>RJ</v>
      </c>
      <c r="E1931" t="s">
        <v>483</v>
      </c>
      <c r="F1931">
        <v>2021</v>
      </c>
      <c r="G1931" t="s">
        <v>83</v>
      </c>
      <c r="H1931">
        <f t="shared" si="30"/>
        <v>6</v>
      </c>
      <c r="I1931" s="3">
        <f>DATE(Table1[[#This Row],[Year]],Table1[[#This Row],[Month_Number]],1)</f>
        <v>44348</v>
      </c>
      <c r="J1931" t="s">
        <v>154</v>
      </c>
      <c r="K1931" t="s">
        <v>3146</v>
      </c>
      <c r="L1931" t="s">
        <v>59</v>
      </c>
      <c r="M1931">
        <v>1</v>
      </c>
      <c r="N1931" t="s">
        <v>162</v>
      </c>
      <c r="O1931">
        <v>2</v>
      </c>
      <c r="P1931">
        <v>1</v>
      </c>
      <c r="Q1931" t="s">
        <v>119</v>
      </c>
      <c r="R1931" t="s">
        <v>88</v>
      </c>
      <c r="S1931" t="s">
        <v>73</v>
      </c>
      <c r="T1931" t="s">
        <v>63</v>
      </c>
      <c r="U1931" t="s">
        <v>43</v>
      </c>
      <c r="V1931">
        <v>80</v>
      </c>
      <c r="W1931">
        <v>34</v>
      </c>
      <c r="X1931" t="str">
        <f>IF(Table1[[#This Row],[Driver Age]]&lt;25,"(&lt;25) Young",IF(Table1[[#This Row],[Driver Age]]&lt;=60,"(25–60) Adult","(&gt;60) Senior"))</f>
        <v>(25–60) Adult</v>
      </c>
      <c r="Y1931" t="s">
        <v>75</v>
      </c>
      <c r="Z1931" t="s">
        <v>107</v>
      </c>
      <c r="AA1931" t="s">
        <v>45</v>
      </c>
      <c r="AB1931" t="s">
        <v>97</v>
      </c>
      <c r="AC1931">
        <v>12</v>
      </c>
      <c r="AD1931" t="s">
        <v>135</v>
      </c>
      <c r="AE1931" t="s">
        <v>48</v>
      </c>
      <c r="AF1931" t="s">
        <v>26</v>
      </c>
      <c r="AG1931" t="s">
        <v>50</v>
      </c>
      <c r="AH1931">
        <v>0.5</v>
      </c>
      <c r="AI1931" t="s">
        <v>80</v>
      </c>
      <c r="AJ1931" t="s">
        <v>91</v>
      </c>
    </row>
    <row r="1932" spans="1:36">
      <c r="A1932" t="s">
        <v>3147</v>
      </c>
      <c r="B1932">
        <f>1</f>
        <v>1</v>
      </c>
      <c r="C1932" t="s">
        <v>206</v>
      </c>
      <c r="D1932" t="str">
        <f>VLOOKUP(Table1[[#This Row],[State Name]], Lookup!$A$2:$B$33, 2, FALSE)</f>
        <v>OD</v>
      </c>
      <c r="E1932" t="s">
        <v>33</v>
      </c>
      <c r="F1932">
        <v>2022</v>
      </c>
      <c r="G1932" t="s">
        <v>192</v>
      </c>
      <c r="H1932">
        <f t="shared" si="30"/>
        <v>3</v>
      </c>
      <c r="I1932" s="3">
        <f>DATE(Table1[[#This Row],[Year]],Table1[[#This Row],[Month_Number]],1)</f>
        <v>44621</v>
      </c>
      <c r="J1932" t="s">
        <v>57</v>
      </c>
      <c r="K1932" t="s">
        <v>2340</v>
      </c>
      <c r="L1932" t="s">
        <v>59</v>
      </c>
      <c r="M1932">
        <v>2</v>
      </c>
      <c r="N1932" t="s">
        <v>86</v>
      </c>
      <c r="O1932">
        <v>9</v>
      </c>
      <c r="P1932">
        <v>4</v>
      </c>
      <c r="Q1932" t="s">
        <v>87</v>
      </c>
      <c r="R1932" t="s">
        <v>61</v>
      </c>
      <c r="S1932" t="s">
        <v>120</v>
      </c>
      <c r="T1932" t="s">
        <v>105</v>
      </c>
      <c r="U1932" t="s">
        <v>89</v>
      </c>
      <c r="V1932">
        <v>37</v>
      </c>
      <c r="W1932">
        <v>37</v>
      </c>
      <c r="X1932" t="str">
        <f>IF(Table1[[#This Row],[Driver Age]]&lt;25,"(&lt;25) Young",IF(Table1[[#This Row],[Driver Age]]&lt;=60,"(25–60) Adult","(&gt;60) Senior"))</f>
        <v>(25–60) Adult</v>
      </c>
      <c r="Y1932" t="s">
        <v>44</v>
      </c>
      <c r="Z1932" t="s">
        <v>33</v>
      </c>
      <c r="AA1932" t="s">
        <v>76</v>
      </c>
      <c r="AB1932" t="s">
        <v>77</v>
      </c>
      <c r="AC1932">
        <v>0</v>
      </c>
      <c r="AD1932" t="s">
        <v>47</v>
      </c>
      <c r="AE1932" t="s">
        <v>79</v>
      </c>
      <c r="AF1932" t="s">
        <v>49</v>
      </c>
      <c r="AG1932" t="s">
        <v>50</v>
      </c>
      <c r="AH1932">
        <v>0.44</v>
      </c>
      <c r="AI1932" t="s">
        <v>108</v>
      </c>
      <c r="AJ1932" t="s">
        <v>109</v>
      </c>
    </row>
    <row r="1933" spans="1:36">
      <c r="A1933" t="s">
        <v>3148</v>
      </c>
      <c r="B1933">
        <f>1</f>
        <v>1</v>
      </c>
      <c r="C1933" t="s">
        <v>177</v>
      </c>
      <c r="D1933" t="str">
        <f>VLOOKUP(Table1[[#This Row],[State Name]], Lookup!$A$2:$B$33, 2, FALSE)</f>
        <v>MH</v>
      </c>
      <c r="E1933" t="s">
        <v>178</v>
      </c>
      <c r="F1933">
        <v>2021</v>
      </c>
      <c r="G1933" t="s">
        <v>124</v>
      </c>
      <c r="H1933">
        <f t="shared" si="30"/>
        <v>7</v>
      </c>
      <c r="I1933" s="3">
        <f>DATE(Table1[[#This Row],[Year]],Table1[[#This Row],[Month_Number]],1)</f>
        <v>44378</v>
      </c>
      <c r="J1933" t="s">
        <v>84</v>
      </c>
      <c r="K1933" t="s">
        <v>2481</v>
      </c>
      <c r="L1933" t="s">
        <v>59</v>
      </c>
      <c r="M1933">
        <v>2</v>
      </c>
      <c r="N1933" t="s">
        <v>38</v>
      </c>
      <c r="O1933">
        <v>0</v>
      </c>
      <c r="P1933">
        <v>4</v>
      </c>
      <c r="Q1933" t="s">
        <v>119</v>
      </c>
      <c r="R1933" t="s">
        <v>104</v>
      </c>
      <c r="S1933" t="s">
        <v>73</v>
      </c>
      <c r="T1933" t="s">
        <v>63</v>
      </c>
      <c r="U1933" t="s">
        <v>43</v>
      </c>
      <c r="V1933">
        <v>101</v>
      </c>
      <c r="W1933">
        <v>36</v>
      </c>
      <c r="X1933" t="str">
        <f>IF(Table1[[#This Row],[Driver Age]]&lt;25,"(&lt;25) Young",IF(Table1[[#This Row],[Driver Age]]&lt;=60,"(25–60) Adult","(&gt;60) Senior"))</f>
        <v>(25–60) Adult</v>
      </c>
      <c r="Y1933" t="s">
        <v>44</v>
      </c>
      <c r="Z1933" t="s">
        <v>90</v>
      </c>
      <c r="AA1933" t="s">
        <v>45</v>
      </c>
      <c r="AB1933" t="s">
        <v>64</v>
      </c>
      <c r="AC1933">
        <v>11</v>
      </c>
      <c r="AD1933" t="s">
        <v>78</v>
      </c>
      <c r="AE1933" t="s">
        <v>48</v>
      </c>
      <c r="AF1933" t="s">
        <v>26</v>
      </c>
      <c r="AG1933" t="s">
        <v>50</v>
      </c>
      <c r="AH1933">
        <v>0</v>
      </c>
      <c r="AI1933" t="s">
        <v>108</v>
      </c>
      <c r="AJ1933" t="s">
        <v>67</v>
      </c>
    </row>
    <row r="1934" spans="1:36">
      <c r="A1934" t="s">
        <v>3149</v>
      </c>
      <c r="B1934">
        <f>1</f>
        <v>1</v>
      </c>
      <c r="C1934" t="s">
        <v>157</v>
      </c>
      <c r="D1934" t="str">
        <f>VLOOKUP(Table1[[#This Row],[State Name]], Lookup!$A$2:$B$33, 2, FALSE)</f>
        <v>KA</v>
      </c>
      <c r="E1934" t="s">
        <v>158</v>
      </c>
      <c r="F1934">
        <v>2023</v>
      </c>
      <c r="G1934" t="s">
        <v>192</v>
      </c>
      <c r="H1934">
        <f t="shared" si="30"/>
        <v>3</v>
      </c>
      <c r="I1934" s="3">
        <f>DATE(Table1[[#This Row],[Year]],Table1[[#This Row],[Month_Number]],1)</f>
        <v>44986</v>
      </c>
      <c r="J1934" t="s">
        <v>101</v>
      </c>
      <c r="K1934" t="s">
        <v>2848</v>
      </c>
      <c r="L1934" t="s">
        <v>50</v>
      </c>
      <c r="M1934">
        <v>3</v>
      </c>
      <c r="N1934" t="s">
        <v>128</v>
      </c>
      <c r="O1934">
        <v>4</v>
      </c>
      <c r="P1934">
        <v>0</v>
      </c>
      <c r="Q1934" t="s">
        <v>39</v>
      </c>
      <c r="R1934" t="s">
        <v>40</v>
      </c>
      <c r="S1934" t="s">
        <v>73</v>
      </c>
      <c r="T1934" t="s">
        <v>63</v>
      </c>
      <c r="U1934" t="s">
        <v>89</v>
      </c>
      <c r="V1934">
        <v>42</v>
      </c>
      <c r="W1934">
        <v>30</v>
      </c>
      <c r="X1934" t="str">
        <f>IF(Table1[[#This Row],[Driver Age]]&lt;25,"(&lt;25) Young",IF(Table1[[#This Row],[Driver Age]]&lt;=60,"(25–60) Adult","(&gt;60) Senior"))</f>
        <v>(25–60) Adult</v>
      </c>
      <c r="Y1934" t="s">
        <v>44</v>
      </c>
      <c r="Z1934" t="s">
        <v>107</v>
      </c>
      <c r="AA1934" t="s">
        <v>45</v>
      </c>
      <c r="AB1934" t="s">
        <v>46</v>
      </c>
      <c r="AC1934">
        <v>14</v>
      </c>
      <c r="AD1934" t="s">
        <v>135</v>
      </c>
      <c r="AE1934" t="s">
        <v>79</v>
      </c>
      <c r="AF1934" t="s">
        <v>49</v>
      </c>
      <c r="AG1934" t="s">
        <v>143</v>
      </c>
      <c r="AH1934">
        <v>0</v>
      </c>
      <c r="AI1934" t="s">
        <v>80</v>
      </c>
      <c r="AJ1934" t="s">
        <v>109</v>
      </c>
    </row>
    <row r="1935" spans="1:36">
      <c r="A1935" t="s">
        <v>3150</v>
      </c>
      <c r="B1935">
        <f>1</f>
        <v>1</v>
      </c>
      <c r="C1935" t="s">
        <v>99</v>
      </c>
      <c r="D1935" t="str">
        <f>VLOOKUP(Table1[[#This Row],[State Name]], Lookup!$A$2:$B$33, 2, FALSE)</f>
        <v>ML</v>
      </c>
      <c r="E1935" t="s">
        <v>33</v>
      </c>
      <c r="F1935">
        <v>2020</v>
      </c>
      <c r="G1935" t="s">
        <v>130</v>
      </c>
      <c r="H1935">
        <f t="shared" si="30"/>
        <v>4</v>
      </c>
      <c r="I1935" s="3">
        <f>DATE(Table1[[#This Row],[Year]],Table1[[#This Row],[Month_Number]],1)</f>
        <v>43922</v>
      </c>
      <c r="J1935" t="s">
        <v>57</v>
      </c>
      <c r="K1935" t="s">
        <v>1430</v>
      </c>
      <c r="L1935" t="s">
        <v>59</v>
      </c>
      <c r="M1935">
        <v>5</v>
      </c>
      <c r="N1935" t="s">
        <v>38</v>
      </c>
      <c r="O1935">
        <v>5</v>
      </c>
      <c r="P1935">
        <v>2</v>
      </c>
      <c r="Q1935" t="s">
        <v>103</v>
      </c>
      <c r="R1935" t="s">
        <v>88</v>
      </c>
      <c r="S1935" t="s">
        <v>62</v>
      </c>
      <c r="T1935" t="s">
        <v>63</v>
      </c>
      <c r="U1935" t="s">
        <v>33</v>
      </c>
      <c r="V1935">
        <v>49</v>
      </c>
      <c r="W1935">
        <v>28</v>
      </c>
      <c r="X1935" t="str">
        <f>IF(Table1[[#This Row],[Driver Age]]&lt;25,"(&lt;25) Young",IF(Table1[[#This Row],[Driver Age]]&lt;=60,"(25–60) Adult","(&gt;60) Senior"))</f>
        <v>(25–60) Adult</v>
      </c>
      <c r="Y1935" t="s">
        <v>44</v>
      </c>
      <c r="Z1935" t="s">
        <v>107</v>
      </c>
      <c r="AA1935" t="s">
        <v>45</v>
      </c>
      <c r="AB1935" t="s">
        <v>97</v>
      </c>
      <c r="AC1935">
        <v>1</v>
      </c>
      <c r="AD1935" t="s">
        <v>47</v>
      </c>
      <c r="AE1935" t="s">
        <v>48</v>
      </c>
      <c r="AF1935" t="s">
        <v>49</v>
      </c>
      <c r="AG1935" t="s">
        <v>50</v>
      </c>
      <c r="AH1935">
        <v>0.4</v>
      </c>
      <c r="AI1935" t="s">
        <v>80</v>
      </c>
      <c r="AJ1935" t="s">
        <v>109</v>
      </c>
    </row>
    <row r="1936" spans="1:36">
      <c r="A1936" t="s">
        <v>3151</v>
      </c>
      <c r="B1936">
        <f>1</f>
        <v>1</v>
      </c>
      <c r="C1936" t="s">
        <v>166</v>
      </c>
      <c r="D1936" t="str">
        <f>VLOOKUP(Table1[[#This Row],[State Name]], Lookup!$A$2:$B$33, 2, FALSE)</f>
        <v>MP</v>
      </c>
      <c r="E1936" t="s">
        <v>33</v>
      </c>
      <c r="F1936">
        <v>2021</v>
      </c>
      <c r="G1936" t="s">
        <v>94</v>
      </c>
      <c r="H1936">
        <f t="shared" si="30"/>
        <v>8</v>
      </c>
      <c r="I1936" s="3">
        <f>DATE(Table1[[#This Row],[Year]],Table1[[#This Row],[Month_Number]],1)</f>
        <v>44409</v>
      </c>
      <c r="J1936" t="s">
        <v>101</v>
      </c>
      <c r="K1936" t="s">
        <v>3152</v>
      </c>
      <c r="L1936" t="s">
        <v>59</v>
      </c>
      <c r="M1936">
        <v>5</v>
      </c>
      <c r="N1936" t="s">
        <v>38</v>
      </c>
      <c r="O1936">
        <v>4</v>
      </c>
      <c r="P1936">
        <v>4</v>
      </c>
      <c r="Q1936" t="s">
        <v>72</v>
      </c>
      <c r="R1936" t="s">
        <v>88</v>
      </c>
      <c r="S1936" t="s">
        <v>120</v>
      </c>
      <c r="T1936" t="s">
        <v>63</v>
      </c>
      <c r="U1936" t="s">
        <v>43</v>
      </c>
      <c r="V1936">
        <v>105</v>
      </c>
      <c r="W1936">
        <v>67</v>
      </c>
      <c r="X1936" t="str">
        <f>IF(Table1[[#This Row],[Driver Age]]&lt;25,"(&lt;25) Young",IF(Table1[[#This Row],[Driver Age]]&lt;=60,"(25–60) Adult","(&gt;60) Senior"))</f>
        <v>(&gt;60) Senior</v>
      </c>
      <c r="Y1936" t="s">
        <v>44</v>
      </c>
      <c r="Z1936" t="s">
        <v>33</v>
      </c>
      <c r="AA1936" t="s">
        <v>45</v>
      </c>
      <c r="AB1936" t="s">
        <v>97</v>
      </c>
      <c r="AC1936">
        <v>7</v>
      </c>
      <c r="AD1936" t="s">
        <v>78</v>
      </c>
      <c r="AE1936" t="s">
        <v>48</v>
      </c>
      <c r="AF1936" t="s">
        <v>49</v>
      </c>
      <c r="AG1936" t="s">
        <v>50</v>
      </c>
      <c r="AH1936">
        <v>1</v>
      </c>
      <c r="AI1936" t="s">
        <v>51</v>
      </c>
      <c r="AJ1936" t="s">
        <v>67</v>
      </c>
    </row>
    <row r="1937" spans="1:36">
      <c r="A1937" t="s">
        <v>3153</v>
      </c>
      <c r="B1937">
        <f>1</f>
        <v>1</v>
      </c>
      <c r="C1937" t="s">
        <v>220</v>
      </c>
      <c r="D1937" t="str">
        <f>VLOOKUP(Table1[[#This Row],[State Name]], Lookup!$A$2:$B$33, 2, FALSE)</f>
        <v>NL</v>
      </c>
      <c r="E1937" t="s">
        <v>33</v>
      </c>
      <c r="F1937">
        <v>2021</v>
      </c>
      <c r="G1937" t="s">
        <v>130</v>
      </c>
      <c r="H1937">
        <f t="shared" si="30"/>
        <v>4</v>
      </c>
      <c r="I1937" s="3">
        <f>DATE(Table1[[#This Row],[Year]],Table1[[#This Row],[Month_Number]],1)</f>
        <v>44287</v>
      </c>
      <c r="J1937" t="s">
        <v>101</v>
      </c>
      <c r="K1937" t="s">
        <v>1728</v>
      </c>
      <c r="L1937" t="s">
        <v>50</v>
      </c>
      <c r="M1937">
        <v>1</v>
      </c>
      <c r="N1937" t="s">
        <v>86</v>
      </c>
      <c r="O1937">
        <v>10</v>
      </c>
      <c r="P1937">
        <v>4</v>
      </c>
      <c r="Q1937" t="s">
        <v>119</v>
      </c>
      <c r="R1937" t="s">
        <v>40</v>
      </c>
      <c r="S1937" t="s">
        <v>120</v>
      </c>
      <c r="T1937" t="s">
        <v>105</v>
      </c>
      <c r="U1937" t="s">
        <v>33</v>
      </c>
      <c r="V1937">
        <v>39</v>
      </c>
      <c r="W1937">
        <v>66</v>
      </c>
      <c r="X1937" t="str">
        <f>IF(Table1[[#This Row],[Driver Age]]&lt;25,"(&lt;25) Young",IF(Table1[[#This Row],[Driver Age]]&lt;=60,"(25–60) Adult","(&gt;60) Senior"))</f>
        <v>(&gt;60) Senior</v>
      </c>
      <c r="Y1937" t="s">
        <v>44</v>
      </c>
      <c r="Z1937" t="s">
        <v>90</v>
      </c>
      <c r="AA1937" t="s">
        <v>45</v>
      </c>
      <c r="AB1937" t="s">
        <v>97</v>
      </c>
      <c r="AC1937">
        <v>21</v>
      </c>
      <c r="AD1937" t="s">
        <v>47</v>
      </c>
      <c r="AE1937" t="s">
        <v>48</v>
      </c>
      <c r="AF1937" t="s">
        <v>49</v>
      </c>
      <c r="AG1937" t="s">
        <v>50</v>
      </c>
      <c r="AH1937">
        <v>0.4</v>
      </c>
      <c r="AI1937" t="s">
        <v>51</v>
      </c>
      <c r="AJ1937" t="s">
        <v>109</v>
      </c>
    </row>
    <row r="1938" spans="1:36">
      <c r="A1938" t="s">
        <v>3154</v>
      </c>
      <c r="B1938">
        <f>1</f>
        <v>1</v>
      </c>
      <c r="C1938" t="s">
        <v>152</v>
      </c>
      <c r="D1938" t="str">
        <f>VLOOKUP(Table1[[#This Row],[State Name]], Lookup!$A$2:$B$33, 2, FALSE)</f>
        <v>AP</v>
      </c>
      <c r="E1938" t="s">
        <v>440</v>
      </c>
      <c r="F1938">
        <v>2019</v>
      </c>
      <c r="G1938" t="s">
        <v>171</v>
      </c>
      <c r="H1938">
        <f t="shared" si="30"/>
        <v>2</v>
      </c>
      <c r="I1938" s="3">
        <f>DATE(Table1[[#This Row],[Year]],Table1[[#This Row],[Month_Number]],1)</f>
        <v>43497</v>
      </c>
      <c r="J1938" t="s">
        <v>84</v>
      </c>
      <c r="K1938" t="s">
        <v>2426</v>
      </c>
      <c r="L1938" t="s">
        <v>37</v>
      </c>
      <c r="M1938">
        <v>5</v>
      </c>
      <c r="N1938" t="s">
        <v>113</v>
      </c>
      <c r="O1938">
        <v>7</v>
      </c>
      <c r="P1938">
        <v>4</v>
      </c>
      <c r="Q1938" t="s">
        <v>103</v>
      </c>
      <c r="R1938" t="s">
        <v>104</v>
      </c>
      <c r="S1938" t="s">
        <v>62</v>
      </c>
      <c r="T1938" t="s">
        <v>74</v>
      </c>
      <c r="U1938" t="s">
        <v>106</v>
      </c>
      <c r="V1938">
        <v>77</v>
      </c>
      <c r="W1938">
        <v>49</v>
      </c>
      <c r="X1938" t="str">
        <f>IF(Table1[[#This Row],[Driver Age]]&lt;25,"(&lt;25) Young",IF(Table1[[#This Row],[Driver Age]]&lt;=60,"(25–60) Adult","(&gt;60) Senior"))</f>
        <v>(25–60) Adult</v>
      </c>
      <c r="Y1938" t="s">
        <v>44</v>
      </c>
      <c r="Z1938" t="s">
        <v>33</v>
      </c>
      <c r="AA1938" t="s">
        <v>76</v>
      </c>
      <c r="AB1938" t="s">
        <v>97</v>
      </c>
      <c r="AC1938">
        <v>3</v>
      </c>
      <c r="AD1938" t="s">
        <v>47</v>
      </c>
      <c r="AE1938" t="s">
        <v>65</v>
      </c>
      <c r="AF1938" t="s">
        <v>26</v>
      </c>
      <c r="AG1938" t="s">
        <v>50</v>
      </c>
      <c r="AH1938">
        <v>0.56999999999999995</v>
      </c>
      <c r="AI1938" t="s">
        <v>108</v>
      </c>
      <c r="AJ1938" t="s">
        <v>91</v>
      </c>
    </row>
    <row r="1939" spans="1:36">
      <c r="A1939" t="s">
        <v>3155</v>
      </c>
      <c r="B1939">
        <f>1</f>
        <v>1</v>
      </c>
      <c r="C1939" t="s">
        <v>157</v>
      </c>
      <c r="D1939" t="str">
        <f>VLOOKUP(Table1[[#This Row],[State Name]], Lookup!$A$2:$B$33, 2, FALSE)</f>
        <v>KA</v>
      </c>
      <c r="E1939" t="s">
        <v>258</v>
      </c>
      <c r="F1939">
        <v>2022</v>
      </c>
      <c r="G1939" t="s">
        <v>100</v>
      </c>
      <c r="H1939">
        <f t="shared" si="30"/>
        <v>11</v>
      </c>
      <c r="I1939" s="3">
        <f>DATE(Table1[[#This Row],[Year]],Table1[[#This Row],[Month_Number]],1)</f>
        <v>44866</v>
      </c>
      <c r="J1939" t="s">
        <v>101</v>
      </c>
      <c r="K1939" t="s">
        <v>2902</v>
      </c>
      <c r="L1939" t="s">
        <v>59</v>
      </c>
      <c r="M1939">
        <v>1</v>
      </c>
      <c r="N1939" t="s">
        <v>86</v>
      </c>
      <c r="O1939">
        <v>3</v>
      </c>
      <c r="P1939">
        <v>1</v>
      </c>
      <c r="Q1939" t="s">
        <v>39</v>
      </c>
      <c r="R1939" t="s">
        <v>104</v>
      </c>
      <c r="S1939" t="s">
        <v>120</v>
      </c>
      <c r="T1939" t="s">
        <v>42</v>
      </c>
      <c r="U1939" t="s">
        <v>43</v>
      </c>
      <c r="V1939">
        <v>31</v>
      </c>
      <c r="W1939">
        <v>57</v>
      </c>
      <c r="X1939" t="str">
        <f>IF(Table1[[#This Row],[Driver Age]]&lt;25,"(&lt;25) Young",IF(Table1[[#This Row],[Driver Age]]&lt;=60,"(25–60) Adult","(&gt;60) Senior"))</f>
        <v>(25–60) Adult</v>
      </c>
      <c r="Y1939" t="s">
        <v>75</v>
      </c>
      <c r="Z1939" t="s">
        <v>90</v>
      </c>
      <c r="AA1939" t="s">
        <v>45</v>
      </c>
      <c r="AB1939" t="s">
        <v>64</v>
      </c>
      <c r="AC1939">
        <v>0</v>
      </c>
      <c r="AD1939" t="s">
        <v>47</v>
      </c>
      <c r="AE1939" t="s">
        <v>79</v>
      </c>
      <c r="AF1939" t="s">
        <v>49</v>
      </c>
      <c r="AG1939" t="s">
        <v>50</v>
      </c>
      <c r="AH1939">
        <v>0.33</v>
      </c>
      <c r="AI1939" t="s">
        <v>66</v>
      </c>
      <c r="AJ1939" t="s">
        <v>109</v>
      </c>
    </row>
    <row r="1940" spans="1:36">
      <c r="A1940" t="s">
        <v>3156</v>
      </c>
      <c r="B1940">
        <f>1</f>
        <v>1</v>
      </c>
      <c r="C1940" t="s">
        <v>327</v>
      </c>
      <c r="D1940" t="str">
        <f>VLOOKUP(Table1[[#This Row],[State Name]], Lookup!$A$2:$B$33, 2, FALSE)</f>
        <v>MN</v>
      </c>
      <c r="E1940" t="s">
        <v>33</v>
      </c>
      <c r="F1940">
        <v>2022</v>
      </c>
      <c r="G1940" t="s">
        <v>130</v>
      </c>
      <c r="H1940">
        <f t="shared" si="30"/>
        <v>4</v>
      </c>
      <c r="I1940" s="3">
        <f>DATE(Table1[[#This Row],[Year]],Table1[[#This Row],[Month_Number]],1)</f>
        <v>44652</v>
      </c>
      <c r="J1940" t="s">
        <v>154</v>
      </c>
      <c r="K1940" t="s">
        <v>456</v>
      </c>
      <c r="L1940" t="s">
        <v>59</v>
      </c>
      <c r="M1940">
        <v>1</v>
      </c>
      <c r="N1940" t="s">
        <v>60</v>
      </c>
      <c r="O1940">
        <v>8</v>
      </c>
      <c r="P1940">
        <v>0</v>
      </c>
      <c r="Q1940" t="s">
        <v>39</v>
      </c>
      <c r="R1940" t="s">
        <v>104</v>
      </c>
      <c r="S1940" t="s">
        <v>62</v>
      </c>
      <c r="T1940" t="s">
        <v>42</v>
      </c>
      <c r="U1940" t="s">
        <v>89</v>
      </c>
      <c r="V1940">
        <v>61</v>
      </c>
      <c r="W1940">
        <v>29</v>
      </c>
      <c r="X1940" t="str">
        <f>IF(Table1[[#This Row],[Driver Age]]&lt;25,"(&lt;25) Young",IF(Table1[[#This Row],[Driver Age]]&lt;=60,"(25–60) Adult","(&gt;60) Senior"))</f>
        <v>(25–60) Adult</v>
      </c>
      <c r="Y1940" t="s">
        <v>44</v>
      </c>
      <c r="Z1940" t="s">
        <v>90</v>
      </c>
      <c r="AA1940" t="s">
        <v>45</v>
      </c>
      <c r="AB1940" t="s">
        <v>46</v>
      </c>
      <c r="AC1940">
        <v>12</v>
      </c>
      <c r="AD1940" t="s">
        <v>135</v>
      </c>
      <c r="AE1940" t="s">
        <v>79</v>
      </c>
      <c r="AF1940" t="s">
        <v>26</v>
      </c>
      <c r="AG1940" t="s">
        <v>143</v>
      </c>
      <c r="AH1940">
        <v>0</v>
      </c>
      <c r="AI1940" t="s">
        <v>80</v>
      </c>
      <c r="AJ1940" t="s">
        <v>52</v>
      </c>
    </row>
    <row r="1941" spans="1:36">
      <c r="A1941" t="s">
        <v>3157</v>
      </c>
      <c r="B1941">
        <f>1</f>
        <v>1</v>
      </c>
      <c r="C1941" t="s">
        <v>206</v>
      </c>
      <c r="D1941" t="str">
        <f>VLOOKUP(Table1[[#This Row],[State Name]], Lookup!$A$2:$B$33, 2, FALSE)</f>
        <v>OD</v>
      </c>
      <c r="E1941" t="s">
        <v>33</v>
      </c>
      <c r="F1941">
        <v>2022</v>
      </c>
      <c r="G1941" t="s">
        <v>56</v>
      </c>
      <c r="H1941">
        <f t="shared" si="30"/>
        <v>1</v>
      </c>
      <c r="I1941" s="3">
        <f>DATE(Table1[[#This Row],[Year]],Table1[[#This Row],[Month_Number]],1)</f>
        <v>44562</v>
      </c>
      <c r="J1941" t="s">
        <v>95</v>
      </c>
      <c r="K1941" t="s">
        <v>274</v>
      </c>
      <c r="L1941" t="s">
        <v>50</v>
      </c>
      <c r="M1941">
        <v>5</v>
      </c>
      <c r="N1941" t="s">
        <v>113</v>
      </c>
      <c r="O1941">
        <v>10</v>
      </c>
      <c r="P1941">
        <v>2</v>
      </c>
      <c r="Q1941" t="s">
        <v>39</v>
      </c>
      <c r="R1941" t="s">
        <v>88</v>
      </c>
      <c r="S1941" t="s">
        <v>120</v>
      </c>
      <c r="T1941" t="s">
        <v>42</v>
      </c>
      <c r="U1941" t="s">
        <v>89</v>
      </c>
      <c r="V1941">
        <v>50</v>
      </c>
      <c r="W1941">
        <v>33</v>
      </c>
      <c r="X1941" t="str">
        <f>IF(Table1[[#This Row],[Driver Age]]&lt;25,"(&lt;25) Young",IF(Table1[[#This Row],[Driver Age]]&lt;=60,"(25–60) Adult","(&gt;60) Senior"))</f>
        <v>(25–60) Adult</v>
      </c>
      <c r="Y1941" t="s">
        <v>44</v>
      </c>
      <c r="Z1941" t="s">
        <v>107</v>
      </c>
      <c r="AA1941" t="s">
        <v>76</v>
      </c>
      <c r="AB1941" t="s">
        <v>97</v>
      </c>
      <c r="AC1941">
        <v>7</v>
      </c>
      <c r="AD1941" t="s">
        <v>78</v>
      </c>
      <c r="AE1941" t="s">
        <v>79</v>
      </c>
      <c r="AF1941" t="s">
        <v>49</v>
      </c>
      <c r="AG1941" t="s">
        <v>50</v>
      </c>
      <c r="AH1941">
        <v>0.2</v>
      </c>
      <c r="AI1941" t="s">
        <v>80</v>
      </c>
      <c r="AJ1941" t="s">
        <v>52</v>
      </c>
    </row>
    <row r="1942" spans="1:36">
      <c r="A1942" t="s">
        <v>3158</v>
      </c>
      <c r="B1942">
        <f>1</f>
        <v>1</v>
      </c>
      <c r="C1942" t="s">
        <v>307</v>
      </c>
      <c r="D1942" t="str">
        <f>VLOOKUP(Table1[[#This Row],[State Name]], Lookup!$A$2:$B$33, 2, FALSE)</f>
        <v>DL</v>
      </c>
      <c r="E1942" t="s">
        <v>308</v>
      </c>
      <c r="F1942">
        <v>2019</v>
      </c>
      <c r="G1942" t="s">
        <v>83</v>
      </c>
      <c r="H1942">
        <f t="shared" si="30"/>
        <v>6</v>
      </c>
      <c r="I1942" s="3">
        <f>DATE(Table1[[#This Row],[Year]],Table1[[#This Row],[Month_Number]],1)</f>
        <v>43617</v>
      </c>
      <c r="J1942" t="s">
        <v>146</v>
      </c>
      <c r="K1942" t="s">
        <v>724</v>
      </c>
      <c r="L1942" t="s">
        <v>59</v>
      </c>
      <c r="M1942">
        <v>2</v>
      </c>
      <c r="N1942" t="s">
        <v>128</v>
      </c>
      <c r="O1942">
        <v>5</v>
      </c>
      <c r="P1942">
        <v>0</v>
      </c>
      <c r="Q1942" t="s">
        <v>119</v>
      </c>
      <c r="R1942" t="s">
        <v>40</v>
      </c>
      <c r="S1942" t="s">
        <v>120</v>
      </c>
      <c r="T1942" t="s">
        <v>42</v>
      </c>
      <c r="U1942" t="s">
        <v>33</v>
      </c>
      <c r="V1942">
        <v>108</v>
      </c>
      <c r="W1942">
        <v>46</v>
      </c>
      <c r="X1942" t="str">
        <f>IF(Table1[[#This Row],[Driver Age]]&lt;25,"(&lt;25) Young",IF(Table1[[#This Row],[Driver Age]]&lt;=60,"(25–60) Adult","(&gt;60) Senior"))</f>
        <v>(25–60) Adult</v>
      </c>
      <c r="Y1942" t="s">
        <v>44</v>
      </c>
      <c r="Z1942" t="s">
        <v>90</v>
      </c>
      <c r="AA1942" t="s">
        <v>76</v>
      </c>
      <c r="AB1942" t="s">
        <v>64</v>
      </c>
      <c r="AC1942">
        <v>8</v>
      </c>
      <c r="AD1942" t="s">
        <v>78</v>
      </c>
      <c r="AE1942" t="s">
        <v>65</v>
      </c>
      <c r="AF1942" t="s">
        <v>49</v>
      </c>
      <c r="AG1942" t="s">
        <v>143</v>
      </c>
      <c r="AH1942">
        <v>0</v>
      </c>
      <c r="AI1942" t="s">
        <v>108</v>
      </c>
      <c r="AJ1942" t="s">
        <v>67</v>
      </c>
    </row>
    <row r="1943" spans="1:36">
      <c r="A1943" t="s">
        <v>3159</v>
      </c>
      <c r="B1943">
        <f>1</f>
        <v>1</v>
      </c>
      <c r="C1943" t="s">
        <v>170</v>
      </c>
      <c r="D1943" t="str">
        <f>VLOOKUP(Table1[[#This Row],[State Name]], Lookup!$A$2:$B$33, 2, FALSE)</f>
        <v>PY</v>
      </c>
      <c r="E1943" t="s">
        <v>33</v>
      </c>
      <c r="F1943">
        <v>2020</v>
      </c>
      <c r="G1943" t="s">
        <v>117</v>
      </c>
      <c r="H1943">
        <f t="shared" si="30"/>
        <v>12</v>
      </c>
      <c r="I1943" s="3">
        <f>DATE(Table1[[#This Row],[Year]],Table1[[#This Row],[Month_Number]],1)</f>
        <v>44166</v>
      </c>
      <c r="J1943" t="s">
        <v>154</v>
      </c>
      <c r="K1943" t="s">
        <v>3160</v>
      </c>
      <c r="L1943" t="s">
        <v>37</v>
      </c>
      <c r="M1943">
        <v>4</v>
      </c>
      <c r="N1943" t="s">
        <v>128</v>
      </c>
      <c r="O1943">
        <v>4</v>
      </c>
      <c r="P1943">
        <v>0</v>
      </c>
      <c r="Q1943" t="s">
        <v>103</v>
      </c>
      <c r="R1943" t="s">
        <v>40</v>
      </c>
      <c r="S1943" t="s">
        <v>41</v>
      </c>
      <c r="T1943" t="s">
        <v>105</v>
      </c>
      <c r="U1943" t="s">
        <v>43</v>
      </c>
      <c r="V1943">
        <v>85</v>
      </c>
      <c r="W1943">
        <v>26</v>
      </c>
      <c r="X1943" t="str">
        <f>IF(Table1[[#This Row],[Driver Age]]&lt;25,"(&lt;25) Young",IF(Table1[[#This Row],[Driver Age]]&lt;=60,"(25–60) Adult","(&gt;60) Senior"))</f>
        <v>(25–60) Adult</v>
      </c>
      <c r="Y1943" t="s">
        <v>75</v>
      </c>
      <c r="Z1943" t="s">
        <v>90</v>
      </c>
      <c r="AA1943" t="s">
        <v>76</v>
      </c>
      <c r="AB1943" t="s">
        <v>97</v>
      </c>
      <c r="AC1943">
        <v>19</v>
      </c>
      <c r="AD1943" t="s">
        <v>114</v>
      </c>
      <c r="AE1943" t="s">
        <v>48</v>
      </c>
      <c r="AF1943" t="s">
        <v>26</v>
      </c>
      <c r="AG1943" t="s">
        <v>143</v>
      </c>
      <c r="AH1943">
        <v>0</v>
      </c>
      <c r="AI1943" t="s">
        <v>80</v>
      </c>
      <c r="AJ1943" t="s">
        <v>91</v>
      </c>
    </row>
    <row r="1944" spans="1:36">
      <c r="A1944" t="s">
        <v>3161</v>
      </c>
      <c r="B1944">
        <f>1</f>
        <v>1</v>
      </c>
      <c r="C1944" t="s">
        <v>294</v>
      </c>
      <c r="D1944" t="str">
        <f>VLOOKUP(Table1[[#This Row],[State Name]], Lookup!$A$2:$B$33, 2, FALSE)</f>
        <v>MZ</v>
      </c>
      <c r="E1944" t="s">
        <v>33</v>
      </c>
      <c r="F1944">
        <v>2019</v>
      </c>
      <c r="G1944" t="s">
        <v>192</v>
      </c>
      <c r="H1944">
        <f t="shared" si="30"/>
        <v>3</v>
      </c>
      <c r="I1944" s="3">
        <f>DATE(Table1[[#This Row],[Year]],Table1[[#This Row],[Month_Number]],1)</f>
        <v>43525</v>
      </c>
      <c r="J1944" t="s">
        <v>35</v>
      </c>
      <c r="K1944" t="s">
        <v>3162</v>
      </c>
      <c r="L1944" t="s">
        <v>50</v>
      </c>
      <c r="M1944">
        <v>5</v>
      </c>
      <c r="N1944" t="s">
        <v>60</v>
      </c>
      <c r="O1944">
        <v>1</v>
      </c>
      <c r="P1944">
        <v>1</v>
      </c>
      <c r="Q1944" t="s">
        <v>87</v>
      </c>
      <c r="R1944" t="s">
        <v>104</v>
      </c>
      <c r="S1944" t="s">
        <v>73</v>
      </c>
      <c r="T1944" t="s">
        <v>42</v>
      </c>
      <c r="U1944" t="s">
        <v>43</v>
      </c>
      <c r="V1944">
        <v>39</v>
      </c>
      <c r="W1944">
        <v>52</v>
      </c>
      <c r="X1944" t="str">
        <f>IF(Table1[[#This Row],[Driver Age]]&lt;25,"(&lt;25) Young",IF(Table1[[#This Row],[Driver Age]]&lt;=60,"(25–60) Adult","(&gt;60) Senior"))</f>
        <v>(25–60) Adult</v>
      </c>
      <c r="Y1944" t="s">
        <v>75</v>
      </c>
      <c r="Z1944" t="s">
        <v>107</v>
      </c>
      <c r="AA1944" t="s">
        <v>76</v>
      </c>
      <c r="AB1944" t="s">
        <v>97</v>
      </c>
      <c r="AC1944">
        <v>8</v>
      </c>
      <c r="AD1944" t="s">
        <v>78</v>
      </c>
      <c r="AE1944" t="s">
        <v>65</v>
      </c>
      <c r="AF1944" t="s">
        <v>49</v>
      </c>
      <c r="AG1944" t="s">
        <v>50</v>
      </c>
      <c r="AH1944">
        <v>1</v>
      </c>
      <c r="AI1944" t="s">
        <v>66</v>
      </c>
      <c r="AJ1944" t="s">
        <v>109</v>
      </c>
    </row>
    <row r="1945" spans="1:36">
      <c r="A1945" t="s">
        <v>3163</v>
      </c>
      <c r="B1945">
        <f>1</f>
        <v>1</v>
      </c>
      <c r="C1945" t="s">
        <v>206</v>
      </c>
      <c r="D1945" t="str">
        <f>VLOOKUP(Table1[[#This Row],[State Name]], Lookup!$A$2:$B$33, 2, FALSE)</f>
        <v>OD</v>
      </c>
      <c r="E1945" t="s">
        <v>33</v>
      </c>
      <c r="F1945">
        <v>2023</v>
      </c>
      <c r="G1945" t="s">
        <v>192</v>
      </c>
      <c r="H1945">
        <f t="shared" si="30"/>
        <v>3</v>
      </c>
      <c r="I1945" s="3">
        <f>DATE(Table1[[#This Row],[Year]],Table1[[#This Row],[Month_Number]],1)</f>
        <v>44986</v>
      </c>
      <c r="J1945" t="s">
        <v>101</v>
      </c>
      <c r="K1945" t="s">
        <v>2464</v>
      </c>
      <c r="L1945" t="s">
        <v>59</v>
      </c>
      <c r="M1945">
        <v>4</v>
      </c>
      <c r="N1945" t="s">
        <v>60</v>
      </c>
      <c r="O1945">
        <v>6</v>
      </c>
      <c r="P1945">
        <v>0</v>
      </c>
      <c r="Q1945" t="s">
        <v>39</v>
      </c>
      <c r="R1945" t="s">
        <v>104</v>
      </c>
      <c r="S1945" t="s">
        <v>62</v>
      </c>
      <c r="T1945" t="s">
        <v>105</v>
      </c>
      <c r="U1945" t="s">
        <v>106</v>
      </c>
      <c r="V1945">
        <v>34</v>
      </c>
      <c r="W1945">
        <v>53</v>
      </c>
      <c r="X1945" t="str">
        <f>IF(Table1[[#This Row],[Driver Age]]&lt;25,"(&lt;25) Young",IF(Table1[[#This Row],[Driver Age]]&lt;=60,"(25–60) Adult","(&gt;60) Senior"))</f>
        <v>(25–60) Adult</v>
      </c>
      <c r="Y1945" t="s">
        <v>75</v>
      </c>
      <c r="Z1945" t="s">
        <v>90</v>
      </c>
      <c r="AA1945" t="s">
        <v>45</v>
      </c>
      <c r="AB1945" t="s">
        <v>77</v>
      </c>
      <c r="AC1945">
        <v>14</v>
      </c>
      <c r="AD1945" t="s">
        <v>135</v>
      </c>
      <c r="AE1945" t="s">
        <v>79</v>
      </c>
      <c r="AF1945" t="s">
        <v>49</v>
      </c>
      <c r="AG1945" t="s">
        <v>143</v>
      </c>
      <c r="AH1945">
        <v>0</v>
      </c>
      <c r="AI1945" t="s">
        <v>66</v>
      </c>
      <c r="AJ1945" t="s">
        <v>109</v>
      </c>
    </row>
    <row r="1946" spans="1:36">
      <c r="A1946" t="s">
        <v>3164</v>
      </c>
      <c r="B1946">
        <f>1</f>
        <v>1</v>
      </c>
      <c r="C1946" t="s">
        <v>149</v>
      </c>
      <c r="D1946" t="str">
        <f>VLOOKUP(Table1[[#This Row],[State Name]], Lookup!$A$2:$B$33, 2, FALSE)</f>
        <v>AR</v>
      </c>
      <c r="E1946" t="s">
        <v>33</v>
      </c>
      <c r="F1946">
        <v>2021</v>
      </c>
      <c r="G1946" t="s">
        <v>171</v>
      </c>
      <c r="H1946">
        <f t="shared" si="30"/>
        <v>2</v>
      </c>
      <c r="I1946" s="3">
        <f>DATE(Table1[[#This Row],[Year]],Table1[[#This Row],[Month_Number]],1)</f>
        <v>44228</v>
      </c>
      <c r="J1946" t="s">
        <v>95</v>
      </c>
      <c r="K1946" t="s">
        <v>571</v>
      </c>
      <c r="L1946" t="s">
        <v>37</v>
      </c>
      <c r="M1946">
        <v>1</v>
      </c>
      <c r="N1946" t="s">
        <v>113</v>
      </c>
      <c r="O1946">
        <v>3</v>
      </c>
      <c r="P1946">
        <v>0</v>
      </c>
      <c r="Q1946" t="s">
        <v>119</v>
      </c>
      <c r="R1946" t="s">
        <v>104</v>
      </c>
      <c r="S1946" t="s">
        <v>41</v>
      </c>
      <c r="T1946" t="s">
        <v>63</v>
      </c>
      <c r="U1946" t="s">
        <v>89</v>
      </c>
      <c r="V1946">
        <v>75</v>
      </c>
      <c r="W1946">
        <v>52</v>
      </c>
      <c r="X1946" t="str">
        <f>IF(Table1[[#This Row],[Driver Age]]&lt;25,"(&lt;25) Young",IF(Table1[[#This Row],[Driver Age]]&lt;=60,"(25–60) Adult","(&gt;60) Senior"))</f>
        <v>(25–60) Adult</v>
      </c>
      <c r="Y1946" t="s">
        <v>44</v>
      </c>
      <c r="Z1946" t="s">
        <v>33</v>
      </c>
      <c r="AA1946" t="s">
        <v>45</v>
      </c>
      <c r="AB1946" t="s">
        <v>64</v>
      </c>
      <c r="AC1946">
        <v>21</v>
      </c>
      <c r="AD1946" t="s">
        <v>47</v>
      </c>
      <c r="AE1946" t="s">
        <v>48</v>
      </c>
      <c r="AF1946" t="s">
        <v>49</v>
      </c>
      <c r="AG1946" t="s">
        <v>143</v>
      </c>
      <c r="AH1946">
        <v>0</v>
      </c>
      <c r="AI1946" t="s">
        <v>66</v>
      </c>
      <c r="AJ1946" t="s">
        <v>91</v>
      </c>
    </row>
    <row r="1947" spans="1:36">
      <c r="A1947" t="s">
        <v>3165</v>
      </c>
      <c r="B1947">
        <f>1</f>
        <v>1</v>
      </c>
      <c r="C1947" t="s">
        <v>69</v>
      </c>
      <c r="D1947" t="str">
        <f>VLOOKUP(Table1[[#This Row],[State Name]], Lookup!$A$2:$B$33, 2, FALSE)</f>
        <v>CG</v>
      </c>
      <c r="E1947" t="s">
        <v>33</v>
      </c>
      <c r="F1947">
        <v>2021</v>
      </c>
      <c r="G1947" t="s">
        <v>34</v>
      </c>
      <c r="H1947">
        <f t="shared" si="30"/>
        <v>5</v>
      </c>
      <c r="I1947" s="3">
        <f>DATE(Table1[[#This Row],[Year]],Table1[[#This Row],[Month_Number]],1)</f>
        <v>44317</v>
      </c>
      <c r="J1947" t="s">
        <v>84</v>
      </c>
      <c r="K1947" t="s">
        <v>3166</v>
      </c>
      <c r="L1947" t="s">
        <v>50</v>
      </c>
      <c r="M1947">
        <v>2</v>
      </c>
      <c r="N1947" t="s">
        <v>113</v>
      </c>
      <c r="O1947">
        <v>6</v>
      </c>
      <c r="P1947">
        <v>0</v>
      </c>
      <c r="Q1947" t="s">
        <v>72</v>
      </c>
      <c r="R1947" t="s">
        <v>40</v>
      </c>
      <c r="S1947" t="s">
        <v>41</v>
      </c>
      <c r="T1947" t="s">
        <v>105</v>
      </c>
      <c r="U1947" t="s">
        <v>89</v>
      </c>
      <c r="V1947">
        <v>40</v>
      </c>
      <c r="W1947">
        <v>27</v>
      </c>
      <c r="X1947" t="str">
        <f>IF(Table1[[#This Row],[Driver Age]]&lt;25,"(&lt;25) Young",IF(Table1[[#This Row],[Driver Age]]&lt;=60,"(25–60) Adult","(&gt;60) Senior"))</f>
        <v>(25–60) Adult</v>
      </c>
      <c r="Y1947" t="s">
        <v>75</v>
      </c>
      <c r="Z1947" t="s">
        <v>107</v>
      </c>
      <c r="AA1947" t="s">
        <v>45</v>
      </c>
      <c r="AB1947" t="s">
        <v>97</v>
      </c>
      <c r="AC1947">
        <v>17</v>
      </c>
      <c r="AD1947" t="s">
        <v>114</v>
      </c>
      <c r="AE1947" t="s">
        <v>48</v>
      </c>
      <c r="AF1947" t="s">
        <v>26</v>
      </c>
      <c r="AG1947" t="s">
        <v>143</v>
      </c>
      <c r="AH1947">
        <v>0</v>
      </c>
      <c r="AI1947" t="s">
        <v>80</v>
      </c>
      <c r="AJ1947" t="s">
        <v>109</v>
      </c>
    </row>
    <row r="1948" spans="1:36">
      <c r="A1948" t="s">
        <v>3167</v>
      </c>
      <c r="B1948">
        <f>1</f>
        <v>1</v>
      </c>
      <c r="C1948" t="s">
        <v>32</v>
      </c>
      <c r="D1948" t="str">
        <f>VLOOKUP(Table1[[#This Row],[State Name]], Lookup!$A$2:$B$33, 2, FALSE)</f>
        <v>JK</v>
      </c>
      <c r="E1948" t="s">
        <v>33</v>
      </c>
      <c r="F1948">
        <v>2019</v>
      </c>
      <c r="G1948" t="s">
        <v>111</v>
      </c>
      <c r="H1948">
        <f t="shared" si="30"/>
        <v>10</v>
      </c>
      <c r="I1948" s="3">
        <f>DATE(Table1[[#This Row],[Year]],Table1[[#This Row],[Month_Number]],1)</f>
        <v>43739</v>
      </c>
      <c r="J1948" t="s">
        <v>95</v>
      </c>
      <c r="K1948" t="s">
        <v>3168</v>
      </c>
      <c r="L1948" t="s">
        <v>37</v>
      </c>
      <c r="M1948">
        <v>3</v>
      </c>
      <c r="N1948" t="s">
        <v>71</v>
      </c>
      <c r="O1948">
        <v>0</v>
      </c>
      <c r="P1948">
        <v>3</v>
      </c>
      <c r="Q1948" t="s">
        <v>119</v>
      </c>
      <c r="R1948" t="s">
        <v>88</v>
      </c>
      <c r="S1948" t="s">
        <v>41</v>
      </c>
      <c r="T1948" t="s">
        <v>42</v>
      </c>
      <c r="U1948" t="s">
        <v>43</v>
      </c>
      <c r="V1948">
        <v>96</v>
      </c>
      <c r="W1948">
        <v>32</v>
      </c>
      <c r="X1948" t="str">
        <f>IF(Table1[[#This Row],[Driver Age]]&lt;25,"(&lt;25) Young",IF(Table1[[#This Row],[Driver Age]]&lt;=60,"(25–60) Adult","(&gt;60) Senior"))</f>
        <v>(25–60) Adult</v>
      </c>
      <c r="Y1948" t="s">
        <v>75</v>
      </c>
      <c r="Z1948" t="s">
        <v>90</v>
      </c>
      <c r="AA1948" t="s">
        <v>76</v>
      </c>
      <c r="AB1948" t="s">
        <v>64</v>
      </c>
      <c r="AC1948">
        <v>14</v>
      </c>
      <c r="AD1948" t="s">
        <v>135</v>
      </c>
      <c r="AE1948" t="s">
        <v>65</v>
      </c>
      <c r="AF1948" t="s">
        <v>49</v>
      </c>
      <c r="AG1948" t="s">
        <v>50</v>
      </c>
      <c r="AH1948">
        <v>0</v>
      </c>
      <c r="AI1948" t="s">
        <v>80</v>
      </c>
      <c r="AJ1948" t="s">
        <v>67</v>
      </c>
    </row>
    <row r="1949" spans="1:36">
      <c r="A1949" t="s">
        <v>3169</v>
      </c>
      <c r="B1949">
        <f>1</f>
        <v>1</v>
      </c>
      <c r="C1949" t="s">
        <v>234</v>
      </c>
      <c r="D1949" t="str">
        <f>VLOOKUP(Table1[[#This Row],[State Name]], Lookup!$A$2:$B$33, 2, FALSE)</f>
        <v>TR</v>
      </c>
      <c r="E1949" t="s">
        <v>33</v>
      </c>
      <c r="F1949">
        <v>2021</v>
      </c>
      <c r="G1949" t="s">
        <v>192</v>
      </c>
      <c r="H1949">
        <f t="shared" si="30"/>
        <v>3</v>
      </c>
      <c r="I1949" s="3">
        <f>DATE(Table1[[#This Row],[Year]],Table1[[#This Row],[Month_Number]],1)</f>
        <v>44256</v>
      </c>
      <c r="J1949" t="s">
        <v>57</v>
      </c>
      <c r="K1949" t="s">
        <v>3170</v>
      </c>
      <c r="L1949" t="s">
        <v>37</v>
      </c>
      <c r="M1949">
        <v>1</v>
      </c>
      <c r="N1949" t="s">
        <v>71</v>
      </c>
      <c r="O1949">
        <v>1</v>
      </c>
      <c r="P1949">
        <v>3</v>
      </c>
      <c r="Q1949" t="s">
        <v>119</v>
      </c>
      <c r="R1949" t="s">
        <v>40</v>
      </c>
      <c r="S1949" t="s">
        <v>120</v>
      </c>
      <c r="T1949" t="s">
        <v>105</v>
      </c>
      <c r="U1949" t="s">
        <v>43</v>
      </c>
      <c r="V1949">
        <v>107</v>
      </c>
      <c r="W1949">
        <v>64</v>
      </c>
      <c r="X1949" t="str">
        <f>IF(Table1[[#This Row],[Driver Age]]&lt;25,"(&lt;25) Young",IF(Table1[[#This Row],[Driver Age]]&lt;=60,"(25–60) Adult","(&gt;60) Senior"))</f>
        <v>(&gt;60) Senior</v>
      </c>
      <c r="Y1949" t="s">
        <v>75</v>
      </c>
      <c r="Z1949" t="s">
        <v>33</v>
      </c>
      <c r="AA1949" t="s">
        <v>76</v>
      </c>
      <c r="AB1949" t="s">
        <v>77</v>
      </c>
      <c r="AC1949">
        <v>21</v>
      </c>
      <c r="AD1949" t="s">
        <v>47</v>
      </c>
      <c r="AE1949" t="s">
        <v>48</v>
      </c>
      <c r="AF1949" t="s">
        <v>49</v>
      </c>
      <c r="AG1949" t="s">
        <v>50</v>
      </c>
      <c r="AH1949">
        <v>3</v>
      </c>
      <c r="AI1949" t="s">
        <v>66</v>
      </c>
      <c r="AJ1949" t="s">
        <v>67</v>
      </c>
    </row>
    <row r="1950" spans="1:36">
      <c r="A1950" t="s">
        <v>3171</v>
      </c>
      <c r="B1950">
        <f>1</f>
        <v>1</v>
      </c>
      <c r="C1950" t="s">
        <v>307</v>
      </c>
      <c r="D1950" t="str">
        <f>VLOOKUP(Table1[[#This Row],[State Name]], Lookup!$A$2:$B$33, 2, FALSE)</f>
        <v>DL</v>
      </c>
      <c r="E1950" t="s">
        <v>472</v>
      </c>
      <c r="F1950">
        <v>2021</v>
      </c>
      <c r="G1950" t="s">
        <v>171</v>
      </c>
      <c r="H1950">
        <f t="shared" si="30"/>
        <v>2</v>
      </c>
      <c r="I1950" s="3">
        <f>DATE(Table1[[#This Row],[Year]],Table1[[#This Row],[Month_Number]],1)</f>
        <v>44228</v>
      </c>
      <c r="J1950" t="s">
        <v>95</v>
      </c>
      <c r="K1950" t="s">
        <v>2435</v>
      </c>
      <c r="L1950" t="s">
        <v>59</v>
      </c>
      <c r="M1950">
        <v>2</v>
      </c>
      <c r="N1950" t="s">
        <v>113</v>
      </c>
      <c r="O1950">
        <v>7</v>
      </c>
      <c r="P1950">
        <v>0</v>
      </c>
      <c r="Q1950" t="s">
        <v>119</v>
      </c>
      <c r="R1950" t="s">
        <v>88</v>
      </c>
      <c r="S1950" t="s">
        <v>41</v>
      </c>
      <c r="T1950" t="s">
        <v>63</v>
      </c>
      <c r="U1950" t="s">
        <v>106</v>
      </c>
      <c r="V1950">
        <v>72</v>
      </c>
      <c r="W1950">
        <v>20</v>
      </c>
      <c r="X1950" t="str">
        <f>IF(Table1[[#This Row],[Driver Age]]&lt;25,"(&lt;25) Young",IF(Table1[[#This Row],[Driver Age]]&lt;=60,"(25–60) Adult","(&gt;60) Senior"))</f>
        <v>(&lt;25) Young</v>
      </c>
      <c r="Y1950" t="s">
        <v>75</v>
      </c>
      <c r="Z1950" t="s">
        <v>33</v>
      </c>
      <c r="AA1950" t="s">
        <v>76</v>
      </c>
      <c r="AB1950" t="s">
        <v>97</v>
      </c>
      <c r="AC1950">
        <v>18</v>
      </c>
      <c r="AD1950" t="s">
        <v>114</v>
      </c>
      <c r="AE1950" t="s">
        <v>48</v>
      </c>
      <c r="AF1950" t="s">
        <v>49</v>
      </c>
      <c r="AG1950" t="s">
        <v>143</v>
      </c>
      <c r="AH1950">
        <v>0</v>
      </c>
      <c r="AI1950" t="s">
        <v>168</v>
      </c>
      <c r="AJ1950" t="s">
        <v>91</v>
      </c>
    </row>
    <row r="1951" spans="1:36">
      <c r="A1951" t="s">
        <v>3172</v>
      </c>
      <c r="B1951">
        <f>1</f>
        <v>1</v>
      </c>
      <c r="C1951" t="s">
        <v>211</v>
      </c>
      <c r="D1951" t="str">
        <f>VLOOKUP(Table1[[#This Row],[State Name]], Lookup!$A$2:$B$33, 2, FALSE)</f>
        <v>WB</v>
      </c>
      <c r="E1951" t="s">
        <v>229</v>
      </c>
      <c r="F1951">
        <v>2023</v>
      </c>
      <c r="G1951" t="s">
        <v>34</v>
      </c>
      <c r="H1951">
        <f t="shared" si="30"/>
        <v>5</v>
      </c>
      <c r="I1951" s="3">
        <f>DATE(Table1[[#This Row],[Year]],Table1[[#This Row],[Month_Number]],1)</f>
        <v>45047</v>
      </c>
      <c r="J1951" t="s">
        <v>101</v>
      </c>
      <c r="K1951" t="s">
        <v>1166</v>
      </c>
      <c r="L1951" t="s">
        <v>50</v>
      </c>
      <c r="M1951">
        <v>3</v>
      </c>
      <c r="N1951" t="s">
        <v>128</v>
      </c>
      <c r="O1951">
        <v>8</v>
      </c>
      <c r="P1951">
        <v>5</v>
      </c>
      <c r="Q1951" t="s">
        <v>72</v>
      </c>
      <c r="R1951" t="s">
        <v>104</v>
      </c>
      <c r="S1951" t="s">
        <v>120</v>
      </c>
      <c r="T1951" t="s">
        <v>105</v>
      </c>
      <c r="U1951" t="s">
        <v>43</v>
      </c>
      <c r="V1951">
        <v>94</v>
      </c>
      <c r="W1951">
        <v>47</v>
      </c>
      <c r="X1951" t="str">
        <f>IF(Table1[[#This Row],[Driver Age]]&lt;25,"(&lt;25) Young",IF(Table1[[#This Row],[Driver Age]]&lt;=60,"(25–60) Adult","(&gt;60) Senior"))</f>
        <v>(25–60) Adult</v>
      </c>
      <c r="Y1951" t="s">
        <v>44</v>
      </c>
      <c r="Z1951" t="s">
        <v>33</v>
      </c>
      <c r="AA1951" t="s">
        <v>76</v>
      </c>
      <c r="AB1951" t="s">
        <v>77</v>
      </c>
      <c r="AC1951">
        <v>1</v>
      </c>
      <c r="AD1951" t="s">
        <v>47</v>
      </c>
      <c r="AE1951" t="s">
        <v>79</v>
      </c>
      <c r="AF1951" t="s">
        <v>49</v>
      </c>
      <c r="AG1951" t="s">
        <v>50</v>
      </c>
      <c r="AH1951">
        <v>0.62</v>
      </c>
      <c r="AI1951" t="s">
        <v>108</v>
      </c>
      <c r="AJ1951" t="s">
        <v>67</v>
      </c>
    </row>
    <row r="1952" spans="1:36">
      <c r="A1952" t="s">
        <v>3173</v>
      </c>
      <c r="B1952">
        <f>1</f>
        <v>1</v>
      </c>
      <c r="C1952" t="s">
        <v>215</v>
      </c>
      <c r="D1952" t="str">
        <f>VLOOKUP(Table1[[#This Row],[State Name]], Lookup!$A$2:$B$33, 2, FALSE)</f>
        <v>KL</v>
      </c>
      <c r="E1952" t="s">
        <v>33</v>
      </c>
      <c r="F1952">
        <v>2019</v>
      </c>
      <c r="G1952" t="s">
        <v>130</v>
      </c>
      <c r="H1952">
        <f t="shared" si="30"/>
        <v>4</v>
      </c>
      <c r="I1952" s="3">
        <f>DATE(Table1[[#This Row],[Year]],Table1[[#This Row],[Month_Number]],1)</f>
        <v>43556</v>
      </c>
      <c r="J1952" t="s">
        <v>95</v>
      </c>
      <c r="K1952" t="s">
        <v>2603</v>
      </c>
      <c r="L1952" t="s">
        <v>59</v>
      </c>
      <c r="M1952">
        <v>3</v>
      </c>
      <c r="N1952" t="s">
        <v>60</v>
      </c>
      <c r="O1952">
        <v>3</v>
      </c>
      <c r="P1952">
        <v>0</v>
      </c>
      <c r="Q1952" t="s">
        <v>87</v>
      </c>
      <c r="R1952" t="s">
        <v>40</v>
      </c>
      <c r="S1952" t="s">
        <v>120</v>
      </c>
      <c r="T1952" t="s">
        <v>105</v>
      </c>
      <c r="U1952" t="s">
        <v>89</v>
      </c>
      <c r="V1952">
        <v>35</v>
      </c>
      <c r="W1952">
        <v>50</v>
      </c>
      <c r="X1952" t="str">
        <f>IF(Table1[[#This Row],[Driver Age]]&lt;25,"(&lt;25) Young",IF(Table1[[#This Row],[Driver Age]]&lt;=60,"(25–60) Adult","(&gt;60) Senior"))</f>
        <v>(25–60) Adult</v>
      </c>
      <c r="Y1952" t="s">
        <v>75</v>
      </c>
      <c r="Z1952" t="s">
        <v>33</v>
      </c>
      <c r="AA1952" t="s">
        <v>45</v>
      </c>
      <c r="AB1952" t="s">
        <v>46</v>
      </c>
      <c r="AC1952">
        <v>22</v>
      </c>
      <c r="AD1952" t="s">
        <v>47</v>
      </c>
      <c r="AE1952" t="s">
        <v>65</v>
      </c>
      <c r="AF1952" t="s">
        <v>49</v>
      </c>
      <c r="AG1952" t="s">
        <v>143</v>
      </c>
      <c r="AH1952">
        <v>0</v>
      </c>
      <c r="AI1952" t="s">
        <v>66</v>
      </c>
      <c r="AJ1952" t="s">
        <v>109</v>
      </c>
    </row>
    <row r="1953" spans="1:36">
      <c r="A1953" t="s">
        <v>3174</v>
      </c>
      <c r="B1953">
        <f>1</f>
        <v>1</v>
      </c>
      <c r="C1953" t="s">
        <v>253</v>
      </c>
      <c r="D1953" t="str">
        <f>VLOOKUP(Table1[[#This Row],[State Name]], Lookup!$A$2:$B$33, 2, FALSE)</f>
        <v>UK</v>
      </c>
      <c r="E1953" t="s">
        <v>33</v>
      </c>
      <c r="F1953">
        <v>2020</v>
      </c>
      <c r="G1953" t="s">
        <v>117</v>
      </c>
      <c r="H1953">
        <f t="shared" si="30"/>
        <v>12</v>
      </c>
      <c r="I1953" s="3">
        <f>DATE(Table1[[#This Row],[Year]],Table1[[#This Row],[Month_Number]],1)</f>
        <v>44166</v>
      </c>
      <c r="J1953" t="s">
        <v>146</v>
      </c>
      <c r="K1953" t="s">
        <v>2115</v>
      </c>
      <c r="L1953" t="s">
        <v>50</v>
      </c>
      <c r="M1953">
        <v>3</v>
      </c>
      <c r="N1953" t="s">
        <v>71</v>
      </c>
      <c r="O1953">
        <v>10</v>
      </c>
      <c r="P1953">
        <v>2</v>
      </c>
      <c r="Q1953" t="s">
        <v>72</v>
      </c>
      <c r="R1953" t="s">
        <v>40</v>
      </c>
      <c r="S1953" t="s">
        <v>41</v>
      </c>
      <c r="T1953" t="s">
        <v>74</v>
      </c>
      <c r="U1953" t="s">
        <v>33</v>
      </c>
      <c r="V1953">
        <v>61</v>
      </c>
      <c r="W1953">
        <v>34</v>
      </c>
      <c r="X1953" t="str">
        <f>IF(Table1[[#This Row],[Driver Age]]&lt;25,"(&lt;25) Young",IF(Table1[[#This Row],[Driver Age]]&lt;=60,"(25–60) Adult","(&gt;60) Senior"))</f>
        <v>(25–60) Adult</v>
      </c>
      <c r="Y1953" t="s">
        <v>44</v>
      </c>
      <c r="Z1953" t="s">
        <v>90</v>
      </c>
      <c r="AA1953" t="s">
        <v>76</v>
      </c>
      <c r="AB1953" t="s">
        <v>97</v>
      </c>
      <c r="AC1953">
        <v>8</v>
      </c>
      <c r="AD1953" t="s">
        <v>78</v>
      </c>
      <c r="AE1953" t="s">
        <v>48</v>
      </c>
      <c r="AF1953" t="s">
        <v>49</v>
      </c>
      <c r="AG1953" t="s">
        <v>50</v>
      </c>
      <c r="AH1953">
        <v>0.2</v>
      </c>
      <c r="AI1953" t="s">
        <v>80</v>
      </c>
      <c r="AJ1953" t="s">
        <v>52</v>
      </c>
    </row>
    <row r="1954" spans="1:36">
      <c r="A1954" t="s">
        <v>3175</v>
      </c>
      <c r="B1954">
        <f>1</f>
        <v>1</v>
      </c>
      <c r="C1954" t="s">
        <v>318</v>
      </c>
      <c r="D1954" t="str">
        <f>VLOOKUP(Table1[[#This Row],[State Name]], Lookup!$A$2:$B$33, 2, FALSE)</f>
        <v>PB</v>
      </c>
      <c r="E1954" t="s">
        <v>33</v>
      </c>
      <c r="F1954">
        <v>2018</v>
      </c>
      <c r="G1954" t="s">
        <v>94</v>
      </c>
      <c r="H1954">
        <f t="shared" si="30"/>
        <v>8</v>
      </c>
      <c r="I1954" s="3">
        <f>DATE(Table1[[#This Row],[Year]],Table1[[#This Row],[Month_Number]],1)</f>
        <v>43313</v>
      </c>
      <c r="J1954" t="s">
        <v>101</v>
      </c>
      <c r="K1954" t="s">
        <v>1539</v>
      </c>
      <c r="L1954" t="s">
        <v>37</v>
      </c>
      <c r="M1954">
        <v>4</v>
      </c>
      <c r="N1954" t="s">
        <v>71</v>
      </c>
      <c r="O1954">
        <v>1</v>
      </c>
      <c r="P1954">
        <v>2</v>
      </c>
      <c r="Q1954" t="s">
        <v>72</v>
      </c>
      <c r="R1954" t="s">
        <v>104</v>
      </c>
      <c r="S1954" t="s">
        <v>120</v>
      </c>
      <c r="T1954" t="s">
        <v>74</v>
      </c>
      <c r="U1954" t="s">
        <v>33</v>
      </c>
      <c r="V1954">
        <v>30</v>
      </c>
      <c r="W1954">
        <v>69</v>
      </c>
      <c r="X1954" t="str">
        <f>IF(Table1[[#This Row],[Driver Age]]&lt;25,"(&lt;25) Young",IF(Table1[[#This Row],[Driver Age]]&lt;=60,"(25–60) Adult","(&gt;60) Senior"))</f>
        <v>(&gt;60) Senior</v>
      </c>
      <c r="Y1954" t="s">
        <v>44</v>
      </c>
      <c r="Z1954" t="s">
        <v>107</v>
      </c>
      <c r="AA1954" t="s">
        <v>45</v>
      </c>
      <c r="AB1954" t="s">
        <v>97</v>
      </c>
      <c r="AC1954">
        <v>7</v>
      </c>
      <c r="AD1954" t="s">
        <v>78</v>
      </c>
      <c r="AE1954" t="s">
        <v>65</v>
      </c>
      <c r="AF1954" t="s">
        <v>49</v>
      </c>
      <c r="AG1954" t="s">
        <v>50</v>
      </c>
      <c r="AH1954">
        <v>2</v>
      </c>
      <c r="AI1954" t="s">
        <v>51</v>
      </c>
      <c r="AJ1954" t="s">
        <v>109</v>
      </c>
    </row>
    <row r="1955" spans="1:36">
      <c r="A1955" t="s">
        <v>3176</v>
      </c>
      <c r="B1955">
        <f>1</f>
        <v>1</v>
      </c>
      <c r="C1955" t="s">
        <v>145</v>
      </c>
      <c r="D1955" t="str">
        <f>VLOOKUP(Table1[[#This Row],[State Name]], Lookup!$A$2:$B$33, 2, FALSE)</f>
        <v>TS</v>
      </c>
      <c r="E1955" t="s">
        <v>33</v>
      </c>
      <c r="F1955">
        <v>2021</v>
      </c>
      <c r="G1955" t="s">
        <v>100</v>
      </c>
      <c r="H1955">
        <f t="shared" si="30"/>
        <v>11</v>
      </c>
      <c r="I1955" s="3">
        <f>DATE(Table1[[#This Row],[Year]],Table1[[#This Row],[Month_Number]],1)</f>
        <v>44501</v>
      </c>
      <c r="J1955" t="s">
        <v>101</v>
      </c>
      <c r="K1955" t="s">
        <v>2070</v>
      </c>
      <c r="L1955" t="s">
        <v>50</v>
      </c>
      <c r="M1955">
        <v>5</v>
      </c>
      <c r="N1955" t="s">
        <v>86</v>
      </c>
      <c r="O1955">
        <v>9</v>
      </c>
      <c r="P1955">
        <v>5</v>
      </c>
      <c r="Q1955" t="s">
        <v>72</v>
      </c>
      <c r="R1955" t="s">
        <v>61</v>
      </c>
      <c r="S1955" t="s">
        <v>41</v>
      </c>
      <c r="T1955" t="s">
        <v>74</v>
      </c>
      <c r="U1955" t="s">
        <v>89</v>
      </c>
      <c r="V1955">
        <v>45</v>
      </c>
      <c r="W1955">
        <v>66</v>
      </c>
      <c r="X1955" t="str">
        <f>IF(Table1[[#This Row],[Driver Age]]&lt;25,"(&lt;25) Young",IF(Table1[[#This Row],[Driver Age]]&lt;=60,"(25–60) Adult","(&gt;60) Senior"))</f>
        <v>(&gt;60) Senior</v>
      </c>
      <c r="Y1955" t="s">
        <v>75</v>
      </c>
      <c r="Z1955" t="s">
        <v>33</v>
      </c>
      <c r="AA1955" t="s">
        <v>45</v>
      </c>
      <c r="AB1955" t="s">
        <v>97</v>
      </c>
      <c r="AC1955">
        <v>21</v>
      </c>
      <c r="AD1955" t="s">
        <v>47</v>
      </c>
      <c r="AE1955" t="s">
        <v>48</v>
      </c>
      <c r="AF1955" t="s">
        <v>49</v>
      </c>
      <c r="AG1955" t="s">
        <v>50</v>
      </c>
      <c r="AH1955">
        <v>0.56000000000000005</v>
      </c>
      <c r="AI1955" t="s">
        <v>51</v>
      </c>
      <c r="AJ1955" t="s">
        <v>109</v>
      </c>
    </row>
    <row r="1956" spans="1:36">
      <c r="A1956" t="s">
        <v>3177</v>
      </c>
      <c r="B1956">
        <f>1</f>
        <v>1</v>
      </c>
      <c r="C1956" t="s">
        <v>183</v>
      </c>
      <c r="D1956" t="str">
        <f>VLOOKUP(Table1[[#This Row],[State Name]], Lookup!$A$2:$B$33, 2, FALSE)</f>
        <v>TN</v>
      </c>
      <c r="E1956" t="s">
        <v>503</v>
      </c>
      <c r="F1956">
        <v>2020</v>
      </c>
      <c r="G1956" t="s">
        <v>192</v>
      </c>
      <c r="H1956">
        <f t="shared" si="30"/>
        <v>3</v>
      </c>
      <c r="I1956" s="3">
        <f>DATE(Table1[[#This Row],[Year]],Table1[[#This Row],[Month_Number]],1)</f>
        <v>43891</v>
      </c>
      <c r="J1956" t="s">
        <v>95</v>
      </c>
      <c r="K1956" t="s">
        <v>3178</v>
      </c>
      <c r="L1956" t="s">
        <v>59</v>
      </c>
      <c r="M1956">
        <v>2</v>
      </c>
      <c r="N1956" t="s">
        <v>60</v>
      </c>
      <c r="O1956">
        <v>3</v>
      </c>
      <c r="P1956">
        <v>2</v>
      </c>
      <c r="Q1956" t="s">
        <v>39</v>
      </c>
      <c r="R1956" t="s">
        <v>40</v>
      </c>
      <c r="S1956" t="s">
        <v>120</v>
      </c>
      <c r="T1956" t="s">
        <v>63</v>
      </c>
      <c r="U1956" t="s">
        <v>106</v>
      </c>
      <c r="V1956">
        <v>115</v>
      </c>
      <c r="W1956">
        <v>54</v>
      </c>
      <c r="X1956" t="str">
        <f>IF(Table1[[#This Row],[Driver Age]]&lt;25,"(&lt;25) Young",IF(Table1[[#This Row],[Driver Age]]&lt;=60,"(25–60) Adult","(&gt;60) Senior"))</f>
        <v>(25–60) Adult</v>
      </c>
      <c r="Y1956" t="s">
        <v>44</v>
      </c>
      <c r="Z1956" t="s">
        <v>90</v>
      </c>
      <c r="AA1956" t="s">
        <v>76</v>
      </c>
      <c r="AB1956" t="s">
        <v>46</v>
      </c>
      <c r="AC1956">
        <v>11</v>
      </c>
      <c r="AD1956" t="s">
        <v>78</v>
      </c>
      <c r="AE1956" t="s">
        <v>48</v>
      </c>
      <c r="AF1956" t="s">
        <v>49</v>
      </c>
      <c r="AG1956" t="s">
        <v>50</v>
      </c>
      <c r="AH1956">
        <v>0.67</v>
      </c>
      <c r="AI1956" t="s">
        <v>66</v>
      </c>
      <c r="AJ1956" t="s">
        <v>81</v>
      </c>
    </row>
    <row r="1957" spans="1:36">
      <c r="A1957" t="s">
        <v>3179</v>
      </c>
      <c r="B1957">
        <f>1</f>
        <v>1</v>
      </c>
      <c r="C1957" t="s">
        <v>234</v>
      </c>
      <c r="D1957" t="str">
        <f>VLOOKUP(Table1[[#This Row],[State Name]], Lookup!$A$2:$B$33, 2, FALSE)</f>
        <v>TR</v>
      </c>
      <c r="E1957" t="s">
        <v>33</v>
      </c>
      <c r="F1957">
        <v>2023</v>
      </c>
      <c r="G1957" t="s">
        <v>56</v>
      </c>
      <c r="H1957">
        <f t="shared" si="30"/>
        <v>1</v>
      </c>
      <c r="I1957" s="3">
        <f>DATE(Table1[[#This Row],[Year]],Table1[[#This Row],[Month_Number]],1)</f>
        <v>44927</v>
      </c>
      <c r="J1957" t="s">
        <v>84</v>
      </c>
      <c r="K1957" t="s">
        <v>3180</v>
      </c>
      <c r="L1957" t="s">
        <v>50</v>
      </c>
      <c r="M1957">
        <v>5</v>
      </c>
      <c r="N1957" t="s">
        <v>38</v>
      </c>
      <c r="O1957">
        <v>10</v>
      </c>
      <c r="P1957">
        <v>5</v>
      </c>
      <c r="Q1957" t="s">
        <v>39</v>
      </c>
      <c r="R1957" t="s">
        <v>40</v>
      </c>
      <c r="S1957" t="s">
        <v>62</v>
      </c>
      <c r="T1957" t="s">
        <v>105</v>
      </c>
      <c r="U1957" t="s">
        <v>106</v>
      </c>
      <c r="V1957">
        <v>35</v>
      </c>
      <c r="W1957">
        <v>55</v>
      </c>
      <c r="X1957" t="str">
        <f>IF(Table1[[#This Row],[Driver Age]]&lt;25,"(&lt;25) Young",IF(Table1[[#This Row],[Driver Age]]&lt;=60,"(25–60) Adult","(&gt;60) Senior"))</f>
        <v>(25–60) Adult</v>
      </c>
      <c r="Y1957" t="s">
        <v>75</v>
      </c>
      <c r="Z1957" t="s">
        <v>90</v>
      </c>
      <c r="AA1957" t="s">
        <v>76</v>
      </c>
      <c r="AB1957" t="s">
        <v>64</v>
      </c>
      <c r="AC1957">
        <v>19</v>
      </c>
      <c r="AD1957" t="s">
        <v>114</v>
      </c>
      <c r="AE1957" t="s">
        <v>79</v>
      </c>
      <c r="AF1957" t="s">
        <v>26</v>
      </c>
      <c r="AG1957" t="s">
        <v>50</v>
      </c>
      <c r="AH1957">
        <v>0.5</v>
      </c>
      <c r="AI1957" t="s">
        <v>66</v>
      </c>
      <c r="AJ1957" t="s">
        <v>109</v>
      </c>
    </row>
    <row r="1958" spans="1:36">
      <c r="A1958" t="s">
        <v>3181</v>
      </c>
      <c r="B1958">
        <f>1</f>
        <v>1</v>
      </c>
      <c r="C1958" t="s">
        <v>318</v>
      </c>
      <c r="D1958" t="str">
        <f>VLOOKUP(Table1[[#This Row],[State Name]], Lookup!$A$2:$B$33, 2, FALSE)</f>
        <v>PB</v>
      </c>
      <c r="E1958" t="s">
        <v>33</v>
      </c>
      <c r="F1958">
        <v>2019</v>
      </c>
      <c r="G1958" t="s">
        <v>34</v>
      </c>
      <c r="H1958">
        <f t="shared" si="30"/>
        <v>5</v>
      </c>
      <c r="I1958" s="3">
        <f>DATE(Table1[[#This Row],[Year]],Table1[[#This Row],[Month_Number]],1)</f>
        <v>43586</v>
      </c>
      <c r="J1958" t="s">
        <v>84</v>
      </c>
      <c r="K1958" t="s">
        <v>96</v>
      </c>
      <c r="L1958" t="s">
        <v>50</v>
      </c>
      <c r="M1958">
        <v>4</v>
      </c>
      <c r="N1958" t="s">
        <v>113</v>
      </c>
      <c r="O1958">
        <v>3</v>
      </c>
      <c r="P1958">
        <v>5</v>
      </c>
      <c r="Q1958" t="s">
        <v>39</v>
      </c>
      <c r="R1958" t="s">
        <v>104</v>
      </c>
      <c r="S1958" t="s">
        <v>120</v>
      </c>
      <c r="T1958" t="s">
        <v>74</v>
      </c>
      <c r="U1958" t="s">
        <v>89</v>
      </c>
      <c r="V1958">
        <v>66</v>
      </c>
      <c r="W1958">
        <v>18</v>
      </c>
      <c r="X1958" t="str">
        <f>IF(Table1[[#This Row],[Driver Age]]&lt;25,"(&lt;25) Young",IF(Table1[[#This Row],[Driver Age]]&lt;=60,"(25–60) Adult","(&gt;60) Senior"))</f>
        <v>(&lt;25) Young</v>
      </c>
      <c r="Y1958" t="s">
        <v>75</v>
      </c>
      <c r="Z1958" t="s">
        <v>107</v>
      </c>
      <c r="AA1958" t="s">
        <v>76</v>
      </c>
      <c r="AB1958" t="s">
        <v>77</v>
      </c>
      <c r="AC1958">
        <v>11</v>
      </c>
      <c r="AD1958" t="s">
        <v>78</v>
      </c>
      <c r="AE1958" t="s">
        <v>65</v>
      </c>
      <c r="AF1958" t="s">
        <v>26</v>
      </c>
      <c r="AG1958" t="s">
        <v>50</v>
      </c>
      <c r="AH1958">
        <v>1.67</v>
      </c>
      <c r="AI1958" t="s">
        <v>168</v>
      </c>
      <c r="AJ1958" t="s">
        <v>52</v>
      </c>
    </row>
    <row r="1959" spans="1:36">
      <c r="A1959" t="s">
        <v>3182</v>
      </c>
      <c r="B1959">
        <f>1</f>
        <v>1</v>
      </c>
      <c r="C1959" t="s">
        <v>327</v>
      </c>
      <c r="D1959" t="str">
        <f>VLOOKUP(Table1[[#This Row],[State Name]], Lookup!$A$2:$B$33, 2, FALSE)</f>
        <v>MN</v>
      </c>
      <c r="E1959" t="s">
        <v>33</v>
      </c>
      <c r="F1959">
        <v>2018</v>
      </c>
      <c r="G1959" t="s">
        <v>117</v>
      </c>
      <c r="H1959">
        <f t="shared" si="30"/>
        <v>12</v>
      </c>
      <c r="I1959" s="3">
        <f>DATE(Table1[[#This Row],[Year]],Table1[[#This Row],[Month_Number]],1)</f>
        <v>43435</v>
      </c>
      <c r="J1959" t="s">
        <v>154</v>
      </c>
      <c r="K1959" t="s">
        <v>3183</v>
      </c>
      <c r="L1959" t="s">
        <v>59</v>
      </c>
      <c r="M1959">
        <v>5</v>
      </c>
      <c r="N1959" t="s">
        <v>86</v>
      </c>
      <c r="O1959">
        <v>1</v>
      </c>
      <c r="P1959">
        <v>3</v>
      </c>
      <c r="Q1959" t="s">
        <v>39</v>
      </c>
      <c r="R1959" t="s">
        <v>104</v>
      </c>
      <c r="S1959" t="s">
        <v>41</v>
      </c>
      <c r="T1959" t="s">
        <v>74</v>
      </c>
      <c r="U1959" t="s">
        <v>106</v>
      </c>
      <c r="V1959">
        <v>34</v>
      </c>
      <c r="W1959">
        <v>42</v>
      </c>
      <c r="X1959" t="str">
        <f>IF(Table1[[#This Row],[Driver Age]]&lt;25,"(&lt;25) Young",IF(Table1[[#This Row],[Driver Age]]&lt;=60,"(25–60) Adult","(&gt;60) Senior"))</f>
        <v>(25–60) Adult</v>
      </c>
      <c r="Y1959" t="s">
        <v>44</v>
      </c>
      <c r="Z1959" t="s">
        <v>90</v>
      </c>
      <c r="AA1959" t="s">
        <v>76</v>
      </c>
      <c r="AB1959" t="s">
        <v>97</v>
      </c>
      <c r="AC1959">
        <v>17</v>
      </c>
      <c r="AD1959" t="s">
        <v>114</v>
      </c>
      <c r="AE1959" t="s">
        <v>65</v>
      </c>
      <c r="AF1959" t="s">
        <v>26</v>
      </c>
      <c r="AG1959" t="s">
        <v>50</v>
      </c>
      <c r="AH1959">
        <v>3</v>
      </c>
      <c r="AI1959" t="s">
        <v>108</v>
      </c>
      <c r="AJ1959" t="s">
        <v>109</v>
      </c>
    </row>
    <row r="1960" spans="1:36">
      <c r="A1960" t="s">
        <v>3184</v>
      </c>
      <c r="B1960">
        <f>1</f>
        <v>1</v>
      </c>
      <c r="C1960" t="s">
        <v>170</v>
      </c>
      <c r="D1960" t="str">
        <f>VLOOKUP(Table1[[#This Row],[State Name]], Lookup!$A$2:$B$33, 2, FALSE)</f>
        <v>PY</v>
      </c>
      <c r="E1960" t="s">
        <v>33</v>
      </c>
      <c r="F1960">
        <v>2019</v>
      </c>
      <c r="G1960" t="s">
        <v>34</v>
      </c>
      <c r="H1960">
        <f t="shared" si="30"/>
        <v>5</v>
      </c>
      <c r="I1960" s="3">
        <f>DATE(Table1[[#This Row],[Year]],Table1[[#This Row],[Month_Number]],1)</f>
        <v>43586</v>
      </c>
      <c r="J1960" t="s">
        <v>35</v>
      </c>
      <c r="K1960" t="s">
        <v>3185</v>
      </c>
      <c r="L1960" t="s">
        <v>37</v>
      </c>
      <c r="M1960">
        <v>3</v>
      </c>
      <c r="N1960" t="s">
        <v>162</v>
      </c>
      <c r="O1960">
        <v>8</v>
      </c>
      <c r="P1960">
        <v>0</v>
      </c>
      <c r="Q1960" t="s">
        <v>72</v>
      </c>
      <c r="R1960" t="s">
        <v>104</v>
      </c>
      <c r="S1960" t="s">
        <v>120</v>
      </c>
      <c r="T1960" t="s">
        <v>42</v>
      </c>
      <c r="U1960" t="s">
        <v>89</v>
      </c>
      <c r="V1960">
        <v>99</v>
      </c>
      <c r="W1960">
        <v>43</v>
      </c>
      <c r="X1960" t="str">
        <f>IF(Table1[[#This Row],[Driver Age]]&lt;25,"(&lt;25) Young",IF(Table1[[#This Row],[Driver Age]]&lt;=60,"(25–60) Adult","(&gt;60) Senior"))</f>
        <v>(25–60) Adult</v>
      </c>
      <c r="Y1960" t="s">
        <v>44</v>
      </c>
      <c r="Z1960" t="s">
        <v>107</v>
      </c>
      <c r="AA1960" t="s">
        <v>45</v>
      </c>
      <c r="AB1960" t="s">
        <v>46</v>
      </c>
      <c r="AC1960">
        <v>19</v>
      </c>
      <c r="AD1960" t="s">
        <v>114</v>
      </c>
      <c r="AE1960" t="s">
        <v>65</v>
      </c>
      <c r="AF1960" t="s">
        <v>49</v>
      </c>
      <c r="AG1960" t="s">
        <v>143</v>
      </c>
      <c r="AH1960">
        <v>0</v>
      </c>
      <c r="AI1960" t="s">
        <v>108</v>
      </c>
      <c r="AJ1960" t="s">
        <v>67</v>
      </c>
    </row>
    <row r="1961" spans="1:36">
      <c r="A1961" t="s">
        <v>3186</v>
      </c>
      <c r="B1961">
        <f>1</f>
        <v>1</v>
      </c>
      <c r="C1961" t="s">
        <v>211</v>
      </c>
      <c r="D1961" t="str">
        <f>VLOOKUP(Table1[[#This Row],[State Name]], Lookup!$A$2:$B$33, 2, FALSE)</f>
        <v>WB</v>
      </c>
      <c r="E1961" t="s">
        <v>212</v>
      </c>
      <c r="F1961">
        <v>2023</v>
      </c>
      <c r="G1961" t="s">
        <v>56</v>
      </c>
      <c r="H1961">
        <f t="shared" si="30"/>
        <v>1</v>
      </c>
      <c r="I1961" s="3">
        <f>DATE(Table1[[#This Row],[Year]],Table1[[#This Row],[Month_Number]],1)</f>
        <v>44927</v>
      </c>
      <c r="J1961" t="s">
        <v>101</v>
      </c>
      <c r="K1961" t="s">
        <v>3187</v>
      </c>
      <c r="L1961" t="s">
        <v>37</v>
      </c>
      <c r="M1961">
        <v>4</v>
      </c>
      <c r="N1961" t="s">
        <v>60</v>
      </c>
      <c r="O1961">
        <v>5</v>
      </c>
      <c r="P1961">
        <v>0</v>
      </c>
      <c r="Q1961" t="s">
        <v>39</v>
      </c>
      <c r="R1961" t="s">
        <v>40</v>
      </c>
      <c r="S1961" t="s">
        <v>62</v>
      </c>
      <c r="T1961" t="s">
        <v>74</v>
      </c>
      <c r="U1961" t="s">
        <v>89</v>
      </c>
      <c r="V1961">
        <v>73</v>
      </c>
      <c r="W1961">
        <v>19</v>
      </c>
      <c r="X1961" t="str">
        <f>IF(Table1[[#This Row],[Driver Age]]&lt;25,"(&lt;25) Young",IF(Table1[[#This Row],[Driver Age]]&lt;=60,"(25–60) Adult","(&gt;60) Senior"))</f>
        <v>(&lt;25) Young</v>
      </c>
      <c r="Y1961" t="s">
        <v>75</v>
      </c>
      <c r="Z1961" t="s">
        <v>90</v>
      </c>
      <c r="AA1961" t="s">
        <v>45</v>
      </c>
      <c r="AB1961" t="s">
        <v>77</v>
      </c>
      <c r="AC1961">
        <v>1</v>
      </c>
      <c r="AD1961" t="s">
        <v>47</v>
      </c>
      <c r="AE1961" t="s">
        <v>79</v>
      </c>
      <c r="AF1961" t="s">
        <v>49</v>
      </c>
      <c r="AG1961" t="s">
        <v>143</v>
      </c>
      <c r="AH1961">
        <v>0</v>
      </c>
      <c r="AI1961" t="s">
        <v>168</v>
      </c>
      <c r="AJ1961" t="s">
        <v>91</v>
      </c>
    </row>
    <row r="1962" spans="1:36">
      <c r="A1962" t="s">
        <v>3188</v>
      </c>
      <c r="B1962">
        <f>1</f>
        <v>1</v>
      </c>
      <c r="C1962" t="s">
        <v>311</v>
      </c>
      <c r="D1962" t="str">
        <f>VLOOKUP(Table1[[#This Row],[State Name]], Lookup!$A$2:$B$33, 2, FALSE)</f>
        <v>JH</v>
      </c>
      <c r="E1962" t="s">
        <v>33</v>
      </c>
      <c r="F1962">
        <v>2023</v>
      </c>
      <c r="G1962" t="s">
        <v>192</v>
      </c>
      <c r="H1962">
        <f t="shared" si="30"/>
        <v>3</v>
      </c>
      <c r="I1962" s="3">
        <f>DATE(Table1[[#This Row],[Year]],Table1[[#This Row],[Month_Number]],1)</f>
        <v>44986</v>
      </c>
      <c r="J1962" t="s">
        <v>84</v>
      </c>
      <c r="K1962" t="s">
        <v>441</v>
      </c>
      <c r="L1962" t="s">
        <v>50</v>
      </c>
      <c r="M1962">
        <v>5</v>
      </c>
      <c r="N1962" t="s">
        <v>71</v>
      </c>
      <c r="O1962">
        <v>6</v>
      </c>
      <c r="P1962">
        <v>3</v>
      </c>
      <c r="Q1962" t="s">
        <v>72</v>
      </c>
      <c r="R1962" t="s">
        <v>40</v>
      </c>
      <c r="S1962" t="s">
        <v>73</v>
      </c>
      <c r="T1962" t="s">
        <v>74</v>
      </c>
      <c r="U1962" t="s">
        <v>89</v>
      </c>
      <c r="V1962">
        <v>59</v>
      </c>
      <c r="W1962">
        <v>42</v>
      </c>
      <c r="X1962" t="str">
        <f>IF(Table1[[#This Row],[Driver Age]]&lt;25,"(&lt;25) Young",IF(Table1[[#This Row],[Driver Age]]&lt;=60,"(25–60) Adult","(&gt;60) Senior"))</f>
        <v>(25–60) Adult</v>
      </c>
      <c r="Y1962" t="s">
        <v>44</v>
      </c>
      <c r="Z1962" t="s">
        <v>33</v>
      </c>
      <c r="AA1962" t="s">
        <v>76</v>
      </c>
      <c r="AB1962" t="s">
        <v>46</v>
      </c>
      <c r="AC1962">
        <v>7</v>
      </c>
      <c r="AD1962" t="s">
        <v>78</v>
      </c>
      <c r="AE1962" t="s">
        <v>79</v>
      </c>
      <c r="AF1962" t="s">
        <v>26</v>
      </c>
      <c r="AG1962" t="s">
        <v>50</v>
      </c>
      <c r="AH1962">
        <v>0.5</v>
      </c>
      <c r="AI1962" t="s">
        <v>108</v>
      </c>
      <c r="AJ1962" t="s">
        <v>52</v>
      </c>
    </row>
    <row r="1963" spans="1:36">
      <c r="A1963" t="s">
        <v>3189</v>
      </c>
      <c r="B1963">
        <f>1</f>
        <v>1</v>
      </c>
      <c r="C1963" t="s">
        <v>191</v>
      </c>
      <c r="D1963" t="str">
        <f>VLOOKUP(Table1[[#This Row],[State Name]], Lookup!$A$2:$B$33, 2, FALSE)</f>
        <v>CH</v>
      </c>
      <c r="E1963" t="s">
        <v>33</v>
      </c>
      <c r="F1963">
        <v>2021</v>
      </c>
      <c r="G1963" t="s">
        <v>171</v>
      </c>
      <c r="H1963">
        <f t="shared" si="30"/>
        <v>2</v>
      </c>
      <c r="I1963" s="3">
        <f>DATE(Table1[[#This Row],[Year]],Table1[[#This Row],[Month_Number]],1)</f>
        <v>44228</v>
      </c>
      <c r="J1963" t="s">
        <v>57</v>
      </c>
      <c r="K1963" t="s">
        <v>2185</v>
      </c>
      <c r="L1963" t="s">
        <v>50</v>
      </c>
      <c r="M1963">
        <v>4</v>
      </c>
      <c r="N1963" t="s">
        <v>71</v>
      </c>
      <c r="O1963">
        <v>4</v>
      </c>
      <c r="P1963">
        <v>0</v>
      </c>
      <c r="Q1963" t="s">
        <v>119</v>
      </c>
      <c r="R1963" t="s">
        <v>88</v>
      </c>
      <c r="S1963" t="s">
        <v>120</v>
      </c>
      <c r="T1963" t="s">
        <v>74</v>
      </c>
      <c r="U1963" t="s">
        <v>43</v>
      </c>
      <c r="V1963">
        <v>46</v>
      </c>
      <c r="W1963">
        <v>70</v>
      </c>
      <c r="X1963" t="str">
        <f>IF(Table1[[#This Row],[Driver Age]]&lt;25,"(&lt;25) Young",IF(Table1[[#This Row],[Driver Age]]&lt;=60,"(25–60) Adult","(&gt;60) Senior"))</f>
        <v>(&gt;60) Senior</v>
      </c>
      <c r="Y1963" t="s">
        <v>44</v>
      </c>
      <c r="Z1963" t="s">
        <v>90</v>
      </c>
      <c r="AA1963" t="s">
        <v>45</v>
      </c>
      <c r="AB1963" t="s">
        <v>97</v>
      </c>
      <c r="AC1963">
        <v>21</v>
      </c>
      <c r="AD1963" t="s">
        <v>47</v>
      </c>
      <c r="AE1963" t="s">
        <v>48</v>
      </c>
      <c r="AF1963" t="s">
        <v>49</v>
      </c>
      <c r="AG1963" t="s">
        <v>143</v>
      </c>
      <c r="AH1963">
        <v>0</v>
      </c>
      <c r="AI1963" t="s">
        <v>51</v>
      </c>
      <c r="AJ1963" t="s">
        <v>109</v>
      </c>
    </row>
    <row r="1964" spans="1:36">
      <c r="A1964" t="s">
        <v>3190</v>
      </c>
      <c r="B1964">
        <f>1</f>
        <v>1</v>
      </c>
      <c r="C1964" t="s">
        <v>69</v>
      </c>
      <c r="D1964" t="str">
        <f>VLOOKUP(Table1[[#This Row],[State Name]], Lookup!$A$2:$B$33, 2, FALSE)</f>
        <v>CG</v>
      </c>
      <c r="E1964" t="s">
        <v>33</v>
      </c>
      <c r="F1964">
        <v>2018</v>
      </c>
      <c r="G1964" t="s">
        <v>117</v>
      </c>
      <c r="H1964">
        <f t="shared" si="30"/>
        <v>12</v>
      </c>
      <c r="I1964" s="3">
        <f>DATE(Table1[[#This Row],[Year]],Table1[[#This Row],[Month_Number]],1)</f>
        <v>43435</v>
      </c>
      <c r="J1964" t="s">
        <v>146</v>
      </c>
      <c r="K1964" t="s">
        <v>3191</v>
      </c>
      <c r="L1964" t="s">
        <v>50</v>
      </c>
      <c r="M1964">
        <v>5</v>
      </c>
      <c r="N1964" t="s">
        <v>86</v>
      </c>
      <c r="O1964">
        <v>10</v>
      </c>
      <c r="P1964">
        <v>2</v>
      </c>
      <c r="Q1964" t="s">
        <v>119</v>
      </c>
      <c r="R1964" t="s">
        <v>88</v>
      </c>
      <c r="S1964" t="s">
        <v>120</v>
      </c>
      <c r="T1964" t="s">
        <v>63</v>
      </c>
      <c r="U1964" t="s">
        <v>89</v>
      </c>
      <c r="V1964">
        <v>85</v>
      </c>
      <c r="W1964">
        <v>39</v>
      </c>
      <c r="X1964" t="str">
        <f>IF(Table1[[#This Row],[Driver Age]]&lt;25,"(&lt;25) Young",IF(Table1[[#This Row],[Driver Age]]&lt;=60,"(25–60) Adult","(&gt;60) Senior"))</f>
        <v>(25–60) Adult</v>
      </c>
      <c r="Y1964" t="s">
        <v>44</v>
      </c>
      <c r="Z1964" t="s">
        <v>33</v>
      </c>
      <c r="AA1964" t="s">
        <v>45</v>
      </c>
      <c r="AB1964" t="s">
        <v>46</v>
      </c>
      <c r="AC1964">
        <v>23</v>
      </c>
      <c r="AD1964" t="s">
        <v>47</v>
      </c>
      <c r="AE1964" t="s">
        <v>65</v>
      </c>
      <c r="AF1964" t="s">
        <v>49</v>
      </c>
      <c r="AG1964" t="s">
        <v>50</v>
      </c>
      <c r="AH1964">
        <v>0.2</v>
      </c>
      <c r="AI1964" t="s">
        <v>108</v>
      </c>
      <c r="AJ1964" t="s">
        <v>91</v>
      </c>
    </row>
    <row r="1965" spans="1:36">
      <c r="A1965" t="s">
        <v>3192</v>
      </c>
      <c r="B1965">
        <f>1</f>
        <v>1</v>
      </c>
      <c r="C1965" t="s">
        <v>327</v>
      </c>
      <c r="D1965" t="str">
        <f>VLOOKUP(Table1[[#This Row],[State Name]], Lookup!$A$2:$B$33, 2, FALSE)</f>
        <v>MN</v>
      </c>
      <c r="E1965" t="s">
        <v>33</v>
      </c>
      <c r="F1965">
        <v>2020</v>
      </c>
      <c r="G1965" t="s">
        <v>111</v>
      </c>
      <c r="H1965">
        <f t="shared" si="30"/>
        <v>10</v>
      </c>
      <c r="I1965" s="3">
        <f>DATE(Table1[[#This Row],[Year]],Table1[[#This Row],[Month_Number]],1)</f>
        <v>44105</v>
      </c>
      <c r="J1965" t="s">
        <v>57</v>
      </c>
      <c r="K1965" t="s">
        <v>1341</v>
      </c>
      <c r="L1965" t="s">
        <v>59</v>
      </c>
      <c r="M1965">
        <v>3</v>
      </c>
      <c r="N1965" t="s">
        <v>128</v>
      </c>
      <c r="O1965">
        <v>0</v>
      </c>
      <c r="P1965">
        <v>1</v>
      </c>
      <c r="Q1965" t="s">
        <v>103</v>
      </c>
      <c r="R1965" t="s">
        <v>61</v>
      </c>
      <c r="S1965" t="s">
        <v>73</v>
      </c>
      <c r="T1965" t="s">
        <v>74</v>
      </c>
      <c r="U1965" t="s">
        <v>89</v>
      </c>
      <c r="V1965">
        <v>98</v>
      </c>
      <c r="W1965">
        <v>66</v>
      </c>
      <c r="X1965" t="str">
        <f>IF(Table1[[#This Row],[Driver Age]]&lt;25,"(&lt;25) Young",IF(Table1[[#This Row],[Driver Age]]&lt;=60,"(25–60) Adult","(&gt;60) Senior"))</f>
        <v>(&gt;60) Senior</v>
      </c>
      <c r="Y1965" t="s">
        <v>75</v>
      </c>
      <c r="Z1965" t="s">
        <v>90</v>
      </c>
      <c r="AA1965" t="s">
        <v>45</v>
      </c>
      <c r="AB1965" t="s">
        <v>77</v>
      </c>
      <c r="AC1965">
        <v>4</v>
      </c>
      <c r="AD1965" t="s">
        <v>47</v>
      </c>
      <c r="AE1965" t="s">
        <v>48</v>
      </c>
      <c r="AF1965" t="s">
        <v>49</v>
      </c>
      <c r="AG1965" t="s">
        <v>50</v>
      </c>
      <c r="AH1965">
        <v>0</v>
      </c>
      <c r="AI1965" t="s">
        <v>51</v>
      </c>
      <c r="AJ1965" t="s">
        <v>67</v>
      </c>
    </row>
    <row r="1966" spans="1:36">
      <c r="A1966" t="s">
        <v>3193</v>
      </c>
      <c r="B1966">
        <f>1</f>
        <v>1</v>
      </c>
      <c r="C1966" t="s">
        <v>234</v>
      </c>
      <c r="D1966" t="str">
        <f>VLOOKUP(Table1[[#This Row],[State Name]], Lookup!$A$2:$B$33, 2, FALSE)</f>
        <v>TR</v>
      </c>
      <c r="E1966" t="s">
        <v>33</v>
      </c>
      <c r="F1966">
        <v>2023</v>
      </c>
      <c r="G1966" t="s">
        <v>124</v>
      </c>
      <c r="H1966">
        <f t="shared" si="30"/>
        <v>7</v>
      </c>
      <c r="I1966" s="3">
        <f>DATE(Table1[[#This Row],[Year]],Table1[[#This Row],[Month_Number]],1)</f>
        <v>45108</v>
      </c>
      <c r="J1966" t="s">
        <v>84</v>
      </c>
      <c r="K1966" t="s">
        <v>3194</v>
      </c>
      <c r="L1966" t="s">
        <v>50</v>
      </c>
      <c r="M1966">
        <v>1</v>
      </c>
      <c r="N1966" t="s">
        <v>60</v>
      </c>
      <c r="O1966">
        <v>5</v>
      </c>
      <c r="P1966">
        <v>0</v>
      </c>
      <c r="Q1966" t="s">
        <v>87</v>
      </c>
      <c r="R1966" t="s">
        <v>88</v>
      </c>
      <c r="S1966" t="s">
        <v>62</v>
      </c>
      <c r="T1966" t="s">
        <v>74</v>
      </c>
      <c r="U1966" t="s">
        <v>106</v>
      </c>
      <c r="V1966">
        <v>34</v>
      </c>
      <c r="W1966">
        <v>42</v>
      </c>
      <c r="X1966" t="str">
        <f>IF(Table1[[#This Row],[Driver Age]]&lt;25,"(&lt;25) Young",IF(Table1[[#This Row],[Driver Age]]&lt;=60,"(25–60) Adult","(&gt;60) Senior"))</f>
        <v>(25–60) Adult</v>
      </c>
      <c r="Y1966" t="s">
        <v>75</v>
      </c>
      <c r="Z1966" t="s">
        <v>107</v>
      </c>
      <c r="AA1966" t="s">
        <v>45</v>
      </c>
      <c r="AB1966" t="s">
        <v>64</v>
      </c>
      <c r="AC1966">
        <v>7</v>
      </c>
      <c r="AD1966" t="s">
        <v>78</v>
      </c>
      <c r="AE1966" t="s">
        <v>79</v>
      </c>
      <c r="AF1966" t="s">
        <v>26</v>
      </c>
      <c r="AG1966" t="s">
        <v>143</v>
      </c>
      <c r="AH1966">
        <v>0</v>
      </c>
      <c r="AI1966" t="s">
        <v>108</v>
      </c>
      <c r="AJ1966" t="s">
        <v>109</v>
      </c>
    </row>
    <row r="1967" spans="1:36">
      <c r="A1967" t="s">
        <v>3195</v>
      </c>
      <c r="B1967">
        <f>1</f>
        <v>1</v>
      </c>
      <c r="C1967" t="s">
        <v>99</v>
      </c>
      <c r="D1967" t="str">
        <f>VLOOKUP(Table1[[#This Row],[State Name]], Lookup!$A$2:$B$33, 2, FALSE)</f>
        <v>ML</v>
      </c>
      <c r="E1967" t="s">
        <v>33</v>
      </c>
      <c r="F1967">
        <v>2021</v>
      </c>
      <c r="G1967" t="s">
        <v>83</v>
      </c>
      <c r="H1967">
        <f t="shared" si="30"/>
        <v>6</v>
      </c>
      <c r="I1967" s="3">
        <f>DATE(Table1[[#This Row],[Year]],Table1[[#This Row],[Month_Number]],1)</f>
        <v>44348</v>
      </c>
      <c r="J1967" t="s">
        <v>57</v>
      </c>
      <c r="K1967" t="s">
        <v>3196</v>
      </c>
      <c r="L1967" t="s">
        <v>37</v>
      </c>
      <c r="M1967">
        <v>1</v>
      </c>
      <c r="N1967" t="s">
        <v>71</v>
      </c>
      <c r="O1967">
        <v>0</v>
      </c>
      <c r="P1967">
        <v>5</v>
      </c>
      <c r="Q1967" t="s">
        <v>87</v>
      </c>
      <c r="R1967" t="s">
        <v>40</v>
      </c>
      <c r="S1967" t="s">
        <v>62</v>
      </c>
      <c r="T1967" t="s">
        <v>42</v>
      </c>
      <c r="U1967" t="s">
        <v>89</v>
      </c>
      <c r="V1967">
        <v>79</v>
      </c>
      <c r="W1967">
        <v>23</v>
      </c>
      <c r="X1967" t="str">
        <f>IF(Table1[[#This Row],[Driver Age]]&lt;25,"(&lt;25) Young",IF(Table1[[#This Row],[Driver Age]]&lt;=60,"(25–60) Adult","(&gt;60) Senior"))</f>
        <v>(&lt;25) Young</v>
      </c>
      <c r="Y1967" t="s">
        <v>75</v>
      </c>
      <c r="Z1967" t="s">
        <v>107</v>
      </c>
      <c r="AA1967" t="s">
        <v>45</v>
      </c>
      <c r="AB1967" t="s">
        <v>46</v>
      </c>
      <c r="AC1967">
        <v>17</v>
      </c>
      <c r="AD1967" t="s">
        <v>114</v>
      </c>
      <c r="AE1967" t="s">
        <v>48</v>
      </c>
      <c r="AF1967" t="s">
        <v>49</v>
      </c>
      <c r="AG1967" t="s">
        <v>50</v>
      </c>
      <c r="AH1967">
        <v>0</v>
      </c>
      <c r="AI1967" t="s">
        <v>168</v>
      </c>
      <c r="AJ1967" t="s">
        <v>91</v>
      </c>
    </row>
    <row r="1968" spans="1:36">
      <c r="A1968" t="s">
        <v>3197</v>
      </c>
      <c r="B1968">
        <f>1</f>
        <v>1</v>
      </c>
      <c r="C1968" t="s">
        <v>270</v>
      </c>
      <c r="D1968" t="str">
        <f>VLOOKUP(Table1[[#This Row],[State Name]], Lookup!$A$2:$B$33, 2, FALSE)</f>
        <v>HR</v>
      </c>
      <c r="E1968" t="s">
        <v>33</v>
      </c>
      <c r="F1968">
        <v>2020</v>
      </c>
      <c r="G1968" t="s">
        <v>94</v>
      </c>
      <c r="H1968">
        <f t="shared" si="30"/>
        <v>8</v>
      </c>
      <c r="I1968" s="3">
        <f>DATE(Table1[[#This Row],[Year]],Table1[[#This Row],[Month_Number]],1)</f>
        <v>44044</v>
      </c>
      <c r="J1968" t="s">
        <v>154</v>
      </c>
      <c r="K1968" t="s">
        <v>3198</v>
      </c>
      <c r="L1968" t="s">
        <v>59</v>
      </c>
      <c r="M1968">
        <v>1</v>
      </c>
      <c r="N1968" t="s">
        <v>162</v>
      </c>
      <c r="O1968">
        <v>3</v>
      </c>
      <c r="P1968">
        <v>3</v>
      </c>
      <c r="Q1968" t="s">
        <v>119</v>
      </c>
      <c r="R1968" t="s">
        <v>104</v>
      </c>
      <c r="S1968" t="s">
        <v>120</v>
      </c>
      <c r="T1968" t="s">
        <v>74</v>
      </c>
      <c r="U1968" t="s">
        <v>106</v>
      </c>
      <c r="V1968">
        <v>70</v>
      </c>
      <c r="W1968">
        <v>27</v>
      </c>
      <c r="X1968" t="str">
        <f>IF(Table1[[#This Row],[Driver Age]]&lt;25,"(&lt;25) Young",IF(Table1[[#This Row],[Driver Age]]&lt;=60,"(25–60) Adult","(&gt;60) Senior"))</f>
        <v>(25–60) Adult</v>
      </c>
      <c r="Y1968" t="s">
        <v>44</v>
      </c>
      <c r="Z1968" t="s">
        <v>90</v>
      </c>
      <c r="AA1968" t="s">
        <v>45</v>
      </c>
      <c r="AB1968" t="s">
        <v>97</v>
      </c>
      <c r="AC1968">
        <v>15</v>
      </c>
      <c r="AD1968" t="s">
        <v>135</v>
      </c>
      <c r="AE1968" t="s">
        <v>48</v>
      </c>
      <c r="AF1968" t="s">
        <v>26</v>
      </c>
      <c r="AG1968" t="s">
        <v>50</v>
      </c>
      <c r="AH1968">
        <v>1</v>
      </c>
      <c r="AI1968" t="s">
        <v>80</v>
      </c>
      <c r="AJ1968" t="s">
        <v>91</v>
      </c>
    </row>
    <row r="1969" spans="1:36">
      <c r="A1969" t="s">
        <v>3199</v>
      </c>
      <c r="B1969">
        <f>1</f>
        <v>1</v>
      </c>
      <c r="C1969" t="s">
        <v>318</v>
      </c>
      <c r="D1969" t="str">
        <f>VLOOKUP(Table1[[#This Row],[State Name]], Lookup!$A$2:$B$33, 2, FALSE)</f>
        <v>PB</v>
      </c>
      <c r="E1969" t="s">
        <v>33</v>
      </c>
      <c r="F1969">
        <v>2018</v>
      </c>
      <c r="G1969" t="s">
        <v>117</v>
      </c>
      <c r="H1969">
        <f t="shared" si="30"/>
        <v>12</v>
      </c>
      <c r="I1969" s="3">
        <f>DATE(Table1[[#This Row],[Year]],Table1[[#This Row],[Month_Number]],1)</f>
        <v>43435</v>
      </c>
      <c r="J1969" t="s">
        <v>84</v>
      </c>
      <c r="K1969" t="s">
        <v>618</v>
      </c>
      <c r="L1969" t="s">
        <v>50</v>
      </c>
      <c r="M1969">
        <v>5</v>
      </c>
      <c r="N1969" t="s">
        <v>86</v>
      </c>
      <c r="O1969">
        <v>1</v>
      </c>
      <c r="P1969">
        <v>0</v>
      </c>
      <c r="Q1969" t="s">
        <v>103</v>
      </c>
      <c r="R1969" t="s">
        <v>104</v>
      </c>
      <c r="S1969" t="s">
        <v>73</v>
      </c>
      <c r="T1969" t="s">
        <v>42</v>
      </c>
      <c r="U1969" t="s">
        <v>33</v>
      </c>
      <c r="V1969">
        <v>112</v>
      </c>
      <c r="W1969">
        <v>34</v>
      </c>
      <c r="X1969" t="str">
        <f>IF(Table1[[#This Row],[Driver Age]]&lt;25,"(&lt;25) Young",IF(Table1[[#This Row],[Driver Age]]&lt;=60,"(25–60) Adult","(&gt;60) Senior"))</f>
        <v>(25–60) Adult</v>
      </c>
      <c r="Y1969" t="s">
        <v>44</v>
      </c>
      <c r="Z1969" t="s">
        <v>107</v>
      </c>
      <c r="AA1969" t="s">
        <v>76</v>
      </c>
      <c r="AB1969" t="s">
        <v>46</v>
      </c>
      <c r="AC1969">
        <v>21</v>
      </c>
      <c r="AD1969" t="s">
        <v>47</v>
      </c>
      <c r="AE1969" t="s">
        <v>65</v>
      </c>
      <c r="AF1969" t="s">
        <v>26</v>
      </c>
      <c r="AG1969" t="s">
        <v>143</v>
      </c>
      <c r="AH1969">
        <v>0</v>
      </c>
      <c r="AI1969" t="s">
        <v>80</v>
      </c>
      <c r="AJ1969" t="s">
        <v>81</v>
      </c>
    </row>
    <row r="1970" spans="1:36">
      <c r="A1970" t="s">
        <v>3200</v>
      </c>
      <c r="B1970">
        <f>1</f>
        <v>1</v>
      </c>
      <c r="C1970" t="s">
        <v>99</v>
      </c>
      <c r="D1970" t="str">
        <f>VLOOKUP(Table1[[#This Row],[State Name]], Lookup!$A$2:$B$33, 2, FALSE)</f>
        <v>ML</v>
      </c>
      <c r="E1970" t="s">
        <v>33</v>
      </c>
      <c r="F1970">
        <v>2020</v>
      </c>
      <c r="G1970" t="s">
        <v>117</v>
      </c>
      <c r="H1970">
        <f t="shared" si="30"/>
        <v>12</v>
      </c>
      <c r="I1970" s="3">
        <f>DATE(Table1[[#This Row],[Year]],Table1[[#This Row],[Month_Number]],1)</f>
        <v>44166</v>
      </c>
      <c r="J1970" t="s">
        <v>95</v>
      </c>
      <c r="K1970" t="s">
        <v>3201</v>
      </c>
      <c r="L1970" t="s">
        <v>50</v>
      </c>
      <c r="M1970">
        <v>5</v>
      </c>
      <c r="N1970" t="s">
        <v>38</v>
      </c>
      <c r="O1970">
        <v>9</v>
      </c>
      <c r="P1970">
        <v>0</v>
      </c>
      <c r="Q1970" t="s">
        <v>103</v>
      </c>
      <c r="R1970" t="s">
        <v>61</v>
      </c>
      <c r="S1970" t="s">
        <v>62</v>
      </c>
      <c r="T1970" t="s">
        <v>74</v>
      </c>
      <c r="U1970" t="s">
        <v>43</v>
      </c>
      <c r="V1970">
        <v>103</v>
      </c>
      <c r="W1970">
        <v>56</v>
      </c>
      <c r="X1970" t="str">
        <f>IF(Table1[[#This Row],[Driver Age]]&lt;25,"(&lt;25) Young",IF(Table1[[#This Row],[Driver Age]]&lt;=60,"(25–60) Adult","(&gt;60) Senior"))</f>
        <v>(25–60) Adult</v>
      </c>
      <c r="Y1970" t="s">
        <v>75</v>
      </c>
      <c r="Z1970" t="s">
        <v>90</v>
      </c>
      <c r="AA1970" t="s">
        <v>76</v>
      </c>
      <c r="AB1970" t="s">
        <v>46</v>
      </c>
      <c r="AC1970">
        <v>23</v>
      </c>
      <c r="AD1970" t="s">
        <v>47</v>
      </c>
      <c r="AE1970" t="s">
        <v>48</v>
      </c>
      <c r="AF1970" t="s">
        <v>49</v>
      </c>
      <c r="AG1970" t="s">
        <v>143</v>
      </c>
      <c r="AH1970">
        <v>0</v>
      </c>
      <c r="AI1970" t="s">
        <v>66</v>
      </c>
      <c r="AJ1970" t="s">
        <v>67</v>
      </c>
    </row>
    <row r="1971" spans="1:36">
      <c r="A1971" t="s">
        <v>3202</v>
      </c>
      <c r="B1971">
        <f>1</f>
        <v>1</v>
      </c>
      <c r="C1971" t="s">
        <v>286</v>
      </c>
      <c r="D1971" t="str">
        <f>VLOOKUP(Table1[[#This Row],[State Name]], Lookup!$A$2:$B$33, 2, FALSE)</f>
        <v>GA</v>
      </c>
      <c r="E1971" t="s">
        <v>33</v>
      </c>
      <c r="F1971">
        <v>2021</v>
      </c>
      <c r="G1971" t="s">
        <v>83</v>
      </c>
      <c r="H1971">
        <f t="shared" si="30"/>
        <v>6</v>
      </c>
      <c r="I1971" s="3">
        <f>DATE(Table1[[#This Row],[Year]],Table1[[#This Row],[Month_Number]],1)</f>
        <v>44348</v>
      </c>
      <c r="J1971" t="s">
        <v>35</v>
      </c>
      <c r="K1971" t="s">
        <v>1270</v>
      </c>
      <c r="L1971" t="s">
        <v>59</v>
      </c>
      <c r="M1971">
        <v>1</v>
      </c>
      <c r="N1971" t="s">
        <v>128</v>
      </c>
      <c r="O1971">
        <v>7</v>
      </c>
      <c r="P1971">
        <v>2</v>
      </c>
      <c r="Q1971" t="s">
        <v>39</v>
      </c>
      <c r="R1971" t="s">
        <v>88</v>
      </c>
      <c r="S1971" t="s">
        <v>41</v>
      </c>
      <c r="T1971" t="s">
        <v>42</v>
      </c>
      <c r="U1971" t="s">
        <v>89</v>
      </c>
      <c r="V1971">
        <v>41</v>
      </c>
      <c r="W1971">
        <v>26</v>
      </c>
      <c r="X1971" t="str">
        <f>IF(Table1[[#This Row],[Driver Age]]&lt;25,"(&lt;25) Young",IF(Table1[[#This Row],[Driver Age]]&lt;=60,"(25–60) Adult","(&gt;60) Senior"))</f>
        <v>(25–60) Adult</v>
      </c>
      <c r="Y1971" t="s">
        <v>44</v>
      </c>
      <c r="Z1971" t="s">
        <v>107</v>
      </c>
      <c r="AA1971" t="s">
        <v>45</v>
      </c>
      <c r="AB1971" t="s">
        <v>46</v>
      </c>
      <c r="AC1971">
        <v>1</v>
      </c>
      <c r="AD1971" t="s">
        <v>47</v>
      </c>
      <c r="AE1971" t="s">
        <v>48</v>
      </c>
      <c r="AF1971" t="s">
        <v>49</v>
      </c>
      <c r="AG1971" t="s">
        <v>50</v>
      </c>
      <c r="AH1971">
        <v>0.28999999999999998</v>
      </c>
      <c r="AI1971" t="s">
        <v>80</v>
      </c>
      <c r="AJ1971" t="s">
        <v>109</v>
      </c>
    </row>
    <row r="1972" spans="1:36">
      <c r="A1972" t="s">
        <v>3203</v>
      </c>
      <c r="B1972">
        <f>1</f>
        <v>1</v>
      </c>
      <c r="C1972" t="s">
        <v>286</v>
      </c>
      <c r="D1972" t="str">
        <f>VLOOKUP(Table1[[#This Row],[State Name]], Lookup!$A$2:$B$33, 2, FALSE)</f>
        <v>GA</v>
      </c>
      <c r="E1972" t="s">
        <v>33</v>
      </c>
      <c r="F1972">
        <v>2023</v>
      </c>
      <c r="G1972" t="s">
        <v>192</v>
      </c>
      <c r="H1972">
        <f t="shared" si="30"/>
        <v>3</v>
      </c>
      <c r="I1972" s="3">
        <f>DATE(Table1[[#This Row],[Year]],Table1[[#This Row],[Month_Number]],1)</f>
        <v>44986</v>
      </c>
      <c r="J1972" t="s">
        <v>57</v>
      </c>
      <c r="K1972" t="s">
        <v>2911</v>
      </c>
      <c r="L1972" t="s">
        <v>59</v>
      </c>
      <c r="M1972">
        <v>4</v>
      </c>
      <c r="N1972" t="s">
        <v>113</v>
      </c>
      <c r="O1972">
        <v>2</v>
      </c>
      <c r="P1972">
        <v>3</v>
      </c>
      <c r="Q1972" t="s">
        <v>87</v>
      </c>
      <c r="R1972" t="s">
        <v>104</v>
      </c>
      <c r="S1972" t="s">
        <v>41</v>
      </c>
      <c r="T1972" t="s">
        <v>74</v>
      </c>
      <c r="U1972" t="s">
        <v>106</v>
      </c>
      <c r="V1972">
        <v>63</v>
      </c>
      <c r="W1972">
        <v>58</v>
      </c>
      <c r="X1972" t="str">
        <f>IF(Table1[[#This Row],[Driver Age]]&lt;25,"(&lt;25) Young",IF(Table1[[#This Row],[Driver Age]]&lt;=60,"(25–60) Adult","(&gt;60) Senior"))</f>
        <v>(25–60) Adult</v>
      </c>
      <c r="Y1972" t="s">
        <v>75</v>
      </c>
      <c r="Z1972" t="s">
        <v>107</v>
      </c>
      <c r="AA1972" t="s">
        <v>45</v>
      </c>
      <c r="AB1972" t="s">
        <v>97</v>
      </c>
      <c r="AC1972">
        <v>22</v>
      </c>
      <c r="AD1972" t="s">
        <v>47</v>
      </c>
      <c r="AE1972" t="s">
        <v>79</v>
      </c>
      <c r="AF1972" t="s">
        <v>49</v>
      </c>
      <c r="AG1972" t="s">
        <v>50</v>
      </c>
      <c r="AH1972">
        <v>1.5</v>
      </c>
      <c r="AI1972" t="s">
        <v>66</v>
      </c>
      <c r="AJ1972" t="s">
        <v>52</v>
      </c>
    </row>
    <row r="1973" spans="1:36">
      <c r="A1973" t="s">
        <v>3204</v>
      </c>
      <c r="B1973">
        <f>1</f>
        <v>1</v>
      </c>
      <c r="C1973" t="s">
        <v>183</v>
      </c>
      <c r="D1973" t="str">
        <f>VLOOKUP(Table1[[#This Row],[State Name]], Lookup!$A$2:$B$33, 2, FALSE)</f>
        <v>TN</v>
      </c>
      <c r="E1973" t="s">
        <v>503</v>
      </c>
      <c r="F1973">
        <v>2022</v>
      </c>
      <c r="G1973" t="s">
        <v>100</v>
      </c>
      <c r="H1973">
        <f t="shared" si="30"/>
        <v>11</v>
      </c>
      <c r="I1973" s="3">
        <f>DATE(Table1[[#This Row],[Year]],Table1[[#This Row],[Month_Number]],1)</f>
        <v>44866</v>
      </c>
      <c r="J1973" t="s">
        <v>146</v>
      </c>
      <c r="K1973" t="s">
        <v>600</v>
      </c>
      <c r="L1973" t="s">
        <v>37</v>
      </c>
      <c r="M1973">
        <v>3</v>
      </c>
      <c r="N1973" t="s">
        <v>162</v>
      </c>
      <c r="O1973">
        <v>1</v>
      </c>
      <c r="P1973">
        <v>0</v>
      </c>
      <c r="Q1973" t="s">
        <v>72</v>
      </c>
      <c r="R1973" t="s">
        <v>40</v>
      </c>
      <c r="S1973" t="s">
        <v>62</v>
      </c>
      <c r="T1973" t="s">
        <v>74</v>
      </c>
      <c r="U1973" t="s">
        <v>106</v>
      </c>
      <c r="V1973">
        <v>61</v>
      </c>
      <c r="W1973">
        <v>48</v>
      </c>
      <c r="X1973" t="str">
        <f>IF(Table1[[#This Row],[Driver Age]]&lt;25,"(&lt;25) Young",IF(Table1[[#This Row],[Driver Age]]&lt;=60,"(25–60) Adult","(&gt;60) Senior"))</f>
        <v>(25–60) Adult</v>
      </c>
      <c r="Y1973" t="s">
        <v>44</v>
      </c>
      <c r="Z1973" t="s">
        <v>90</v>
      </c>
      <c r="AA1973" t="s">
        <v>76</v>
      </c>
      <c r="AB1973" t="s">
        <v>77</v>
      </c>
      <c r="AC1973">
        <v>19</v>
      </c>
      <c r="AD1973" t="s">
        <v>114</v>
      </c>
      <c r="AE1973" t="s">
        <v>79</v>
      </c>
      <c r="AF1973" t="s">
        <v>49</v>
      </c>
      <c r="AG1973" t="s">
        <v>143</v>
      </c>
      <c r="AH1973">
        <v>0</v>
      </c>
      <c r="AI1973" t="s">
        <v>108</v>
      </c>
      <c r="AJ1973" t="s">
        <v>52</v>
      </c>
    </row>
    <row r="1974" spans="1:36">
      <c r="A1974" t="s">
        <v>3205</v>
      </c>
      <c r="B1974">
        <f>1</f>
        <v>1</v>
      </c>
      <c r="C1974" t="s">
        <v>170</v>
      </c>
      <c r="D1974" t="str">
        <f>VLOOKUP(Table1[[#This Row],[State Name]], Lookup!$A$2:$B$33, 2, FALSE)</f>
        <v>PY</v>
      </c>
      <c r="E1974" t="s">
        <v>33</v>
      </c>
      <c r="F1974">
        <v>2021</v>
      </c>
      <c r="G1974" t="s">
        <v>111</v>
      </c>
      <c r="H1974">
        <f t="shared" si="30"/>
        <v>10</v>
      </c>
      <c r="I1974" s="3">
        <f>DATE(Table1[[#This Row],[Year]],Table1[[#This Row],[Month_Number]],1)</f>
        <v>44470</v>
      </c>
      <c r="J1974" t="s">
        <v>57</v>
      </c>
      <c r="K1974" t="s">
        <v>3206</v>
      </c>
      <c r="L1974" t="s">
        <v>59</v>
      </c>
      <c r="M1974">
        <v>2</v>
      </c>
      <c r="N1974" t="s">
        <v>60</v>
      </c>
      <c r="O1974">
        <v>2</v>
      </c>
      <c r="P1974">
        <v>0</v>
      </c>
      <c r="Q1974" t="s">
        <v>119</v>
      </c>
      <c r="R1974" t="s">
        <v>40</v>
      </c>
      <c r="S1974" t="s">
        <v>41</v>
      </c>
      <c r="T1974" t="s">
        <v>63</v>
      </c>
      <c r="U1974" t="s">
        <v>106</v>
      </c>
      <c r="V1974">
        <v>93</v>
      </c>
      <c r="W1974">
        <v>67</v>
      </c>
      <c r="X1974" t="str">
        <f>IF(Table1[[#This Row],[Driver Age]]&lt;25,"(&lt;25) Young",IF(Table1[[#This Row],[Driver Age]]&lt;=60,"(25–60) Adult","(&gt;60) Senior"))</f>
        <v>(&gt;60) Senior</v>
      </c>
      <c r="Y1974" t="s">
        <v>75</v>
      </c>
      <c r="Z1974" t="s">
        <v>33</v>
      </c>
      <c r="AA1974" t="s">
        <v>45</v>
      </c>
      <c r="AB1974" t="s">
        <v>46</v>
      </c>
      <c r="AC1974">
        <v>22</v>
      </c>
      <c r="AD1974" t="s">
        <v>47</v>
      </c>
      <c r="AE1974" t="s">
        <v>48</v>
      </c>
      <c r="AF1974" t="s">
        <v>49</v>
      </c>
      <c r="AG1974" t="s">
        <v>143</v>
      </c>
      <c r="AH1974">
        <v>0</v>
      </c>
      <c r="AI1974" t="s">
        <v>51</v>
      </c>
      <c r="AJ1974" t="s">
        <v>67</v>
      </c>
    </row>
    <row r="1975" spans="1:36">
      <c r="A1975" t="s">
        <v>3207</v>
      </c>
      <c r="B1975">
        <f>1</f>
        <v>1</v>
      </c>
      <c r="C1975" t="s">
        <v>145</v>
      </c>
      <c r="D1975" t="str">
        <f>VLOOKUP(Table1[[#This Row],[State Name]], Lookup!$A$2:$B$33, 2, FALSE)</f>
        <v>TS</v>
      </c>
      <c r="E1975" t="s">
        <v>33</v>
      </c>
      <c r="F1975">
        <v>2019</v>
      </c>
      <c r="G1975" t="s">
        <v>56</v>
      </c>
      <c r="H1975">
        <f t="shared" si="30"/>
        <v>1</v>
      </c>
      <c r="I1975" s="3">
        <f>DATE(Table1[[#This Row],[Year]],Table1[[#This Row],[Month_Number]],1)</f>
        <v>43466</v>
      </c>
      <c r="J1975" t="s">
        <v>35</v>
      </c>
      <c r="K1975" t="s">
        <v>3168</v>
      </c>
      <c r="L1975" t="s">
        <v>59</v>
      </c>
      <c r="M1975">
        <v>3</v>
      </c>
      <c r="N1975" t="s">
        <v>38</v>
      </c>
      <c r="O1975">
        <v>1</v>
      </c>
      <c r="P1975">
        <v>1</v>
      </c>
      <c r="Q1975" t="s">
        <v>72</v>
      </c>
      <c r="R1975" t="s">
        <v>61</v>
      </c>
      <c r="S1975" t="s">
        <v>120</v>
      </c>
      <c r="T1975" t="s">
        <v>63</v>
      </c>
      <c r="U1975" t="s">
        <v>33</v>
      </c>
      <c r="V1975">
        <v>117</v>
      </c>
      <c r="W1975">
        <v>61</v>
      </c>
      <c r="X1975" t="str">
        <f>IF(Table1[[#This Row],[Driver Age]]&lt;25,"(&lt;25) Young",IF(Table1[[#This Row],[Driver Age]]&lt;=60,"(25–60) Adult","(&gt;60) Senior"))</f>
        <v>(&gt;60) Senior</v>
      </c>
      <c r="Y1975" t="s">
        <v>75</v>
      </c>
      <c r="Z1975" t="s">
        <v>33</v>
      </c>
      <c r="AA1975" t="s">
        <v>76</v>
      </c>
      <c r="AB1975" t="s">
        <v>46</v>
      </c>
      <c r="AC1975">
        <v>14</v>
      </c>
      <c r="AD1975" t="s">
        <v>135</v>
      </c>
      <c r="AE1975" t="s">
        <v>65</v>
      </c>
      <c r="AF1975" t="s">
        <v>49</v>
      </c>
      <c r="AG1975" t="s">
        <v>50</v>
      </c>
      <c r="AH1975">
        <v>1</v>
      </c>
      <c r="AI1975" t="s">
        <v>66</v>
      </c>
      <c r="AJ1975" t="s">
        <v>81</v>
      </c>
    </row>
    <row r="1976" spans="1:36">
      <c r="A1976" t="s">
        <v>3208</v>
      </c>
      <c r="B1976">
        <f>1</f>
        <v>1</v>
      </c>
      <c r="C1976" t="s">
        <v>99</v>
      </c>
      <c r="D1976" t="str">
        <f>VLOOKUP(Table1[[#This Row],[State Name]], Lookup!$A$2:$B$33, 2, FALSE)</f>
        <v>ML</v>
      </c>
      <c r="E1976" t="s">
        <v>33</v>
      </c>
      <c r="F1976">
        <v>2019</v>
      </c>
      <c r="G1976" t="s">
        <v>83</v>
      </c>
      <c r="H1976">
        <f t="shared" si="30"/>
        <v>6</v>
      </c>
      <c r="I1976" s="3">
        <f>DATE(Table1[[#This Row],[Year]],Table1[[#This Row],[Month_Number]],1)</f>
        <v>43617</v>
      </c>
      <c r="J1976" t="s">
        <v>35</v>
      </c>
      <c r="K1976" t="s">
        <v>1596</v>
      </c>
      <c r="L1976" t="s">
        <v>59</v>
      </c>
      <c r="M1976">
        <v>2</v>
      </c>
      <c r="N1976" t="s">
        <v>60</v>
      </c>
      <c r="O1976">
        <v>4</v>
      </c>
      <c r="P1976">
        <v>2</v>
      </c>
      <c r="Q1976" t="s">
        <v>39</v>
      </c>
      <c r="R1976" t="s">
        <v>104</v>
      </c>
      <c r="S1976" t="s">
        <v>62</v>
      </c>
      <c r="T1976" t="s">
        <v>74</v>
      </c>
      <c r="U1976" t="s">
        <v>33</v>
      </c>
      <c r="V1976">
        <v>33</v>
      </c>
      <c r="W1976">
        <v>49</v>
      </c>
      <c r="X1976" t="str">
        <f>IF(Table1[[#This Row],[Driver Age]]&lt;25,"(&lt;25) Young",IF(Table1[[#This Row],[Driver Age]]&lt;=60,"(25–60) Adult","(&gt;60) Senior"))</f>
        <v>(25–60) Adult</v>
      </c>
      <c r="Y1976" t="s">
        <v>75</v>
      </c>
      <c r="Z1976" t="s">
        <v>107</v>
      </c>
      <c r="AA1976" t="s">
        <v>76</v>
      </c>
      <c r="AB1976" t="s">
        <v>97</v>
      </c>
      <c r="AC1976">
        <v>18</v>
      </c>
      <c r="AD1976" t="s">
        <v>114</v>
      </c>
      <c r="AE1976" t="s">
        <v>65</v>
      </c>
      <c r="AF1976" t="s">
        <v>49</v>
      </c>
      <c r="AG1976" t="s">
        <v>50</v>
      </c>
      <c r="AH1976">
        <v>0.5</v>
      </c>
      <c r="AI1976" t="s">
        <v>108</v>
      </c>
      <c r="AJ1976" t="s">
        <v>109</v>
      </c>
    </row>
    <row r="1977" spans="1:36">
      <c r="A1977" t="s">
        <v>3209</v>
      </c>
      <c r="B1977">
        <f>1</f>
        <v>1</v>
      </c>
      <c r="C1977" t="s">
        <v>54</v>
      </c>
      <c r="D1977" t="str">
        <f>VLOOKUP(Table1[[#This Row],[State Name]], Lookup!$A$2:$B$33, 2, FALSE)</f>
        <v>UP</v>
      </c>
      <c r="E1977" t="s">
        <v>174</v>
      </c>
      <c r="F1977">
        <v>2020</v>
      </c>
      <c r="G1977" t="s">
        <v>94</v>
      </c>
      <c r="H1977">
        <f t="shared" si="30"/>
        <v>8</v>
      </c>
      <c r="I1977" s="3">
        <f>DATE(Table1[[#This Row],[Year]],Table1[[#This Row],[Month_Number]],1)</f>
        <v>44044</v>
      </c>
      <c r="J1977" t="s">
        <v>146</v>
      </c>
      <c r="K1977" t="s">
        <v>933</v>
      </c>
      <c r="L1977" t="s">
        <v>37</v>
      </c>
      <c r="M1977">
        <v>3</v>
      </c>
      <c r="N1977" t="s">
        <v>162</v>
      </c>
      <c r="O1977">
        <v>10</v>
      </c>
      <c r="P1977">
        <v>3</v>
      </c>
      <c r="Q1977" t="s">
        <v>103</v>
      </c>
      <c r="R1977" t="s">
        <v>104</v>
      </c>
      <c r="S1977" t="s">
        <v>41</v>
      </c>
      <c r="T1977" t="s">
        <v>74</v>
      </c>
      <c r="U1977" t="s">
        <v>89</v>
      </c>
      <c r="V1977">
        <v>97</v>
      </c>
      <c r="W1977">
        <v>63</v>
      </c>
      <c r="X1977" t="str">
        <f>IF(Table1[[#This Row],[Driver Age]]&lt;25,"(&lt;25) Young",IF(Table1[[#This Row],[Driver Age]]&lt;=60,"(25–60) Adult","(&gt;60) Senior"))</f>
        <v>(&gt;60) Senior</v>
      </c>
      <c r="Y1977" t="s">
        <v>44</v>
      </c>
      <c r="Z1977" t="s">
        <v>90</v>
      </c>
      <c r="AA1977" t="s">
        <v>76</v>
      </c>
      <c r="AB1977" t="s">
        <v>77</v>
      </c>
      <c r="AC1977">
        <v>5</v>
      </c>
      <c r="AD1977" t="s">
        <v>78</v>
      </c>
      <c r="AE1977" t="s">
        <v>48</v>
      </c>
      <c r="AF1977" t="s">
        <v>49</v>
      </c>
      <c r="AG1977" t="s">
        <v>50</v>
      </c>
      <c r="AH1977">
        <v>0.3</v>
      </c>
      <c r="AI1977" t="s">
        <v>66</v>
      </c>
      <c r="AJ1977" t="s">
        <v>67</v>
      </c>
    </row>
    <row r="1978" spans="1:36">
      <c r="A1978" t="s">
        <v>3210</v>
      </c>
      <c r="B1978">
        <f>1</f>
        <v>1</v>
      </c>
      <c r="C1978" t="s">
        <v>253</v>
      </c>
      <c r="D1978" t="str">
        <f>VLOOKUP(Table1[[#This Row],[State Name]], Lookup!$A$2:$B$33, 2, FALSE)</f>
        <v>UK</v>
      </c>
      <c r="E1978" t="s">
        <v>33</v>
      </c>
      <c r="F1978">
        <v>2019</v>
      </c>
      <c r="G1978" t="s">
        <v>83</v>
      </c>
      <c r="H1978">
        <f t="shared" si="30"/>
        <v>6</v>
      </c>
      <c r="I1978" s="3">
        <f>DATE(Table1[[#This Row],[Year]],Table1[[#This Row],[Month_Number]],1)</f>
        <v>43617</v>
      </c>
      <c r="J1978" t="s">
        <v>57</v>
      </c>
      <c r="K1978" t="s">
        <v>1061</v>
      </c>
      <c r="L1978" t="s">
        <v>59</v>
      </c>
      <c r="M1978">
        <v>5</v>
      </c>
      <c r="N1978" t="s">
        <v>162</v>
      </c>
      <c r="O1978">
        <v>1</v>
      </c>
      <c r="P1978">
        <v>4</v>
      </c>
      <c r="Q1978" t="s">
        <v>103</v>
      </c>
      <c r="R1978" t="s">
        <v>40</v>
      </c>
      <c r="S1978" t="s">
        <v>73</v>
      </c>
      <c r="T1978" t="s">
        <v>42</v>
      </c>
      <c r="U1978" t="s">
        <v>106</v>
      </c>
      <c r="V1978">
        <v>115</v>
      </c>
      <c r="W1978">
        <v>48</v>
      </c>
      <c r="X1978" t="str">
        <f>IF(Table1[[#This Row],[Driver Age]]&lt;25,"(&lt;25) Young",IF(Table1[[#This Row],[Driver Age]]&lt;=60,"(25–60) Adult","(&gt;60) Senior"))</f>
        <v>(25–60) Adult</v>
      </c>
      <c r="Y1978" t="s">
        <v>75</v>
      </c>
      <c r="Z1978" t="s">
        <v>90</v>
      </c>
      <c r="AA1978" t="s">
        <v>45</v>
      </c>
      <c r="AB1978" t="s">
        <v>46</v>
      </c>
      <c r="AC1978">
        <v>21</v>
      </c>
      <c r="AD1978" t="s">
        <v>47</v>
      </c>
      <c r="AE1978" t="s">
        <v>65</v>
      </c>
      <c r="AF1978" t="s">
        <v>49</v>
      </c>
      <c r="AG1978" t="s">
        <v>50</v>
      </c>
      <c r="AH1978">
        <v>4</v>
      </c>
      <c r="AI1978" t="s">
        <v>108</v>
      </c>
      <c r="AJ1978" t="s">
        <v>81</v>
      </c>
    </row>
    <row r="1979" spans="1:36">
      <c r="A1979" t="s">
        <v>3211</v>
      </c>
      <c r="B1979">
        <f>1</f>
        <v>1</v>
      </c>
      <c r="C1979" t="s">
        <v>32</v>
      </c>
      <c r="D1979" t="str">
        <f>VLOOKUP(Table1[[#This Row],[State Name]], Lookup!$A$2:$B$33, 2, FALSE)</f>
        <v>JK</v>
      </c>
      <c r="E1979" t="s">
        <v>33</v>
      </c>
      <c r="F1979">
        <v>2019</v>
      </c>
      <c r="G1979" t="s">
        <v>56</v>
      </c>
      <c r="H1979">
        <f t="shared" si="30"/>
        <v>1</v>
      </c>
      <c r="I1979" s="3">
        <f>DATE(Table1[[#This Row],[Year]],Table1[[#This Row],[Month_Number]],1)</f>
        <v>43466</v>
      </c>
      <c r="J1979" t="s">
        <v>101</v>
      </c>
      <c r="K1979" t="s">
        <v>3049</v>
      </c>
      <c r="L1979" t="s">
        <v>37</v>
      </c>
      <c r="M1979">
        <v>5</v>
      </c>
      <c r="N1979" t="s">
        <v>71</v>
      </c>
      <c r="O1979">
        <v>2</v>
      </c>
      <c r="P1979">
        <v>4</v>
      </c>
      <c r="Q1979" t="s">
        <v>87</v>
      </c>
      <c r="R1979" t="s">
        <v>61</v>
      </c>
      <c r="S1979" t="s">
        <v>41</v>
      </c>
      <c r="T1979" t="s">
        <v>42</v>
      </c>
      <c r="U1979" t="s">
        <v>89</v>
      </c>
      <c r="V1979">
        <v>70</v>
      </c>
      <c r="W1979">
        <v>53</v>
      </c>
      <c r="X1979" t="str">
        <f>IF(Table1[[#This Row],[Driver Age]]&lt;25,"(&lt;25) Young",IF(Table1[[#This Row],[Driver Age]]&lt;=60,"(25–60) Adult","(&gt;60) Senior"))</f>
        <v>(25–60) Adult</v>
      </c>
      <c r="Y1979" t="s">
        <v>44</v>
      </c>
      <c r="Z1979" t="s">
        <v>90</v>
      </c>
      <c r="AA1979" t="s">
        <v>76</v>
      </c>
      <c r="AB1979" t="s">
        <v>46</v>
      </c>
      <c r="AC1979">
        <v>18</v>
      </c>
      <c r="AD1979" t="s">
        <v>114</v>
      </c>
      <c r="AE1979" t="s">
        <v>65</v>
      </c>
      <c r="AF1979" t="s">
        <v>49</v>
      </c>
      <c r="AG1979" t="s">
        <v>50</v>
      </c>
      <c r="AH1979">
        <v>2</v>
      </c>
      <c r="AI1979" t="s">
        <v>66</v>
      </c>
      <c r="AJ1979" t="s">
        <v>91</v>
      </c>
    </row>
    <row r="1980" spans="1:36">
      <c r="A1980" t="s">
        <v>3212</v>
      </c>
      <c r="B1980">
        <f>1</f>
        <v>1</v>
      </c>
      <c r="C1980" t="s">
        <v>286</v>
      </c>
      <c r="D1980" t="str">
        <f>VLOOKUP(Table1[[#This Row],[State Name]], Lookup!$A$2:$B$33, 2, FALSE)</f>
        <v>GA</v>
      </c>
      <c r="E1980" t="s">
        <v>33</v>
      </c>
      <c r="F1980">
        <v>2018</v>
      </c>
      <c r="G1980" t="s">
        <v>171</v>
      </c>
      <c r="H1980">
        <f t="shared" si="30"/>
        <v>2</v>
      </c>
      <c r="I1980" s="3">
        <f>DATE(Table1[[#This Row],[Year]],Table1[[#This Row],[Month_Number]],1)</f>
        <v>43132</v>
      </c>
      <c r="J1980" t="s">
        <v>101</v>
      </c>
      <c r="K1980" t="s">
        <v>1642</v>
      </c>
      <c r="L1980" t="s">
        <v>59</v>
      </c>
      <c r="M1980">
        <v>3</v>
      </c>
      <c r="N1980" t="s">
        <v>60</v>
      </c>
      <c r="O1980">
        <v>5</v>
      </c>
      <c r="P1980">
        <v>2</v>
      </c>
      <c r="Q1980" t="s">
        <v>119</v>
      </c>
      <c r="R1980" t="s">
        <v>40</v>
      </c>
      <c r="S1980" t="s">
        <v>73</v>
      </c>
      <c r="T1980" t="s">
        <v>63</v>
      </c>
      <c r="U1980" t="s">
        <v>106</v>
      </c>
      <c r="V1980">
        <v>65</v>
      </c>
      <c r="W1980">
        <v>59</v>
      </c>
      <c r="X1980" t="str">
        <f>IF(Table1[[#This Row],[Driver Age]]&lt;25,"(&lt;25) Young",IF(Table1[[#This Row],[Driver Age]]&lt;=60,"(25–60) Adult","(&gt;60) Senior"))</f>
        <v>(25–60) Adult</v>
      </c>
      <c r="Y1980" t="s">
        <v>75</v>
      </c>
      <c r="Z1980" t="s">
        <v>90</v>
      </c>
      <c r="AA1980" t="s">
        <v>76</v>
      </c>
      <c r="AB1980" t="s">
        <v>46</v>
      </c>
      <c r="AC1980">
        <v>7</v>
      </c>
      <c r="AD1980" t="s">
        <v>78</v>
      </c>
      <c r="AE1980" t="s">
        <v>65</v>
      </c>
      <c r="AF1980" t="s">
        <v>49</v>
      </c>
      <c r="AG1980" t="s">
        <v>50</v>
      </c>
      <c r="AH1980">
        <v>0.4</v>
      </c>
      <c r="AI1980" t="s">
        <v>66</v>
      </c>
      <c r="AJ1980" t="s">
        <v>52</v>
      </c>
    </row>
    <row r="1981" spans="1:36">
      <c r="A1981" t="s">
        <v>3213</v>
      </c>
      <c r="B1981">
        <f>1</f>
        <v>1</v>
      </c>
      <c r="C1981" t="s">
        <v>170</v>
      </c>
      <c r="D1981" t="str">
        <f>VLOOKUP(Table1[[#This Row],[State Name]], Lookup!$A$2:$B$33, 2, FALSE)</f>
        <v>PY</v>
      </c>
      <c r="E1981" t="s">
        <v>33</v>
      </c>
      <c r="F1981">
        <v>2022</v>
      </c>
      <c r="G1981" t="s">
        <v>130</v>
      </c>
      <c r="H1981">
        <f t="shared" si="30"/>
        <v>4</v>
      </c>
      <c r="I1981" s="3">
        <f>DATE(Table1[[#This Row],[Year]],Table1[[#This Row],[Month_Number]],1)</f>
        <v>44652</v>
      </c>
      <c r="J1981" t="s">
        <v>95</v>
      </c>
      <c r="K1981" t="s">
        <v>2991</v>
      </c>
      <c r="L1981" t="s">
        <v>59</v>
      </c>
      <c r="M1981">
        <v>3</v>
      </c>
      <c r="N1981" t="s">
        <v>128</v>
      </c>
      <c r="O1981">
        <v>10</v>
      </c>
      <c r="P1981">
        <v>3</v>
      </c>
      <c r="Q1981" t="s">
        <v>87</v>
      </c>
      <c r="R1981" t="s">
        <v>40</v>
      </c>
      <c r="S1981" t="s">
        <v>73</v>
      </c>
      <c r="T1981" t="s">
        <v>63</v>
      </c>
      <c r="U1981" t="s">
        <v>89</v>
      </c>
      <c r="V1981">
        <v>99</v>
      </c>
      <c r="W1981">
        <v>28</v>
      </c>
      <c r="X1981" t="str">
        <f>IF(Table1[[#This Row],[Driver Age]]&lt;25,"(&lt;25) Young",IF(Table1[[#This Row],[Driver Age]]&lt;=60,"(25–60) Adult","(&gt;60) Senior"))</f>
        <v>(25–60) Adult</v>
      </c>
      <c r="Y1981" t="s">
        <v>75</v>
      </c>
      <c r="Z1981" t="s">
        <v>107</v>
      </c>
      <c r="AA1981" t="s">
        <v>76</v>
      </c>
      <c r="AB1981" t="s">
        <v>97</v>
      </c>
      <c r="AC1981">
        <v>16</v>
      </c>
      <c r="AD1981" t="s">
        <v>135</v>
      </c>
      <c r="AE1981" t="s">
        <v>79</v>
      </c>
      <c r="AF1981" t="s">
        <v>49</v>
      </c>
      <c r="AG1981" t="s">
        <v>50</v>
      </c>
      <c r="AH1981">
        <v>0.3</v>
      </c>
      <c r="AI1981" t="s">
        <v>80</v>
      </c>
      <c r="AJ1981" t="s">
        <v>67</v>
      </c>
    </row>
    <row r="1982" spans="1:36">
      <c r="A1982" t="s">
        <v>3214</v>
      </c>
      <c r="B1982">
        <f>1</f>
        <v>1</v>
      </c>
      <c r="C1982" t="s">
        <v>93</v>
      </c>
      <c r="D1982" t="str">
        <f>VLOOKUP(Table1[[#This Row],[State Name]], Lookup!$A$2:$B$33, 2, FALSE)</f>
        <v>SK</v>
      </c>
      <c r="E1982" t="s">
        <v>33</v>
      </c>
      <c r="F1982">
        <v>2022</v>
      </c>
      <c r="G1982" t="s">
        <v>34</v>
      </c>
      <c r="H1982">
        <f t="shared" si="30"/>
        <v>5</v>
      </c>
      <c r="I1982" s="3">
        <f>DATE(Table1[[#This Row],[Year]],Table1[[#This Row],[Month_Number]],1)</f>
        <v>44682</v>
      </c>
      <c r="J1982" t="s">
        <v>35</v>
      </c>
      <c r="K1982" t="s">
        <v>1383</v>
      </c>
      <c r="L1982" t="s">
        <v>59</v>
      </c>
      <c r="M1982">
        <v>5</v>
      </c>
      <c r="N1982" t="s">
        <v>86</v>
      </c>
      <c r="O1982">
        <v>5</v>
      </c>
      <c r="P1982">
        <v>0</v>
      </c>
      <c r="Q1982" t="s">
        <v>39</v>
      </c>
      <c r="R1982" t="s">
        <v>104</v>
      </c>
      <c r="S1982" t="s">
        <v>120</v>
      </c>
      <c r="T1982" t="s">
        <v>74</v>
      </c>
      <c r="U1982" t="s">
        <v>43</v>
      </c>
      <c r="V1982">
        <v>102</v>
      </c>
      <c r="W1982">
        <v>48</v>
      </c>
      <c r="X1982" t="str">
        <f>IF(Table1[[#This Row],[Driver Age]]&lt;25,"(&lt;25) Young",IF(Table1[[#This Row],[Driver Age]]&lt;=60,"(25–60) Adult","(&gt;60) Senior"))</f>
        <v>(25–60) Adult</v>
      </c>
      <c r="Y1982" t="s">
        <v>75</v>
      </c>
      <c r="Z1982" t="s">
        <v>107</v>
      </c>
      <c r="AA1982" t="s">
        <v>76</v>
      </c>
      <c r="AB1982" t="s">
        <v>46</v>
      </c>
      <c r="AC1982">
        <v>15</v>
      </c>
      <c r="AD1982" t="s">
        <v>135</v>
      </c>
      <c r="AE1982" t="s">
        <v>79</v>
      </c>
      <c r="AF1982" t="s">
        <v>49</v>
      </c>
      <c r="AG1982" t="s">
        <v>143</v>
      </c>
      <c r="AH1982">
        <v>0</v>
      </c>
      <c r="AI1982" t="s">
        <v>108</v>
      </c>
      <c r="AJ1982" t="s">
        <v>67</v>
      </c>
    </row>
    <row r="1983" spans="1:36">
      <c r="A1983" t="s">
        <v>3215</v>
      </c>
      <c r="B1983">
        <f>1</f>
        <v>1</v>
      </c>
      <c r="C1983" t="s">
        <v>54</v>
      </c>
      <c r="D1983" t="str">
        <f>VLOOKUP(Table1[[#This Row],[State Name]], Lookup!$A$2:$B$33, 2, FALSE)</f>
        <v>UP</v>
      </c>
      <c r="E1983" t="s">
        <v>55</v>
      </c>
      <c r="F1983">
        <v>2019</v>
      </c>
      <c r="G1983" t="s">
        <v>124</v>
      </c>
      <c r="H1983">
        <f t="shared" si="30"/>
        <v>7</v>
      </c>
      <c r="I1983" s="3">
        <f>DATE(Table1[[#This Row],[Year]],Table1[[#This Row],[Month_Number]],1)</f>
        <v>43647</v>
      </c>
      <c r="J1983" t="s">
        <v>35</v>
      </c>
      <c r="K1983" t="s">
        <v>2871</v>
      </c>
      <c r="L1983" t="s">
        <v>37</v>
      </c>
      <c r="M1983">
        <v>5</v>
      </c>
      <c r="N1983" t="s">
        <v>128</v>
      </c>
      <c r="O1983">
        <v>7</v>
      </c>
      <c r="P1983">
        <v>5</v>
      </c>
      <c r="Q1983" t="s">
        <v>119</v>
      </c>
      <c r="R1983" t="s">
        <v>61</v>
      </c>
      <c r="S1983" t="s">
        <v>120</v>
      </c>
      <c r="T1983" t="s">
        <v>63</v>
      </c>
      <c r="U1983" t="s">
        <v>43</v>
      </c>
      <c r="V1983">
        <v>44</v>
      </c>
      <c r="W1983">
        <v>34</v>
      </c>
      <c r="X1983" t="str">
        <f>IF(Table1[[#This Row],[Driver Age]]&lt;25,"(&lt;25) Young",IF(Table1[[#This Row],[Driver Age]]&lt;=60,"(25–60) Adult","(&gt;60) Senior"))</f>
        <v>(25–60) Adult</v>
      </c>
      <c r="Y1983" t="s">
        <v>75</v>
      </c>
      <c r="Z1983" t="s">
        <v>33</v>
      </c>
      <c r="AA1983" t="s">
        <v>45</v>
      </c>
      <c r="AB1983" t="s">
        <v>46</v>
      </c>
      <c r="AC1983">
        <v>7</v>
      </c>
      <c r="AD1983" t="s">
        <v>78</v>
      </c>
      <c r="AE1983" t="s">
        <v>65</v>
      </c>
      <c r="AF1983" t="s">
        <v>49</v>
      </c>
      <c r="AG1983" t="s">
        <v>50</v>
      </c>
      <c r="AH1983">
        <v>0.71</v>
      </c>
      <c r="AI1983" t="s">
        <v>80</v>
      </c>
      <c r="AJ1983" t="s">
        <v>109</v>
      </c>
    </row>
    <row r="1984" spans="1:36">
      <c r="A1984" t="s">
        <v>3216</v>
      </c>
      <c r="B1984">
        <f>1</f>
        <v>1</v>
      </c>
      <c r="C1984" t="s">
        <v>253</v>
      </c>
      <c r="D1984" t="str">
        <f>VLOOKUP(Table1[[#This Row],[State Name]], Lookup!$A$2:$B$33, 2, FALSE)</f>
        <v>UK</v>
      </c>
      <c r="E1984" t="s">
        <v>33</v>
      </c>
      <c r="F1984">
        <v>2022</v>
      </c>
      <c r="G1984" t="s">
        <v>83</v>
      </c>
      <c r="H1984">
        <f t="shared" si="30"/>
        <v>6</v>
      </c>
      <c r="I1984" s="3">
        <f>DATE(Table1[[#This Row],[Year]],Table1[[#This Row],[Month_Number]],1)</f>
        <v>44713</v>
      </c>
      <c r="J1984" t="s">
        <v>154</v>
      </c>
      <c r="K1984" t="s">
        <v>3217</v>
      </c>
      <c r="L1984" t="s">
        <v>59</v>
      </c>
      <c r="M1984">
        <v>1</v>
      </c>
      <c r="N1984" t="s">
        <v>60</v>
      </c>
      <c r="O1984">
        <v>1</v>
      </c>
      <c r="P1984">
        <v>0</v>
      </c>
      <c r="Q1984" t="s">
        <v>87</v>
      </c>
      <c r="R1984" t="s">
        <v>40</v>
      </c>
      <c r="S1984" t="s">
        <v>120</v>
      </c>
      <c r="T1984" t="s">
        <v>74</v>
      </c>
      <c r="U1984" t="s">
        <v>43</v>
      </c>
      <c r="V1984">
        <v>42</v>
      </c>
      <c r="W1984">
        <v>67</v>
      </c>
      <c r="X1984" t="str">
        <f>IF(Table1[[#This Row],[Driver Age]]&lt;25,"(&lt;25) Young",IF(Table1[[#This Row],[Driver Age]]&lt;=60,"(25–60) Adult","(&gt;60) Senior"))</f>
        <v>(&gt;60) Senior</v>
      </c>
      <c r="Y1984" t="s">
        <v>44</v>
      </c>
      <c r="Z1984" t="s">
        <v>90</v>
      </c>
      <c r="AA1984" t="s">
        <v>76</v>
      </c>
      <c r="AB1984" t="s">
        <v>97</v>
      </c>
      <c r="AC1984">
        <v>15</v>
      </c>
      <c r="AD1984" t="s">
        <v>135</v>
      </c>
      <c r="AE1984" t="s">
        <v>79</v>
      </c>
      <c r="AF1984" t="s">
        <v>26</v>
      </c>
      <c r="AG1984" t="s">
        <v>143</v>
      </c>
      <c r="AH1984">
        <v>0</v>
      </c>
      <c r="AI1984" t="s">
        <v>51</v>
      </c>
      <c r="AJ1984" t="s">
        <v>109</v>
      </c>
    </row>
    <row r="1985" spans="1:36">
      <c r="A1985" t="s">
        <v>3218</v>
      </c>
      <c r="B1985">
        <f>1</f>
        <v>1</v>
      </c>
      <c r="C1985" t="s">
        <v>253</v>
      </c>
      <c r="D1985" t="str">
        <f>VLOOKUP(Table1[[#This Row],[State Name]], Lookup!$A$2:$B$33, 2, FALSE)</f>
        <v>UK</v>
      </c>
      <c r="E1985" t="s">
        <v>33</v>
      </c>
      <c r="F1985">
        <v>2018</v>
      </c>
      <c r="G1985" t="s">
        <v>192</v>
      </c>
      <c r="H1985">
        <f t="shared" si="30"/>
        <v>3</v>
      </c>
      <c r="I1985" s="3">
        <f>DATE(Table1[[#This Row],[Year]],Table1[[#This Row],[Month_Number]],1)</f>
        <v>43160</v>
      </c>
      <c r="J1985" t="s">
        <v>154</v>
      </c>
      <c r="K1985" t="s">
        <v>1600</v>
      </c>
      <c r="L1985" t="s">
        <v>37</v>
      </c>
      <c r="M1985">
        <v>2</v>
      </c>
      <c r="N1985" t="s">
        <v>128</v>
      </c>
      <c r="O1985">
        <v>5</v>
      </c>
      <c r="P1985">
        <v>2</v>
      </c>
      <c r="Q1985" t="s">
        <v>72</v>
      </c>
      <c r="R1985" t="s">
        <v>88</v>
      </c>
      <c r="S1985" t="s">
        <v>120</v>
      </c>
      <c r="T1985" t="s">
        <v>74</v>
      </c>
      <c r="U1985" t="s">
        <v>106</v>
      </c>
      <c r="V1985">
        <v>86</v>
      </c>
      <c r="W1985">
        <v>56</v>
      </c>
      <c r="X1985" t="str">
        <f>IF(Table1[[#This Row],[Driver Age]]&lt;25,"(&lt;25) Young",IF(Table1[[#This Row],[Driver Age]]&lt;=60,"(25–60) Adult","(&gt;60) Senior"))</f>
        <v>(25–60) Adult</v>
      </c>
      <c r="Y1985" t="s">
        <v>75</v>
      </c>
      <c r="Z1985" t="s">
        <v>90</v>
      </c>
      <c r="AA1985" t="s">
        <v>45</v>
      </c>
      <c r="AB1985" t="s">
        <v>77</v>
      </c>
      <c r="AC1985">
        <v>19</v>
      </c>
      <c r="AD1985" t="s">
        <v>114</v>
      </c>
      <c r="AE1985" t="s">
        <v>65</v>
      </c>
      <c r="AF1985" t="s">
        <v>26</v>
      </c>
      <c r="AG1985" t="s">
        <v>50</v>
      </c>
      <c r="AH1985">
        <v>0.4</v>
      </c>
      <c r="AI1985" t="s">
        <v>66</v>
      </c>
      <c r="AJ1985" t="s">
        <v>91</v>
      </c>
    </row>
    <row r="1986" spans="1:36">
      <c r="A1986" t="s">
        <v>3219</v>
      </c>
      <c r="B1986">
        <f>1</f>
        <v>1</v>
      </c>
      <c r="C1986" t="s">
        <v>93</v>
      </c>
      <c r="D1986" t="str">
        <f>VLOOKUP(Table1[[#This Row],[State Name]], Lookup!$A$2:$B$33, 2, FALSE)</f>
        <v>SK</v>
      </c>
      <c r="E1986" t="s">
        <v>33</v>
      </c>
      <c r="F1986">
        <v>2022</v>
      </c>
      <c r="G1986" t="s">
        <v>171</v>
      </c>
      <c r="H1986">
        <f t="shared" ref="H1986:H2049" si="31">MONTH(DATEVALUE(G1986 &amp; " 5"))</f>
        <v>2</v>
      </c>
      <c r="I1986" s="3">
        <f>DATE(Table1[[#This Row],[Year]],Table1[[#This Row],[Month_Number]],1)</f>
        <v>44593</v>
      </c>
      <c r="J1986" t="s">
        <v>95</v>
      </c>
      <c r="K1986" t="s">
        <v>3220</v>
      </c>
      <c r="L1986" t="s">
        <v>37</v>
      </c>
      <c r="M1986">
        <v>4</v>
      </c>
      <c r="N1986" t="s">
        <v>71</v>
      </c>
      <c r="O1986">
        <v>6</v>
      </c>
      <c r="P1986">
        <v>1</v>
      </c>
      <c r="Q1986" t="s">
        <v>87</v>
      </c>
      <c r="R1986" t="s">
        <v>104</v>
      </c>
      <c r="S1986" t="s">
        <v>41</v>
      </c>
      <c r="T1986" t="s">
        <v>63</v>
      </c>
      <c r="U1986" t="s">
        <v>89</v>
      </c>
      <c r="V1986">
        <v>34</v>
      </c>
      <c r="W1986">
        <v>23</v>
      </c>
      <c r="X1986" t="str">
        <f>IF(Table1[[#This Row],[Driver Age]]&lt;25,"(&lt;25) Young",IF(Table1[[#This Row],[Driver Age]]&lt;=60,"(25–60) Adult","(&gt;60) Senior"))</f>
        <v>(&lt;25) Young</v>
      </c>
      <c r="Y1986" t="s">
        <v>44</v>
      </c>
      <c r="Z1986" t="s">
        <v>33</v>
      </c>
      <c r="AA1986" t="s">
        <v>76</v>
      </c>
      <c r="AB1986" t="s">
        <v>97</v>
      </c>
      <c r="AC1986">
        <v>1</v>
      </c>
      <c r="AD1986" t="s">
        <v>47</v>
      </c>
      <c r="AE1986" t="s">
        <v>79</v>
      </c>
      <c r="AF1986" t="s">
        <v>49</v>
      </c>
      <c r="AG1986" t="s">
        <v>50</v>
      </c>
      <c r="AH1986">
        <v>0.17</v>
      </c>
      <c r="AI1986" t="s">
        <v>168</v>
      </c>
      <c r="AJ1986" t="s">
        <v>109</v>
      </c>
    </row>
    <row r="1987" spans="1:36">
      <c r="A1987" t="s">
        <v>3221</v>
      </c>
      <c r="B1987">
        <f>1</f>
        <v>1</v>
      </c>
      <c r="C1987" t="s">
        <v>54</v>
      </c>
      <c r="D1987" t="str">
        <f>VLOOKUP(Table1[[#This Row],[State Name]], Lookup!$A$2:$B$33, 2, FALSE)</f>
        <v>UP</v>
      </c>
      <c r="E1987" t="s">
        <v>133</v>
      </c>
      <c r="F1987">
        <v>2022</v>
      </c>
      <c r="G1987" t="s">
        <v>100</v>
      </c>
      <c r="H1987">
        <f t="shared" si="31"/>
        <v>11</v>
      </c>
      <c r="I1987" s="3">
        <f>DATE(Table1[[#This Row],[Year]],Table1[[#This Row],[Month_Number]],1)</f>
        <v>44866</v>
      </c>
      <c r="J1987" t="s">
        <v>146</v>
      </c>
      <c r="K1987" t="s">
        <v>3222</v>
      </c>
      <c r="L1987" t="s">
        <v>50</v>
      </c>
      <c r="M1987">
        <v>2</v>
      </c>
      <c r="N1987" t="s">
        <v>60</v>
      </c>
      <c r="O1987">
        <v>3</v>
      </c>
      <c r="P1987">
        <v>5</v>
      </c>
      <c r="Q1987" t="s">
        <v>119</v>
      </c>
      <c r="R1987" t="s">
        <v>88</v>
      </c>
      <c r="S1987" t="s">
        <v>120</v>
      </c>
      <c r="T1987" t="s">
        <v>105</v>
      </c>
      <c r="U1987" t="s">
        <v>106</v>
      </c>
      <c r="V1987">
        <v>73</v>
      </c>
      <c r="W1987">
        <v>54</v>
      </c>
      <c r="X1987" t="str">
        <f>IF(Table1[[#This Row],[Driver Age]]&lt;25,"(&lt;25) Young",IF(Table1[[#This Row],[Driver Age]]&lt;=60,"(25–60) Adult","(&gt;60) Senior"))</f>
        <v>(25–60) Adult</v>
      </c>
      <c r="Y1987" t="s">
        <v>75</v>
      </c>
      <c r="Z1987" t="s">
        <v>107</v>
      </c>
      <c r="AA1987" t="s">
        <v>45</v>
      </c>
      <c r="AB1987" t="s">
        <v>46</v>
      </c>
      <c r="AC1987">
        <v>12</v>
      </c>
      <c r="AD1987" t="s">
        <v>135</v>
      </c>
      <c r="AE1987" t="s">
        <v>79</v>
      </c>
      <c r="AF1987" t="s">
        <v>49</v>
      </c>
      <c r="AG1987" t="s">
        <v>50</v>
      </c>
      <c r="AH1987">
        <v>1.67</v>
      </c>
      <c r="AI1987" t="s">
        <v>66</v>
      </c>
      <c r="AJ1987" t="s">
        <v>91</v>
      </c>
    </row>
    <row r="1988" spans="1:36">
      <c r="A1988" t="s">
        <v>3223</v>
      </c>
      <c r="B1988">
        <f>1</f>
        <v>1</v>
      </c>
      <c r="C1988" t="s">
        <v>166</v>
      </c>
      <c r="D1988" t="str">
        <f>VLOOKUP(Table1[[#This Row],[State Name]], Lookup!$A$2:$B$33, 2, FALSE)</f>
        <v>MP</v>
      </c>
      <c r="E1988" t="s">
        <v>33</v>
      </c>
      <c r="F1988">
        <v>2022</v>
      </c>
      <c r="G1988" t="s">
        <v>94</v>
      </c>
      <c r="H1988">
        <f t="shared" si="31"/>
        <v>8</v>
      </c>
      <c r="I1988" s="3">
        <f>DATE(Table1[[#This Row],[Year]],Table1[[#This Row],[Month_Number]],1)</f>
        <v>44774</v>
      </c>
      <c r="J1988" t="s">
        <v>154</v>
      </c>
      <c r="K1988" t="s">
        <v>1282</v>
      </c>
      <c r="L1988" t="s">
        <v>50</v>
      </c>
      <c r="M1988">
        <v>3</v>
      </c>
      <c r="N1988" t="s">
        <v>60</v>
      </c>
      <c r="O1988">
        <v>8</v>
      </c>
      <c r="P1988">
        <v>5</v>
      </c>
      <c r="Q1988" t="s">
        <v>87</v>
      </c>
      <c r="R1988" t="s">
        <v>40</v>
      </c>
      <c r="S1988" t="s">
        <v>41</v>
      </c>
      <c r="T1988" t="s">
        <v>63</v>
      </c>
      <c r="U1988" t="s">
        <v>89</v>
      </c>
      <c r="V1988">
        <v>114</v>
      </c>
      <c r="W1988">
        <v>41</v>
      </c>
      <c r="X1988" t="str">
        <f>IF(Table1[[#This Row],[Driver Age]]&lt;25,"(&lt;25) Young",IF(Table1[[#This Row],[Driver Age]]&lt;=60,"(25–60) Adult","(&gt;60) Senior"))</f>
        <v>(25–60) Adult</v>
      </c>
      <c r="Y1988" t="s">
        <v>44</v>
      </c>
      <c r="Z1988" t="s">
        <v>107</v>
      </c>
      <c r="AA1988" t="s">
        <v>76</v>
      </c>
      <c r="AB1988" t="s">
        <v>77</v>
      </c>
      <c r="AC1988">
        <v>1</v>
      </c>
      <c r="AD1988" t="s">
        <v>47</v>
      </c>
      <c r="AE1988" t="s">
        <v>79</v>
      </c>
      <c r="AF1988" t="s">
        <v>26</v>
      </c>
      <c r="AG1988" t="s">
        <v>50</v>
      </c>
      <c r="AH1988">
        <v>0.62</v>
      </c>
      <c r="AI1988" t="s">
        <v>108</v>
      </c>
      <c r="AJ1988" t="s">
        <v>81</v>
      </c>
    </row>
    <row r="1989" spans="1:36">
      <c r="A1989" t="s">
        <v>3224</v>
      </c>
      <c r="B1989">
        <f>1</f>
        <v>1</v>
      </c>
      <c r="C1989" t="s">
        <v>145</v>
      </c>
      <c r="D1989" t="str">
        <f>VLOOKUP(Table1[[#This Row],[State Name]], Lookup!$A$2:$B$33, 2, FALSE)</f>
        <v>TS</v>
      </c>
      <c r="E1989" t="s">
        <v>33</v>
      </c>
      <c r="F1989">
        <v>2023</v>
      </c>
      <c r="G1989" t="s">
        <v>56</v>
      </c>
      <c r="H1989">
        <f t="shared" si="31"/>
        <v>1</v>
      </c>
      <c r="I1989" s="3">
        <f>DATE(Table1[[#This Row],[Year]],Table1[[#This Row],[Month_Number]],1)</f>
        <v>44927</v>
      </c>
      <c r="J1989" t="s">
        <v>35</v>
      </c>
      <c r="K1989" t="s">
        <v>1539</v>
      </c>
      <c r="L1989" t="s">
        <v>59</v>
      </c>
      <c r="M1989">
        <v>1</v>
      </c>
      <c r="N1989" t="s">
        <v>128</v>
      </c>
      <c r="O1989">
        <v>1</v>
      </c>
      <c r="P1989">
        <v>1</v>
      </c>
      <c r="Q1989" t="s">
        <v>39</v>
      </c>
      <c r="R1989" t="s">
        <v>88</v>
      </c>
      <c r="S1989" t="s">
        <v>62</v>
      </c>
      <c r="T1989" t="s">
        <v>105</v>
      </c>
      <c r="U1989" t="s">
        <v>89</v>
      </c>
      <c r="V1989">
        <v>75</v>
      </c>
      <c r="W1989">
        <v>38</v>
      </c>
      <c r="X1989" t="str">
        <f>IF(Table1[[#This Row],[Driver Age]]&lt;25,"(&lt;25) Young",IF(Table1[[#This Row],[Driver Age]]&lt;=60,"(25–60) Adult","(&gt;60) Senior"))</f>
        <v>(25–60) Adult</v>
      </c>
      <c r="Y1989" t="s">
        <v>75</v>
      </c>
      <c r="Z1989" t="s">
        <v>33</v>
      </c>
      <c r="AA1989" t="s">
        <v>76</v>
      </c>
      <c r="AB1989" t="s">
        <v>97</v>
      </c>
      <c r="AC1989">
        <v>7</v>
      </c>
      <c r="AD1989" t="s">
        <v>78</v>
      </c>
      <c r="AE1989" t="s">
        <v>79</v>
      </c>
      <c r="AF1989" t="s">
        <v>49</v>
      </c>
      <c r="AG1989" t="s">
        <v>50</v>
      </c>
      <c r="AH1989">
        <v>1</v>
      </c>
      <c r="AI1989" t="s">
        <v>108</v>
      </c>
      <c r="AJ1989" t="s">
        <v>91</v>
      </c>
    </row>
    <row r="1990" spans="1:36">
      <c r="A1990" t="s">
        <v>3225</v>
      </c>
      <c r="B1990">
        <f>1</f>
        <v>1</v>
      </c>
      <c r="C1990" t="s">
        <v>99</v>
      </c>
      <c r="D1990" t="str">
        <f>VLOOKUP(Table1[[#This Row],[State Name]], Lookup!$A$2:$B$33, 2, FALSE)</f>
        <v>ML</v>
      </c>
      <c r="E1990" t="s">
        <v>33</v>
      </c>
      <c r="F1990">
        <v>2021</v>
      </c>
      <c r="G1990" t="s">
        <v>138</v>
      </c>
      <c r="H1990">
        <f t="shared" si="31"/>
        <v>9</v>
      </c>
      <c r="I1990" s="3">
        <f>DATE(Table1[[#This Row],[Year]],Table1[[#This Row],[Month_Number]],1)</f>
        <v>44440</v>
      </c>
      <c r="J1990" t="s">
        <v>146</v>
      </c>
      <c r="K1990" t="s">
        <v>3226</v>
      </c>
      <c r="L1990" t="s">
        <v>37</v>
      </c>
      <c r="M1990">
        <v>2</v>
      </c>
      <c r="N1990" t="s">
        <v>60</v>
      </c>
      <c r="O1990">
        <v>10</v>
      </c>
      <c r="P1990">
        <v>3</v>
      </c>
      <c r="Q1990" t="s">
        <v>103</v>
      </c>
      <c r="R1990" t="s">
        <v>40</v>
      </c>
      <c r="S1990" t="s">
        <v>62</v>
      </c>
      <c r="T1990" t="s">
        <v>42</v>
      </c>
      <c r="U1990" t="s">
        <v>33</v>
      </c>
      <c r="V1990">
        <v>35</v>
      </c>
      <c r="W1990">
        <v>48</v>
      </c>
      <c r="X1990" t="str">
        <f>IF(Table1[[#This Row],[Driver Age]]&lt;25,"(&lt;25) Young",IF(Table1[[#This Row],[Driver Age]]&lt;=60,"(25–60) Adult","(&gt;60) Senior"))</f>
        <v>(25–60) Adult</v>
      </c>
      <c r="Y1990" t="s">
        <v>44</v>
      </c>
      <c r="Z1990" t="s">
        <v>33</v>
      </c>
      <c r="AA1990" t="s">
        <v>76</v>
      </c>
      <c r="AB1990" t="s">
        <v>77</v>
      </c>
      <c r="AC1990">
        <v>9</v>
      </c>
      <c r="AD1990" t="s">
        <v>78</v>
      </c>
      <c r="AE1990" t="s">
        <v>48</v>
      </c>
      <c r="AF1990" t="s">
        <v>49</v>
      </c>
      <c r="AG1990" t="s">
        <v>50</v>
      </c>
      <c r="AH1990">
        <v>0.3</v>
      </c>
      <c r="AI1990" t="s">
        <v>108</v>
      </c>
      <c r="AJ1990" t="s">
        <v>109</v>
      </c>
    </row>
    <row r="1991" spans="1:36">
      <c r="A1991" t="s">
        <v>3227</v>
      </c>
      <c r="B1991">
        <f>1</f>
        <v>1</v>
      </c>
      <c r="C1991" t="s">
        <v>234</v>
      </c>
      <c r="D1991" t="str">
        <f>VLOOKUP(Table1[[#This Row],[State Name]], Lookup!$A$2:$B$33, 2, FALSE)</f>
        <v>TR</v>
      </c>
      <c r="E1991" t="s">
        <v>33</v>
      </c>
      <c r="F1991">
        <v>2018</v>
      </c>
      <c r="G1991" t="s">
        <v>138</v>
      </c>
      <c r="H1991">
        <f t="shared" si="31"/>
        <v>9</v>
      </c>
      <c r="I1991" s="3">
        <f>DATE(Table1[[#This Row],[Year]],Table1[[#This Row],[Month_Number]],1)</f>
        <v>43344</v>
      </c>
      <c r="J1991" t="s">
        <v>57</v>
      </c>
      <c r="K1991" t="s">
        <v>2218</v>
      </c>
      <c r="L1991" t="s">
        <v>59</v>
      </c>
      <c r="M1991">
        <v>2</v>
      </c>
      <c r="N1991" t="s">
        <v>113</v>
      </c>
      <c r="O1991">
        <v>9</v>
      </c>
      <c r="P1991">
        <v>0</v>
      </c>
      <c r="Q1991" t="s">
        <v>119</v>
      </c>
      <c r="R1991" t="s">
        <v>88</v>
      </c>
      <c r="S1991" t="s">
        <v>73</v>
      </c>
      <c r="T1991" t="s">
        <v>63</v>
      </c>
      <c r="U1991" t="s">
        <v>106</v>
      </c>
      <c r="V1991">
        <v>56</v>
      </c>
      <c r="W1991">
        <v>53</v>
      </c>
      <c r="X1991" t="str">
        <f>IF(Table1[[#This Row],[Driver Age]]&lt;25,"(&lt;25) Young",IF(Table1[[#This Row],[Driver Age]]&lt;=60,"(25–60) Adult","(&gt;60) Senior"))</f>
        <v>(25–60) Adult</v>
      </c>
      <c r="Y1991" t="s">
        <v>44</v>
      </c>
      <c r="Z1991" t="s">
        <v>33</v>
      </c>
      <c r="AA1991" t="s">
        <v>45</v>
      </c>
      <c r="AB1991" t="s">
        <v>64</v>
      </c>
      <c r="AC1991">
        <v>5</v>
      </c>
      <c r="AD1991" t="s">
        <v>78</v>
      </c>
      <c r="AE1991" t="s">
        <v>65</v>
      </c>
      <c r="AF1991" t="s">
        <v>49</v>
      </c>
      <c r="AG1991" t="s">
        <v>143</v>
      </c>
      <c r="AH1991">
        <v>0</v>
      </c>
      <c r="AI1991" t="s">
        <v>66</v>
      </c>
      <c r="AJ1991" t="s">
        <v>52</v>
      </c>
    </row>
    <row r="1992" spans="1:36">
      <c r="A1992" t="s">
        <v>3228</v>
      </c>
      <c r="B1992">
        <f>1</f>
        <v>1</v>
      </c>
      <c r="C1992" t="s">
        <v>170</v>
      </c>
      <c r="D1992" t="str">
        <f>VLOOKUP(Table1[[#This Row],[State Name]], Lookup!$A$2:$B$33, 2, FALSE)</f>
        <v>PY</v>
      </c>
      <c r="E1992" t="s">
        <v>33</v>
      </c>
      <c r="F1992">
        <v>2018</v>
      </c>
      <c r="G1992" t="s">
        <v>124</v>
      </c>
      <c r="H1992">
        <f t="shared" si="31"/>
        <v>7</v>
      </c>
      <c r="I1992" s="3">
        <f>DATE(Table1[[#This Row],[Year]],Table1[[#This Row],[Month_Number]],1)</f>
        <v>43282</v>
      </c>
      <c r="J1992" t="s">
        <v>35</v>
      </c>
      <c r="K1992" t="s">
        <v>558</v>
      </c>
      <c r="L1992" t="s">
        <v>59</v>
      </c>
      <c r="M1992">
        <v>4</v>
      </c>
      <c r="N1992" t="s">
        <v>38</v>
      </c>
      <c r="O1992">
        <v>3</v>
      </c>
      <c r="P1992">
        <v>3</v>
      </c>
      <c r="Q1992" t="s">
        <v>39</v>
      </c>
      <c r="R1992" t="s">
        <v>88</v>
      </c>
      <c r="S1992" t="s">
        <v>62</v>
      </c>
      <c r="T1992" t="s">
        <v>74</v>
      </c>
      <c r="U1992" t="s">
        <v>33</v>
      </c>
      <c r="V1992">
        <v>70</v>
      </c>
      <c r="W1992">
        <v>58</v>
      </c>
      <c r="X1992" t="str">
        <f>IF(Table1[[#This Row],[Driver Age]]&lt;25,"(&lt;25) Young",IF(Table1[[#This Row],[Driver Age]]&lt;=60,"(25–60) Adult","(&gt;60) Senior"))</f>
        <v>(25–60) Adult</v>
      </c>
      <c r="Y1992" t="s">
        <v>75</v>
      </c>
      <c r="Z1992" t="s">
        <v>33</v>
      </c>
      <c r="AA1992" t="s">
        <v>45</v>
      </c>
      <c r="AB1992" t="s">
        <v>46</v>
      </c>
      <c r="AC1992">
        <v>15</v>
      </c>
      <c r="AD1992" t="s">
        <v>135</v>
      </c>
      <c r="AE1992" t="s">
        <v>65</v>
      </c>
      <c r="AF1992" t="s">
        <v>49</v>
      </c>
      <c r="AG1992" t="s">
        <v>50</v>
      </c>
      <c r="AH1992">
        <v>1</v>
      </c>
      <c r="AI1992" t="s">
        <v>66</v>
      </c>
      <c r="AJ1992" t="s">
        <v>91</v>
      </c>
    </row>
    <row r="1993" spans="1:36">
      <c r="A1993" t="s">
        <v>3229</v>
      </c>
      <c r="B1993">
        <f>1</f>
        <v>1</v>
      </c>
      <c r="C1993" t="s">
        <v>177</v>
      </c>
      <c r="D1993" t="str">
        <f>VLOOKUP(Table1[[#This Row],[State Name]], Lookup!$A$2:$B$33, 2, FALSE)</f>
        <v>MH</v>
      </c>
      <c r="E1993" t="s">
        <v>577</v>
      </c>
      <c r="F1993">
        <v>2021</v>
      </c>
      <c r="G1993" t="s">
        <v>56</v>
      </c>
      <c r="H1993">
        <f t="shared" si="31"/>
        <v>1</v>
      </c>
      <c r="I1993" s="3">
        <f>DATE(Table1[[#This Row],[Year]],Table1[[#This Row],[Month_Number]],1)</f>
        <v>44197</v>
      </c>
      <c r="J1993" t="s">
        <v>146</v>
      </c>
      <c r="K1993" t="s">
        <v>553</v>
      </c>
      <c r="L1993" t="s">
        <v>59</v>
      </c>
      <c r="M1993">
        <v>1</v>
      </c>
      <c r="N1993" t="s">
        <v>71</v>
      </c>
      <c r="O1993">
        <v>4</v>
      </c>
      <c r="P1993">
        <v>4</v>
      </c>
      <c r="Q1993" t="s">
        <v>39</v>
      </c>
      <c r="R1993" t="s">
        <v>104</v>
      </c>
      <c r="S1993" t="s">
        <v>41</v>
      </c>
      <c r="T1993" t="s">
        <v>42</v>
      </c>
      <c r="U1993" t="s">
        <v>106</v>
      </c>
      <c r="V1993">
        <v>91</v>
      </c>
      <c r="W1993">
        <v>51</v>
      </c>
      <c r="X1993" t="str">
        <f>IF(Table1[[#This Row],[Driver Age]]&lt;25,"(&lt;25) Young",IF(Table1[[#This Row],[Driver Age]]&lt;=60,"(25–60) Adult","(&gt;60) Senior"))</f>
        <v>(25–60) Adult</v>
      </c>
      <c r="Y1993" t="s">
        <v>44</v>
      </c>
      <c r="Z1993" t="s">
        <v>33</v>
      </c>
      <c r="AA1993" t="s">
        <v>45</v>
      </c>
      <c r="AB1993" t="s">
        <v>46</v>
      </c>
      <c r="AC1993">
        <v>12</v>
      </c>
      <c r="AD1993" t="s">
        <v>135</v>
      </c>
      <c r="AE1993" t="s">
        <v>48</v>
      </c>
      <c r="AF1993" t="s">
        <v>49</v>
      </c>
      <c r="AG1993" t="s">
        <v>50</v>
      </c>
      <c r="AH1993">
        <v>1</v>
      </c>
      <c r="AI1993" t="s">
        <v>66</v>
      </c>
      <c r="AJ1993" t="s">
        <v>67</v>
      </c>
    </row>
    <row r="1994" spans="1:36">
      <c r="A1994" t="s">
        <v>3230</v>
      </c>
      <c r="B1994">
        <f>1</f>
        <v>1</v>
      </c>
      <c r="C1994" t="s">
        <v>183</v>
      </c>
      <c r="D1994" t="str">
        <f>VLOOKUP(Table1[[#This Row],[State Name]], Lookup!$A$2:$B$33, 2, FALSE)</f>
        <v>TN</v>
      </c>
      <c r="E1994" t="s">
        <v>503</v>
      </c>
      <c r="F1994">
        <v>2023</v>
      </c>
      <c r="G1994" t="s">
        <v>56</v>
      </c>
      <c r="H1994">
        <f t="shared" si="31"/>
        <v>1</v>
      </c>
      <c r="I1994" s="3">
        <f>DATE(Table1[[#This Row],[Year]],Table1[[#This Row],[Month_Number]],1)</f>
        <v>44927</v>
      </c>
      <c r="J1994" t="s">
        <v>35</v>
      </c>
      <c r="K1994" t="s">
        <v>3100</v>
      </c>
      <c r="L1994" t="s">
        <v>50</v>
      </c>
      <c r="M1994">
        <v>5</v>
      </c>
      <c r="N1994" t="s">
        <v>128</v>
      </c>
      <c r="O1994">
        <v>7</v>
      </c>
      <c r="P1994">
        <v>5</v>
      </c>
      <c r="Q1994" t="s">
        <v>119</v>
      </c>
      <c r="R1994" t="s">
        <v>104</v>
      </c>
      <c r="S1994" t="s">
        <v>73</v>
      </c>
      <c r="T1994" t="s">
        <v>63</v>
      </c>
      <c r="U1994" t="s">
        <v>106</v>
      </c>
      <c r="V1994">
        <v>44</v>
      </c>
      <c r="W1994">
        <v>21</v>
      </c>
      <c r="X1994" t="str">
        <f>IF(Table1[[#This Row],[Driver Age]]&lt;25,"(&lt;25) Young",IF(Table1[[#This Row],[Driver Age]]&lt;=60,"(25–60) Adult","(&gt;60) Senior"))</f>
        <v>(&lt;25) Young</v>
      </c>
      <c r="Y1994" t="s">
        <v>75</v>
      </c>
      <c r="Z1994" t="s">
        <v>107</v>
      </c>
      <c r="AA1994" t="s">
        <v>76</v>
      </c>
      <c r="AB1994" t="s">
        <v>97</v>
      </c>
      <c r="AC1994">
        <v>9</v>
      </c>
      <c r="AD1994" t="s">
        <v>78</v>
      </c>
      <c r="AE1994" t="s">
        <v>79</v>
      </c>
      <c r="AF1994" t="s">
        <v>49</v>
      </c>
      <c r="AG1994" t="s">
        <v>50</v>
      </c>
      <c r="AH1994">
        <v>0.71</v>
      </c>
      <c r="AI1994" t="s">
        <v>168</v>
      </c>
      <c r="AJ1994" t="s">
        <v>109</v>
      </c>
    </row>
    <row r="1995" spans="1:36">
      <c r="A1995" t="s">
        <v>3231</v>
      </c>
      <c r="B1995">
        <f>1</f>
        <v>1</v>
      </c>
      <c r="C1995" t="s">
        <v>191</v>
      </c>
      <c r="D1995" t="str">
        <f>VLOOKUP(Table1[[#This Row],[State Name]], Lookup!$A$2:$B$33, 2, FALSE)</f>
        <v>CH</v>
      </c>
      <c r="E1995" t="s">
        <v>33</v>
      </c>
      <c r="F1995">
        <v>2021</v>
      </c>
      <c r="G1995" t="s">
        <v>192</v>
      </c>
      <c r="H1995">
        <f t="shared" si="31"/>
        <v>3</v>
      </c>
      <c r="I1995" s="3">
        <f>DATE(Table1[[#This Row],[Year]],Table1[[#This Row],[Month_Number]],1)</f>
        <v>44256</v>
      </c>
      <c r="J1995" t="s">
        <v>146</v>
      </c>
      <c r="K1995" t="s">
        <v>3232</v>
      </c>
      <c r="L1995" t="s">
        <v>37</v>
      </c>
      <c r="M1995">
        <v>3</v>
      </c>
      <c r="N1995" t="s">
        <v>113</v>
      </c>
      <c r="O1995">
        <v>8</v>
      </c>
      <c r="P1995">
        <v>1</v>
      </c>
      <c r="Q1995" t="s">
        <v>72</v>
      </c>
      <c r="R1995" t="s">
        <v>61</v>
      </c>
      <c r="S1995" t="s">
        <v>62</v>
      </c>
      <c r="T1995" t="s">
        <v>63</v>
      </c>
      <c r="U1995" t="s">
        <v>89</v>
      </c>
      <c r="V1995">
        <v>106</v>
      </c>
      <c r="W1995">
        <v>53</v>
      </c>
      <c r="X1995" t="str">
        <f>IF(Table1[[#This Row],[Driver Age]]&lt;25,"(&lt;25) Young",IF(Table1[[#This Row],[Driver Age]]&lt;=60,"(25–60) Adult","(&gt;60) Senior"))</f>
        <v>(25–60) Adult</v>
      </c>
      <c r="Y1995" t="s">
        <v>44</v>
      </c>
      <c r="Z1995" t="s">
        <v>107</v>
      </c>
      <c r="AA1995" t="s">
        <v>76</v>
      </c>
      <c r="AB1995" t="s">
        <v>97</v>
      </c>
      <c r="AC1995">
        <v>9</v>
      </c>
      <c r="AD1995" t="s">
        <v>78</v>
      </c>
      <c r="AE1995" t="s">
        <v>48</v>
      </c>
      <c r="AF1995" t="s">
        <v>49</v>
      </c>
      <c r="AG1995" t="s">
        <v>50</v>
      </c>
      <c r="AH1995">
        <v>0.12</v>
      </c>
      <c r="AI1995" t="s">
        <v>66</v>
      </c>
      <c r="AJ1995" t="s">
        <v>67</v>
      </c>
    </row>
    <row r="1996" spans="1:36">
      <c r="A1996" t="s">
        <v>3233</v>
      </c>
      <c r="B1996">
        <f>1</f>
        <v>1</v>
      </c>
      <c r="C1996" t="s">
        <v>152</v>
      </c>
      <c r="D1996" t="str">
        <f>VLOOKUP(Table1[[#This Row],[State Name]], Lookup!$A$2:$B$33, 2, FALSE)</f>
        <v>AP</v>
      </c>
      <c r="E1996" t="s">
        <v>153</v>
      </c>
      <c r="F1996">
        <v>2020</v>
      </c>
      <c r="G1996" t="s">
        <v>83</v>
      </c>
      <c r="H1996">
        <f t="shared" si="31"/>
        <v>6</v>
      </c>
      <c r="I1996" s="3">
        <f>DATE(Table1[[#This Row],[Year]],Table1[[#This Row],[Month_Number]],1)</f>
        <v>43983</v>
      </c>
      <c r="J1996" t="s">
        <v>35</v>
      </c>
      <c r="K1996" t="s">
        <v>3113</v>
      </c>
      <c r="L1996" t="s">
        <v>50</v>
      </c>
      <c r="M1996">
        <v>2</v>
      </c>
      <c r="N1996" t="s">
        <v>71</v>
      </c>
      <c r="O1996">
        <v>0</v>
      </c>
      <c r="P1996">
        <v>2</v>
      </c>
      <c r="Q1996" t="s">
        <v>72</v>
      </c>
      <c r="R1996" t="s">
        <v>104</v>
      </c>
      <c r="S1996" t="s">
        <v>73</v>
      </c>
      <c r="T1996" t="s">
        <v>74</v>
      </c>
      <c r="U1996" t="s">
        <v>33</v>
      </c>
      <c r="V1996">
        <v>50</v>
      </c>
      <c r="W1996">
        <v>50</v>
      </c>
      <c r="X1996" t="str">
        <f>IF(Table1[[#This Row],[Driver Age]]&lt;25,"(&lt;25) Young",IF(Table1[[#This Row],[Driver Age]]&lt;=60,"(25–60) Adult","(&gt;60) Senior"))</f>
        <v>(25–60) Adult</v>
      </c>
      <c r="Y1996" t="s">
        <v>44</v>
      </c>
      <c r="Z1996" t="s">
        <v>90</v>
      </c>
      <c r="AA1996" t="s">
        <v>76</v>
      </c>
      <c r="AB1996" t="s">
        <v>46</v>
      </c>
      <c r="AC1996">
        <v>23</v>
      </c>
      <c r="AD1996" t="s">
        <v>47</v>
      </c>
      <c r="AE1996" t="s">
        <v>48</v>
      </c>
      <c r="AF1996" t="s">
        <v>49</v>
      </c>
      <c r="AG1996" t="s">
        <v>50</v>
      </c>
      <c r="AH1996">
        <v>0</v>
      </c>
      <c r="AI1996" t="s">
        <v>66</v>
      </c>
      <c r="AJ1996" t="s">
        <v>52</v>
      </c>
    </row>
    <row r="1997" spans="1:36">
      <c r="A1997" t="s">
        <v>3234</v>
      </c>
      <c r="B1997">
        <f>1</f>
        <v>1</v>
      </c>
      <c r="C1997" t="s">
        <v>69</v>
      </c>
      <c r="D1997" t="str">
        <f>VLOOKUP(Table1[[#This Row],[State Name]], Lookup!$A$2:$B$33, 2, FALSE)</f>
        <v>CG</v>
      </c>
      <c r="E1997" t="s">
        <v>33</v>
      </c>
      <c r="F1997">
        <v>2020</v>
      </c>
      <c r="G1997" t="s">
        <v>94</v>
      </c>
      <c r="H1997">
        <f t="shared" si="31"/>
        <v>8</v>
      </c>
      <c r="I1997" s="3">
        <f>DATE(Table1[[#This Row],[Year]],Table1[[#This Row],[Month_Number]],1)</f>
        <v>44044</v>
      </c>
      <c r="J1997" t="s">
        <v>154</v>
      </c>
      <c r="K1997" t="s">
        <v>1988</v>
      </c>
      <c r="L1997" t="s">
        <v>37</v>
      </c>
      <c r="M1997">
        <v>4</v>
      </c>
      <c r="N1997" t="s">
        <v>86</v>
      </c>
      <c r="O1997">
        <v>8</v>
      </c>
      <c r="P1997">
        <v>2</v>
      </c>
      <c r="Q1997" t="s">
        <v>72</v>
      </c>
      <c r="R1997" t="s">
        <v>88</v>
      </c>
      <c r="S1997" t="s">
        <v>62</v>
      </c>
      <c r="T1997" t="s">
        <v>63</v>
      </c>
      <c r="U1997" t="s">
        <v>43</v>
      </c>
      <c r="V1997">
        <v>74</v>
      </c>
      <c r="W1997">
        <v>47</v>
      </c>
      <c r="X1997" t="str">
        <f>IF(Table1[[#This Row],[Driver Age]]&lt;25,"(&lt;25) Young",IF(Table1[[#This Row],[Driver Age]]&lt;=60,"(25–60) Adult","(&gt;60) Senior"))</f>
        <v>(25–60) Adult</v>
      </c>
      <c r="Y1997" t="s">
        <v>44</v>
      </c>
      <c r="Z1997" t="s">
        <v>90</v>
      </c>
      <c r="AA1997" t="s">
        <v>45</v>
      </c>
      <c r="AB1997" t="s">
        <v>97</v>
      </c>
      <c r="AC1997">
        <v>4</v>
      </c>
      <c r="AD1997" t="s">
        <v>47</v>
      </c>
      <c r="AE1997" t="s">
        <v>48</v>
      </c>
      <c r="AF1997" t="s">
        <v>26</v>
      </c>
      <c r="AG1997" t="s">
        <v>50</v>
      </c>
      <c r="AH1997">
        <v>0.25</v>
      </c>
      <c r="AI1997" t="s">
        <v>108</v>
      </c>
      <c r="AJ1997" t="s">
        <v>91</v>
      </c>
    </row>
    <row r="1998" spans="1:36">
      <c r="A1998" t="s">
        <v>3235</v>
      </c>
      <c r="B1998">
        <f>1</f>
        <v>1</v>
      </c>
      <c r="C1998" t="s">
        <v>294</v>
      </c>
      <c r="D1998" t="str">
        <f>VLOOKUP(Table1[[#This Row],[State Name]], Lookup!$A$2:$B$33, 2, FALSE)</f>
        <v>MZ</v>
      </c>
      <c r="E1998" t="s">
        <v>33</v>
      </c>
      <c r="F1998">
        <v>2019</v>
      </c>
      <c r="G1998" t="s">
        <v>56</v>
      </c>
      <c r="H1998">
        <f t="shared" si="31"/>
        <v>1</v>
      </c>
      <c r="I1998" s="3">
        <f>DATE(Table1[[#This Row],[Year]],Table1[[#This Row],[Month_Number]],1)</f>
        <v>43466</v>
      </c>
      <c r="J1998" t="s">
        <v>84</v>
      </c>
      <c r="K1998" t="s">
        <v>2979</v>
      </c>
      <c r="L1998" t="s">
        <v>37</v>
      </c>
      <c r="M1998">
        <v>3</v>
      </c>
      <c r="N1998" t="s">
        <v>38</v>
      </c>
      <c r="O1998">
        <v>10</v>
      </c>
      <c r="P1998">
        <v>3</v>
      </c>
      <c r="Q1998" t="s">
        <v>87</v>
      </c>
      <c r="R1998" t="s">
        <v>104</v>
      </c>
      <c r="S1998" t="s">
        <v>62</v>
      </c>
      <c r="T1998" t="s">
        <v>63</v>
      </c>
      <c r="U1998" t="s">
        <v>33</v>
      </c>
      <c r="V1998">
        <v>109</v>
      </c>
      <c r="W1998">
        <v>19</v>
      </c>
      <c r="X1998" t="str">
        <f>IF(Table1[[#This Row],[Driver Age]]&lt;25,"(&lt;25) Young",IF(Table1[[#This Row],[Driver Age]]&lt;=60,"(25–60) Adult","(&gt;60) Senior"))</f>
        <v>(&lt;25) Young</v>
      </c>
      <c r="Y1998" t="s">
        <v>44</v>
      </c>
      <c r="Z1998" t="s">
        <v>90</v>
      </c>
      <c r="AA1998" t="s">
        <v>45</v>
      </c>
      <c r="AB1998" t="s">
        <v>77</v>
      </c>
      <c r="AC1998">
        <v>5</v>
      </c>
      <c r="AD1998" t="s">
        <v>78</v>
      </c>
      <c r="AE1998" t="s">
        <v>65</v>
      </c>
      <c r="AF1998" t="s">
        <v>26</v>
      </c>
      <c r="AG1998" t="s">
        <v>50</v>
      </c>
      <c r="AH1998">
        <v>0.3</v>
      </c>
      <c r="AI1998" t="s">
        <v>168</v>
      </c>
      <c r="AJ1998" t="s">
        <v>67</v>
      </c>
    </row>
    <row r="1999" spans="1:36">
      <c r="A1999" t="s">
        <v>3236</v>
      </c>
      <c r="B1999">
        <f>1</f>
        <v>1</v>
      </c>
      <c r="C1999" t="s">
        <v>166</v>
      </c>
      <c r="D1999" t="str">
        <f>VLOOKUP(Table1[[#This Row],[State Name]], Lookup!$A$2:$B$33, 2, FALSE)</f>
        <v>MP</v>
      </c>
      <c r="E1999" t="s">
        <v>33</v>
      </c>
      <c r="F1999">
        <v>2018</v>
      </c>
      <c r="G1999" t="s">
        <v>83</v>
      </c>
      <c r="H1999">
        <f t="shared" si="31"/>
        <v>6</v>
      </c>
      <c r="I1999" s="3">
        <f>DATE(Table1[[#This Row],[Year]],Table1[[#This Row],[Month_Number]],1)</f>
        <v>43252</v>
      </c>
      <c r="J1999" t="s">
        <v>95</v>
      </c>
      <c r="K1999" t="s">
        <v>728</v>
      </c>
      <c r="L1999" t="s">
        <v>59</v>
      </c>
      <c r="M1999">
        <v>5</v>
      </c>
      <c r="N1999" t="s">
        <v>162</v>
      </c>
      <c r="O1999">
        <v>9</v>
      </c>
      <c r="P1999">
        <v>2</v>
      </c>
      <c r="Q1999" t="s">
        <v>72</v>
      </c>
      <c r="R1999" t="s">
        <v>88</v>
      </c>
      <c r="S1999" t="s">
        <v>73</v>
      </c>
      <c r="T1999" t="s">
        <v>74</v>
      </c>
      <c r="U1999" t="s">
        <v>89</v>
      </c>
      <c r="V1999">
        <v>97</v>
      </c>
      <c r="W1999">
        <v>55</v>
      </c>
      <c r="X1999" t="str">
        <f>IF(Table1[[#This Row],[Driver Age]]&lt;25,"(&lt;25) Young",IF(Table1[[#This Row],[Driver Age]]&lt;=60,"(25–60) Adult","(&gt;60) Senior"))</f>
        <v>(25–60) Adult</v>
      </c>
      <c r="Y1999" t="s">
        <v>75</v>
      </c>
      <c r="Z1999" t="s">
        <v>90</v>
      </c>
      <c r="AA1999" t="s">
        <v>76</v>
      </c>
      <c r="AB1999" t="s">
        <v>64</v>
      </c>
      <c r="AC1999">
        <v>14</v>
      </c>
      <c r="AD1999" t="s">
        <v>135</v>
      </c>
      <c r="AE1999" t="s">
        <v>65</v>
      </c>
      <c r="AF1999" t="s">
        <v>49</v>
      </c>
      <c r="AG1999" t="s">
        <v>50</v>
      </c>
      <c r="AH1999">
        <v>0.22</v>
      </c>
      <c r="AI1999" t="s">
        <v>66</v>
      </c>
      <c r="AJ1999" t="s">
        <v>67</v>
      </c>
    </row>
    <row r="2000" spans="1:36">
      <c r="A2000" t="s">
        <v>3237</v>
      </c>
      <c r="B2000">
        <f>1</f>
        <v>1</v>
      </c>
      <c r="C2000" t="s">
        <v>116</v>
      </c>
      <c r="D2000" t="str">
        <f>VLOOKUP(Table1[[#This Row],[State Name]], Lookup!$A$2:$B$33, 2, FALSE)</f>
        <v>HP</v>
      </c>
      <c r="E2000" t="s">
        <v>33</v>
      </c>
      <c r="F2000">
        <v>2019</v>
      </c>
      <c r="G2000" t="s">
        <v>171</v>
      </c>
      <c r="H2000">
        <f t="shared" si="31"/>
        <v>2</v>
      </c>
      <c r="I2000" s="3">
        <f>DATE(Table1[[#This Row],[Year]],Table1[[#This Row],[Month_Number]],1)</f>
        <v>43497</v>
      </c>
      <c r="J2000" t="s">
        <v>146</v>
      </c>
      <c r="K2000" t="s">
        <v>389</v>
      </c>
      <c r="L2000" t="s">
        <v>37</v>
      </c>
      <c r="M2000">
        <v>2</v>
      </c>
      <c r="N2000" t="s">
        <v>128</v>
      </c>
      <c r="O2000">
        <v>9</v>
      </c>
      <c r="P2000">
        <v>5</v>
      </c>
      <c r="Q2000" t="s">
        <v>39</v>
      </c>
      <c r="R2000" t="s">
        <v>40</v>
      </c>
      <c r="S2000" t="s">
        <v>73</v>
      </c>
      <c r="T2000" t="s">
        <v>74</v>
      </c>
      <c r="U2000" t="s">
        <v>33</v>
      </c>
      <c r="V2000">
        <v>49</v>
      </c>
      <c r="W2000">
        <v>51</v>
      </c>
      <c r="X2000" t="str">
        <f>IF(Table1[[#This Row],[Driver Age]]&lt;25,"(&lt;25) Young",IF(Table1[[#This Row],[Driver Age]]&lt;=60,"(25–60) Adult","(&gt;60) Senior"))</f>
        <v>(25–60) Adult</v>
      </c>
      <c r="Y2000" t="s">
        <v>75</v>
      </c>
      <c r="Z2000" t="s">
        <v>90</v>
      </c>
      <c r="AA2000" t="s">
        <v>45</v>
      </c>
      <c r="AB2000" t="s">
        <v>97</v>
      </c>
      <c r="AC2000">
        <v>18</v>
      </c>
      <c r="AD2000" t="s">
        <v>114</v>
      </c>
      <c r="AE2000" t="s">
        <v>65</v>
      </c>
      <c r="AF2000" t="s">
        <v>49</v>
      </c>
      <c r="AG2000" t="s">
        <v>50</v>
      </c>
      <c r="AH2000">
        <v>0.56000000000000005</v>
      </c>
      <c r="AI2000" t="s">
        <v>66</v>
      </c>
      <c r="AJ2000" t="s">
        <v>109</v>
      </c>
    </row>
    <row r="2001" spans="1:36">
      <c r="A2001" t="s">
        <v>3238</v>
      </c>
      <c r="B2001">
        <f>1</f>
        <v>1</v>
      </c>
      <c r="C2001" t="s">
        <v>141</v>
      </c>
      <c r="D2001" t="str">
        <f>VLOOKUP(Table1[[#This Row],[State Name]], Lookup!$A$2:$B$33, 2, FALSE)</f>
        <v>BR</v>
      </c>
      <c r="E2001" t="s">
        <v>33</v>
      </c>
      <c r="F2001">
        <v>2018</v>
      </c>
      <c r="G2001" t="s">
        <v>124</v>
      </c>
      <c r="H2001">
        <f t="shared" si="31"/>
        <v>7</v>
      </c>
      <c r="I2001" s="3">
        <f>DATE(Table1[[#This Row],[Year]],Table1[[#This Row],[Month_Number]],1)</f>
        <v>43282</v>
      </c>
      <c r="J2001" t="s">
        <v>57</v>
      </c>
      <c r="K2001" t="s">
        <v>2618</v>
      </c>
      <c r="L2001" t="s">
        <v>37</v>
      </c>
      <c r="M2001">
        <v>5</v>
      </c>
      <c r="N2001" t="s">
        <v>128</v>
      </c>
      <c r="O2001">
        <v>5</v>
      </c>
      <c r="P2001">
        <v>1</v>
      </c>
      <c r="Q2001" t="s">
        <v>72</v>
      </c>
      <c r="R2001" t="s">
        <v>88</v>
      </c>
      <c r="S2001" t="s">
        <v>41</v>
      </c>
      <c r="T2001" t="s">
        <v>42</v>
      </c>
      <c r="U2001" t="s">
        <v>43</v>
      </c>
      <c r="V2001">
        <v>55</v>
      </c>
      <c r="W2001">
        <v>67</v>
      </c>
      <c r="X2001" t="str">
        <f>IF(Table1[[#This Row],[Driver Age]]&lt;25,"(&lt;25) Young",IF(Table1[[#This Row],[Driver Age]]&lt;=60,"(25–60) Adult","(&gt;60) Senior"))</f>
        <v>(&gt;60) Senior</v>
      </c>
      <c r="Y2001" t="s">
        <v>44</v>
      </c>
      <c r="Z2001" t="s">
        <v>90</v>
      </c>
      <c r="AA2001" t="s">
        <v>45</v>
      </c>
      <c r="AB2001" t="s">
        <v>64</v>
      </c>
      <c r="AC2001">
        <v>12</v>
      </c>
      <c r="AD2001" t="s">
        <v>135</v>
      </c>
      <c r="AE2001" t="s">
        <v>65</v>
      </c>
      <c r="AF2001" t="s">
        <v>49</v>
      </c>
      <c r="AG2001" t="s">
        <v>50</v>
      </c>
      <c r="AH2001">
        <v>0.2</v>
      </c>
      <c r="AI2001" t="s">
        <v>51</v>
      </c>
      <c r="AJ2001" t="s">
        <v>52</v>
      </c>
    </row>
    <row r="2002" spans="1:36">
      <c r="A2002" t="s">
        <v>3239</v>
      </c>
      <c r="B2002">
        <f>1</f>
        <v>1</v>
      </c>
      <c r="C2002" t="s">
        <v>234</v>
      </c>
      <c r="D2002" t="str">
        <f>VLOOKUP(Table1[[#This Row],[State Name]], Lookup!$A$2:$B$33, 2, FALSE)</f>
        <v>TR</v>
      </c>
      <c r="E2002" t="s">
        <v>33</v>
      </c>
      <c r="F2002">
        <v>2023</v>
      </c>
      <c r="G2002" t="s">
        <v>83</v>
      </c>
      <c r="H2002">
        <f t="shared" si="31"/>
        <v>6</v>
      </c>
      <c r="I2002" s="3">
        <f>DATE(Table1[[#This Row],[Year]],Table1[[#This Row],[Month_Number]],1)</f>
        <v>45078</v>
      </c>
      <c r="J2002" t="s">
        <v>84</v>
      </c>
      <c r="K2002" t="s">
        <v>1924</v>
      </c>
      <c r="L2002" t="s">
        <v>37</v>
      </c>
      <c r="M2002">
        <v>1</v>
      </c>
      <c r="N2002" t="s">
        <v>71</v>
      </c>
      <c r="O2002">
        <v>7</v>
      </c>
      <c r="P2002">
        <v>4</v>
      </c>
      <c r="Q2002" t="s">
        <v>87</v>
      </c>
      <c r="R2002" t="s">
        <v>104</v>
      </c>
      <c r="S2002" t="s">
        <v>73</v>
      </c>
      <c r="T2002" t="s">
        <v>42</v>
      </c>
      <c r="U2002" t="s">
        <v>89</v>
      </c>
      <c r="V2002">
        <v>89</v>
      </c>
      <c r="W2002">
        <v>55</v>
      </c>
      <c r="X2002" t="str">
        <f>IF(Table1[[#This Row],[Driver Age]]&lt;25,"(&lt;25) Young",IF(Table1[[#This Row],[Driver Age]]&lt;=60,"(25–60) Adult","(&gt;60) Senior"))</f>
        <v>(25–60) Adult</v>
      </c>
      <c r="Y2002" t="s">
        <v>44</v>
      </c>
      <c r="Z2002" t="s">
        <v>107</v>
      </c>
      <c r="AA2002" t="s">
        <v>76</v>
      </c>
      <c r="AB2002" t="s">
        <v>64</v>
      </c>
      <c r="AC2002">
        <v>2</v>
      </c>
      <c r="AD2002" t="s">
        <v>47</v>
      </c>
      <c r="AE2002" t="s">
        <v>79</v>
      </c>
      <c r="AF2002" t="s">
        <v>26</v>
      </c>
      <c r="AG2002" t="s">
        <v>50</v>
      </c>
      <c r="AH2002">
        <v>0.56999999999999995</v>
      </c>
      <c r="AI2002" t="s">
        <v>66</v>
      </c>
      <c r="AJ2002" t="s">
        <v>91</v>
      </c>
    </row>
    <row r="2003" spans="1:36">
      <c r="A2003" t="s">
        <v>3240</v>
      </c>
      <c r="B2003">
        <f>1</f>
        <v>1</v>
      </c>
      <c r="C2003" t="s">
        <v>197</v>
      </c>
      <c r="D2003" t="str">
        <f>VLOOKUP(Table1[[#This Row],[State Name]], Lookup!$A$2:$B$33, 2, FALSE)</f>
        <v>GJ</v>
      </c>
      <c r="E2003" t="s">
        <v>198</v>
      </c>
      <c r="F2003">
        <v>2018</v>
      </c>
      <c r="G2003" t="s">
        <v>124</v>
      </c>
      <c r="H2003">
        <f t="shared" si="31"/>
        <v>7</v>
      </c>
      <c r="I2003" s="3">
        <f>DATE(Table1[[#This Row],[Year]],Table1[[#This Row],[Month_Number]],1)</f>
        <v>43282</v>
      </c>
      <c r="J2003" t="s">
        <v>101</v>
      </c>
      <c r="K2003" t="s">
        <v>3241</v>
      </c>
      <c r="L2003" t="s">
        <v>59</v>
      </c>
      <c r="M2003">
        <v>2</v>
      </c>
      <c r="N2003" t="s">
        <v>38</v>
      </c>
      <c r="O2003">
        <v>7</v>
      </c>
      <c r="P2003">
        <v>5</v>
      </c>
      <c r="Q2003" t="s">
        <v>103</v>
      </c>
      <c r="R2003" t="s">
        <v>88</v>
      </c>
      <c r="S2003" t="s">
        <v>120</v>
      </c>
      <c r="T2003" t="s">
        <v>42</v>
      </c>
      <c r="U2003" t="s">
        <v>43</v>
      </c>
      <c r="V2003">
        <v>78</v>
      </c>
      <c r="W2003">
        <v>48</v>
      </c>
      <c r="X2003" t="str">
        <f>IF(Table1[[#This Row],[Driver Age]]&lt;25,"(&lt;25) Young",IF(Table1[[#This Row],[Driver Age]]&lt;=60,"(25–60) Adult","(&gt;60) Senior"))</f>
        <v>(25–60) Adult</v>
      </c>
      <c r="Y2003" t="s">
        <v>75</v>
      </c>
      <c r="Z2003" t="s">
        <v>33</v>
      </c>
      <c r="AA2003" t="s">
        <v>45</v>
      </c>
      <c r="AB2003" t="s">
        <v>64</v>
      </c>
      <c r="AC2003">
        <v>5</v>
      </c>
      <c r="AD2003" t="s">
        <v>78</v>
      </c>
      <c r="AE2003" t="s">
        <v>65</v>
      </c>
      <c r="AF2003" t="s">
        <v>49</v>
      </c>
      <c r="AG2003" t="s">
        <v>50</v>
      </c>
      <c r="AH2003">
        <v>0.71</v>
      </c>
      <c r="AI2003" t="s">
        <v>108</v>
      </c>
      <c r="AJ2003" t="s">
        <v>91</v>
      </c>
    </row>
    <row r="2004" spans="1:36">
      <c r="A2004" t="s">
        <v>3242</v>
      </c>
      <c r="B2004">
        <f>1</f>
        <v>1</v>
      </c>
      <c r="C2004" t="s">
        <v>211</v>
      </c>
      <c r="D2004" t="str">
        <f>VLOOKUP(Table1[[#This Row],[State Name]], Lookup!$A$2:$B$33, 2, FALSE)</f>
        <v>WB</v>
      </c>
      <c r="E2004" t="s">
        <v>212</v>
      </c>
      <c r="F2004">
        <v>2020</v>
      </c>
      <c r="G2004" t="s">
        <v>100</v>
      </c>
      <c r="H2004">
        <f t="shared" si="31"/>
        <v>11</v>
      </c>
      <c r="I2004" s="3">
        <f>DATE(Table1[[#This Row],[Year]],Table1[[#This Row],[Month_Number]],1)</f>
        <v>44136</v>
      </c>
      <c r="J2004" t="s">
        <v>95</v>
      </c>
      <c r="K2004" t="s">
        <v>3243</v>
      </c>
      <c r="L2004" t="s">
        <v>59</v>
      </c>
      <c r="M2004">
        <v>1</v>
      </c>
      <c r="N2004" t="s">
        <v>71</v>
      </c>
      <c r="O2004">
        <v>2</v>
      </c>
      <c r="P2004">
        <v>0</v>
      </c>
      <c r="Q2004" t="s">
        <v>103</v>
      </c>
      <c r="R2004" t="s">
        <v>61</v>
      </c>
      <c r="S2004" t="s">
        <v>41</v>
      </c>
      <c r="T2004" t="s">
        <v>42</v>
      </c>
      <c r="U2004" t="s">
        <v>33</v>
      </c>
      <c r="V2004">
        <v>32</v>
      </c>
      <c r="W2004">
        <v>23</v>
      </c>
      <c r="X2004" t="str">
        <f>IF(Table1[[#This Row],[Driver Age]]&lt;25,"(&lt;25) Young",IF(Table1[[#This Row],[Driver Age]]&lt;=60,"(25–60) Adult","(&gt;60) Senior"))</f>
        <v>(&lt;25) Young</v>
      </c>
      <c r="Y2004" t="s">
        <v>75</v>
      </c>
      <c r="Z2004" t="s">
        <v>33</v>
      </c>
      <c r="AA2004" t="s">
        <v>76</v>
      </c>
      <c r="AB2004" t="s">
        <v>77</v>
      </c>
      <c r="AC2004">
        <v>6</v>
      </c>
      <c r="AD2004" t="s">
        <v>78</v>
      </c>
      <c r="AE2004" t="s">
        <v>48</v>
      </c>
      <c r="AF2004" t="s">
        <v>49</v>
      </c>
      <c r="AG2004" t="s">
        <v>143</v>
      </c>
      <c r="AH2004">
        <v>0</v>
      </c>
      <c r="AI2004" t="s">
        <v>168</v>
      </c>
      <c r="AJ2004" t="s">
        <v>109</v>
      </c>
    </row>
    <row r="2005" spans="1:36">
      <c r="A2005" t="s">
        <v>3244</v>
      </c>
      <c r="B2005">
        <f>1</f>
        <v>1</v>
      </c>
      <c r="C2005" t="s">
        <v>152</v>
      </c>
      <c r="D2005" t="str">
        <f>VLOOKUP(Table1[[#This Row],[State Name]], Lookup!$A$2:$B$33, 2, FALSE)</f>
        <v>AP</v>
      </c>
      <c r="E2005" t="s">
        <v>153</v>
      </c>
      <c r="F2005">
        <v>2020</v>
      </c>
      <c r="G2005" t="s">
        <v>130</v>
      </c>
      <c r="H2005">
        <f t="shared" si="31"/>
        <v>4</v>
      </c>
      <c r="I2005" s="3">
        <f>DATE(Table1[[#This Row],[Year]],Table1[[#This Row],[Month_Number]],1)</f>
        <v>43922</v>
      </c>
      <c r="J2005" t="s">
        <v>84</v>
      </c>
      <c r="K2005" t="s">
        <v>985</v>
      </c>
      <c r="L2005" t="s">
        <v>50</v>
      </c>
      <c r="M2005">
        <v>5</v>
      </c>
      <c r="N2005" t="s">
        <v>86</v>
      </c>
      <c r="O2005">
        <v>5</v>
      </c>
      <c r="P2005">
        <v>4</v>
      </c>
      <c r="Q2005" t="s">
        <v>87</v>
      </c>
      <c r="R2005" t="s">
        <v>104</v>
      </c>
      <c r="S2005" t="s">
        <v>41</v>
      </c>
      <c r="T2005" t="s">
        <v>63</v>
      </c>
      <c r="U2005" t="s">
        <v>106</v>
      </c>
      <c r="V2005">
        <v>101</v>
      </c>
      <c r="W2005">
        <v>26</v>
      </c>
      <c r="X2005" t="str">
        <f>IF(Table1[[#This Row],[Driver Age]]&lt;25,"(&lt;25) Young",IF(Table1[[#This Row],[Driver Age]]&lt;=60,"(25–60) Adult","(&gt;60) Senior"))</f>
        <v>(25–60) Adult</v>
      </c>
      <c r="Y2005" t="s">
        <v>75</v>
      </c>
      <c r="Z2005" t="s">
        <v>90</v>
      </c>
      <c r="AA2005" t="s">
        <v>45</v>
      </c>
      <c r="AB2005" t="s">
        <v>77</v>
      </c>
      <c r="AC2005">
        <v>11</v>
      </c>
      <c r="AD2005" t="s">
        <v>78</v>
      </c>
      <c r="AE2005" t="s">
        <v>48</v>
      </c>
      <c r="AF2005" t="s">
        <v>26</v>
      </c>
      <c r="AG2005" t="s">
        <v>50</v>
      </c>
      <c r="AH2005">
        <v>0.8</v>
      </c>
      <c r="AI2005" t="s">
        <v>80</v>
      </c>
      <c r="AJ2005" t="s">
        <v>67</v>
      </c>
    </row>
    <row r="2006" spans="1:36">
      <c r="A2006" t="s">
        <v>3245</v>
      </c>
      <c r="B2006">
        <f>1</f>
        <v>1</v>
      </c>
      <c r="C2006" t="s">
        <v>149</v>
      </c>
      <c r="D2006" t="str">
        <f>VLOOKUP(Table1[[#This Row],[State Name]], Lookup!$A$2:$B$33, 2, FALSE)</f>
        <v>AR</v>
      </c>
      <c r="E2006" t="s">
        <v>33</v>
      </c>
      <c r="F2006">
        <v>2020</v>
      </c>
      <c r="G2006" t="s">
        <v>124</v>
      </c>
      <c r="H2006">
        <f t="shared" si="31"/>
        <v>7</v>
      </c>
      <c r="I2006" s="3">
        <f>DATE(Table1[[#This Row],[Year]],Table1[[#This Row],[Month_Number]],1)</f>
        <v>44013</v>
      </c>
      <c r="J2006" t="s">
        <v>57</v>
      </c>
      <c r="K2006" t="s">
        <v>3246</v>
      </c>
      <c r="L2006" t="s">
        <v>59</v>
      </c>
      <c r="M2006">
        <v>5</v>
      </c>
      <c r="N2006" t="s">
        <v>113</v>
      </c>
      <c r="O2006">
        <v>2</v>
      </c>
      <c r="P2006">
        <v>5</v>
      </c>
      <c r="Q2006" t="s">
        <v>39</v>
      </c>
      <c r="R2006" t="s">
        <v>40</v>
      </c>
      <c r="S2006" t="s">
        <v>62</v>
      </c>
      <c r="T2006" t="s">
        <v>74</v>
      </c>
      <c r="U2006" t="s">
        <v>106</v>
      </c>
      <c r="V2006">
        <v>35</v>
      </c>
      <c r="W2006">
        <v>29</v>
      </c>
      <c r="X2006" t="str">
        <f>IF(Table1[[#This Row],[Driver Age]]&lt;25,"(&lt;25) Young",IF(Table1[[#This Row],[Driver Age]]&lt;=60,"(25–60) Adult","(&gt;60) Senior"))</f>
        <v>(25–60) Adult</v>
      </c>
      <c r="Y2006" t="s">
        <v>44</v>
      </c>
      <c r="Z2006" t="s">
        <v>90</v>
      </c>
      <c r="AA2006" t="s">
        <v>76</v>
      </c>
      <c r="AB2006" t="s">
        <v>46</v>
      </c>
      <c r="AC2006">
        <v>22</v>
      </c>
      <c r="AD2006" t="s">
        <v>47</v>
      </c>
      <c r="AE2006" t="s">
        <v>48</v>
      </c>
      <c r="AF2006" t="s">
        <v>49</v>
      </c>
      <c r="AG2006" t="s">
        <v>50</v>
      </c>
      <c r="AH2006">
        <v>2.5</v>
      </c>
      <c r="AI2006" t="s">
        <v>80</v>
      </c>
      <c r="AJ2006" t="s">
        <v>109</v>
      </c>
    </row>
    <row r="2007" spans="1:36">
      <c r="A2007" t="s">
        <v>3247</v>
      </c>
      <c r="B2007">
        <f>1</f>
        <v>1</v>
      </c>
      <c r="C2007" t="s">
        <v>166</v>
      </c>
      <c r="D2007" t="str">
        <f>VLOOKUP(Table1[[#This Row],[State Name]], Lookup!$A$2:$B$33, 2, FALSE)</f>
        <v>MP</v>
      </c>
      <c r="E2007" t="s">
        <v>33</v>
      </c>
      <c r="F2007">
        <v>2020</v>
      </c>
      <c r="G2007" t="s">
        <v>130</v>
      </c>
      <c r="H2007">
        <f t="shared" si="31"/>
        <v>4</v>
      </c>
      <c r="I2007" s="3">
        <f>DATE(Table1[[#This Row],[Year]],Table1[[#This Row],[Month_Number]],1)</f>
        <v>43922</v>
      </c>
      <c r="J2007" t="s">
        <v>154</v>
      </c>
      <c r="K2007" t="s">
        <v>3248</v>
      </c>
      <c r="L2007" t="s">
        <v>37</v>
      </c>
      <c r="M2007">
        <v>5</v>
      </c>
      <c r="N2007" t="s">
        <v>38</v>
      </c>
      <c r="O2007">
        <v>10</v>
      </c>
      <c r="P2007">
        <v>4</v>
      </c>
      <c r="Q2007" t="s">
        <v>39</v>
      </c>
      <c r="R2007" t="s">
        <v>88</v>
      </c>
      <c r="S2007" t="s">
        <v>73</v>
      </c>
      <c r="T2007" t="s">
        <v>105</v>
      </c>
      <c r="U2007" t="s">
        <v>106</v>
      </c>
      <c r="V2007">
        <v>58</v>
      </c>
      <c r="W2007">
        <v>54</v>
      </c>
      <c r="X2007" t="str">
        <f>IF(Table1[[#This Row],[Driver Age]]&lt;25,"(&lt;25) Young",IF(Table1[[#This Row],[Driver Age]]&lt;=60,"(25–60) Adult","(&gt;60) Senior"))</f>
        <v>(25–60) Adult</v>
      </c>
      <c r="Y2007" t="s">
        <v>75</v>
      </c>
      <c r="Z2007" t="s">
        <v>90</v>
      </c>
      <c r="AA2007" t="s">
        <v>76</v>
      </c>
      <c r="AB2007" t="s">
        <v>77</v>
      </c>
      <c r="AC2007">
        <v>2</v>
      </c>
      <c r="AD2007" t="s">
        <v>47</v>
      </c>
      <c r="AE2007" t="s">
        <v>48</v>
      </c>
      <c r="AF2007" t="s">
        <v>26</v>
      </c>
      <c r="AG2007" t="s">
        <v>50</v>
      </c>
      <c r="AH2007">
        <v>0.4</v>
      </c>
      <c r="AI2007" t="s">
        <v>66</v>
      </c>
      <c r="AJ2007" t="s">
        <v>52</v>
      </c>
    </row>
    <row r="2008" spans="1:36">
      <c r="A2008" t="s">
        <v>3249</v>
      </c>
      <c r="B2008">
        <f>1</f>
        <v>1</v>
      </c>
      <c r="C2008" t="s">
        <v>152</v>
      </c>
      <c r="D2008" t="str">
        <f>VLOOKUP(Table1[[#This Row],[State Name]], Lookup!$A$2:$B$33, 2, FALSE)</f>
        <v>AP</v>
      </c>
      <c r="E2008" t="s">
        <v>440</v>
      </c>
      <c r="F2008">
        <v>2023</v>
      </c>
      <c r="G2008" t="s">
        <v>138</v>
      </c>
      <c r="H2008">
        <f t="shared" si="31"/>
        <v>9</v>
      </c>
      <c r="I2008" s="3">
        <f>DATE(Table1[[#This Row],[Year]],Table1[[#This Row],[Month_Number]],1)</f>
        <v>45170</v>
      </c>
      <c r="J2008" t="s">
        <v>101</v>
      </c>
      <c r="K2008" t="s">
        <v>818</v>
      </c>
      <c r="L2008" t="s">
        <v>50</v>
      </c>
      <c r="M2008">
        <v>3</v>
      </c>
      <c r="N2008" t="s">
        <v>128</v>
      </c>
      <c r="O2008">
        <v>2</v>
      </c>
      <c r="P2008">
        <v>1</v>
      </c>
      <c r="Q2008" t="s">
        <v>103</v>
      </c>
      <c r="R2008" t="s">
        <v>40</v>
      </c>
      <c r="S2008" t="s">
        <v>41</v>
      </c>
      <c r="T2008" t="s">
        <v>63</v>
      </c>
      <c r="U2008" t="s">
        <v>43</v>
      </c>
      <c r="V2008">
        <v>91</v>
      </c>
      <c r="W2008">
        <v>38</v>
      </c>
      <c r="X2008" t="str">
        <f>IF(Table1[[#This Row],[Driver Age]]&lt;25,"(&lt;25) Young",IF(Table1[[#This Row],[Driver Age]]&lt;=60,"(25–60) Adult","(&gt;60) Senior"))</f>
        <v>(25–60) Adult</v>
      </c>
      <c r="Y2008" t="s">
        <v>75</v>
      </c>
      <c r="Z2008" t="s">
        <v>107</v>
      </c>
      <c r="AA2008" t="s">
        <v>76</v>
      </c>
      <c r="AB2008" t="s">
        <v>77</v>
      </c>
      <c r="AC2008">
        <v>20</v>
      </c>
      <c r="AD2008" t="s">
        <v>114</v>
      </c>
      <c r="AE2008" t="s">
        <v>79</v>
      </c>
      <c r="AF2008" t="s">
        <v>49</v>
      </c>
      <c r="AG2008" t="s">
        <v>50</v>
      </c>
      <c r="AH2008">
        <v>0.5</v>
      </c>
      <c r="AI2008" t="s">
        <v>108</v>
      </c>
      <c r="AJ2008" t="s">
        <v>67</v>
      </c>
    </row>
    <row r="2009" spans="1:36">
      <c r="A2009" t="s">
        <v>3250</v>
      </c>
      <c r="B2009">
        <f>1</f>
        <v>1</v>
      </c>
      <c r="C2009" t="s">
        <v>183</v>
      </c>
      <c r="D2009" t="str">
        <f>VLOOKUP(Table1[[#This Row],[State Name]], Lookup!$A$2:$B$33, 2, FALSE)</f>
        <v>TN</v>
      </c>
      <c r="E2009" t="s">
        <v>503</v>
      </c>
      <c r="F2009">
        <v>2020</v>
      </c>
      <c r="G2009" t="s">
        <v>100</v>
      </c>
      <c r="H2009">
        <f t="shared" si="31"/>
        <v>11</v>
      </c>
      <c r="I2009" s="3">
        <f>DATE(Table1[[#This Row],[Year]],Table1[[#This Row],[Month_Number]],1)</f>
        <v>44136</v>
      </c>
      <c r="J2009" t="s">
        <v>35</v>
      </c>
      <c r="K2009" t="s">
        <v>1178</v>
      </c>
      <c r="L2009" t="s">
        <v>50</v>
      </c>
      <c r="M2009">
        <v>4</v>
      </c>
      <c r="N2009" t="s">
        <v>38</v>
      </c>
      <c r="O2009">
        <v>9</v>
      </c>
      <c r="P2009">
        <v>1</v>
      </c>
      <c r="Q2009" t="s">
        <v>72</v>
      </c>
      <c r="R2009" t="s">
        <v>104</v>
      </c>
      <c r="S2009" t="s">
        <v>120</v>
      </c>
      <c r="T2009" t="s">
        <v>63</v>
      </c>
      <c r="U2009" t="s">
        <v>43</v>
      </c>
      <c r="V2009">
        <v>114</v>
      </c>
      <c r="W2009">
        <v>49</v>
      </c>
      <c r="X2009" t="str">
        <f>IF(Table1[[#This Row],[Driver Age]]&lt;25,"(&lt;25) Young",IF(Table1[[#This Row],[Driver Age]]&lt;=60,"(25–60) Adult","(&gt;60) Senior"))</f>
        <v>(25–60) Adult</v>
      </c>
      <c r="Y2009" t="s">
        <v>44</v>
      </c>
      <c r="Z2009" t="s">
        <v>33</v>
      </c>
      <c r="AA2009" t="s">
        <v>45</v>
      </c>
      <c r="AB2009" t="s">
        <v>46</v>
      </c>
      <c r="AC2009">
        <v>6</v>
      </c>
      <c r="AD2009" t="s">
        <v>78</v>
      </c>
      <c r="AE2009" t="s">
        <v>48</v>
      </c>
      <c r="AF2009" t="s">
        <v>49</v>
      </c>
      <c r="AG2009" t="s">
        <v>50</v>
      </c>
      <c r="AH2009">
        <v>0.11</v>
      </c>
      <c r="AI2009" t="s">
        <v>108</v>
      </c>
      <c r="AJ2009" t="s">
        <v>81</v>
      </c>
    </row>
    <row r="2010" spans="1:36">
      <c r="A2010" t="s">
        <v>3251</v>
      </c>
      <c r="B2010">
        <f>1</f>
        <v>1</v>
      </c>
      <c r="C2010" t="s">
        <v>220</v>
      </c>
      <c r="D2010" t="str">
        <f>VLOOKUP(Table1[[#This Row],[State Name]], Lookup!$A$2:$B$33, 2, FALSE)</f>
        <v>NL</v>
      </c>
      <c r="E2010" t="s">
        <v>33</v>
      </c>
      <c r="F2010">
        <v>2023</v>
      </c>
      <c r="G2010" t="s">
        <v>117</v>
      </c>
      <c r="H2010">
        <f t="shared" si="31"/>
        <v>12</v>
      </c>
      <c r="I2010" s="3">
        <f>DATE(Table1[[#This Row],[Year]],Table1[[#This Row],[Month_Number]],1)</f>
        <v>45261</v>
      </c>
      <c r="J2010" t="s">
        <v>84</v>
      </c>
      <c r="K2010" t="s">
        <v>561</v>
      </c>
      <c r="L2010" t="s">
        <v>59</v>
      </c>
      <c r="M2010">
        <v>3</v>
      </c>
      <c r="N2010" t="s">
        <v>71</v>
      </c>
      <c r="O2010">
        <v>5</v>
      </c>
      <c r="P2010">
        <v>1</v>
      </c>
      <c r="Q2010" t="s">
        <v>72</v>
      </c>
      <c r="R2010" t="s">
        <v>40</v>
      </c>
      <c r="S2010" t="s">
        <v>73</v>
      </c>
      <c r="T2010" t="s">
        <v>74</v>
      </c>
      <c r="U2010" t="s">
        <v>33</v>
      </c>
      <c r="V2010">
        <v>74</v>
      </c>
      <c r="W2010">
        <v>19</v>
      </c>
      <c r="X2010" t="str">
        <f>IF(Table1[[#This Row],[Driver Age]]&lt;25,"(&lt;25) Young",IF(Table1[[#This Row],[Driver Age]]&lt;=60,"(25–60) Adult","(&gt;60) Senior"))</f>
        <v>(&lt;25) Young</v>
      </c>
      <c r="Y2010" t="s">
        <v>75</v>
      </c>
      <c r="Z2010" t="s">
        <v>90</v>
      </c>
      <c r="AA2010" t="s">
        <v>45</v>
      </c>
      <c r="AB2010" t="s">
        <v>97</v>
      </c>
      <c r="AC2010">
        <v>14</v>
      </c>
      <c r="AD2010" t="s">
        <v>135</v>
      </c>
      <c r="AE2010" t="s">
        <v>79</v>
      </c>
      <c r="AF2010" t="s">
        <v>26</v>
      </c>
      <c r="AG2010" t="s">
        <v>50</v>
      </c>
      <c r="AH2010">
        <v>0.2</v>
      </c>
      <c r="AI2010" t="s">
        <v>168</v>
      </c>
      <c r="AJ2010" t="s">
        <v>91</v>
      </c>
    </row>
    <row r="2011" spans="1:36">
      <c r="A2011" t="s">
        <v>3252</v>
      </c>
      <c r="B2011">
        <f>1</f>
        <v>1</v>
      </c>
      <c r="C2011" t="s">
        <v>141</v>
      </c>
      <c r="D2011" t="str">
        <f>VLOOKUP(Table1[[#This Row],[State Name]], Lookup!$A$2:$B$33, 2, FALSE)</f>
        <v>BR</v>
      </c>
      <c r="E2011" t="s">
        <v>33</v>
      </c>
      <c r="F2011">
        <v>2018</v>
      </c>
      <c r="G2011" t="s">
        <v>124</v>
      </c>
      <c r="H2011">
        <f t="shared" si="31"/>
        <v>7</v>
      </c>
      <c r="I2011" s="3">
        <f>DATE(Table1[[#This Row],[Year]],Table1[[#This Row],[Month_Number]],1)</f>
        <v>43282</v>
      </c>
      <c r="J2011" t="s">
        <v>146</v>
      </c>
      <c r="K2011" t="s">
        <v>2209</v>
      </c>
      <c r="L2011" t="s">
        <v>59</v>
      </c>
      <c r="M2011">
        <v>4</v>
      </c>
      <c r="N2011" t="s">
        <v>128</v>
      </c>
      <c r="O2011">
        <v>2</v>
      </c>
      <c r="P2011">
        <v>4</v>
      </c>
      <c r="Q2011" t="s">
        <v>39</v>
      </c>
      <c r="R2011" t="s">
        <v>61</v>
      </c>
      <c r="S2011" t="s">
        <v>41</v>
      </c>
      <c r="T2011" t="s">
        <v>105</v>
      </c>
      <c r="U2011" t="s">
        <v>89</v>
      </c>
      <c r="V2011">
        <v>34</v>
      </c>
      <c r="W2011">
        <v>49</v>
      </c>
      <c r="X2011" t="str">
        <f>IF(Table1[[#This Row],[Driver Age]]&lt;25,"(&lt;25) Young",IF(Table1[[#This Row],[Driver Age]]&lt;=60,"(25–60) Adult","(&gt;60) Senior"))</f>
        <v>(25–60) Adult</v>
      </c>
      <c r="Y2011" t="s">
        <v>44</v>
      </c>
      <c r="Z2011" t="s">
        <v>33</v>
      </c>
      <c r="AA2011" t="s">
        <v>76</v>
      </c>
      <c r="AB2011" t="s">
        <v>97</v>
      </c>
      <c r="AC2011">
        <v>8</v>
      </c>
      <c r="AD2011" t="s">
        <v>78</v>
      </c>
      <c r="AE2011" t="s">
        <v>65</v>
      </c>
      <c r="AF2011" t="s">
        <v>49</v>
      </c>
      <c r="AG2011" t="s">
        <v>50</v>
      </c>
      <c r="AH2011">
        <v>2</v>
      </c>
      <c r="AI2011" t="s">
        <v>108</v>
      </c>
      <c r="AJ2011" t="s">
        <v>109</v>
      </c>
    </row>
    <row r="2012" spans="1:36">
      <c r="A2012" t="s">
        <v>3253</v>
      </c>
      <c r="B2012">
        <f>1</f>
        <v>1</v>
      </c>
      <c r="C2012" t="s">
        <v>311</v>
      </c>
      <c r="D2012" t="str">
        <f>VLOOKUP(Table1[[#This Row],[State Name]], Lookup!$A$2:$B$33, 2, FALSE)</f>
        <v>JH</v>
      </c>
      <c r="E2012" t="s">
        <v>33</v>
      </c>
      <c r="F2012">
        <v>2022</v>
      </c>
      <c r="G2012" t="s">
        <v>124</v>
      </c>
      <c r="H2012">
        <f t="shared" si="31"/>
        <v>7</v>
      </c>
      <c r="I2012" s="3">
        <f>DATE(Table1[[#This Row],[Year]],Table1[[#This Row],[Month_Number]],1)</f>
        <v>44743</v>
      </c>
      <c r="J2012" t="s">
        <v>57</v>
      </c>
      <c r="K2012" t="s">
        <v>3254</v>
      </c>
      <c r="L2012" t="s">
        <v>37</v>
      </c>
      <c r="M2012">
        <v>4</v>
      </c>
      <c r="N2012" t="s">
        <v>162</v>
      </c>
      <c r="O2012">
        <v>10</v>
      </c>
      <c r="P2012">
        <v>3</v>
      </c>
      <c r="Q2012" t="s">
        <v>87</v>
      </c>
      <c r="R2012" t="s">
        <v>104</v>
      </c>
      <c r="S2012" t="s">
        <v>120</v>
      </c>
      <c r="T2012" t="s">
        <v>74</v>
      </c>
      <c r="U2012" t="s">
        <v>106</v>
      </c>
      <c r="V2012">
        <v>87</v>
      </c>
      <c r="W2012">
        <v>54</v>
      </c>
      <c r="X2012" t="str">
        <f>IF(Table1[[#This Row],[Driver Age]]&lt;25,"(&lt;25) Young",IF(Table1[[#This Row],[Driver Age]]&lt;=60,"(25–60) Adult","(&gt;60) Senior"))</f>
        <v>(25–60) Adult</v>
      </c>
      <c r="Y2012" t="s">
        <v>75</v>
      </c>
      <c r="Z2012" t="s">
        <v>107</v>
      </c>
      <c r="AA2012" t="s">
        <v>76</v>
      </c>
      <c r="AB2012" t="s">
        <v>46</v>
      </c>
      <c r="AC2012">
        <v>2</v>
      </c>
      <c r="AD2012" t="s">
        <v>47</v>
      </c>
      <c r="AE2012" t="s">
        <v>79</v>
      </c>
      <c r="AF2012" t="s">
        <v>49</v>
      </c>
      <c r="AG2012" t="s">
        <v>50</v>
      </c>
      <c r="AH2012">
        <v>0.3</v>
      </c>
      <c r="AI2012" t="s">
        <v>66</v>
      </c>
      <c r="AJ2012" t="s">
        <v>91</v>
      </c>
    </row>
    <row r="2013" spans="1:36">
      <c r="A2013" t="s">
        <v>3255</v>
      </c>
      <c r="B2013">
        <f>1</f>
        <v>1</v>
      </c>
      <c r="C2013" t="s">
        <v>234</v>
      </c>
      <c r="D2013" t="str">
        <f>VLOOKUP(Table1[[#This Row],[State Name]], Lookup!$A$2:$B$33, 2, FALSE)</f>
        <v>TR</v>
      </c>
      <c r="E2013" t="s">
        <v>33</v>
      </c>
      <c r="F2013">
        <v>2019</v>
      </c>
      <c r="G2013" t="s">
        <v>111</v>
      </c>
      <c r="H2013">
        <f t="shared" si="31"/>
        <v>10</v>
      </c>
      <c r="I2013" s="3">
        <f>DATE(Table1[[#This Row],[Year]],Table1[[#This Row],[Month_Number]],1)</f>
        <v>43739</v>
      </c>
      <c r="J2013" t="s">
        <v>146</v>
      </c>
      <c r="K2013" t="s">
        <v>2773</v>
      </c>
      <c r="L2013" t="s">
        <v>37</v>
      </c>
      <c r="M2013">
        <v>4</v>
      </c>
      <c r="N2013" t="s">
        <v>60</v>
      </c>
      <c r="O2013">
        <v>8</v>
      </c>
      <c r="P2013">
        <v>2</v>
      </c>
      <c r="Q2013" t="s">
        <v>72</v>
      </c>
      <c r="R2013" t="s">
        <v>88</v>
      </c>
      <c r="S2013" t="s">
        <v>120</v>
      </c>
      <c r="T2013" t="s">
        <v>105</v>
      </c>
      <c r="U2013" t="s">
        <v>89</v>
      </c>
      <c r="V2013">
        <v>51</v>
      </c>
      <c r="W2013">
        <v>49</v>
      </c>
      <c r="X2013" t="str">
        <f>IF(Table1[[#This Row],[Driver Age]]&lt;25,"(&lt;25) Young",IF(Table1[[#This Row],[Driver Age]]&lt;=60,"(25–60) Adult","(&gt;60) Senior"))</f>
        <v>(25–60) Adult</v>
      </c>
      <c r="Y2013" t="s">
        <v>75</v>
      </c>
      <c r="Z2013" t="s">
        <v>33</v>
      </c>
      <c r="AA2013" t="s">
        <v>76</v>
      </c>
      <c r="AB2013" t="s">
        <v>77</v>
      </c>
      <c r="AC2013">
        <v>17</v>
      </c>
      <c r="AD2013" t="s">
        <v>114</v>
      </c>
      <c r="AE2013" t="s">
        <v>65</v>
      </c>
      <c r="AF2013" t="s">
        <v>49</v>
      </c>
      <c r="AG2013" t="s">
        <v>50</v>
      </c>
      <c r="AH2013">
        <v>0.25</v>
      </c>
      <c r="AI2013" t="s">
        <v>108</v>
      </c>
      <c r="AJ2013" t="s">
        <v>52</v>
      </c>
    </row>
    <row r="2014" spans="1:36">
      <c r="A2014" t="s">
        <v>3256</v>
      </c>
      <c r="B2014">
        <f>1</f>
        <v>1</v>
      </c>
      <c r="C2014" t="s">
        <v>122</v>
      </c>
      <c r="D2014" t="str">
        <f>VLOOKUP(Table1[[#This Row],[State Name]], Lookup!$A$2:$B$33, 2, FALSE)</f>
        <v>RJ</v>
      </c>
      <c r="E2014" t="s">
        <v>1191</v>
      </c>
      <c r="F2014">
        <v>2018</v>
      </c>
      <c r="G2014" t="s">
        <v>56</v>
      </c>
      <c r="H2014">
        <f t="shared" si="31"/>
        <v>1</v>
      </c>
      <c r="I2014" s="3">
        <f>DATE(Table1[[#This Row],[Year]],Table1[[#This Row],[Month_Number]],1)</f>
        <v>43101</v>
      </c>
      <c r="J2014" t="s">
        <v>84</v>
      </c>
      <c r="K2014" t="s">
        <v>910</v>
      </c>
      <c r="L2014" t="s">
        <v>59</v>
      </c>
      <c r="M2014">
        <v>1</v>
      </c>
      <c r="N2014" t="s">
        <v>162</v>
      </c>
      <c r="O2014">
        <v>0</v>
      </c>
      <c r="P2014">
        <v>5</v>
      </c>
      <c r="Q2014" t="s">
        <v>119</v>
      </c>
      <c r="R2014" t="s">
        <v>40</v>
      </c>
      <c r="S2014" t="s">
        <v>73</v>
      </c>
      <c r="T2014" t="s">
        <v>74</v>
      </c>
      <c r="U2014" t="s">
        <v>43</v>
      </c>
      <c r="V2014">
        <v>94</v>
      </c>
      <c r="W2014">
        <v>26</v>
      </c>
      <c r="X2014" t="str">
        <f>IF(Table1[[#This Row],[Driver Age]]&lt;25,"(&lt;25) Young",IF(Table1[[#This Row],[Driver Age]]&lt;=60,"(25–60) Adult","(&gt;60) Senior"))</f>
        <v>(25–60) Adult</v>
      </c>
      <c r="Y2014" t="s">
        <v>44</v>
      </c>
      <c r="Z2014" t="s">
        <v>33</v>
      </c>
      <c r="AA2014" t="s">
        <v>76</v>
      </c>
      <c r="AB2014" t="s">
        <v>77</v>
      </c>
      <c r="AC2014">
        <v>9</v>
      </c>
      <c r="AD2014" t="s">
        <v>78</v>
      </c>
      <c r="AE2014" t="s">
        <v>65</v>
      </c>
      <c r="AF2014" t="s">
        <v>26</v>
      </c>
      <c r="AG2014" t="s">
        <v>50</v>
      </c>
      <c r="AH2014">
        <v>0</v>
      </c>
      <c r="AI2014" t="s">
        <v>80</v>
      </c>
      <c r="AJ2014" t="s">
        <v>67</v>
      </c>
    </row>
    <row r="2015" spans="1:36">
      <c r="A2015" t="s">
        <v>3257</v>
      </c>
      <c r="B2015">
        <f>1</f>
        <v>1</v>
      </c>
      <c r="C2015" t="s">
        <v>234</v>
      </c>
      <c r="D2015" t="str">
        <f>VLOOKUP(Table1[[#This Row],[State Name]], Lookup!$A$2:$B$33, 2, FALSE)</f>
        <v>TR</v>
      </c>
      <c r="E2015" t="s">
        <v>33</v>
      </c>
      <c r="F2015">
        <v>2020</v>
      </c>
      <c r="G2015" t="s">
        <v>130</v>
      </c>
      <c r="H2015">
        <f t="shared" si="31"/>
        <v>4</v>
      </c>
      <c r="I2015" s="3">
        <f>DATE(Table1[[#This Row],[Year]],Table1[[#This Row],[Month_Number]],1)</f>
        <v>43922</v>
      </c>
      <c r="J2015" t="s">
        <v>35</v>
      </c>
      <c r="K2015" t="s">
        <v>3258</v>
      </c>
      <c r="L2015" t="s">
        <v>37</v>
      </c>
      <c r="M2015">
        <v>1</v>
      </c>
      <c r="N2015" t="s">
        <v>71</v>
      </c>
      <c r="O2015">
        <v>2</v>
      </c>
      <c r="P2015">
        <v>1</v>
      </c>
      <c r="Q2015" t="s">
        <v>87</v>
      </c>
      <c r="R2015" t="s">
        <v>40</v>
      </c>
      <c r="S2015" t="s">
        <v>41</v>
      </c>
      <c r="T2015" t="s">
        <v>42</v>
      </c>
      <c r="U2015" t="s">
        <v>89</v>
      </c>
      <c r="V2015">
        <v>85</v>
      </c>
      <c r="W2015">
        <v>19</v>
      </c>
      <c r="X2015" t="str">
        <f>IF(Table1[[#This Row],[Driver Age]]&lt;25,"(&lt;25) Young",IF(Table1[[#This Row],[Driver Age]]&lt;=60,"(25–60) Adult","(&gt;60) Senior"))</f>
        <v>(&lt;25) Young</v>
      </c>
      <c r="Y2015" t="s">
        <v>75</v>
      </c>
      <c r="Z2015" t="s">
        <v>33</v>
      </c>
      <c r="AA2015" t="s">
        <v>76</v>
      </c>
      <c r="AB2015" t="s">
        <v>64</v>
      </c>
      <c r="AC2015">
        <v>0</v>
      </c>
      <c r="AD2015" t="s">
        <v>47</v>
      </c>
      <c r="AE2015" t="s">
        <v>48</v>
      </c>
      <c r="AF2015" t="s">
        <v>49</v>
      </c>
      <c r="AG2015" t="s">
        <v>50</v>
      </c>
      <c r="AH2015">
        <v>0.5</v>
      </c>
      <c r="AI2015" t="s">
        <v>168</v>
      </c>
      <c r="AJ2015" t="s">
        <v>91</v>
      </c>
    </row>
    <row r="2016" spans="1:36">
      <c r="A2016" t="s">
        <v>3259</v>
      </c>
      <c r="B2016">
        <f>1</f>
        <v>1</v>
      </c>
      <c r="C2016" t="s">
        <v>294</v>
      </c>
      <c r="D2016" t="str">
        <f>VLOOKUP(Table1[[#This Row],[State Name]], Lookup!$A$2:$B$33, 2, FALSE)</f>
        <v>MZ</v>
      </c>
      <c r="E2016" t="s">
        <v>33</v>
      </c>
      <c r="F2016">
        <v>2023</v>
      </c>
      <c r="G2016" t="s">
        <v>117</v>
      </c>
      <c r="H2016">
        <f t="shared" si="31"/>
        <v>12</v>
      </c>
      <c r="I2016" s="3">
        <f>DATE(Table1[[#This Row],[Year]],Table1[[#This Row],[Month_Number]],1)</f>
        <v>45261</v>
      </c>
      <c r="J2016" t="s">
        <v>84</v>
      </c>
      <c r="K2016" t="s">
        <v>3187</v>
      </c>
      <c r="L2016" t="s">
        <v>37</v>
      </c>
      <c r="M2016">
        <v>3</v>
      </c>
      <c r="N2016" t="s">
        <v>113</v>
      </c>
      <c r="O2016">
        <v>1</v>
      </c>
      <c r="P2016">
        <v>4</v>
      </c>
      <c r="Q2016" t="s">
        <v>87</v>
      </c>
      <c r="R2016" t="s">
        <v>40</v>
      </c>
      <c r="S2016" t="s">
        <v>73</v>
      </c>
      <c r="T2016" t="s">
        <v>74</v>
      </c>
      <c r="U2016" t="s">
        <v>33</v>
      </c>
      <c r="V2016">
        <v>53</v>
      </c>
      <c r="W2016">
        <v>50</v>
      </c>
      <c r="X2016" t="str">
        <f>IF(Table1[[#This Row],[Driver Age]]&lt;25,"(&lt;25) Young",IF(Table1[[#This Row],[Driver Age]]&lt;=60,"(25–60) Adult","(&gt;60) Senior"))</f>
        <v>(25–60) Adult</v>
      </c>
      <c r="Y2016" t="s">
        <v>75</v>
      </c>
      <c r="Z2016" t="s">
        <v>90</v>
      </c>
      <c r="AA2016" t="s">
        <v>45</v>
      </c>
      <c r="AB2016" t="s">
        <v>97</v>
      </c>
      <c r="AC2016">
        <v>1</v>
      </c>
      <c r="AD2016" t="s">
        <v>47</v>
      </c>
      <c r="AE2016" t="s">
        <v>79</v>
      </c>
      <c r="AF2016" t="s">
        <v>26</v>
      </c>
      <c r="AG2016" t="s">
        <v>50</v>
      </c>
      <c r="AH2016">
        <v>4</v>
      </c>
      <c r="AI2016" t="s">
        <v>66</v>
      </c>
      <c r="AJ2016" t="s">
        <v>52</v>
      </c>
    </row>
    <row r="2017" spans="1:36">
      <c r="A2017" t="s">
        <v>3260</v>
      </c>
      <c r="B2017">
        <f>1</f>
        <v>1</v>
      </c>
      <c r="C2017" t="s">
        <v>32</v>
      </c>
      <c r="D2017" t="str">
        <f>VLOOKUP(Table1[[#This Row],[State Name]], Lookup!$A$2:$B$33, 2, FALSE)</f>
        <v>JK</v>
      </c>
      <c r="E2017" t="s">
        <v>33</v>
      </c>
      <c r="F2017">
        <v>2018</v>
      </c>
      <c r="G2017" t="s">
        <v>192</v>
      </c>
      <c r="H2017">
        <f t="shared" si="31"/>
        <v>3</v>
      </c>
      <c r="I2017" s="3">
        <f>DATE(Table1[[#This Row],[Year]],Table1[[#This Row],[Month_Number]],1)</f>
        <v>43160</v>
      </c>
      <c r="J2017" t="s">
        <v>35</v>
      </c>
      <c r="K2017" t="s">
        <v>232</v>
      </c>
      <c r="L2017" t="s">
        <v>59</v>
      </c>
      <c r="M2017">
        <v>3</v>
      </c>
      <c r="N2017" t="s">
        <v>71</v>
      </c>
      <c r="O2017">
        <v>7</v>
      </c>
      <c r="P2017">
        <v>3</v>
      </c>
      <c r="Q2017" t="s">
        <v>72</v>
      </c>
      <c r="R2017" t="s">
        <v>104</v>
      </c>
      <c r="S2017" t="s">
        <v>62</v>
      </c>
      <c r="T2017" t="s">
        <v>105</v>
      </c>
      <c r="U2017" t="s">
        <v>89</v>
      </c>
      <c r="V2017">
        <v>57</v>
      </c>
      <c r="W2017">
        <v>70</v>
      </c>
      <c r="X2017" t="str">
        <f>IF(Table1[[#This Row],[Driver Age]]&lt;25,"(&lt;25) Young",IF(Table1[[#This Row],[Driver Age]]&lt;=60,"(25–60) Adult","(&gt;60) Senior"))</f>
        <v>(&gt;60) Senior</v>
      </c>
      <c r="Y2017" t="s">
        <v>75</v>
      </c>
      <c r="Z2017" t="s">
        <v>107</v>
      </c>
      <c r="AA2017" t="s">
        <v>76</v>
      </c>
      <c r="AB2017" t="s">
        <v>97</v>
      </c>
      <c r="AC2017">
        <v>7</v>
      </c>
      <c r="AD2017" t="s">
        <v>78</v>
      </c>
      <c r="AE2017" t="s">
        <v>65</v>
      </c>
      <c r="AF2017" t="s">
        <v>49</v>
      </c>
      <c r="AG2017" t="s">
        <v>50</v>
      </c>
      <c r="AH2017">
        <v>0.43</v>
      </c>
      <c r="AI2017" t="s">
        <v>51</v>
      </c>
      <c r="AJ2017" t="s">
        <v>52</v>
      </c>
    </row>
    <row r="2018" spans="1:36">
      <c r="A2018" t="s">
        <v>3261</v>
      </c>
      <c r="B2018">
        <f>1</f>
        <v>1</v>
      </c>
      <c r="C2018" t="s">
        <v>270</v>
      </c>
      <c r="D2018" t="str">
        <f>VLOOKUP(Table1[[#This Row],[State Name]], Lookup!$A$2:$B$33, 2, FALSE)</f>
        <v>HR</v>
      </c>
      <c r="E2018" t="s">
        <v>33</v>
      </c>
      <c r="F2018">
        <v>2021</v>
      </c>
      <c r="G2018" t="s">
        <v>138</v>
      </c>
      <c r="H2018">
        <f t="shared" si="31"/>
        <v>9</v>
      </c>
      <c r="I2018" s="3">
        <f>DATE(Table1[[#This Row],[Year]],Table1[[#This Row],[Month_Number]],1)</f>
        <v>44440</v>
      </c>
      <c r="J2018" t="s">
        <v>101</v>
      </c>
      <c r="K2018" t="s">
        <v>2486</v>
      </c>
      <c r="L2018" t="s">
        <v>50</v>
      </c>
      <c r="M2018">
        <v>4</v>
      </c>
      <c r="N2018" t="s">
        <v>60</v>
      </c>
      <c r="O2018">
        <v>8</v>
      </c>
      <c r="P2018">
        <v>4</v>
      </c>
      <c r="Q2018" t="s">
        <v>39</v>
      </c>
      <c r="R2018" t="s">
        <v>104</v>
      </c>
      <c r="S2018" t="s">
        <v>73</v>
      </c>
      <c r="T2018" t="s">
        <v>63</v>
      </c>
      <c r="U2018" t="s">
        <v>89</v>
      </c>
      <c r="V2018">
        <v>104</v>
      </c>
      <c r="W2018">
        <v>55</v>
      </c>
      <c r="X2018" t="str">
        <f>IF(Table1[[#This Row],[Driver Age]]&lt;25,"(&lt;25) Young",IF(Table1[[#This Row],[Driver Age]]&lt;=60,"(25–60) Adult","(&gt;60) Senior"))</f>
        <v>(25–60) Adult</v>
      </c>
      <c r="Y2018" t="s">
        <v>75</v>
      </c>
      <c r="Z2018" t="s">
        <v>107</v>
      </c>
      <c r="AA2018" t="s">
        <v>76</v>
      </c>
      <c r="AB2018" t="s">
        <v>64</v>
      </c>
      <c r="AC2018">
        <v>19</v>
      </c>
      <c r="AD2018" t="s">
        <v>114</v>
      </c>
      <c r="AE2018" t="s">
        <v>48</v>
      </c>
      <c r="AF2018" t="s">
        <v>49</v>
      </c>
      <c r="AG2018" t="s">
        <v>50</v>
      </c>
      <c r="AH2018">
        <v>0.5</v>
      </c>
      <c r="AI2018" t="s">
        <v>66</v>
      </c>
      <c r="AJ2018" t="s">
        <v>67</v>
      </c>
    </row>
    <row r="2019" spans="1:36">
      <c r="A2019" t="s">
        <v>3262</v>
      </c>
      <c r="B2019">
        <f>1</f>
        <v>1</v>
      </c>
      <c r="C2019" t="s">
        <v>32</v>
      </c>
      <c r="D2019" t="str">
        <f>VLOOKUP(Table1[[#This Row],[State Name]], Lookup!$A$2:$B$33, 2, FALSE)</f>
        <v>JK</v>
      </c>
      <c r="E2019" t="s">
        <v>33</v>
      </c>
      <c r="F2019">
        <v>2022</v>
      </c>
      <c r="G2019" t="s">
        <v>124</v>
      </c>
      <c r="H2019">
        <f t="shared" si="31"/>
        <v>7</v>
      </c>
      <c r="I2019" s="3">
        <f>DATE(Table1[[#This Row],[Year]],Table1[[#This Row],[Month_Number]],1)</f>
        <v>44743</v>
      </c>
      <c r="J2019" t="s">
        <v>57</v>
      </c>
      <c r="K2019" t="s">
        <v>1074</v>
      </c>
      <c r="L2019" t="s">
        <v>37</v>
      </c>
      <c r="M2019">
        <v>3</v>
      </c>
      <c r="N2019" t="s">
        <v>86</v>
      </c>
      <c r="O2019">
        <v>1</v>
      </c>
      <c r="P2019">
        <v>1</v>
      </c>
      <c r="Q2019" t="s">
        <v>39</v>
      </c>
      <c r="R2019" t="s">
        <v>88</v>
      </c>
      <c r="S2019" t="s">
        <v>120</v>
      </c>
      <c r="T2019" t="s">
        <v>63</v>
      </c>
      <c r="U2019" t="s">
        <v>89</v>
      </c>
      <c r="V2019">
        <v>93</v>
      </c>
      <c r="W2019">
        <v>50</v>
      </c>
      <c r="X2019" t="str">
        <f>IF(Table1[[#This Row],[Driver Age]]&lt;25,"(&lt;25) Young",IF(Table1[[#This Row],[Driver Age]]&lt;=60,"(25–60) Adult","(&gt;60) Senior"))</f>
        <v>(25–60) Adult</v>
      </c>
      <c r="Y2019" t="s">
        <v>44</v>
      </c>
      <c r="Z2019" t="s">
        <v>107</v>
      </c>
      <c r="AA2019" t="s">
        <v>45</v>
      </c>
      <c r="AB2019" t="s">
        <v>46</v>
      </c>
      <c r="AC2019">
        <v>4</v>
      </c>
      <c r="AD2019" t="s">
        <v>47</v>
      </c>
      <c r="AE2019" t="s">
        <v>79</v>
      </c>
      <c r="AF2019" t="s">
        <v>49</v>
      </c>
      <c r="AG2019" t="s">
        <v>50</v>
      </c>
      <c r="AH2019">
        <v>1</v>
      </c>
      <c r="AI2019" t="s">
        <v>66</v>
      </c>
      <c r="AJ2019" t="s">
        <v>67</v>
      </c>
    </row>
    <row r="2020" spans="1:36">
      <c r="A2020" t="s">
        <v>3263</v>
      </c>
      <c r="B2020">
        <f>1</f>
        <v>1</v>
      </c>
      <c r="C2020" t="s">
        <v>54</v>
      </c>
      <c r="D2020" t="str">
        <f>VLOOKUP(Table1[[#This Row],[State Name]], Lookup!$A$2:$B$33, 2, FALSE)</f>
        <v>UP</v>
      </c>
      <c r="E2020" t="s">
        <v>55</v>
      </c>
      <c r="F2020">
        <v>2021</v>
      </c>
      <c r="G2020" t="s">
        <v>117</v>
      </c>
      <c r="H2020">
        <f t="shared" si="31"/>
        <v>12</v>
      </c>
      <c r="I2020" s="3">
        <f>DATE(Table1[[#This Row],[Year]],Table1[[#This Row],[Month_Number]],1)</f>
        <v>44531</v>
      </c>
      <c r="J2020" t="s">
        <v>95</v>
      </c>
      <c r="K2020" t="s">
        <v>3264</v>
      </c>
      <c r="L2020" t="s">
        <v>50</v>
      </c>
      <c r="M2020">
        <v>3</v>
      </c>
      <c r="N2020" t="s">
        <v>71</v>
      </c>
      <c r="O2020">
        <v>7</v>
      </c>
      <c r="P2020">
        <v>2</v>
      </c>
      <c r="Q2020" t="s">
        <v>72</v>
      </c>
      <c r="R2020" t="s">
        <v>88</v>
      </c>
      <c r="S2020" t="s">
        <v>41</v>
      </c>
      <c r="T2020" t="s">
        <v>42</v>
      </c>
      <c r="U2020" t="s">
        <v>106</v>
      </c>
      <c r="V2020">
        <v>51</v>
      </c>
      <c r="W2020">
        <v>49</v>
      </c>
      <c r="X2020" t="str">
        <f>IF(Table1[[#This Row],[Driver Age]]&lt;25,"(&lt;25) Young",IF(Table1[[#This Row],[Driver Age]]&lt;=60,"(25–60) Adult","(&gt;60) Senior"))</f>
        <v>(25–60) Adult</v>
      </c>
      <c r="Y2020" t="s">
        <v>44</v>
      </c>
      <c r="Z2020" t="s">
        <v>107</v>
      </c>
      <c r="AA2020" t="s">
        <v>45</v>
      </c>
      <c r="AB2020" t="s">
        <v>64</v>
      </c>
      <c r="AC2020">
        <v>6</v>
      </c>
      <c r="AD2020" t="s">
        <v>78</v>
      </c>
      <c r="AE2020" t="s">
        <v>48</v>
      </c>
      <c r="AF2020" t="s">
        <v>49</v>
      </c>
      <c r="AG2020" t="s">
        <v>50</v>
      </c>
      <c r="AH2020">
        <v>0.28999999999999998</v>
      </c>
      <c r="AI2020" t="s">
        <v>108</v>
      </c>
      <c r="AJ2020" t="s">
        <v>52</v>
      </c>
    </row>
    <row r="2021" spans="1:36">
      <c r="A2021" t="s">
        <v>3265</v>
      </c>
      <c r="B2021">
        <f>1</f>
        <v>1</v>
      </c>
      <c r="C2021" t="s">
        <v>149</v>
      </c>
      <c r="D2021" t="str">
        <f>VLOOKUP(Table1[[#This Row],[State Name]], Lookup!$A$2:$B$33, 2, FALSE)</f>
        <v>AR</v>
      </c>
      <c r="E2021" t="s">
        <v>33</v>
      </c>
      <c r="F2021">
        <v>2022</v>
      </c>
      <c r="G2021" t="s">
        <v>100</v>
      </c>
      <c r="H2021">
        <f t="shared" si="31"/>
        <v>11</v>
      </c>
      <c r="I2021" s="3">
        <f>DATE(Table1[[#This Row],[Year]],Table1[[#This Row],[Month_Number]],1)</f>
        <v>44866</v>
      </c>
      <c r="J2021" t="s">
        <v>57</v>
      </c>
      <c r="K2021" t="s">
        <v>1419</v>
      </c>
      <c r="L2021" t="s">
        <v>37</v>
      </c>
      <c r="M2021">
        <v>2</v>
      </c>
      <c r="N2021" t="s">
        <v>60</v>
      </c>
      <c r="O2021">
        <v>8</v>
      </c>
      <c r="P2021">
        <v>1</v>
      </c>
      <c r="Q2021" t="s">
        <v>87</v>
      </c>
      <c r="R2021" t="s">
        <v>61</v>
      </c>
      <c r="S2021" t="s">
        <v>73</v>
      </c>
      <c r="T2021" t="s">
        <v>74</v>
      </c>
      <c r="U2021" t="s">
        <v>33</v>
      </c>
      <c r="V2021">
        <v>76</v>
      </c>
      <c r="W2021">
        <v>23</v>
      </c>
      <c r="X2021" t="str">
        <f>IF(Table1[[#This Row],[Driver Age]]&lt;25,"(&lt;25) Young",IF(Table1[[#This Row],[Driver Age]]&lt;=60,"(25–60) Adult","(&gt;60) Senior"))</f>
        <v>(&lt;25) Young</v>
      </c>
      <c r="Y2021" t="s">
        <v>75</v>
      </c>
      <c r="Z2021" t="s">
        <v>33</v>
      </c>
      <c r="AA2021" t="s">
        <v>76</v>
      </c>
      <c r="AB2021" t="s">
        <v>77</v>
      </c>
      <c r="AC2021">
        <v>14</v>
      </c>
      <c r="AD2021" t="s">
        <v>135</v>
      </c>
      <c r="AE2021" t="s">
        <v>79</v>
      </c>
      <c r="AF2021" t="s">
        <v>49</v>
      </c>
      <c r="AG2021" t="s">
        <v>50</v>
      </c>
      <c r="AH2021">
        <v>0.12</v>
      </c>
      <c r="AI2021" t="s">
        <v>168</v>
      </c>
      <c r="AJ2021" t="s">
        <v>91</v>
      </c>
    </row>
    <row r="2022" spans="1:36">
      <c r="A2022" t="s">
        <v>3266</v>
      </c>
      <c r="B2022">
        <f>1</f>
        <v>1</v>
      </c>
      <c r="C2022" t="s">
        <v>253</v>
      </c>
      <c r="D2022" t="str">
        <f>VLOOKUP(Table1[[#This Row],[State Name]], Lookup!$A$2:$B$33, 2, FALSE)</f>
        <v>UK</v>
      </c>
      <c r="E2022" t="s">
        <v>33</v>
      </c>
      <c r="F2022">
        <v>2018</v>
      </c>
      <c r="G2022" t="s">
        <v>117</v>
      </c>
      <c r="H2022">
        <f t="shared" si="31"/>
        <v>12</v>
      </c>
      <c r="I2022" s="3">
        <f>DATE(Table1[[#This Row],[Year]],Table1[[#This Row],[Month_Number]],1)</f>
        <v>43435</v>
      </c>
      <c r="J2022" t="s">
        <v>35</v>
      </c>
      <c r="K2022" t="s">
        <v>3267</v>
      </c>
      <c r="L2022" t="s">
        <v>59</v>
      </c>
      <c r="M2022">
        <v>2</v>
      </c>
      <c r="N2022" t="s">
        <v>162</v>
      </c>
      <c r="O2022">
        <v>9</v>
      </c>
      <c r="P2022">
        <v>2</v>
      </c>
      <c r="Q2022" t="s">
        <v>87</v>
      </c>
      <c r="R2022" t="s">
        <v>40</v>
      </c>
      <c r="S2022" t="s">
        <v>62</v>
      </c>
      <c r="T2022" t="s">
        <v>74</v>
      </c>
      <c r="U2022" t="s">
        <v>106</v>
      </c>
      <c r="V2022">
        <v>90</v>
      </c>
      <c r="W2022">
        <v>19</v>
      </c>
      <c r="X2022" t="str">
        <f>IF(Table1[[#This Row],[Driver Age]]&lt;25,"(&lt;25) Young",IF(Table1[[#This Row],[Driver Age]]&lt;=60,"(25–60) Adult","(&gt;60) Senior"))</f>
        <v>(&lt;25) Young</v>
      </c>
      <c r="Y2022" t="s">
        <v>75</v>
      </c>
      <c r="Z2022" t="s">
        <v>107</v>
      </c>
      <c r="AA2022" t="s">
        <v>76</v>
      </c>
      <c r="AB2022" t="s">
        <v>46</v>
      </c>
      <c r="AC2022">
        <v>16</v>
      </c>
      <c r="AD2022" t="s">
        <v>135</v>
      </c>
      <c r="AE2022" t="s">
        <v>65</v>
      </c>
      <c r="AF2022" t="s">
        <v>49</v>
      </c>
      <c r="AG2022" t="s">
        <v>50</v>
      </c>
      <c r="AH2022">
        <v>0.22</v>
      </c>
      <c r="AI2022" t="s">
        <v>168</v>
      </c>
      <c r="AJ2022" t="s">
        <v>67</v>
      </c>
    </row>
    <row r="2023" spans="1:36">
      <c r="A2023" t="s">
        <v>3268</v>
      </c>
      <c r="B2023">
        <f>1</f>
        <v>1</v>
      </c>
      <c r="C2023" t="s">
        <v>69</v>
      </c>
      <c r="D2023" t="str">
        <f>VLOOKUP(Table1[[#This Row],[State Name]], Lookup!$A$2:$B$33, 2, FALSE)</f>
        <v>CG</v>
      </c>
      <c r="E2023" t="s">
        <v>33</v>
      </c>
      <c r="F2023">
        <v>2022</v>
      </c>
      <c r="G2023" t="s">
        <v>124</v>
      </c>
      <c r="H2023">
        <f t="shared" si="31"/>
        <v>7</v>
      </c>
      <c r="I2023" s="3">
        <f>DATE(Table1[[#This Row],[Year]],Table1[[#This Row],[Month_Number]],1)</f>
        <v>44743</v>
      </c>
      <c r="J2023" t="s">
        <v>95</v>
      </c>
      <c r="K2023" t="s">
        <v>753</v>
      </c>
      <c r="L2023" t="s">
        <v>50</v>
      </c>
      <c r="M2023">
        <v>1</v>
      </c>
      <c r="N2023" t="s">
        <v>86</v>
      </c>
      <c r="O2023">
        <v>8</v>
      </c>
      <c r="P2023">
        <v>5</v>
      </c>
      <c r="Q2023" t="s">
        <v>119</v>
      </c>
      <c r="R2023" t="s">
        <v>61</v>
      </c>
      <c r="S2023" t="s">
        <v>73</v>
      </c>
      <c r="T2023" t="s">
        <v>105</v>
      </c>
      <c r="U2023" t="s">
        <v>33</v>
      </c>
      <c r="V2023">
        <v>33</v>
      </c>
      <c r="W2023">
        <v>52</v>
      </c>
      <c r="X2023" t="str">
        <f>IF(Table1[[#This Row],[Driver Age]]&lt;25,"(&lt;25) Young",IF(Table1[[#This Row],[Driver Age]]&lt;=60,"(25–60) Adult","(&gt;60) Senior"))</f>
        <v>(25–60) Adult</v>
      </c>
      <c r="Y2023" t="s">
        <v>75</v>
      </c>
      <c r="Z2023" t="s">
        <v>33</v>
      </c>
      <c r="AA2023" t="s">
        <v>76</v>
      </c>
      <c r="AB2023" t="s">
        <v>46</v>
      </c>
      <c r="AC2023">
        <v>0</v>
      </c>
      <c r="AD2023" t="s">
        <v>47</v>
      </c>
      <c r="AE2023" t="s">
        <v>79</v>
      </c>
      <c r="AF2023" t="s">
        <v>49</v>
      </c>
      <c r="AG2023" t="s">
        <v>50</v>
      </c>
      <c r="AH2023">
        <v>0.62</v>
      </c>
      <c r="AI2023" t="s">
        <v>66</v>
      </c>
      <c r="AJ2023" t="s">
        <v>109</v>
      </c>
    </row>
    <row r="2024" spans="1:36">
      <c r="A2024" t="s">
        <v>3269</v>
      </c>
      <c r="B2024">
        <f>1</f>
        <v>1</v>
      </c>
      <c r="C2024" t="s">
        <v>141</v>
      </c>
      <c r="D2024" t="str">
        <f>VLOOKUP(Table1[[#This Row],[State Name]], Lookup!$A$2:$B$33, 2, FALSE)</f>
        <v>BR</v>
      </c>
      <c r="E2024" t="s">
        <v>33</v>
      </c>
      <c r="F2024">
        <v>2019</v>
      </c>
      <c r="G2024" t="s">
        <v>111</v>
      </c>
      <c r="H2024">
        <f t="shared" si="31"/>
        <v>10</v>
      </c>
      <c r="I2024" s="3">
        <f>DATE(Table1[[#This Row],[Year]],Table1[[#This Row],[Month_Number]],1)</f>
        <v>43739</v>
      </c>
      <c r="J2024" t="s">
        <v>95</v>
      </c>
      <c r="K2024" t="s">
        <v>2417</v>
      </c>
      <c r="L2024" t="s">
        <v>37</v>
      </c>
      <c r="M2024">
        <v>2</v>
      </c>
      <c r="N2024" t="s">
        <v>162</v>
      </c>
      <c r="O2024">
        <v>7</v>
      </c>
      <c r="P2024">
        <v>5</v>
      </c>
      <c r="Q2024" t="s">
        <v>39</v>
      </c>
      <c r="R2024" t="s">
        <v>88</v>
      </c>
      <c r="S2024" t="s">
        <v>120</v>
      </c>
      <c r="T2024" t="s">
        <v>74</v>
      </c>
      <c r="U2024" t="s">
        <v>43</v>
      </c>
      <c r="V2024">
        <v>42</v>
      </c>
      <c r="W2024">
        <v>39</v>
      </c>
      <c r="X2024" t="str">
        <f>IF(Table1[[#This Row],[Driver Age]]&lt;25,"(&lt;25) Young",IF(Table1[[#This Row],[Driver Age]]&lt;=60,"(25–60) Adult","(&gt;60) Senior"))</f>
        <v>(25–60) Adult</v>
      </c>
      <c r="Y2024" t="s">
        <v>75</v>
      </c>
      <c r="Z2024" t="s">
        <v>33</v>
      </c>
      <c r="AA2024" t="s">
        <v>45</v>
      </c>
      <c r="AB2024" t="s">
        <v>46</v>
      </c>
      <c r="AC2024">
        <v>18</v>
      </c>
      <c r="AD2024" t="s">
        <v>114</v>
      </c>
      <c r="AE2024" t="s">
        <v>65</v>
      </c>
      <c r="AF2024" t="s">
        <v>49</v>
      </c>
      <c r="AG2024" t="s">
        <v>50</v>
      </c>
      <c r="AH2024">
        <v>0.71</v>
      </c>
      <c r="AI2024" t="s">
        <v>108</v>
      </c>
      <c r="AJ2024" t="s">
        <v>109</v>
      </c>
    </row>
    <row r="2025" spans="1:36">
      <c r="A2025" t="s">
        <v>3270</v>
      </c>
      <c r="B2025">
        <f>1</f>
        <v>1</v>
      </c>
      <c r="C2025" t="s">
        <v>327</v>
      </c>
      <c r="D2025" t="str">
        <f>VLOOKUP(Table1[[#This Row],[State Name]], Lookup!$A$2:$B$33, 2, FALSE)</f>
        <v>MN</v>
      </c>
      <c r="E2025" t="s">
        <v>33</v>
      </c>
      <c r="F2025">
        <v>2020</v>
      </c>
      <c r="G2025" t="s">
        <v>100</v>
      </c>
      <c r="H2025">
        <f t="shared" si="31"/>
        <v>11</v>
      </c>
      <c r="I2025" s="3">
        <f>DATE(Table1[[#This Row],[Year]],Table1[[#This Row],[Month_Number]],1)</f>
        <v>44136</v>
      </c>
      <c r="J2025" t="s">
        <v>57</v>
      </c>
      <c r="K2025" t="s">
        <v>2962</v>
      </c>
      <c r="L2025" t="s">
        <v>50</v>
      </c>
      <c r="M2025">
        <v>1</v>
      </c>
      <c r="N2025" t="s">
        <v>113</v>
      </c>
      <c r="O2025">
        <v>10</v>
      </c>
      <c r="P2025">
        <v>3</v>
      </c>
      <c r="Q2025" t="s">
        <v>103</v>
      </c>
      <c r="R2025" t="s">
        <v>40</v>
      </c>
      <c r="S2025" t="s">
        <v>41</v>
      </c>
      <c r="T2025" t="s">
        <v>105</v>
      </c>
      <c r="U2025" t="s">
        <v>89</v>
      </c>
      <c r="V2025">
        <v>33</v>
      </c>
      <c r="W2025">
        <v>23</v>
      </c>
      <c r="X2025" t="str">
        <f>IF(Table1[[#This Row],[Driver Age]]&lt;25,"(&lt;25) Young",IF(Table1[[#This Row],[Driver Age]]&lt;=60,"(25–60) Adult","(&gt;60) Senior"))</f>
        <v>(&lt;25) Young</v>
      </c>
      <c r="Y2025" t="s">
        <v>75</v>
      </c>
      <c r="Z2025" t="s">
        <v>33</v>
      </c>
      <c r="AA2025" t="s">
        <v>76</v>
      </c>
      <c r="AB2025" t="s">
        <v>64</v>
      </c>
      <c r="AC2025">
        <v>2</v>
      </c>
      <c r="AD2025" t="s">
        <v>47</v>
      </c>
      <c r="AE2025" t="s">
        <v>48</v>
      </c>
      <c r="AF2025" t="s">
        <v>49</v>
      </c>
      <c r="AG2025" t="s">
        <v>50</v>
      </c>
      <c r="AH2025">
        <v>0.3</v>
      </c>
      <c r="AI2025" t="s">
        <v>168</v>
      </c>
      <c r="AJ2025" t="s">
        <v>109</v>
      </c>
    </row>
    <row r="2026" spans="1:36">
      <c r="A2026" t="s">
        <v>3271</v>
      </c>
      <c r="B2026">
        <f>1</f>
        <v>1</v>
      </c>
      <c r="C2026" t="s">
        <v>191</v>
      </c>
      <c r="D2026" t="str">
        <f>VLOOKUP(Table1[[#This Row],[State Name]], Lookup!$A$2:$B$33, 2, FALSE)</f>
        <v>CH</v>
      </c>
      <c r="E2026" t="s">
        <v>33</v>
      </c>
      <c r="F2026">
        <v>2021</v>
      </c>
      <c r="G2026" t="s">
        <v>56</v>
      </c>
      <c r="H2026">
        <f t="shared" si="31"/>
        <v>1</v>
      </c>
      <c r="I2026" s="3">
        <f>DATE(Table1[[#This Row],[Year]],Table1[[#This Row],[Month_Number]],1)</f>
        <v>44197</v>
      </c>
      <c r="J2026" t="s">
        <v>95</v>
      </c>
      <c r="K2026" t="s">
        <v>684</v>
      </c>
      <c r="L2026" t="s">
        <v>50</v>
      </c>
      <c r="M2026">
        <v>3</v>
      </c>
      <c r="N2026" t="s">
        <v>60</v>
      </c>
      <c r="O2026">
        <v>3</v>
      </c>
      <c r="P2026">
        <v>4</v>
      </c>
      <c r="Q2026" t="s">
        <v>87</v>
      </c>
      <c r="R2026" t="s">
        <v>61</v>
      </c>
      <c r="S2026" t="s">
        <v>73</v>
      </c>
      <c r="T2026" t="s">
        <v>42</v>
      </c>
      <c r="U2026" t="s">
        <v>106</v>
      </c>
      <c r="V2026">
        <v>117</v>
      </c>
      <c r="W2026">
        <v>41</v>
      </c>
      <c r="X2026" t="str">
        <f>IF(Table1[[#This Row],[Driver Age]]&lt;25,"(&lt;25) Young",IF(Table1[[#This Row],[Driver Age]]&lt;=60,"(25–60) Adult","(&gt;60) Senior"))</f>
        <v>(25–60) Adult</v>
      </c>
      <c r="Y2026" t="s">
        <v>44</v>
      </c>
      <c r="Z2026" t="s">
        <v>107</v>
      </c>
      <c r="AA2026" t="s">
        <v>45</v>
      </c>
      <c r="AB2026" t="s">
        <v>46</v>
      </c>
      <c r="AC2026">
        <v>6</v>
      </c>
      <c r="AD2026" t="s">
        <v>78</v>
      </c>
      <c r="AE2026" t="s">
        <v>48</v>
      </c>
      <c r="AF2026" t="s">
        <v>49</v>
      </c>
      <c r="AG2026" t="s">
        <v>50</v>
      </c>
      <c r="AH2026">
        <v>1.33</v>
      </c>
      <c r="AI2026" t="s">
        <v>108</v>
      </c>
      <c r="AJ2026" t="s">
        <v>81</v>
      </c>
    </row>
    <row r="2027" spans="1:36">
      <c r="A2027" t="s">
        <v>3272</v>
      </c>
      <c r="B2027">
        <f>1</f>
        <v>1</v>
      </c>
      <c r="C2027" t="s">
        <v>152</v>
      </c>
      <c r="D2027" t="str">
        <f>VLOOKUP(Table1[[#This Row],[State Name]], Lookup!$A$2:$B$33, 2, FALSE)</f>
        <v>AP</v>
      </c>
      <c r="E2027" t="s">
        <v>153</v>
      </c>
      <c r="F2027">
        <v>2019</v>
      </c>
      <c r="G2027" t="s">
        <v>111</v>
      </c>
      <c r="H2027">
        <f t="shared" si="31"/>
        <v>10</v>
      </c>
      <c r="I2027" s="3">
        <f>DATE(Table1[[#This Row],[Year]],Table1[[#This Row],[Month_Number]],1)</f>
        <v>43739</v>
      </c>
      <c r="J2027" t="s">
        <v>95</v>
      </c>
      <c r="K2027" t="s">
        <v>3273</v>
      </c>
      <c r="L2027" t="s">
        <v>50</v>
      </c>
      <c r="M2027">
        <v>1</v>
      </c>
      <c r="N2027" t="s">
        <v>71</v>
      </c>
      <c r="O2027">
        <v>0</v>
      </c>
      <c r="P2027">
        <v>0</v>
      </c>
      <c r="Q2027" t="s">
        <v>39</v>
      </c>
      <c r="R2027" t="s">
        <v>40</v>
      </c>
      <c r="S2027" t="s">
        <v>62</v>
      </c>
      <c r="T2027" t="s">
        <v>42</v>
      </c>
      <c r="U2027" t="s">
        <v>33</v>
      </c>
      <c r="V2027">
        <v>53</v>
      </c>
      <c r="W2027">
        <v>68</v>
      </c>
      <c r="X2027" t="str">
        <f>IF(Table1[[#This Row],[Driver Age]]&lt;25,"(&lt;25) Young",IF(Table1[[#This Row],[Driver Age]]&lt;=60,"(25–60) Adult","(&gt;60) Senior"))</f>
        <v>(&gt;60) Senior</v>
      </c>
      <c r="Y2027" t="s">
        <v>75</v>
      </c>
      <c r="Z2027" t="s">
        <v>107</v>
      </c>
      <c r="AA2027" t="s">
        <v>76</v>
      </c>
      <c r="AB2027" t="s">
        <v>46</v>
      </c>
      <c r="AC2027">
        <v>6</v>
      </c>
      <c r="AD2027" t="s">
        <v>78</v>
      </c>
      <c r="AE2027" t="s">
        <v>65</v>
      </c>
      <c r="AF2027" t="s">
        <v>49</v>
      </c>
      <c r="AG2027" t="s">
        <v>143</v>
      </c>
      <c r="AH2027">
        <v>0</v>
      </c>
      <c r="AI2027" t="s">
        <v>51</v>
      </c>
      <c r="AJ2027" t="s">
        <v>52</v>
      </c>
    </row>
    <row r="2028" spans="1:36">
      <c r="A2028" t="s">
        <v>3274</v>
      </c>
      <c r="B2028">
        <f>1</f>
        <v>1</v>
      </c>
      <c r="C2028" t="s">
        <v>270</v>
      </c>
      <c r="D2028" t="str">
        <f>VLOOKUP(Table1[[#This Row],[State Name]], Lookup!$A$2:$B$33, 2, FALSE)</f>
        <v>HR</v>
      </c>
      <c r="E2028" t="s">
        <v>33</v>
      </c>
      <c r="F2028">
        <v>2021</v>
      </c>
      <c r="G2028" t="s">
        <v>192</v>
      </c>
      <c r="H2028">
        <f t="shared" si="31"/>
        <v>3</v>
      </c>
      <c r="I2028" s="3">
        <f>DATE(Table1[[#This Row],[Year]],Table1[[#This Row],[Month_Number]],1)</f>
        <v>44256</v>
      </c>
      <c r="J2028" t="s">
        <v>101</v>
      </c>
      <c r="K2028" t="s">
        <v>657</v>
      </c>
      <c r="L2028" t="s">
        <v>59</v>
      </c>
      <c r="M2028">
        <v>3</v>
      </c>
      <c r="N2028" t="s">
        <v>60</v>
      </c>
      <c r="O2028">
        <v>7</v>
      </c>
      <c r="P2028">
        <v>0</v>
      </c>
      <c r="Q2028" t="s">
        <v>103</v>
      </c>
      <c r="R2028" t="s">
        <v>88</v>
      </c>
      <c r="S2028" t="s">
        <v>62</v>
      </c>
      <c r="T2028" t="s">
        <v>63</v>
      </c>
      <c r="U2028" t="s">
        <v>43</v>
      </c>
      <c r="V2028">
        <v>84</v>
      </c>
      <c r="W2028">
        <v>40</v>
      </c>
      <c r="X2028" t="str">
        <f>IF(Table1[[#This Row],[Driver Age]]&lt;25,"(&lt;25) Young",IF(Table1[[#This Row],[Driver Age]]&lt;=60,"(25–60) Adult","(&gt;60) Senior"))</f>
        <v>(25–60) Adult</v>
      </c>
      <c r="Y2028" t="s">
        <v>44</v>
      </c>
      <c r="Z2028" t="s">
        <v>90</v>
      </c>
      <c r="AA2028" t="s">
        <v>76</v>
      </c>
      <c r="AB2028" t="s">
        <v>46</v>
      </c>
      <c r="AC2028">
        <v>14</v>
      </c>
      <c r="AD2028" t="s">
        <v>135</v>
      </c>
      <c r="AE2028" t="s">
        <v>48</v>
      </c>
      <c r="AF2028" t="s">
        <v>49</v>
      </c>
      <c r="AG2028" t="s">
        <v>143</v>
      </c>
      <c r="AH2028">
        <v>0</v>
      </c>
      <c r="AI2028" t="s">
        <v>108</v>
      </c>
      <c r="AJ2028" t="s">
        <v>91</v>
      </c>
    </row>
    <row r="2029" spans="1:36">
      <c r="A2029" t="s">
        <v>3275</v>
      </c>
      <c r="B2029">
        <f>1</f>
        <v>1</v>
      </c>
      <c r="C2029" t="s">
        <v>327</v>
      </c>
      <c r="D2029" t="str">
        <f>VLOOKUP(Table1[[#This Row],[State Name]], Lookup!$A$2:$B$33, 2, FALSE)</f>
        <v>MN</v>
      </c>
      <c r="E2029" t="s">
        <v>33</v>
      </c>
      <c r="F2029">
        <v>2022</v>
      </c>
      <c r="G2029" t="s">
        <v>56</v>
      </c>
      <c r="H2029">
        <f t="shared" si="31"/>
        <v>1</v>
      </c>
      <c r="I2029" s="3">
        <f>DATE(Table1[[#This Row],[Year]],Table1[[#This Row],[Month_Number]],1)</f>
        <v>44562</v>
      </c>
      <c r="J2029" t="s">
        <v>101</v>
      </c>
      <c r="K2029" t="s">
        <v>2575</v>
      </c>
      <c r="L2029" t="s">
        <v>50</v>
      </c>
      <c r="M2029">
        <v>5</v>
      </c>
      <c r="N2029" t="s">
        <v>162</v>
      </c>
      <c r="O2029">
        <v>8</v>
      </c>
      <c r="P2029">
        <v>0</v>
      </c>
      <c r="Q2029" t="s">
        <v>39</v>
      </c>
      <c r="R2029" t="s">
        <v>88</v>
      </c>
      <c r="S2029" t="s">
        <v>62</v>
      </c>
      <c r="T2029" t="s">
        <v>63</v>
      </c>
      <c r="U2029" t="s">
        <v>43</v>
      </c>
      <c r="V2029">
        <v>78</v>
      </c>
      <c r="W2029">
        <v>58</v>
      </c>
      <c r="X2029" t="str">
        <f>IF(Table1[[#This Row],[Driver Age]]&lt;25,"(&lt;25) Young",IF(Table1[[#This Row],[Driver Age]]&lt;=60,"(25–60) Adult","(&gt;60) Senior"))</f>
        <v>(25–60) Adult</v>
      </c>
      <c r="Y2029" t="s">
        <v>75</v>
      </c>
      <c r="Z2029" t="s">
        <v>90</v>
      </c>
      <c r="AA2029" t="s">
        <v>45</v>
      </c>
      <c r="AB2029" t="s">
        <v>97</v>
      </c>
      <c r="AC2029">
        <v>10</v>
      </c>
      <c r="AD2029" t="s">
        <v>78</v>
      </c>
      <c r="AE2029" t="s">
        <v>79</v>
      </c>
      <c r="AF2029" t="s">
        <v>49</v>
      </c>
      <c r="AG2029" t="s">
        <v>143</v>
      </c>
      <c r="AH2029">
        <v>0</v>
      </c>
      <c r="AI2029" t="s">
        <v>66</v>
      </c>
      <c r="AJ2029" t="s">
        <v>91</v>
      </c>
    </row>
    <row r="2030" spans="1:36">
      <c r="A2030" t="s">
        <v>3276</v>
      </c>
      <c r="B2030">
        <f>1</f>
        <v>1</v>
      </c>
      <c r="C2030" t="s">
        <v>327</v>
      </c>
      <c r="D2030" t="str">
        <f>VLOOKUP(Table1[[#This Row],[State Name]], Lookup!$A$2:$B$33, 2, FALSE)</f>
        <v>MN</v>
      </c>
      <c r="E2030" t="s">
        <v>33</v>
      </c>
      <c r="F2030">
        <v>2020</v>
      </c>
      <c r="G2030" t="s">
        <v>94</v>
      </c>
      <c r="H2030">
        <f t="shared" si="31"/>
        <v>8</v>
      </c>
      <c r="I2030" s="3">
        <f>DATE(Table1[[#This Row],[Year]],Table1[[#This Row],[Month_Number]],1)</f>
        <v>44044</v>
      </c>
      <c r="J2030" t="s">
        <v>154</v>
      </c>
      <c r="K2030" t="s">
        <v>479</v>
      </c>
      <c r="L2030" t="s">
        <v>37</v>
      </c>
      <c r="M2030">
        <v>3</v>
      </c>
      <c r="N2030" t="s">
        <v>38</v>
      </c>
      <c r="O2030">
        <v>1</v>
      </c>
      <c r="P2030">
        <v>5</v>
      </c>
      <c r="Q2030" t="s">
        <v>72</v>
      </c>
      <c r="R2030" t="s">
        <v>104</v>
      </c>
      <c r="S2030" t="s">
        <v>62</v>
      </c>
      <c r="T2030" t="s">
        <v>63</v>
      </c>
      <c r="U2030" t="s">
        <v>106</v>
      </c>
      <c r="V2030">
        <v>64</v>
      </c>
      <c r="W2030">
        <v>59</v>
      </c>
      <c r="X2030" t="str">
        <f>IF(Table1[[#This Row],[Driver Age]]&lt;25,"(&lt;25) Young",IF(Table1[[#This Row],[Driver Age]]&lt;=60,"(25–60) Adult","(&gt;60) Senior"))</f>
        <v>(25–60) Adult</v>
      </c>
      <c r="Y2030" t="s">
        <v>75</v>
      </c>
      <c r="Z2030" t="s">
        <v>90</v>
      </c>
      <c r="AA2030" t="s">
        <v>76</v>
      </c>
      <c r="AB2030" t="s">
        <v>46</v>
      </c>
      <c r="AC2030">
        <v>2</v>
      </c>
      <c r="AD2030" t="s">
        <v>47</v>
      </c>
      <c r="AE2030" t="s">
        <v>48</v>
      </c>
      <c r="AF2030" t="s">
        <v>26</v>
      </c>
      <c r="AG2030" t="s">
        <v>50</v>
      </c>
      <c r="AH2030">
        <v>5</v>
      </c>
      <c r="AI2030" t="s">
        <v>66</v>
      </c>
      <c r="AJ2030" t="s">
        <v>52</v>
      </c>
    </row>
    <row r="2031" spans="1:36">
      <c r="A2031" t="s">
        <v>3277</v>
      </c>
      <c r="B2031">
        <f>1</f>
        <v>1</v>
      </c>
      <c r="C2031" t="s">
        <v>183</v>
      </c>
      <c r="D2031" t="str">
        <f>VLOOKUP(Table1[[#This Row],[State Name]], Lookup!$A$2:$B$33, 2, FALSE)</f>
        <v>TN</v>
      </c>
      <c r="E2031" t="s">
        <v>403</v>
      </c>
      <c r="F2031">
        <v>2019</v>
      </c>
      <c r="G2031" t="s">
        <v>34</v>
      </c>
      <c r="H2031">
        <f t="shared" si="31"/>
        <v>5</v>
      </c>
      <c r="I2031" s="3">
        <f>DATE(Table1[[#This Row],[Year]],Table1[[#This Row],[Month_Number]],1)</f>
        <v>43586</v>
      </c>
      <c r="J2031" t="s">
        <v>146</v>
      </c>
      <c r="K2031" t="s">
        <v>1464</v>
      </c>
      <c r="L2031" t="s">
        <v>37</v>
      </c>
      <c r="M2031">
        <v>5</v>
      </c>
      <c r="N2031" t="s">
        <v>86</v>
      </c>
      <c r="O2031">
        <v>9</v>
      </c>
      <c r="P2031">
        <v>4</v>
      </c>
      <c r="Q2031" t="s">
        <v>103</v>
      </c>
      <c r="R2031" t="s">
        <v>61</v>
      </c>
      <c r="S2031" t="s">
        <v>120</v>
      </c>
      <c r="T2031" t="s">
        <v>105</v>
      </c>
      <c r="U2031" t="s">
        <v>89</v>
      </c>
      <c r="V2031">
        <v>55</v>
      </c>
      <c r="W2031">
        <v>39</v>
      </c>
      <c r="X2031" t="str">
        <f>IF(Table1[[#This Row],[Driver Age]]&lt;25,"(&lt;25) Young",IF(Table1[[#This Row],[Driver Age]]&lt;=60,"(25–60) Adult","(&gt;60) Senior"))</f>
        <v>(25–60) Adult</v>
      </c>
      <c r="Y2031" t="s">
        <v>44</v>
      </c>
      <c r="Z2031" t="s">
        <v>107</v>
      </c>
      <c r="AA2031" t="s">
        <v>76</v>
      </c>
      <c r="AB2031" t="s">
        <v>64</v>
      </c>
      <c r="AC2031">
        <v>6</v>
      </c>
      <c r="AD2031" t="s">
        <v>78</v>
      </c>
      <c r="AE2031" t="s">
        <v>65</v>
      </c>
      <c r="AF2031" t="s">
        <v>49</v>
      </c>
      <c r="AG2031" t="s">
        <v>50</v>
      </c>
      <c r="AH2031">
        <v>0.44</v>
      </c>
      <c r="AI2031" t="s">
        <v>108</v>
      </c>
      <c r="AJ2031" t="s">
        <v>52</v>
      </c>
    </row>
    <row r="2032" spans="1:36">
      <c r="A2032" t="s">
        <v>3278</v>
      </c>
      <c r="B2032">
        <f>1</f>
        <v>1</v>
      </c>
      <c r="C2032" t="s">
        <v>183</v>
      </c>
      <c r="D2032" t="str">
        <f>VLOOKUP(Table1[[#This Row],[State Name]], Lookup!$A$2:$B$33, 2, FALSE)</f>
        <v>TN</v>
      </c>
      <c r="E2032" t="s">
        <v>403</v>
      </c>
      <c r="F2032">
        <v>2018</v>
      </c>
      <c r="G2032" t="s">
        <v>192</v>
      </c>
      <c r="H2032">
        <f t="shared" si="31"/>
        <v>3</v>
      </c>
      <c r="I2032" s="3">
        <f>DATE(Table1[[#This Row],[Year]],Table1[[#This Row],[Month_Number]],1)</f>
        <v>43160</v>
      </c>
      <c r="J2032" t="s">
        <v>154</v>
      </c>
      <c r="K2032" t="s">
        <v>282</v>
      </c>
      <c r="L2032" t="s">
        <v>37</v>
      </c>
      <c r="M2032">
        <v>3</v>
      </c>
      <c r="N2032" t="s">
        <v>128</v>
      </c>
      <c r="O2032">
        <v>5</v>
      </c>
      <c r="P2032">
        <v>3</v>
      </c>
      <c r="Q2032" t="s">
        <v>119</v>
      </c>
      <c r="R2032" t="s">
        <v>104</v>
      </c>
      <c r="S2032" t="s">
        <v>62</v>
      </c>
      <c r="T2032" t="s">
        <v>42</v>
      </c>
      <c r="U2032" t="s">
        <v>33</v>
      </c>
      <c r="V2032">
        <v>120</v>
      </c>
      <c r="W2032">
        <v>39</v>
      </c>
      <c r="X2032" t="str">
        <f>IF(Table1[[#This Row],[Driver Age]]&lt;25,"(&lt;25) Young",IF(Table1[[#This Row],[Driver Age]]&lt;=60,"(25–60) Adult","(&gt;60) Senior"))</f>
        <v>(25–60) Adult</v>
      </c>
      <c r="Y2032" t="s">
        <v>44</v>
      </c>
      <c r="Z2032" t="s">
        <v>90</v>
      </c>
      <c r="AA2032" t="s">
        <v>76</v>
      </c>
      <c r="AB2032" t="s">
        <v>77</v>
      </c>
      <c r="AC2032">
        <v>10</v>
      </c>
      <c r="AD2032" t="s">
        <v>78</v>
      </c>
      <c r="AE2032" t="s">
        <v>65</v>
      </c>
      <c r="AF2032" t="s">
        <v>26</v>
      </c>
      <c r="AG2032" t="s">
        <v>50</v>
      </c>
      <c r="AH2032">
        <v>0.6</v>
      </c>
      <c r="AI2032" t="s">
        <v>108</v>
      </c>
      <c r="AJ2032" t="s">
        <v>81</v>
      </c>
    </row>
    <row r="2033" spans="1:36">
      <c r="A2033" t="s">
        <v>3279</v>
      </c>
      <c r="B2033">
        <f>1</f>
        <v>1</v>
      </c>
      <c r="C2033" t="s">
        <v>206</v>
      </c>
      <c r="D2033" t="str">
        <f>VLOOKUP(Table1[[#This Row],[State Name]], Lookup!$A$2:$B$33, 2, FALSE)</f>
        <v>OD</v>
      </c>
      <c r="E2033" t="s">
        <v>33</v>
      </c>
      <c r="F2033">
        <v>2021</v>
      </c>
      <c r="G2033" t="s">
        <v>56</v>
      </c>
      <c r="H2033">
        <f t="shared" si="31"/>
        <v>1</v>
      </c>
      <c r="I2033" s="3">
        <f>DATE(Table1[[#This Row],[Year]],Table1[[#This Row],[Month_Number]],1)</f>
        <v>44197</v>
      </c>
      <c r="J2033" t="s">
        <v>101</v>
      </c>
      <c r="K2033" t="s">
        <v>3280</v>
      </c>
      <c r="L2033" t="s">
        <v>37</v>
      </c>
      <c r="M2033">
        <v>5</v>
      </c>
      <c r="N2033" t="s">
        <v>86</v>
      </c>
      <c r="O2033">
        <v>2</v>
      </c>
      <c r="P2033">
        <v>5</v>
      </c>
      <c r="Q2033" t="s">
        <v>39</v>
      </c>
      <c r="R2033" t="s">
        <v>40</v>
      </c>
      <c r="S2033" t="s">
        <v>41</v>
      </c>
      <c r="T2033" t="s">
        <v>105</v>
      </c>
      <c r="U2033" t="s">
        <v>89</v>
      </c>
      <c r="V2033">
        <v>101</v>
      </c>
      <c r="W2033">
        <v>58</v>
      </c>
      <c r="X2033" t="str">
        <f>IF(Table1[[#This Row],[Driver Age]]&lt;25,"(&lt;25) Young",IF(Table1[[#This Row],[Driver Age]]&lt;=60,"(25–60) Adult","(&gt;60) Senior"))</f>
        <v>(25–60) Adult</v>
      </c>
      <c r="Y2033" t="s">
        <v>44</v>
      </c>
      <c r="Z2033" t="s">
        <v>33</v>
      </c>
      <c r="AA2033" t="s">
        <v>45</v>
      </c>
      <c r="AB2033" t="s">
        <v>46</v>
      </c>
      <c r="AC2033">
        <v>5</v>
      </c>
      <c r="AD2033" t="s">
        <v>78</v>
      </c>
      <c r="AE2033" t="s">
        <v>48</v>
      </c>
      <c r="AF2033" t="s">
        <v>49</v>
      </c>
      <c r="AG2033" t="s">
        <v>50</v>
      </c>
      <c r="AH2033">
        <v>2.5</v>
      </c>
      <c r="AI2033" t="s">
        <v>66</v>
      </c>
      <c r="AJ2033" t="s">
        <v>67</v>
      </c>
    </row>
    <row r="2034" spans="1:36">
      <c r="A2034" t="s">
        <v>3281</v>
      </c>
      <c r="B2034">
        <f>1</f>
        <v>1</v>
      </c>
      <c r="C2034" t="s">
        <v>69</v>
      </c>
      <c r="D2034" t="str">
        <f>VLOOKUP(Table1[[#This Row],[State Name]], Lookup!$A$2:$B$33, 2, FALSE)</f>
        <v>CG</v>
      </c>
      <c r="E2034" t="s">
        <v>33</v>
      </c>
      <c r="F2034">
        <v>2020</v>
      </c>
      <c r="G2034" t="s">
        <v>117</v>
      </c>
      <c r="H2034">
        <f t="shared" si="31"/>
        <v>12</v>
      </c>
      <c r="I2034" s="3">
        <f>DATE(Table1[[#This Row],[Year]],Table1[[#This Row],[Month_Number]],1)</f>
        <v>44166</v>
      </c>
      <c r="J2034" t="s">
        <v>101</v>
      </c>
      <c r="K2034" t="s">
        <v>737</v>
      </c>
      <c r="L2034" t="s">
        <v>37</v>
      </c>
      <c r="M2034">
        <v>2</v>
      </c>
      <c r="N2034" t="s">
        <v>60</v>
      </c>
      <c r="O2034">
        <v>9</v>
      </c>
      <c r="P2034">
        <v>1</v>
      </c>
      <c r="Q2034" t="s">
        <v>87</v>
      </c>
      <c r="R2034" t="s">
        <v>104</v>
      </c>
      <c r="S2034" t="s">
        <v>41</v>
      </c>
      <c r="T2034" t="s">
        <v>105</v>
      </c>
      <c r="U2034" t="s">
        <v>106</v>
      </c>
      <c r="V2034">
        <v>80</v>
      </c>
      <c r="W2034">
        <v>70</v>
      </c>
      <c r="X2034" t="str">
        <f>IF(Table1[[#This Row],[Driver Age]]&lt;25,"(&lt;25) Young",IF(Table1[[#This Row],[Driver Age]]&lt;=60,"(25–60) Adult","(&gt;60) Senior"))</f>
        <v>(&gt;60) Senior</v>
      </c>
      <c r="Y2034" t="s">
        <v>44</v>
      </c>
      <c r="Z2034" t="s">
        <v>33</v>
      </c>
      <c r="AA2034" t="s">
        <v>45</v>
      </c>
      <c r="AB2034" t="s">
        <v>46</v>
      </c>
      <c r="AC2034">
        <v>6</v>
      </c>
      <c r="AD2034" t="s">
        <v>78</v>
      </c>
      <c r="AE2034" t="s">
        <v>48</v>
      </c>
      <c r="AF2034" t="s">
        <v>49</v>
      </c>
      <c r="AG2034" t="s">
        <v>50</v>
      </c>
      <c r="AH2034">
        <v>0.11</v>
      </c>
      <c r="AI2034" t="s">
        <v>51</v>
      </c>
      <c r="AJ2034" t="s">
        <v>91</v>
      </c>
    </row>
    <row r="2035" spans="1:36">
      <c r="A2035" t="s">
        <v>3282</v>
      </c>
      <c r="B2035">
        <f>1</f>
        <v>1</v>
      </c>
      <c r="C2035" t="s">
        <v>215</v>
      </c>
      <c r="D2035" t="str">
        <f>VLOOKUP(Table1[[#This Row],[State Name]], Lookup!$A$2:$B$33, 2, FALSE)</f>
        <v>KL</v>
      </c>
      <c r="E2035" t="s">
        <v>33</v>
      </c>
      <c r="F2035">
        <v>2022</v>
      </c>
      <c r="G2035" t="s">
        <v>94</v>
      </c>
      <c r="H2035">
        <f t="shared" si="31"/>
        <v>8</v>
      </c>
      <c r="I2035" s="3">
        <f>DATE(Table1[[#This Row],[Year]],Table1[[#This Row],[Month_Number]],1)</f>
        <v>44774</v>
      </c>
      <c r="J2035" t="s">
        <v>95</v>
      </c>
      <c r="K2035" t="s">
        <v>2363</v>
      </c>
      <c r="L2035" t="s">
        <v>50</v>
      </c>
      <c r="M2035">
        <v>5</v>
      </c>
      <c r="N2035" t="s">
        <v>86</v>
      </c>
      <c r="O2035">
        <v>2</v>
      </c>
      <c r="P2035">
        <v>3</v>
      </c>
      <c r="Q2035" t="s">
        <v>87</v>
      </c>
      <c r="R2035" t="s">
        <v>88</v>
      </c>
      <c r="S2035" t="s">
        <v>41</v>
      </c>
      <c r="T2035" t="s">
        <v>74</v>
      </c>
      <c r="U2035" t="s">
        <v>33</v>
      </c>
      <c r="V2035">
        <v>53</v>
      </c>
      <c r="W2035">
        <v>54</v>
      </c>
      <c r="X2035" t="str">
        <f>IF(Table1[[#This Row],[Driver Age]]&lt;25,"(&lt;25) Young",IF(Table1[[#This Row],[Driver Age]]&lt;=60,"(25–60) Adult","(&gt;60) Senior"))</f>
        <v>(25–60) Adult</v>
      </c>
      <c r="Y2035" t="s">
        <v>44</v>
      </c>
      <c r="Z2035" t="s">
        <v>90</v>
      </c>
      <c r="AA2035" t="s">
        <v>45</v>
      </c>
      <c r="AB2035" t="s">
        <v>64</v>
      </c>
      <c r="AC2035">
        <v>23</v>
      </c>
      <c r="AD2035" t="s">
        <v>47</v>
      </c>
      <c r="AE2035" t="s">
        <v>79</v>
      </c>
      <c r="AF2035" t="s">
        <v>49</v>
      </c>
      <c r="AG2035" t="s">
        <v>50</v>
      </c>
      <c r="AH2035">
        <v>1.5</v>
      </c>
      <c r="AI2035" t="s">
        <v>66</v>
      </c>
      <c r="AJ2035" t="s">
        <v>52</v>
      </c>
    </row>
    <row r="2036" spans="1:36">
      <c r="A2036" t="s">
        <v>3283</v>
      </c>
      <c r="B2036">
        <f>1</f>
        <v>1</v>
      </c>
      <c r="C2036" t="s">
        <v>166</v>
      </c>
      <c r="D2036" t="str">
        <f>VLOOKUP(Table1[[#This Row],[State Name]], Lookup!$A$2:$B$33, 2, FALSE)</f>
        <v>MP</v>
      </c>
      <c r="E2036" t="s">
        <v>33</v>
      </c>
      <c r="F2036">
        <v>2021</v>
      </c>
      <c r="G2036" t="s">
        <v>83</v>
      </c>
      <c r="H2036">
        <f t="shared" si="31"/>
        <v>6</v>
      </c>
      <c r="I2036" s="3">
        <f>DATE(Table1[[#This Row],[Year]],Table1[[#This Row],[Month_Number]],1)</f>
        <v>44348</v>
      </c>
      <c r="J2036" t="s">
        <v>57</v>
      </c>
      <c r="K2036" t="s">
        <v>1225</v>
      </c>
      <c r="L2036" t="s">
        <v>50</v>
      </c>
      <c r="M2036">
        <v>4</v>
      </c>
      <c r="N2036" t="s">
        <v>162</v>
      </c>
      <c r="O2036">
        <v>4</v>
      </c>
      <c r="P2036">
        <v>2</v>
      </c>
      <c r="Q2036" t="s">
        <v>119</v>
      </c>
      <c r="R2036" t="s">
        <v>40</v>
      </c>
      <c r="S2036" t="s">
        <v>73</v>
      </c>
      <c r="T2036" t="s">
        <v>42</v>
      </c>
      <c r="U2036" t="s">
        <v>33</v>
      </c>
      <c r="V2036">
        <v>33</v>
      </c>
      <c r="W2036">
        <v>57</v>
      </c>
      <c r="X2036" t="str">
        <f>IF(Table1[[#This Row],[Driver Age]]&lt;25,"(&lt;25) Young",IF(Table1[[#This Row],[Driver Age]]&lt;=60,"(25–60) Adult","(&gt;60) Senior"))</f>
        <v>(25–60) Adult</v>
      </c>
      <c r="Y2036" t="s">
        <v>44</v>
      </c>
      <c r="Z2036" t="s">
        <v>90</v>
      </c>
      <c r="AA2036" t="s">
        <v>45</v>
      </c>
      <c r="AB2036" t="s">
        <v>64</v>
      </c>
      <c r="AC2036">
        <v>22</v>
      </c>
      <c r="AD2036" t="s">
        <v>47</v>
      </c>
      <c r="AE2036" t="s">
        <v>48</v>
      </c>
      <c r="AF2036" t="s">
        <v>49</v>
      </c>
      <c r="AG2036" t="s">
        <v>50</v>
      </c>
      <c r="AH2036">
        <v>0.5</v>
      </c>
      <c r="AI2036" t="s">
        <v>66</v>
      </c>
      <c r="AJ2036" t="s">
        <v>109</v>
      </c>
    </row>
    <row r="2037" spans="1:36">
      <c r="A2037" t="s">
        <v>3284</v>
      </c>
      <c r="B2037">
        <f>1</f>
        <v>1</v>
      </c>
      <c r="C2037" t="s">
        <v>69</v>
      </c>
      <c r="D2037" t="str">
        <f>VLOOKUP(Table1[[#This Row],[State Name]], Lookup!$A$2:$B$33, 2, FALSE)</f>
        <v>CG</v>
      </c>
      <c r="E2037" t="s">
        <v>33</v>
      </c>
      <c r="F2037">
        <v>2018</v>
      </c>
      <c r="G2037" t="s">
        <v>56</v>
      </c>
      <c r="H2037">
        <f t="shared" si="31"/>
        <v>1</v>
      </c>
      <c r="I2037" s="3">
        <f>DATE(Table1[[#This Row],[Year]],Table1[[#This Row],[Month_Number]],1)</f>
        <v>43101</v>
      </c>
      <c r="J2037" t="s">
        <v>154</v>
      </c>
      <c r="K2037" t="s">
        <v>3285</v>
      </c>
      <c r="L2037" t="s">
        <v>50</v>
      </c>
      <c r="M2037">
        <v>3</v>
      </c>
      <c r="N2037" t="s">
        <v>86</v>
      </c>
      <c r="O2037">
        <v>6</v>
      </c>
      <c r="P2037">
        <v>2</v>
      </c>
      <c r="Q2037" t="s">
        <v>103</v>
      </c>
      <c r="R2037" t="s">
        <v>61</v>
      </c>
      <c r="S2037" t="s">
        <v>120</v>
      </c>
      <c r="T2037" t="s">
        <v>74</v>
      </c>
      <c r="U2037" t="s">
        <v>33</v>
      </c>
      <c r="V2037">
        <v>108</v>
      </c>
      <c r="W2037">
        <v>37</v>
      </c>
      <c r="X2037" t="str">
        <f>IF(Table1[[#This Row],[Driver Age]]&lt;25,"(&lt;25) Young",IF(Table1[[#This Row],[Driver Age]]&lt;=60,"(25–60) Adult","(&gt;60) Senior"))</f>
        <v>(25–60) Adult</v>
      </c>
      <c r="Y2037" t="s">
        <v>75</v>
      </c>
      <c r="Z2037" t="s">
        <v>33</v>
      </c>
      <c r="AA2037" t="s">
        <v>45</v>
      </c>
      <c r="AB2037" t="s">
        <v>97</v>
      </c>
      <c r="AC2037">
        <v>8</v>
      </c>
      <c r="AD2037" t="s">
        <v>78</v>
      </c>
      <c r="AE2037" t="s">
        <v>65</v>
      </c>
      <c r="AF2037" t="s">
        <v>26</v>
      </c>
      <c r="AG2037" t="s">
        <v>50</v>
      </c>
      <c r="AH2037">
        <v>0.33</v>
      </c>
      <c r="AI2037" t="s">
        <v>108</v>
      </c>
      <c r="AJ2037" t="s">
        <v>67</v>
      </c>
    </row>
    <row r="2038" spans="1:36">
      <c r="A2038" t="s">
        <v>3286</v>
      </c>
      <c r="B2038">
        <f>1</f>
        <v>1</v>
      </c>
      <c r="C2038" t="s">
        <v>69</v>
      </c>
      <c r="D2038" t="str">
        <f>VLOOKUP(Table1[[#This Row],[State Name]], Lookup!$A$2:$B$33, 2, FALSE)</f>
        <v>CG</v>
      </c>
      <c r="E2038" t="s">
        <v>33</v>
      </c>
      <c r="F2038">
        <v>2023</v>
      </c>
      <c r="G2038" t="s">
        <v>124</v>
      </c>
      <c r="H2038">
        <f t="shared" si="31"/>
        <v>7</v>
      </c>
      <c r="I2038" s="3">
        <f>DATE(Table1[[#This Row],[Year]],Table1[[#This Row],[Month_Number]],1)</f>
        <v>45108</v>
      </c>
      <c r="J2038" t="s">
        <v>95</v>
      </c>
      <c r="K2038" t="s">
        <v>2087</v>
      </c>
      <c r="L2038" t="s">
        <v>50</v>
      </c>
      <c r="M2038">
        <v>4</v>
      </c>
      <c r="N2038" t="s">
        <v>162</v>
      </c>
      <c r="O2038">
        <v>0</v>
      </c>
      <c r="P2038">
        <v>5</v>
      </c>
      <c r="Q2038" t="s">
        <v>119</v>
      </c>
      <c r="R2038" t="s">
        <v>40</v>
      </c>
      <c r="S2038" t="s">
        <v>41</v>
      </c>
      <c r="T2038" t="s">
        <v>42</v>
      </c>
      <c r="U2038" t="s">
        <v>43</v>
      </c>
      <c r="V2038">
        <v>55</v>
      </c>
      <c r="W2038">
        <v>18</v>
      </c>
      <c r="X2038" t="str">
        <f>IF(Table1[[#This Row],[Driver Age]]&lt;25,"(&lt;25) Young",IF(Table1[[#This Row],[Driver Age]]&lt;=60,"(25–60) Adult","(&gt;60) Senior"))</f>
        <v>(&lt;25) Young</v>
      </c>
      <c r="Y2038" t="s">
        <v>75</v>
      </c>
      <c r="Z2038" t="s">
        <v>33</v>
      </c>
      <c r="AA2038" t="s">
        <v>45</v>
      </c>
      <c r="AB2038" t="s">
        <v>46</v>
      </c>
      <c r="AC2038">
        <v>11</v>
      </c>
      <c r="AD2038" t="s">
        <v>78</v>
      </c>
      <c r="AE2038" t="s">
        <v>79</v>
      </c>
      <c r="AF2038" t="s">
        <v>49</v>
      </c>
      <c r="AG2038" t="s">
        <v>50</v>
      </c>
      <c r="AH2038">
        <v>0</v>
      </c>
      <c r="AI2038" t="s">
        <v>168</v>
      </c>
      <c r="AJ2038" t="s">
        <v>52</v>
      </c>
    </row>
    <row r="2039" spans="1:36">
      <c r="A2039" t="s">
        <v>3287</v>
      </c>
      <c r="B2039">
        <f>1</f>
        <v>1</v>
      </c>
      <c r="C2039" t="s">
        <v>69</v>
      </c>
      <c r="D2039" t="str">
        <f>VLOOKUP(Table1[[#This Row],[State Name]], Lookup!$A$2:$B$33, 2, FALSE)</f>
        <v>CG</v>
      </c>
      <c r="E2039" t="s">
        <v>33</v>
      </c>
      <c r="F2039">
        <v>2021</v>
      </c>
      <c r="G2039" t="s">
        <v>124</v>
      </c>
      <c r="H2039">
        <f t="shared" si="31"/>
        <v>7</v>
      </c>
      <c r="I2039" s="3">
        <f>DATE(Table1[[#This Row],[Year]],Table1[[#This Row],[Month_Number]],1)</f>
        <v>44378</v>
      </c>
      <c r="J2039" t="s">
        <v>146</v>
      </c>
      <c r="K2039" t="s">
        <v>2096</v>
      </c>
      <c r="L2039" t="s">
        <v>59</v>
      </c>
      <c r="M2039">
        <v>5</v>
      </c>
      <c r="N2039" t="s">
        <v>71</v>
      </c>
      <c r="O2039">
        <v>10</v>
      </c>
      <c r="P2039">
        <v>0</v>
      </c>
      <c r="Q2039" t="s">
        <v>72</v>
      </c>
      <c r="R2039" t="s">
        <v>88</v>
      </c>
      <c r="S2039" t="s">
        <v>120</v>
      </c>
      <c r="T2039" t="s">
        <v>42</v>
      </c>
      <c r="U2039" t="s">
        <v>43</v>
      </c>
      <c r="V2039">
        <v>76</v>
      </c>
      <c r="W2039">
        <v>70</v>
      </c>
      <c r="X2039" t="str">
        <f>IF(Table1[[#This Row],[Driver Age]]&lt;25,"(&lt;25) Young",IF(Table1[[#This Row],[Driver Age]]&lt;=60,"(25–60) Adult","(&gt;60) Senior"))</f>
        <v>(&gt;60) Senior</v>
      </c>
      <c r="Y2039" t="s">
        <v>75</v>
      </c>
      <c r="Z2039" t="s">
        <v>107</v>
      </c>
      <c r="AA2039" t="s">
        <v>76</v>
      </c>
      <c r="AB2039" t="s">
        <v>64</v>
      </c>
      <c r="AC2039">
        <v>0</v>
      </c>
      <c r="AD2039" t="s">
        <v>47</v>
      </c>
      <c r="AE2039" t="s">
        <v>48</v>
      </c>
      <c r="AF2039" t="s">
        <v>49</v>
      </c>
      <c r="AG2039" t="s">
        <v>143</v>
      </c>
      <c r="AH2039">
        <v>0</v>
      </c>
      <c r="AI2039" t="s">
        <v>51</v>
      </c>
      <c r="AJ2039" t="s">
        <v>91</v>
      </c>
    </row>
    <row r="2040" spans="1:36">
      <c r="A2040" t="s">
        <v>3288</v>
      </c>
      <c r="B2040">
        <f>1</f>
        <v>1</v>
      </c>
      <c r="C2040" t="s">
        <v>234</v>
      </c>
      <c r="D2040" t="str">
        <f>VLOOKUP(Table1[[#This Row],[State Name]], Lookup!$A$2:$B$33, 2, FALSE)</f>
        <v>TR</v>
      </c>
      <c r="E2040" t="s">
        <v>33</v>
      </c>
      <c r="F2040">
        <v>2021</v>
      </c>
      <c r="G2040" t="s">
        <v>138</v>
      </c>
      <c r="H2040">
        <f t="shared" si="31"/>
        <v>9</v>
      </c>
      <c r="I2040" s="3">
        <f>DATE(Table1[[#This Row],[Year]],Table1[[#This Row],[Month_Number]],1)</f>
        <v>44440</v>
      </c>
      <c r="J2040" t="s">
        <v>95</v>
      </c>
      <c r="K2040" t="s">
        <v>820</v>
      </c>
      <c r="L2040" t="s">
        <v>50</v>
      </c>
      <c r="M2040">
        <v>1</v>
      </c>
      <c r="N2040" t="s">
        <v>38</v>
      </c>
      <c r="O2040">
        <v>3</v>
      </c>
      <c r="P2040">
        <v>3</v>
      </c>
      <c r="Q2040" t="s">
        <v>103</v>
      </c>
      <c r="R2040" t="s">
        <v>40</v>
      </c>
      <c r="S2040" t="s">
        <v>41</v>
      </c>
      <c r="T2040" t="s">
        <v>63</v>
      </c>
      <c r="U2040" t="s">
        <v>33</v>
      </c>
      <c r="V2040">
        <v>70</v>
      </c>
      <c r="W2040">
        <v>67</v>
      </c>
      <c r="X2040" t="str">
        <f>IF(Table1[[#This Row],[Driver Age]]&lt;25,"(&lt;25) Young",IF(Table1[[#This Row],[Driver Age]]&lt;=60,"(25–60) Adult","(&gt;60) Senior"))</f>
        <v>(&gt;60) Senior</v>
      </c>
      <c r="Y2040" t="s">
        <v>44</v>
      </c>
      <c r="Z2040" t="s">
        <v>33</v>
      </c>
      <c r="AA2040" t="s">
        <v>45</v>
      </c>
      <c r="AB2040" t="s">
        <v>46</v>
      </c>
      <c r="AC2040">
        <v>14</v>
      </c>
      <c r="AD2040" t="s">
        <v>135</v>
      </c>
      <c r="AE2040" t="s">
        <v>48</v>
      </c>
      <c r="AF2040" t="s">
        <v>49</v>
      </c>
      <c r="AG2040" t="s">
        <v>50</v>
      </c>
      <c r="AH2040">
        <v>1</v>
      </c>
      <c r="AI2040" t="s">
        <v>51</v>
      </c>
      <c r="AJ2040" t="s">
        <v>91</v>
      </c>
    </row>
    <row r="2041" spans="1:36">
      <c r="A2041" t="s">
        <v>3289</v>
      </c>
      <c r="B2041">
        <f>1</f>
        <v>1</v>
      </c>
      <c r="C2041" t="s">
        <v>307</v>
      </c>
      <c r="D2041" t="str">
        <f>VLOOKUP(Table1[[#This Row],[State Name]], Lookup!$A$2:$B$33, 2, FALSE)</f>
        <v>DL</v>
      </c>
      <c r="E2041" t="s">
        <v>472</v>
      </c>
      <c r="F2041">
        <v>2022</v>
      </c>
      <c r="G2041" t="s">
        <v>83</v>
      </c>
      <c r="H2041">
        <f t="shared" si="31"/>
        <v>6</v>
      </c>
      <c r="I2041" s="3">
        <f>DATE(Table1[[#This Row],[Year]],Table1[[#This Row],[Month_Number]],1)</f>
        <v>44713</v>
      </c>
      <c r="J2041" t="s">
        <v>154</v>
      </c>
      <c r="K2041" t="s">
        <v>243</v>
      </c>
      <c r="L2041" t="s">
        <v>37</v>
      </c>
      <c r="M2041">
        <v>3</v>
      </c>
      <c r="N2041" t="s">
        <v>162</v>
      </c>
      <c r="O2041">
        <v>10</v>
      </c>
      <c r="P2041">
        <v>3</v>
      </c>
      <c r="Q2041" t="s">
        <v>119</v>
      </c>
      <c r="R2041" t="s">
        <v>40</v>
      </c>
      <c r="S2041" t="s">
        <v>41</v>
      </c>
      <c r="T2041" t="s">
        <v>42</v>
      </c>
      <c r="U2041" t="s">
        <v>89</v>
      </c>
      <c r="V2041">
        <v>46</v>
      </c>
      <c r="W2041">
        <v>32</v>
      </c>
      <c r="X2041" t="str">
        <f>IF(Table1[[#This Row],[Driver Age]]&lt;25,"(&lt;25) Young",IF(Table1[[#This Row],[Driver Age]]&lt;=60,"(25–60) Adult","(&gt;60) Senior"))</f>
        <v>(25–60) Adult</v>
      </c>
      <c r="Y2041" t="s">
        <v>75</v>
      </c>
      <c r="Z2041" t="s">
        <v>33</v>
      </c>
      <c r="AA2041" t="s">
        <v>76</v>
      </c>
      <c r="AB2041" t="s">
        <v>97</v>
      </c>
      <c r="AC2041">
        <v>5</v>
      </c>
      <c r="AD2041" t="s">
        <v>78</v>
      </c>
      <c r="AE2041" t="s">
        <v>79</v>
      </c>
      <c r="AF2041" t="s">
        <v>26</v>
      </c>
      <c r="AG2041" t="s">
        <v>50</v>
      </c>
      <c r="AH2041">
        <v>0.3</v>
      </c>
      <c r="AI2041" t="s">
        <v>80</v>
      </c>
      <c r="AJ2041" t="s">
        <v>109</v>
      </c>
    </row>
    <row r="2042" spans="1:36">
      <c r="A2042" t="s">
        <v>3290</v>
      </c>
      <c r="B2042">
        <f>1</f>
        <v>1</v>
      </c>
      <c r="C2042" t="s">
        <v>116</v>
      </c>
      <c r="D2042" t="str">
        <f>VLOOKUP(Table1[[#This Row],[State Name]], Lookup!$A$2:$B$33, 2, FALSE)</f>
        <v>HP</v>
      </c>
      <c r="E2042" t="s">
        <v>33</v>
      </c>
      <c r="F2042">
        <v>2023</v>
      </c>
      <c r="G2042" t="s">
        <v>111</v>
      </c>
      <c r="H2042">
        <f t="shared" si="31"/>
        <v>10</v>
      </c>
      <c r="I2042" s="3">
        <f>DATE(Table1[[#This Row],[Year]],Table1[[#This Row],[Month_Number]],1)</f>
        <v>45200</v>
      </c>
      <c r="J2042" t="s">
        <v>154</v>
      </c>
      <c r="K2042" t="s">
        <v>1667</v>
      </c>
      <c r="L2042" t="s">
        <v>50</v>
      </c>
      <c r="M2042">
        <v>4</v>
      </c>
      <c r="N2042" t="s">
        <v>38</v>
      </c>
      <c r="O2042">
        <v>5</v>
      </c>
      <c r="P2042">
        <v>3</v>
      </c>
      <c r="Q2042" t="s">
        <v>119</v>
      </c>
      <c r="R2042" t="s">
        <v>61</v>
      </c>
      <c r="S2042" t="s">
        <v>73</v>
      </c>
      <c r="T2042" t="s">
        <v>74</v>
      </c>
      <c r="U2042" t="s">
        <v>106</v>
      </c>
      <c r="V2042">
        <v>42</v>
      </c>
      <c r="W2042">
        <v>43</v>
      </c>
      <c r="X2042" t="str">
        <f>IF(Table1[[#This Row],[Driver Age]]&lt;25,"(&lt;25) Young",IF(Table1[[#This Row],[Driver Age]]&lt;=60,"(25–60) Adult","(&gt;60) Senior"))</f>
        <v>(25–60) Adult</v>
      </c>
      <c r="Y2042" t="s">
        <v>75</v>
      </c>
      <c r="Z2042" t="s">
        <v>107</v>
      </c>
      <c r="AA2042" t="s">
        <v>45</v>
      </c>
      <c r="AB2042" t="s">
        <v>97</v>
      </c>
      <c r="AC2042">
        <v>5</v>
      </c>
      <c r="AD2042" t="s">
        <v>78</v>
      </c>
      <c r="AE2042" t="s">
        <v>79</v>
      </c>
      <c r="AF2042" t="s">
        <v>26</v>
      </c>
      <c r="AG2042" t="s">
        <v>50</v>
      </c>
      <c r="AH2042">
        <v>0.6</v>
      </c>
      <c r="AI2042" t="s">
        <v>108</v>
      </c>
      <c r="AJ2042" t="s">
        <v>109</v>
      </c>
    </row>
    <row r="2043" spans="1:36">
      <c r="A2043" t="s">
        <v>3291</v>
      </c>
      <c r="B2043">
        <f>1</f>
        <v>1</v>
      </c>
      <c r="C2043" t="s">
        <v>253</v>
      </c>
      <c r="D2043" t="str">
        <f>VLOOKUP(Table1[[#This Row],[State Name]], Lookup!$A$2:$B$33, 2, FALSE)</f>
        <v>UK</v>
      </c>
      <c r="E2043" t="s">
        <v>33</v>
      </c>
      <c r="F2043">
        <v>2022</v>
      </c>
      <c r="G2043" t="s">
        <v>111</v>
      </c>
      <c r="H2043">
        <f t="shared" si="31"/>
        <v>10</v>
      </c>
      <c r="I2043" s="3">
        <f>DATE(Table1[[#This Row],[Year]],Table1[[#This Row],[Month_Number]],1)</f>
        <v>44835</v>
      </c>
      <c r="J2043" t="s">
        <v>154</v>
      </c>
      <c r="K2043" t="s">
        <v>614</v>
      </c>
      <c r="L2043" t="s">
        <v>50</v>
      </c>
      <c r="M2043">
        <v>3</v>
      </c>
      <c r="N2043" t="s">
        <v>38</v>
      </c>
      <c r="O2043">
        <v>3</v>
      </c>
      <c r="P2043">
        <v>1</v>
      </c>
      <c r="Q2043" t="s">
        <v>119</v>
      </c>
      <c r="R2043" t="s">
        <v>88</v>
      </c>
      <c r="S2043" t="s">
        <v>120</v>
      </c>
      <c r="T2043" t="s">
        <v>74</v>
      </c>
      <c r="U2043" t="s">
        <v>33</v>
      </c>
      <c r="V2043">
        <v>52</v>
      </c>
      <c r="W2043">
        <v>33</v>
      </c>
      <c r="X2043" t="str">
        <f>IF(Table1[[#This Row],[Driver Age]]&lt;25,"(&lt;25) Young",IF(Table1[[#This Row],[Driver Age]]&lt;=60,"(25–60) Adult","(&gt;60) Senior"))</f>
        <v>(25–60) Adult</v>
      </c>
      <c r="Y2043" t="s">
        <v>44</v>
      </c>
      <c r="Z2043" t="s">
        <v>33</v>
      </c>
      <c r="AA2043" t="s">
        <v>76</v>
      </c>
      <c r="AB2043" t="s">
        <v>46</v>
      </c>
      <c r="AC2043">
        <v>14</v>
      </c>
      <c r="AD2043" t="s">
        <v>135</v>
      </c>
      <c r="AE2043" t="s">
        <v>79</v>
      </c>
      <c r="AF2043" t="s">
        <v>26</v>
      </c>
      <c r="AG2043" t="s">
        <v>50</v>
      </c>
      <c r="AH2043">
        <v>0.33</v>
      </c>
      <c r="AI2043" t="s">
        <v>80</v>
      </c>
      <c r="AJ2043" t="s">
        <v>52</v>
      </c>
    </row>
    <row r="2044" spans="1:36">
      <c r="A2044" t="s">
        <v>3292</v>
      </c>
      <c r="B2044">
        <f>1</f>
        <v>1</v>
      </c>
      <c r="C2044" t="s">
        <v>307</v>
      </c>
      <c r="D2044" t="str">
        <f>VLOOKUP(Table1[[#This Row],[State Name]], Lookup!$A$2:$B$33, 2, FALSE)</f>
        <v>DL</v>
      </c>
      <c r="E2044" t="s">
        <v>472</v>
      </c>
      <c r="F2044">
        <v>2021</v>
      </c>
      <c r="G2044" t="s">
        <v>171</v>
      </c>
      <c r="H2044">
        <f t="shared" si="31"/>
        <v>2</v>
      </c>
      <c r="I2044" s="3">
        <f>DATE(Table1[[#This Row],[Year]],Table1[[#This Row],[Month_Number]],1)</f>
        <v>44228</v>
      </c>
      <c r="J2044" t="s">
        <v>146</v>
      </c>
      <c r="K2044" t="s">
        <v>594</v>
      </c>
      <c r="L2044" t="s">
        <v>37</v>
      </c>
      <c r="M2044">
        <v>4</v>
      </c>
      <c r="N2044" t="s">
        <v>38</v>
      </c>
      <c r="O2044">
        <v>4</v>
      </c>
      <c r="P2044">
        <v>4</v>
      </c>
      <c r="Q2044" t="s">
        <v>103</v>
      </c>
      <c r="R2044" t="s">
        <v>88</v>
      </c>
      <c r="S2044" t="s">
        <v>41</v>
      </c>
      <c r="T2044" t="s">
        <v>63</v>
      </c>
      <c r="U2044" t="s">
        <v>106</v>
      </c>
      <c r="V2044">
        <v>36</v>
      </c>
      <c r="W2044">
        <v>69</v>
      </c>
      <c r="X2044" t="str">
        <f>IF(Table1[[#This Row],[Driver Age]]&lt;25,"(&lt;25) Young",IF(Table1[[#This Row],[Driver Age]]&lt;=60,"(25–60) Adult","(&gt;60) Senior"))</f>
        <v>(&gt;60) Senior</v>
      </c>
      <c r="Y2044" t="s">
        <v>44</v>
      </c>
      <c r="Z2044" t="s">
        <v>90</v>
      </c>
      <c r="AA2044" t="s">
        <v>45</v>
      </c>
      <c r="AB2044" t="s">
        <v>46</v>
      </c>
      <c r="AC2044">
        <v>9</v>
      </c>
      <c r="AD2044" t="s">
        <v>78</v>
      </c>
      <c r="AE2044" t="s">
        <v>48</v>
      </c>
      <c r="AF2044" t="s">
        <v>49</v>
      </c>
      <c r="AG2044" t="s">
        <v>50</v>
      </c>
      <c r="AH2044">
        <v>1</v>
      </c>
      <c r="AI2044" t="s">
        <v>51</v>
      </c>
      <c r="AJ2044" t="s">
        <v>109</v>
      </c>
    </row>
    <row r="2045" spans="1:36">
      <c r="A2045" t="s">
        <v>3293</v>
      </c>
      <c r="B2045">
        <f>1</f>
        <v>1</v>
      </c>
      <c r="C2045" t="s">
        <v>318</v>
      </c>
      <c r="D2045" t="str">
        <f>VLOOKUP(Table1[[#This Row],[State Name]], Lookup!$A$2:$B$33, 2, FALSE)</f>
        <v>PB</v>
      </c>
      <c r="E2045" t="s">
        <v>33</v>
      </c>
      <c r="F2045">
        <v>2023</v>
      </c>
      <c r="G2045" t="s">
        <v>83</v>
      </c>
      <c r="H2045">
        <f t="shared" si="31"/>
        <v>6</v>
      </c>
      <c r="I2045" s="3">
        <f>DATE(Table1[[#This Row],[Year]],Table1[[#This Row],[Month_Number]],1)</f>
        <v>45078</v>
      </c>
      <c r="J2045" t="s">
        <v>35</v>
      </c>
      <c r="K2045" t="s">
        <v>3294</v>
      </c>
      <c r="L2045" t="s">
        <v>37</v>
      </c>
      <c r="M2045">
        <v>4</v>
      </c>
      <c r="N2045" t="s">
        <v>60</v>
      </c>
      <c r="O2045">
        <v>5</v>
      </c>
      <c r="P2045">
        <v>4</v>
      </c>
      <c r="Q2045" t="s">
        <v>87</v>
      </c>
      <c r="R2045" t="s">
        <v>40</v>
      </c>
      <c r="S2045" t="s">
        <v>62</v>
      </c>
      <c r="T2045" t="s">
        <v>74</v>
      </c>
      <c r="U2045" t="s">
        <v>106</v>
      </c>
      <c r="V2045">
        <v>60</v>
      </c>
      <c r="W2045">
        <v>67</v>
      </c>
      <c r="X2045" t="str">
        <f>IF(Table1[[#This Row],[Driver Age]]&lt;25,"(&lt;25) Young",IF(Table1[[#This Row],[Driver Age]]&lt;=60,"(25–60) Adult","(&gt;60) Senior"))</f>
        <v>(&gt;60) Senior</v>
      </c>
      <c r="Y2045" t="s">
        <v>44</v>
      </c>
      <c r="Z2045" t="s">
        <v>90</v>
      </c>
      <c r="AA2045" t="s">
        <v>76</v>
      </c>
      <c r="AB2045" t="s">
        <v>46</v>
      </c>
      <c r="AC2045">
        <v>10</v>
      </c>
      <c r="AD2045" t="s">
        <v>78</v>
      </c>
      <c r="AE2045" t="s">
        <v>79</v>
      </c>
      <c r="AF2045" t="s">
        <v>49</v>
      </c>
      <c r="AG2045" t="s">
        <v>50</v>
      </c>
      <c r="AH2045">
        <v>0.8</v>
      </c>
      <c r="AI2045" t="s">
        <v>51</v>
      </c>
      <c r="AJ2045" t="s">
        <v>52</v>
      </c>
    </row>
    <row r="2046" spans="1:36">
      <c r="A2046" t="s">
        <v>3295</v>
      </c>
      <c r="B2046">
        <f>1</f>
        <v>1</v>
      </c>
      <c r="C2046" t="s">
        <v>294</v>
      </c>
      <c r="D2046" t="str">
        <f>VLOOKUP(Table1[[#This Row],[State Name]], Lookup!$A$2:$B$33, 2, FALSE)</f>
        <v>MZ</v>
      </c>
      <c r="E2046" t="s">
        <v>33</v>
      </c>
      <c r="F2046">
        <v>2020</v>
      </c>
      <c r="G2046" t="s">
        <v>124</v>
      </c>
      <c r="H2046">
        <f t="shared" si="31"/>
        <v>7</v>
      </c>
      <c r="I2046" s="3">
        <f>DATE(Table1[[#This Row],[Year]],Table1[[#This Row],[Month_Number]],1)</f>
        <v>44013</v>
      </c>
      <c r="J2046" t="s">
        <v>95</v>
      </c>
      <c r="K2046" t="s">
        <v>3296</v>
      </c>
      <c r="L2046" t="s">
        <v>59</v>
      </c>
      <c r="M2046">
        <v>3</v>
      </c>
      <c r="N2046" t="s">
        <v>162</v>
      </c>
      <c r="O2046">
        <v>0</v>
      </c>
      <c r="P2046">
        <v>2</v>
      </c>
      <c r="Q2046" t="s">
        <v>72</v>
      </c>
      <c r="R2046" t="s">
        <v>61</v>
      </c>
      <c r="S2046" t="s">
        <v>120</v>
      </c>
      <c r="T2046" t="s">
        <v>105</v>
      </c>
      <c r="U2046" t="s">
        <v>89</v>
      </c>
      <c r="V2046">
        <v>41</v>
      </c>
      <c r="W2046">
        <v>62</v>
      </c>
      <c r="X2046" t="str">
        <f>IF(Table1[[#This Row],[Driver Age]]&lt;25,"(&lt;25) Young",IF(Table1[[#This Row],[Driver Age]]&lt;=60,"(25–60) Adult","(&gt;60) Senior"))</f>
        <v>(&gt;60) Senior</v>
      </c>
      <c r="Y2046" t="s">
        <v>44</v>
      </c>
      <c r="Z2046" t="s">
        <v>90</v>
      </c>
      <c r="AA2046" t="s">
        <v>45</v>
      </c>
      <c r="AB2046" t="s">
        <v>64</v>
      </c>
      <c r="AC2046">
        <v>12</v>
      </c>
      <c r="AD2046" t="s">
        <v>135</v>
      </c>
      <c r="AE2046" t="s">
        <v>48</v>
      </c>
      <c r="AF2046" t="s">
        <v>49</v>
      </c>
      <c r="AG2046" t="s">
        <v>50</v>
      </c>
      <c r="AH2046">
        <v>0</v>
      </c>
      <c r="AI2046" t="s">
        <v>66</v>
      </c>
      <c r="AJ2046" t="s">
        <v>109</v>
      </c>
    </row>
    <row r="2047" spans="1:36">
      <c r="A2047" t="s">
        <v>3297</v>
      </c>
      <c r="B2047">
        <f>1</f>
        <v>1</v>
      </c>
      <c r="C2047" t="s">
        <v>152</v>
      </c>
      <c r="D2047" t="str">
        <f>VLOOKUP(Table1[[#This Row],[State Name]], Lookup!$A$2:$B$33, 2, FALSE)</f>
        <v>AP</v>
      </c>
      <c r="E2047" t="s">
        <v>273</v>
      </c>
      <c r="F2047">
        <v>2018</v>
      </c>
      <c r="G2047" t="s">
        <v>117</v>
      </c>
      <c r="H2047">
        <f t="shared" si="31"/>
        <v>12</v>
      </c>
      <c r="I2047" s="3">
        <f>DATE(Table1[[#This Row],[Year]],Table1[[#This Row],[Month_Number]],1)</f>
        <v>43435</v>
      </c>
      <c r="J2047" t="s">
        <v>95</v>
      </c>
      <c r="K2047" t="s">
        <v>3298</v>
      </c>
      <c r="L2047" t="s">
        <v>37</v>
      </c>
      <c r="M2047">
        <v>5</v>
      </c>
      <c r="N2047" t="s">
        <v>38</v>
      </c>
      <c r="O2047">
        <v>3</v>
      </c>
      <c r="P2047">
        <v>2</v>
      </c>
      <c r="Q2047" t="s">
        <v>103</v>
      </c>
      <c r="R2047" t="s">
        <v>104</v>
      </c>
      <c r="S2047" t="s">
        <v>120</v>
      </c>
      <c r="T2047" t="s">
        <v>74</v>
      </c>
      <c r="U2047" t="s">
        <v>106</v>
      </c>
      <c r="V2047">
        <v>58</v>
      </c>
      <c r="W2047">
        <v>33</v>
      </c>
      <c r="X2047" t="str">
        <f>IF(Table1[[#This Row],[Driver Age]]&lt;25,"(&lt;25) Young",IF(Table1[[#This Row],[Driver Age]]&lt;=60,"(25–60) Adult","(&gt;60) Senior"))</f>
        <v>(25–60) Adult</v>
      </c>
      <c r="Y2047" t="s">
        <v>44</v>
      </c>
      <c r="Z2047" t="s">
        <v>107</v>
      </c>
      <c r="AA2047" t="s">
        <v>76</v>
      </c>
      <c r="AB2047" t="s">
        <v>46</v>
      </c>
      <c r="AC2047">
        <v>18</v>
      </c>
      <c r="AD2047" t="s">
        <v>114</v>
      </c>
      <c r="AE2047" t="s">
        <v>65</v>
      </c>
      <c r="AF2047" t="s">
        <v>49</v>
      </c>
      <c r="AG2047" t="s">
        <v>50</v>
      </c>
      <c r="AH2047">
        <v>0.67</v>
      </c>
      <c r="AI2047" t="s">
        <v>80</v>
      </c>
      <c r="AJ2047" t="s">
        <v>52</v>
      </c>
    </row>
    <row r="2048" spans="1:36">
      <c r="A2048" t="s">
        <v>3299</v>
      </c>
      <c r="B2048">
        <f>1</f>
        <v>1</v>
      </c>
      <c r="C2048" t="s">
        <v>69</v>
      </c>
      <c r="D2048" t="str">
        <f>VLOOKUP(Table1[[#This Row],[State Name]], Lookup!$A$2:$B$33, 2, FALSE)</f>
        <v>CG</v>
      </c>
      <c r="E2048" t="s">
        <v>33</v>
      </c>
      <c r="F2048">
        <v>2020</v>
      </c>
      <c r="G2048" t="s">
        <v>56</v>
      </c>
      <c r="H2048">
        <f t="shared" si="31"/>
        <v>1</v>
      </c>
      <c r="I2048" s="3">
        <f>DATE(Table1[[#This Row],[Year]],Table1[[#This Row],[Month_Number]],1)</f>
        <v>43831</v>
      </c>
      <c r="J2048" t="s">
        <v>57</v>
      </c>
      <c r="K2048" t="s">
        <v>1277</v>
      </c>
      <c r="L2048" t="s">
        <v>59</v>
      </c>
      <c r="M2048">
        <v>5</v>
      </c>
      <c r="N2048" t="s">
        <v>113</v>
      </c>
      <c r="O2048">
        <v>0</v>
      </c>
      <c r="P2048">
        <v>3</v>
      </c>
      <c r="Q2048" t="s">
        <v>119</v>
      </c>
      <c r="R2048" t="s">
        <v>104</v>
      </c>
      <c r="S2048" t="s">
        <v>73</v>
      </c>
      <c r="T2048" t="s">
        <v>42</v>
      </c>
      <c r="U2048" t="s">
        <v>33</v>
      </c>
      <c r="V2048">
        <v>98</v>
      </c>
      <c r="W2048">
        <v>25</v>
      </c>
      <c r="X2048" t="str">
        <f>IF(Table1[[#This Row],[Driver Age]]&lt;25,"(&lt;25) Young",IF(Table1[[#This Row],[Driver Age]]&lt;=60,"(25–60) Adult","(&gt;60) Senior"))</f>
        <v>(25–60) Adult</v>
      </c>
      <c r="Y2048" t="s">
        <v>75</v>
      </c>
      <c r="Z2048" t="s">
        <v>90</v>
      </c>
      <c r="AA2048" t="s">
        <v>76</v>
      </c>
      <c r="AB2048" t="s">
        <v>97</v>
      </c>
      <c r="AC2048">
        <v>7</v>
      </c>
      <c r="AD2048" t="s">
        <v>78</v>
      </c>
      <c r="AE2048" t="s">
        <v>48</v>
      </c>
      <c r="AF2048" t="s">
        <v>49</v>
      </c>
      <c r="AG2048" t="s">
        <v>50</v>
      </c>
      <c r="AH2048">
        <v>0</v>
      </c>
      <c r="AI2048" t="s">
        <v>80</v>
      </c>
      <c r="AJ2048" t="s">
        <v>67</v>
      </c>
    </row>
    <row r="2049" spans="1:36">
      <c r="A2049" t="s">
        <v>3300</v>
      </c>
      <c r="B2049">
        <f>1</f>
        <v>1</v>
      </c>
      <c r="C2049" t="s">
        <v>220</v>
      </c>
      <c r="D2049" t="str">
        <f>VLOOKUP(Table1[[#This Row],[State Name]], Lookup!$A$2:$B$33, 2, FALSE)</f>
        <v>NL</v>
      </c>
      <c r="E2049" t="s">
        <v>33</v>
      </c>
      <c r="F2049">
        <v>2022</v>
      </c>
      <c r="G2049" t="s">
        <v>124</v>
      </c>
      <c r="H2049">
        <f t="shared" si="31"/>
        <v>7</v>
      </c>
      <c r="I2049" s="3">
        <f>DATE(Table1[[#This Row],[Year]],Table1[[#This Row],[Month_Number]],1)</f>
        <v>44743</v>
      </c>
      <c r="J2049" t="s">
        <v>95</v>
      </c>
      <c r="K2049" t="s">
        <v>3285</v>
      </c>
      <c r="L2049" t="s">
        <v>37</v>
      </c>
      <c r="M2049">
        <v>1</v>
      </c>
      <c r="N2049" t="s">
        <v>128</v>
      </c>
      <c r="O2049">
        <v>1</v>
      </c>
      <c r="P2049">
        <v>3</v>
      </c>
      <c r="Q2049" t="s">
        <v>72</v>
      </c>
      <c r="R2049" t="s">
        <v>61</v>
      </c>
      <c r="S2049" t="s">
        <v>41</v>
      </c>
      <c r="T2049" t="s">
        <v>105</v>
      </c>
      <c r="U2049" t="s">
        <v>43</v>
      </c>
      <c r="V2049">
        <v>93</v>
      </c>
      <c r="W2049">
        <v>61</v>
      </c>
      <c r="X2049" t="str">
        <f>IF(Table1[[#This Row],[Driver Age]]&lt;25,"(&lt;25) Young",IF(Table1[[#This Row],[Driver Age]]&lt;=60,"(25–60) Adult","(&gt;60) Senior"))</f>
        <v>(&gt;60) Senior</v>
      </c>
      <c r="Y2049" t="s">
        <v>75</v>
      </c>
      <c r="Z2049" t="s">
        <v>107</v>
      </c>
      <c r="AA2049" t="s">
        <v>76</v>
      </c>
      <c r="AB2049" t="s">
        <v>97</v>
      </c>
      <c r="AC2049">
        <v>8</v>
      </c>
      <c r="AD2049" t="s">
        <v>78</v>
      </c>
      <c r="AE2049" t="s">
        <v>79</v>
      </c>
      <c r="AF2049" t="s">
        <v>49</v>
      </c>
      <c r="AG2049" t="s">
        <v>50</v>
      </c>
      <c r="AH2049">
        <v>3</v>
      </c>
      <c r="AI2049" t="s">
        <v>66</v>
      </c>
      <c r="AJ2049" t="s">
        <v>67</v>
      </c>
    </row>
    <row r="2050" spans="1:36">
      <c r="A2050" t="s">
        <v>3301</v>
      </c>
      <c r="B2050">
        <f>1</f>
        <v>1</v>
      </c>
      <c r="C2050" t="s">
        <v>93</v>
      </c>
      <c r="D2050" t="str">
        <f>VLOOKUP(Table1[[#This Row],[State Name]], Lookup!$A$2:$B$33, 2, FALSE)</f>
        <v>SK</v>
      </c>
      <c r="E2050" t="s">
        <v>33</v>
      </c>
      <c r="F2050">
        <v>2021</v>
      </c>
      <c r="G2050" t="s">
        <v>192</v>
      </c>
      <c r="H2050">
        <f t="shared" ref="H2050:H2113" si="32">MONTH(DATEVALUE(G2050 &amp; " 5"))</f>
        <v>3</v>
      </c>
      <c r="I2050" s="3">
        <f>DATE(Table1[[#This Row],[Year]],Table1[[#This Row],[Month_Number]],1)</f>
        <v>44256</v>
      </c>
      <c r="J2050" t="s">
        <v>57</v>
      </c>
      <c r="K2050" t="s">
        <v>1309</v>
      </c>
      <c r="L2050" t="s">
        <v>59</v>
      </c>
      <c r="M2050">
        <v>4</v>
      </c>
      <c r="N2050" t="s">
        <v>71</v>
      </c>
      <c r="O2050">
        <v>7</v>
      </c>
      <c r="P2050">
        <v>5</v>
      </c>
      <c r="Q2050" t="s">
        <v>119</v>
      </c>
      <c r="R2050" t="s">
        <v>88</v>
      </c>
      <c r="S2050" t="s">
        <v>120</v>
      </c>
      <c r="T2050" t="s">
        <v>74</v>
      </c>
      <c r="U2050" t="s">
        <v>106</v>
      </c>
      <c r="V2050">
        <v>87</v>
      </c>
      <c r="W2050">
        <v>18</v>
      </c>
      <c r="X2050" t="str">
        <f>IF(Table1[[#This Row],[Driver Age]]&lt;25,"(&lt;25) Young",IF(Table1[[#This Row],[Driver Age]]&lt;=60,"(25–60) Adult","(&gt;60) Senior"))</f>
        <v>(&lt;25) Young</v>
      </c>
      <c r="Y2050" t="s">
        <v>44</v>
      </c>
      <c r="Z2050" t="s">
        <v>107</v>
      </c>
      <c r="AA2050" t="s">
        <v>76</v>
      </c>
      <c r="AB2050" t="s">
        <v>97</v>
      </c>
      <c r="AC2050">
        <v>0</v>
      </c>
      <c r="AD2050" t="s">
        <v>47</v>
      </c>
      <c r="AE2050" t="s">
        <v>48</v>
      </c>
      <c r="AF2050" t="s">
        <v>49</v>
      </c>
      <c r="AG2050" t="s">
        <v>50</v>
      </c>
      <c r="AH2050">
        <v>0.71</v>
      </c>
      <c r="AI2050" t="s">
        <v>168</v>
      </c>
      <c r="AJ2050" t="s">
        <v>91</v>
      </c>
    </row>
    <row r="2051" spans="1:36">
      <c r="A2051" t="s">
        <v>3302</v>
      </c>
      <c r="B2051">
        <f>1</f>
        <v>1</v>
      </c>
      <c r="C2051" t="s">
        <v>253</v>
      </c>
      <c r="D2051" t="str">
        <f>VLOOKUP(Table1[[#This Row],[State Name]], Lookup!$A$2:$B$33, 2, FALSE)</f>
        <v>UK</v>
      </c>
      <c r="E2051" t="s">
        <v>33</v>
      </c>
      <c r="F2051">
        <v>2023</v>
      </c>
      <c r="G2051" t="s">
        <v>130</v>
      </c>
      <c r="H2051">
        <f t="shared" si="32"/>
        <v>4</v>
      </c>
      <c r="I2051" s="3">
        <f>DATE(Table1[[#This Row],[Year]],Table1[[#This Row],[Month_Number]],1)</f>
        <v>45017</v>
      </c>
      <c r="J2051" t="s">
        <v>95</v>
      </c>
      <c r="K2051" t="s">
        <v>1046</v>
      </c>
      <c r="L2051" t="s">
        <v>59</v>
      </c>
      <c r="M2051">
        <v>4</v>
      </c>
      <c r="N2051" t="s">
        <v>162</v>
      </c>
      <c r="O2051">
        <v>2</v>
      </c>
      <c r="P2051">
        <v>5</v>
      </c>
      <c r="Q2051" t="s">
        <v>87</v>
      </c>
      <c r="R2051" t="s">
        <v>88</v>
      </c>
      <c r="S2051" t="s">
        <v>41</v>
      </c>
      <c r="T2051" t="s">
        <v>42</v>
      </c>
      <c r="U2051" t="s">
        <v>33</v>
      </c>
      <c r="V2051">
        <v>117</v>
      </c>
      <c r="W2051">
        <v>52</v>
      </c>
      <c r="X2051" t="str">
        <f>IF(Table1[[#This Row],[Driver Age]]&lt;25,"(&lt;25) Young",IF(Table1[[#This Row],[Driver Age]]&lt;=60,"(25–60) Adult","(&gt;60) Senior"))</f>
        <v>(25–60) Adult</v>
      </c>
      <c r="Y2051" t="s">
        <v>44</v>
      </c>
      <c r="Z2051" t="s">
        <v>90</v>
      </c>
      <c r="AA2051" t="s">
        <v>45</v>
      </c>
      <c r="AB2051" t="s">
        <v>46</v>
      </c>
      <c r="AC2051">
        <v>4</v>
      </c>
      <c r="AD2051" t="s">
        <v>47</v>
      </c>
      <c r="AE2051" t="s">
        <v>79</v>
      </c>
      <c r="AF2051" t="s">
        <v>49</v>
      </c>
      <c r="AG2051" t="s">
        <v>50</v>
      </c>
      <c r="AH2051">
        <v>2.5</v>
      </c>
      <c r="AI2051" t="s">
        <v>66</v>
      </c>
      <c r="AJ2051" t="s">
        <v>81</v>
      </c>
    </row>
    <row r="2052" spans="1:36">
      <c r="A2052" t="s">
        <v>3303</v>
      </c>
      <c r="B2052">
        <f>1</f>
        <v>1</v>
      </c>
      <c r="C2052" t="s">
        <v>141</v>
      </c>
      <c r="D2052" t="str">
        <f>VLOOKUP(Table1[[#This Row],[State Name]], Lookup!$A$2:$B$33, 2, FALSE)</f>
        <v>BR</v>
      </c>
      <c r="E2052" t="s">
        <v>33</v>
      </c>
      <c r="F2052">
        <v>2021</v>
      </c>
      <c r="G2052" t="s">
        <v>94</v>
      </c>
      <c r="H2052">
        <f t="shared" si="32"/>
        <v>8</v>
      </c>
      <c r="I2052" s="3">
        <f>DATE(Table1[[#This Row],[Year]],Table1[[#This Row],[Month_Number]],1)</f>
        <v>44409</v>
      </c>
      <c r="J2052" t="s">
        <v>154</v>
      </c>
      <c r="K2052" t="s">
        <v>201</v>
      </c>
      <c r="L2052" t="s">
        <v>59</v>
      </c>
      <c r="M2052">
        <v>4</v>
      </c>
      <c r="N2052" t="s">
        <v>38</v>
      </c>
      <c r="O2052">
        <v>7</v>
      </c>
      <c r="P2052">
        <v>1</v>
      </c>
      <c r="Q2052" t="s">
        <v>119</v>
      </c>
      <c r="R2052" t="s">
        <v>40</v>
      </c>
      <c r="S2052" t="s">
        <v>41</v>
      </c>
      <c r="T2052" t="s">
        <v>42</v>
      </c>
      <c r="U2052" t="s">
        <v>89</v>
      </c>
      <c r="V2052">
        <v>113</v>
      </c>
      <c r="W2052">
        <v>50</v>
      </c>
      <c r="X2052" t="str">
        <f>IF(Table1[[#This Row],[Driver Age]]&lt;25,"(&lt;25) Young",IF(Table1[[#This Row],[Driver Age]]&lt;=60,"(25–60) Adult","(&gt;60) Senior"))</f>
        <v>(25–60) Adult</v>
      </c>
      <c r="Y2052" t="s">
        <v>44</v>
      </c>
      <c r="Z2052" t="s">
        <v>107</v>
      </c>
      <c r="AA2052" t="s">
        <v>76</v>
      </c>
      <c r="AB2052" t="s">
        <v>97</v>
      </c>
      <c r="AC2052">
        <v>9</v>
      </c>
      <c r="AD2052" t="s">
        <v>78</v>
      </c>
      <c r="AE2052" t="s">
        <v>48</v>
      </c>
      <c r="AF2052" t="s">
        <v>26</v>
      </c>
      <c r="AG2052" t="s">
        <v>50</v>
      </c>
      <c r="AH2052">
        <v>0.14000000000000001</v>
      </c>
      <c r="AI2052" t="s">
        <v>66</v>
      </c>
      <c r="AJ2052" t="s">
        <v>81</v>
      </c>
    </row>
    <row r="2053" spans="1:36">
      <c r="A2053" t="s">
        <v>3304</v>
      </c>
      <c r="B2053">
        <f>1</f>
        <v>1</v>
      </c>
      <c r="C2053" t="s">
        <v>286</v>
      </c>
      <c r="D2053" t="str">
        <f>VLOOKUP(Table1[[#This Row],[State Name]], Lookup!$A$2:$B$33, 2, FALSE)</f>
        <v>GA</v>
      </c>
      <c r="E2053" t="s">
        <v>33</v>
      </c>
      <c r="F2053">
        <v>2018</v>
      </c>
      <c r="G2053" t="s">
        <v>171</v>
      </c>
      <c r="H2053">
        <f t="shared" si="32"/>
        <v>2</v>
      </c>
      <c r="I2053" s="3">
        <f>DATE(Table1[[#This Row],[Year]],Table1[[#This Row],[Month_Number]],1)</f>
        <v>43132</v>
      </c>
      <c r="J2053" t="s">
        <v>95</v>
      </c>
      <c r="K2053" t="s">
        <v>3305</v>
      </c>
      <c r="L2053" t="s">
        <v>59</v>
      </c>
      <c r="M2053">
        <v>5</v>
      </c>
      <c r="N2053" t="s">
        <v>60</v>
      </c>
      <c r="O2053">
        <v>7</v>
      </c>
      <c r="P2053">
        <v>0</v>
      </c>
      <c r="Q2053" t="s">
        <v>87</v>
      </c>
      <c r="R2053" t="s">
        <v>88</v>
      </c>
      <c r="S2053" t="s">
        <v>120</v>
      </c>
      <c r="T2053" t="s">
        <v>105</v>
      </c>
      <c r="U2053" t="s">
        <v>106</v>
      </c>
      <c r="V2053">
        <v>116</v>
      </c>
      <c r="W2053">
        <v>37</v>
      </c>
      <c r="X2053" t="str">
        <f>IF(Table1[[#This Row],[Driver Age]]&lt;25,"(&lt;25) Young",IF(Table1[[#This Row],[Driver Age]]&lt;=60,"(25–60) Adult","(&gt;60) Senior"))</f>
        <v>(25–60) Adult</v>
      </c>
      <c r="Y2053" t="s">
        <v>75</v>
      </c>
      <c r="Z2053" t="s">
        <v>90</v>
      </c>
      <c r="AA2053" t="s">
        <v>76</v>
      </c>
      <c r="AB2053" t="s">
        <v>97</v>
      </c>
      <c r="AC2053">
        <v>23</v>
      </c>
      <c r="AD2053" t="s">
        <v>47</v>
      </c>
      <c r="AE2053" t="s">
        <v>65</v>
      </c>
      <c r="AF2053" t="s">
        <v>49</v>
      </c>
      <c r="AG2053" t="s">
        <v>143</v>
      </c>
      <c r="AH2053">
        <v>0</v>
      </c>
      <c r="AI2053" t="s">
        <v>108</v>
      </c>
      <c r="AJ2053" t="s">
        <v>81</v>
      </c>
    </row>
    <row r="2054" spans="1:36">
      <c r="A2054" t="s">
        <v>3306</v>
      </c>
      <c r="B2054">
        <f>1</f>
        <v>1</v>
      </c>
      <c r="C2054" t="s">
        <v>137</v>
      </c>
      <c r="D2054" t="str">
        <f>VLOOKUP(Table1[[#This Row],[State Name]], Lookup!$A$2:$B$33, 2, FALSE)</f>
        <v>AS</v>
      </c>
      <c r="E2054" t="s">
        <v>33</v>
      </c>
      <c r="F2054">
        <v>2023</v>
      </c>
      <c r="G2054" t="s">
        <v>111</v>
      </c>
      <c r="H2054">
        <f t="shared" si="32"/>
        <v>10</v>
      </c>
      <c r="I2054" s="3">
        <f>DATE(Table1[[#This Row],[Year]],Table1[[#This Row],[Month_Number]],1)</f>
        <v>45200</v>
      </c>
      <c r="J2054" t="s">
        <v>154</v>
      </c>
      <c r="K2054" t="s">
        <v>2714</v>
      </c>
      <c r="L2054" t="s">
        <v>37</v>
      </c>
      <c r="M2054">
        <v>1</v>
      </c>
      <c r="N2054" t="s">
        <v>86</v>
      </c>
      <c r="O2054">
        <v>1</v>
      </c>
      <c r="P2054">
        <v>2</v>
      </c>
      <c r="Q2054" t="s">
        <v>119</v>
      </c>
      <c r="R2054" t="s">
        <v>88</v>
      </c>
      <c r="S2054" t="s">
        <v>62</v>
      </c>
      <c r="T2054" t="s">
        <v>105</v>
      </c>
      <c r="U2054" t="s">
        <v>33</v>
      </c>
      <c r="V2054">
        <v>41</v>
      </c>
      <c r="W2054">
        <v>25</v>
      </c>
      <c r="X2054" t="str">
        <f>IF(Table1[[#This Row],[Driver Age]]&lt;25,"(&lt;25) Young",IF(Table1[[#This Row],[Driver Age]]&lt;=60,"(25–60) Adult","(&gt;60) Senior"))</f>
        <v>(25–60) Adult</v>
      </c>
      <c r="Y2054" t="s">
        <v>44</v>
      </c>
      <c r="Z2054" t="s">
        <v>90</v>
      </c>
      <c r="AA2054" t="s">
        <v>76</v>
      </c>
      <c r="AB2054" t="s">
        <v>97</v>
      </c>
      <c r="AC2054">
        <v>14</v>
      </c>
      <c r="AD2054" t="s">
        <v>135</v>
      </c>
      <c r="AE2054" t="s">
        <v>79</v>
      </c>
      <c r="AF2054" t="s">
        <v>26</v>
      </c>
      <c r="AG2054" t="s">
        <v>50</v>
      </c>
      <c r="AH2054">
        <v>2</v>
      </c>
      <c r="AI2054" t="s">
        <v>80</v>
      </c>
      <c r="AJ2054" t="s">
        <v>109</v>
      </c>
    </row>
    <row r="2055" spans="1:36">
      <c r="A2055" t="s">
        <v>3307</v>
      </c>
      <c r="B2055">
        <f>1</f>
        <v>1</v>
      </c>
      <c r="C2055" t="s">
        <v>166</v>
      </c>
      <c r="D2055" t="str">
        <f>VLOOKUP(Table1[[#This Row],[State Name]], Lookup!$A$2:$B$33, 2, FALSE)</f>
        <v>MP</v>
      </c>
      <c r="E2055" t="s">
        <v>33</v>
      </c>
      <c r="F2055">
        <v>2019</v>
      </c>
      <c r="G2055" t="s">
        <v>138</v>
      </c>
      <c r="H2055">
        <f t="shared" si="32"/>
        <v>9</v>
      </c>
      <c r="I2055" s="3">
        <f>DATE(Table1[[#This Row],[Year]],Table1[[#This Row],[Month_Number]],1)</f>
        <v>43709</v>
      </c>
      <c r="J2055" t="s">
        <v>35</v>
      </c>
      <c r="K2055" t="s">
        <v>2998</v>
      </c>
      <c r="L2055" t="s">
        <v>50</v>
      </c>
      <c r="M2055">
        <v>2</v>
      </c>
      <c r="N2055" t="s">
        <v>71</v>
      </c>
      <c r="O2055">
        <v>2</v>
      </c>
      <c r="P2055">
        <v>5</v>
      </c>
      <c r="Q2055" t="s">
        <v>39</v>
      </c>
      <c r="R2055" t="s">
        <v>104</v>
      </c>
      <c r="S2055" t="s">
        <v>41</v>
      </c>
      <c r="T2055" t="s">
        <v>105</v>
      </c>
      <c r="U2055" t="s">
        <v>43</v>
      </c>
      <c r="V2055">
        <v>42</v>
      </c>
      <c r="W2055">
        <v>24</v>
      </c>
      <c r="X2055" t="str">
        <f>IF(Table1[[#This Row],[Driver Age]]&lt;25,"(&lt;25) Young",IF(Table1[[#This Row],[Driver Age]]&lt;=60,"(25–60) Adult","(&gt;60) Senior"))</f>
        <v>(&lt;25) Young</v>
      </c>
      <c r="Y2055" t="s">
        <v>44</v>
      </c>
      <c r="Z2055" t="s">
        <v>33</v>
      </c>
      <c r="AA2055" t="s">
        <v>76</v>
      </c>
      <c r="AB2055" t="s">
        <v>64</v>
      </c>
      <c r="AC2055">
        <v>20</v>
      </c>
      <c r="AD2055" t="s">
        <v>114</v>
      </c>
      <c r="AE2055" t="s">
        <v>65</v>
      </c>
      <c r="AF2055" t="s">
        <v>49</v>
      </c>
      <c r="AG2055" t="s">
        <v>50</v>
      </c>
      <c r="AH2055">
        <v>2.5</v>
      </c>
      <c r="AI2055" t="s">
        <v>168</v>
      </c>
      <c r="AJ2055" t="s">
        <v>109</v>
      </c>
    </row>
    <row r="2056" spans="1:36">
      <c r="A2056" t="s">
        <v>3308</v>
      </c>
      <c r="B2056">
        <f>1</f>
        <v>1</v>
      </c>
      <c r="C2056" t="s">
        <v>311</v>
      </c>
      <c r="D2056" t="str">
        <f>VLOOKUP(Table1[[#This Row],[State Name]], Lookup!$A$2:$B$33, 2, FALSE)</f>
        <v>JH</v>
      </c>
      <c r="E2056" t="s">
        <v>33</v>
      </c>
      <c r="F2056">
        <v>2019</v>
      </c>
      <c r="G2056" t="s">
        <v>111</v>
      </c>
      <c r="H2056">
        <f t="shared" si="32"/>
        <v>10</v>
      </c>
      <c r="I2056" s="3">
        <f>DATE(Table1[[#This Row],[Year]],Table1[[#This Row],[Month_Number]],1)</f>
        <v>43739</v>
      </c>
      <c r="J2056" t="s">
        <v>57</v>
      </c>
      <c r="K2056" t="s">
        <v>1527</v>
      </c>
      <c r="L2056" t="s">
        <v>59</v>
      </c>
      <c r="M2056">
        <v>1</v>
      </c>
      <c r="N2056" t="s">
        <v>38</v>
      </c>
      <c r="O2056">
        <v>6</v>
      </c>
      <c r="P2056">
        <v>5</v>
      </c>
      <c r="Q2056" t="s">
        <v>87</v>
      </c>
      <c r="R2056" t="s">
        <v>88</v>
      </c>
      <c r="S2056" t="s">
        <v>73</v>
      </c>
      <c r="T2056" t="s">
        <v>105</v>
      </c>
      <c r="U2056" t="s">
        <v>43</v>
      </c>
      <c r="V2056">
        <v>74</v>
      </c>
      <c r="W2056">
        <v>38</v>
      </c>
      <c r="X2056" t="str">
        <f>IF(Table1[[#This Row],[Driver Age]]&lt;25,"(&lt;25) Young",IF(Table1[[#This Row],[Driver Age]]&lt;=60,"(25–60) Adult","(&gt;60) Senior"))</f>
        <v>(25–60) Adult</v>
      </c>
      <c r="Y2056" t="s">
        <v>75</v>
      </c>
      <c r="Z2056" t="s">
        <v>107</v>
      </c>
      <c r="AA2056" t="s">
        <v>76</v>
      </c>
      <c r="AB2056" t="s">
        <v>46</v>
      </c>
      <c r="AC2056">
        <v>22</v>
      </c>
      <c r="AD2056" t="s">
        <v>47</v>
      </c>
      <c r="AE2056" t="s">
        <v>65</v>
      </c>
      <c r="AF2056" t="s">
        <v>49</v>
      </c>
      <c r="AG2056" t="s">
        <v>50</v>
      </c>
      <c r="AH2056">
        <v>0.83</v>
      </c>
      <c r="AI2056" t="s">
        <v>108</v>
      </c>
      <c r="AJ2056" t="s">
        <v>91</v>
      </c>
    </row>
    <row r="2057" spans="1:36">
      <c r="A2057" t="s">
        <v>3309</v>
      </c>
      <c r="B2057">
        <f>1</f>
        <v>1</v>
      </c>
      <c r="C2057" t="s">
        <v>294</v>
      </c>
      <c r="D2057" t="str">
        <f>VLOOKUP(Table1[[#This Row],[State Name]], Lookup!$A$2:$B$33, 2, FALSE)</f>
        <v>MZ</v>
      </c>
      <c r="E2057" t="s">
        <v>33</v>
      </c>
      <c r="F2057">
        <v>2022</v>
      </c>
      <c r="G2057" t="s">
        <v>94</v>
      </c>
      <c r="H2057">
        <f t="shared" si="32"/>
        <v>8</v>
      </c>
      <c r="I2057" s="3">
        <f>DATE(Table1[[#This Row],[Year]],Table1[[#This Row],[Month_Number]],1)</f>
        <v>44774</v>
      </c>
      <c r="J2057" t="s">
        <v>35</v>
      </c>
      <c r="K2057" t="s">
        <v>3310</v>
      </c>
      <c r="L2057" t="s">
        <v>50</v>
      </c>
      <c r="M2057">
        <v>3</v>
      </c>
      <c r="N2057" t="s">
        <v>162</v>
      </c>
      <c r="O2057">
        <v>6</v>
      </c>
      <c r="P2057">
        <v>2</v>
      </c>
      <c r="Q2057" t="s">
        <v>119</v>
      </c>
      <c r="R2057" t="s">
        <v>40</v>
      </c>
      <c r="S2057" t="s">
        <v>73</v>
      </c>
      <c r="T2057" t="s">
        <v>63</v>
      </c>
      <c r="U2057" t="s">
        <v>43</v>
      </c>
      <c r="V2057">
        <v>37</v>
      </c>
      <c r="W2057">
        <v>50</v>
      </c>
      <c r="X2057" t="str">
        <f>IF(Table1[[#This Row],[Driver Age]]&lt;25,"(&lt;25) Young",IF(Table1[[#This Row],[Driver Age]]&lt;=60,"(25–60) Adult","(&gt;60) Senior"))</f>
        <v>(25–60) Adult</v>
      </c>
      <c r="Y2057" t="s">
        <v>44</v>
      </c>
      <c r="Z2057" t="s">
        <v>107</v>
      </c>
      <c r="AA2057" t="s">
        <v>45</v>
      </c>
      <c r="AB2057" t="s">
        <v>77</v>
      </c>
      <c r="AC2057">
        <v>19</v>
      </c>
      <c r="AD2057" t="s">
        <v>114</v>
      </c>
      <c r="AE2057" t="s">
        <v>79</v>
      </c>
      <c r="AF2057" t="s">
        <v>49</v>
      </c>
      <c r="AG2057" t="s">
        <v>50</v>
      </c>
      <c r="AH2057">
        <v>0.33</v>
      </c>
      <c r="AI2057" t="s">
        <v>66</v>
      </c>
      <c r="AJ2057" t="s">
        <v>109</v>
      </c>
    </row>
    <row r="2058" spans="1:36">
      <c r="A2058" t="s">
        <v>3311</v>
      </c>
      <c r="B2058">
        <f>1</f>
        <v>1</v>
      </c>
      <c r="C2058" t="s">
        <v>122</v>
      </c>
      <c r="D2058" t="str">
        <f>VLOOKUP(Table1[[#This Row],[State Name]], Lookup!$A$2:$B$33, 2, FALSE)</f>
        <v>RJ</v>
      </c>
      <c r="E2058" t="s">
        <v>123</v>
      </c>
      <c r="F2058">
        <v>2022</v>
      </c>
      <c r="G2058" t="s">
        <v>83</v>
      </c>
      <c r="H2058">
        <f t="shared" si="32"/>
        <v>6</v>
      </c>
      <c r="I2058" s="3">
        <f>DATE(Table1[[#This Row],[Year]],Table1[[#This Row],[Month_Number]],1)</f>
        <v>44713</v>
      </c>
      <c r="J2058" t="s">
        <v>95</v>
      </c>
      <c r="K2058" t="s">
        <v>2578</v>
      </c>
      <c r="L2058" t="s">
        <v>59</v>
      </c>
      <c r="M2058">
        <v>5</v>
      </c>
      <c r="N2058" t="s">
        <v>86</v>
      </c>
      <c r="O2058">
        <v>8</v>
      </c>
      <c r="P2058">
        <v>5</v>
      </c>
      <c r="Q2058" t="s">
        <v>119</v>
      </c>
      <c r="R2058" t="s">
        <v>88</v>
      </c>
      <c r="S2058" t="s">
        <v>41</v>
      </c>
      <c r="T2058" t="s">
        <v>74</v>
      </c>
      <c r="U2058" t="s">
        <v>89</v>
      </c>
      <c r="V2058">
        <v>112</v>
      </c>
      <c r="W2058">
        <v>23</v>
      </c>
      <c r="X2058" t="str">
        <f>IF(Table1[[#This Row],[Driver Age]]&lt;25,"(&lt;25) Young",IF(Table1[[#This Row],[Driver Age]]&lt;=60,"(25–60) Adult","(&gt;60) Senior"))</f>
        <v>(&lt;25) Young</v>
      </c>
      <c r="Y2058" t="s">
        <v>75</v>
      </c>
      <c r="Z2058" t="s">
        <v>107</v>
      </c>
      <c r="AA2058" t="s">
        <v>45</v>
      </c>
      <c r="AB2058" t="s">
        <v>64</v>
      </c>
      <c r="AC2058">
        <v>7</v>
      </c>
      <c r="AD2058" t="s">
        <v>78</v>
      </c>
      <c r="AE2058" t="s">
        <v>79</v>
      </c>
      <c r="AF2058" t="s">
        <v>49</v>
      </c>
      <c r="AG2058" t="s">
        <v>50</v>
      </c>
      <c r="AH2058">
        <v>0.62</v>
      </c>
      <c r="AI2058" t="s">
        <v>168</v>
      </c>
      <c r="AJ2058" t="s">
        <v>81</v>
      </c>
    </row>
    <row r="2059" spans="1:36">
      <c r="A2059" t="s">
        <v>3312</v>
      </c>
      <c r="B2059">
        <f>1</f>
        <v>1</v>
      </c>
      <c r="C2059" t="s">
        <v>220</v>
      </c>
      <c r="D2059" t="str">
        <f>VLOOKUP(Table1[[#This Row],[State Name]], Lookup!$A$2:$B$33, 2, FALSE)</f>
        <v>NL</v>
      </c>
      <c r="E2059" t="s">
        <v>33</v>
      </c>
      <c r="F2059">
        <v>2023</v>
      </c>
      <c r="G2059" t="s">
        <v>124</v>
      </c>
      <c r="H2059">
        <f t="shared" si="32"/>
        <v>7</v>
      </c>
      <c r="I2059" s="3">
        <f>DATE(Table1[[#This Row],[Year]],Table1[[#This Row],[Month_Number]],1)</f>
        <v>45108</v>
      </c>
      <c r="J2059" t="s">
        <v>35</v>
      </c>
      <c r="K2059" t="s">
        <v>3313</v>
      </c>
      <c r="L2059" t="s">
        <v>50</v>
      </c>
      <c r="M2059">
        <v>2</v>
      </c>
      <c r="N2059" t="s">
        <v>128</v>
      </c>
      <c r="O2059">
        <v>1</v>
      </c>
      <c r="P2059">
        <v>0</v>
      </c>
      <c r="Q2059" t="s">
        <v>72</v>
      </c>
      <c r="R2059" t="s">
        <v>88</v>
      </c>
      <c r="S2059" t="s">
        <v>41</v>
      </c>
      <c r="T2059" t="s">
        <v>63</v>
      </c>
      <c r="U2059" t="s">
        <v>43</v>
      </c>
      <c r="V2059">
        <v>116</v>
      </c>
      <c r="W2059">
        <v>22</v>
      </c>
      <c r="X2059" t="str">
        <f>IF(Table1[[#This Row],[Driver Age]]&lt;25,"(&lt;25) Young",IF(Table1[[#This Row],[Driver Age]]&lt;=60,"(25–60) Adult","(&gt;60) Senior"))</f>
        <v>(&lt;25) Young</v>
      </c>
      <c r="Y2059" t="s">
        <v>75</v>
      </c>
      <c r="Z2059" t="s">
        <v>33</v>
      </c>
      <c r="AA2059" t="s">
        <v>76</v>
      </c>
      <c r="AB2059" t="s">
        <v>77</v>
      </c>
      <c r="AC2059">
        <v>2</v>
      </c>
      <c r="AD2059" t="s">
        <v>47</v>
      </c>
      <c r="AE2059" t="s">
        <v>79</v>
      </c>
      <c r="AF2059" t="s">
        <v>49</v>
      </c>
      <c r="AG2059" t="s">
        <v>143</v>
      </c>
      <c r="AH2059">
        <v>0</v>
      </c>
      <c r="AI2059" t="s">
        <v>168</v>
      </c>
      <c r="AJ2059" t="s">
        <v>81</v>
      </c>
    </row>
    <row r="2060" spans="1:36">
      <c r="A2060" t="s">
        <v>3314</v>
      </c>
      <c r="B2060">
        <f>1</f>
        <v>1</v>
      </c>
      <c r="C2060" t="s">
        <v>220</v>
      </c>
      <c r="D2060" t="str">
        <f>VLOOKUP(Table1[[#This Row],[State Name]], Lookup!$A$2:$B$33, 2, FALSE)</f>
        <v>NL</v>
      </c>
      <c r="E2060" t="s">
        <v>33</v>
      </c>
      <c r="F2060">
        <v>2020</v>
      </c>
      <c r="G2060" t="s">
        <v>111</v>
      </c>
      <c r="H2060">
        <f t="shared" si="32"/>
        <v>10</v>
      </c>
      <c r="I2060" s="3">
        <f>DATE(Table1[[#This Row],[Year]],Table1[[#This Row],[Month_Number]],1)</f>
        <v>44105</v>
      </c>
      <c r="J2060" t="s">
        <v>57</v>
      </c>
      <c r="K2060" t="s">
        <v>1464</v>
      </c>
      <c r="L2060" t="s">
        <v>59</v>
      </c>
      <c r="M2060">
        <v>2</v>
      </c>
      <c r="N2060" t="s">
        <v>162</v>
      </c>
      <c r="O2060">
        <v>1</v>
      </c>
      <c r="P2060">
        <v>0</v>
      </c>
      <c r="Q2060" t="s">
        <v>39</v>
      </c>
      <c r="R2060" t="s">
        <v>104</v>
      </c>
      <c r="S2060" t="s">
        <v>73</v>
      </c>
      <c r="T2060" t="s">
        <v>63</v>
      </c>
      <c r="U2060" t="s">
        <v>33</v>
      </c>
      <c r="V2060">
        <v>90</v>
      </c>
      <c r="W2060">
        <v>55</v>
      </c>
      <c r="X2060" t="str">
        <f>IF(Table1[[#This Row],[Driver Age]]&lt;25,"(&lt;25) Young",IF(Table1[[#This Row],[Driver Age]]&lt;=60,"(25–60) Adult","(&gt;60) Senior"))</f>
        <v>(25–60) Adult</v>
      </c>
      <c r="Y2060" t="s">
        <v>75</v>
      </c>
      <c r="Z2060" t="s">
        <v>33</v>
      </c>
      <c r="AA2060" t="s">
        <v>45</v>
      </c>
      <c r="AB2060" t="s">
        <v>77</v>
      </c>
      <c r="AC2060">
        <v>6</v>
      </c>
      <c r="AD2060" t="s">
        <v>78</v>
      </c>
      <c r="AE2060" t="s">
        <v>48</v>
      </c>
      <c r="AF2060" t="s">
        <v>49</v>
      </c>
      <c r="AG2060" t="s">
        <v>143</v>
      </c>
      <c r="AH2060">
        <v>0</v>
      </c>
      <c r="AI2060" t="s">
        <v>66</v>
      </c>
      <c r="AJ2060" t="s">
        <v>67</v>
      </c>
    </row>
    <row r="2061" spans="1:36">
      <c r="A2061" t="s">
        <v>3315</v>
      </c>
      <c r="B2061">
        <f>1</f>
        <v>1</v>
      </c>
      <c r="C2061" t="s">
        <v>220</v>
      </c>
      <c r="D2061" t="str">
        <f>VLOOKUP(Table1[[#This Row],[State Name]], Lookup!$A$2:$B$33, 2, FALSE)</f>
        <v>NL</v>
      </c>
      <c r="E2061" t="s">
        <v>33</v>
      </c>
      <c r="F2061">
        <v>2022</v>
      </c>
      <c r="G2061" t="s">
        <v>117</v>
      </c>
      <c r="H2061">
        <f t="shared" si="32"/>
        <v>12</v>
      </c>
      <c r="I2061" s="3">
        <f>DATE(Table1[[#This Row],[Year]],Table1[[#This Row],[Month_Number]],1)</f>
        <v>44896</v>
      </c>
      <c r="J2061" t="s">
        <v>101</v>
      </c>
      <c r="K2061" t="s">
        <v>3316</v>
      </c>
      <c r="L2061" t="s">
        <v>37</v>
      </c>
      <c r="M2061">
        <v>3</v>
      </c>
      <c r="N2061" t="s">
        <v>162</v>
      </c>
      <c r="O2061">
        <v>2</v>
      </c>
      <c r="P2061">
        <v>0</v>
      </c>
      <c r="Q2061" t="s">
        <v>72</v>
      </c>
      <c r="R2061" t="s">
        <v>40</v>
      </c>
      <c r="S2061" t="s">
        <v>41</v>
      </c>
      <c r="T2061" t="s">
        <v>63</v>
      </c>
      <c r="U2061" t="s">
        <v>43</v>
      </c>
      <c r="V2061">
        <v>76</v>
      </c>
      <c r="W2061">
        <v>22</v>
      </c>
      <c r="X2061" t="str">
        <f>IF(Table1[[#This Row],[Driver Age]]&lt;25,"(&lt;25) Young",IF(Table1[[#This Row],[Driver Age]]&lt;=60,"(25–60) Adult","(&gt;60) Senior"))</f>
        <v>(&lt;25) Young</v>
      </c>
      <c r="Y2061" t="s">
        <v>75</v>
      </c>
      <c r="Z2061" t="s">
        <v>33</v>
      </c>
      <c r="AA2061" t="s">
        <v>76</v>
      </c>
      <c r="AB2061" t="s">
        <v>46</v>
      </c>
      <c r="AC2061">
        <v>5</v>
      </c>
      <c r="AD2061" t="s">
        <v>78</v>
      </c>
      <c r="AE2061" t="s">
        <v>79</v>
      </c>
      <c r="AF2061" t="s">
        <v>49</v>
      </c>
      <c r="AG2061" t="s">
        <v>143</v>
      </c>
      <c r="AH2061">
        <v>0</v>
      </c>
      <c r="AI2061" t="s">
        <v>168</v>
      </c>
      <c r="AJ2061" t="s">
        <v>91</v>
      </c>
    </row>
    <row r="2062" spans="1:36">
      <c r="A2062" t="s">
        <v>3317</v>
      </c>
      <c r="B2062">
        <f>1</f>
        <v>1</v>
      </c>
      <c r="C2062" t="s">
        <v>197</v>
      </c>
      <c r="D2062" t="str">
        <f>VLOOKUP(Table1[[#This Row],[State Name]], Lookup!$A$2:$B$33, 2, FALSE)</f>
        <v>GJ</v>
      </c>
      <c r="E2062" t="s">
        <v>198</v>
      </c>
      <c r="F2062">
        <v>2022</v>
      </c>
      <c r="G2062" t="s">
        <v>171</v>
      </c>
      <c r="H2062">
        <f t="shared" si="32"/>
        <v>2</v>
      </c>
      <c r="I2062" s="3">
        <f>DATE(Table1[[#This Row],[Year]],Table1[[#This Row],[Month_Number]],1)</f>
        <v>44593</v>
      </c>
      <c r="J2062" t="s">
        <v>101</v>
      </c>
      <c r="K2062" t="s">
        <v>3318</v>
      </c>
      <c r="L2062" t="s">
        <v>37</v>
      </c>
      <c r="M2062">
        <v>1</v>
      </c>
      <c r="N2062" t="s">
        <v>86</v>
      </c>
      <c r="O2062">
        <v>9</v>
      </c>
      <c r="P2062">
        <v>5</v>
      </c>
      <c r="Q2062" t="s">
        <v>87</v>
      </c>
      <c r="R2062" t="s">
        <v>88</v>
      </c>
      <c r="S2062" t="s">
        <v>120</v>
      </c>
      <c r="T2062" t="s">
        <v>105</v>
      </c>
      <c r="U2062" t="s">
        <v>43</v>
      </c>
      <c r="V2062">
        <v>97</v>
      </c>
      <c r="W2062">
        <v>30</v>
      </c>
      <c r="X2062" t="str">
        <f>IF(Table1[[#This Row],[Driver Age]]&lt;25,"(&lt;25) Young",IF(Table1[[#This Row],[Driver Age]]&lt;=60,"(25–60) Adult","(&gt;60) Senior"))</f>
        <v>(25–60) Adult</v>
      </c>
      <c r="Y2062" t="s">
        <v>75</v>
      </c>
      <c r="Z2062" t="s">
        <v>33</v>
      </c>
      <c r="AA2062" t="s">
        <v>76</v>
      </c>
      <c r="AB2062" t="s">
        <v>77</v>
      </c>
      <c r="AC2062">
        <v>18</v>
      </c>
      <c r="AD2062" t="s">
        <v>114</v>
      </c>
      <c r="AE2062" t="s">
        <v>79</v>
      </c>
      <c r="AF2062" t="s">
        <v>49</v>
      </c>
      <c r="AG2062" t="s">
        <v>50</v>
      </c>
      <c r="AH2062">
        <v>0.56000000000000005</v>
      </c>
      <c r="AI2062" t="s">
        <v>80</v>
      </c>
      <c r="AJ2062" t="s">
        <v>67</v>
      </c>
    </row>
    <row r="2063" spans="1:36">
      <c r="A2063" t="s">
        <v>3319</v>
      </c>
      <c r="B2063">
        <f>1</f>
        <v>1</v>
      </c>
      <c r="C2063" t="s">
        <v>152</v>
      </c>
      <c r="D2063" t="str">
        <f>VLOOKUP(Table1[[#This Row],[State Name]], Lookup!$A$2:$B$33, 2, FALSE)</f>
        <v>AP</v>
      </c>
      <c r="E2063" t="s">
        <v>440</v>
      </c>
      <c r="F2063">
        <v>2021</v>
      </c>
      <c r="G2063" t="s">
        <v>34</v>
      </c>
      <c r="H2063">
        <f t="shared" si="32"/>
        <v>5</v>
      </c>
      <c r="I2063" s="3">
        <f>DATE(Table1[[#This Row],[Year]],Table1[[#This Row],[Month_Number]],1)</f>
        <v>44317</v>
      </c>
      <c r="J2063" t="s">
        <v>84</v>
      </c>
      <c r="K2063" t="s">
        <v>2162</v>
      </c>
      <c r="L2063" t="s">
        <v>59</v>
      </c>
      <c r="M2063">
        <v>2</v>
      </c>
      <c r="N2063" t="s">
        <v>113</v>
      </c>
      <c r="O2063">
        <v>5</v>
      </c>
      <c r="P2063">
        <v>0</v>
      </c>
      <c r="Q2063" t="s">
        <v>103</v>
      </c>
      <c r="R2063" t="s">
        <v>104</v>
      </c>
      <c r="S2063" t="s">
        <v>41</v>
      </c>
      <c r="T2063" t="s">
        <v>105</v>
      </c>
      <c r="U2063" t="s">
        <v>89</v>
      </c>
      <c r="V2063">
        <v>102</v>
      </c>
      <c r="W2063">
        <v>62</v>
      </c>
      <c r="X2063" t="str">
        <f>IF(Table1[[#This Row],[Driver Age]]&lt;25,"(&lt;25) Young",IF(Table1[[#This Row],[Driver Age]]&lt;=60,"(25–60) Adult","(&gt;60) Senior"))</f>
        <v>(&gt;60) Senior</v>
      </c>
      <c r="Y2063" t="s">
        <v>75</v>
      </c>
      <c r="Z2063" t="s">
        <v>33</v>
      </c>
      <c r="AA2063" t="s">
        <v>76</v>
      </c>
      <c r="AB2063" t="s">
        <v>97</v>
      </c>
      <c r="AC2063">
        <v>22</v>
      </c>
      <c r="AD2063" t="s">
        <v>47</v>
      </c>
      <c r="AE2063" t="s">
        <v>48</v>
      </c>
      <c r="AF2063" t="s">
        <v>26</v>
      </c>
      <c r="AG2063" t="s">
        <v>143</v>
      </c>
      <c r="AH2063">
        <v>0</v>
      </c>
      <c r="AI2063" t="s">
        <v>66</v>
      </c>
      <c r="AJ2063" t="s">
        <v>67</v>
      </c>
    </row>
    <row r="2064" spans="1:36">
      <c r="A2064" t="s">
        <v>3320</v>
      </c>
      <c r="B2064">
        <f>1</f>
        <v>1</v>
      </c>
      <c r="C2064" t="s">
        <v>149</v>
      </c>
      <c r="D2064" t="str">
        <f>VLOOKUP(Table1[[#This Row],[State Name]], Lookup!$A$2:$B$33, 2, FALSE)</f>
        <v>AR</v>
      </c>
      <c r="E2064" t="s">
        <v>33</v>
      </c>
      <c r="F2064">
        <v>2020</v>
      </c>
      <c r="G2064" t="s">
        <v>34</v>
      </c>
      <c r="H2064">
        <f t="shared" si="32"/>
        <v>5</v>
      </c>
      <c r="I2064" s="3">
        <f>DATE(Table1[[#This Row],[Year]],Table1[[#This Row],[Month_Number]],1)</f>
        <v>43952</v>
      </c>
      <c r="J2064" t="s">
        <v>95</v>
      </c>
      <c r="K2064" t="s">
        <v>1833</v>
      </c>
      <c r="L2064" t="s">
        <v>50</v>
      </c>
      <c r="M2064">
        <v>1</v>
      </c>
      <c r="N2064" t="s">
        <v>162</v>
      </c>
      <c r="O2064">
        <v>3</v>
      </c>
      <c r="P2064">
        <v>1</v>
      </c>
      <c r="Q2064" t="s">
        <v>72</v>
      </c>
      <c r="R2064" t="s">
        <v>88</v>
      </c>
      <c r="S2064" t="s">
        <v>62</v>
      </c>
      <c r="T2064" t="s">
        <v>63</v>
      </c>
      <c r="U2064" t="s">
        <v>106</v>
      </c>
      <c r="V2064">
        <v>108</v>
      </c>
      <c r="W2064">
        <v>48</v>
      </c>
      <c r="X2064" t="str">
        <f>IF(Table1[[#This Row],[Driver Age]]&lt;25,"(&lt;25) Young",IF(Table1[[#This Row],[Driver Age]]&lt;=60,"(25–60) Adult","(&gt;60) Senior"))</f>
        <v>(25–60) Adult</v>
      </c>
      <c r="Y2064" t="s">
        <v>44</v>
      </c>
      <c r="Z2064" t="s">
        <v>90</v>
      </c>
      <c r="AA2064" t="s">
        <v>76</v>
      </c>
      <c r="AB2064" t="s">
        <v>77</v>
      </c>
      <c r="AC2064">
        <v>17</v>
      </c>
      <c r="AD2064" t="s">
        <v>114</v>
      </c>
      <c r="AE2064" t="s">
        <v>48</v>
      </c>
      <c r="AF2064" t="s">
        <v>49</v>
      </c>
      <c r="AG2064" t="s">
        <v>50</v>
      </c>
      <c r="AH2064">
        <v>0.33</v>
      </c>
      <c r="AI2064" t="s">
        <v>108</v>
      </c>
      <c r="AJ2064" t="s">
        <v>67</v>
      </c>
    </row>
    <row r="2065" spans="1:36">
      <c r="A2065" t="s">
        <v>3321</v>
      </c>
      <c r="B2065">
        <f>1</f>
        <v>1</v>
      </c>
      <c r="C2065" t="s">
        <v>122</v>
      </c>
      <c r="D2065" t="str">
        <f>VLOOKUP(Table1[[#This Row],[State Name]], Lookup!$A$2:$B$33, 2, FALSE)</f>
        <v>RJ</v>
      </c>
      <c r="E2065" t="s">
        <v>483</v>
      </c>
      <c r="F2065">
        <v>2020</v>
      </c>
      <c r="G2065" t="s">
        <v>56</v>
      </c>
      <c r="H2065">
        <f t="shared" si="32"/>
        <v>1</v>
      </c>
      <c r="I2065" s="3">
        <f>DATE(Table1[[#This Row],[Year]],Table1[[#This Row],[Month_Number]],1)</f>
        <v>43831</v>
      </c>
      <c r="J2065" t="s">
        <v>95</v>
      </c>
      <c r="K2065" t="s">
        <v>724</v>
      </c>
      <c r="L2065" t="s">
        <v>37</v>
      </c>
      <c r="M2065">
        <v>2</v>
      </c>
      <c r="N2065" t="s">
        <v>113</v>
      </c>
      <c r="O2065">
        <v>3</v>
      </c>
      <c r="P2065">
        <v>2</v>
      </c>
      <c r="Q2065" t="s">
        <v>87</v>
      </c>
      <c r="R2065" t="s">
        <v>40</v>
      </c>
      <c r="S2065" t="s">
        <v>73</v>
      </c>
      <c r="T2065" t="s">
        <v>74</v>
      </c>
      <c r="U2065" t="s">
        <v>33</v>
      </c>
      <c r="V2065">
        <v>67</v>
      </c>
      <c r="W2065">
        <v>29</v>
      </c>
      <c r="X2065" t="str">
        <f>IF(Table1[[#This Row],[Driver Age]]&lt;25,"(&lt;25) Young",IF(Table1[[#This Row],[Driver Age]]&lt;=60,"(25–60) Adult","(&gt;60) Senior"))</f>
        <v>(25–60) Adult</v>
      </c>
      <c r="Y2065" t="s">
        <v>75</v>
      </c>
      <c r="Z2065" t="s">
        <v>107</v>
      </c>
      <c r="AA2065" t="s">
        <v>45</v>
      </c>
      <c r="AB2065" t="s">
        <v>64</v>
      </c>
      <c r="AC2065">
        <v>8</v>
      </c>
      <c r="AD2065" t="s">
        <v>78</v>
      </c>
      <c r="AE2065" t="s">
        <v>48</v>
      </c>
      <c r="AF2065" t="s">
        <v>49</v>
      </c>
      <c r="AG2065" t="s">
        <v>50</v>
      </c>
      <c r="AH2065">
        <v>0.67</v>
      </c>
      <c r="AI2065" t="s">
        <v>80</v>
      </c>
      <c r="AJ2065" t="s">
        <v>52</v>
      </c>
    </row>
    <row r="2066" spans="1:36">
      <c r="A2066" t="s">
        <v>3322</v>
      </c>
      <c r="B2066">
        <f>1</f>
        <v>1</v>
      </c>
      <c r="C2066" t="s">
        <v>69</v>
      </c>
      <c r="D2066" t="str">
        <f>VLOOKUP(Table1[[#This Row],[State Name]], Lookup!$A$2:$B$33, 2, FALSE)</f>
        <v>CG</v>
      </c>
      <c r="E2066" t="s">
        <v>33</v>
      </c>
      <c r="F2066">
        <v>2018</v>
      </c>
      <c r="G2066" t="s">
        <v>192</v>
      </c>
      <c r="H2066">
        <f t="shared" si="32"/>
        <v>3</v>
      </c>
      <c r="I2066" s="3">
        <f>DATE(Table1[[#This Row],[Year]],Table1[[#This Row],[Month_Number]],1)</f>
        <v>43160</v>
      </c>
      <c r="J2066" t="s">
        <v>35</v>
      </c>
      <c r="K2066" t="s">
        <v>1710</v>
      </c>
      <c r="L2066" t="s">
        <v>59</v>
      </c>
      <c r="M2066">
        <v>2</v>
      </c>
      <c r="N2066" t="s">
        <v>113</v>
      </c>
      <c r="O2066">
        <v>3</v>
      </c>
      <c r="P2066">
        <v>0</v>
      </c>
      <c r="Q2066" t="s">
        <v>103</v>
      </c>
      <c r="R2066" t="s">
        <v>88</v>
      </c>
      <c r="S2066" t="s">
        <v>120</v>
      </c>
      <c r="T2066" t="s">
        <v>74</v>
      </c>
      <c r="U2066" t="s">
        <v>33</v>
      </c>
      <c r="V2066">
        <v>72</v>
      </c>
      <c r="W2066">
        <v>59</v>
      </c>
      <c r="X2066" t="str">
        <f>IF(Table1[[#This Row],[Driver Age]]&lt;25,"(&lt;25) Young",IF(Table1[[#This Row],[Driver Age]]&lt;=60,"(25–60) Adult","(&gt;60) Senior"))</f>
        <v>(25–60) Adult</v>
      </c>
      <c r="Y2066" t="s">
        <v>75</v>
      </c>
      <c r="Z2066" t="s">
        <v>90</v>
      </c>
      <c r="AA2066" t="s">
        <v>45</v>
      </c>
      <c r="AB2066" t="s">
        <v>46</v>
      </c>
      <c r="AC2066">
        <v>21</v>
      </c>
      <c r="AD2066" t="s">
        <v>47</v>
      </c>
      <c r="AE2066" t="s">
        <v>65</v>
      </c>
      <c r="AF2066" t="s">
        <v>49</v>
      </c>
      <c r="AG2066" t="s">
        <v>143</v>
      </c>
      <c r="AH2066">
        <v>0</v>
      </c>
      <c r="AI2066" t="s">
        <v>66</v>
      </c>
      <c r="AJ2066" t="s">
        <v>91</v>
      </c>
    </row>
    <row r="2067" spans="1:36">
      <c r="A2067" t="s">
        <v>3323</v>
      </c>
      <c r="B2067">
        <f>1</f>
        <v>1</v>
      </c>
      <c r="C2067" t="s">
        <v>157</v>
      </c>
      <c r="D2067" t="str">
        <f>VLOOKUP(Table1[[#This Row],[State Name]], Lookup!$A$2:$B$33, 2, FALSE)</f>
        <v>KA</v>
      </c>
      <c r="E2067" t="s">
        <v>158</v>
      </c>
      <c r="F2067">
        <v>2020</v>
      </c>
      <c r="G2067" t="s">
        <v>138</v>
      </c>
      <c r="H2067">
        <f t="shared" si="32"/>
        <v>9</v>
      </c>
      <c r="I2067" s="3">
        <f>DATE(Table1[[#This Row],[Year]],Table1[[#This Row],[Month_Number]],1)</f>
        <v>44075</v>
      </c>
      <c r="J2067" t="s">
        <v>35</v>
      </c>
      <c r="K2067" t="s">
        <v>3324</v>
      </c>
      <c r="L2067" t="s">
        <v>50</v>
      </c>
      <c r="M2067">
        <v>2</v>
      </c>
      <c r="N2067" t="s">
        <v>162</v>
      </c>
      <c r="O2067">
        <v>9</v>
      </c>
      <c r="P2067">
        <v>3</v>
      </c>
      <c r="Q2067" t="s">
        <v>72</v>
      </c>
      <c r="R2067" t="s">
        <v>40</v>
      </c>
      <c r="S2067" t="s">
        <v>73</v>
      </c>
      <c r="T2067" t="s">
        <v>63</v>
      </c>
      <c r="U2067" t="s">
        <v>89</v>
      </c>
      <c r="V2067">
        <v>94</v>
      </c>
      <c r="W2067">
        <v>62</v>
      </c>
      <c r="X2067" t="str">
        <f>IF(Table1[[#This Row],[Driver Age]]&lt;25,"(&lt;25) Young",IF(Table1[[#This Row],[Driver Age]]&lt;=60,"(25–60) Adult","(&gt;60) Senior"))</f>
        <v>(&gt;60) Senior</v>
      </c>
      <c r="Y2067" t="s">
        <v>75</v>
      </c>
      <c r="Z2067" t="s">
        <v>33</v>
      </c>
      <c r="AA2067" t="s">
        <v>76</v>
      </c>
      <c r="AB2067" t="s">
        <v>64</v>
      </c>
      <c r="AC2067">
        <v>15</v>
      </c>
      <c r="AD2067" t="s">
        <v>135</v>
      </c>
      <c r="AE2067" t="s">
        <v>48</v>
      </c>
      <c r="AF2067" t="s">
        <v>49</v>
      </c>
      <c r="AG2067" t="s">
        <v>50</v>
      </c>
      <c r="AH2067">
        <v>0.33</v>
      </c>
      <c r="AI2067" t="s">
        <v>66</v>
      </c>
      <c r="AJ2067" t="s">
        <v>67</v>
      </c>
    </row>
    <row r="2068" spans="1:36">
      <c r="A2068" t="s">
        <v>3325</v>
      </c>
      <c r="B2068">
        <f>1</f>
        <v>1</v>
      </c>
      <c r="C2068" t="s">
        <v>137</v>
      </c>
      <c r="D2068" t="str">
        <f>VLOOKUP(Table1[[#This Row],[State Name]], Lookup!$A$2:$B$33, 2, FALSE)</f>
        <v>AS</v>
      </c>
      <c r="E2068" t="s">
        <v>33</v>
      </c>
      <c r="F2068">
        <v>2018</v>
      </c>
      <c r="G2068" t="s">
        <v>111</v>
      </c>
      <c r="H2068">
        <f t="shared" si="32"/>
        <v>10</v>
      </c>
      <c r="I2068" s="3">
        <f>DATE(Table1[[#This Row],[Year]],Table1[[#This Row],[Month_Number]],1)</f>
        <v>43374</v>
      </c>
      <c r="J2068" t="s">
        <v>84</v>
      </c>
      <c r="K2068" t="s">
        <v>3326</v>
      </c>
      <c r="L2068" t="s">
        <v>50</v>
      </c>
      <c r="M2068">
        <v>5</v>
      </c>
      <c r="N2068" t="s">
        <v>86</v>
      </c>
      <c r="O2068">
        <v>1</v>
      </c>
      <c r="P2068">
        <v>3</v>
      </c>
      <c r="Q2068" t="s">
        <v>87</v>
      </c>
      <c r="R2068" t="s">
        <v>88</v>
      </c>
      <c r="S2068" t="s">
        <v>73</v>
      </c>
      <c r="T2068" t="s">
        <v>63</v>
      </c>
      <c r="U2068" t="s">
        <v>43</v>
      </c>
      <c r="V2068">
        <v>56</v>
      </c>
      <c r="W2068">
        <v>38</v>
      </c>
      <c r="X2068" t="str">
        <f>IF(Table1[[#This Row],[Driver Age]]&lt;25,"(&lt;25) Young",IF(Table1[[#This Row],[Driver Age]]&lt;=60,"(25–60) Adult","(&gt;60) Senior"))</f>
        <v>(25–60) Adult</v>
      </c>
      <c r="Y2068" t="s">
        <v>75</v>
      </c>
      <c r="Z2068" t="s">
        <v>90</v>
      </c>
      <c r="AA2068" t="s">
        <v>45</v>
      </c>
      <c r="AB2068" t="s">
        <v>77</v>
      </c>
      <c r="AC2068">
        <v>2</v>
      </c>
      <c r="AD2068" t="s">
        <v>47</v>
      </c>
      <c r="AE2068" t="s">
        <v>65</v>
      </c>
      <c r="AF2068" t="s">
        <v>26</v>
      </c>
      <c r="AG2068" t="s">
        <v>50</v>
      </c>
      <c r="AH2068">
        <v>3</v>
      </c>
      <c r="AI2068" t="s">
        <v>108</v>
      </c>
      <c r="AJ2068" t="s">
        <v>52</v>
      </c>
    </row>
    <row r="2069" spans="1:36">
      <c r="A2069" t="s">
        <v>3327</v>
      </c>
      <c r="B2069">
        <f>1</f>
        <v>1</v>
      </c>
      <c r="C2069" t="s">
        <v>116</v>
      </c>
      <c r="D2069" t="str">
        <f>VLOOKUP(Table1[[#This Row],[State Name]], Lookup!$A$2:$B$33, 2, FALSE)</f>
        <v>HP</v>
      </c>
      <c r="E2069" t="s">
        <v>33</v>
      </c>
      <c r="F2069">
        <v>2019</v>
      </c>
      <c r="G2069" t="s">
        <v>138</v>
      </c>
      <c r="H2069">
        <f t="shared" si="32"/>
        <v>9</v>
      </c>
      <c r="I2069" s="3">
        <f>DATE(Table1[[#This Row],[Year]],Table1[[#This Row],[Month_Number]],1)</f>
        <v>43709</v>
      </c>
      <c r="J2069" t="s">
        <v>35</v>
      </c>
      <c r="K2069" t="s">
        <v>3328</v>
      </c>
      <c r="L2069" t="s">
        <v>37</v>
      </c>
      <c r="M2069">
        <v>5</v>
      </c>
      <c r="N2069" t="s">
        <v>162</v>
      </c>
      <c r="O2069">
        <v>5</v>
      </c>
      <c r="P2069">
        <v>1</v>
      </c>
      <c r="Q2069" t="s">
        <v>72</v>
      </c>
      <c r="R2069" t="s">
        <v>40</v>
      </c>
      <c r="S2069" t="s">
        <v>41</v>
      </c>
      <c r="T2069" t="s">
        <v>105</v>
      </c>
      <c r="U2069" t="s">
        <v>89</v>
      </c>
      <c r="V2069">
        <v>45</v>
      </c>
      <c r="W2069">
        <v>53</v>
      </c>
      <c r="X2069" t="str">
        <f>IF(Table1[[#This Row],[Driver Age]]&lt;25,"(&lt;25) Young",IF(Table1[[#This Row],[Driver Age]]&lt;=60,"(25–60) Adult","(&gt;60) Senior"))</f>
        <v>(25–60) Adult</v>
      </c>
      <c r="Y2069" t="s">
        <v>44</v>
      </c>
      <c r="Z2069" t="s">
        <v>33</v>
      </c>
      <c r="AA2069" t="s">
        <v>45</v>
      </c>
      <c r="AB2069" t="s">
        <v>64</v>
      </c>
      <c r="AC2069">
        <v>22</v>
      </c>
      <c r="AD2069" t="s">
        <v>47</v>
      </c>
      <c r="AE2069" t="s">
        <v>65</v>
      </c>
      <c r="AF2069" t="s">
        <v>49</v>
      </c>
      <c r="AG2069" t="s">
        <v>50</v>
      </c>
      <c r="AH2069">
        <v>0.2</v>
      </c>
      <c r="AI2069" t="s">
        <v>66</v>
      </c>
      <c r="AJ2069" t="s">
        <v>109</v>
      </c>
    </row>
    <row r="2070" spans="1:36">
      <c r="A2070" t="s">
        <v>3329</v>
      </c>
      <c r="B2070">
        <f>1</f>
        <v>1</v>
      </c>
      <c r="C2070" t="s">
        <v>206</v>
      </c>
      <c r="D2070" t="str">
        <f>VLOOKUP(Table1[[#This Row],[State Name]], Lookup!$A$2:$B$33, 2, FALSE)</f>
        <v>OD</v>
      </c>
      <c r="E2070" t="s">
        <v>33</v>
      </c>
      <c r="F2070">
        <v>2019</v>
      </c>
      <c r="G2070" t="s">
        <v>94</v>
      </c>
      <c r="H2070">
        <f t="shared" si="32"/>
        <v>8</v>
      </c>
      <c r="I2070" s="3">
        <f>DATE(Table1[[#This Row],[Year]],Table1[[#This Row],[Month_Number]],1)</f>
        <v>43678</v>
      </c>
      <c r="J2070" t="s">
        <v>84</v>
      </c>
      <c r="K2070" t="s">
        <v>831</v>
      </c>
      <c r="L2070" t="s">
        <v>37</v>
      </c>
      <c r="M2070">
        <v>4</v>
      </c>
      <c r="N2070" t="s">
        <v>128</v>
      </c>
      <c r="O2070">
        <v>4</v>
      </c>
      <c r="P2070">
        <v>0</v>
      </c>
      <c r="Q2070" t="s">
        <v>39</v>
      </c>
      <c r="R2070" t="s">
        <v>40</v>
      </c>
      <c r="S2070" t="s">
        <v>62</v>
      </c>
      <c r="T2070" t="s">
        <v>74</v>
      </c>
      <c r="U2070" t="s">
        <v>89</v>
      </c>
      <c r="V2070">
        <v>57</v>
      </c>
      <c r="W2070">
        <v>25</v>
      </c>
      <c r="X2070" t="str">
        <f>IF(Table1[[#This Row],[Driver Age]]&lt;25,"(&lt;25) Young",IF(Table1[[#This Row],[Driver Age]]&lt;=60,"(25–60) Adult","(&gt;60) Senior"))</f>
        <v>(25–60) Adult</v>
      </c>
      <c r="Y2070" t="s">
        <v>75</v>
      </c>
      <c r="Z2070" t="s">
        <v>107</v>
      </c>
      <c r="AA2070" t="s">
        <v>76</v>
      </c>
      <c r="AB2070" t="s">
        <v>77</v>
      </c>
      <c r="AC2070">
        <v>16</v>
      </c>
      <c r="AD2070" t="s">
        <v>135</v>
      </c>
      <c r="AE2070" t="s">
        <v>65</v>
      </c>
      <c r="AF2070" t="s">
        <v>26</v>
      </c>
      <c r="AG2070" t="s">
        <v>143</v>
      </c>
      <c r="AH2070">
        <v>0</v>
      </c>
      <c r="AI2070" t="s">
        <v>80</v>
      </c>
      <c r="AJ2070" t="s">
        <v>52</v>
      </c>
    </row>
    <row r="2071" spans="1:36">
      <c r="A2071" t="s">
        <v>3330</v>
      </c>
      <c r="B2071">
        <f>1</f>
        <v>1</v>
      </c>
      <c r="C2071" t="s">
        <v>166</v>
      </c>
      <c r="D2071" t="str">
        <f>VLOOKUP(Table1[[#This Row],[State Name]], Lookup!$A$2:$B$33, 2, FALSE)</f>
        <v>MP</v>
      </c>
      <c r="E2071" t="s">
        <v>33</v>
      </c>
      <c r="F2071">
        <v>2020</v>
      </c>
      <c r="G2071" t="s">
        <v>56</v>
      </c>
      <c r="H2071">
        <f t="shared" si="32"/>
        <v>1</v>
      </c>
      <c r="I2071" s="3">
        <f>DATE(Table1[[#This Row],[Year]],Table1[[#This Row],[Month_Number]],1)</f>
        <v>43831</v>
      </c>
      <c r="J2071" t="s">
        <v>154</v>
      </c>
      <c r="K2071" t="s">
        <v>3331</v>
      </c>
      <c r="L2071" t="s">
        <v>59</v>
      </c>
      <c r="M2071">
        <v>4</v>
      </c>
      <c r="N2071" t="s">
        <v>113</v>
      </c>
      <c r="O2071">
        <v>6</v>
      </c>
      <c r="P2071">
        <v>5</v>
      </c>
      <c r="Q2071" t="s">
        <v>119</v>
      </c>
      <c r="R2071" t="s">
        <v>40</v>
      </c>
      <c r="S2071" t="s">
        <v>120</v>
      </c>
      <c r="T2071" t="s">
        <v>74</v>
      </c>
      <c r="U2071" t="s">
        <v>33</v>
      </c>
      <c r="V2071">
        <v>100</v>
      </c>
      <c r="W2071">
        <v>19</v>
      </c>
      <c r="X2071" t="str">
        <f>IF(Table1[[#This Row],[Driver Age]]&lt;25,"(&lt;25) Young",IF(Table1[[#This Row],[Driver Age]]&lt;=60,"(25–60) Adult","(&gt;60) Senior"))</f>
        <v>(&lt;25) Young</v>
      </c>
      <c r="Y2071" t="s">
        <v>44</v>
      </c>
      <c r="Z2071" t="s">
        <v>90</v>
      </c>
      <c r="AA2071" t="s">
        <v>76</v>
      </c>
      <c r="AB2071" t="s">
        <v>46</v>
      </c>
      <c r="AC2071">
        <v>8</v>
      </c>
      <c r="AD2071" t="s">
        <v>78</v>
      </c>
      <c r="AE2071" t="s">
        <v>48</v>
      </c>
      <c r="AF2071" t="s">
        <v>26</v>
      </c>
      <c r="AG2071" t="s">
        <v>50</v>
      </c>
      <c r="AH2071">
        <v>0.83</v>
      </c>
      <c r="AI2071" t="s">
        <v>168</v>
      </c>
      <c r="AJ2071" t="s">
        <v>67</v>
      </c>
    </row>
    <row r="2072" spans="1:36">
      <c r="A2072" t="s">
        <v>3332</v>
      </c>
      <c r="B2072">
        <f>1</f>
        <v>1</v>
      </c>
      <c r="C2072" t="s">
        <v>220</v>
      </c>
      <c r="D2072" t="str">
        <f>VLOOKUP(Table1[[#This Row],[State Name]], Lookup!$A$2:$B$33, 2, FALSE)</f>
        <v>NL</v>
      </c>
      <c r="E2072" t="s">
        <v>33</v>
      </c>
      <c r="F2072">
        <v>2022</v>
      </c>
      <c r="G2072" t="s">
        <v>100</v>
      </c>
      <c r="H2072">
        <f t="shared" si="32"/>
        <v>11</v>
      </c>
      <c r="I2072" s="3">
        <f>DATE(Table1[[#This Row],[Year]],Table1[[#This Row],[Month_Number]],1)</f>
        <v>44866</v>
      </c>
      <c r="J2072" t="s">
        <v>35</v>
      </c>
      <c r="K2072" t="s">
        <v>3144</v>
      </c>
      <c r="L2072" t="s">
        <v>37</v>
      </c>
      <c r="M2072">
        <v>3</v>
      </c>
      <c r="N2072" t="s">
        <v>162</v>
      </c>
      <c r="O2072">
        <v>1</v>
      </c>
      <c r="P2072">
        <v>4</v>
      </c>
      <c r="Q2072" t="s">
        <v>103</v>
      </c>
      <c r="R2072" t="s">
        <v>40</v>
      </c>
      <c r="S2072" t="s">
        <v>73</v>
      </c>
      <c r="T2072" t="s">
        <v>42</v>
      </c>
      <c r="U2072" t="s">
        <v>89</v>
      </c>
      <c r="V2072">
        <v>36</v>
      </c>
      <c r="W2072">
        <v>21</v>
      </c>
      <c r="X2072" t="str">
        <f>IF(Table1[[#This Row],[Driver Age]]&lt;25,"(&lt;25) Young",IF(Table1[[#This Row],[Driver Age]]&lt;=60,"(25–60) Adult","(&gt;60) Senior"))</f>
        <v>(&lt;25) Young</v>
      </c>
      <c r="Y2072" t="s">
        <v>44</v>
      </c>
      <c r="Z2072" t="s">
        <v>107</v>
      </c>
      <c r="AA2072" t="s">
        <v>45</v>
      </c>
      <c r="AB2072" t="s">
        <v>64</v>
      </c>
      <c r="AC2072">
        <v>11</v>
      </c>
      <c r="AD2072" t="s">
        <v>78</v>
      </c>
      <c r="AE2072" t="s">
        <v>79</v>
      </c>
      <c r="AF2072" t="s">
        <v>49</v>
      </c>
      <c r="AG2072" t="s">
        <v>50</v>
      </c>
      <c r="AH2072">
        <v>4</v>
      </c>
      <c r="AI2072" t="s">
        <v>168</v>
      </c>
      <c r="AJ2072" t="s">
        <v>109</v>
      </c>
    </row>
    <row r="2073" spans="1:36">
      <c r="A2073" t="s">
        <v>3333</v>
      </c>
      <c r="B2073">
        <f>1</f>
        <v>1</v>
      </c>
      <c r="C2073" t="s">
        <v>270</v>
      </c>
      <c r="D2073" t="str">
        <f>VLOOKUP(Table1[[#This Row],[State Name]], Lookup!$A$2:$B$33, 2, FALSE)</f>
        <v>HR</v>
      </c>
      <c r="E2073" t="s">
        <v>33</v>
      </c>
      <c r="F2073">
        <v>2023</v>
      </c>
      <c r="G2073" t="s">
        <v>100</v>
      </c>
      <c r="H2073">
        <f t="shared" si="32"/>
        <v>11</v>
      </c>
      <c r="I2073" s="3">
        <f>DATE(Table1[[#This Row],[Year]],Table1[[#This Row],[Month_Number]],1)</f>
        <v>45231</v>
      </c>
      <c r="J2073" t="s">
        <v>35</v>
      </c>
      <c r="K2073" t="s">
        <v>1464</v>
      </c>
      <c r="L2073" t="s">
        <v>59</v>
      </c>
      <c r="M2073">
        <v>3</v>
      </c>
      <c r="N2073" t="s">
        <v>71</v>
      </c>
      <c r="O2073">
        <v>0</v>
      </c>
      <c r="P2073">
        <v>5</v>
      </c>
      <c r="Q2073" t="s">
        <v>72</v>
      </c>
      <c r="R2073" t="s">
        <v>61</v>
      </c>
      <c r="S2073" t="s">
        <v>41</v>
      </c>
      <c r="T2073" t="s">
        <v>42</v>
      </c>
      <c r="U2073" t="s">
        <v>43</v>
      </c>
      <c r="V2073">
        <v>106</v>
      </c>
      <c r="W2073">
        <v>58</v>
      </c>
      <c r="X2073" t="str">
        <f>IF(Table1[[#This Row],[Driver Age]]&lt;25,"(&lt;25) Young",IF(Table1[[#This Row],[Driver Age]]&lt;=60,"(25–60) Adult","(&gt;60) Senior"))</f>
        <v>(25–60) Adult</v>
      </c>
      <c r="Y2073" t="s">
        <v>75</v>
      </c>
      <c r="Z2073" t="s">
        <v>90</v>
      </c>
      <c r="AA2073" t="s">
        <v>76</v>
      </c>
      <c r="AB2073" t="s">
        <v>77</v>
      </c>
      <c r="AC2073">
        <v>6</v>
      </c>
      <c r="AD2073" t="s">
        <v>78</v>
      </c>
      <c r="AE2073" t="s">
        <v>79</v>
      </c>
      <c r="AF2073" t="s">
        <v>49</v>
      </c>
      <c r="AG2073" t="s">
        <v>50</v>
      </c>
      <c r="AH2073">
        <v>0</v>
      </c>
      <c r="AI2073" t="s">
        <v>66</v>
      </c>
      <c r="AJ2073" t="s">
        <v>67</v>
      </c>
    </row>
    <row r="2074" spans="1:36">
      <c r="A2074" t="s">
        <v>3334</v>
      </c>
      <c r="B2074">
        <f>1</f>
        <v>1</v>
      </c>
      <c r="C2074" t="s">
        <v>183</v>
      </c>
      <c r="D2074" t="str">
        <f>VLOOKUP(Table1[[#This Row],[State Name]], Lookup!$A$2:$B$33, 2, FALSE)</f>
        <v>TN</v>
      </c>
      <c r="E2074" t="s">
        <v>403</v>
      </c>
      <c r="F2074">
        <v>2022</v>
      </c>
      <c r="G2074" t="s">
        <v>100</v>
      </c>
      <c r="H2074">
        <f t="shared" si="32"/>
        <v>11</v>
      </c>
      <c r="I2074" s="3">
        <f>DATE(Table1[[#This Row],[Year]],Table1[[#This Row],[Month_Number]],1)</f>
        <v>44866</v>
      </c>
      <c r="J2074" t="s">
        <v>95</v>
      </c>
      <c r="K2074" t="s">
        <v>2693</v>
      </c>
      <c r="L2074" t="s">
        <v>37</v>
      </c>
      <c r="M2074">
        <v>5</v>
      </c>
      <c r="N2074" t="s">
        <v>71</v>
      </c>
      <c r="O2074">
        <v>2</v>
      </c>
      <c r="P2074">
        <v>4</v>
      </c>
      <c r="Q2074" t="s">
        <v>103</v>
      </c>
      <c r="R2074" t="s">
        <v>104</v>
      </c>
      <c r="S2074" t="s">
        <v>62</v>
      </c>
      <c r="T2074" t="s">
        <v>105</v>
      </c>
      <c r="U2074" t="s">
        <v>89</v>
      </c>
      <c r="V2074">
        <v>74</v>
      </c>
      <c r="W2074">
        <v>44</v>
      </c>
      <c r="X2074" t="str">
        <f>IF(Table1[[#This Row],[Driver Age]]&lt;25,"(&lt;25) Young",IF(Table1[[#This Row],[Driver Age]]&lt;=60,"(25–60) Adult","(&gt;60) Senior"))</f>
        <v>(25–60) Adult</v>
      </c>
      <c r="Y2074" t="s">
        <v>75</v>
      </c>
      <c r="Z2074" t="s">
        <v>107</v>
      </c>
      <c r="AA2074" t="s">
        <v>76</v>
      </c>
      <c r="AB2074" t="s">
        <v>77</v>
      </c>
      <c r="AC2074">
        <v>10</v>
      </c>
      <c r="AD2074" t="s">
        <v>78</v>
      </c>
      <c r="AE2074" t="s">
        <v>79</v>
      </c>
      <c r="AF2074" t="s">
        <v>49</v>
      </c>
      <c r="AG2074" t="s">
        <v>50</v>
      </c>
      <c r="AH2074">
        <v>2</v>
      </c>
      <c r="AI2074" t="s">
        <v>108</v>
      </c>
      <c r="AJ2074" t="s">
        <v>91</v>
      </c>
    </row>
    <row r="2075" spans="1:36">
      <c r="A2075" t="s">
        <v>3335</v>
      </c>
      <c r="B2075">
        <f>1</f>
        <v>1</v>
      </c>
      <c r="C2075" t="s">
        <v>220</v>
      </c>
      <c r="D2075" t="str">
        <f>VLOOKUP(Table1[[#This Row],[State Name]], Lookup!$A$2:$B$33, 2, FALSE)</f>
        <v>NL</v>
      </c>
      <c r="E2075" t="s">
        <v>33</v>
      </c>
      <c r="F2075">
        <v>2020</v>
      </c>
      <c r="G2075" t="s">
        <v>94</v>
      </c>
      <c r="H2075">
        <f t="shared" si="32"/>
        <v>8</v>
      </c>
      <c r="I2075" s="3">
        <f>DATE(Table1[[#This Row],[Year]],Table1[[#This Row],[Month_Number]],1)</f>
        <v>44044</v>
      </c>
      <c r="J2075" t="s">
        <v>84</v>
      </c>
      <c r="K2075" t="s">
        <v>3336</v>
      </c>
      <c r="L2075" t="s">
        <v>59</v>
      </c>
      <c r="M2075">
        <v>5</v>
      </c>
      <c r="N2075" t="s">
        <v>86</v>
      </c>
      <c r="O2075">
        <v>6</v>
      </c>
      <c r="P2075">
        <v>4</v>
      </c>
      <c r="Q2075" t="s">
        <v>87</v>
      </c>
      <c r="R2075" t="s">
        <v>88</v>
      </c>
      <c r="S2075" t="s">
        <v>73</v>
      </c>
      <c r="T2075" t="s">
        <v>63</v>
      </c>
      <c r="U2075" t="s">
        <v>33</v>
      </c>
      <c r="V2075">
        <v>35</v>
      </c>
      <c r="W2075">
        <v>31</v>
      </c>
      <c r="X2075" t="str">
        <f>IF(Table1[[#This Row],[Driver Age]]&lt;25,"(&lt;25) Young",IF(Table1[[#This Row],[Driver Age]]&lt;=60,"(25–60) Adult","(&gt;60) Senior"))</f>
        <v>(25–60) Adult</v>
      </c>
      <c r="Y2075" t="s">
        <v>75</v>
      </c>
      <c r="Z2075" t="s">
        <v>90</v>
      </c>
      <c r="AA2075" t="s">
        <v>45</v>
      </c>
      <c r="AB2075" t="s">
        <v>97</v>
      </c>
      <c r="AC2075">
        <v>7</v>
      </c>
      <c r="AD2075" t="s">
        <v>78</v>
      </c>
      <c r="AE2075" t="s">
        <v>48</v>
      </c>
      <c r="AF2075" t="s">
        <v>26</v>
      </c>
      <c r="AG2075" t="s">
        <v>50</v>
      </c>
      <c r="AH2075">
        <v>0.67</v>
      </c>
      <c r="AI2075" t="s">
        <v>80</v>
      </c>
      <c r="AJ2075" t="s">
        <v>109</v>
      </c>
    </row>
    <row r="2076" spans="1:36">
      <c r="A2076" t="s">
        <v>3337</v>
      </c>
      <c r="B2076">
        <f>1</f>
        <v>1</v>
      </c>
      <c r="C2076" t="s">
        <v>141</v>
      </c>
      <c r="D2076" t="str">
        <f>VLOOKUP(Table1[[#This Row],[State Name]], Lookup!$A$2:$B$33, 2, FALSE)</f>
        <v>BR</v>
      </c>
      <c r="E2076" t="s">
        <v>33</v>
      </c>
      <c r="F2076">
        <v>2023</v>
      </c>
      <c r="G2076" t="s">
        <v>34</v>
      </c>
      <c r="H2076">
        <f t="shared" si="32"/>
        <v>5</v>
      </c>
      <c r="I2076" s="3">
        <f>DATE(Table1[[#This Row],[Year]],Table1[[#This Row],[Month_Number]],1)</f>
        <v>45047</v>
      </c>
      <c r="J2076" t="s">
        <v>154</v>
      </c>
      <c r="K2076" t="s">
        <v>352</v>
      </c>
      <c r="L2076" t="s">
        <v>59</v>
      </c>
      <c r="M2076">
        <v>4</v>
      </c>
      <c r="N2076" t="s">
        <v>71</v>
      </c>
      <c r="O2076">
        <v>10</v>
      </c>
      <c r="P2076">
        <v>1</v>
      </c>
      <c r="Q2076" t="s">
        <v>39</v>
      </c>
      <c r="R2076" t="s">
        <v>104</v>
      </c>
      <c r="S2076" t="s">
        <v>120</v>
      </c>
      <c r="T2076" t="s">
        <v>74</v>
      </c>
      <c r="U2076" t="s">
        <v>106</v>
      </c>
      <c r="V2076">
        <v>63</v>
      </c>
      <c r="W2076">
        <v>21</v>
      </c>
      <c r="X2076" t="str">
        <f>IF(Table1[[#This Row],[Driver Age]]&lt;25,"(&lt;25) Young",IF(Table1[[#This Row],[Driver Age]]&lt;=60,"(25–60) Adult","(&gt;60) Senior"))</f>
        <v>(&lt;25) Young</v>
      </c>
      <c r="Y2076" t="s">
        <v>75</v>
      </c>
      <c r="Z2076" t="s">
        <v>33</v>
      </c>
      <c r="AA2076" t="s">
        <v>45</v>
      </c>
      <c r="AB2076" t="s">
        <v>97</v>
      </c>
      <c r="AC2076">
        <v>12</v>
      </c>
      <c r="AD2076" t="s">
        <v>135</v>
      </c>
      <c r="AE2076" t="s">
        <v>79</v>
      </c>
      <c r="AF2076" t="s">
        <v>26</v>
      </c>
      <c r="AG2076" t="s">
        <v>50</v>
      </c>
      <c r="AH2076">
        <v>0.1</v>
      </c>
      <c r="AI2076" t="s">
        <v>168</v>
      </c>
      <c r="AJ2076" t="s">
        <v>52</v>
      </c>
    </row>
    <row r="2077" spans="1:36">
      <c r="A2077" t="s">
        <v>3338</v>
      </c>
      <c r="B2077">
        <f>1</f>
        <v>1</v>
      </c>
      <c r="C2077" t="s">
        <v>307</v>
      </c>
      <c r="D2077" t="str">
        <f>VLOOKUP(Table1[[#This Row],[State Name]], Lookup!$A$2:$B$33, 2, FALSE)</f>
        <v>DL</v>
      </c>
      <c r="E2077" t="s">
        <v>472</v>
      </c>
      <c r="F2077">
        <v>2019</v>
      </c>
      <c r="G2077" t="s">
        <v>83</v>
      </c>
      <c r="H2077">
        <f t="shared" si="32"/>
        <v>6</v>
      </c>
      <c r="I2077" s="3">
        <f>DATE(Table1[[#This Row],[Year]],Table1[[#This Row],[Month_Number]],1)</f>
        <v>43617</v>
      </c>
      <c r="J2077" t="s">
        <v>35</v>
      </c>
      <c r="K2077" t="s">
        <v>2722</v>
      </c>
      <c r="L2077" t="s">
        <v>50</v>
      </c>
      <c r="M2077">
        <v>2</v>
      </c>
      <c r="N2077" t="s">
        <v>162</v>
      </c>
      <c r="O2077">
        <v>4</v>
      </c>
      <c r="P2077">
        <v>1</v>
      </c>
      <c r="Q2077" t="s">
        <v>87</v>
      </c>
      <c r="R2077" t="s">
        <v>61</v>
      </c>
      <c r="S2077" t="s">
        <v>73</v>
      </c>
      <c r="T2077" t="s">
        <v>105</v>
      </c>
      <c r="U2077" t="s">
        <v>33</v>
      </c>
      <c r="V2077">
        <v>63</v>
      </c>
      <c r="W2077">
        <v>47</v>
      </c>
      <c r="X2077" t="str">
        <f>IF(Table1[[#This Row],[Driver Age]]&lt;25,"(&lt;25) Young",IF(Table1[[#This Row],[Driver Age]]&lt;=60,"(25–60) Adult","(&gt;60) Senior"))</f>
        <v>(25–60) Adult</v>
      </c>
      <c r="Y2077" t="s">
        <v>44</v>
      </c>
      <c r="Z2077" t="s">
        <v>90</v>
      </c>
      <c r="AA2077" t="s">
        <v>76</v>
      </c>
      <c r="AB2077" t="s">
        <v>77</v>
      </c>
      <c r="AC2077">
        <v>12</v>
      </c>
      <c r="AD2077" t="s">
        <v>135</v>
      </c>
      <c r="AE2077" t="s">
        <v>65</v>
      </c>
      <c r="AF2077" t="s">
        <v>49</v>
      </c>
      <c r="AG2077" t="s">
        <v>50</v>
      </c>
      <c r="AH2077">
        <v>0.25</v>
      </c>
      <c r="AI2077" t="s">
        <v>108</v>
      </c>
      <c r="AJ2077" t="s">
        <v>52</v>
      </c>
    </row>
    <row r="2078" spans="1:36">
      <c r="A2078" t="s">
        <v>3339</v>
      </c>
      <c r="B2078">
        <f>1</f>
        <v>1</v>
      </c>
      <c r="C2078" t="s">
        <v>93</v>
      </c>
      <c r="D2078" t="str">
        <f>VLOOKUP(Table1[[#This Row],[State Name]], Lookup!$A$2:$B$33, 2, FALSE)</f>
        <v>SK</v>
      </c>
      <c r="E2078" t="s">
        <v>33</v>
      </c>
      <c r="F2078">
        <v>2019</v>
      </c>
      <c r="G2078" t="s">
        <v>138</v>
      </c>
      <c r="H2078">
        <f t="shared" si="32"/>
        <v>9</v>
      </c>
      <c r="I2078" s="3">
        <f>DATE(Table1[[#This Row],[Year]],Table1[[#This Row],[Month_Number]],1)</f>
        <v>43709</v>
      </c>
      <c r="J2078" t="s">
        <v>35</v>
      </c>
      <c r="K2078" t="s">
        <v>2871</v>
      </c>
      <c r="L2078" t="s">
        <v>59</v>
      </c>
      <c r="M2078">
        <v>5</v>
      </c>
      <c r="N2078" t="s">
        <v>71</v>
      </c>
      <c r="O2078">
        <v>0</v>
      </c>
      <c r="P2078">
        <v>3</v>
      </c>
      <c r="Q2078" t="s">
        <v>39</v>
      </c>
      <c r="R2078" t="s">
        <v>61</v>
      </c>
      <c r="S2078" t="s">
        <v>120</v>
      </c>
      <c r="T2078" t="s">
        <v>105</v>
      </c>
      <c r="U2078" t="s">
        <v>89</v>
      </c>
      <c r="V2078">
        <v>80</v>
      </c>
      <c r="W2078">
        <v>63</v>
      </c>
      <c r="X2078" t="str">
        <f>IF(Table1[[#This Row],[Driver Age]]&lt;25,"(&lt;25) Young",IF(Table1[[#This Row],[Driver Age]]&lt;=60,"(25–60) Adult","(&gt;60) Senior"))</f>
        <v>(&gt;60) Senior</v>
      </c>
      <c r="Y2078" t="s">
        <v>75</v>
      </c>
      <c r="Z2078" t="s">
        <v>33</v>
      </c>
      <c r="AA2078" t="s">
        <v>45</v>
      </c>
      <c r="AB2078" t="s">
        <v>97</v>
      </c>
      <c r="AC2078">
        <v>7</v>
      </c>
      <c r="AD2078" t="s">
        <v>78</v>
      </c>
      <c r="AE2078" t="s">
        <v>65</v>
      </c>
      <c r="AF2078" t="s">
        <v>49</v>
      </c>
      <c r="AG2078" t="s">
        <v>50</v>
      </c>
      <c r="AH2078">
        <v>0</v>
      </c>
      <c r="AI2078" t="s">
        <v>66</v>
      </c>
      <c r="AJ2078" t="s">
        <v>91</v>
      </c>
    </row>
    <row r="2079" spans="1:36">
      <c r="A2079" t="s">
        <v>3340</v>
      </c>
      <c r="B2079">
        <f>1</f>
        <v>1</v>
      </c>
      <c r="C2079" t="s">
        <v>307</v>
      </c>
      <c r="D2079" t="str">
        <f>VLOOKUP(Table1[[#This Row],[State Name]], Lookup!$A$2:$B$33, 2, FALSE)</f>
        <v>DL</v>
      </c>
      <c r="E2079" t="s">
        <v>308</v>
      </c>
      <c r="F2079">
        <v>2020</v>
      </c>
      <c r="G2079" t="s">
        <v>100</v>
      </c>
      <c r="H2079">
        <f t="shared" si="32"/>
        <v>11</v>
      </c>
      <c r="I2079" s="3">
        <f>DATE(Table1[[#This Row],[Year]],Table1[[#This Row],[Month_Number]],1)</f>
        <v>44136</v>
      </c>
      <c r="J2079" t="s">
        <v>95</v>
      </c>
      <c r="K2079" t="s">
        <v>640</v>
      </c>
      <c r="L2079" t="s">
        <v>37</v>
      </c>
      <c r="M2079">
        <v>4</v>
      </c>
      <c r="N2079" t="s">
        <v>128</v>
      </c>
      <c r="O2079">
        <v>0</v>
      </c>
      <c r="P2079">
        <v>3</v>
      </c>
      <c r="Q2079" t="s">
        <v>72</v>
      </c>
      <c r="R2079" t="s">
        <v>104</v>
      </c>
      <c r="S2079" t="s">
        <v>120</v>
      </c>
      <c r="T2079" t="s">
        <v>63</v>
      </c>
      <c r="U2079" t="s">
        <v>33</v>
      </c>
      <c r="V2079">
        <v>35</v>
      </c>
      <c r="W2079">
        <v>36</v>
      </c>
      <c r="X2079" t="str">
        <f>IF(Table1[[#This Row],[Driver Age]]&lt;25,"(&lt;25) Young",IF(Table1[[#This Row],[Driver Age]]&lt;=60,"(25–60) Adult","(&gt;60) Senior"))</f>
        <v>(25–60) Adult</v>
      </c>
      <c r="Y2079" t="s">
        <v>44</v>
      </c>
      <c r="Z2079" t="s">
        <v>33</v>
      </c>
      <c r="AA2079" t="s">
        <v>45</v>
      </c>
      <c r="AB2079" t="s">
        <v>97</v>
      </c>
      <c r="AC2079">
        <v>22</v>
      </c>
      <c r="AD2079" t="s">
        <v>47</v>
      </c>
      <c r="AE2079" t="s">
        <v>48</v>
      </c>
      <c r="AF2079" t="s">
        <v>49</v>
      </c>
      <c r="AG2079" t="s">
        <v>50</v>
      </c>
      <c r="AH2079">
        <v>0</v>
      </c>
      <c r="AI2079" t="s">
        <v>108</v>
      </c>
      <c r="AJ2079" t="s">
        <v>109</v>
      </c>
    </row>
    <row r="2080" spans="1:36">
      <c r="A2080" t="s">
        <v>3341</v>
      </c>
      <c r="B2080">
        <f>1</f>
        <v>1</v>
      </c>
      <c r="C2080" t="s">
        <v>197</v>
      </c>
      <c r="D2080" t="str">
        <f>VLOOKUP(Table1[[#This Row],[State Name]], Lookup!$A$2:$B$33, 2, FALSE)</f>
        <v>GJ</v>
      </c>
      <c r="E2080" t="s">
        <v>198</v>
      </c>
      <c r="F2080">
        <v>2022</v>
      </c>
      <c r="G2080" t="s">
        <v>94</v>
      </c>
      <c r="H2080">
        <f t="shared" si="32"/>
        <v>8</v>
      </c>
      <c r="I2080" s="3">
        <f>DATE(Table1[[#This Row],[Year]],Table1[[#This Row],[Month_Number]],1)</f>
        <v>44774</v>
      </c>
      <c r="J2080" t="s">
        <v>154</v>
      </c>
      <c r="K2080" t="s">
        <v>3013</v>
      </c>
      <c r="L2080" t="s">
        <v>37</v>
      </c>
      <c r="M2080">
        <v>1</v>
      </c>
      <c r="N2080" t="s">
        <v>60</v>
      </c>
      <c r="O2080">
        <v>10</v>
      </c>
      <c r="P2080">
        <v>1</v>
      </c>
      <c r="Q2080" t="s">
        <v>87</v>
      </c>
      <c r="R2080" t="s">
        <v>40</v>
      </c>
      <c r="S2080" t="s">
        <v>41</v>
      </c>
      <c r="T2080" t="s">
        <v>63</v>
      </c>
      <c r="U2080" t="s">
        <v>106</v>
      </c>
      <c r="V2080">
        <v>83</v>
      </c>
      <c r="W2080">
        <v>28</v>
      </c>
      <c r="X2080" t="str">
        <f>IF(Table1[[#This Row],[Driver Age]]&lt;25,"(&lt;25) Young",IF(Table1[[#This Row],[Driver Age]]&lt;=60,"(25–60) Adult","(&gt;60) Senior"))</f>
        <v>(25–60) Adult</v>
      </c>
      <c r="Y2080" t="s">
        <v>44</v>
      </c>
      <c r="Z2080" t="s">
        <v>107</v>
      </c>
      <c r="AA2080" t="s">
        <v>45</v>
      </c>
      <c r="AB2080" t="s">
        <v>77</v>
      </c>
      <c r="AC2080">
        <v>13</v>
      </c>
      <c r="AD2080" t="s">
        <v>135</v>
      </c>
      <c r="AE2080" t="s">
        <v>79</v>
      </c>
      <c r="AF2080" t="s">
        <v>26</v>
      </c>
      <c r="AG2080" t="s">
        <v>50</v>
      </c>
      <c r="AH2080">
        <v>0.1</v>
      </c>
      <c r="AI2080" t="s">
        <v>80</v>
      </c>
      <c r="AJ2080" t="s">
        <v>91</v>
      </c>
    </row>
    <row r="2081" spans="1:36">
      <c r="A2081" t="s">
        <v>3342</v>
      </c>
      <c r="B2081">
        <f>1</f>
        <v>1</v>
      </c>
      <c r="C2081" t="s">
        <v>215</v>
      </c>
      <c r="D2081" t="str">
        <f>VLOOKUP(Table1[[#This Row],[State Name]], Lookup!$A$2:$B$33, 2, FALSE)</f>
        <v>KL</v>
      </c>
      <c r="E2081" t="s">
        <v>33</v>
      </c>
      <c r="F2081">
        <v>2022</v>
      </c>
      <c r="G2081" t="s">
        <v>192</v>
      </c>
      <c r="H2081">
        <f t="shared" si="32"/>
        <v>3</v>
      </c>
      <c r="I2081" s="3">
        <f>DATE(Table1[[#This Row],[Year]],Table1[[#This Row],[Month_Number]],1)</f>
        <v>44621</v>
      </c>
      <c r="J2081" t="s">
        <v>95</v>
      </c>
      <c r="K2081" t="s">
        <v>1297</v>
      </c>
      <c r="L2081" t="s">
        <v>50</v>
      </c>
      <c r="M2081">
        <v>3</v>
      </c>
      <c r="N2081" t="s">
        <v>113</v>
      </c>
      <c r="O2081">
        <v>8</v>
      </c>
      <c r="P2081">
        <v>5</v>
      </c>
      <c r="Q2081" t="s">
        <v>119</v>
      </c>
      <c r="R2081" t="s">
        <v>61</v>
      </c>
      <c r="S2081" t="s">
        <v>120</v>
      </c>
      <c r="T2081" t="s">
        <v>42</v>
      </c>
      <c r="U2081" t="s">
        <v>106</v>
      </c>
      <c r="V2081">
        <v>46</v>
      </c>
      <c r="W2081">
        <v>55</v>
      </c>
      <c r="X2081" t="str">
        <f>IF(Table1[[#This Row],[Driver Age]]&lt;25,"(&lt;25) Young",IF(Table1[[#This Row],[Driver Age]]&lt;=60,"(25–60) Adult","(&gt;60) Senior"))</f>
        <v>(25–60) Adult</v>
      </c>
      <c r="Y2081" t="s">
        <v>75</v>
      </c>
      <c r="Z2081" t="s">
        <v>107</v>
      </c>
      <c r="AA2081" t="s">
        <v>45</v>
      </c>
      <c r="AB2081" t="s">
        <v>97</v>
      </c>
      <c r="AC2081">
        <v>4</v>
      </c>
      <c r="AD2081" t="s">
        <v>47</v>
      </c>
      <c r="AE2081" t="s">
        <v>79</v>
      </c>
      <c r="AF2081" t="s">
        <v>49</v>
      </c>
      <c r="AG2081" t="s">
        <v>50</v>
      </c>
      <c r="AH2081">
        <v>0.62</v>
      </c>
      <c r="AI2081" t="s">
        <v>66</v>
      </c>
      <c r="AJ2081" t="s">
        <v>109</v>
      </c>
    </row>
    <row r="2082" spans="1:36">
      <c r="A2082" t="s">
        <v>3343</v>
      </c>
      <c r="B2082">
        <f>1</f>
        <v>1</v>
      </c>
      <c r="C2082" t="s">
        <v>137</v>
      </c>
      <c r="D2082" t="str">
        <f>VLOOKUP(Table1[[#This Row],[State Name]], Lookup!$A$2:$B$33, 2, FALSE)</f>
        <v>AS</v>
      </c>
      <c r="E2082" t="s">
        <v>33</v>
      </c>
      <c r="F2082">
        <v>2023</v>
      </c>
      <c r="G2082" t="s">
        <v>130</v>
      </c>
      <c r="H2082">
        <f t="shared" si="32"/>
        <v>4</v>
      </c>
      <c r="I2082" s="3">
        <f>DATE(Table1[[#This Row],[Year]],Table1[[#This Row],[Month_Number]],1)</f>
        <v>45017</v>
      </c>
      <c r="J2082" t="s">
        <v>154</v>
      </c>
      <c r="K2082" t="s">
        <v>990</v>
      </c>
      <c r="L2082" t="s">
        <v>37</v>
      </c>
      <c r="M2082">
        <v>2</v>
      </c>
      <c r="N2082" t="s">
        <v>162</v>
      </c>
      <c r="O2082">
        <v>6</v>
      </c>
      <c r="P2082">
        <v>4</v>
      </c>
      <c r="Q2082" t="s">
        <v>87</v>
      </c>
      <c r="R2082" t="s">
        <v>40</v>
      </c>
      <c r="S2082" t="s">
        <v>120</v>
      </c>
      <c r="T2082" t="s">
        <v>74</v>
      </c>
      <c r="U2082" t="s">
        <v>89</v>
      </c>
      <c r="V2082">
        <v>104</v>
      </c>
      <c r="W2082">
        <v>41</v>
      </c>
      <c r="X2082" t="str">
        <f>IF(Table1[[#This Row],[Driver Age]]&lt;25,"(&lt;25) Young",IF(Table1[[#This Row],[Driver Age]]&lt;=60,"(25–60) Adult","(&gt;60) Senior"))</f>
        <v>(25–60) Adult</v>
      </c>
      <c r="Y2082" t="s">
        <v>75</v>
      </c>
      <c r="Z2082" t="s">
        <v>107</v>
      </c>
      <c r="AA2082" t="s">
        <v>45</v>
      </c>
      <c r="AB2082" t="s">
        <v>64</v>
      </c>
      <c r="AC2082">
        <v>4</v>
      </c>
      <c r="AD2082" t="s">
        <v>47</v>
      </c>
      <c r="AE2082" t="s">
        <v>79</v>
      </c>
      <c r="AF2082" t="s">
        <v>26</v>
      </c>
      <c r="AG2082" t="s">
        <v>50</v>
      </c>
      <c r="AH2082">
        <v>0.67</v>
      </c>
      <c r="AI2082" t="s">
        <v>108</v>
      </c>
      <c r="AJ2082" t="s">
        <v>67</v>
      </c>
    </row>
    <row r="2083" spans="1:36">
      <c r="A2083" t="s">
        <v>3344</v>
      </c>
      <c r="B2083">
        <f>1</f>
        <v>1</v>
      </c>
      <c r="C2083" t="s">
        <v>294</v>
      </c>
      <c r="D2083" t="str">
        <f>VLOOKUP(Table1[[#This Row],[State Name]], Lookup!$A$2:$B$33, 2, FALSE)</f>
        <v>MZ</v>
      </c>
      <c r="E2083" t="s">
        <v>33</v>
      </c>
      <c r="F2083">
        <v>2022</v>
      </c>
      <c r="G2083" t="s">
        <v>111</v>
      </c>
      <c r="H2083">
        <f t="shared" si="32"/>
        <v>10</v>
      </c>
      <c r="I2083" s="3">
        <f>DATE(Table1[[#This Row],[Year]],Table1[[#This Row],[Month_Number]],1)</f>
        <v>44835</v>
      </c>
      <c r="J2083" t="s">
        <v>84</v>
      </c>
      <c r="K2083" t="s">
        <v>1598</v>
      </c>
      <c r="L2083" t="s">
        <v>37</v>
      </c>
      <c r="M2083">
        <v>4</v>
      </c>
      <c r="N2083" t="s">
        <v>38</v>
      </c>
      <c r="O2083">
        <v>0</v>
      </c>
      <c r="P2083">
        <v>3</v>
      </c>
      <c r="Q2083" t="s">
        <v>39</v>
      </c>
      <c r="R2083" t="s">
        <v>88</v>
      </c>
      <c r="S2083" t="s">
        <v>73</v>
      </c>
      <c r="T2083" t="s">
        <v>74</v>
      </c>
      <c r="U2083" t="s">
        <v>33</v>
      </c>
      <c r="V2083">
        <v>47</v>
      </c>
      <c r="W2083">
        <v>23</v>
      </c>
      <c r="X2083" t="str">
        <f>IF(Table1[[#This Row],[Driver Age]]&lt;25,"(&lt;25) Young",IF(Table1[[#This Row],[Driver Age]]&lt;=60,"(25–60) Adult","(&gt;60) Senior"))</f>
        <v>(&lt;25) Young</v>
      </c>
      <c r="Y2083" t="s">
        <v>75</v>
      </c>
      <c r="Z2083" t="s">
        <v>33</v>
      </c>
      <c r="AA2083" t="s">
        <v>76</v>
      </c>
      <c r="AB2083" t="s">
        <v>64</v>
      </c>
      <c r="AC2083">
        <v>19</v>
      </c>
      <c r="AD2083" t="s">
        <v>114</v>
      </c>
      <c r="AE2083" t="s">
        <v>79</v>
      </c>
      <c r="AF2083" t="s">
        <v>26</v>
      </c>
      <c r="AG2083" t="s">
        <v>50</v>
      </c>
      <c r="AH2083">
        <v>0</v>
      </c>
      <c r="AI2083" t="s">
        <v>168</v>
      </c>
      <c r="AJ2083" t="s">
        <v>109</v>
      </c>
    </row>
    <row r="2084" spans="1:36">
      <c r="A2084" t="s">
        <v>3345</v>
      </c>
      <c r="B2084">
        <f>1</f>
        <v>1</v>
      </c>
      <c r="C2084" t="s">
        <v>327</v>
      </c>
      <c r="D2084" t="str">
        <f>VLOOKUP(Table1[[#This Row],[State Name]], Lookup!$A$2:$B$33, 2, FALSE)</f>
        <v>MN</v>
      </c>
      <c r="E2084" t="s">
        <v>33</v>
      </c>
      <c r="F2084">
        <v>2020</v>
      </c>
      <c r="G2084" t="s">
        <v>83</v>
      </c>
      <c r="H2084">
        <f t="shared" si="32"/>
        <v>6</v>
      </c>
      <c r="I2084" s="3">
        <f>DATE(Table1[[#This Row],[Year]],Table1[[#This Row],[Month_Number]],1)</f>
        <v>43983</v>
      </c>
      <c r="J2084" t="s">
        <v>146</v>
      </c>
      <c r="K2084" t="s">
        <v>3346</v>
      </c>
      <c r="L2084" t="s">
        <v>37</v>
      </c>
      <c r="M2084">
        <v>4</v>
      </c>
      <c r="N2084" t="s">
        <v>71</v>
      </c>
      <c r="O2084">
        <v>3</v>
      </c>
      <c r="P2084">
        <v>5</v>
      </c>
      <c r="Q2084" t="s">
        <v>72</v>
      </c>
      <c r="R2084" t="s">
        <v>40</v>
      </c>
      <c r="S2084" t="s">
        <v>41</v>
      </c>
      <c r="T2084" t="s">
        <v>42</v>
      </c>
      <c r="U2084" t="s">
        <v>89</v>
      </c>
      <c r="V2084">
        <v>42</v>
      </c>
      <c r="W2084">
        <v>36</v>
      </c>
      <c r="X2084" t="str">
        <f>IF(Table1[[#This Row],[Driver Age]]&lt;25,"(&lt;25) Young",IF(Table1[[#This Row],[Driver Age]]&lt;=60,"(25–60) Adult","(&gt;60) Senior"))</f>
        <v>(25–60) Adult</v>
      </c>
      <c r="Y2084" t="s">
        <v>44</v>
      </c>
      <c r="Z2084" t="s">
        <v>33</v>
      </c>
      <c r="AA2084" t="s">
        <v>76</v>
      </c>
      <c r="AB2084" t="s">
        <v>64</v>
      </c>
      <c r="AC2084">
        <v>15</v>
      </c>
      <c r="AD2084" t="s">
        <v>135</v>
      </c>
      <c r="AE2084" t="s">
        <v>48</v>
      </c>
      <c r="AF2084" t="s">
        <v>49</v>
      </c>
      <c r="AG2084" t="s">
        <v>50</v>
      </c>
      <c r="AH2084">
        <v>1.67</v>
      </c>
      <c r="AI2084" t="s">
        <v>108</v>
      </c>
      <c r="AJ2084" t="s">
        <v>109</v>
      </c>
    </row>
    <row r="2085" spans="1:36">
      <c r="A2085" t="s">
        <v>3347</v>
      </c>
      <c r="B2085">
        <f>1</f>
        <v>1</v>
      </c>
      <c r="C2085" t="s">
        <v>253</v>
      </c>
      <c r="D2085" t="str">
        <f>VLOOKUP(Table1[[#This Row],[State Name]], Lookup!$A$2:$B$33, 2, FALSE)</f>
        <v>UK</v>
      </c>
      <c r="E2085" t="s">
        <v>33</v>
      </c>
      <c r="F2085">
        <v>2019</v>
      </c>
      <c r="G2085" t="s">
        <v>117</v>
      </c>
      <c r="H2085">
        <f t="shared" si="32"/>
        <v>12</v>
      </c>
      <c r="I2085" s="3">
        <f>DATE(Table1[[#This Row],[Year]],Table1[[#This Row],[Month_Number]],1)</f>
        <v>43800</v>
      </c>
      <c r="J2085" t="s">
        <v>95</v>
      </c>
      <c r="K2085" t="s">
        <v>766</v>
      </c>
      <c r="L2085" t="s">
        <v>50</v>
      </c>
      <c r="M2085">
        <v>3</v>
      </c>
      <c r="N2085" t="s">
        <v>128</v>
      </c>
      <c r="O2085">
        <v>8</v>
      </c>
      <c r="P2085">
        <v>5</v>
      </c>
      <c r="Q2085" t="s">
        <v>103</v>
      </c>
      <c r="R2085" t="s">
        <v>61</v>
      </c>
      <c r="S2085" t="s">
        <v>62</v>
      </c>
      <c r="T2085" t="s">
        <v>74</v>
      </c>
      <c r="U2085" t="s">
        <v>89</v>
      </c>
      <c r="V2085">
        <v>73</v>
      </c>
      <c r="W2085">
        <v>38</v>
      </c>
      <c r="X2085" t="str">
        <f>IF(Table1[[#This Row],[Driver Age]]&lt;25,"(&lt;25) Young",IF(Table1[[#This Row],[Driver Age]]&lt;=60,"(25–60) Adult","(&gt;60) Senior"))</f>
        <v>(25–60) Adult</v>
      </c>
      <c r="Y2085" t="s">
        <v>75</v>
      </c>
      <c r="Z2085" t="s">
        <v>107</v>
      </c>
      <c r="AA2085" t="s">
        <v>45</v>
      </c>
      <c r="AB2085" t="s">
        <v>97</v>
      </c>
      <c r="AC2085">
        <v>8</v>
      </c>
      <c r="AD2085" t="s">
        <v>78</v>
      </c>
      <c r="AE2085" t="s">
        <v>65</v>
      </c>
      <c r="AF2085" t="s">
        <v>49</v>
      </c>
      <c r="AG2085" t="s">
        <v>50</v>
      </c>
      <c r="AH2085">
        <v>0.62</v>
      </c>
      <c r="AI2085" t="s">
        <v>108</v>
      </c>
      <c r="AJ2085" t="s">
        <v>91</v>
      </c>
    </row>
    <row r="2086" spans="1:36">
      <c r="A2086" t="s">
        <v>3348</v>
      </c>
      <c r="B2086">
        <f>1</f>
        <v>1</v>
      </c>
      <c r="C2086" t="s">
        <v>294</v>
      </c>
      <c r="D2086" t="str">
        <f>VLOOKUP(Table1[[#This Row],[State Name]], Lookup!$A$2:$B$33, 2, FALSE)</f>
        <v>MZ</v>
      </c>
      <c r="E2086" t="s">
        <v>33</v>
      </c>
      <c r="F2086">
        <v>2018</v>
      </c>
      <c r="G2086" t="s">
        <v>100</v>
      </c>
      <c r="H2086">
        <f t="shared" si="32"/>
        <v>11</v>
      </c>
      <c r="I2086" s="3">
        <f>DATE(Table1[[#This Row],[Year]],Table1[[#This Row],[Month_Number]],1)</f>
        <v>43405</v>
      </c>
      <c r="J2086" t="s">
        <v>146</v>
      </c>
      <c r="K2086" t="s">
        <v>1046</v>
      </c>
      <c r="L2086" t="s">
        <v>59</v>
      </c>
      <c r="M2086">
        <v>4</v>
      </c>
      <c r="N2086" t="s">
        <v>86</v>
      </c>
      <c r="O2086">
        <v>9</v>
      </c>
      <c r="P2086">
        <v>3</v>
      </c>
      <c r="Q2086" t="s">
        <v>119</v>
      </c>
      <c r="R2086" t="s">
        <v>88</v>
      </c>
      <c r="S2086" t="s">
        <v>41</v>
      </c>
      <c r="T2086" t="s">
        <v>74</v>
      </c>
      <c r="U2086" t="s">
        <v>43</v>
      </c>
      <c r="V2086">
        <v>108</v>
      </c>
      <c r="W2086">
        <v>46</v>
      </c>
      <c r="X2086" t="str">
        <f>IF(Table1[[#This Row],[Driver Age]]&lt;25,"(&lt;25) Young",IF(Table1[[#This Row],[Driver Age]]&lt;=60,"(25–60) Adult","(&gt;60) Senior"))</f>
        <v>(25–60) Adult</v>
      </c>
      <c r="Y2086" t="s">
        <v>75</v>
      </c>
      <c r="Z2086" t="s">
        <v>90</v>
      </c>
      <c r="AA2086" t="s">
        <v>76</v>
      </c>
      <c r="AB2086" t="s">
        <v>77</v>
      </c>
      <c r="AC2086">
        <v>4</v>
      </c>
      <c r="AD2086" t="s">
        <v>47</v>
      </c>
      <c r="AE2086" t="s">
        <v>65</v>
      </c>
      <c r="AF2086" t="s">
        <v>49</v>
      </c>
      <c r="AG2086" t="s">
        <v>50</v>
      </c>
      <c r="AH2086">
        <v>0.33</v>
      </c>
      <c r="AI2086" t="s">
        <v>108</v>
      </c>
      <c r="AJ2086" t="s">
        <v>67</v>
      </c>
    </row>
    <row r="2087" spans="1:36">
      <c r="A2087" t="s">
        <v>3349</v>
      </c>
      <c r="B2087">
        <f>1</f>
        <v>1</v>
      </c>
      <c r="C2087" t="s">
        <v>116</v>
      </c>
      <c r="D2087" t="str">
        <f>VLOOKUP(Table1[[#This Row],[State Name]], Lookup!$A$2:$B$33, 2, FALSE)</f>
        <v>HP</v>
      </c>
      <c r="E2087" t="s">
        <v>33</v>
      </c>
      <c r="F2087">
        <v>2020</v>
      </c>
      <c r="G2087" t="s">
        <v>192</v>
      </c>
      <c r="H2087">
        <f t="shared" si="32"/>
        <v>3</v>
      </c>
      <c r="I2087" s="3">
        <f>DATE(Table1[[#This Row],[Year]],Table1[[#This Row],[Month_Number]],1)</f>
        <v>43891</v>
      </c>
      <c r="J2087" t="s">
        <v>84</v>
      </c>
      <c r="K2087" t="s">
        <v>2942</v>
      </c>
      <c r="L2087" t="s">
        <v>59</v>
      </c>
      <c r="M2087">
        <v>3</v>
      </c>
      <c r="N2087" t="s">
        <v>113</v>
      </c>
      <c r="O2087">
        <v>5</v>
      </c>
      <c r="P2087">
        <v>2</v>
      </c>
      <c r="Q2087" t="s">
        <v>39</v>
      </c>
      <c r="R2087" t="s">
        <v>104</v>
      </c>
      <c r="S2087" t="s">
        <v>120</v>
      </c>
      <c r="T2087" t="s">
        <v>105</v>
      </c>
      <c r="U2087" t="s">
        <v>33</v>
      </c>
      <c r="V2087">
        <v>63</v>
      </c>
      <c r="W2087">
        <v>43</v>
      </c>
      <c r="X2087" t="str">
        <f>IF(Table1[[#This Row],[Driver Age]]&lt;25,"(&lt;25) Young",IF(Table1[[#This Row],[Driver Age]]&lt;=60,"(25–60) Adult","(&gt;60) Senior"))</f>
        <v>(25–60) Adult</v>
      </c>
      <c r="Y2087" t="s">
        <v>75</v>
      </c>
      <c r="Z2087" t="s">
        <v>107</v>
      </c>
      <c r="AA2087" t="s">
        <v>45</v>
      </c>
      <c r="AB2087" t="s">
        <v>97</v>
      </c>
      <c r="AC2087">
        <v>13</v>
      </c>
      <c r="AD2087" t="s">
        <v>135</v>
      </c>
      <c r="AE2087" t="s">
        <v>48</v>
      </c>
      <c r="AF2087" t="s">
        <v>26</v>
      </c>
      <c r="AG2087" t="s">
        <v>50</v>
      </c>
      <c r="AH2087">
        <v>0.4</v>
      </c>
      <c r="AI2087" t="s">
        <v>108</v>
      </c>
      <c r="AJ2087" t="s">
        <v>52</v>
      </c>
    </row>
    <row r="2088" spans="1:36">
      <c r="A2088" t="s">
        <v>3350</v>
      </c>
      <c r="B2088">
        <f>1</f>
        <v>1</v>
      </c>
      <c r="C2088" t="s">
        <v>253</v>
      </c>
      <c r="D2088" t="str">
        <f>VLOOKUP(Table1[[#This Row],[State Name]], Lookup!$A$2:$B$33, 2, FALSE)</f>
        <v>UK</v>
      </c>
      <c r="E2088" t="s">
        <v>33</v>
      </c>
      <c r="F2088">
        <v>2021</v>
      </c>
      <c r="G2088" t="s">
        <v>130</v>
      </c>
      <c r="H2088">
        <f t="shared" si="32"/>
        <v>4</v>
      </c>
      <c r="I2088" s="3">
        <f>DATE(Table1[[#This Row],[Year]],Table1[[#This Row],[Month_Number]],1)</f>
        <v>44287</v>
      </c>
      <c r="J2088" t="s">
        <v>84</v>
      </c>
      <c r="K2088" t="s">
        <v>1267</v>
      </c>
      <c r="L2088" t="s">
        <v>59</v>
      </c>
      <c r="M2088">
        <v>2</v>
      </c>
      <c r="N2088" t="s">
        <v>60</v>
      </c>
      <c r="O2088">
        <v>7</v>
      </c>
      <c r="P2088">
        <v>0</v>
      </c>
      <c r="Q2088" t="s">
        <v>103</v>
      </c>
      <c r="R2088" t="s">
        <v>104</v>
      </c>
      <c r="S2088" t="s">
        <v>41</v>
      </c>
      <c r="T2088" t="s">
        <v>42</v>
      </c>
      <c r="U2088" t="s">
        <v>43</v>
      </c>
      <c r="V2088">
        <v>39</v>
      </c>
      <c r="W2088">
        <v>21</v>
      </c>
      <c r="X2088" t="str">
        <f>IF(Table1[[#This Row],[Driver Age]]&lt;25,"(&lt;25) Young",IF(Table1[[#This Row],[Driver Age]]&lt;=60,"(25–60) Adult","(&gt;60) Senior"))</f>
        <v>(&lt;25) Young</v>
      </c>
      <c r="Y2088" t="s">
        <v>75</v>
      </c>
      <c r="Z2088" t="s">
        <v>90</v>
      </c>
      <c r="AA2088" t="s">
        <v>45</v>
      </c>
      <c r="AB2088" t="s">
        <v>46</v>
      </c>
      <c r="AC2088">
        <v>15</v>
      </c>
      <c r="AD2088" t="s">
        <v>135</v>
      </c>
      <c r="AE2088" t="s">
        <v>48</v>
      </c>
      <c r="AF2088" t="s">
        <v>26</v>
      </c>
      <c r="AG2088" t="s">
        <v>143</v>
      </c>
      <c r="AH2088">
        <v>0</v>
      </c>
      <c r="AI2088" t="s">
        <v>168</v>
      </c>
      <c r="AJ2088" t="s">
        <v>109</v>
      </c>
    </row>
    <row r="2089" spans="1:36">
      <c r="A2089" t="s">
        <v>3351</v>
      </c>
      <c r="B2089">
        <f>1</f>
        <v>1</v>
      </c>
      <c r="C2089" t="s">
        <v>32</v>
      </c>
      <c r="D2089" t="str">
        <f>VLOOKUP(Table1[[#This Row],[State Name]], Lookup!$A$2:$B$33, 2, FALSE)</f>
        <v>JK</v>
      </c>
      <c r="E2089" t="s">
        <v>33</v>
      </c>
      <c r="F2089">
        <v>2021</v>
      </c>
      <c r="G2089" t="s">
        <v>117</v>
      </c>
      <c r="H2089">
        <f t="shared" si="32"/>
        <v>12</v>
      </c>
      <c r="I2089" s="3">
        <f>DATE(Table1[[#This Row],[Year]],Table1[[#This Row],[Month_Number]],1)</f>
        <v>44531</v>
      </c>
      <c r="J2089" t="s">
        <v>95</v>
      </c>
      <c r="K2089" t="s">
        <v>3352</v>
      </c>
      <c r="L2089" t="s">
        <v>37</v>
      </c>
      <c r="M2089">
        <v>1</v>
      </c>
      <c r="N2089" t="s">
        <v>38</v>
      </c>
      <c r="O2089">
        <v>2</v>
      </c>
      <c r="P2089">
        <v>0</v>
      </c>
      <c r="Q2089" t="s">
        <v>119</v>
      </c>
      <c r="R2089" t="s">
        <v>104</v>
      </c>
      <c r="S2089" t="s">
        <v>41</v>
      </c>
      <c r="T2089" t="s">
        <v>63</v>
      </c>
      <c r="U2089" t="s">
        <v>89</v>
      </c>
      <c r="V2089">
        <v>100</v>
      </c>
      <c r="W2089">
        <v>56</v>
      </c>
      <c r="X2089" t="str">
        <f>IF(Table1[[#This Row],[Driver Age]]&lt;25,"(&lt;25) Young",IF(Table1[[#This Row],[Driver Age]]&lt;=60,"(25–60) Adult","(&gt;60) Senior"))</f>
        <v>(25–60) Adult</v>
      </c>
      <c r="Y2089" t="s">
        <v>75</v>
      </c>
      <c r="Z2089" t="s">
        <v>90</v>
      </c>
      <c r="AA2089" t="s">
        <v>45</v>
      </c>
      <c r="AB2089" t="s">
        <v>77</v>
      </c>
      <c r="AC2089">
        <v>8</v>
      </c>
      <c r="AD2089" t="s">
        <v>78</v>
      </c>
      <c r="AE2089" t="s">
        <v>48</v>
      </c>
      <c r="AF2089" t="s">
        <v>49</v>
      </c>
      <c r="AG2089" t="s">
        <v>143</v>
      </c>
      <c r="AH2089">
        <v>0</v>
      </c>
      <c r="AI2089" t="s">
        <v>66</v>
      </c>
      <c r="AJ2089" t="s">
        <v>67</v>
      </c>
    </row>
    <row r="2090" spans="1:36">
      <c r="A2090" t="s">
        <v>3353</v>
      </c>
      <c r="B2090">
        <f>1</f>
        <v>1</v>
      </c>
      <c r="C2090" t="s">
        <v>286</v>
      </c>
      <c r="D2090" t="str">
        <f>VLOOKUP(Table1[[#This Row],[State Name]], Lookup!$A$2:$B$33, 2, FALSE)</f>
        <v>GA</v>
      </c>
      <c r="E2090" t="s">
        <v>33</v>
      </c>
      <c r="F2090">
        <v>2018</v>
      </c>
      <c r="G2090" t="s">
        <v>171</v>
      </c>
      <c r="H2090">
        <f t="shared" si="32"/>
        <v>2</v>
      </c>
      <c r="I2090" s="3">
        <f>DATE(Table1[[#This Row],[Year]],Table1[[#This Row],[Month_Number]],1)</f>
        <v>43132</v>
      </c>
      <c r="J2090" t="s">
        <v>35</v>
      </c>
      <c r="K2090" t="s">
        <v>1665</v>
      </c>
      <c r="L2090" t="s">
        <v>50</v>
      </c>
      <c r="M2090">
        <v>1</v>
      </c>
      <c r="N2090" t="s">
        <v>86</v>
      </c>
      <c r="O2090">
        <v>8</v>
      </c>
      <c r="P2090">
        <v>3</v>
      </c>
      <c r="Q2090" t="s">
        <v>103</v>
      </c>
      <c r="R2090" t="s">
        <v>88</v>
      </c>
      <c r="S2090" t="s">
        <v>73</v>
      </c>
      <c r="T2090" t="s">
        <v>63</v>
      </c>
      <c r="U2090" t="s">
        <v>106</v>
      </c>
      <c r="V2090">
        <v>53</v>
      </c>
      <c r="W2090">
        <v>63</v>
      </c>
      <c r="X2090" t="str">
        <f>IF(Table1[[#This Row],[Driver Age]]&lt;25,"(&lt;25) Young",IF(Table1[[#This Row],[Driver Age]]&lt;=60,"(25–60) Adult","(&gt;60) Senior"))</f>
        <v>(&gt;60) Senior</v>
      </c>
      <c r="Y2090" t="s">
        <v>75</v>
      </c>
      <c r="Z2090" t="s">
        <v>33</v>
      </c>
      <c r="AA2090" t="s">
        <v>76</v>
      </c>
      <c r="AB2090" t="s">
        <v>64</v>
      </c>
      <c r="AC2090">
        <v>15</v>
      </c>
      <c r="AD2090" t="s">
        <v>135</v>
      </c>
      <c r="AE2090" t="s">
        <v>65</v>
      </c>
      <c r="AF2090" t="s">
        <v>49</v>
      </c>
      <c r="AG2090" t="s">
        <v>50</v>
      </c>
      <c r="AH2090">
        <v>0.38</v>
      </c>
      <c r="AI2090" t="s">
        <v>66</v>
      </c>
      <c r="AJ2090" t="s">
        <v>52</v>
      </c>
    </row>
    <row r="2091" spans="1:36">
      <c r="A2091" t="s">
        <v>3354</v>
      </c>
      <c r="B2091">
        <f>1</f>
        <v>1</v>
      </c>
      <c r="C2091" t="s">
        <v>149</v>
      </c>
      <c r="D2091" t="str">
        <f>VLOOKUP(Table1[[#This Row],[State Name]], Lookup!$A$2:$B$33, 2, FALSE)</f>
        <v>AR</v>
      </c>
      <c r="E2091" t="s">
        <v>33</v>
      </c>
      <c r="F2091">
        <v>2022</v>
      </c>
      <c r="G2091" t="s">
        <v>124</v>
      </c>
      <c r="H2091">
        <f t="shared" si="32"/>
        <v>7</v>
      </c>
      <c r="I2091" s="3">
        <f>DATE(Table1[[#This Row],[Year]],Table1[[#This Row],[Month_Number]],1)</f>
        <v>44743</v>
      </c>
      <c r="J2091" t="s">
        <v>146</v>
      </c>
      <c r="K2091" t="s">
        <v>2459</v>
      </c>
      <c r="L2091" t="s">
        <v>50</v>
      </c>
      <c r="M2091">
        <v>2</v>
      </c>
      <c r="N2091" t="s">
        <v>38</v>
      </c>
      <c r="O2091">
        <v>1</v>
      </c>
      <c r="P2091">
        <v>1</v>
      </c>
      <c r="Q2091" t="s">
        <v>103</v>
      </c>
      <c r="R2091" t="s">
        <v>104</v>
      </c>
      <c r="S2091" t="s">
        <v>120</v>
      </c>
      <c r="T2091" t="s">
        <v>74</v>
      </c>
      <c r="U2091" t="s">
        <v>33</v>
      </c>
      <c r="V2091">
        <v>90</v>
      </c>
      <c r="W2091">
        <v>45</v>
      </c>
      <c r="X2091" t="str">
        <f>IF(Table1[[#This Row],[Driver Age]]&lt;25,"(&lt;25) Young",IF(Table1[[#This Row],[Driver Age]]&lt;=60,"(25–60) Adult","(&gt;60) Senior"))</f>
        <v>(25–60) Adult</v>
      </c>
      <c r="Y2091" t="s">
        <v>44</v>
      </c>
      <c r="Z2091" t="s">
        <v>33</v>
      </c>
      <c r="AA2091" t="s">
        <v>45</v>
      </c>
      <c r="AB2091" t="s">
        <v>77</v>
      </c>
      <c r="AC2091">
        <v>13</v>
      </c>
      <c r="AD2091" t="s">
        <v>135</v>
      </c>
      <c r="AE2091" t="s">
        <v>79</v>
      </c>
      <c r="AF2091" t="s">
        <v>49</v>
      </c>
      <c r="AG2091" t="s">
        <v>50</v>
      </c>
      <c r="AH2091">
        <v>1</v>
      </c>
      <c r="AI2091" t="s">
        <v>108</v>
      </c>
      <c r="AJ2091" t="s">
        <v>67</v>
      </c>
    </row>
    <row r="2092" spans="1:36">
      <c r="A2092" t="s">
        <v>3355</v>
      </c>
      <c r="B2092">
        <f>1</f>
        <v>1</v>
      </c>
      <c r="C2092" t="s">
        <v>157</v>
      </c>
      <c r="D2092" t="str">
        <f>VLOOKUP(Table1[[#This Row],[State Name]], Lookup!$A$2:$B$33, 2, FALSE)</f>
        <v>KA</v>
      </c>
      <c r="E2092" t="s">
        <v>258</v>
      </c>
      <c r="F2092">
        <v>2023</v>
      </c>
      <c r="G2092" t="s">
        <v>124</v>
      </c>
      <c r="H2092">
        <f t="shared" si="32"/>
        <v>7</v>
      </c>
      <c r="I2092" s="3">
        <f>DATE(Table1[[#This Row],[Year]],Table1[[#This Row],[Month_Number]],1)</f>
        <v>45108</v>
      </c>
      <c r="J2092" t="s">
        <v>95</v>
      </c>
      <c r="K2092" t="s">
        <v>1326</v>
      </c>
      <c r="L2092" t="s">
        <v>59</v>
      </c>
      <c r="M2092">
        <v>5</v>
      </c>
      <c r="N2092" t="s">
        <v>162</v>
      </c>
      <c r="O2092">
        <v>9</v>
      </c>
      <c r="P2092">
        <v>3</v>
      </c>
      <c r="Q2092" t="s">
        <v>39</v>
      </c>
      <c r="R2092" t="s">
        <v>104</v>
      </c>
      <c r="S2092" t="s">
        <v>73</v>
      </c>
      <c r="T2092" t="s">
        <v>74</v>
      </c>
      <c r="U2092" t="s">
        <v>33</v>
      </c>
      <c r="V2092">
        <v>91</v>
      </c>
      <c r="W2092">
        <v>29</v>
      </c>
      <c r="X2092" t="str">
        <f>IF(Table1[[#This Row],[Driver Age]]&lt;25,"(&lt;25) Young",IF(Table1[[#This Row],[Driver Age]]&lt;=60,"(25–60) Adult","(&gt;60) Senior"))</f>
        <v>(25–60) Adult</v>
      </c>
      <c r="Y2092" t="s">
        <v>75</v>
      </c>
      <c r="Z2092" t="s">
        <v>107</v>
      </c>
      <c r="AA2092" t="s">
        <v>76</v>
      </c>
      <c r="AB2092" t="s">
        <v>77</v>
      </c>
      <c r="AC2092">
        <v>10</v>
      </c>
      <c r="AD2092" t="s">
        <v>78</v>
      </c>
      <c r="AE2092" t="s">
        <v>79</v>
      </c>
      <c r="AF2092" t="s">
        <v>49</v>
      </c>
      <c r="AG2092" t="s">
        <v>50</v>
      </c>
      <c r="AH2092">
        <v>0.33</v>
      </c>
      <c r="AI2092" t="s">
        <v>80</v>
      </c>
      <c r="AJ2092" t="s">
        <v>67</v>
      </c>
    </row>
    <row r="2093" spans="1:36">
      <c r="A2093" t="s">
        <v>3356</v>
      </c>
      <c r="B2093">
        <f>1</f>
        <v>1</v>
      </c>
      <c r="C2093" t="s">
        <v>270</v>
      </c>
      <c r="D2093" t="str">
        <f>VLOOKUP(Table1[[#This Row],[State Name]], Lookup!$A$2:$B$33, 2, FALSE)</f>
        <v>HR</v>
      </c>
      <c r="E2093" t="s">
        <v>33</v>
      </c>
      <c r="F2093">
        <v>2019</v>
      </c>
      <c r="G2093" t="s">
        <v>111</v>
      </c>
      <c r="H2093">
        <f t="shared" si="32"/>
        <v>10</v>
      </c>
      <c r="I2093" s="3">
        <f>DATE(Table1[[#This Row],[Year]],Table1[[#This Row],[Month_Number]],1)</f>
        <v>43739</v>
      </c>
      <c r="J2093" t="s">
        <v>57</v>
      </c>
      <c r="K2093" t="s">
        <v>2113</v>
      </c>
      <c r="L2093" t="s">
        <v>37</v>
      </c>
      <c r="M2093">
        <v>2</v>
      </c>
      <c r="N2093" t="s">
        <v>113</v>
      </c>
      <c r="O2093">
        <v>8</v>
      </c>
      <c r="P2093">
        <v>2</v>
      </c>
      <c r="Q2093" t="s">
        <v>72</v>
      </c>
      <c r="R2093" t="s">
        <v>40</v>
      </c>
      <c r="S2093" t="s">
        <v>73</v>
      </c>
      <c r="T2093" t="s">
        <v>42</v>
      </c>
      <c r="U2093" t="s">
        <v>43</v>
      </c>
      <c r="V2093">
        <v>67</v>
      </c>
      <c r="W2093">
        <v>64</v>
      </c>
      <c r="X2093" t="str">
        <f>IF(Table1[[#This Row],[Driver Age]]&lt;25,"(&lt;25) Young",IF(Table1[[#This Row],[Driver Age]]&lt;=60,"(25–60) Adult","(&gt;60) Senior"))</f>
        <v>(&gt;60) Senior</v>
      </c>
      <c r="Y2093" t="s">
        <v>44</v>
      </c>
      <c r="Z2093" t="s">
        <v>33</v>
      </c>
      <c r="AA2093" t="s">
        <v>76</v>
      </c>
      <c r="AB2093" t="s">
        <v>97</v>
      </c>
      <c r="AC2093">
        <v>18</v>
      </c>
      <c r="AD2093" t="s">
        <v>114</v>
      </c>
      <c r="AE2093" t="s">
        <v>65</v>
      </c>
      <c r="AF2093" t="s">
        <v>49</v>
      </c>
      <c r="AG2093" t="s">
        <v>50</v>
      </c>
      <c r="AH2093">
        <v>0.25</v>
      </c>
      <c r="AI2093" t="s">
        <v>66</v>
      </c>
      <c r="AJ2093" t="s">
        <v>52</v>
      </c>
    </row>
    <row r="2094" spans="1:36">
      <c r="A2094" t="s">
        <v>3357</v>
      </c>
      <c r="B2094">
        <f>1</f>
        <v>1</v>
      </c>
      <c r="C2094" t="s">
        <v>215</v>
      </c>
      <c r="D2094" t="str">
        <f>VLOOKUP(Table1[[#This Row],[State Name]], Lookup!$A$2:$B$33, 2, FALSE)</f>
        <v>KL</v>
      </c>
      <c r="E2094" t="s">
        <v>33</v>
      </c>
      <c r="F2094">
        <v>2021</v>
      </c>
      <c r="G2094" t="s">
        <v>117</v>
      </c>
      <c r="H2094">
        <f t="shared" si="32"/>
        <v>12</v>
      </c>
      <c r="I2094" s="3">
        <f>DATE(Table1[[#This Row],[Year]],Table1[[#This Row],[Month_Number]],1)</f>
        <v>44531</v>
      </c>
      <c r="J2094" t="s">
        <v>101</v>
      </c>
      <c r="K2094" t="s">
        <v>612</v>
      </c>
      <c r="L2094" t="s">
        <v>37</v>
      </c>
      <c r="M2094">
        <v>1</v>
      </c>
      <c r="N2094" t="s">
        <v>86</v>
      </c>
      <c r="O2094">
        <v>7</v>
      </c>
      <c r="P2094">
        <v>3</v>
      </c>
      <c r="Q2094" t="s">
        <v>72</v>
      </c>
      <c r="R2094" t="s">
        <v>104</v>
      </c>
      <c r="S2094" t="s">
        <v>120</v>
      </c>
      <c r="T2094" t="s">
        <v>105</v>
      </c>
      <c r="U2094" t="s">
        <v>89</v>
      </c>
      <c r="V2094">
        <v>46</v>
      </c>
      <c r="W2094">
        <v>46</v>
      </c>
      <c r="X2094" t="str">
        <f>IF(Table1[[#This Row],[Driver Age]]&lt;25,"(&lt;25) Young",IF(Table1[[#This Row],[Driver Age]]&lt;=60,"(25–60) Adult","(&gt;60) Senior"))</f>
        <v>(25–60) Adult</v>
      </c>
      <c r="Y2094" t="s">
        <v>44</v>
      </c>
      <c r="Z2094" t="s">
        <v>33</v>
      </c>
      <c r="AA2094" t="s">
        <v>76</v>
      </c>
      <c r="AB2094" t="s">
        <v>64</v>
      </c>
      <c r="AC2094">
        <v>17</v>
      </c>
      <c r="AD2094" t="s">
        <v>114</v>
      </c>
      <c r="AE2094" t="s">
        <v>48</v>
      </c>
      <c r="AF2094" t="s">
        <v>49</v>
      </c>
      <c r="AG2094" t="s">
        <v>50</v>
      </c>
      <c r="AH2094">
        <v>0.43</v>
      </c>
      <c r="AI2094" t="s">
        <v>108</v>
      </c>
      <c r="AJ2094" t="s">
        <v>109</v>
      </c>
    </row>
    <row r="2095" spans="1:36">
      <c r="A2095" t="s">
        <v>3358</v>
      </c>
      <c r="B2095">
        <f>1</f>
        <v>1</v>
      </c>
      <c r="C2095" t="s">
        <v>327</v>
      </c>
      <c r="D2095" t="str">
        <f>VLOOKUP(Table1[[#This Row],[State Name]], Lookup!$A$2:$B$33, 2, FALSE)</f>
        <v>MN</v>
      </c>
      <c r="E2095" t="s">
        <v>33</v>
      </c>
      <c r="F2095">
        <v>2018</v>
      </c>
      <c r="G2095" t="s">
        <v>130</v>
      </c>
      <c r="H2095">
        <f t="shared" si="32"/>
        <v>4</v>
      </c>
      <c r="I2095" s="3">
        <f>DATE(Table1[[#This Row],[Year]],Table1[[#This Row],[Month_Number]],1)</f>
        <v>43191</v>
      </c>
      <c r="J2095" t="s">
        <v>35</v>
      </c>
      <c r="K2095" t="s">
        <v>3359</v>
      </c>
      <c r="L2095" t="s">
        <v>37</v>
      </c>
      <c r="M2095">
        <v>1</v>
      </c>
      <c r="N2095" t="s">
        <v>71</v>
      </c>
      <c r="O2095">
        <v>10</v>
      </c>
      <c r="P2095">
        <v>0</v>
      </c>
      <c r="Q2095" t="s">
        <v>72</v>
      </c>
      <c r="R2095" t="s">
        <v>88</v>
      </c>
      <c r="S2095" t="s">
        <v>120</v>
      </c>
      <c r="T2095" t="s">
        <v>105</v>
      </c>
      <c r="U2095" t="s">
        <v>89</v>
      </c>
      <c r="V2095">
        <v>90</v>
      </c>
      <c r="W2095">
        <v>48</v>
      </c>
      <c r="X2095" t="str">
        <f>IF(Table1[[#This Row],[Driver Age]]&lt;25,"(&lt;25) Young",IF(Table1[[#This Row],[Driver Age]]&lt;=60,"(25–60) Adult","(&gt;60) Senior"))</f>
        <v>(25–60) Adult</v>
      </c>
      <c r="Y2095" t="s">
        <v>44</v>
      </c>
      <c r="Z2095" t="s">
        <v>107</v>
      </c>
      <c r="AA2095" t="s">
        <v>76</v>
      </c>
      <c r="AB2095" t="s">
        <v>97</v>
      </c>
      <c r="AC2095">
        <v>12</v>
      </c>
      <c r="AD2095" t="s">
        <v>135</v>
      </c>
      <c r="AE2095" t="s">
        <v>65</v>
      </c>
      <c r="AF2095" t="s">
        <v>49</v>
      </c>
      <c r="AG2095" t="s">
        <v>143</v>
      </c>
      <c r="AH2095">
        <v>0</v>
      </c>
      <c r="AI2095" t="s">
        <v>108</v>
      </c>
      <c r="AJ2095" t="s">
        <v>67</v>
      </c>
    </row>
    <row r="2096" spans="1:36">
      <c r="A2096" t="s">
        <v>3360</v>
      </c>
      <c r="B2096">
        <f>1</f>
        <v>1</v>
      </c>
      <c r="C2096" t="s">
        <v>122</v>
      </c>
      <c r="D2096" t="str">
        <f>VLOOKUP(Table1[[#This Row],[State Name]], Lookup!$A$2:$B$33, 2, FALSE)</f>
        <v>RJ</v>
      </c>
      <c r="E2096" t="s">
        <v>483</v>
      </c>
      <c r="F2096">
        <v>2022</v>
      </c>
      <c r="G2096" t="s">
        <v>111</v>
      </c>
      <c r="H2096">
        <f t="shared" si="32"/>
        <v>10</v>
      </c>
      <c r="I2096" s="3">
        <f>DATE(Table1[[#This Row],[Year]],Table1[[#This Row],[Month_Number]],1)</f>
        <v>44835</v>
      </c>
      <c r="J2096" t="s">
        <v>84</v>
      </c>
      <c r="K2096" t="s">
        <v>3196</v>
      </c>
      <c r="L2096" t="s">
        <v>37</v>
      </c>
      <c r="M2096">
        <v>4</v>
      </c>
      <c r="N2096" t="s">
        <v>60</v>
      </c>
      <c r="O2096">
        <v>9</v>
      </c>
      <c r="P2096">
        <v>3</v>
      </c>
      <c r="Q2096" t="s">
        <v>39</v>
      </c>
      <c r="R2096" t="s">
        <v>104</v>
      </c>
      <c r="S2096" t="s">
        <v>62</v>
      </c>
      <c r="T2096" t="s">
        <v>105</v>
      </c>
      <c r="U2096" t="s">
        <v>89</v>
      </c>
      <c r="V2096">
        <v>99</v>
      </c>
      <c r="W2096">
        <v>49</v>
      </c>
      <c r="X2096" t="str">
        <f>IF(Table1[[#This Row],[Driver Age]]&lt;25,"(&lt;25) Young",IF(Table1[[#This Row],[Driver Age]]&lt;=60,"(25–60) Adult","(&gt;60) Senior"))</f>
        <v>(25–60) Adult</v>
      </c>
      <c r="Y2096" t="s">
        <v>75</v>
      </c>
      <c r="Z2096" t="s">
        <v>33</v>
      </c>
      <c r="AA2096" t="s">
        <v>76</v>
      </c>
      <c r="AB2096" t="s">
        <v>97</v>
      </c>
      <c r="AC2096">
        <v>17</v>
      </c>
      <c r="AD2096" t="s">
        <v>114</v>
      </c>
      <c r="AE2096" t="s">
        <v>79</v>
      </c>
      <c r="AF2096" t="s">
        <v>26</v>
      </c>
      <c r="AG2096" t="s">
        <v>50</v>
      </c>
      <c r="AH2096">
        <v>0.33</v>
      </c>
      <c r="AI2096" t="s">
        <v>108</v>
      </c>
      <c r="AJ2096" t="s">
        <v>67</v>
      </c>
    </row>
    <row r="2097" spans="1:36">
      <c r="A2097" t="s">
        <v>3361</v>
      </c>
      <c r="B2097">
        <f>1</f>
        <v>1</v>
      </c>
      <c r="C2097" t="s">
        <v>183</v>
      </c>
      <c r="D2097" t="str">
        <f>VLOOKUP(Table1[[#This Row],[State Name]], Lookup!$A$2:$B$33, 2, FALSE)</f>
        <v>TN</v>
      </c>
      <c r="E2097" t="s">
        <v>403</v>
      </c>
      <c r="F2097">
        <v>2023</v>
      </c>
      <c r="G2097" t="s">
        <v>100</v>
      </c>
      <c r="H2097">
        <f t="shared" si="32"/>
        <v>11</v>
      </c>
      <c r="I2097" s="3">
        <f>DATE(Table1[[#This Row],[Year]],Table1[[#This Row],[Month_Number]],1)</f>
        <v>45231</v>
      </c>
      <c r="J2097" t="s">
        <v>154</v>
      </c>
      <c r="K2097" t="s">
        <v>2481</v>
      </c>
      <c r="L2097" t="s">
        <v>59</v>
      </c>
      <c r="M2097">
        <v>5</v>
      </c>
      <c r="N2097" t="s">
        <v>162</v>
      </c>
      <c r="O2097">
        <v>5</v>
      </c>
      <c r="P2097">
        <v>2</v>
      </c>
      <c r="Q2097" t="s">
        <v>87</v>
      </c>
      <c r="R2097" t="s">
        <v>104</v>
      </c>
      <c r="S2097" t="s">
        <v>62</v>
      </c>
      <c r="T2097" t="s">
        <v>105</v>
      </c>
      <c r="U2097" t="s">
        <v>106</v>
      </c>
      <c r="V2097">
        <v>32</v>
      </c>
      <c r="W2097">
        <v>61</v>
      </c>
      <c r="X2097" t="str">
        <f>IF(Table1[[#This Row],[Driver Age]]&lt;25,"(&lt;25) Young",IF(Table1[[#This Row],[Driver Age]]&lt;=60,"(25–60) Adult","(&gt;60) Senior"))</f>
        <v>(&gt;60) Senior</v>
      </c>
      <c r="Y2097" t="s">
        <v>44</v>
      </c>
      <c r="Z2097" t="s">
        <v>33</v>
      </c>
      <c r="AA2097" t="s">
        <v>76</v>
      </c>
      <c r="AB2097" t="s">
        <v>77</v>
      </c>
      <c r="AC2097">
        <v>11</v>
      </c>
      <c r="AD2097" t="s">
        <v>78</v>
      </c>
      <c r="AE2097" t="s">
        <v>79</v>
      </c>
      <c r="AF2097" t="s">
        <v>26</v>
      </c>
      <c r="AG2097" t="s">
        <v>50</v>
      </c>
      <c r="AH2097">
        <v>0.4</v>
      </c>
      <c r="AI2097" t="s">
        <v>66</v>
      </c>
      <c r="AJ2097" t="s">
        <v>109</v>
      </c>
    </row>
    <row r="2098" spans="1:36">
      <c r="A2098" t="s">
        <v>3362</v>
      </c>
      <c r="B2098">
        <f>1</f>
        <v>1</v>
      </c>
      <c r="C2098" t="s">
        <v>307</v>
      </c>
      <c r="D2098" t="str">
        <f>VLOOKUP(Table1[[#This Row],[State Name]], Lookup!$A$2:$B$33, 2, FALSE)</f>
        <v>DL</v>
      </c>
      <c r="E2098" t="s">
        <v>472</v>
      </c>
      <c r="F2098">
        <v>2021</v>
      </c>
      <c r="G2098" t="s">
        <v>171</v>
      </c>
      <c r="H2098">
        <f t="shared" si="32"/>
        <v>2</v>
      </c>
      <c r="I2098" s="3">
        <f>DATE(Table1[[#This Row],[Year]],Table1[[#This Row],[Month_Number]],1)</f>
        <v>44228</v>
      </c>
      <c r="J2098" t="s">
        <v>35</v>
      </c>
      <c r="K2098" t="s">
        <v>393</v>
      </c>
      <c r="L2098" t="s">
        <v>37</v>
      </c>
      <c r="M2098">
        <v>2</v>
      </c>
      <c r="N2098" t="s">
        <v>60</v>
      </c>
      <c r="O2098">
        <v>0</v>
      </c>
      <c r="P2098">
        <v>3</v>
      </c>
      <c r="Q2098" t="s">
        <v>119</v>
      </c>
      <c r="R2098" t="s">
        <v>104</v>
      </c>
      <c r="S2098" t="s">
        <v>41</v>
      </c>
      <c r="T2098" t="s">
        <v>74</v>
      </c>
      <c r="U2098" t="s">
        <v>106</v>
      </c>
      <c r="V2098">
        <v>72</v>
      </c>
      <c r="W2098">
        <v>63</v>
      </c>
      <c r="X2098" t="str">
        <f>IF(Table1[[#This Row],[Driver Age]]&lt;25,"(&lt;25) Young",IF(Table1[[#This Row],[Driver Age]]&lt;=60,"(25–60) Adult","(&gt;60) Senior"))</f>
        <v>(&gt;60) Senior</v>
      </c>
      <c r="Y2098" t="s">
        <v>75</v>
      </c>
      <c r="Z2098" t="s">
        <v>107</v>
      </c>
      <c r="AA2098" t="s">
        <v>76</v>
      </c>
      <c r="AB2098" t="s">
        <v>46</v>
      </c>
      <c r="AC2098">
        <v>13</v>
      </c>
      <c r="AD2098" t="s">
        <v>135</v>
      </c>
      <c r="AE2098" t="s">
        <v>48</v>
      </c>
      <c r="AF2098" t="s">
        <v>49</v>
      </c>
      <c r="AG2098" t="s">
        <v>50</v>
      </c>
      <c r="AH2098">
        <v>0</v>
      </c>
      <c r="AI2098" t="s">
        <v>66</v>
      </c>
      <c r="AJ2098" t="s">
        <v>91</v>
      </c>
    </row>
    <row r="2099" spans="1:36">
      <c r="A2099" t="s">
        <v>3363</v>
      </c>
      <c r="B2099">
        <f>1</f>
        <v>1</v>
      </c>
      <c r="C2099" t="s">
        <v>206</v>
      </c>
      <c r="D2099" t="str">
        <f>VLOOKUP(Table1[[#This Row],[State Name]], Lookup!$A$2:$B$33, 2, FALSE)</f>
        <v>OD</v>
      </c>
      <c r="E2099" t="s">
        <v>33</v>
      </c>
      <c r="F2099">
        <v>2021</v>
      </c>
      <c r="G2099" t="s">
        <v>138</v>
      </c>
      <c r="H2099">
        <f t="shared" si="32"/>
        <v>9</v>
      </c>
      <c r="I2099" s="3">
        <f>DATE(Table1[[#This Row],[Year]],Table1[[#This Row],[Month_Number]],1)</f>
        <v>44440</v>
      </c>
      <c r="J2099" t="s">
        <v>101</v>
      </c>
      <c r="K2099" t="s">
        <v>2062</v>
      </c>
      <c r="L2099" t="s">
        <v>50</v>
      </c>
      <c r="M2099">
        <v>2</v>
      </c>
      <c r="N2099" t="s">
        <v>38</v>
      </c>
      <c r="O2099">
        <v>2</v>
      </c>
      <c r="P2099">
        <v>2</v>
      </c>
      <c r="Q2099" t="s">
        <v>103</v>
      </c>
      <c r="R2099" t="s">
        <v>40</v>
      </c>
      <c r="S2099" t="s">
        <v>62</v>
      </c>
      <c r="T2099" t="s">
        <v>63</v>
      </c>
      <c r="U2099" t="s">
        <v>43</v>
      </c>
      <c r="V2099">
        <v>60</v>
      </c>
      <c r="W2099">
        <v>25</v>
      </c>
      <c r="X2099" t="str">
        <f>IF(Table1[[#This Row],[Driver Age]]&lt;25,"(&lt;25) Young",IF(Table1[[#This Row],[Driver Age]]&lt;=60,"(25–60) Adult","(&gt;60) Senior"))</f>
        <v>(25–60) Adult</v>
      </c>
      <c r="Y2099" t="s">
        <v>75</v>
      </c>
      <c r="Z2099" t="s">
        <v>90</v>
      </c>
      <c r="AA2099" t="s">
        <v>45</v>
      </c>
      <c r="AB2099" t="s">
        <v>77</v>
      </c>
      <c r="AC2099">
        <v>18</v>
      </c>
      <c r="AD2099" t="s">
        <v>114</v>
      </c>
      <c r="AE2099" t="s">
        <v>48</v>
      </c>
      <c r="AF2099" t="s">
        <v>49</v>
      </c>
      <c r="AG2099" t="s">
        <v>50</v>
      </c>
      <c r="AH2099">
        <v>1</v>
      </c>
      <c r="AI2099" t="s">
        <v>80</v>
      </c>
      <c r="AJ2099" t="s">
        <v>52</v>
      </c>
    </row>
    <row r="2100" spans="1:36">
      <c r="A2100" t="s">
        <v>3364</v>
      </c>
      <c r="B2100">
        <f>1</f>
        <v>1</v>
      </c>
      <c r="C2100" t="s">
        <v>32</v>
      </c>
      <c r="D2100" t="str">
        <f>VLOOKUP(Table1[[#This Row],[State Name]], Lookup!$A$2:$B$33, 2, FALSE)</f>
        <v>JK</v>
      </c>
      <c r="E2100" t="s">
        <v>33</v>
      </c>
      <c r="F2100">
        <v>2023</v>
      </c>
      <c r="G2100" t="s">
        <v>83</v>
      </c>
      <c r="H2100">
        <f t="shared" si="32"/>
        <v>6</v>
      </c>
      <c r="I2100" s="3">
        <f>DATE(Table1[[#This Row],[Year]],Table1[[#This Row],[Month_Number]],1)</f>
        <v>45078</v>
      </c>
      <c r="J2100" t="s">
        <v>146</v>
      </c>
      <c r="K2100" t="s">
        <v>745</v>
      </c>
      <c r="L2100" t="s">
        <v>50</v>
      </c>
      <c r="M2100">
        <v>2</v>
      </c>
      <c r="N2100" t="s">
        <v>38</v>
      </c>
      <c r="O2100">
        <v>7</v>
      </c>
      <c r="P2100">
        <v>2</v>
      </c>
      <c r="Q2100" t="s">
        <v>87</v>
      </c>
      <c r="R2100" t="s">
        <v>40</v>
      </c>
      <c r="S2100" t="s">
        <v>73</v>
      </c>
      <c r="T2100" t="s">
        <v>42</v>
      </c>
      <c r="U2100" t="s">
        <v>33</v>
      </c>
      <c r="V2100">
        <v>61</v>
      </c>
      <c r="W2100">
        <v>39</v>
      </c>
      <c r="X2100" t="str">
        <f>IF(Table1[[#This Row],[Driver Age]]&lt;25,"(&lt;25) Young",IF(Table1[[#This Row],[Driver Age]]&lt;=60,"(25–60) Adult","(&gt;60) Senior"))</f>
        <v>(25–60) Adult</v>
      </c>
      <c r="Y2100" t="s">
        <v>44</v>
      </c>
      <c r="Z2100" t="s">
        <v>107</v>
      </c>
      <c r="AA2100" t="s">
        <v>45</v>
      </c>
      <c r="AB2100" t="s">
        <v>97</v>
      </c>
      <c r="AC2100">
        <v>13</v>
      </c>
      <c r="AD2100" t="s">
        <v>135</v>
      </c>
      <c r="AE2100" t="s">
        <v>79</v>
      </c>
      <c r="AF2100" t="s">
        <v>49</v>
      </c>
      <c r="AG2100" t="s">
        <v>50</v>
      </c>
      <c r="AH2100">
        <v>0.28999999999999998</v>
      </c>
      <c r="AI2100" t="s">
        <v>108</v>
      </c>
      <c r="AJ2100" t="s">
        <v>52</v>
      </c>
    </row>
    <row r="2101" spans="1:36">
      <c r="A2101" t="s">
        <v>3365</v>
      </c>
      <c r="B2101">
        <f>1</f>
        <v>1</v>
      </c>
      <c r="C2101" t="s">
        <v>93</v>
      </c>
      <c r="D2101" t="str">
        <f>VLOOKUP(Table1[[#This Row],[State Name]], Lookup!$A$2:$B$33, 2, FALSE)</f>
        <v>SK</v>
      </c>
      <c r="E2101" t="s">
        <v>33</v>
      </c>
      <c r="F2101">
        <v>2022</v>
      </c>
      <c r="G2101" t="s">
        <v>171</v>
      </c>
      <c r="H2101">
        <f t="shared" si="32"/>
        <v>2</v>
      </c>
      <c r="I2101" s="3">
        <f>DATE(Table1[[#This Row],[Year]],Table1[[#This Row],[Month_Number]],1)</f>
        <v>44593</v>
      </c>
      <c r="J2101" t="s">
        <v>95</v>
      </c>
      <c r="K2101" t="s">
        <v>1055</v>
      </c>
      <c r="L2101" t="s">
        <v>59</v>
      </c>
      <c r="M2101">
        <v>4</v>
      </c>
      <c r="N2101" t="s">
        <v>128</v>
      </c>
      <c r="O2101">
        <v>6</v>
      </c>
      <c r="P2101">
        <v>0</v>
      </c>
      <c r="Q2101" t="s">
        <v>103</v>
      </c>
      <c r="R2101" t="s">
        <v>40</v>
      </c>
      <c r="S2101" t="s">
        <v>73</v>
      </c>
      <c r="T2101" t="s">
        <v>63</v>
      </c>
      <c r="U2101" t="s">
        <v>33</v>
      </c>
      <c r="V2101">
        <v>38</v>
      </c>
      <c r="W2101">
        <v>56</v>
      </c>
      <c r="X2101" t="str">
        <f>IF(Table1[[#This Row],[Driver Age]]&lt;25,"(&lt;25) Young",IF(Table1[[#This Row],[Driver Age]]&lt;=60,"(25–60) Adult","(&gt;60) Senior"))</f>
        <v>(25–60) Adult</v>
      </c>
      <c r="Y2101" t="s">
        <v>75</v>
      </c>
      <c r="Z2101" t="s">
        <v>33</v>
      </c>
      <c r="AA2101" t="s">
        <v>76</v>
      </c>
      <c r="AB2101" t="s">
        <v>97</v>
      </c>
      <c r="AC2101">
        <v>9</v>
      </c>
      <c r="AD2101" t="s">
        <v>78</v>
      </c>
      <c r="AE2101" t="s">
        <v>79</v>
      </c>
      <c r="AF2101" t="s">
        <v>49</v>
      </c>
      <c r="AG2101" t="s">
        <v>143</v>
      </c>
      <c r="AH2101">
        <v>0</v>
      </c>
      <c r="AI2101" t="s">
        <v>66</v>
      </c>
      <c r="AJ2101" t="s">
        <v>109</v>
      </c>
    </row>
    <row r="2102" spans="1:36">
      <c r="A2102" t="s">
        <v>3366</v>
      </c>
      <c r="B2102">
        <f>1</f>
        <v>1</v>
      </c>
      <c r="C2102" t="s">
        <v>116</v>
      </c>
      <c r="D2102" t="str">
        <f>VLOOKUP(Table1[[#This Row],[State Name]], Lookup!$A$2:$B$33, 2, FALSE)</f>
        <v>HP</v>
      </c>
      <c r="E2102" t="s">
        <v>33</v>
      </c>
      <c r="F2102">
        <v>2021</v>
      </c>
      <c r="G2102" t="s">
        <v>130</v>
      </c>
      <c r="H2102">
        <f t="shared" si="32"/>
        <v>4</v>
      </c>
      <c r="I2102" s="3">
        <f>DATE(Table1[[#This Row],[Year]],Table1[[#This Row],[Month_Number]],1)</f>
        <v>44287</v>
      </c>
      <c r="J2102" t="s">
        <v>95</v>
      </c>
      <c r="K2102" t="s">
        <v>2255</v>
      </c>
      <c r="L2102" t="s">
        <v>37</v>
      </c>
      <c r="M2102">
        <v>1</v>
      </c>
      <c r="N2102" t="s">
        <v>60</v>
      </c>
      <c r="O2102">
        <v>6</v>
      </c>
      <c r="P2102">
        <v>1</v>
      </c>
      <c r="Q2102" t="s">
        <v>39</v>
      </c>
      <c r="R2102" t="s">
        <v>40</v>
      </c>
      <c r="S2102" t="s">
        <v>62</v>
      </c>
      <c r="T2102" t="s">
        <v>63</v>
      </c>
      <c r="U2102" t="s">
        <v>106</v>
      </c>
      <c r="V2102">
        <v>79</v>
      </c>
      <c r="W2102">
        <v>67</v>
      </c>
      <c r="X2102" t="str">
        <f>IF(Table1[[#This Row],[Driver Age]]&lt;25,"(&lt;25) Young",IF(Table1[[#This Row],[Driver Age]]&lt;=60,"(25–60) Adult","(&gt;60) Senior"))</f>
        <v>(&gt;60) Senior</v>
      </c>
      <c r="Y2102" t="s">
        <v>44</v>
      </c>
      <c r="Z2102" t="s">
        <v>107</v>
      </c>
      <c r="AA2102" t="s">
        <v>45</v>
      </c>
      <c r="AB2102" t="s">
        <v>77</v>
      </c>
      <c r="AC2102">
        <v>20</v>
      </c>
      <c r="AD2102" t="s">
        <v>114</v>
      </c>
      <c r="AE2102" t="s">
        <v>48</v>
      </c>
      <c r="AF2102" t="s">
        <v>49</v>
      </c>
      <c r="AG2102" t="s">
        <v>50</v>
      </c>
      <c r="AH2102">
        <v>0.17</v>
      </c>
      <c r="AI2102" t="s">
        <v>51</v>
      </c>
      <c r="AJ2102" t="s">
        <v>91</v>
      </c>
    </row>
    <row r="2103" spans="1:36">
      <c r="A2103" t="s">
        <v>3367</v>
      </c>
      <c r="B2103">
        <f>1</f>
        <v>1</v>
      </c>
      <c r="C2103" t="s">
        <v>177</v>
      </c>
      <c r="D2103" t="str">
        <f>VLOOKUP(Table1[[#This Row],[State Name]], Lookup!$A$2:$B$33, 2, FALSE)</f>
        <v>MH</v>
      </c>
      <c r="E2103" t="s">
        <v>203</v>
      </c>
      <c r="F2103">
        <v>2020</v>
      </c>
      <c r="G2103" t="s">
        <v>111</v>
      </c>
      <c r="H2103">
        <f t="shared" si="32"/>
        <v>10</v>
      </c>
      <c r="I2103" s="3">
        <f>DATE(Table1[[#This Row],[Year]],Table1[[#This Row],[Month_Number]],1)</f>
        <v>44105</v>
      </c>
      <c r="J2103" t="s">
        <v>95</v>
      </c>
      <c r="K2103" t="s">
        <v>3368</v>
      </c>
      <c r="L2103" t="s">
        <v>50</v>
      </c>
      <c r="M2103">
        <v>3</v>
      </c>
      <c r="N2103" t="s">
        <v>60</v>
      </c>
      <c r="O2103">
        <v>1</v>
      </c>
      <c r="P2103">
        <v>3</v>
      </c>
      <c r="Q2103" t="s">
        <v>87</v>
      </c>
      <c r="R2103" t="s">
        <v>40</v>
      </c>
      <c r="S2103" t="s">
        <v>62</v>
      </c>
      <c r="T2103" t="s">
        <v>105</v>
      </c>
      <c r="U2103" t="s">
        <v>89</v>
      </c>
      <c r="V2103">
        <v>63</v>
      </c>
      <c r="W2103">
        <v>59</v>
      </c>
      <c r="X2103" t="str">
        <f>IF(Table1[[#This Row],[Driver Age]]&lt;25,"(&lt;25) Young",IF(Table1[[#This Row],[Driver Age]]&lt;=60,"(25–60) Adult","(&gt;60) Senior"))</f>
        <v>(25–60) Adult</v>
      </c>
      <c r="Y2103" t="s">
        <v>75</v>
      </c>
      <c r="Z2103" t="s">
        <v>107</v>
      </c>
      <c r="AA2103" t="s">
        <v>76</v>
      </c>
      <c r="AB2103" t="s">
        <v>97</v>
      </c>
      <c r="AC2103">
        <v>8</v>
      </c>
      <c r="AD2103" t="s">
        <v>78</v>
      </c>
      <c r="AE2103" t="s">
        <v>48</v>
      </c>
      <c r="AF2103" t="s">
        <v>49</v>
      </c>
      <c r="AG2103" t="s">
        <v>50</v>
      </c>
      <c r="AH2103">
        <v>3</v>
      </c>
      <c r="AI2103" t="s">
        <v>66</v>
      </c>
      <c r="AJ2103" t="s">
        <v>52</v>
      </c>
    </row>
    <row r="2104" spans="1:36">
      <c r="A2104" t="s">
        <v>3369</v>
      </c>
      <c r="B2104">
        <f>1</f>
        <v>1</v>
      </c>
      <c r="C2104" t="s">
        <v>137</v>
      </c>
      <c r="D2104" t="str">
        <f>VLOOKUP(Table1[[#This Row],[State Name]], Lookup!$A$2:$B$33, 2, FALSE)</f>
        <v>AS</v>
      </c>
      <c r="E2104" t="s">
        <v>33</v>
      </c>
      <c r="F2104">
        <v>2021</v>
      </c>
      <c r="G2104" t="s">
        <v>124</v>
      </c>
      <c r="H2104">
        <f t="shared" si="32"/>
        <v>7</v>
      </c>
      <c r="I2104" s="3">
        <f>DATE(Table1[[#This Row],[Year]],Table1[[#This Row],[Month_Number]],1)</f>
        <v>44378</v>
      </c>
      <c r="J2104" t="s">
        <v>95</v>
      </c>
      <c r="K2104" t="s">
        <v>1957</v>
      </c>
      <c r="L2104" t="s">
        <v>59</v>
      </c>
      <c r="M2104">
        <v>1</v>
      </c>
      <c r="N2104" t="s">
        <v>162</v>
      </c>
      <c r="O2104">
        <v>4</v>
      </c>
      <c r="P2104">
        <v>5</v>
      </c>
      <c r="Q2104" t="s">
        <v>87</v>
      </c>
      <c r="R2104" t="s">
        <v>104</v>
      </c>
      <c r="S2104" t="s">
        <v>120</v>
      </c>
      <c r="T2104" t="s">
        <v>74</v>
      </c>
      <c r="U2104" t="s">
        <v>43</v>
      </c>
      <c r="V2104">
        <v>45</v>
      </c>
      <c r="W2104">
        <v>32</v>
      </c>
      <c r="X2104" t="str">
        <f>IF(Table1[[#This Row],[Driver Age]]&lt;25,"(&lt;25) Young",IF(Table1[[#This Row],[Driver Age]]&lt;=60,"(25–60) Adult","(&gt;60) Senior"))</f>
        <v>(25–60) Adult</v>
      </c>
      <c r="Y2104" t="s">
        <v>44</v>
      </c>
      <c r="Z2104" t="s">
        <v>90</v>
      </c>
      <c r="AA2104" t="s">
        <v>45</v>
      </c>
      <c r="AB2104" t="s">
        <v>97</v>
      </c>
      <c r="AC2104">
        <v>19</v>
      </c>
      <c r="AD2104" t="s">
        <v>114</v>
      </c>
      <c r="AE2104" t="s">
        <v>48</v>
      </c>
      <c r="AF2104" t="s">
        <v>49</v>
      </c>
      <c r="AG2104" t="s">
        <v>50</v>
      </c>
      <c r="AH2104">
        <v>1.25</v>
      </c>
      <c r="AI2104" t="s">
        <v>80</v>
      </c>
      <c r="AJ2104" t="s">
        <v>109</v>
      </c>
    </row>
    <row r="2105" spans="1:36">
      <c r="A2105" t="s">
        <v>3370</v>
      </c>
      <c r="B2105">
        <f>1</f>
        <v>1</v>
      </c>
      <c r="C2105" t="s">
        <v>166</v>
      </c>
      <c r="D2105" t="str">
        <f>VLOOKUP(Table1[[#This Row],[State Name]], Lookup!$A$2:$B$33, 2, FALSE)</f>
        <v>MP</v>
      </c>
      <c r="E2105" t="s">
        <v>33</v>
      </c>
      <c r="F2105">
        <v>2023</v>
      </c>
      <c r="G2105" t="s">
        <v>100</v>
      </c>
      <c r="H2105">
        <f t="shared" si="32"/>
        <v>11</v>
      </c>
      <c r="I2105" s="3">
        <f>DATE(Table1[[#This Row],[Year]],Table1[[#This Row],[Month_Number]],1)</f>
        <v>45231</v>
      </c>
      <c r="J2105" t="s">
        <v>57</v>
      </c>
      <c r="K2105" t="s">
        <v>1440</v>
      </c>
      <c r="L2105" t="s">
        <v>59</v>
      </c>
      <c r="M2105">
        <v>4</v>
      </c>
      <c r="N2105" t="s">
        <v>71</v>
      </c>
      <c r="O2105">
        <v>2</v>
      </c>
      <c r="P2105">
        <v>4</v>
      </c>
      <c r="Q2105" t="s">
        <v>39</v>
      </c>
      <c r="R2105" t="s">
        <v>40</v>
      </c>
      <c r="S2105" t="s">
        <v>120</v>
      </c>
      <c r="T2105" t="s">
        <v>74</v>
      </c>
      <c r="U2105" t="s">
        <v>43</v>
      </c>
      <c r="V2105">
        <v>107</v>
      </c>
      <c r="W2105">
        <v>51</v>
      </c>
      <c r="X2105" t="str">
        <f>IF(Table1[[#This Row],[Driver Age]]&lt;25,"(&lt;25) Young",IF(Table1[[#This Row],[Driver Age]]&lt;=60,"(25–60) Adult","(&gt;60) Senior"))</f>
        <v>(25–60) Adult</v>
      </c>
      <c r="Y2105" t="s">
        <v>44</v>
      </c>
      <c r="Z2105" t="s">
        <v>90</v>
      </c>
      <c r="AA2105" t="s">
        <v>45</v>
      </c>
      <c r="AB2105" t="s">
        <v>46</v>
      </c>
      <c r="AC2105">
        <v>3</v>
      </c>
      <c r="AD2105" t="s">
        <v>47</v>
      </c>
      <c r="AE2105" t="s">
        <v>79</v>
      </c>
      <c r="AF2105" t="s">
        <v>49</v>
      </c>
      <c r="AG2105" t="s">
        <v>50</v>
      </c>
      <c r="AH2105">
        <v>2</v>
      </c>
      <c r="AI2105" t="s">
        <v>66</v>
      </c>
      <c r="AJ2105" t="s">
        <v>67</v>
      </c>
    </row>
    <row r="2106" spans="1:36">
      <c r="A2106" t="s">
        <v>3371</v>
      </c>
      <c r="B2106">
        <f>1</f>
        <v>1</v>
      </c>
      <c r="C2106" t="s">
        <v>69</v>
      </c>
      <c r="D2106" t="str">
        <f>VLOOKUP(Table1[[#This Row],[State Name]], Lookup!$A$2:$B$33, 2, FALSE)</f>
        <v>CG</v>
      </c>
      <c r="E2106" t="s">
        <v>33</v>
      </c>
      <c r="F2106">
        <v>2023</v>
      </c>
      <c r="G2106" t="s">
        <v>138</v>
      </c>
      <c r="H2106">
        <f t="shared" si="32"/>
        <v>9</v>
      </c>
      <c r="I2106" s="3">
        <f>DATE(Table1[[#This Row],[Year]],Table1[[#This Row],[Month_Number]],1)</f>
        <v>45170</v>
      </c>
      <c r="J2106" t="s">
        <v>154</v>
      </c>
      <c r="K2106" t="s">
        <v>1650</v>
      </c>
      <c r="L2106" t="s">
        <v>50</v>
      </c>
      <c r="M2106">
        <v>4</v>
      </c>
      <c r="N2106" t="s">
        <v>38</v>
      </c>
      <c r="O2106">
        <v>0</v>
      </c>
      <c r="P2106">
        <v>1</v>
      </c>
      <c r="Q2106" t="s">
        <v>87</v>
      </c>
      <c r="R2106" t="s">
        <v>61</v>
      </c>
      <c r="S2106" t="s">
        <v>41</v>
      </c>
      <c r="T2106" t="s">
        <v>74</v>
      </c>
      <c r="U2106" t="s">
        <v>43</v>
      </c>
      <c r="V2106">
        <v>77</v>
      </c>
      <c r="W2106">
        <v>62</v>
      </c>
      <c r="X2106" t="str">
        <f>IF(Table1[[#This Row],[Driver Age]]&lt;25,"(&lt;25) Young",IF(Table1[[#This Row],[Driver Age]]&lt;=60,"(25–60) Adult","(&gt;60) Senior"))</f>
        <v>(&gt;60) Senior</v>
      </c>
      <c r="Y2106" t="s">
        <v>75</v>
      </c>
      <c r="Z2106" t="s">
        <v>90</v>
      </c>
      <c r="AA2106" t="s">
        <v>76</v>
      </c>
      <c r="AB2106" t="s">
        <v>77</v>
      </c>
      <c r="AC2106">
        <v>11</v>
      </c>
      <c r="AD2106" t="s">
        <v>78</v>
      </c>
      <c r="AE2106" t="s">
        <v>79</v>
      </c>
      <c r="AF2106" t="s">
        <v>26</v>
      </c>
      <c r="AG2106" t="s">
        <v>50</v>
      </c>
      <c r="AH2106">
        <v>0</v>
      </c>
      <c r="AI2106" t="s">
        <v>66</v>
      </c>
      <c r="AJ2106" t="s">
        <v>91</v>
      </c>
    </row>
    <row r="2107" spans="1:36">
      <c r="A2107" t="s">
        <v>3372</v>
      </c>
      <c r="B2107">
        <f>1</f>
        <v>1</v>
      </c>
      <c r="C2107" t="s">
        <v>170</v>
      </c>
      <c r="D2107" t="str">
        <f>VLOOKUP(Table1[[#This Row],[State Name]], Lookup!$A$2:$B$33, 2, FALSE)</f>
        <v>PY</v>
      </c>
      <c r="E2107" t="s">
        <v>33</v>
      </c>
      <c r="F2107">
        <v>2022</v>
      </c>
      <c r="G2107" t="s">
        <v>117</v>
      </c>
      <c r="H2107">
        <f t="shared" si="32"/>
        <v>12</v>
      </c>
      <c r="I2107" s="3">
        <f>DATE(Table1[[#This Row],[Year]],Table1[[#This Row],[Month_Number]],1)</f>
        <v>44896</v>
      </c>
      <c r="J2107" t="s">
        <v>35</v>
      </c>
      <c r="K2107" t="s">
        <v>319</v>
      </c>
      <c r="L2107" t="s">
        <v>59</v>
      </c>
      <c r="M2107">
        <v>1</v>
      </c>
      <c r="N2107" t="s">
        <v>162</v>
      </c>
      <c r="O2107">
        <v>1</v>
      </c>
      <c r="P2107">
        <v>3</v>
      </c>
      <c r="Q2107" t="s">
        <v>72</v>
      </c>
      <c r="R2107" t="s">
        <v>88</v>
      </c>
      <c r="S2107" t="s">
        <v>62</v>
      </c>
      <c r="T2107" t="s">
        <v>63</v>
      </c>
      <c r="U2107" t="s">
        <v>89</v>
      </c>
      <c r="V2107">
        <v>75</v>
      </c>
      <c r="W2107">
        <v>64</v>
      </c>
      <c r="X2107" t="str">
        <f>IF(Table1[[#This Row],[Driver Age]]&lt;25,"(&lt;25) Young",IF(Table1[[#This Row],[Driver Age]]&lt;=60,"(25–60) Adult","(&gt;60) Senior"))</f>
        <v>(&gt;60) Senior</v>
      </c>
      <c r="Y2107" t="s">
        <v>44</v>
      </c>
      <c r="Z2107" t="s">
        <v>33</v>
      </c>
      <c r="AA2107" t="s">
        <v>45</v>
      </c>
      <c r="AB2107" t="s">
        <v>97</v>
      </c>
      <c r="AC2107">
        <v>15</v>
      </c>
      <c r="AD2107" t="s">
        <v>135</v>
      </c>
      <c r="AE2107" t="s">
        <v>79</v>
      </c>
      <c r="AF2107" t="s">
        <v>49</v>
      </c>
      <c r="AG2107" t="s">
        <v>50</v>
      </c>
      <c r="AH2107">
        <v>3</v>
      </c>
      <c r="AI2107" t="s">
        <v>66</v>
      </c>
      <c r="AJ2107" t="s">
        <v>91</v>
      </c>
    </row>
    <row r="2108" spans="1:36">
      <c r="A2108" t="s">
        <v>3373</v>
      </c>
      <c r="B2108">
        <f>1</f>
        <v>1</v>
      </c>
      <c r="C2108" t="s">
        <v>191</v>
      </c>
      <c r="D2108" t="str">
        <f>VLOOKUP(Table1[[#This Row],[State Name]], Lookup!$A$2:$B$33, 2, FALSE)</f>
        <v>CH</v>
      </c>
      <c r="E2108" t="s">
        <v>33</v>
      </c>
      <c r="F2108">
        <v>2023</v>
      </c>
      <c r="G2108" t="s">
        <v>34</v>
      </c>
      <c r="H2108">
        <f t="shared" si="32"/>
        <v>5</v>
      </c>
      <c r="I2108" s="3">
        <f>DATE(Table1[[#This Row],[Year]],Table1[[#This Row],[Month_Number]],1)</f>
        <v>45047</v>
      </c>
      <c r="J2108" t="s">
        <v>101</v>
      </c>
      <c r="K2108" t="s">
        <v>1611</v>
      </c>
      <c r="L2108" t="s">
        <v>59</v>
      </c>
      <c r="M2108">
        <v>4</v>
      </c>
      <c r="N2108" t="s">
        <v>113</v>
      </c>
      <c r="O2108">
        <v>3</v>
      </c>
      <c r="P2108">
        <v>4</v>
      </c>
      <c r="Q2108" t="s">
        <v>119</v>
      </c>
      <c r="R2108" t="s">
        <v>40</v>
      </c>
      <c r="S2108" t="s">
        <v>62</v>
      </c>
      <c r="T2108" t="s">
        <v>105</v>
      </c>
      <c r="U2108" t="s">
        <v>43</v>
      </c>
      <c r="V2108">
        <v>44</v>
      </c>
      <c r="W2108">
        <v>25</v>
      </c>
      <c r="X2108" t="str">
        <f>IF(Table1[[#This Row],[Driver Age]]&lt;25,"(&lt;25) Young",IF(Table1[[#This Row],[Driver Age]]&lt;=60,"(25–60) Adult","(&gt;60) Senior"))</f>
        <v>(25–60) Adult</v>
      </c>
      <c r="Y2108" t="s">
        <v>75</v>
      </c>
      <c r="Z2108" t="s">
        <v>90</v>
      </c>
      <c r="AA2108" t="s">
        <v>45</v>
      </c>
      <c r="AB2108" t="s">
        <v>77</v>
      </c>
      <c r="AC2108">
        <v>16</v>
      </c>
      <c r="AD2108" t="s">
        <v>135</v>
      </c>
      <c r="AE2108" t="s">
        <v>79</v>
      </c>
      <c r="AF2108" t="s">
        <v>49</v>
      </c>
      <c r="AG2108" t="s">
        <v>50</v>
      </c>
      <c r="AH2108">
        <v>1.33</v>
      </c>
      <c r="AI2108" t="s">
        <v>80</v>
      </c>
      <c r="AJ2108" t="s">
        <v>109</v>
      </c>
    </row>
    <row r="2109" spans="1:36">
      <c r="A2109" t="s">
        <v>3374</v>
      </c>
      <c r="B2109">
        <f>1</f>
        <v>1</v>
      </c>
      <c r="C2109" t="s">
        <v>149</v>
      </c>
      <c r="D2109" t="str">
        <f>VLOOKUP(Table1[[#This Row],[State Name]], Lookup!$A$2:$B$33, 2, FALSE)</f>
        <v>AR</v>
      </c>
      <c r="E2109" t="s">
        <v>33</v>
      </c>
      <c r="F2109">
        <v>2022</v>
      </c>
      <c r="G2109" t="s">
        <v>94</v>
      </c>
      <c r="H2109">
        <f t="shared" si="32"/>
        <v>8</v>
      </c>
      <c r="I2109" s="3">
        <f>DATE(Table1[[#This Row],[Year]],Table1[[#This Row],[Month_Number]],1)</f>
        <v>44774</v>
      </c>
      <c r="J2109" t="s">
        <v>101</v>
      </c>
      <c r="K2109" t="s">
        <v>3375</v>
      </c>
      <c r="L2109" t="s">
        <v>59</v>
      </c>
      <c r="M2109">
        <v>4</v>
      </c>
      <c r="N2109" t="s">
        <v>60</v>
      </c>
      <c r="O2109">
        <v>0</v>
      </c>
      <c r="P2109">
        <v>3</v>
      </c>
      <c r="Q2109" t="s">
        <v>72</v>
      </c>
      <c r="R2109" t="s">
        <v>104</v>
      </c>
      <c r="S2109" t="s">
        <v>41</v>
      </c>
      <c r="T2109" t="s">
        <v>74</v>
      </c>
      <c r="U2109" t="s">
        <v>89</v>
      </c>
      <c r="V2109">
        <v>103</v>
      </c>
      <c r="W2109">
        <v>27</v>
      </c>
      <c r="X2109" t="str">
        <f>IF(Table1[[#This Row],[Driver Age]]&lt;25,"(&lt;25) Young",IF(Table1[[#This Row],[Driver Age]]&lt;=60,"(25–60) Adult","(&gt;60) Senior"))</f>
        <v>(25–60) Adult</v>
      </c>
      <c r="Y2109" t="s">
        <v>75</v>
      </c>
      <c r="Z2109" t="s">
        <v>90</v>
      </c>
      <c r="AA2109" t="s">
        <v>45</v>
      </c>
      <c r="AB2109" t="s">
        <v>46</v>
      </c>
      <c r="AC2109">
        <v>2</v>
      </c>
      <c r="AD2109" t="s">
        <v>47</v>
      </c>
      <c r="AE2109" t="s">
        <v>79</v>
      </c>
      <c r="AF2109" t="s">
        <v>49</v>
      </c>
      <c r="AG2109" t="s">
        <v>50</v>
      </c>
      <c r="AH2109">
        <v>0</v>
      </c>
      <c r="AI2109" t="s">
        <v>80</v>
      </c>
      <c r="AJ2109" t="s">
        <v>67</v>
      </c>
    </row>
    <row r="2110" spans="1:36">
      <c r="A2110" t="s">
        <v>3376</v>
      </c>
      <c r="B2110">
        <f>1</f>
        <v>1</v>
      </c>
      <c r="C2110" t="s">
        <v>253</v>
      </c>
      <c r="D2110" t="str">
        <f>VLOOKUP(Table1[[#This Row],[State Name]], Lookup!$A$2:$B$33, 2, FALSE)</f>
        <v>UK</v>
      </c>
      <c r="E2110" t="s">
        <v>33</v>
      </c>
      <c r="F2110">
        <v>2020</v>
      </c>
      <c r="G2110" t="s">
        <v>117</v>
      </c>
      <c r="H2110">
        <f t="shared" si="32"/>
        <v>12</v>
      </c>
      <c r="I2110" s="3">
        <f>DATE(Table1[[#This Row],[Year]],Table1[[#This Row],[Month_Number]],1)</f>
        <v>44166</v>
      </c>
      <c r="J2110" t="s">
        <v>95</v>
      </c>
      <c r="K2110" t="s">
        <v>3377</v>
      </c>
      <c r="L2110" t="s">
        <v>37</v>
      </c>
      <c r="M2110">
        <v>3</v>
      </c>
      <c r="N2110" t="s">
        <v>38</v>
      </c>
      <c r="O2110">
        <v>1</v>
      </c>
      <c r="P2110">
        <v>3</v>
      </c>
      <c r="Q2110" t="s">
        <v>87</v>
      </c>
      <c r="R2110" t="s">
        <v>40</v>
      </c>
      <c r="S2110" t="s">
        <v>73</v>
      </c>
      <c r="T2110" t="s">
        <v>74</v>
      </c>
      <c r="U2110" t="s">
        <v>33</v>
      </c>
      <c r="V2110">
        <v>94</v>
      </c>
      <c r="W2110">
        <v>51</v>
      </c>
      <c r="X2110" t="str">
        <f>IF(Table1[[#This Row],[Driver Age]]&lt;25,"(&lt;25) Young",IF(Table1[[#This Row],[Driver Age]]&lt;=60,"(25–60) Adult","(&gt;60) Senior"))</f>
        <v>(25–60) Adult</v>
      </c>
      <c r="Y2110" t="s">
        <v>75</v>
      </c>
      <c r="Z2110" t="s">
        <v>33</v>
      </c>
      <c r="AA2110" t="s">
        <v>76</v>
      </c>
      <c r="AB2110" t="s">
        <v>46</v>
      </c>
      <c r="AC2110">
        <v>1</v>
      </c>
      <c r="AD2110" t="s">
        <v>47</v>
      </c>
      <c r="AE2110" t="s">
        <v>48</v>
      </c>
      <c r="AF2110" t="s">
        <v>49</v>
      </c>
      <c r="AG2110" t="s">
        <v>50</v>
      </c>
      <c r="AH2110">
        <v>3</v>
      </c>
      <c r="AI2110" t="s">
        <v>66</v>
      </c>
      <c r="AJ2110" t="s">
        <v>67</v>
      </c>
    </row>
    <row r="2111" spans="1:36">
      <c r="A2111" t="s">
        <v>3378</v>
      </c>
      <c r="B2111">
        <f>1</f>
        <v>1</v>
      </c>
      <c r="C2111" t="s">
        <v>206</v>
      </c>
      <c r="D2111" t="str">
        <f>VLOOKUP(Table1[[#This Row],[State Name]], Lookup!$A$2:$B$33, 2, FALSE)</f>
        <v>OD</v>
      </c>
      <c r="E2111" t="s">
        <v>33</v>
      </c>
      <c r="F2111">
        <v>2021</v>
      </c>
      <c r="G2111" t="s">
        <v>124</v>
      </c>
      <c r="H2111">
        <f t="shared" si="32"/>
        <v>7</v>
      </c>
      <c r="I2111" s="3">
        <f>DATE(Table1[[#This Row],[Year]],Table1[[#This Row],[Month_Number]],1)</f>
        <v>44378</v>
      </c>
      <c r="J2111" t="s">
        <v>35</v>
      </c>
      <c r="K2111" t="s">
        <v>1861</v>
      </c>
      <c r="L2111" t="s">
        <v>37</v>
      </c>
      <c r="M2111">
        <v>4</v>
      </c>
      <c r="N2111" t="s">
        <v>113</v>
      </c>
      <c r="O2111">
        <v>9</v>
      </c>
      <c r="P2111">
        <v>4</v>
      </c>
      <c r="Q2111" t="s">
        <v>87</v>
      </c>
      <c r="R2111" t="s">
        <v>40</v>
      </c>
      <c r="S2111" t="s">
        <v>62</v>
      </c>
      <c r="T2111" t="s">
        <v>74</v>
      </c>
      <c r="U2111" t="s">
        <v>89</v>
      </c>
      <c r="V2111">
        <v>43</v>
      </c>
      <c r="W2111">
        <v>30</v>
      </c>
      <c r="X2111" t="str">
        <f>IF(Table1[[#This Row],[Driver Age]]&lt;25,"(&lt;25) Young",IF(Table1[[#This Row],[Driver Age]]&lt;=60,"(25–60) Adult","(&gt;60) Senior"))</f>
        <v>(25–60) Adult</v>
      </c>
      <c r="Y2111" t="s">
        <v>75</v>
      </c>
      <c r="Z2111" t="s">
        <v>90</v>
      </c>
      <c r="AA2111" t="s">
        <v>45</v>
      </c>
      <c r="AB2111" t="s">
        <v>77</v>
      </c>
      <c r="AC2111">
        <v>15</v>
      </c>
      <c r="AD2111" t="s">
        <v>135</v>
      </c>
      <c r="AE2111" t="s">
        <v>48</v>
      </c>
      <c r="AF2111" t="s">
        <v>49</v>
      </c>
      <c r="AG2111" t="s">
        <v>50</v>
      </c>
      <c r="AH2111">
        <v>0.44</v>
      </c>
      <c r="AI2111" t="s">
        <v>80</v>
      </c>
      <c r="AJ2111" t="s">
        <v>109</v>
      </c>
    </row>
    <row r="2112" spans="1:36">
      <c r="A2112" t="s">
        <v>3379</v>
      </c>
      <c r="B2112">
        <f>1</f>
        <v>1</v>
      </c>
      <c r="C2112" t="s">
        <v>149</v>
      </c>
      <c r="D2112" t="str">
        <f>VLOOKUP(Table1[[#This Row],[State Name]], Lookup!$A$2:$B$33, 2, FALSE)</f>
        <v>AR</v>
      </c>
      <c r="E2112" t="s">
        <v>33</v>
      </c>
      <c r="F2112">
        <v>2021</v>
      </c>
      <c r="G2112" t="s">
        <v>124</v>
      </c>
      <c r="H2112">
        <f t="shared" si="32"/>
        <v>7</v>
      </c>
      <c r="I2112" s="3">
        <f>DATE(Table1[[#This Row],[Year]],Table1[[#This Row],[Month_Number]],1)</f>
        <v>44378</v>
      </c>
      <c r="J2112" t="s">
        <v>35</v>
      </c>
      <c r="K2112" t="s">
        <v>3380</v>
      </c>
      <c r="L2112" t="s">
        <v>59</v>
      </c>
      <c r="M2112">
        <v>3</v>
      </c>
      <c r="N2112" t="s">
        <v>60</v>
      </c>
      <c r="O2112">
        <v>8</v>
      </c>
      <c r="P2112">
        <v>4</v>
      </c>
      <c r="Q2112" t="s">
        <v>72</v>
      </c>
      <c r="R2112" t="s">
        <v>61</v>
      </c>
      <c r="S2112" t="s">
        <v>73</v>
      </c>
      <c r="T2112" t="s">
        <v>42</v>
      </c>
      <c r="U2112" t="s">
        <v>89</v>
      </c>
      <c r="V2112">
        <v>105</v>
      </c>
      <c r="W2112">
        <v>48</v>
      </c>
      <c r="X2112" t="str">
        <f>IF(Table1[[#This Row],[Driver Age]]&lt;25,"(&lt;25) Young",IF(Table1[[#This Row],[Driver Age]]&lt;=60,"(25–60) Adult","(&gt;60) Senior"))</f>
        <v>(25–60) Adult</v>
      </c>
      <c r="Y2112" t="s">
        <v>44</v>
      </c>
      <c r="Z2112" t="s">
        <v>107</v>
      </c>
      <c r="AA2112" t="s">
        <v>76</v>
      </c>
      <c r="AB2112" t="s">
        <v>64</v>
      </c>
      <c r="AC2112">
        <v>19</v>
      </c>
      <c r="AD2112" t="s">
        <v>114</v>
      </c>
      <c r="AE2112" t="s">
        <v>48</v>
      </c>
      <c r="AF2112" t="s">
        <v>49</v>
      </c>
      <c r="AG2112" t="s">
        <v>50</v>
      </c>
      <c r="AH2112">
        <v>0.5</v>
      </c>
      <c r="AI2112" t="s">
        <v>108</v>
      </c>
      <c r="AJ2112" t="s">
        <v>67</v>
      </c>
    </row>
    <row r="2113" spans="1:36">
      <c r="A2113" t="s">
        <v>3381</v>
      </c>
      <c r="B2113">
        <f>1</f>
        <v>1</v>
      </c>
      <c r="C2113" t="s">
        <v>99</v>
      </c>
      <c r="D2113" t="str">
        <f>VLOOKUP(Table1[[#This Row],[State Name]], Lookup!$A$2:$B$33, 2, FALSE)</f>
        <v>ML</v>
      </c>
      <c r="E2113" t="s">
        <v>33</v>
      </c>
      <c r="F2113">
        <v>2019</v>
      </c>
      <c r="G2113" t="s">
        <v>83</v>
      </c>
      <c r="H2113">
        <f t="shared" si="32"/>
        <v>6</v>
      </c>
      <c r="I2113" s="3">
        <f>DATE(Table1[[#This Row],[Year]],Table1[[#This Row],[Month_Number]],1)</f>
        <v>43617</v>
      </c>
      <c r="J2113" t="s">
        <v>35</v>
      </c>
      <c r="K2113" t="s">
        <v>497</v>
      </c>
      <c r="L2113" t="s">
        <v>37</v>
      </c>
      <c r="M2113">
        <v>3</v>
      </c>
      <c r="N2113" t="s">
        <v>38</v>
      </c>
      <c r="O2113">
        <v>9</v>
      </c>
      <c r="P2113">
        <v>2</v>
      </c>
      <c r="Q2113" t="s">
        <v>103</v>
      </c>
      <c r="R2113" t="s">
        <v>88</v>
      </c>
      <c r="S2113" t="s">
        <v>120</v>
      </c>
      <c r="T2113" t="s">
        <v>105</v>
      </c>
      <c r="U2113" t="s">
        <v>33</v>
      </c>
      <c r="V2113">
        <v>47</v>
      </c>
      <c r="W2113">
        <v>33</v>
      </c>
      <c r="X2113" t="str">
        <f>IF(Table1[[#This Row],[Driver Age]]&lt;25,"(&lt;25) Young",IF(Table1[[#This Row],[Driver Age]]&lt;=60,"(25–60) Adult","(&gt;60) Senior"))</f>
        <v>(25–60) Adult</v>
      </c>
      <c r="Y2113" t="s">
        <v>75</v>
      </c>
      <c r="Z2113" t="s">
        <v>33</v>
      </c>
      <c r="AA2113" t="s">
        <v>76</v>
      </c>
      <c r="AB2113" t="s">
        <v>77</v>
      </c>
      <c r="AC2113">
        <v>5</v>
      </c>
      <c r="AD2113" t="s">
        <v>78</v>
      </c>
      <c r="AE2113" t="s">
        <v>65</v>
      </c>
      <c r="AF2113" t="s">
        <v>49</v>
      </c>
      <c r="AG2113" t="s">
        <v>50</v>
      </c>
      <c r="AH2113">
        <v>0.22</v>
      </c>
      <c r="AI2113" t="s">
        <v>80</v>
      </c>
      <c r="AJ2113" t="s">
        <v>109</v>
      </c>
    </row>
    <row r="2114" spans="1:36">
      <c r="A2114" t="s">
        <v>3382</v>
      </c>
      <c r="B2114">
        <f>1</f>
        <v>1</v>
      </c>
      <c r="C2114" t="s">
        <v>220</v>
      </c>
      <c r="D2114" t="str">
        <f>VLOOKUP(Table1[[#This Row],[State Name]], Lookup!$A$2:$B$33, 2, FALSE)</f>
        <v>NL</v>
      </c>
      <c r="E2114" t="s">
        <v>33</v>
      </c>
      <c r="F2114">
        <v>2023</v>
      </c>
      <c r="G2114" t="s">
        <v>117</v>
      </c>
      <c r="H2114">
        <f t="shared" ref="H2114:H2177" si="33">MONTH(DATEVALUE(G2114 &amp; " 5"))</f>
        <v>12</v>
      </c>
      <c r="I2114" s="3">
        <f>DATE(Table1[[#This Row],[Year]],Table1[[#This Row],[Month_Number]],1)</f>
        <v>45261</v>
      </c>
      <c r="J2114" t="s">
        <v>57</v>
      </c>
      <c r="K2114" t="s">
        <v>3383</v>
      </c>
      <c r="L2114" t="s">
        <v>59</v>
      </c>
      <c r="M2114">
        <v>2</v>
      </c>
      <c r="N2114" t="s">
        <v>86</v>
      </c>
      <c r="O2114">
        <v>6</v>
      </c>
      <c r="P2114">
        <v>2</v>
      </c>
      <c r="Q2114" t="s">
        <v>119</v>
      </c>
      <c r="R2114" t="s">
        <v>88</v>
      </c>
      <c r="S2114" t="s">
        <v>120</v>
      </c>
      <c r="T2114" t="s">
        <v>105</v>
      </c>
      <c r="U2114" t="s">
        <v>43</v>
      </c>
      <c r="V2114">
        <v>43</v>
      </c>
      <c r="W2114">
        <v>32</v>
      </c>
      <c r="X2114" t="str">
        <f>IF(Table1[[#This Row],[Driver Age]]&lt;25,"(&lt;25) Young",IF(Table1[[#This Row],[Driver Age]]&lt;=60,"(25–60) Adult","(&gt;60) Senior"))</f>
        <v>(25–60) Adult</v>
      </c>
      <c r="Y2114" t="s">
        <v>44</v>
      </c>
      <c r="Z2114" t="s">
        <v>107</v>
      </c>
      <c r="AA2114" t="s">
        <v>45</v>
      </c>
      <c r="AB2114" t="s">
        <v>97</v>
      </c>
      <c r="AC2114">
        <v>6</v>
      </c>
      <c r="AD2114" t="s">
        <v>78</v>
      </c>
      <c r="AE2114" t="s">
        <v>79</v>
      </c>
      <c r="AF2114" t="s">
        <v>49</v>
      </c>
      <c r="AG2114" t="s">
        <v>50</v>
      </c>
      <c r="AH2114">
        <v>0.33</v>
      </c>
      <c r="AI2114" t="s">
        <v>80</v>
      </c>
      <c r="AJ2114" t="s">
        <v>109</v>
      </c>
    </row>
    <row r="2115" spans="1:36">
      <c r="A2115" t="s">
        <v>3384</v>
      </c>
      <c r="B2115">
        <f>1</f>
        <v>1</v>
      </c>
      <c r="C2115" t="s">
        <v>294</v>
      </c>
      <c r="D2115" t="str">
        <f>VLOOKUP(Table1[[#This Row],[State Name]], Lookup!$A$2:$B$33, 2, FALSE)</f>
        <v>MZ</v>
      </c>
      <c r="E2115" t="s">
        <v>33</v>
      </c>
      <c r="F2115">
        <v>2020</v>
      </c>
      <c r="G2115" t="s">
        <v>56</v>
      </c>
      <c r="H2115">
        <f t="shared" si="33"/>
        <v>1</v>
      </c>
      <c r="I2115" s="3">
        <f>DATE(Table1[[#This Row],[Year]],Table1[[#This Row],[Month_Number]],1)</f>
        <v>43831</v>
      </c>
      <c r="J2115" t="s">
        <v>146</v>
      </c>
      <c r="K2115" t="s">
        <v>671</v>
      </c>
      <c r="L2115" t="s">
        <v>59</v>
      </c>
      <c r="M2115">
        <v>4</v>
      </c>
      <c r="N2115" t="s">
        <v>38</v>
      </c>
      <c r="O2115">
        <v>1</v>
      </c>
      <c r="P2115">
        <v>1</v>
      </c>
      <c r="Q2115" t="s">
        <v>39</v>
      </c>
      <c r="R2115" t="s">
        <v>104</v>
      </c>
      <c r="S2115" t="s">
        <v>41</v>
      </c>
      <c r="T2115" t="s">
        <v>63</v>
      </c>
      <c r="U2115" t="s">
        <v>89</v>
      </c>
      <c r="V2115">
        <v>43</v>
      </c>
      <c r="W2115">
        <v>61</v>
      </c>
      <c r="X2115" t="str">
        <f>IF(Table1[[#This Row],[Driver Age]]&lt;25,"(&lt;25) Young",IF(Table1[[#This Row],[Driver Age]]&lt;=60,"(25–60) Adult","(&gt;60) Senior"))</f>
        <v>(&gt;60) Senior</v>
      </c>
      <c r="Y2115" t="s">
        <v>75</v>
      </c>
      <c r="Z2115" t="s">
        <v>107</v>
      </c>
      <c r="AA2115" t="s">
        <v>45</v>
      </c>
      <c r="AB2115" t="s">
        <v>46</v>
      </c>
      <c r="AC2115">
        <v>20</v>
      </c>
      <c r="AD2115" t="s">
        <v>114</v>
      </c>
      <c r="AE2115" t="s">
        <v>48</v>
      </c>
      <c r="AF2115" t="s">
        <v>49</v>
      </c>
      <c r="AG2115" t="s">
        <v>50</v>
      </c>
      <c r="AH2115">
        <v>1</v>
      </c>
      <c r="AI2115" t="s">
        <v>66</v>
      </c>
      <c r="AJ2115" t="s">
        <v>109</v>
      </c>
    </row>
    <row r="2116" spans="1:36">
      <c r="A2116" t="s">
        <v>3385</v>
      </c>
      <c r="B2116">
        <f>1</f>
        <v>1</v>
      </c>
      <c r="C2116" t="s">
        <v>99</v>
      </c>
      <c r="D2116" t="str">
        <f>VLOOKUP(Table1[[#This Row],[State Name]], Lookup!$A$2:$B$33, 2, FALSE)</f>
        <v>ML</v>
      </c>
      <c r="E2116" t="s">
        <v>33</v>
      </c>
      <c r="F2116">
        <v>2019</v>
      </c>
      <c r="G2116" t="s">
        <v>34</v>
      </c>
      <c r="H2116">
        <f t="shared" si="33"/>
        <v>5</v>
      </c>
      <c r="I2116" s="3">
        <f>DATE(Table1[[#This Row],[Year]],Table1[[#This Row],[Month_Number]],1)</f>
        <v>43586</v>
      </c>
      <c r="J2116" t="s">
        <v>146</v>
      </c>
      <c r="K2116" t="s">
        <v>3386</v>
      </c>
      <c r="L2116" t="s">
        <v>59</v>
      </c>
      <c r="M2116">
        <v>5</v>
      </c>
      <c r="N2116" t="s">
        <v>71</v>
      </c>
      <c r="O2116">
        <v>1</v>
      </c>
      <c r="P2116">
        <v>2</v>
      </c>
      <c r="Q2116" t="s">
        <v>72</v>
      </c>
      <c r="R2116" t="s">
        <v>104</v>
      </c>
      <c r="S2116" t="s">
        <v>62</v>
      </c>
      <c r="T2116" t="s">
        <v>74</v>
      </c>
      <c r="U2116" t="s">
        <v>33</v>
      </c>
      <c r="V2116">
        <v>62</v>
      </c>
      <c r="W2116">
        <v>28</v>
      </c>
      <c r="X2116" t="str">
        <f>IF(Table1[[#This Row],[Driver Age]]&lt;25,"(&lt;25) Young",IF(Table1[[#This Row],[Driver Age]]&lt;=60,"(25–60) Adult","(&gt;60) Senior"))</f>
        <v>(25–60) Adult</v>
      </c>
      <c r="Y2116" t="s">
        <v>75</v>
      </c>
      <c r="Z2116" t="s">
        <v>33</v>
      </c>
      <c r="AA2116" t="s">
        <v>45</v>
      </c>
      <c r="AB2116" t="s">
        <v>46</v>
      </c>
      <c r="AC2116">
        <v>14</v>
      </c>
      <c r="AD2116" t="s">
        <v>135</v>
      </c>
      <c r="AE2116" t="s">
        <v>65</v>
      </c>
      <c r="AF2116" t="s">
        <v>49</v>
      </c>
      <c r="AG2116" t="s">
        <v>50</v>
      </c>
      <c r="AH2116">
        <v>2</v>
      </c>
      <c r="AI2116" t="s">
        <v>80</v>
      </c>
      <c r="AJ2116" t="s">
        <v>52</v>
      </c>
    </row>
    <row r="2117" spans="1:36">
      <c r="A2117" t="s">
        <v>3387</v>
      </c>
      <c r="B2117">
        <f>1</f>
        <v>1</v>
      </c>
      <c r="C2117" t="s">
        <v>270</v>
      </c>
      <c r="D2117" t="str">
        <f>VLOOKUP(Table1[[#This Row],[State Name]], Lookup!$A$2:$B$33, 2, FALSE)</f>
        <v>HR</v>
      </c>
      <c r="E2117" t="s">
        <v>33</v>
      </c>
      <c r="F2117">
        <v>2022</v>
      </c>
      <c r="G2117" t="s">
        <v>111</v>
      </c>
      <c r="H2117">
        <f t="shared" si="33"/>
        <v>10</v>
      </c>
      <c r="I2117" s="3">
        <f>DATE(Table1[[#This Row],[Year]],Table1[[#This Row],[Month_Number]],1)</f>
        <v>44835</v>
      </c>
      <c r="J2117" t="s">
        <v>35</v>
      </c>
      <c r="K2117" t="s">
        <v>383</v>
      </c>
      <c r="L2117" t="s">
        <v>50</v>
      </c>
      <c r="M2117">
        <v>3</v>
      </c>
      <c r="N2117" t="s">
        <v>86</v>
      </c>
      <c r="O2117">
        <v>9</v>
      </c>
      <c r="P2117">
        <v>5</v>
      </c>
      <c r="Q2117" t="s">
        <v>72</v>
      </c>
      <c r="R2117" t="s">
        <v>88</v>
      </c>
      <c r="S2117" t="s">
        <v>62</v>
      </c>
      <c r="T2117" t="s">
        <v>42</v>
      </c>
      <c r="U2117" t="s">
        <v>33</v>
      </c>
      <c r="V2117">
        <v>87</v>
      </c>
      <c r="W2117">
        <v>22</v>
      </c>
      <c r="X2117" t="str">
        <f>IF(Table1[[#This Row],[Driver Age]]&lt;25,"(&lt;25) Young",IF(Table1[[#This Row],[Driver Age]]&lt;=60,"(25–60) Adult","(&gt;60) Senior"))</f>
        <v>(&lt;25) Young</v>
      </c>
      <c r="Y2117" t="s">
        <v>75</v>
      </c>
      <c r="Z2117" t="s">
        <v>90</v>
      </c>
      <c r="AA2117" t="s">
        <v>45</v>
      </c>
      <c r="AB2117" t="s">
        <v>46</v>
      </c>
      <c r="AC2117">
        <v>3</v>
      </c>
      <c r="AD2117" t="s">
        <v>47</v>
      </c>
      <c r="AE2117" t="s">
        <v>79</v>
      </c>
      <c r="AF2117" t="s">
        <v>49</v>
      </c>
      <c r="AG2117" t="s">
        <v>50</v>
      </c>
      <c r="AH2117">
        <v>0.56000000000000005</v>
      </c>
      <c r="AI2117" t="s">
        <v>168</v>
      </c>
      <c r="AJ2117" t="s">
        <v>91</v>
      </c>
    </row>
    <row r="2118" spans="1:36">
      <c r="A2118" t="s">
        <v>3388</v>
      </c>
      <c r="B2118">
        <f>1</f>
        <v>1</v>
      </c>
      <c r="C2118" t="s">
        <v>152</v>
      </c>
      <c r="D2118" t="str">
        <f>VLOOKUP(Table1[[#This Row],[State Name]], Lookup!$A$2:$B$33, 2, FALSE)</f>
        <v>AP</v>
      </c>
      <c r="E2118" t="s">
        <v>153</v>
      </c>
      <c r="F2118">
        <v>2022</v>
      </c>
      <c r="G2118" t="s">
        <v>117</v>
      </c>
      <c r="H2118">
        <f t="shared" si="33"/>
        <v>12</v>
      </c>
      <c r="I2118" s="3">
        <f>DATE(Table1[[#This Row],[Year]],Table1[[#This Row],[Month_Number]],1)</f>
        <v>44896</v>
      </c>
      <c r="J2118" t="s">
        <v>154</v>
      </c>
      <c r="K2118" t="s">
        <v>3170</v>
      </c>
      <c r="L2118" t="s">
        <v>50</v>
      </c>
      <c r="M2118">
        <v>5</v>
      </c>
      <c r="N2118" t="s">
        <v>162</v>
      </c>
      <c r="O2118">
        <v>4</v>
      </c>
      <c r="P2118">
        <v>0</v>
      </c>
      <c r="Q2118" t="s">
        <v>39</v>
      </c>
      <c r="R2118" t="s">
        <v>40</v>
      </c>
      <c r="S2118" t="s">
        <v>62</v>
      </c>
      <c r="T2118" t="s">
        <v>63</v>
      </c>
      <c r="U2118" t="s">
        <v>43</v>
      </c>
      <c r="V2118">
        <v>59</v>
      </c>
      <c r="W2118">
        <v>59</v>
      </c>
      <c r="X2118" t="str">
        <f>IF(Table1[[#This Row],[Driver Age]]&lt;25,"(&lt;25) Young",IF(Table1[[#This Row],[Driver Age]]&lt;=60,"(25–60) Adult","(&gt;60) Senior"))</f>
        <v>(25–60) Adult</v>
      </c>
      <c r="Y2118" t="s">
        <v>44</v>
      </c>
      <c r="Z2118" t="s">
        <v>90</v>
      </c>
      <c r="AA2118" t="s">
        <v>76</v>
      </c>
      <c r="AB2118" t="s">
        <v>46</v>
      </c>
      <c r="AC2118">
        <v>21</v>
      </c>
      <c r="AD2118" t="s">
        <v>47</v>
      </c>
      <c r="AE2118" t="s">
        <v>79</v>
      </c>
      <c r="AF2118" t="s">
        <v>26</v>
      </c>
      <c r="AG2118" t="s">
        <v>143</v>
      </c>
      <c r="AH2118">
        <v>0</v>
      </c>
      <c r="AI2118" t="s">
        <v>66</v>
      </c>
      <c r="AJ2118" t="s">
        <v>52</v>
      </c>
    </row>
    <row r="2119" spans="1:36">
      <c r="A2119" t="s">
        <v>3389</v>
      </c>
      <c r="B2119">
        <f>1</f>
        <v>1</v>
      </c>
      <c r="C2119" t="s">
        <v>253</v>
      </c>
      <c r="D2119" t="str">
        <f>VLOOKUP(Table1[[#This Row],[State Name]], Lookup!$A$2:$B$33, 2, FALSE)</f>
        <v>UK</v>
      </c>
      <c r="E2119" t="s">
        <v>33</v>
      </c>
      <c r="F2119">
        <v>2019</v>
      </c>
      <c r="G2119" t="s">
        <v>192</v>
      </c>
      <c r="H2119">
        <f t="shared" si="33"/>
        <v>3</v>
      </c>
      <c r="I2119" s="3">
        <f>DATE(Table1[[#This Row],[Year]],Table1[[#This Row],[Month_Number]],1)</f>
        <v>43525</v>
      </c>
      <c r="J2119" t="s">
        <v>35</v>
      </c>
      <c r="K2119" t="s">
        <v>673</v>
      </c>
      <c r="L2119" t="s">
        <v>50</v>
      </c>
      <c r="M2119">
        <v>1</v>
      </c>
      <c r="N2119" t="s">
        <v>86</v>
      </c>
      <c r="O2119">
        <v>1</v>
      </c>
      <c r="P2119">
        <v>2</v>
      </c>
      <c r="Q2119" t="s">
        <v>119</v>
      </c>
      <c r="R2119" t="s">
        <v>61</v>
      </c>
      <c r="S2119" t="s">
        <v>41</v>
      </c>
      <c r="T2119" t="s">
        <v>42</v>
      </c>
      <c r="U2119" t="s">
        <v>33</v>
      </c>
      <c r="V2119">
        <v>38</v>
      </c>
      <c r="W2119">
        <v>36</v>
      </c>
      <c r="X2119" t="str">
        <f>IF(Table1[[#This Row],[Driver Age]]&lt;25,"(&lt;25) Young",IF(Table1[[#This Row],[Driver Age]]&lt;=60,"(25–60) Adult","(&gt;60) Senior"))</f>
        <v>(25–60) Adult</v>
      </c>
      <c r="Y2119" t="s">
        <v>75</v>
      </c>
      <c r="Z2119" t="s">
        <v>33</v>
      </c>
      <c r="AA2119" t="s">
        <v>45</v>
      </c>
      <c r="AB2119" t="s">
        <v>46</v>
      </c>
      <c r="AC2119">
        <v>3</v>
      </c>
      <c r="AD2119" t="s">
        <v>47</v>
      </c>
      <c r="AE2119" t="s">
        <v>65</v>
      </c>
      <c r="AF2119" t="s">
        <v>49</v>
      </c>
      <c r="AG2119" t="s">
        <v>50</v>
      </c>
      <c r="AH2119">
        <v>2</v>
      </c>
      <c r="AI2119" t="s">
        <v>108</v>
      </c>
      <c r="AJ2119" t="s">
        <v>109</v>
      </c>
    </row>
    <row r="2120" spans="1:36">
      <c r="A2120" t="s">
        <v>3390</v>
      </c>
      <c r="B2120">
        <f>1</f>
        <v>1</v>
      </c>
      <c r="C2120" t="s">
        <v>141</v>
      </c>
      <c r="D2120" t="str">
        <f>VLOOKUP(Table1[[#This Row],[State Name]], Lookup!$A$2:$B$33, 2, FALSE)</f>
        <v>BR</v>
      </c>
      <c r="E2120" t="s">
        <v>33</v>
      </c>
      <c r="F2120">
        <v>2022</v>
      </c>
      <c r="G2120" t="s">
        <v>94</v>
      </c>
      <c r="H2120">
        <f t="shared" si="33"/>
        <v>8</v>
      </c>
      <c r="I2120" s="3">
        <f>DATE(Table1[[#This Row],[Year]],Table1[[#This Row],[Month_Number]],1)</f>
        <v>44774</v>
      </c>
      <c r="J2120" t="s">
        <v>35</v>
      </c>
      <c r="K2120" t="s">
        <v>430</v>
      </c>
      <c r="L2120" t="s">
        <v>50</v>
      </c>
      <c r="M2120">
        <v>1</v>
      </c>
      <c r="N2120" t="s">
        <v>60</v>
      </c>
      <c r="O2120">
        <v>3</v>
      </c>
      <c r="P2120">
        <v>3</v>
      </c>
      <c r="Q2120" t="s">
        <v>72</v>
      </c>
      <c r="R2120" t="s">
        <v>61</v>
      </c>
      <c r="S2120" t="s">
        <v>120</v>
      </c>
      <c r="T2120" t="s">
        <v>74</v>
      </c>
      <c r="U2120" t="s">
        <v>106</v>
      </c>
      <c r="V2120">
        <v>58</v>
      </c>
      <c r="W2120">
        <v>22</v>
      </c>
      <c r="X2120" t="str">
        <f>IF(Table1[[#This Row],[Driver Age]]&lt;25,"(&lt;25) Young",IF(Table1[[#This Row],[Driver Age]]&lt;=60,"(25–60) Adult","(&gt;60) Senior"))</f>
        <v>(&lt;25) Young</v>
      </c>
      <c r="Y2120" t="s">
        <v>44</v>
      </c>
      <c r="Z2120" t="s">
        <v>33</v>
      </c>
      <c r="AA2120" t="s">
        <v>76</v>
      </c>
      <c r="AB2120" t="s">
        <v>46</v>
      </c>
      <c r="AC2120">
        <v>22</v>
      </c>
      <c r="AD2120" t="s">
        <v>47</v>
      </c>
      <c r="AE2120" t="s">
        <v>79</v>
      </c>
      <c r="AF2120" t="s">
        <v>49</v>
      </c>
      <c r="AG2120" t="s">
        <v>50</v>
      </c>
      <c r="AH2120">
        <v>1</v>
      </c>
      <c r="AI2120" t="s">
        <v>168</v>
      </c>
      <c r="AJ2120" t="s">
        <v>52</v>
      </c>
    </row>
    <row r="2121" spans="1:36">
      <c r="A2121" t="s">
        <v>3391</v>
      </c>
      <c r="B2121">
        <f>1</f>
        <v>1</v>
      </c>
      <c r="C2121" t="s">
        <v>93</v>
      </c>
      <c r="D2121" t="str">
        <f>VLOOKUP(Table1[[#This Row],[State Name]], Lookup!$A$2:$B$33, 2, FALSE)</f>
        <v>SK</v>
      </c>
      <c r="E2121" t="s">
        <v>33</v>
      </c>
      <c r="F2121">
        <v>2018</v>
      </c>
      <c r="G2121" t="s">
        <v>171</v>
      </c>
      <c r="H2121">
        <f t="shared" si="33"/>
        <v>2</v>
      </c>
      <c r="I2121" s="3">
        <f>DATE(Table1[[#This Row],[Year]],Table1[[#This Row],[Month_Number]],1)</f>
        <v>43132</v>
      </c>
      <c r="J2121" t="s">
        <v>57</v>
      </c>
      <c r="K2121" t="s">
        <v>1210</v>
      </c>
      <c r="L2121" t="s">
        <v>37</v>
      </c>
      <c r="M2121">
        <v>3</v>
      </c>
      <c r="N2121" t="s">
        <v>128</v>
      </c>
      <c r="O2121">
        <v>3</v>
      </c>
      <c r="P2121">
        <v>0</v>
      </c>
      <c r="Q2121" t="s">
        <v>119</v>
      </c>
      <c r="R2121" t="s">
        <v>40</v>
      </c>
      <c r="S2121" t="s">
        <v>62</v>
      </c>
      <c r="T2121" t="s">
        <v>42</v>
      </c>
      <c r="U2121" t="s">
        <v>33</v>
      </c>
      <c r="V2121">
        <v>70</v>
      </c>
      <c r="W2121">
        <v>46</v>
      </c>
      <c r="X2121" t="str">
        <f>IF(Table1[[#This Row],[Driver Age]]&lt;25,"(&lt;25) Young",IF(Table1[[#This Row],[Driver Age]]&lt;=60,"(25–60) Adult","(&gt;60) Senior"))</f>
        <v>(25–60) Adult</v>
      </c>
      <c r="Y2121" t="s">
        <v>44</v>
      </c>
      <c r="Z2121" t="s">
        <v>33</v>
      </c>
      <c r="AA2121" t="s">
        <v>45</v>
      </c>
      <c r="AB2121" t="s">
        <v>64</v>
      </c>
      <c r="AC2121">
        <v>3</v>
      </c>
      <c r="AD2121" t="s">
        <v>47</v>
      </c>
      <c r="AE2121" t="s">
        <v>65</v>
      </c>
      <c r="AF2121" t="s">
        <v>49</v>
      </c>
      <c r="AG2121" t="s">
        <v>143</v>
      </c>
      <c r="AH2121">
        <v>0</v>
      </c>
      <c r="AI2121" t="s">
        <v>108</v>
      </c>
      <c r="AJ2121" t="s">
        <v>91</v>
      </c>
    </row>
    <row r="2122" spans="1:36">
      <c r="A2122" t="s">
        <v>3392</v>
      </c>
      <c r="B2122">
        <f>1</f>
        <v>1</v>
      </c>
      <c r="C2122" t="s">
        <v>141</v>
      </c>
      <c r="D2122" t="str">
        <f>VLOOKUP(Table1[[#This Row],[State Name]], Lookup!$A$2:$B$33, 2, FALSE)</f>
        <v>BR</v>
      </c>
      <c r="E2122" t="s">
        <v>33</v>
      </c>
      <c r="F2122">
        <v>2022</v>
      </c>
      <c r="G2122" t="s">
        <v>100</v>
      </c>
      <c r="H2122">
        <f t="shared" si="33"/>
        <v>11</v>
      </c>
      <c r="I2122" s="3">
        <f>DATE(Table1[[#This Row],[Year]],Table1[[#This Row],[Month_Number]],1)</f>
        <v>44866</v>
      </c>
      <c r="J2122" t="s">
        <v>57</v>
      </c>
      <c r="K2122" t="s">
        <v>872</v>
      </c>
      <c r="L2122" t="s">
        <v>50</v>
      </c>
      <c r="M2122">
        <v>4</v>
      </c>
      <c r="N2122" t="s">
        <v>162</v>
      </c>
      <c r="O2122">
        <v>6</v>
      </c>
      <c r="P2122">
        <v>2</v>
      </c>
      <c r="Q2122" t="s">
        <v>39</v>
      </c>
      <c r="R2122" t="s">
        <v>61</v>
      </c>
      <c r="S2122" t="s">
        <v>73</v>
      </c>
      <c r="T2122" t="s">
        <v>42</v>
      </c>
      <c r="U2122" t="s">
        <v>89</v>
      </c>
      <c r="V2122">
        <v>61</v>
      </c>
      <c r="W2122">
        <v>67</v>
      </c>
      <c r="X2122" t="str">
        <f>IF(Table1[[#This Row],[Driver Age]]&lt;25,"(&lt;25) Young",IF(Table1[[#This Row],[Driver Age]]&lt;=60,"(25–60) Adult","(&gt;60) Senior"))</f>
        <v>(&gt;60) Senior</v>
      </c>
      <c r="Y2122" t="s">
        <v>75</v>
      </c>
      <c r="Z2122" t="s">
        <v>90</v>
      </c>
      <c r="AA2122" t="s">
        <v>45</v>
      </c>
      <c r="AB2122" t="s">
        <v>97</v>
      </c>
      <c r="AC2122">
        <v>20</v>
      </c>
      <c r="AD2122" t="s">
        <v>114</v>
      </c>
      <c r="AE2122" t="s">
        <v>79</v>
      </c>
      <c r="AF2122" t="s">
        <v>49</v>
      </c>
      <c r="AG2122" t="s">
        <v>50</v>
      </c>
      <c r="AH2122">
        <v>0.33</v>
      </c>
      <c r="AI2122" t="s">
        <v>51</v>
      </c>
      <c r="AJ2122" t="s">
        <v>52</v>
      </c>
    </row>
    <row r="2123" spans="1:36">
      <c r="A2123" t="s">
        <v>3393</v>
      </c>
      <c r="B2123">
        <f>1</f>
        <v>1</v>
      </c>
      <c r="C2123" t="s">
        <v>141</v>
      </c>
      <c r="D2123" t="str">
        <f>VLOOKUP(Table1[[#This Row],[State Name]], Lookup!$A$2:$B$33, 2, FALSE)</f>
        <v>BR</v>
      </c>
      <c r="E2123" t="s">
        <v>33</v>
      </c>
      <c r="F2123">
        <v>2018</v>
      </c>
      <c r="G2123" t="s">
        <v>34</v>
      </c>
      <c r="H2123">
        <f t="shared" si="33"/>
        <v>5</v>
      </c>
      <c r="I2123" s="3">
        <f>DATE(Table1[[#This Row],[Year]],Table1[[#This Row],[Month_Number]],1)</f>
        <v>43221</v>
      </c>
      <c r="J2123" t="s">
        <v>84</v>
      </c>
      <c r="K2123" t="s">
        <v>3394</v>
      </c>
      <c r="L2123" t="s">
        <v>37</v>
      </c>
      <c r="M2123">
        <v>2</v>
      </c>
      <c r="N2123" t="s">
        <v>38</v>
      </c>
      <c r="O2123">
        <v>8</v>
      </c>
      <c r="P2123">
        <v>5</v>
      </c>
      <c r="Q2123" t="s">
        <v>72</v>
      </c>
      <c r="R2123" t="s">
        <v>88</v>
      </c>
      <c r="S2123" t="s">
        <v>41</v>
      </c>
      <c r="T2123" t="s">
        <v>42</v>
      </c>
      <c r="U2123" t="s">
        <v>33</v>
      </c>
      <c r="V2123">
        <v>86</v>
      </c>
      <c r="W2123">
        <v>48</v>
      </c>
      <c r="X2123" t="str">
        <f>IF(Table1[[#This Row],[Driver Age]]&lt;25,"(&lt;25) Young",IF(Table1[[#This Row],[Driver Age]]&lt;=60,"(25–60) Adult","(&gt;60) Senior"))</f>
        <v>(25–60) Adult</v>
      </c>
      <c r="Y2123" t="s">
        <v>44</v>
      </c>
      <c r="Z2123" t="s">
        <v>90</v>
      </c>
      <c r="AA2123" t="s">
        <v>45</v>
      </c>
      <c r="AB2123" t="s">
        <v>97</v>
      </c>
      <c r="AC2123">
        <v>21</v>
      </c>
      <c r="AD2123" t="s">
        <v>47</v>
      </c>
      <c r="AE2123" t="s">
        <v>65</v>
      </c>
      <c r="AF2123" t="s">
        <v>26</v>
      </c>
      <c r="AG2123" t="s">
        <v>50</v>
      </c>
      <c r="AH2123">
        <v>0.62</v>
      </c>
      <c r="AI2123" t="s">
        <v>108</v>
      </c>
      <c r="AJ2123" t="s">
        <v>91</v>
      </c>
    </row>
    <row r="2124" spans="1:36">
      <c r="A2124" t="s">
        <v>3395</v>
      </c>
      <c r="B2124">
        <f>1</f>
        <v>1</v>
      </c>
      <c r="C2124" t="s">
        <v>54</v>
      </c>
      <c r="D2124" t="str">
        <f>VLOOKUP(Table1[[#This Row],[State Name]], Lookup!$A$2:$B$33, 2, FALSE)</f>
        <v>UP</v>
      </c>
      <c r="E2124" t="s">
        <v>133</v>
      </c>
      <c r="F2124">
        <v>2021</v>
      </c>
      <c r="G2124" t="s">
        <v>34</v>
      </c>
      <c r="H2124">
        <f t="shared" si="33"/>
        <v>5</v>
      </c>
      <c r="I2124" s="3">
        <f>DATE(Table1[[#This Row],[Year]],Table1[[#This Row],[Month_Number]],1)</f>
        <v>44317</v>
      </c>
      <c r="J2124" t="s">
        <v>57</v>
      </c>
      <c r="K2124" t="s">
        <v>2375</v>
      </c>
      <c r="L2124" t="s">
        <v>50</v>
      </c>
      <c r="M2124">
        <v>4</v>
      </c>
      <c r="N2124" t="s">
        <v>60</v>
      </c>
      <c r="O2124">
        <v>3</v>
      </c>
      <c r="P2124">
        <v>5</v>
      </c>
      <c r="Q2124" t="s">
        <v>119</v>
      </c>
      <c r="R2124" t="s">
        <v>104</v>
      </c>
      <c r="S2124" t="s">
        <v>41</v>
      </c>
      <c r="T2124" t="s">
        <v>42</v>
      </c>
      <c r="U2124" t="s">
        <v>106</v>
      </c>
      <c r="V2124">
        <v>109</v>
      </c>
      <c r="W2124">
        <v>43</v>
      </c>
      <c r="X2124" t="str">
        <f>IF(Table1[[#This Row],[Driver Age]]&lt;25,"(&lt;25) Young",IF(Table1[[#This Row],[Driver Age]]&lt;=60,"(25–60) Adult","(&gt;60) Senior"))</f>
        <v>(25–60) Adult</v>
      </c>
      <c r="Y2124" t="s">
        <v>75</v>
      </c>
      <c r="Z2124" t="s">
        <v>107</v>
      </c>
      <c r="AA2124" t="s">
        <v>76</v>
      </c>
      <c r="AB2124" t="s">
        <v>97</v>
      </c>
      <c r="AC2124">
        <v>9</v>
      </c>
      <c r="AD2124" t="s">
        <v>78</v>
      </c>
      <c r="AE2124" t="s">
        <v>48</v>
      </c>
      <c r="AF2124" t="s">
        <v>49</v>
      </c>
      <c r="AG2124" t="s">
        <v>50</v>
      </c>
      <c r="AH2124">
        <v>1.67</v>
      </c>
      <c r="AI2124" t="s">
        <v>108</v>
      </c>
      <c r="AJ2124" t="s">
        <v>67</v>
      </c>
    </row>
    <row r="2125" spans="1:36">
      <c r="A2125" t="s">
        <v>3396</v>
      </c>
      <c r="B2125">
        <f>1</f>
        <v>1</v>
      </c>
      <c r="C2125" t="s">
        <v>99</v>
      </c>
      <c r="D2125" t="str">
        <f>VLOOKUP(Table1[[#This Row],[State Name]], Lookup!$A$2:$B$33, 2, FALSE)</f>
        <v>ML</v>
      </c>
      <c r="E2125" t="s">
        <v>33</v>
      </c>
      <c r="F2125">
        <v>2021</v>
      </c>
      <c r="G2125" t="s">
        <v>56</v>
      </c>
      <c r="H2125">
        <f t="shared" si="33"/>
        <v>1</v>
      </c>
      <c r="I2125" s="3">
        <f>DATE(Table1[[#This Row],[Year]],Table1[[#This Row],[Month_Number]],1)</f>
        <v>44197</v>
      </c>
      <c r="J2125" t="s">
        <v>84</v>
      </c>
      <c r="K2125" t="s">
        <v>3397</v>
      </c>
      <c r="L2125" t="s">
        <v>59</v>
      </c>
      <c r="M2125">
        <v>1</v>
      </c>
      <c r="N2125" t="s">
        <v>60</v>
      </c>
      <c r="O2125">
        <v>1</v>
      </c>
      <c r="P2125">
        <v>0</v>
      </c>
      <c r="Q2125" t="s">
        <v>87</v>
      </c>
      <c r="R2125" t="s">
        <v>40</v>
      </c>
      <c r="S2125" t="s">
        <v>73</v>
      </c>
      <c r="T2125" t="s">
        <v>105</v>
      </c>
      <c r="U2125" t="s">
        <v>106</v>
      </c>
      <c r="V2125">
        <v>101</v>
      </c>
      <c r="W2125">
        <v>41</v>
      </c>
      <c r="X2125" t="str">
        <f>IF(Table1[[#This Row],[Driver Age]]&lt;25,"(&lt;25) Young",IF(Table1[[#This Row],[Driver Age]]&lt;=60,"(25–60) Adult","(&gt;60) Senior"))</f>
        <v>(25–60) Adult</v>
      </c>
      <c r="Y2125" t="s">
        <v>44</v>
      </c>
      <c r="Z2125" t="s">
        <v>90</v>
      </c>
      <c r="AA2125" t="s">
        <v>76</v>
      </c>
      <c r="AB2125" t="s">
        <v>97</v>
      </c>
      <c r="AC2125">
        <v>17</v>
      </c>
      <c r="AD2125" t="s">
        <v>114</v>
      </c>
      <c r="AE2125" t="s">
        <v>48</v>
      </c>
      <c r="AF2125" t="s">
        <v>26</v>
      </c>
      <c r="AG2125" t="s">
        <v>143</v>
      </c>
      <c r="AH2125">
        <v>0</v>
      </c>
      <c r="AI2125" t="s">
        <v>108</v>
      </c>
      <c r="AJ2125" t="s">
        <v>67</v>
      </c>
    </row>
    <row r="2126" spans="1:36">
      <c r="A2126" t="s">
        <v>3398</v>
      </c>
      <c r="B2126">
        <f>1</f>
        <v>1</v>
      </c>
      <c r="C2126" t="s">
        <v>318</v>
      </c>
      <c r="D2126" t="str">
        <f>VLOOKUP(Table1[[#This Row],[State Name]], Lookup!$A$2:$B$33, 2, FALSE)</f>
        <v>PB</v>
      </c>
      <c r="E2126" t="s">
        <v>33</v>
      </c>
      <c r="F2126">
        <v>2023</v>
      </c>
      <c r="G2126" t="s">
        <v>94</v>
      </c>
      <c r="H2126">
        <f t="shared" si="33"/>
        <v>8</v>
      </c>
      <c r="I2126" s="3">
        <f>DATE(Table1[[#This Row],[Year]],Table1[[#This Row],[Month_Number]],1)</f>
        <v>45139</v>
      </c>
      <c r="J2126" t="s">
        <v>57</v>
      </c>
      <c r="K2126" t="s">
        <v>2494</v>
      </c>
      <c r="L2126" t="s">
        <v>59</v>
      </c>
      <c r="M2126">
        <v>1</v>
      </c>
      <c r="N2126" t="s">
        <v>38</v>
      </c>
      <c r="O2126">
        <v>10</v>
      </c>
      <c r="P2126">
        <v>4</v>
      </c>
      <c r="Q2126" t="s">
        <v>39</v>
      </c>
      <c r="R2126" t="s">
        <v>40</v>
      </c>
      <c r="S2126" t="s">
        <v>62</v>
      </c>
      <c r="T2126" t="s">
        <v>42</v>
      </c>
      <c r="U2126" t="s">
        <v>89</v>
      </c>
      <c r="V2126">
        <v>99</v>
      </c>
      <c r="W2126">
        <v>54</v>
      </c>
      <c r="X2126" t="str">
        <f>IF(Table1[[#This Row],[Driver Age]]&lt;25,"(&lt;25) Young",IF(Table1[[#This Row],[Driver Age]]&lt;=60,"(25–60) Adult","(&gt;60) Senior"))</f>
        <v>(25–60) Adult</v>
      </c>
      <c r="Y2126" t="s">
        <v>75</v>
      </c>
      <c r="Z2126" t="s">
        <v>90</v>
      </c>
      <c r="AA2126" t="s">
        <v>45</v>
      </c>
      <c r="AB2126" t="s">
        <v>97</v>
      </c>
      <c r="AC2126">
        <v>13</v>
      </c>
      <c r="AD2126" t="s">
        <v>135</v>
      </c>
      <c r="AE2126" t="s">
        <v>79</v>
      </c>
      <c r="AF2126" t="s">
        <v>49</v>
      </c>
      <c r="AG2126" t="s">
        <v>50</v>
      </c>
      <c r="AH2126">
        <v>0.4</v>
      </c>
      <c r="AI2126" t="s">
        <v>66</v>
      </c>
      <c r="AJ2126" t="s">
        <v>67</v>
      </c>
    </row>
    <row r="2127" spans="1:36">
      <c r="A2127" t="s">
        <v>3399</v>
      </c>
      <c r="B2127">
        <f>1</f>
        <v>1</v>
      </c>
      <c r="C2127" t="s">
        <v>270</v>
      </c>
      <c r="D2127" t="str">
        <f>VLOOKUP(Table1[[#This Row],[State Name]], Lookup!$A$2:$B$33, 2, FALSE)</f>
        <v>HR</v>
      </c>
      <c r="E2127" t="s">
        <v>33</v>
      </c>
      <c r="F2127">
        <v>2018</v>
      </c>
      <c r="G2127" t="s">
        <v>117</v>
      </c>
      <c r="H2127">
        <f t="shared" si="33"/>
        <v>12</v>
      </c>
      <c r="I2127" s="3">
        <f>DATE(Table1[[#This Row],[Year]],Table1[[#This Row],[Month_Number]],1)</f>
        <v>43435</v>
      </c>
      <c r="J2127" t="s">
        <v>154</v>
      </c>
      <c r="K2127" t="s">
        <v>920</v>
      </c>
      <c r="L2127" t="s">
        <v>37</v>
      </c>
      <c r="M2127">
        <v>1</v>
      </c>
      <c r="N2127" t="s">
        <v>86</v>
      </c>
      <c r="O2127">
        <v>6</v>
      </c>
      <c r="P2127">
        <v>1</v>
      </c>
      <c r="Q2127" t="s">
        <v>87</v>
      </c>
      <c r="R2127" t="s">
        <v>104</v>
      </c>
      <c r="S2127" t="s">
        <v>120</v>
      </c>
      <c r="T2127" t="s">
        <v>42</v>
      </c>
      <c r="U2127" t="s">
        <v>89</v>
      </c>
      <c r="V2127">
        <v>92</v>
      </c>
      <c r="W2127">
        <v>18</v>
      </c>
      <c r="X2127" t="str">
        <f>IF(Table1[[#This Row],[Driver Age]]&lt;25,"(&lt;25) Young",IF(Table1[[#This Row],[Driver Age]]&lt;=60,"(25–60) Adult","(&gt;60) Senior"))</f>
        <v>(&lt;25) Young</v>
      </c>
      <c r="Y2127" t="s">
        <v>44</v>
      </c>
      <c r="Z2127" t="s">
        <v>107</v>
      </c>
      <c r="AA2127" t="s">
        <v>76</v>
      </c>
      <c r="AB2127" t="s">
        <v>77</v>
      </c>
      <c r="AC2127">
        <v>16</v>
      </c>
      <c r="AD2127" t="s">
        <v>135</v>
      </c>
      <c r="AE2127" t="s">
        <v>65</v>
      </c>
      <c r="AF2127" t="s">
        <v>26</v>
      </c>
      <c r="AG2127" t="s">
        <v>50</v>
      </c>
      <c r="AH2127">
        <v>0.17</v>
      </c>
      <c r="AI2127" t="s">
        <v>168</v>
      </c>
      <c r="AJ2127" t="s">
        <v>67</v>
      </c>
    </row>
    <row r="2128" spans="1:36">
      <c r="A2128" t="s">
        <v>3400</v>
      </c>
      <c r="B2128">
        <f>1</f>
        <v>1</v>
      </c>
      <c r="C2128" t="s">
        <v>215</v>
      </c>
      <c r="D2128" t="str">
        <f>VLOOKUP(Table1[[#This Row],[State Name]], Lookup!$A$2:$B$33, 2, FALSE)</f>
        <v>KL</v>
      </c>
      <c r="E2128" t="s">
        <v>33</v>
      </c>
      <c r="F2128">
        <v>2021</v>
      </c>
      <c r="G2128" t="s">
        <v>192</v>
      </c>
      <c r="H2128">
        <f t="shared" si="33"/>
        <v>3</v>
      </c>
      <c r="I2128" s="3">
        <f>DATE(Table1[[#This Row],[Year]],Table1[[#This Row],[Month_Number]],1)</f>
        <v>44256</v>
      </c>
      <c r="J2128" t="s">
        <v>146</v>
      </c>
      <c r="K2128" t="s">
        <v>3401</v>
      </c>
      <c r="L2128" t="s">
        <v>37</v>
      </c>
      <c r="M2128">
        <v>4</v>
      </c>
      <c r="N2128" t="s">
        <v>162</v>
      </c>
      <c r="O2128">
        <v>2</v>
      </c>
      <c r="P2128">
        <v>4</v>
      </c>
      <c r="Q2128" t="s">
        <v>87</v>
      </c>
      <c r="R2128" t="s">
        <v>104</v>
      </c>
      <c r="S2128" t="s">
        <v>62</v>
      </c>
      <c r="T2128" t="s">
        <v>42</v>
      </c>
      <c r="U2128" t="s">
        <v>106</v>
      </c>
      <c r="V2128">
        <v>107</v>
      </c>
      <c r="W2128">
        <v>67</v>
      </c>
      <c r="X2128" t="str">
        <f>IF(Table1[[#This Row],[Driver Age]]&lt;25,"(&lt;25) Young",IF(Table1[[#This Row],[Driver Age]]&lt;=60,"(25–60) Adult","(&gt;60) Senior"))</f>
        <v>(&gt;60) Senior</v>
      </c>
      <c r="Y2128" t="s">
        <v>75</v>
      </c>
      <c r="Z2128" t="s">
        <v>33</v>
      </c>
      <c r="AA2128" t="s">
        <v>45</v>
      </c>
      <c r="AB2128" t="s">
        <v>46</v>
      </c>
      <c r="AC2128">
        <v>5</v>
      </c>
      <c r="AD2128" t="s">
        <v>78</v>
      </c>
      <c r="AE2128" t="s">
        <v>48</v>
      </c>
      <c r="AF2128" t="s">
        <v>49</v>
      </c>
      <c r="AG2128" t="s">
        <v>50</v>
      </c>
      <c r="AH2128">
        <v>2</v>
      </c>
      <c r="AI2128" t="s">
        <v>51</v>
      </c>
      <c r="AJ2128" t="s">
        <v>67</v>
      </c>
    </row>
    <row r="2129" spans="1:36">
      <c r="A2129" t="s">
        <v>3402</v>
      </c>
      <c r="B2129">
        <f>1</f>
        <v>1</v>
      </c>
      <c r="C2129" t="s">
        <v>69</v>
      </c>
      <c r="D2129" t="str">
        <f>VLOOKUP(Table1[[#This Row],[State Name]], Lookup!$A$2:$B$33, 2, FALSE)</f>
        <v>CG</v>
      </c>
      <c r="E2129" t="s">
        <v>33</v>
      </c>
      <c r="F2129">
        <v>2018</v>
      </c>
      <c r="G2129" t="s">
        <v>111</v>
      </c>
      <c r="H2129">
        <f t="shared" si="33"/>
        <v>10</v>
      </c>
      <c r="I2129" s="3">
        <f>DATE(Table1[[#This Row],[Year]],Table1[[#This Row],[Month_Number]],1)</f>
        <v>43374</v>
      </c>
      <c r="J2129" t="s">
        <v>57</v>
      </c>
      <c r="K2129" t="s">
        <v>1742</v>
      </c>
      <c r="L2129" t="s">
        <v>37</v>
      </c>
      <c r="M2129">
        <v>2</v>
      </c>
      <c r="N2129" t="s">
        <v>86</v>
      </c>
      <c r="O2129">
        <v>8</v>
      </c>
      <c r="P2129">
        <v>4</v>
      </c>
      <c r="Q2129" t="s">
        <v>87</v>
      </c>
      <c r="R2129" t="s">
        <v>88</v>
      </c>
      <c r="S2129" t="s">
        <v>62</v>
      </c>
      <c r="T2129" t="s">
        <v>74</v>
      </c>
      <c r="U2129" t="s">
        <v>43</v>
      </c>
      <c r="V2129">
        <v>31</v>
      </c>
      <c r="W2129">
        <v>52</v>
      </c>
      <c r="X2129" t="str">
        <f>IF(Table1[[#This Row],[Driver Age]]&lt;25,"(&lt;25) Young",IF(Table1[[#This Row],[Driver Age]]&lt;=60,"(25–60) Adult","(&gt;60) Senior"))</f>
        <v>(25–60) Adult</v>
      </c>
      <c r="Y2129" t="s">
        <v>75</v>
      </c>
      <c r="Z2129" t="s">
        <v>90</v>
      </c>
      <c r="AA2129" t="s">
        <v>76</v>
      </c>
      <c r="AB2129" t="s">
        <v>97</v>
      </c>
      <c r="AC2129">
        <v>19</v>
      </c>
      <c r="AD2129" t="s">
        <v>114</v>
      </c>
      <c r="AE2129" t="s">
        <v>65</v>
      </c>
      <c r="AF2129" t="s">
        <v>49</v>
      </c>
      <c r="AG2129" t="s">
        <v>50</v>
      </c>
      <c r="AH2129">
        <v>0.5</v>
      </c>
      <c r="AI2129" t="s">
        <v>66</v>
      </c>
      <c r="AJ2129" t="s">
        <v>109</v>
      </c>
    </row>
    <row r="2130" spans="1:36">
      <c r="A2130" t="s">
        <v>3403</v>
      </c>
      <c r="B2130">
        <f>1</f>
        <v>1</v>
      </c>
      <c r="C2130" t="s">
        <v>157</v>
      </c>
      <c r="D2130" t="str">
        <f>VLOOKUP(Table1[[#This Row],[State Name]], Lookup!$A$2:$B$33, 2, FALSE)</f>
        <v>KA</v>
      </c>
      <c r="E2130" t="s">
        <v>258</v>
      </c>
      <c r="F2130">
        <v>2021</v>
      </c>
      <c r="G2130" t="s">
        <v>192</v>
      </c>
      <c r="H2130">
        <f t="shared" si="33"/>
        <v>3</v>
      </c>
      <c r="I2130" s="3">
        <f>DATE(Table1[[#This Row],[Year]],Table1[[#This Row],[Month_Number]],1)</f>
        <v>44256</v>
      </c>
      <c r="J2130" t="s">
        <v>95</v>
      </c>
      <c r="K2130" t="s">
        <v>1312</v>
      </c>
      <c r="L2130" t="s">
        <v>59</v>
      </c>
      <c r="M2130">
        <v>4</v>
      </c>
      <c r="N2130" t="s">
        <v>71</v>
      </c>
      <c r="O2130">
        <v>10</v>
      </c>
      <c r="P2130">
        <v>2</v>
      </c>
      <c r="Q2130" t="s">
        <v>87</v>
      </c>
      <c r="R2130" t="s">
        <v>88</v>
      </c>
      <c r="S2130" t="s">
        <v>120</v>
      </c>
      <c r="T2130" t="s">
        <v>105</v>
      </c>
      <c r="U2130" t="s">
        <v>106</v>
      </c>
      <c r="V2130">
        <v>108</v>
      </c>
      <c r="W2130">
        <v>28</v>
      </c>
      <c r="X2130" t="str">
        <f>IF(Table1[[#This Row],[Driver Age]]&lt;25,"(&lt;25) Young",IF(Table1[[#This Row],[Driver Age]]&lt;=60,"(25–60) Adult","(&gt;60) Senior"))</f>
        <v>(25–60) Adult</v>
      </c>
      <c r="Y2130" t="s">
        <v>44</v>
      </c>
      <c r="Z2130" t="s">
        <v>33</v>
      </c>
      <c r="AA2130" t="s">
        <v>45</v>
      </c>
      <c r="AB2130" t="s">
        <v>97</v>
      </c>
      <c r="AC2130">
        <v>8</v>
      </c>
      <c r="AD2130" t="s">
        <v>78</v>
      </c>
      <c r="AE2130" t="s">
        <v>48</v>
      </c>
      <c r="AF2130" t="s">
        <v>49</v>
      </c>
      <c r="AG2130" t="s">
        <v>50</v>
      </c>
      <c r="AH2130">
        <v>0.2</v>
      </c>
      <c r="AI2130" t="s">
        <v>80</v>
      </c>
      <c r="AJ2130" t="s">
        <v>67</v>
      </c>
    </row>
    <row r="2131" spans="1:36">
      <c r="A2131" t="s">
        <v>3404</v>
      </c>
      <c r="B2131">
        <f>1</f>
        <v>1</v>
      </c>
      <c r="C2131" t="s">
        <v>32</v>
      </c>
      <c r="D2131" t="str">
        <f>VLOOKUP(Table1[[#This Row],[State Name]], Lookup!$A$2:$B$33, 2, FALSE)</f>
        <v>JK</v>
      </c>
      <c r="E2131" t="s">
        <v>33</v>
      </c>
      <c r="F2131">
        <v>2019</v>
      </c>
      <c r="G2131" t="s">
        <v>94</v>
      </c>
      <c r="H2131">
        <f t="shared" si="33"/>
        <v>8</v>
      </c>
      <c r="I2131" s="3">
        <f>DATE(Table1[[#This Row],[Year]],Table1[[#This Row],[Month_Number]],1)</f>
        <v>43678</v>
      </c>
      <c r="J2131" t="s">
        <v>84</v>
      </c>
      <c r="K2131" t="s">
        <v>2738</v>
      </c>
      <c r="L2131" t="s">
        <v>59</v>
      </c>
      <c r="M2131">
        <v>1</v>
      </c>
      <c r="N2131" t="s">
        <v>60</v>
      </c>
      <c r="O2131">
        <v>5</v>
      </c>
      <c r="P2131">
        <v>1</v>
      </c>
      <c r="Q2131" t="s">
        <v>72</v>
      </c>
      <c r="R2131" t="s">
        <v>88</v>
      </c>
      <c r="S2131" t="s">
        <v>41</v>
      </c>
      <c r="T2131" t="s">
        <v>42</v>
      </c>
      <c r="U2131" t="s">
        <v>43</v>
      </c>
      <c r="V2131">
        <v>87</v>
      </c>
      <c r="W2131">
        <v>21</v>
      </c>
      <c r="X2131" t="str">
        <f>IF(Table1[[#This Row],[Driver Age]]&lt;25,"(&lt;25) Young",IF(Table1[[#This Row],[Driver Age]]&lt;=60,"(25–60) Adult","(&gt;60) Senior"))</f>
        <v>(&lt;25) Young</v>
      </c>
      <c r="Y2131" t="s">
        <v>75</v>
      </c>
      <c r="Z2131" t="s">
        <v>90</v>
      </c>
      <c r="AA2131" t="s">
        <v>45</v>
      </c>
      <c r="AB2131" t="s">
        <v>77</v>
      </c>
      <c r="AC2131">
        <v>13</v>
      </c>
      <c r="AD2131" t="s">
        <v>135</v>
      </c>
      <c r="AE2131" t="s">
        <v>65</v>
      </c>
      <c r="AF2131" t="s">
        <v>26</v>
      </c>
      <c r="AG2131" t="s">
        <v>50</v>
      </c>
      <c r="AH2131">
        <v>0.2</v>
      </c>
      <c r="AI2131" t="s">
        <v>168</v>
      </c>
      <c r="AJ2131" t="s">
        <v>91</v>
      </c>
    </row>
    <row r="2132" spans="1:36">
      <c r="A2132" t="s">
        <v>3405</v>
      </c>
      <c r="B2132">
        <f>1</f>
        <v>1</v>
      </c>
      <c r="C2132" t="s">
        <v>294</v>
      </c>
      <c r="D2132" t="str">
        <f>VLOOKUP(Table1[[#This Row],[State Name]], Lookup!$A$2:$B$33, 2, FALSE)</f>
        <v>MZ</v>
      </c>
      <c r="E2132" t="s">
        <v>33</v>
      </c>
      <c r="F2132">
        <v>2023</v>
      </c>
      <c r="G2132" t="s">
        <v>111</v>
      </c>
      <c r="H2132">
        <f t="shared" si="33"/>
        <v>10</v>
      </c>
      <c r="I2132" s="3">
        <f>DATE(Table1[[#This Row],[Year]],Table1[[#This Row],[Month_Number]],1)</f>
        <v>45200</v>
      </c>
      <c r="J2132" t="s">
        <v>146</v>
      </c>
      <c r="K2132" t="s">
        <v>653</v>
      </c>
      <c r="L2132" t="s">
        <v>50</v>
      </c>
      <c r="M2132">
        <v>5</v>
      </c>
      <c r="N2132" t="s">
        <v>38</v>
      </c>
      <c r="O2132">
        <v>10</v>
      </c>
      <c r="P2132">
        <v>3</v>
      </c>
      <c r="Q2132" t="s">
        <v>72</v>
      </c>
      <c r="R2132" t="s">
        <v>40</v>
      </c>
      <c r="S2132" t="s">
        <v>73</v>
      </c>
      <c r="T2132" t="s">
        <v>105</v>
      </c>
      <c r="U2132" t="s">
        <v>106</v>
      </c>
      <c r="V2132">
        <v>96</v>
      </c>
      <c r="W2132">
        <v>44</v>
      </c>
      <c r="X2132" t="str">
        <f>IF(Table1[[#This Row],[Driver Age]]&lt;25,"(&lt;25) Young",IF(Table1[[#This Row],[Driver Age]]&lt;=60,"(25–60) Adult","(&gt;60) Senior"))</f>
        <v>(25–60) Adult</v>
      </c>
      <c r="Y2132" t="s">
        <v>44</v>
      </c>
      <c r="Z2132" t="s">
        <v>33</v>
      </c>
      <c r="AA2132" t="s">
        <v>76</v>
      </c>
      <c r="AB2132" t="s">
        <v>97</v>
      </c>
      <c r="AC2132">
        <v>23</v>
      </c>
      <c r="AD2132" t="s">
        <v>47</v>
      </c>
      <c r="AE2132" t="s">
        <v>79</v>
      </c>
      <c r="AF2132" t="s">
        <v>49</v>
      </c>
      <c r="AG2132" t="s">
        <v>50</v>
      </c>
      <c r="AH2132">
        <v>0.3</v>
      </c>
      <c r="AI2132" t="s">
        <v>108</v>
      </c>
      <c r="AJ2132" t="s">
        <v>67</v>
      </c>
    </row>
    <row r="2133" spans="1:36">
      <c r="A2133" t="s">
        <v>3406</v>
      </c>
      <c r="B2133">
        <f>1</f>
        <v>1</v>
      </c>
      <c r="C2133" t="s">
        <v>69</v>
      </c>
      <c r="D2133" t="str">
        <f>VLOOKUP(Table1[[#This Row],[State Name]], Lookup!$A$2:$B$33, 2, FALSE)</f>
        <v>CG</v>
      </c>
      <c r="E2133" t="s">
        <v>33</v>
      </c>
      <c r="F2133">
        <v>2022</v>
      </c>
      <c r="G2133" t="s">
        <v>192</v>
      </c>
      <c r="H2133">
        <f t="shared" si="33"/>
        <v>3</v>
      </c>
      <c r="I2133" s="3">
        <f>DATE(Table1[[#This Row],[Year]],Table1[[#This Row],[Month_Number]],1)</f>
        <v>44621</v>
      </c>
      <c r="J2133" t="s">
        <v>101</v>
      </c>
      <c r="K2133" t="s">
        <v>1219</v>
      </c>
      <c r="L2133" t="s">
        <v>37</v>
      </c>
      <c r="M2133">
        <v>4</v>
      </c>
      <c r="N2133" t="s">
        <v>113</v>
      </c>
      <c r="O2133">
        <v>1</v>
      </c>
      <c r="P2133">
        <v>5</v>
      </c>
      <c r="Q2133" t="s">
        <v>119</v>
      </c>
      <c r="R2133" t="s">
        <v>88</v>
      </c>
      <c r="S2133" t="s">
        <v>41</v>
      </c>
      <c r="T2133" t="s">
        <v>63</v>
      </c>
      <c r="U2133" t="s">
        <v>89</v>
      </c>
      <c r="V2133">
        <v>79</v>
      </c>
      <c r="W2133">
        <v>25</v>
      </c>
      <c r="X2133" t="str">
        <f>IF(Table1[[#This Row],[Driver Age]]&lt;25,"(&lt;25) Young",IF(Table1[[#This Row],[Driver Age]]&lt;=60,"(25–60) Adult","(&gt;60) Senior"))</f>
        <v>(25–60) Adult</v>
      </c>
      <c r="Y2133" t="s">
        <v>44</v>
      </c>
      <c r="Z2133" t="s">
        <v>33</v>
      </c>
      <c r="AA2133" t="s">
        <v>45</v>
      </c>
      <c r="AB2133" t="s">
        <v>46</v>
      </c>
      <c r="AC2133">
        <v>22</v>
      </c>
      <c r="AD2133" t="s">
        <v>47</v>
      </c>
      <c r="AE2133" t="s">
        <v>79</v>
      </c>
      <c r="AF2133" t="s">
        <v>49</v>
      </c>
      <c r="AG2133" t="s">
        <v>50</v>
      </c>
      <c r="AH2133">
        <v>5</v>
      </c>
      <c r="AI2133" t="s">
        <v>80</v>
      </c>
      <c r="AJ2133" t="s">
        <v>91</v>
      </c>
    </row>
    <row r="2134" spans="1:36">
      <c r="A2134" t="s">
        <v>3407</v>
      </c>
      <c r="B2134">
        <f>1</f>
        <v>1</v>
      </c>
      <c r="C2134" t="s">
        <v>206</v>
      </c>
      <c r="D2134" t="str">
        <f>VLOOKUP(Table1[[#This Row],[State Name]], Lookup!$A$2:$B$33, 2, FALSE)</f>
        <v>OD</v>
      </c>
      <c r="E2134" t="s">
        <v>33</v>
      </c>
      <c r="F2134">
        <v>2023</v>
      </c>
      <c r="G2134" t="s">
        <v>100</v>
      </c>
      <c r="H2134">
        <f t="shared" si="33"/>
        <v>11</v>
      </c>
      <c r="I2134" s="3">
        <f>DATE(Table1[[#This Row],[Year]],Table1[[#This Row],[Month_Number]],1)</f>
        <v>45231</v>
      </c>
      <c r="J2134" t="s">
        <v>154</v>
      </c>
      <c r="K2134" t="s">
        <v>1355</v>
      </c>
      <c r="L2134" t="s">
        <v>50</v>
      </c>
      <c r="M2134">
        <v>1</v>
      </c>
      <c r="N2134" t="s">
        <v>38</v>
      </c>
      <c r="O2134">
        <v>7</v>
      </c>
      <c r="P2134">
        <v>5</v>
      </c>
      <c r="Q2134" t="s">
        <v>72</v>
      </c>
      <c r="R2134" t="s">
        <v>104</v>
      </c>
      <c r="S2134" t="s">
        <v>73</v>
      </c>
      <c r="T2134" t="s">
        <v>63</v>
      </c>
      <c r="U2134" t="s">
        <v>106</v>
      </c>
      <c r="V2134">
        <v>46</v>
      </c>
      <c r="W2134">
        <v>51</v>
      </c>
      <c r="X2134" t="str">
        <f>IF(Table1[[#This Row],[Driver Age]]&lt;25,"(&lt;25) Young",IF(Table1[[#This Row],[Driver Age]]&lt;=60,"(25–60) Adult","(&gt;60) Senior"))</f>
        <v>(25–60) Adult</v>
      </c>
      <c r="Y2134" t="s">
        <v>75</v>
      </c>
      <c r="Z2134" t="s">
        <v>90</v>
      </c>
      <c r="AA2134" t="s">
        <v>76</v>
      </c>
      <c r="AB2134" t="s">
        <v>64</v>
      </c>
      <c r="AC2134">
        <v>12</v>
      </c>
      <c r="AD2134" t="s">
        <v>135</v>
      </c>
      <c r="AE2134" t="s">
        <v>79</v>
      </c>
      <c r="AF2134" t="s">
        <v>26</v>
      </c>
      <c r="AG2134" t="s">
        <v>50</v>
      </c>
      <c r="AH2134">
        <v>0.71</v>
      </c>
      <c r="AI2134" t="s">
        <v>66</v>
      </c>
      <c r="AJ2134" t="s">
        <v>109</v>
      </c>
    </row>
    <row r="2135" spans="1:36">
      <c r="A2135" t="s">
        <v>3408</v>
      </c>
      <c r="B2135">
        <f>1</f>
        <v>1</v>
      </c>
      <c r="C2135" t="s">
        <v>141</v>
      </c>
      <c r="D2135" t="str">
        <f>VLOOKUP(Table1[[#This Row],[State Name]], Lookup!$A$2:$B$33, 2, FALSE)</f>
        <v>BR</v>
      </c>
      <c r="E2135" t="s">
        <v>33</v>
      </c>
      <c r="F2135">
        <v>2019</v>
      </c>
      <c r="G2135" t="s">
        <v>94</v>
      </c>
      <c r="H2135">
        <f t="shared" si="33"/>
        <v>8</v>
      </c>
      <c r="I2135" s="3">
        <f>DATE(Table1[[#This Row],[Year]],Table1[[#This Row],[Month_Number]],1)</f>
        <v>43678</v>
      </c>
      <c r="J2135" t="s">
        <v>154</v>
      </c>
      <c r="K2135" t="s">
        <v>724</v>
      </c>
      <c r="L2135" t="s">
        <v>37</v>
      </c>
      <c r="M2135">
        <v>2</v>
      </c>
      <c r="N2135" t="s">
        <v>86</v>
      </c>
      <c r="O2135">
        <v>9</v>
      </c>
      <c r="P2135">
        <v>1</v>
      </c>
      <c r="Q2135" t="s">
        <v>87</v>
      </c>
      <c r="R2135" t="s">
        <v>40</v>
      </c>
      <c r="S2135" t="s">
        <v>41</v>
      </c>
      <c r="T2135" t="s">
        <v>42</v>
      </c>
      <c r="U2135" t="s">
        <v>33</v>
      </c>
      <c r="V2135">
        <v>58</v>
      </c>
      <c r="W2135">
        <v>46</v>
      </c>
      <c r="X2135" t="str">
        <f>IF(Table1[[#This Row],[Driver Age]]&lt;25,"(&lt;25) Young",IF(Table1[[#This Row],[Driver Age]]&lt;=60,"(25–60) Adult","(&gt;60) Senior"))</f>
        <v>(25–60) Adult</v>
      </c>
      <c r="Y2135" t="s">
        <v>44</v>
      </c>
      <c r="Z2135" t="s">
        <v>33</v>
      </c>
      <c r="AA2135" t="s">
        <v>45</v>
      </c>
      <c r="AB2135" t="s">
        <v>97</v>
      </c>
      <c r="AC2135">
        <v>8</v>
      </c>
      <c r="AD2135" t="s">
        <v>78</v>
      </c>
      <c r="AE2135" t="s">
        <v>65</v>
      </c>
      <c r="AF2135" t="s">
        <v>26</v>
      </c>
      <c r="AG2135" t="s">
        <v>50</v>
      </c>
      <c r="AH2135">
        <v>0.11</v>
      </c>
      <c r="AI2135" t="s">
        <v>108</v>
      </c>
      <c r="AJ2135" t="s">
        <v>52</v>
      </c>
    </row>
    <row r="2136" spans="1:36">
      <c r="A2136" t="s">
        <v>3409</v>
      </c>
      <c r="B2136">
        <f>1</f>
        <v>1</v>
      </c>
      <c r="C2136" t="s">
        <v>149</v>
      </c>
      <c r="D2136" t="str">
        <f>VLOOKUP(Table1[[#This Row],[State Name]], Lookup!$A$2:$B$33, 2, FALSE)</f>
        <v>AR</v>
      </c>
      <c r="E2136" t="s">
        <v>33</v>
      </c>
      <c r="F2136">
        <v>2020</v>
      </c>
      <c r="G2136" t="s">
        <v>100</v>
      </c>
      <c r="H2136">
        <f t="shared" si="33"/>
        <v>11</v>
      </c>
      <c r="I2136" s="3">
        <f>DATE(Table1[[#This Row],[Year]],Table1[[#This Row],[Month_Number]],1)</f>
        <v>44136</v>
      </c>
      <c r="J2136" t="s">
        <v>35</v>
      </c>
      <c r="K2136" t="s">
        <v>3410</v>
      </c>
      <c r="L2136" t="s">
        <v>50</v>
      </c>
      <c r="M2136">
        <v>4</v>
      </c>
      <c r="N2136" t="s">
        <v>86</v>
      </c>
      <c r="O2136">
        <v>5</v>
      </c>
      <c r="P2136">
        <v>5</v>
      </c>
      <c r="Q2136" t="s">
        <v>103</v>
      </c>
      <c r="R2136" t="s">
        <v>104</v>
      </c>
      <c r="S2136" t="s">
        <v>41</v>
      </c>
      <c r="T2136" t="s">
        <v>105</v>
      </c>
      <c r="U2136" t="s">
        <v>89</v>
      </c>
      <c r="V2136">
        <v>56</v>
      </c>
      <c r="W2136">
        <v>18</v>
      </c>
      <c r="X2136" t="str">
        <f>IF(Table1[[#This Row],[Driver Age]]&lt;25,"(&lt;25) Young",IF(Table1[[#This Row],[Driver Age]]&lt;=60,"(25–60) Adult","(&gt;60) Senior"))</f>
        <v>(&lt;25) Young</v>
      </c>
      <c r="Y2136" t="s">
        <v>44</v>
      </c>
      <c r="Z2136" t="s">
        <v>33</v>
      </c>
      <c r="AA2136" t="s">
        <v>76</v>
      </c>
      <c r="AB2136" t="s">
        <v>46</v>
      </c>
      <c r="AC2136">
        <v>18</v>
      </c>
      <c r="AD2136" t="s">
        <v>114</v>
      </c>
      <c r="AE2136" t="s">
        <v>48</v>
      </c>
      <c r="AF2136" t="s">
        <v>49</v>
      </c>
      <c r="AG2136" t="s">
        <v>50</v>
      </c>
      <c r="AH2136">
        <v>1</v>
      </c>
      <c r="AI2136" t="s">
        <v>168</v>
      </c>
      <c r="AJ2136" t="s">
        <v>52</v>
      </c>
    </row>
    <row r="2137" spans="1:36">
      <c r="A2137" t="s">
        <v>3411</v>
      </c>
      <c r="B2137">
        <f>1</f>
        <v>1</v>
      </c>
      <c r="C2137" t="s">
        <v>32</v>
      </c>
      <c r="D2137" t="str">
        <f>VLOOKUP(Table1[[#This Row],[State Name]], Lookup!$A$2:$B$33, 2, FALSE)</f>
        <v>JK</v>
      </c>
      <c r="E2137" t="s">
        <v>33</v>
      </c>
      <c r="F2137">
        <v>2022</v>
      </c>
      <c r="G2137" t="s">
        <v>83</v>
      </c>
      <c r="H2137">
        <f t="shared" si="33"/>
        <v>6</v>
      </c>
      <c r="I2137" s="3">
        <f>DATE(Table1[[#This Row],[Year]],Table1[[#This Row],[Month_Number]],1)</f>
        <v>44713</v>
      </c>
      <c r="J2137" t="s">
        <v>35</v>
      </c>
      <c r="K2137" t="s">
        <v>2964</v>
      </c>
      <c r="L2137" t="s">
        <v>37</v>
      </c>
      <c r="M2137">
        <v>1</v>
      </c>
      <c r="N2137" t="s">
        <v>86</v>
      </c>
      <c r="O2137">
        <v>2</v>
      </c>
      <c r="P2137">
        <v>1</v>
      </c>
      <c r="Q2137" t="s">
        <v>103</v>
      </c>
      <c r="R2137" t="s">
        <v>104</v>
      </c>
      <c r="S2137" t="s">
        <v>120</v>
      </c>
      <c r="T2137" t="s">
        <v>74</v>
      </c>
      <c r="U2137" t="s">
        <v>89</v>
      </c>
      <c r="V2137">
        <v>70</v>
      </c>
      <c r="W2137">
        <v>25</v>
      </c>
      <c r="X2137" t="str">
        <f>IF(Table1[[#This Row],[Driver Age]]&lt;25,"(&lt;25) Young",IF(Table1[[#This Row],[Driver Age]]&lt;=60,"(25–60) Adult","(&gt;60) Senior"))</f>
        <v>(25–60) Adult</v>
      </c>
      <c r="Y2137" t="s">
        <v>75</v>
      </c>
      <c r="Z2137" t="s">
        <v>90</v>
      </c>
      <c r="AA2137" t="s">
        <v>45</v>
      </c>
      <c r="AB2137" t="s">
        <v>77</v>
      </c>
      <c r="AC2137">
        <v>21</v>
      </c>
      <c r="AD2137" t="s">
        <v>47</v>
      </c>
      <c r="AE2137" t="s">
        <v>79</v>
      </c>
      <c r="AF2137" t="s">
        <v>49</v>
      </c>
      <c r="AG2137" t="s">
        <v>50</v>
      </c>
      <c r="AH2137">
        <v>0.5</v>
      </c>
      <c r="AI2137" t="s">
        <v>80</v>
      </c>
      <c r="AJ2137" t="s">
        <v>91</v>
      </c>
    </row>
    <row r="2138" spans="1:36">
      <c r="A2138" t="s">
        <v>3412</v>
      </c>
      <c r="B2138">
        <f>1</f>
        <v>1</v>
      </c>
      <c r="C2138" t="s">
        <v>318</v>
      </c>
      <c r="D2138" t="str">
        <f>VLOOKUP(Table1[[#This Row],[State Name]], Lookup!$A$2:$B$33, 2, FALSE)</f>
        <v>PB</v>
      </c>
      <c r="E2138" t="s">
        <v>33</v>
      </c>
      <c r="F2138">
        <v>2021</v>
      </c>
      <c r="G2138" t="s">
        <v>83</v>
      </c>
      <c r="H2138">
        <f t="shared" si="33"/>
        <v>6</v>
      </c>
      <c r="I2138" s="3">
        <f>DATE(Table1[[#This Row],[Year]],Table1[[#This Row],[Month_Number]],1)</f>
        <v>44348</v>
      </c>
      <c r="J2138" t="s">
        <v>154</v>
      </c>
      <c r="K2138" t="s">
        <v>1282</v>
      </c>
      <c r="L2138" t="s">
        <v>59</v>
      </c>
      <c r="M2138">
        <v>5</v>
      </c>
      <c r="N2138" t="s">
        <v>128</v>
      </c>
      <c r="O2138">
        <v>10</v>
      </c>
      <c r="P2138">
        <v>5</v>
      </c>
      <c r="Q2138" t="s">
        <v>103</v>
      </c>
      <c r="R2138" t="s">
        <v>40</v>
      </c>
      <c r="S2138" t="s">
        <v>73</v>
      </c>
      <c r="T2138" t="s">
        <v>105</v>
      </c>
      <c r="U2138" t="s">
        <v>89</v>
      </c>
      <c r="V2138">
        <v>118</v>
      </c>
      <c r="W2138">
        <v>26</v>
      </c>
      <c r="X2138" t="str">
        <f>IF(Table1[[#This Row],[Driver Age]]&lt;25,"(&lt;25) Young",IF(Table1[[#This Row],[Driver Age]]&lt;=60,"(25–60) Adult","(&gt;60) Senior"))</f>
        <v>(25–60) Adult</v>
      </c>
      <c r="Y2138" t="s">
        <v>75</v>
      </c>
      <c r="Z2138" t="s">
        <v>107</v>
      </c>
      <c r="AA2138" t="s">
        <v>45</v>
      </c>
      <c r="AB2138" t="s">
        <v>64</v>
      </c>
      <c r="AC2138">
        <v>1</v>
      </c>
      <c r="AD2138" t="s">
        <v>47</v>
      </c>
      <c r="AE2138" t="s">
        <v>48</v>
      </c>
      <c r="AF2138" t="s">
        <v>26</v>
      </c>
      <c r="AG2138" t="s">
        <v>50</v>
      </c>
      <c r="AH2138">
        <v>0.5</v>
      </c>
      <c r="AI2138" t="s">
        <v>80</v>
      </c>
      <c r="AJ2138" t="s">
        <v>81</v>
      </c>
    </row>
    <row r="2139" spans="1:36">
      <c r="A2139" t="s">
        <v>3413</v>
      </c>
      <c r="B2139">
        <f>1</f>
        <v>1</v>
      </c>
      <c r="C2139" t="s">
        <v>157</v>
      </c>
      <c r="D2139" t="str">
        <f>VLOOKUP(Table1[[#This Row],[State Name]], Lookup!$A$2:$B$33, 2, FALSE)</f>
        <v>KA</v>
      </c>
      <c r="E2139" t="s">
        <v>158</v>
      </c>
      <c r="F2139">
        <v>2023</v>
      </c>
      <c r="G2139" t="s">
        <v>117</v>
      </c>
      <c r="H2139">
        <f t="shared" si="33"/>
        <v>12</v>
      </c>
      <c r="I2139" s="3">
        <f>DATE(Table1[[#This Row],[Year]],Table1[[#This Row],[Month_Number]],1)</f>
        <v>45261</v>
      </c>
      <c r="J2139" t="s">
        <v>101</v>
      </c>
      <c r="K2139" t="s">
        <v>3414</v>
      </c>
      <c r="L2139" t="s">
        <v>50</v>
      </c>
      <c r="M2139">
        <v>5</v>
      </c>
      <c r="N2139" t="s">
        <v>162</v>
      </c>
      <c r="O2139">
        <v>7</v>
      </c>
      <c r="P2139">
        <v>1</v>
      </c>
      <c r="Q2139" t="s">
        <v>72</v>
      </c>
      <c r="R2139" t="s">
        <v>104</v>
      </c>
      <c r="S2139" t="s">
        <v>62</v>
      </c>
      <c r="T2139" t="s">
        <v>42</v>
      </c>
      <c r="U2139" t="s">
        <v>33</v>
      </c>
      <c r="V2139">
        <v>43</v>
      </c>
      <c r="W2139">
        <v>40</v>
      </c>
      <c r="X2139" t="str">
        <f>IF(Table1[[#This Row],[Driver Age]]&lt;25,"(&lt;25) Young",IF(Table1[[#This Row],[Driver Age]]&lt;=60,"(25–60) Adult","(&gt;60) Senior"))</f>
        <v>(25–60) Adult</v>
      </c>
      <c r="Y2139" t="s">
        <v>75</v>
      </c>
      <c r="Z2139" t="s">
        <v>33</v>
      </c>
      <c r="AA2139" t="s">
        <v>45</v>
      </c>
      <c r="AB2139" t="s">
        <v>77</v>
      </c>
      <c r="AC2139">
        <v>2</v>
      </c>
      <c r="AD2139" t="s">
        <v>47</v>
      </c>
      <c r="AE2139" t="s">
        <v>79</v>
      </c>
      <c r="AF2139" t="s">
        <v>49</v>
      </c>
      <c r="AG2139" t="s">
        <v>50</v>
      </c>
      <c r="AH2139">
        <v>0.14000000000000001</v>
      </c>
      <c r="AI2139" t="s">
        <v>108</v>
      </c>
      <c r="AJ2139" t="s">
        <v>109</v>
      </c>
    </row>
    <row r="2140" spans="1:36">
      <c r="A2140" t="s">
        <v>3415</v>
      </c>
      <c r="B2140">
        <f>1</f>
        <v>1</v>
      </c>
      <c r="C2140" t="s">
        <v>270</v>
      </c>
      <c r="D2140" t="str">
        <f>VLOOKUP(Table1[[#This Row],[State Name]], Lookup!$A$2:$B$33, 2, FALSE)</f>
        <v>HR</v>
      </c>
      <c r="E2140" t="s">
        <v>33</v>
      </c>
      <c r="F2140">
        <v>2022</v>
      </c>
      <c r="G2140" t="s">
        <v>138</v>
      </c>
      <c r="H2140">
        <f t="shared" si="33"/>
        <v>9</v>
      </c>
      <c r="I2140" s="3">
        <f>DATE(Table1[[#This Row],[Year]],Table1[[#This Row],[Month_Number]],1)</f>
        <v>44805</v>
      </c>
      <c r="J2140" t="s">
        <v>57</v>
      </c>
      <c r="K2140" t="s">
        <v>3416</v>
      </c>
      <c r="L2140" t="s">
        <v>59</v>
      </c>
      <c r="M2140">
        <v>4</v>
      </c>
      <c r="N2140" t="s">
        <v>113</v>
      </c>
      <c r="O2140">
        <v>1</v>
      </c>
      <c r="P2140">
        <v>2</v>
      </c>
      <c r="Q2140" t="s">
        <v>87</v>
      </c>
      <c r="R2140" t="s">
        <v>61</v>
      </c>
      <c r="S2140" t="s">
        <v>41</v>
      </c>
      <c r="T2140" t="s">
        <v>63</v>
      </c>
      <c r="U2140" t="s">
        <v>89</v>
      </c>
      <c r="V2140">
        <v>56</v>
      </c>
      <c r="W2140">
        <v>69</v>
      </c>
      <c r="X2140" t="str">
        <f>IF(Table1[[#This Row],[Driver Age]]&lt;25,"(&lt;25) Young",IF(Table1[[#This Row],[Driver Age]]&lt;=60,"(25–60) Adult","(&gt;60) Senior"))</f>
        <v>(&gt;60) Senior</v>
      </c>
      <c r="Y2140" t="s">
        <v>44</v>
      </c>
      <c r="Z2140" t="s">
        <v>33</v>
      </c>
      <c r="AA2140" t="s">
        <v>76</v>
      </c>
      <c r="AB2140" t="s">
        <v>46</v>
      </c>
      <c r="AC2140">
        <v>15</v>
      </c>
      <c r="AD2140" t="s">
        <v>135</v>
      </c>
      <c r="AE2140" t="s">
        <v>79</v>
      </c>
      <c r="AF2140" t="s">
        <v>49</v>
      </c>
      <c r="AG2140" t="s">
        <v>50</v>
      </c>
      <c r="AH2140">
        <v>2</v>
      </c>
      <c r="AI2140" t="s">
        <v>51</v>
      </c>
      <c r="AJ2140" t="s">
        <v>52</v>
      </c>
    </row>
    <row r="2141" spans="1:36">
      <c r="A2141" t="s">
        <v>3417</v>
      </c>
      <c r="B2141">
        <f>1</f>
        <v>1</v>
      </c>
      <c r="C2141" t="s">
        <v>206</v>
      </c>
      <c r="D2141" t="str">
        <f>VLOOKUP(Table1[[#This Row],[State Name]], Lookup!$A$2:$B$33, 2, FALSE)</f>
        <v>OD</v>
      </c>
      <c r="E2141" t="s">
        <v>33</v>
      </c>
      <c r="F2141">
        <v>2021</v>
      </c>
      <c r="G2141" t="s">
        <v>171</v>
      </c>
      <c r="H2141">
        <f t="shared" si="33"/>
        <v>2</v>
      </c>
      <c r="I2141" s="3">
        <f>DATE(Table1[[#This Row],[Year]],Table1[[#This Row],[Month_Number]],1)</f>
        <v>44228</v>
      </c>
      <c r="J2141" t="s">
        <v>84</v>
      </c>
      <c r="K2141" t="s">
        <v>707</v>
      </c>
      <c r="L2141" t="s">
        <v>37</v>
      </c>
      <c r="M2141">
        <v>1</v>
      </c>
      <c r="N2141" t="s">
        <v>60</v>
      </c>
      <c r="O2141">
        <v>3</v>
      </c>
      <c r="P2141">
        <v>0</v>
      </c>
      <c r="Q2141" t="s">
        <v>87</v>
      </c>
      <c r="R2141" t="s">
        <v>88</v>
      </c>
      <c r="S2141" t="s">
        <v>73</v>
      </c>
      <c r="T2141" t="s">
        <v>105</v>
      </c>
      <c r="U2141" t="s">
        <v>106</v>
      </c>
      <c r="V2141">
        <v>102</v>
      </c>
      <c r="W2141">
        <v>58</v>
      </c>
      <c r="X2141" t="str">
        <f>IF(Table1[[#This Row],[Driver Age]]&lt;25,"(&lt;25) Young",IF(Table1[[#This Row],[Driver Age]]&lt;=60,"(25–60) Adult","(&gt;60) Senior"))</f>
        <v>(25–60) Adult</v>
      </c>
      <c r="Y2141" t="s">
        <v>75</v>
      </c>
      <c r="Z2141" t="s">
        <v>90</v>
      </c>
      <c r="AA2141" t="s">
        <v>76</v>
      </c>
      <c r="AB2141" t="s">
        <v>64</v>
      </c>
      <c r="AC2141">
        <v>13</v>
      </c>
      <c r="AD2141" t="s">
        <v>135</v>
      </c>
      <c r="AE2141" t="s">
        <v>48</v>
      </c>
      <c r="AF2141" t="s">
        <v>26</v>
      </c>
      <c r="AG2141" t="s">
        <v>143</v>
      </c>
      <c r="AH2141">
        <v>0</v>
      </c>
      <c r="AI2141" t="s">
        <v>66</v>
      </c>
      <c r="AJ2141" t="s">
        <v>67</v>
      </c>
    </row>
    <row r="2142" spans="1:36">
      <c r="A2142" t="s">
        <v>3418</v>
      </c>
      <c r="B2142">
        <f>1</f>
        <v>1</v>
      </c>
      <c r="C2142" t="s">
        <v>141</v>
      </c>
      <c r="D2142" t="str">
        <f>VLOOKUP(Table1[[#This Row],[State Name]], Lookup!$A$2:$B$33, 2, FALSE)</f>
        <v>BR</v>
      </c>
      <c r="E2142" t="s">
        <v>33</v>
      </c>
      <c r="F2142">
        <v>2018</v>
      </c>
      <c r="G2142" t="s">
        <v>130</v>
      </c>
      <c r="H2142">
        <f t="shared" si="33"/>
        <v>4</v>
      </c>
      <c r="I2142" s="3">
        <f>DATE(Table1[[#This Row],[Year]],Table1[[#This Row],[Month_Number]],1)</f>
        <v>43191</v>
      </c>
      <c r="J2142" t="s">
        <v>146</v>
      </c>
      <c r="K2142" t="s">
        <v>3419</v>
      </c>
      <c r="L2142" t="s">
        <v>50</v>
      </c>
      <c r="M2142">
        <v>2</v>
      </c>
      <c r="N2142" t="s">
        <v>86</v>
      </c>
      <c r="O2142">
        <v>8</v>
      </c>
      <c r="P2142">
        <v>3</v>
      </c>
      <c r="Q2142" t="s">
        <v>87</v>
      </c>
      <c r="R2142" t="s">
        <v>104</v>
      </c>
      <c r="S2142" t="s">
        <v>73</v>
      </c>
      <c r="T2142" t="s">
        <v>42</v>
      </c>
      <c r="U2142" t="s">
        <v>33</v>
      </c>
      <c r="V2142">
        <v>118</v>
      </c>
      <c r="W2142">
        <v>52</v>
      </c>
      <c r="X2142" t="str">
        <f>IF(Table1[[#This Row],[Driver Age]]&lt;25,"(&lt;25) Young",IF(Table1[[#This Row],[Driver Age]]&lt;=60,"(25–60) Adult","(&gt;60) Senior"))</f>
        <v>(25–60) Adult</v>
      </c>
      <c r="Y2142" t="s">
        <v>75</v>
      </c>
      <c r="Z2142" t="s">
        <v>90</v>
      </c>
      <c r="AA2142" t="s">
        <v>76</v>
      </c>
      <c r="AB2142" t="s">
        <v>64</v>
      </c>
      <c r="AC2142">
        <v>14</v>
      </c>
      <c r="AD2142" t="s">
        <v>135</v>
      </c>
      <c r="AE2142" t="s">
        <v>65</v>
      </c>
      <c r="AF2142" t="s">
        <v>49</v>
      </c>
      <c r="AG2142" t="s">
        <v>50</v>
      </c>
      <c r="AH2142">
        <v>0.38</v>
      </c>
      <c r="AI2142" t="s">
        <v>66</v>
      </c>
      <c r="AJ2142" t="s">
        <v>81</v>
      </c>
    </row>
    <row r="2143" spans="1:36">
      <c r="A2143" t="s">
        <v>3420</v>
      </c>
      <c r="B2143">
        <f>1</f>
        <v>1</v>
      </c>
      <c r="C2143" t="s">
        <v>286</v>
      </c>
      <c r="D2143" t="str">
        <f>VLOOKUP(Table1[[#This Row],[State Name]], Lookup!$A$2:$B$33, 2, FALSE)</f>
        <v>GA</v>
      </c>
      <c r="E2143" t="s">
        <v>33</v>
      </c>
      <c r="F2143">
        <v>2020</v>
      </c>
      <c r="G2143" t="s">
        <v>130</v>
      </c>
      <c r="H2143">
        <f t="shared" si="33"/>
        <v>4</v>
      </c>
      <c r="I2143" s="3">
        <f>DATE(Table1[[#This Row],[Year]],Table1[[#This Row],[Month_Number]],1)</f>
        <v>43922</v>
      </c>
      <c r="J2143" t="s">
        <v>95</v>
      </c>
      <c r="K2143" t="s">
        <v>3421</v>
      </c>
      <c r="L2143" t="s">
        <v>37</v>
      </c>
      <c r="M2143">
        <v>4</v>
      </c>
      <c r="N2143" t="s">
        <v>162</v>
      </c>
      <c r="O2143">
        <v>6</v>
      </c>
      <c r="P2143">
        <v>3</v>
      </c>
      <c r="Q2143" t="s">
        <v>39</v>
      </c>
      <c r="R2143" t="s">
        <v>61</v>
      </c>
      <c r="S2143" t="s">
        <v>73</v>
      </c>
      <c r="T2143" t="s">
        <v>63</v>
      </c>
      <c r="U2143" t="s">
        <v>43</v>
      </c>
      <c r="V2143">
        <v>114</v>
      </c>
      <c r="W2143">
        <v>45</v>
      </c>
      <c r="X2143" t="str">
        <f>IF(Table1[[#This Row],[Driver Age]]&lt;25,"(&lt;25) Young",IF(Table1[[#This Row],[Driver Age]]&lt;=60,"(25–60) Adult","(&gt;60) Senior"))</f>
        <v>(25–60) Adult</v>
      </c>
      <c r="Y2143" t="s">
        <v>75</v>
      </c>
      <c r="Z2143" t="s">
        <v>107</v>
      </c>
      <c r="AA2143" t="s">
        <v>45</v>
      </c>
      <c r="AB2143" t="s">
        <v>64</v>
      </c>
      <c r="AC2143">
        <v>9</v>
      </c>
      <c r="AD2143" t="s">
        <v>78</v>
      </c>
      <c r="AE2143" t="s">
        <v>48</v>
      </c>
      <c r="AF2143" t="s">
        <v>49</v>
      </c>
      <c r="AG2143" t="s">
        <v>50</v>
      </c>
      <c r="AH2143">
        <v>0.5</v>
      </c>
      <c r="AI2143" t="s">
        <v>108</v>
      </c>
      <c r="AJ2143" t="s">
        <v>81</v>
      </c>
    </row>
    <row r="2144" spans="1:36">
      <c r="A2144" t="s">
        <v>3422</v>
      </c>
      <c r="B2144">
        <f>1</f>
        <v>1</v>
      </c>
      <c r="C2144" t="s">
        <v>141</v>
      </c>
      <c r="D2144" t="str">
        <f>VLOOKUP(Table1[[#This Row],[State Name]], Lookup!$A$2:$B$33, 2, FALSE)</f>
        <v>BR</v>
      </c>
      <c r="E2144" t="s">
        <v>33</v>
      </c>
      <c r="F2144">
        <v>2023</v>
      </c>
      <c r="G2144" t="s">
        <v>192</v>
      </c>
      <c r="H2144">
        <f t="shared" si="33"/>
        <v>3</v>
      </c>
      <c r="I2144" s="3">
        <f>DATE(Table1[[#This Row],[Year]],Table1[[#This Row],[Month_Number]],1)</f>
        <v>44986</v>
      </c>
      <c r="J2144" t="s">
        <v>95</v>
      </c>
      <c r="K2144" t="s">
        <v>401</v>
      </c>
      <c r="L2144" t="s">
        <v>50</v>
      </c>
      <c r="M2144">
        <v>3</v>
      </c>
      <c r="N2144" t="s">
        <v>71</v>
      </c>
      <c r="O2144">
        <v>10</v>
      </c>
      <c r="P2144">
        <v>2</v>
      </c>
      <c r="Q2144" t="s">
        <v>39</v>
      </c>
      <c r="R2144" t="s">
        <v>61</v>
      </c>
      <c r="S2144" t="s">
        <v>41</v>
      </c>
      <c r="T2144" t="s">
        <v>74</v>
      </c>
      <c r="U2144" t="s">
        <v>43</v>
      </c>
      <c r="V2144">
        <v>105</v>
      </c>
      <c r="W2144">
        <v>57</v>
      </c>
      <c r="X2144" t="str">
        <f>IF(Table1[[#This Row],[Driver Age]]&lt;25,"(&lt;25) Young",IF(Table1[[#This Row],[Driver Age]]&lt;=60,"(25–60) Adult","(&gt;60) Senior"))</f>
        <v>(25–60) Adult</v>
      </c>
      <c r="Y2144" t="s">
        <v>44</v>
      </c>
      <c r="Z2144" t="s">
        <v>33</v>
      </c>
      <c r="AA2144" t="s">
        <v>45</v>
      </c>
      <c r="AB2144" t="s">
        <v>46</v>
      </c>
      <c r="AC2144">
        <v>17</v>
      </c>
      <c r="AD2144" t="s">
        <v>114</v>
      </c>
      <c r="AE2144" t="s">
        <v>79</v>
      </c>
      <c r="AF2144" t="s">
        <v>49</v>
      </c>
      <c r="AG2144" t="s">
        <v>50</v>
      </c>
      <c r="AH2144">
        <v>0.2</v>
      </c>
      <c r="AI2144" t="s">
        <v>66</v>
      </c>
      <c r="AJ2144" t="s">
        <v>67</v>
      </c>
    </row>
    <row r="2145" spans="1:36">
      <c r="A2145" t="s">
        <v>3423</v>
      </c>
      <c r="B2145">
        <f>1</f>
        <v>1</v>
      </c>
      <c r="C2145" t="s">
        <v>145</v>
      </c>
      <c r="D2145" t="str">
        <f>VLOOKUP(Table1[[#This Row],[State Name]], Lookup!$A$2:$B$33, 2, FALSE)</f>
        <v>TS</v>
      </c>
      <c r="E2145" t="s">
        <v>33</v>
      </c>
      <c r="F2145">
        <v>2020</v>
      </c>
      <c r="G2145" t="s">
        <v>111</v>
      </c>
      <c r="H2145">
        <f t="shared" si="33"/>
        <v>10</v>
      </c>
      <c r="I2145" s="3">
        <f>DATE(Table1[[#This Row],[Year]],Table1[[#This Row],[Month_Number]],1)</f>
        <v>44105</v>
      </c>
      <c r="J2145" t="s">
        <v>146</v>
      </c>
      <c r="K2145" t="s">
        <v>460</v>
      </c>
      <c r="L2145" t="s">
        <v>50</v>
      </c>
      <c r="M2145">
        <v>5</v>
      </c>
      <c r="N2145" t="s">
        <v>128</v>
      </c>
      <c r="O2145">
        <v>1</v>
      </c>
      <c r="P2145">
        <v>3</v>
      </c>
      <c r="Q2145" t="s">
        <v>39</v>
      </c>
      <c r="R2145" t="s">
        <v>88</v>
      </c>
      <c r="S2145" t="s">
        <v>62</v>
      </c>
      <c r="T2145" t="s">
        <v>74</v>
      </c>
      <c r="U2145" t="s">
        <v>106</v>
      </c>
      <c r="V2145">
        <v>116</v>
      </c>
      <c r="W2145">
        <v>65</v>
      </c>
      <c r="X2145" t="str">
        <f>IF(Table1[[#This Row],[Driver Age]]&lt;25,"(&lt;25) Young",IF(Table1[[#This Row],[Driver Age]]&lt;=60,"(25–60) Adult","(&gt;60) Senior"))</f>
        <v>(&gt;60) Senior</v>
      </c>
      <c r="Y2145" t="s">
        <v>75</v>
      </c>
      <c r="Z2145" t="s">
        <v>33</v>
      </c>
      <c r="AA2145" t="s">
        <v>45</v>
      </c>
      <c r="AB2145" t="s">
        <v>97</v>
      </c>
      <c r="AC2145">
        <v>14</v>
      </c>
      <c r="AD2145" t="s">
        <v>135</v>
      </c>
      <c r="AE2145" t="s">
        <v>48</v>
      </c>
      <c r="AF2145" t="s">
        <v>49</v>
      </c>
      <c r="AG2145" t="s">
        <v>50</v>
      </c>
      <c r="AH2145">
        <v>3</v>
      </c>
      <c r="AI2145" t="s">
        <v>51</v>
      </c>
      <c r="AJ2145" t="s">
        <v>81</v>
      </c>
    </row>
    <row r="2146" spans="1:36">
      <c r="A2146" t="s">
        <v>3424</v>
      </c>
      <c r="B2146">
        <f>1</f>
        <v>1</v>
      </c>
      <c r="C2146" t="s">
        <v>211</v>
      </c>
      <c r="D2146" t="str">
        <f>VLOOKUP(Table1[[#This Row],[State Name]], Lookup!$A$2:$B$33, 2, FALSE)</f>
        <v>WB</v>
      </c>
      <c r="E2146" t="s">
        <v>265</v>
      </c>
      <c r="F2146">
        <v>2023</v>
      </c>
      <c r="G2146" t="s">
        <v>56</v>
      </c>
      <c r="H2146">
        <f t="shared" si="33"/>
        <v>1</v>
      </c>
      <c r="I2146" s="3">
        <f>DATE(Table1[[#This Row],[Year]],Table1[[#This Row],[Month_Number]],1)</f>
        <v>44927</v>
      </c>
      <c r="J2146" t="s">
        <v>95</v>
      </c>
      <c r="K2146" t="s">
        <v>1142</v>
      </c>
      <c r="L2146" t="s">
        <v>50</v>
      </c>
      <c r="M2146">
        <v>4</v>
      </c>
      <c r="N2146" t="s">
        <v>71</v>
      </c>
      <c r="O2146">
        <v>2</v>
      </c>
      <c r="P2146">
        <v>4</v>
      </c>
      <c r="Q2146" t="s">
        <v>72</v>
      </c>
      <c r="R2146" t="s">
        <v>40</v>
      </c>
      <c r="S2146" t="s">
        <v>73</v>
      </c>
      <c r="T2146" t="s">
        <v>63</v>
      </c>
      <c r="U2146" t="s">
        <v>89</v>
      </c>
      <c r="V2146">
        <v>88</v>
      </c>
      <c r="W2146">
        <v>23</v>
      </c>
      <c r="X2146" t="str">
        <f>IF(Table1[[#This Row],[Driver Age]]&lt;25,"(&lt;25) Young",IF(Table1[[#This Row],[Driver Age]]&lt;=60,"(25–60) Adult","(&gt;60) Senior"))</f>
        <v>(&lt;25) Young</v>
      </c>
      <c r="Y2146" t="s">
        <v>44</v>
      </c>
      <c r="Z2146" t="s">
        <v>107</v>
      </c>
      <c r="AA2146" t="s">
        <v>45</v>
      </c>
      <c r="AB2146" t="s">
        <v>77</v>
      </c>
      <c r="AC2146">
        <v>7</v>
      </c>
      <c r="AD2146" t="s">
        <v>78</v>
      </c>
      <c r="AE2146" t="s">
        <v>79</v>
      </c>
      <c r="AF2146" t="s">
        <v>49</v>
      </c>
      <c r="AG2146" t="s">
        <v>50</v>
      </c>
      <c r="AH2146">
        <v>2</v>
      </c>
      <c r="AI2146" t="s">
        <v>168</v>
      </c>
      <c r="AJ2146" t="s">
        <v>91</v>
      </c>
    </row>
    <row r="2147" spans="1:36">
      <c r="A2147" t="s">
        <v>3425</v>
      </c>
      <c r="B2147">
        <f>1</f>
        <v>1</v>
      </c>
      <c r="C2147" t="s">
        <v>286</v>
      </c>
      <c r="D2147" t="str">
        <f>VLOOKUP(Table1[[#This Row],[State Name]], Lookup!$A$2:$B$33, 2, FALSE)</f>
        <v>GA</v>
      </c>
      <c r="E2147" t="s">
        <v>33</v>
      </c>
      <c r="F2147">
        <v>2019</v>
      </c>
      <c r="G2147" t="s">
        <v>124</v>
      </c>
      <c r="H2147">
        <f t="shared" si="33"/>
        <v>7</v>
      </c>
      <c r="I2147" s="3">
        <f>DATE(Table1[[#This Row],[Year]],Table1[[#This Row],[Month_Number]],1)</f>
        <v>43647</v>
      </c>
      <c r="J2147" t="s">
        <v>146</v>
      </c>
      <c r="K2147" t="s">
        <v>1495</v>
      </c>
      <c r="L2147" t="s">
        <v>37</v>
      </c>
      <c r="M2147">
        <v>5</v>
      </c>
      <c r="N2147" t="s">
        <v>60</v>
      </c>
      <c r="O2147">
        <v>5</v>
      </c>
      <c r="P2147">
        <v>4</v>
      </c>
      <c r="Q2147" t="s">
        <v>72</v>
      </c>
      <c r="R2147" t="s">
        <v>40</v>
      </c>
      <c r="S2147" t="s">
        <v>41</v>
      </c>
      <c r="T2147" t="s">
        <v>105</v>
      </c>
      <c r="U2147" t="s">
        <v>89</v>
      </c>
      <c r="V2147">
        <v>75</v>
      </c>
      <c r="W2147">
        <v>32</v>
      </c>
      <c r="X2147" t="str">
        <f>IF(Table1[[#This Row],[Driver Age]]&lt;25,"(&lt;25) Young",IF(Table1[[#This Row],[Driver Age]]&lt;=60,"(25–60) Adult","(&gt;60) Senior"))</f>
        <v>(25–60) Adult</v>
      </c>
      <c r="Y2147" t="s">
        <v>75</v>
      </c>
      <c r="Z2147" t="s">
        <v>90</v>
      </c>
      <c r="AA2147" t="s">
        <v>45</v>
      </c>
      <c r="AB2147" t="s">
        <v>97</v>
      </c>
      <c r="AC2147">
        <v>17</v>
      </c>
      <c r="AD2147" t="s">
        <v>114</v>
      </c>
      <c r="AE2147" t="s">
        <v>65</v>
      </c>
      <c r="AF2147" t="s">
        <v>49</v>
      </c>
      <c r="AG2147" t="s">
        <v>50</v>
      </c>
      <c r="AH2147">
        <v>0.8</v>
      </c>
      <c r="AI2147" t="s">
        <v>80</v>
      </c>
      <c r="AJ2147" t="s">
        <v>91</v>
      </c>
    </row>
    <row r="2148" spans="1:36">
      <c r="A2148" t="s">
        <v>3426</v>
      </c>
      <c r="B2148">
        <f>1</f>
        <v>1</v>
      </c>
      <c r="C2148" t="s">
        <v>211</v>
      </c>
      <c r="D2148" t="str">
        <f>VLOOKUP(Table1[[#This Row],[State Name]], Lookup!$A$2:$B$33, 2, FALSE)</f>
        <v>WB</v>
      </c>
      <c r="E2148" t="s">
        <v>212</v>
      </c>
      <c r="F2148">
        <v>2023</v>
      </c>
      <c r="G2148" t="s">
        <v>138</v>
      </c>
      <c r="H2148">
        <f t="shared" si="33"/>
        <v>9</v>
      </c>
      <c r="I2148" s="3">
        <f>DATE(Table1[[#This Row],[Year]],Table1[[#This Row],[Month_Number]],1)</f>
        <v>45170</v>
      </c>
      <c r="J2148" t="s">
        <v>146</v>
      </c>
      <c r="K2148" t="s">
        <v>3421</v>
      </c>
      <c r="L2148" t="s">
        <v>59</v>
      </c>
      <c r="M2148">
        <v>4</v>
      </c>
      <c r="N2148" t="s">
        <v>162</v>
      </c>
      <c r="O2148">
        <v>10</v>
      </c>
      <c r="P2148">
        <v>4</v>
      </c>
      <c r="Q2148" t="s">
        <v>39</v>
      </c>
      <c r="R2148" t="s">
        <v>61</v>
      </c>
      <c r="S2148" t="s">
        <v>62</v>
      </c>
      <c r="T2148" t="s">
        <v>42</v>
      </c>
      <c r="U2148" t="s">
        <v>106</v>
      </c>
      <c r="V2148">
        <v>77</v>
      </c>
      <c r="W2148">
        <v>32</v>
      </c>
      <c r="X2148" t="str">
        <f>IF(Table1[[#This Row],[Driver Age]]&lt;25,"(&lt;25) Young",IF(Table1[[#This Row],[Driver Age]]&lt;=60,"(25–60) Adult","(&gt;60) Senior"))</f>
        <v>(25–60) Adult</v>
      </c>
      <c r="Y2148" t="s">
        <v>75</v>
      </c>
      <c r="Z2148" t="s">
        <v>107</v>
      </c>
      <c r="AA2148" t="s">
        <v>45</v>
      </c>
      <c r="AB2148" t="s">
        <v>46</v>
      </c>
      <c r="AC2148">
        <v>9</v>
      </c>
      <c r="AD2148" t="s">
        <v>78</v>
      </c>
      <c r="AE2148" t="s">
        <v>79</v>
      </c>
      <c r="AF2148" t="s">
        <v>49</v>
      </c>
      <c r="AG2148" t="s">
        <v>50</v>
      </c>
      <c r="AH2148">
        <v>0.4</v>
      </c>
      <c r="AI2148" t="s">
        <v>80</v>
      </c>
      <c r="AJ2148" t="s">
        <v>91</v>
      </c>
    </row>
    <row r="2149" spans="1:36">
      <c r="A2149" t="s">
        <v>3427</v>
      </c>
      <c r="B2149">
        <f>1</f>
        <v>1</v>
      </c>
      <c r="C2149" t="s">
        <v>211</v>
      </c>
      <c r="D2149" t="str">
        <f>VLOOKUP(Table1[[#This Row],[State Name]], Lookup!$A$2:$B$33, 2, FALSE)</f>
        <v>WB</v>
      </c>
      <c r="E2149" t="s">
        <v>265</v>
      </c>
      <c r="F2149">
        <v>2018</v>
      </c>
      <c r="G2149" t="s">
        <v>100</v>
      </c>
      <c r="H2149">
        <f t="shared" si="33"/>
        <v>11</v>
      </c>
      <c r="I2149" s="3">
        <f>DATE(Table1[[#This Row],[Year]],Table1[[#This Row],[Month_Number]],1)</f>
        <v>43405</v>
      </c>
      <c r="J2149" t="s">
        <v>146</v>
      </c>
      <c r="K2149" t="s">
        <v>671</v>
      </c>
      <c r="L2149" t="s">
        <v>50</v>
      </c>
      <c r="M2149">
        <v>3</v>
      </c>
      <c r="N2149" t="s">
        <v>38</v>
      </c>
      <c r="O2149">
        <v>0</v>
      </c>
      <c r="P2149">
        <v>5</v>
      </c>
      <c r="Q2149" t="s">
        <v>103</v>
      </c>
      <c r="R2149" t="s">
        <v>61</v>
      </c>
      <c r="S2149" t="s">
        <v>41</v>
      </c>
      <c r="T2149" t="s">
        <v>42</v>
      </c>
      <c r="U2149" t="s">
        <v>43</v>
      </c>
      <c r="V2149">
        <v>105</v>
      </c>
      <c r="W2149">
        <v>19</v>
      </c>
      <c r="X2149" t="str">
        <f>IF(Table1[[#This Row],[Driver Age]]&lt;25,"(&lt;25) Young",IF(Table1[[#This Row],[Driver Age]]&lt;=60,"(25–60) Adult","(&gt;60) Senior"))</f>
        <v>(&lt;25) Young</v>
      </c>
      <c r="Y2149" t="s">
        <v>75</v>
      </c>
      <c r="Z2149" t="s">
        <v>33</v>
      </c>
      <c r="AA2149" t="s">
        <v>76</v>
      </c>
      <c r="AB2149" t="s">
        <v>46</v>
      </c>
      <c r="AC2149">
        <v>20</v>
      </c>
      <c r="AD2149" t="s">
        <v>114</v>
      </c>
      <c r="AE2149" t="s">
        <v>65</v>
      </c>
      <c r="AF2149" t="s">
        <v>49</v>
      </c>
      <c r="AG2149" t="s">
        <v>50</v>
      </c>
      <c r="AH2149">
        <v>0</v>
      </c>
      <c r="AI2149" t="s">
        <v>168</v>
      </c>
      <c r="AJ2149" t="s">
        <v>67</v>
      </c>
    </row>
    <row r="2150" spans="1:36">
      <c r="A2150" t="s">
        <v>3428</v>
      </c>
      <c r="B2150">
        <f>1</f>
        <v>1</v>
      </c>
      <c r="C2150" t="s">
        <v>307</v>
      </c>
      <c r="D2150" t="str">
        <f>VLOOKUP(Table1[[#This Row],[State Name]], Lookup!$A$2:$B$33, 2, FALSE)</f>
        <v>DL</v>
      </c>
      <c r="E2150" t="s">
        <v>308</v>
      </c>
      <c r="F2150">
        <v>2018</v>
      </c>
      <c r="G2150" t="s">
        <v>117</v>
      </c>
      <c r="H2150">
        <f t="shared" si="33"/>
        <v>12</v>
      </c>
      <c r="I2150" s="3">
        <f>DATE(Table1[[#This Row],[Year]],Table1[[#This Row],[Month_Number]],1)</f>
        <v>43435</v>
      </c>
      <c r="J2150" t="s">
        <v>101</v>
      </c>
      <c r="K2150" t="s">
        <v>3318</v>
      </c>
      <c r="L2150" t="s">
        <v>50</v>
      </c>
      <c r="M2150">
        <v>2</v>
      </c>
      <c r="N2150" t="s">
        <v>86</v>
      </c>
      <c r="O2150">
        <v>10</v>
      </c>
      <c r="P2150">
        <v>5</v>
      </c>
      <c r="Q2150" t="s">
        <v>39</v>
      </c>
      <c r="R2150" t="s">
        <v>40</v>
      </c>
      <c r="S2150" t="s">
        <v>120</v>
      </c>
      <c r="T2150" t="s">
        <v>63</v>
      </c>
      <c r="U2150" t="s">
        <v>43</v>
      </c>
      <c r="V2150">
        <v>109</v>
      </c>
      <c r="W2150">
        <v>62</v>
      </c>
      <c r="X2150" t="str">
        <f>IF(Table1[[#This Row],[Driver Age]]&lt;25,"(&lt;25) Young",IF(Table1[[#This Row],[Driver Age]]&lt;=60,"(25–60) Adult","(&gt;60) Senior"))</f>
        <v>(&gt;60) Senior</v>
      </c>
      <c r="Y2150" t="s">
        <v>44</v>
      </c>
      <c r="Z2150" t="s">
        <v>33</v>
      </c>
      <c r="AA2150" t="s">
        <v>76</v>
      </c>
      <c r="AB2150" t="s">
        <v>97</v>
      </c>
      <c r="AC2150">
        <v>18</v>
      </c>
      <c r="AD2150" t="s">
        <v>114</v>
      </c>
      <c r="AE2150" t="s">
        <v>65</v>
      </c>
      <c r="AF2150" t="s">
        <v>49</v>
      </c>
      <c r="AG2150" t="s">
        <v>50</v>
      </c>
      <c r="AH2150">
        <v>0.5</v>
      </c>
      <c r="AI2150" t="s">
        <v>66</v>
      </c>
      <c r="AJ2150" t="s">
        <v>67</v>
      </c>
    </row>
    <row r="2151" spans="1:36">
      <c r="A2151" t="s">
        <v>3429</v>
      </c>
      <c r="B2151">
        <f>1</f>
        <v>1</v>
      </c>
      <c r="C2151" t="s">
        <v>149</v>
      </c>
      <c r="D2151" t="str">
        <f>VLOOKUP(Table1[[#This Row],[State Name]], Lookup!$A$2:$B$33, 2, FALSE)</f>
        <v>AR</v>
      </c>
      <c r="E2151" t="s">
        <v>33</v>
      </c>
      <c r="F2151">
        <v>2023</v>
      </c>
      <c r="G2151" t="s">
        <v>94</v>
      </c>
      <c r="H2151">
        <f t="shared" si="33"/>
        <v>8</v>
      </c>
      <c r="I2151" s="3">
        <f>DATE(Table1[[#This Row],[Year]],Table1[[#This Row],[Month_Number]],1)</f>
        <v>45139</v>
      </c>
      <c r="J2151" t="s">
        <v>95</v>
      </c>
      <c r="K2151" t="s">
        <v>906</v>
      </c>
      <c r="L2151" t="s">
        <v>50</v>
      </c>
      <c r="M2151">
        <v>1</v>
      </c>
      <c r="N2151" t="s">
        <v>60</v>
      </c>
      <c r="O2151">
        <v>1</v>
      </c>
      <c r="P2151">
        <v>2</v>
      </c>
      <c r="Q2151" t="s">
        <v>103</v>
      </c>
      <c r="R2151" t="s">
        <v>40</v>
      </c>
      <c r="S2151" t="s">
        <v>120</v>
      </c>
      <c r="T2151" t="s">
        <v>63</v>
      </c>
      <c r="U2151" t="s">
        <v>33</v>
      </c>
      <c r="V2151">
        <v>87</v>
      </c>
      <c r="W2151">
        <v>31</v>
      </c>
      <c r="X2151" t="str">
        <f>IF(Table1[[#This Row],[Driver Age]]&lt;25,"(&lt;25) Young",IF(Table1[[#This Row],[Driver Age]]&lt;=60,"(25–60) Adult","(&gt;60) Senior"))</f>
        <v>(25–60) Adult</v>
      </c>
      <c r="Y2151" t="s">
        <v>75</v>
      </c>
      <c r="Z2151" t="s">
        <v>33</v>
      </c>
      <c r="AA2151" t="s">
        <v>45</v>
      </c>
      <c r="AB2151" t="s">
        <v>77</v>
      </c>
      <c r="AC2151">
        <v>17</v>
      </c>
      <c r="AD2151" t="s">
        <v>114</v>
      </c>
      <c r="AE2151" t="s">
        <v>79</v>
      </c>
      <c r="AF2151" t="s">
        <v>49</v>
      </c>
      <c r="AG2151" t="s">
        <v>50</v>
      </c>
      <c r="AH2151">
        <v>2</v>
      </c>
      <c r="AI2151" t="s">
        <v>80</v>
      </c>
      <c r="AJ2151" t="s">
        <v>91</v>
      </c>
    </row>
    <row r="2152" spans="1:36">
      <c r="A2152" t="s">
        <v>3430</v>
      </c>
      <c r="B2152">
        <f>1</f>
        <v>1</v>
      </c>
      <c r="C2152" t="s">
        <v>141</v>
      </c>
      <c r="D2152" t="str">
        <f>VLOOKUP(Table1[[#This Row],[State Name]], Lookup!$A$2:$B$33, 2, FALSE)</f>
        <v>BR</v>
      </c>
      <c r="E2152" t="s">
        <v>33</v>
      </c>
      <c r="F2152">
        <v>2019</v>
      </c>
      <c r="G2152" t="s">
        <v>171</v>
      </c>
      <c r="H2152">
        <f t="shared" si="33"/>
        <v>2</v>
      </c>
      <c r="I2152" s="3">
        <f>DATE(Table1[[#This Row],[Year]],Table1[[#This Row],[Month_Number]],1)</f>
        <v>43497</v>
      </c>
      <c r="J2152" t="s">
        <v>95</v>
      </c>
      <c r="K2152" t="s">
        <v>2365</v>
      </c>
      <c r="L2152" t="s">
        <v>59</v>
      </c>
      <c r="M2152">
        <v>1</v>
      </c>
      <c r="N2152" t="s">
        <v>60</v>
      </c>
      <c r="O2152">
        <v>5</v>
      </c>
      <c r="P2152">
        <v>2</v>
      </c>
      <c r="Q2152" t="s">
        <v>72</v>
      </c>
      <c r="R2152" t="s">
        <v>104</v>
      </c>
      <c r="S2152" t="s">
        <v>120</v>
      </c>
      <c r="T2152" t="s">
        <v>63</v>
      </c>
      <c r="U2152" t="s">
        <v>33</v>
      </c>
      <c r="V2152">
        <v>96</v>
      </c>
      <c r="W2152">
        <v>21</v>
      </c>
      <c r="X2152" t="str">
        <f>IF(Table1[[#This Row],[Driver Age]]&lt;25,"(&lt;25) Young",IF(Table1[[#This Row],[Driver Age]]&lt;=60,"(25–60) Adult","(&gt;60) Senior"))</f>
        <v>(&lt;25) Young</v>
      </c>
      <c r="Y2152" t="s">
        <v>75</v>
      </c>
      <c r="Z2152" t="s">
        <v>33</v>
      </c>
      <c r="AA2152" t="s">
        <v>45</v>
      </c>
      <c r="AB2152" t="s">
        <v>77</v>
      </c>
      <c r="AC2152">
        <v>12</v>
      </c>
      <c r="AD2152" t="s">
        <v>135</v>
      </c>
      <c r="AE2152" t="s">
        <v>65</v>
      </c>
      <c r="AF2152" t="s">
        <v>49</v>
      </c>
      <c r="AG2152" t="s">
        <v>50</v>
      </c>
      <c r="AH2152">
        <v>0.4</v>
      </c>
      <c r="AI2152" t="s">
        <v>168</v>
      </c>
      <c r="AJ2152" t="s">
        <v>67</v>
      </c>
    </row>
    <row r="2153" spans="1:36">
      <c r="A2153" t="s">
        <v>3431</v>
      </c>
      <c r="B2153">
        <f>1</f>
        <v>1</v>
      </c>
      <c r="C2153" t="s">
        <v>253</v>
      </c>
      <c r="D2153" t="str">
        <f>VLOOKUP(Table1[[#This Row],[State Name]], Lookup!$A$2:$B$33, 2, FALSE)</f>
        <v>UK</v>
      </c>
      <c r="E2153" t="s">
        <v>33</v>
      </c>
      <c r="F2153">
        <v>2023</v>
      </c>
      <c r="G2153" t="s">
        <v>34</v>
      </c>
      <c r="H2153">
        <f t="shared" si="33"/>
        <v>5</v>
      </c>
      <c r="I2153" s="3">
        <f>DATE(Table1[[#This Row],[Year]],Table1[[#This Row],[Month_Number]],1)</f>
        <v>45047</v>
      </c>
      <c r="J2153" t="s">
        <v>84</v>
      </c>
      <c r="K2153" t="s">
        <v>918</v>
      </c>
      <c r="L2153" t="s">
        <v>50</v>
      </c>
      <c r="M2153">
        <v>5</v>
      </c>
      <c r="N2153" t="s">
        <v>162</v>
      </c>
      <c r="O2153">
        <v>8</v>
      </c>
      <c r="P2153">
        <v>0</v>
      </c>
      <c r="Q2153" t="s">
        <v>87</v>
      </c>
      <c r="R2153" t="s">
        <v>40</v>
      </c>
      <c r="S2153" t="s">
        <v>62</v>
      </c>
      <c r="T2153" t="s">
        <v>63</v>
      </c>
      <c r="U2153" t="s">
        <v>106</v>
      </c>
      <c r="V2153">
        <v>61</v>
      </c>
      <c r="W2153">
        <v>22</v>
      </c>
      <c r="X2153" t="str">
        <f>IF(Table1[[#This Row],[Driver Age]]&lt;25,"(&lt;25) Young",IF(Table1[[#This Row],[Driver Age]]&lt;=60,"(25–60) Adult","(&gt;60) Senior"))</f>
        <v>(&lt;25) Young</v>
      </c>
      <c r="Y2153" t="s">
        <v>44</v>
      </c>
      <c r="Z2153" t="s">
        <v>33</v>
      </c>
      <c r="AA2153" t="s">
        <v>45</v>
      </c>
      <c r="AB2153" t="s">
        <v>97</v>
      </c>
      <c r="AC2153">
        <v>6</v>
      </c>
      <c r="AD2153" t="s">
        <v>78</v>
      </c>
      <c r="AE2153" t="s">
        <v>79</v>
      </c>
      <c r="AF2153" t="s">
        <v>26</v>
      </c>
      <c r="AG2153" t="s">
        <v>143</v>
      </c>
      <c r="AH2153">
        <v>0</v>
      </c>
      <c r="AI2153" t="s">
        <v>168</v>
      </c>
      <c r="AJ2153" t="s">
        <v>52</v>
      </c>
    </row>
    <row r="2154" spans="1:36">
      <c r="A2154" t="s">
        <v>3432</v>
      </c>
      <c r="B2154">
        <f>1</f>
        <v>1</v>
      </c>
      <c r="C2154" t="s">
        <v>116</v>
      </c>
      <c r="D2154" t="str">
        <f>VLOOKUP(Table1[[#This Row],[State Name]], Lookup!$A$2:$B$33, 2, FALSE)</f>
        <v>HP</v>
      </c>
      <c r="E2154" t="s">
        <v>33</v>
      </c>
      <c r="F2154">
        <v>2020</v>
      </c>
      <c r="G2154" t="s">
        <v>192</v>
      </c>
      <c r="H2154">
        <f t="shared" si="33"/>
        <v>3</v>
      </c>
      <c r="I2154" s="3">
        <f>DATE(Table1[[#This Row],[Year]],Table1[[#This Row],[Month_Number]],1)</f>
        <v>43891</v>
      </c>
      <c r="J2154" t="s">
        <v>35</v>
      </c>
      <c r="K2154" t="s">
        <v>691</v>
      </c>
      <c r="L2154" t="s">
        <v>59</v>
      </c>
      <c r="M2154">
        <v>2</v>
      </c>
      <c r="N2154" t="s">
        <v>38</v>
      </c>
      <c r="O2154">
        <v>2</v>
      </c>
      <c r="P2154">
        <v>3</v>
      </c>
      <c r="Q2154" t="s">
        <v>119</v>
      </c>
      <c r="R2154" t="s">
        <v>61</v>
      </c>
      <c r="S2154" t="s">
        <v>41</v>
      </c>
      <c r="T2154" t="s">
        <v>105</v>
      </c>
      <c r="U2154" t="s">
        <v>106</v>
      </c>
      <c r="V2154">
        <v>98</v>
      </c>
      <c r="W2154">
        <v>54</v>
      </c>
      <c r="X2154" t="str">
        <f>IF(Table1[[#This Row],[Driver Age]]&lt;25,"(&lt;25) Young",IF(Table1[[#This Row],[Driver Age]]&lt;=60,"(25–60) Adult","(&gt;60) Senior"))</f>
        <v>(25–60) Adult</v>
      </c>
      <c r="Y2154" t="s">
        <v>44</v>
      </c>
      <c r="Z2154" t="s">
        <v>90</v>
      </c>
      <c r="AA2154" t="s">
        <v>76</v>
      </c>
      <c r="AB2154" t="s">
        <v>77</v>
      </c>
      <c r="AC2154">
        <v>6</v>
      </c>
      <c r="AD2154" t="s">
        <v>78</v>
      </c>
      <c r="AE2154" t="s">
        <v>48</v>
      </c>
      <c r="AF2154" t="s">
        <v>49</v>
      </c>
      <c r="AG2154" t="s">
        <v>50</v>
      </c>
      <c r="AH2154">
        <v>1.5</v>
      </c>
      <c r="AI2154" t="s">
        <v>66</v>
      </c>
      <c r="AJ2154" t="s">
        <v>67</v>
      </c>
    </row>
    <row r="2155" spans="1:36">
      <c r="A2155" t="s">
        <v>3433</v>
      </c>
      <c r="B2155">
        <f>1</f>
        <v>1</v>
      </c>
      <c r="C2155" t="s">
        <v>99</v>
      </c>
      <c r="D2155" t="str">
        <f>VLOOKUP(Table1[[#This Row],[State Name]], Lookup!$A$2:$B$33, 2, FALSE)</f>
        <v>ML</v>
      </c>
      <c r="E2155" t="s">
        <v>33</v>
      </c>
      <c r="F2155">
        <v>2020</v>
      </c>
      <c r="G2155" t="s">
        <v>124</v>
      </c>
      <c r="H2155">
        <f t="shared" si="33"/>
        <v>7</v>
      </c>
      <c r="I2155" s="3">
        <f>DATE(Table1[[#This Row],[Year]],Table1[[#This Row],[Month_Number]],1)</f>
        <v>44013</v>
      </c>
      <c r="J2155" t="s">
        <v>84</v>
      </c>
      <c r="K2155" t="s">
        <v>2676</v>
      </c>
      <c r="L2155" t="s">
        <v>59</v>
      </c>
      <c r="M2155">
        <v>5</v>
      </c>
      <c r="N2155" t="s">
        <v>38</v>
      </c>
      <c r="O2155">
        <v>2</v>
      </c>
      <c r="P2155">
        <v>5</v>
      </c>
      <c r="Q2155" t="s">
        <v>87</v>
      </c>
      <c r="R2155" t="s">
        <v>40</v>
      </c>
      <c r="S2155" t="s">
        <v>73</v>
      </c>
      <c r="T2155" t="s">
        <v>42</v>
      </c>
      <c r="U2155" t="s">
        <v>33</v>
      </c>
      <c r="V2155">
        <v>91</v>
      </c>
      <c r="W2155">
        <v>48</v>
      </c>
      <c r="X2155" t="str">
        <f>IF(Table1[[#This Row],[Driver Age]]&lt;25,"(&lt;25) Young",IF(Table1[[#This Row],[Driver Age]]&lt;=60,"(25–60) Adult","(&gt;60) Senior"))</f>
        <v>(25–60) Adult</v>
      </c>
      <c r="Y2155" t="s">
        <v>75</v>
      </c>
      <c r="Z2155" t="s">
        <v>107</v>
      </c>
      <c r="AA2155" t="s">
        <v>45</v>
      </c>
      <c r="AB2155" t="s">
        <v>97</v>
      </c>
      <c r="AC2155">
        <v>22</v>
      </c>
      <c r="AD2155" t="s">
        <v>47</v>
      </c>
      <c r="AE2155" t="s">
        <v>48</v>
      </c>
      <c r="AF2155" t="s">
        <v>26</v>
      </c>
      <c r="AG2155" t="s">
        <v>50</v>
      </c>
      <c r="AH2155">
        <v>2.5</v>
      </c>
      <c r="AI2155" t="s">
        <v>108</v>
      </c>
      <c r="AJ2155" t="s">
        <v>67</v>
      </c>
    </row>
    <row r="2156" spans="1:36">
      <c r="A2156" t="s">
        <v>3434</v>
      </c>
      <c r="B2156">
        <f>1</f>
        <v>1</v>
      </c>
      <c r="C2156" t="s">
        <v>54</v>
      </c>
      <c r="D2156" t="str">
        <f>VLOOKUP(Table1[[#This Row],[State Name]], Lookup!$A$2:$B$33, 2, FALSE)</f>
        <v>UP</v>
      </c>
      <c r="E2156" t="s">
        <v>133</v>
      </c>
      <c r="F2156">
        <v>2021</v>
      </c>
      <c r="G2156" t="s">
        <v>130</v>
      </c>
      <c r="H2156">
        <f t="shared" si="33"/>
        <v>4</v>
      </c>
      <c r="I2156" s="3">
        <f>DATE(Table1[[#This Row],[Year]],Table1[[#This Row],[Month_Number]],1)</f>
        <v>44287</v>
      </c>
      <c r="J2156" t="s">
        <v>154</v>
      </c>
      <c r="K2156" t="s">
        <v>150</v>
      </c>
      <c r="L2156" t="s">
        <v>37</v>
      </c>
      <c r="M2156">
        <v>3</v>
      </c>
      <c r="N2156" t="s">
        <v>128</v>
      </c>
      <c r="O2156">
        <v>0</v>
      </c>
      <c r="P2156">
        <v>3</v>
      </c>
      <c r="Q2156" t="s">
        <v>119</v>
      </c>
      <c r="R2156" t="s">
        <v>61</v>
      </c>
      <c r="S2156" t="s">
        <v>41</v>
      </c>
      <c r="T2156" t="s">
        <v>63</v>
      </c>
      <c r="U2156" t="s">
        <v>33</v>
      </c>
      <c r="V2156">
        <v>82</v>
      </c>
      <c r="W2156">
        <v>21</v>
      </c>
      <c r="X2156" t="str">
        <f>IF(Table1[[#This Row],[Driver Age]]&lt;25,"(&lt;25) Young",IF(Table1[[#This Row],[Driver Age]]&lt;=60,"(25–60) Adult","(&gt;60) Senior"))</f>
        <v>(&lt;25) Young</v>
      </c>
      <c r="Y2156" t="s">
        <v>75</v>
      </c>
      <c r="Z2156" t="s">
        <v>90</v>
      </c>
      <c r="AA2156" t="s">
        <v>45</v>
      </c>
      <c r="AB2156" t="s">
        <v>46</v>
      </c>
      <c r="AC2156">
        <v>12</v>
      </c>
      <c r="AD2156" t="s">
        <v>135</v>
      </c>
      <c r="AE2156" t="s">
        <v>48</v>
      </c>
      <c r="AF2156" t="s">
        <v>26</v>
      </c>
      <c r="AG2156" t="s">
        <v>50</v>
      </c>
      <c r="AH2156">
        <v>0</v>
      </c>
      <c r="AI2156" t="s">
        <v>168</v>
      </c>
      <c r="AJ2156" t="s">
        <v>91</v>
      </c>
    </row>
    <row r="2157" spans="1:36">
      <c r="A2157" t="s">
        <v>3435</v>
      </c>
      <c r="B2157">
        <f>1</f>
        <v>1</v>
      </c>
      <c r="C2157" t="s">
        <v>149</v>
      </c>
      <c r="D2157" t="str">
        <f>VLOOKUP(Table1[[#This Row],[State Name]], Lookup!$A$2:$B$33, 2, FALSE)</f>
        <v>AR</v>
      </c>
      <c r="E2157" t="s">
        <v>33</v>
      </c>
      <c r="F2157">
        <v>2022</v>
      </c>
      <c r="G2157" t="s">
        <v>100</v>
      </c>
      <c r="H2157">
        <f t="shared" si="33"/>
        <v>11</v>
      </c>
      <c r="I2157" s="3">
        <f>DATE(Table1[[#This Row],[Year]],Table1[[#This Row],[Month_Number]],1)</f>
        <v>44866</v>
      </c>
      <c r="J2157" t="s">
        <v>101</v>
      </c>
      <c r="K2157" t="s">
        <v>2062</v>
      </c>
      <c r="L2157" t="s">
        <v>37</v>
      </c>
      <c r="M2157">
        <v>4</v>
      </c>
      <c r="N2157" t="s">
        <v>38</v>
      </c>
      <c r="O2157">
        <v>6</v>
      </c>
      <c r="P2157">
        <v>0</v>
      </c>
      <c r="Q2157" t="s">
        <v>103</v>
      </c>
      <c r="R2157" t="s">
        <v>104</v>
      </c>
      <c r="S2157" t="s">
        <v>73</v>
      </c>
      <c r="T2157" t="s">
        <v>42</v>
      </c>
      <c r="U2157" t="s">
        <v>89</v>
      </c>
      <c r="V2157">
        <v>112</v>
      </c>
      <c r="W2157">
        <v>47</v>
      </c>
      <c r="X2157" t="str">
        <f>IF(Table1[[#This Row],[Driver Age]]&lt;25,"(&lt;25) Young",IF(Table1[[#This Row],[Driver Age]]&lt;=60,"(25–60) Adult","(&gt;60) Senior"))</f>
        <v>(25–60) Adult</v>
      </c>
      <c r="Y2157" t="s">
        <v>44</v>
      </c>
      <c r="Z2157" t="s">
        <v>107</v>
      </c>
      <c r="AA2157" t="s">
        <v>45</v>
      </c>
      <c r="AB2157" t="s">
        <v>46</v>
      </c>
      <c r="AC2157">
        <v>18</v>
      </c>
      <c r="AD2157" t="s">
        <v>114</v>
      </c>
      <c r="AE2157" t="s">
        <v>79</v>
      </c>
      <c r="AF2157" t="s">
        <v>49</v>
      </c>
      <c r="AG2157" t="s">
        <v>143</v>
      </c>
      <c r="AH2157">
        <v>0</v>
      </c>
      <c r="AI2157" t="s">
        <v>108</v>
      </c>
      <c r="AJ2157" t="s">
        <v>81</v>
      </c>
    </row>
    <row r="2158" spans="1:36">
      <c r="A2158" t="s">
        <v>3436</v>
      </c>
      <c r="B2158">
        <f>1</f>
        <v>1</v>
      </c>
      <c r="C2158" t="s">
        <v>234</v>
      </c>
      <c r="D2158" t="str">
        <f>VLOOKUP(Table1[[#This Row],[State Name]], Lookup!$A$2:$B$33, 2, FALSE)</f>
        <v>TR</v>
      </c>
      <c r="E2158" t="s">
        <v>33</v>
      </c>
      <c r="F2158">
        <v>2020</v>
      </c>
      <c r="G2158" t="s">
        <v>56</v>
      </c>
      <c r="H2158">
        <f t="shared" si="33"/>
        <v>1</v>
      </c>
      <c r="I2158" s="3">
        <f>DATE(Table1[[#This Row],[Year]],Table1[[#This Row],[Month_Number]],1)</f>
        <v>43831</v>
      </c>
      <c r="J2158" t="s">
        <v>35</v>
      </c>
      <c r="K2158" t="s">
        <v>1640</v>
      </c>
      <c r="L2158" t="s">
        <v>59</v>
      </c>
      <c r="M2158">
        <v>2</v>
      </c>
      <c r="N2158" t="s">
        <v>86</v>
      </c>
      <c r="O2158">
        <v>7</v>
      </c>
      <c r="P2158">
        <v>4</v>
      </c>
      <c r="Q2158" t="s">
        <v>119</v>
      </c>
      <c r="R2158" t="s">
        <v>61</v>
      </c>
      <c r="S2158" t="s">
        <v>73</v>
      </c>
      <c r="T2158" t="s">
        <v>63</v>
      </c>
      <c r="U2158" t="s">
        <v>43</v>
      </c>
      <c r="V2158">
        <v>105</v>
      </c>
      <c r="W2158">
        <v>60</v>
      </c>
      <c r="X2158" t="str">
        <f>IF(Table1[[#This Row],[Driver Age]]&lt;25,"(&lt;25) Young",IF(Table1[[#This Row],[Driver Age]]&lt;=60,"(25–60) Adult","(&gt;60) Senior"))</f>
        <v>(25–60) Adult</v>
      </c>
      <c r="Y2158" t="s">
        <v>75</v>
      </c>
      <c r="Z2158" t="s">
        <v>107</v>
      </c>
      <c r="AA2158" t="s">
        <v>45</v>
      </c>
      <c r="AB2158" t="s">
        <v>46</v>
      </c>
      <c r="AC2158">
        <v>5</v>
      </c>
      <c r="AD2158" t="s">
        <v>78</v>
      </c>
      <c r="AE2158" t="s">
        <v>48</v>
      </c>
      <c r="AF2158" t="s">
        <v>49</v>
      </c>
      <c r="AG2158" t="s">
        <v>50</v>
      </c>
      <c r="AH2158">
        <v>0.56999999999999995</v>
      </c>
      <c r="AI2158" t="s">
        <v>66</v>
      </c>
      <c r="AJ2158" t="s">
        <v>67</v>
      </c>
    </row>
    <row r="2159" spans="1:36">
      <c r="A2159" t="s">
        <v>3437</v>
      </c>
      <c r="B2159">
        <f>1</f>
        <v>1</v>
      </c>
      <c r="C2159" t="s">
        <v>152</v>
      </c>
      <c r="D2159" t="str">
        <f>VLOOKUP(Table1[[#This Row],[State Name]], Lookup!$A$2:$B$33, 2, FALSE)</f>
        <v>AP</v>
      </c>
      <c r="E2159" t="s">
        <v>440</v>
      </c>
      <c r="F2159">
        <v>2018</v>
      </c>
      <c r="G2159" t="s">
        <v>94</v>
      </c>
      <c r="H2159">
        <f t="shared" si="33"/>
        <v>8</v>
      </c>
      <c r="I2159" s="3">
        <f>DATE(Table1[[#This Row],[Year]],Table1[[#This Row],[Month_Number]],1)</f>
        <v>43313</v>
      </c>
      <c r="J2159" t="s">
        <v>57</v>
      </c>
      <c r="K2159" t="s">
        <v>3438</v>
      </c>
      <c r="L2159" t="s">
        <v>59</v>
      </c>
      <c r="M2159">
        <v>5</v>
      </c>
      <c r="N2159" t="s">
        <v>162</v>
      </c>
      <c r="O2159">
        <v>7</v>
      </c>
      <c r="P2159">
        <v>2</v>
      </c>
      <c r="Q2159" t="s">
        <v>39</v>
      </c>
      <c r="R2159" t="s">
        <v>61</v>
      </c>
      <c r="S2159" t="s">
        <v>120</v>
      </c>
      <c r="T2159" t="s">
        <v>74</v>
      </c>
      <c r="U2159" t="s">
        <v>33</v>
      </c>
      <c r="V2159">
        <v>112</v>
      </c>
      <c r="W2159">
        <v>43</v>
      </c>
      <c r="X2159" t="str">
        <f>IF(Table1[[#This Row],[Driver Age]]&lt;25,"(&lt;25) Young",IF(Table1[[#This Row],[Driver Age]]&lt;=60,"(25–60) Adult","(&gt;60) Senior"))</f>
        <v>(25–60) Adult</v>
      </c>
      <c r="Y2159" t="s">
        <v>75</v>
      </c>
      <c r="Z2159" t="s">
        <v>33</v>
      </c>
      <c r="AA2159" t="s">
        <v>76</v>
      </c>
      <c r="AB2159" t="s">
        <v>46</v>
      </c>
      <c r="AC2159">
        <v>20</v>
      </c>
      <c r="AD2159" t="s">
        <v>114</v>
      </c>
      <c r="AE2159" t="s">
        <v>65</v>
      </c>
      <c r="AF2159" t="s">
        <v>49</v>
      </c>
      <c r="AG2159" t="s">
        <v>50</v>
      </c>
      <c r="AH2159">
        <v>0.28999999999999998</v>
      </c>
      <c r="AI2159" t="s">
        <v>108</v>
      </c>
      <c r="AJ2159" t="s">
        <v>81</v>
      </c>
    </row>
    <row r="2160" spans="1:36">
      <c r="A2160" t="s">
        <v>3439</v>
      </c>
      <c r="B2160">
        <f>1</f>
        <v>1</v>
      </c>
      <c r="C2160" t="s">
        <v>145</v>
      </c>
      <c r="D2160" t="str">
        <f>VLOOKUP(Table1[[#This Row],[State Name]], Lookup!$A$2:$B$33, 2, FALSE)</f>
        <v>TS</v>
      </c>
      <c r="E2160" t="s">
        <v>33</v>
      </c>
      <c r="F2160">
        <v>2019</v>
      </c>
      <c r="G2160" t="s">
        <v>124</v>
      </c>
      <c r="H2160">
        <f t="shared" si="33"/>
        <v>7</v>
      </c>
      <c r="I2160" s="3">
        <f>DATE(Table1[[#This Row],[Year]],Table1[[#This Row],[Month_Number]],1)</f>
        <v>43647</v>
      </c>
      <c r="J2160" t="s">
        <v>57</v>
      </c>
      <c r="K2160" t="s">
        <v>230</v>
      </c>
      <c r="L2160" t="s">
        <v>50</v>
      </c>
      <c r="M2160">
        <v>3</v>
      </c>
      <c r="N2160" t="s">
        <v>162</v>
      </c>
      <c r="O2160">
        <v>10</v>
      </c>
      <c r="P2160">
        <v>0</v>
      </c>
      <c r="Q2160" t="s">
        <v>119</v>
      </c>
      <c r="R2160" t="s">
        <v>104</v>
      </c>
      <c r="S2160" t="s">
        <v>62</v>
      </c>
      <c r="T2160" t="s">
        <v>105</v>
      </c>
      <c r="U2160" t="s">
        <v>43</v>
      </c>
      <c r="V2160">
        <v>37</v>
      </c>
      <c r="W2160">
        <v>44</v>
      </c>
      <c r="X2160" t="str">
        <f>IF(Table1[[#This Row],[Driver Age]]&lt;25,"(&lt;25) Young",IF(Table1[[#This Row],[Driver Age]]&lt;=60,"(25–60) Adult","(&gt;60) Senior"))</f>
        <v>(25–60) Adult</v>
      </c>
      <c r="Y2160" t="s">
        <v>44</v>
      </c>
      <c r="Z2160" t="s">
        <v>90</v>
      </c>
      <c r="AA2160" t="s">
        <v>76</v>
      </c>
      <c r="AB2160" t="s">
        <v>46</v>
      </c>
      <c r="AC2160">
        <v>7</v>
      </c>
      <c r="AD2160" t="s">
        <v>78</v>
      </c>
      <c r="AE2160" t="s">
        <v>65</v>
      </c>
      <c r="AF2160" t="s">
        <v>49</v>
      </c>
      <c r="AG2160" t="s">
        <v>143</v>
      </c>
      <c r="AH2160">
        <v>0</v>
      </c>
      <c r="AI2160" t="s">
        <v>108</v>
      </c>
      <c r="AJ2160" t="s">
        <v>109</v>
      </c>
    </row>
    <row r="2161" spans="1:36">
      <c r="A2161" t="s">
        <v>3440</v>
      </c>
      <c r="B2161">
        <f>1</f>
        <v>1</v>
      </c>
      <c r="C2161" t="s">
        <v>137</v>
      </c>
      <c r="D2161" t="str">
        <f>VLOOKUP(Table1[[#This Row],[State Name]], Lookup!$A$2:$B$33, 2, FALSE)</f>
        <v>AS</v>
      </c>
      <c r="E2161" t="s">
        <v>33</v>
      </c>
      <c r="F2161">
        <v>2020</v>
      </c>
      <c r="G2161" t="s">
        <v>100</v>
      </c>
      <c r="H2161">
        <f t="shared" si="33"/>
        <v>11</v>
      </c>
      <c r="I2161" s="3">
        <f>DATE(Table1[[#This Row],[Year]],Table1[[#This Row],[Month_Number]],1)</f>
        <v>44136</v>
      </c>
      <c r="J2161" t="s">
        <v>35</v>
      </c>
      <c r="K2161" t="s">
        <v>829</v>
      </c>
      <c r="L2161" t="s">
        <v>37</v>
      </c>
      <c r="M2161">
        <v>3</v>
      </c>
      <c r="N2161" t="s">
        <v>60</v>
      </c>
      <c r="O2161">
        <v>4</v>
      </c>
      <c r="P2161">
        <v>2</v>
      </c>
      <c r="Q2161" t="s">
        <v>119</v>
      </c>
      <c r="R2161" t="s">
        <v>40</v>
      </c>
      <c r="S2161" t="s">
        <v>120</v>
      </c>
      <c r="T2161" t="s">
        <v>42</v>
      </c>
      <c r="U2161" t="s">
        <v>106</v>
      </c>
      <c r="V2161">
        <v>42</v>
      </c>
      <c r="W2161">
        <v>25</v>
      </c>
      <c r="X2161" t="str">
        <f>IF(Table1[[#This Row],[Driver Age]]&lt;25,"(&lt;25) Young",IF(Table1[[#This Row],[Driver Age]]&lt;=60,"(25–60) Adult","(&gt;60) Senior"))</f>
        <v>(25–60) Adult</v>
      </c>
      <c r="Y2161" t="s">
        <v>75</v>
      </c>
      <c r="Z2161" t="s">
        <v>107</v>
      </c>
      <c r="AA2161" t="s">
        <v>45</v>
      </c>
      <c r="AB2161" t="s">
        <v>46</v>
      </c>
      <c r="AC2161">
        <v>7</v>
      </c>
      <c r="AD2161" t="s">
        <v>78</v>
      </c>
      <c r="AE2161" t="s">
        <v>48</v>
      </c>
      <c r="AF2161" t="s">
        <v>49</v>
      </c>
      <c r="AG2161" t="s">
        <v>50</v>
      </c>
      <c r="AH2161">
        <v>0.5</v>
      </c>
      <c r="AI2161" t="s">
        <v>80</v>
      </c>
      <c r="AJ2161" t="s">
        <v>109</v>
      </c>
    </row>
    <row r="2162" spans="1:36">
      <c r="A2162" t="s">
        <v>3441</v>
      </c>
      <c r="B2162">
        <f>1</f>
        <v>1</v>
      </c>
      <c r="C2162" t="s">
        <v>177</v>
      </c>
      <c r="D2162" t="str">
        <f>VLOOKUP(Table1[[#This Row],[State Name]], Lookup!$A$2:$B$33, 2, FALSE)</f>
        <v>MH</v>
      </c>
      <c r="E2162" t="s">
        <v>203</v>
      </c>
      <c r="F2162">
        <v>2021</v>
      </c>
      <c r="G2162" t="s">
        <v>100</v>
      </c>
      <c r="H2162">
        <f t="shared" si="33"/>
        <v>11</v>
      </c>
      <c r="I2162" s="3">
        <f>DATE(Table1[[#This Row],[Year]],Table1[[#This Row],[Month_Number]],1)</f>
        <v>44501</v>
      </c>
      <c r="J2162" t="s">
        <v>57</v>
      </c>
      <c r="K2162" t="s">
        <v>1277</v>
      </c>
      <c r="L2162" t="s">
        <v>50</v>
      </c>
      <c r="M2162">
        <v>4</v>
      </c>
      <c r="N2162" t="s">
        <v>38</v>
      </c>
      <c r="O2162">
        <v>2</v>
      </c>
      <c r="P2162">
        <v>4</v>
      </c>
      <c r="Q2162" t="s">
        <v>119</v>
      </c>
      <c r="R2162" t="s">
        <v>40</v>
      </c>
      <c r="S2162" t="s">
        <v>73</v>
      </c>
      <c r="T2162" t="s">
        <v>63</v>
      </c>
      <c r="U2162" t="s">
        <v>89</v>
      </c>
      <c r="V2162">
        <v>35</v>
      </c>
      <c r="W2162">
        <v>41</v>
      </c>
      <c r="X2162" t="str">
        <f>IF(Table1[[#This Row],[Driver Age]]&lt;25,"(&lt;25) Young",IF(Table1[[#This Row],[Driver Age]]&lt;=60,"(25–60) Adult","(&gt;60) Senior"))</f>
        <v>(25–60) Adult</v>
      </c>
      <c r="Y2162" t="s">
        <v>44</v>
      </c>
      <c r="Z2162" t="s">
        <v>90</v>
      </c>
      <c r="AA2162" t="s">
        <v>45</v>
      </c>
      <c r="AB2162" t="s">
        <v>97</v>
      </c>
      <c r="AC2162">
        <v>7</v>
      </c>
      <c r="AD2162" t="s">
        <v>78</v>
      </c>
      <c r="AE2162" t="s">
        <v>48</v>
      </c>
      <c r="AF2162" t="s">
        <v>49</v>
      </c>
      <c r="AG2162" t="s">
        <v>50</v>
      </c>
      <c r="AH2162">
        <v>2</v>
      </c>
      <c r="AI2162" t="s">
        <v>108</v>
      </c>
      <c r="AJ2162" t="s">
        <v>109</v>
      </c>
    </row>
    <row r="2163" spans="1:36">
      <c r="A2163" t="s">
        <v>3442</v>
      </c>
      <c r="B2163">
        <f>1</f>
        <v>1</v>
      </c>
      <c r="C2163" t="s">
        <v>32</v>
      </c>
      <c r="D2163" t="str">
        <f>VLOOKUP(Table1[[#This Row],[State Name]], Lookup!$A$2:$B$33, 2, FALSE)</f>
        <v>JK</v>
      </c>
      <c r="E2163" t="s">
        <v>33</v>
      </c>
      <c r="F2163">
        <v>2022</v>
      </c>
      <c r="G2163" t="s">
        <v>138</v>
      </c>
      <c r="H2163">
        <f t="shared" si="33"/>
        <v>9</v>
      </c>
      <c r="I2163" s="3">
        <f>DATE(Table1[[#This Row],[Year]],Table1[[#This Row],[Month_Number]],1)</f>
        <v>44805</v>
      </c>
      <c r="J2163" t="s">
        <v>35</v>
      </c>
      <c r="K2163" t="s">
        <v>3443</v>
      </c>
      <c r="L2163" t="s">
        <v>50</v>
      </c>
      <c r="M2163">
        <v>4</v>
      </c>
      <c r="N2163" t="s">
        <v>60</v>
      </c>
      <c r="O2163">
        <v>2</v>
      </c>
      <c r="P2163">
        <v>5</v>
      </c>
      <c r="Q2163" t="s">
        <v>72</v>
      </c>
      <c r="R2163" t="s">
        <v>88</v>
      </c>
      <c r="S2163" t="s">
        <v>120</v>
      </c>
      <c r="T2163" t="s">
        <v>63</v>
      </c>
      <c r="U2163" t="s">
        <v>106</v>
      </c>
      <c r="V2163">
        <v>54</v>
      </c>
      <c r="W2163">
        <v>58</v>
      </c>
      <c r="X2163" t="str">
        <f>IF(Table1[[#This Row],[Driver Age]]&lt;25,"(&lt;25) Young",IF(Table1[[#This Row],[Driver Age]]&lt;=60,"(25–60) Adult","(&gt;60) Senior"))</f>
        <v>(25–60) Adult</v>
      </c>
      <c r="Y2163" t="s">
        <v>44</v>
      </c>
      <c r="Z2163" t="s">
        <v>90</v>
      </c>
      <c r="AA2163" t="s">
        <v>45</v>
      </c>
      <c r="AB2163" t="s">
        <v>97</v>
      </c>
      <c r="AC2163">
        <v>0</v>
      </c>
      <c r="AD2163" t="s">
        <v>47</v>
      </c>
      <c r="AE2163" t="s">
        <v>79</v>
      </c>
      <c r="AF2163" t="s">
        <v>49</v>
      </c>
      <c r="AG2163" t="s">
        <v>50</v>
      </c>
      <c r="AH2163">
        <v>2.5</v>
      </c>
      <c r="AI2163" t="s">
        <v>66</v>
      </c>
      <c r="AJ2163" t="s">
        <v>52</v>
      </c>
    </row>
    <row r="2164" spans="1:36">
      <c r="A2164" t="s">
        <v>3444</v>
      </c>
      <c r="B2164">
        <f>1</f>
        <v>1</v>
      </c>
      <c r="C2164" t="s">
        <v>122</v>
      </c>
      <c r="D2164" t="str">
        <f>VLOOKUP(Table1[[#This Row],[State Name]], Lookup!$A$2:$B$33, 2, FALSE)</f>
        <v>RJ</v>
      </c>
      <c r="E2164" t="s">
        <v>123</v>
      </c>
      <c r="F2164">
        <v>2022</v>
      </c>
      <c r="G2164" t="s">
        <v>100</v>
      </c>
      <c r="H2164">
        <f t="shared" si="33"/>
        <v>11</v>
      </c>
      <c r="I2164" s="3">
        <f>DATE(Table1[[#This Row],[Year]],Table1[[#This Row],[Month_Number]],1)</f>
        <v>44866</v>
      </c>
      <c r="J2164" t="s">
        <v>35</v>
      </c>
      <c r="K2164" t="s">
        <v>470</v>
      </c>
      <c r="L2164" t="s">
        <v>59</v>
      </c>
      <c r="M2164">
        <v>4</v>
      </c>
      <c r="N2164" t="s">
        <v>60</v>
      </c>
      <c r="O2164">
        <v>3</v>
      </c>
      <c r="P2164">
        <v>3</v>
      </c>
      <c r="Q2164" t="s">
        <v>39</v>
      </c>
      <c r="R2164" t="s">
        <v>104</v>
      </c>
      <c r="S2164" t="s">
        <v>120</v>
      </c>
      <c r="T2164" t="s">
        <v>42</v>
      </c>
      <c r="U2164" t="s">
        <v>43</v>
      </c>
      <c r="V2164">
        <v>54</v>
      </c>
      <c r="W2164">
        <v>59</v>
      </c>
      <c r="X2164" t="str">
        <f>IF(Table1[[#This Row],[Driver Age]]&lt;25,"(&lt;25) Young",IF(Table1[[#This Row],[Driver Age]]&lt;=60,"(25–60) Adult","(&gt;60) Senior"))</f>
        <v>(25–60) Adult</v>
      </c>
      <c r="Y2164" t="s">
        <v>75</v>
      </c>
      <c r="Z2164" t="s">
        <v>90</v>
      </c>
      <c r="AA2164" t="s">
        <v>76</v>
      </c>
      <c r="AB2164" t="s">
        <v>77</v>
      </c>
      <c r="AC2164">
        <v>19</v>
      </c>
      <c r="AD2164" t="s">
        <v>114</v>
      </c>
      <c r="AE2164" t="s">
        <v>79</v>
      </c>
      <c r="AF2164" t="s">
        <v>49</v>
      </c>
      <c r="AG2164" t="s">
        <v>50</v>
      </c>
      <c r="AH2164">
        <v>1</v>
      </c>
      <c r="AI2164" t="s">
        <v>66</v>
      </c>
      <c r="AJ2164" t="s">
        <v>52</v>
      </c>
    </row>
    <row r="2165" spans="1:36">
      <c r="A2165" t="s">
        <v>3445</v>
      </c>
      <c r="B2165">
        <f>1</f>
        <v>1</v>
      </c>
      <c r="C2165" t="s">
        <v>32</v>
      </c>
      <c r="D2165" t="str">
        <f>VLOOKUP(Table1[[#This Row],[State Name]], Lookup!$A$2:$B$33, 2, FALSE)</f>
        <v>JK</v>
      </c>
      <c r="E2165" t="s">
        <v>33</v>
      </c>
      <c r="F2165">
        <v>2023</v>
      </c>
      <c r="G2165" t="s">
        <v>100</v>
      </c>
      <c r="H2165">
        <f t="shared" si="33"/>
        <v>11</v>
      </c>
      <c r="I2165" s="3">
        <f>DATE(Table1[[#This Row],[Year]],Table1[[#This Row],[Month_Number]],1)</f>
        <v>45231</v>
      </c>
      <c r="J2165" t="s">
        <v>57</v>
      </c>
      <c r="K2165" t="s">
        <v>1399</v>
      </c>
      <c r="L2165" t="s">
        <v>59</v>
      </c>
      <c r="M2165">
        <v>5</v>
      </c>
      <c r="N2165" t="s">
        <v>60</v>
      </c>
      <c r="O2165">
        <v>7</v>
      </c>
      <c r="P2165">
        <v>2</v>
      </c>
      <c r="Q2165" t="s">
        <v>119</v>
      </c>
      <c r="R2165" t="s">
        <v>61</v>
      </c>
      <c r="S2165" t="s">
        <v>120</v>
      </c>
      <c r="T2165" t="s">
        <v>42</v>
      </c>
      <c r="U2165" t="s">
        <v>33</v>
      </c>
      <c r="V2165">
        <v>114</v>
      </c>
      <c r="W2165">
        <v>19</v>
      </c>
      <c r="X2165" t="str">
        <f>IF(Table1[[#This Row],[Driver Age]]&lt;25,"(&lt;25) Young",IF(Table1[[#This Row],[Driver Age]]&lt;=60,"(25–60) Adult","(&gt;60) Senior"))</f>
        <v>(&lt;25) Young</v>
      </c>
      <c r="Y2165" t="s">
        <v>44</v>
      </c>
      <c r="Z2165" t="s">
        <v>107</v>
      </c>
      <c r="AA2165" t="s">
        <v>76</v>
      </c>
      <c r="AB2165" t="s">
        <v>64</v>
      </c>
      <c r="AC2165">
        <v>3</v>
      </c>
      <c r="AD2165" t="s">
        <v>47</v>
      </c>
      <c r="AE2165" t="s">
        <v>79</v>
      </c>
      <c r="AF2165" t="s">
        <v>49</v>
      </c>
      <c r="AG2165" t="s">
        <v>50</v>
      </c>
      <c r="AH2165">
        <v>0.28999999999999998</v>
      </c>
      <c r="AI2165" t="s">
        <v>168</v>
      </c>
      <c r="AJ2165" t="s">
        <v>81</v>
      </c>
    </row>
    <row r="2166" spans="1:36">
      <c r="A2166" t="s">
        <v>3446</v>
      </c>
      <c r="B2166">
        <f>1</f>
        <v>1</v>
      </c>
      <c r="C2166" t="s">
        <v>149</v>
      </c>
      <c r="D2166" t="str">
        <f>VLOOKUP(Table1[[#This Row],[State Name]], Lookup!$A$2:$B$33, 2, FALSE)</f>
        <v>AR</v>
      </c>
      <c r="E2166" t="s">
        <v>33</v>
      </c>
      <c r="F2166">
        <v>2018</v>
      </c>
      <c r="G2166" t="s">
        <v>100</v>
      </c>
      <c r="H2166">
        <f t="shared" si="33"/>
        <v>11</v>
      </c>
      <c r="I2166" s="3">
        <f>DATE(Table1[[#This Row],[Year]],Table1[[#This Row],[Month_Number]],1)</f>
        <v>43405</v>
      </c>
      <c r="J2166" t="s">
        <v>146</v>
      </c>
      <c r="K2166" t="s">
        <v>514</v>
      </c>
      <c r="L2166" t="s">
        <v>50</v>
      </c>
      <c r="M2166">
        <v>5</v>
      </c>
      <c r="N2166" t="s">
        <v>60</v>
      </c>
      <c r="O2166">
        <v>8</v>
      </c>
      <c r="P2166">
        <v>5</v>
      </c>
      <c r="Q2166" t="s">
        <v>39</v>
      </c>
      <c r="R2166" t="s">
        <v>61</v>
      </c>
      <c r="S2166" t="s">
        <v>41</v>
      </c>
      <c r="T2166" t="s">
        <v>74</v>
      </c>
      <c r="U2166" t="s">
        <v>106</v>
      </c>
      <c r="V2166">
        <v>86</v>
      </c>
      <c r="W2166">
        <v>55</v>
      </c>
      <c r="X2166" t="str">
        <f>IF(Table1[[#This Row],[Driver Age]]&lt;25,"(&lt;25) Young",IF(Table1[[#This Row],[Driver Age]]&lt;=60,"(25–60) Adult","(&gt;60) Senior"))</f>
        <v>(25–60) Adult</v>
      </c>
      <c r="Y2166" t="s">
        <v>75</v>
      </c>
      <c r="Z2166" t="s">
        <v>107</v>
      </c>
      <c r="AA2166" t="s">
        <v>76</v>
      </c>
      <c r="AB2166" t="s">
        <v>64</v>
      </c>
      <c r="AC2166">
        <v>13</v>
      </c>
      <c r="AD2166" t="s">
        <v>135</v>
      </c>
      <c r="AE2166" t="s">
        <v>65</v>
      </c>
      <c r="AF2166" t="s">
        <v>49</v>
      </c>
      <c r="AG2166" t="s">
        <v>50</v>
      </c>
      <c r="AH2166">
        <v>0.62</v>
      </c>
      <c r="AI2166" t="s">
        <v>66</v>
      </c>
      <c r="AJ2166" t="s">
        <v>91</v>
      </c>
    </row>
    <row r="2167" spans="1:36">
      <c r="A2167" t="s">
        <v>3447</v>
      </c>
      <c r="B2167">
        <f>1</f>
        <v>1</v>
      </c>
      <c r="C2167" t="s">
        <v>191</v>
      </c>
      <c r="D2167" t="str">
        <f>VLOOKUP(Table1[[#This Row],[State Name]], Lookup!$A$2:$B$33, 2, FALSE)</f>
        <v>CH</v>
      </c>
      <c r="E2167" t="s">
        <v>33</v>
      </c>
      <c r="F2167">
        <v>2019</v>
      </c>
      <c r="G2167" t="s">
        <v>111</v>
      </c>
      <c r="H2167">
        <f t="shared" si="33"/>
        <v>10</v>
      </c>
      <c r="I2167" s="3">
        <f>DATE(Table1[[#This Row],[Year]],Table1[[#This Row],[Month_Number]],1)</f>
        <v>43739</v>
      </c>
      <c r="J2167" t="s">
        <v>101</v>
      </c>
      <c r="K2167" t="s">
        <v>657</v>
      </c>
      <c r="L2167" t="s">
        <v>37</v>
      </c>
      <c r="M2167">
        <v>4</v>
      </c>
      <c r="N2167" t="s">
        <v>113</v>
      </c>
      <c r="O2167">
        <v>8</v>
      </c>
      <c r="P2167">
        <v>4</v>
      </c>
      <c r="Q2167" t="s">
        <v>39</v>
      </c>
      <c r="R2167" t="s">
        <v>40</v>
      </c>
      <c r="S2167" t="s">
        <v>73</v>
      </c>
      <c r="T2167" t="s">
        <v>105</v>
      </c>
      <c r="U2167" t="s">
        <v>43</v>
      </c>
      <c r="V2167">
        <v>71</v>
      </c>
      <c r="W2167">
        <v>33</v>
      </c>
      <c r="X2167" t="str">
        <f>IF(Table1[[#This Row],[Driver Age]]&lt;25,"(&lt;25) Young",IF(Table1[[#This Row],[Driver Age]]&lt;=60,"(25–60) Adult","(&gt;60) Senior"))</f>
        <v>(25–60) Adult</v>
      </c>
      <c r="Y2167" t="s">
        <v>44</v>
      </c>
      <c r="Z2167" t="s">
        <v>90</v>
      </c>
      <c r="AA2167" t="s">
        <v>76</v>
      </c>
      <c r="AB2167" t="s">
        <v>46</v>
      </c>
      <c r="AC2167">
        <v>14</v>
      </c>
      <c r="AD2167" t="s">
        <v>135</v>
      </c>
      <c r="AE2167" t="s">
        <v>65</v>
      </c>
      <c r="AF2167" t="s">
        <v>49</v>
      </c>
      <c r="AG2167" t="s">
        <v>50</v>
      </c>
      <c r="AH2167">
        <v>0.5</v>
      </c>
      <c r="AI2167" t="s">
        <v>80</v>
      </c>
      <c r="AJ2167" t="s">
        <v>91</v>
      </c>
    </row>
    <row r="2168" spans="1:36">
      <c r="A2168" t="s">
        <v>3448</v>
      </c>
      <c r="B2168">
        <f>1</f>
        <v>1</v>
      </c>
      <c r="C2168" t="s">
        <v>220</v>
      </c>
      <c r="D2168" t="str">
        <f>VLOOKUP(Table1[[#This Row],[State Name]], Lookup!$A$2:$B$33, 2, FALSE)</f>
        <v>NL</v>
      </c>
      <c r="E2168" t="s">
        <v>33</v>
      </c>
      <c r="F2168">
        <v>2021</v>
      </c>
      <c r="G2168" t="s">
        <v>100</v>
      </c>
      <c r="H2168">
        <f t="shared" si="33"/>
        <v>11</v>
      </c>
      <c r="I2168" s="3">
        <f>DATE(Table1[[#This Row],[Year]],Table1[[#This Row],[Month_Number]],1)</f>
        <v>44501</v>
      </c>
      <c r="J2168" t="s">
        <v>146</v>
      </c>
      <c r="K2168" t="s">
        <v>3449</v>
      </c>
      <c r="L2168" t="s">
        <v>37</v>
      </c>
      <c r="M2168">
        <v>4</v>
      </c>
      <c r="N2168" t="s">
        <v>38</v>
      </c>
      <c r="O2168">
        <v>0</v>
      </c>
      <c r="P2168">
        <v>4</v>
      </c>
      <c r="Q2168" t="s">
        <v>87</v>
      </c>
      <c r="R2168" t="s">
        <v>61</v>
      </c>
      <c r="S2168" t="s">
        <v>62</v>
      </c>
      <c r="T2168" t="s">
        <v>74</v>
      </c>
      <c r="U2168" t="s">
        <v>106</v>
      </c>
      <c r="V2168">
        <v>76</v>
      </c>
      <c r="W2168">
        <v>46</v>
      </c>
      <c r="X2168" t="str">
        <f>IF(Table1[[#This Row],[Driver Age]]&lt;25,"(&lt;25) Young",IF(Table1[[#This Row],[Driver Age]]&lt;=60,"(25–60) Adult","(&gt;60) Senior"))</f>
        <v>(25–60) Adult</v>
      </c>
      <c r="Y2168" t="s">
        <v>44</v>
      </c>
      <c r="Z2168" t="s">
        <v>33</v>
      </c>
      <c r="AA2168" t="s">
        <v>76</v>
      </c>
      <c r="AB2168" t="s">
        <v>77</v>
      </c>
      <c r="AC2168">
        <v>18</v>
      </c>
      <c r="AD2168" t="s">
        <v>114</v>
      </c>
      <c r="AE2168" t="s">
        <v>48</v>
      </c>
      <c r="AF2168" t="s">
        <v>49</v>
      </c>
      <c r="AG2168" t="s">
        <v>50</v>
      </c>
      <c r="AH2168">
        <v>0</v>
      </c>
      <c r="AI2168" t="s">
        <v>108</v>
      </c>
      <c r="AJ2168" t="s">
        <v>91</v>
      </c>
    </row>
    <row r="2169" spans="1:36">
      <c r="A2169" t="s">
        <v>3450</v>
      </c>
      <c r="B2169">
        <f>1</f>
        <v>1</v>
      </c>
      <c r="C2169" t="s">
        <v>311</v>
      </c>
      <c r="D2169" t="str">
        <f>VLOOKUP(Table1[[#This Row],[State Name]], Lookup!$A$2:$B$33, 2, FALSE)</f>
        <v>JH</v>
      </c>
      <c r="E2169" t="s">
        <v>33</v>
      </c>
      <c r="F2169">
        <v>2019</v>
      </c>
      <c r="G2169" t="s">
        <v>94</v>
      </c>
      <c r="H2169">
        <f t="shared" si="33"/>
        <v>8</v>
      </c>
      <c r="I2169" s="3">
        <f>DATE(Table1[[#This Row],[Year]],Table1[[#This Row],[Month_Number]],1)</f>
        <v>43678</v>
      </c>
      <c r="J2169" t="s">
        <v>146</v>
      </c>
      <c r="K2169" t="s">
        <v>1392</v>
      </c>
      <c r="L2169" t="s">
        <v>37</v>
      </c>
      <c r="M2169">
        <v>4</v>
      </c>
      <c r="N2169" t="s">
        <v>60</v>
      </c>
      <c r="O2169">
        <v>6</v>
      </c>
      <c r="P2169">
        <v>2</v>
      </c>
      <c r="Q2169" t="s">
        <v>72</v>
      </c>
      <c r="R2169" t="s">
        <v>61</v>
      </c>
      <c r="S2169" t="s">
        <v>73</v>
      </c>
      <c r="T2169" t="s">
        <v>74</v>
      </c>
      <c r="U2169" t="s">
        <v>43</v>
      </c>
      <c r="V2169">
        <v>84</v>
      </c>
      <c r="W2169">
        <v>62</v>
      </c>
      <c r="X2169" t="str">
        <f>IF(Table1[[#This Row],[Driver Age]]&lt;25,"(&lt;25) Young",IF(Table1[[#This Row],[Driver Age]]&lt;=60,"(25–60) Adult","(&gt;60) Senior"))</f>
        <v>(&gt;60) Senior</v>
      </c>
      <c r="Y2169" t="s">
        <v>75</v>
      </c>
      <c r="Z2169" t="s">
        <v>33</v>
      </c>
      <c r="AA2169" t="s">
        <v>45</v>
      </c>
      <c r="AB2169" t="s">
        <v>46</v>
      </c>
      <c r="AC2169">
        <v>20</v>
      </c>
      <c r="AD2169" t="s">
        <v>114</v>
      </c>
      <c r="AE2169" t="s">
        <v>65</v>
      </c>
      <c r="AF2169" t="s">
        <v>49</v>
      </c>
      <c r="AG2169" t="s">
        <v>50</v>
      </c>
      <c r="AH2169">
        <v>0.33</v>
      </c>
      <c r="AI2169" t="s">
        <v>66</v>
      </c>
      <c r="AJ2169" t="s">
        <v>91</v>
      </c>
    </row>
    <row r="2170" spans="1:36">
      <c r="A2170" t="s">
        <v>3451</v>
      </c>
      <c r="B2170">
        <f>1</f>
        <v>1</v>
      </c>
      <c r="C2170" t="s">
        <v>270</v>
      </c>
      <c r="D2170" t="str">
        <f>VLOOKUP(Table1[[#This Row],[State Name]], Lookup!$A$2:$B$33, 2, FALSE)</f>
        <v>HR</v>
      </c>
      <c r="E2170" t="s">
        <v>33</v>
      </c>
      <c r="F2170">
        <v>2018</v>
      </c>
      <c r="G2170" t="s">
        <v>130</v>
      </c>
      <c r="H2170">
        <f t="shared" si="33"/>
        <v>4</v>
      </c>
      <c r="I2170" s="3">
        <f>DATE(Table1[[#This Row],[Year]],Table1[[#This Row],[Month_Number]],1)</f>
        <v>43191</v>
      </c>
      <c r="J2170" t="s">
        <v>146</v>
      </c>
      <c r="K2170" t="s">
        <v>2022</v>
      </c>
      <c r="L2170" t="s">
        <v>59</v>
      </c>
      <c r="M2170">
        <v>2</v>
      </c>
      <c r="N2170" t="s">
        <v>60</v>
      </c>
      <c r="O2170">
        <v>7</v>
      </c>
      <c r="P2170">
        <v>1</v>
      </c>
      <c r="Q2170" t="s">
        <v>39</v>
      </c>
      <c r="R2170" t="s">
        <v>61</v>
      </c>
      <c r="S2170" t="s">
        <v>73</v>
      </c>
      <c r="T2170" t="s">
        <v>105</v>
      </c>
      <c r="U2170" t="s">
        <v>43</v>
      </c>
      <c r="V2170">
        <v>42</v>
      </c>
      <c r="W2170">
        <v>62</v>
      </c>
      <c r="X2170" t="str">
        <f>IF(Table1[[#This Row],[Driver Age]]&lt;25,"(&lt;25) Young",IF(Table1[[#This Row],[Driver Age]]&lt;=60,"(25–60) Adult","(&gt;60) Senior"))</f>
        <v>(&gt;60) Senior</v>
      </c>
      <c r="Y2170" t="s">
        <v>44</v>
      </c>
      <c r="Z2170" t="s">
        <v>107</v>
      </c>
      <c r="AA2170" t="s">
        <v>45</v>
      </c>
      <c r="AB2170" t="s">
        <v>64</v>
      </c>
      <c r="AC2170">
        <v>4</v>
      </c>
      <c r="AD2170" t="s">
        <v>47</v>
      </c>
      <c r="AE2170" t="s">
        <v>65</v>
      </c>
      <c r="AF2170" t="s">
        <v>49</v>
      </c>
      <c r="AG2170" t="s">
        <v>50</v>
      </c>
      <c r="AH2170">
        <v>0.14000000000000001</v>
      </c>
      <c r="AI2170" t="s">
        <v>66</v>
      </c>
      <c r="AJ2170" t="s">
        <v>109</v>
      </c>
    </row>
    <row r="2171" spans="1:36">
      <c r="A2171" t="s">
        <v>3452</v>
      </c>
      <c r="B2171">
        <f>1</f>
        <v>1</v>
      </c>
      <c r="C2171" t="s">
        <v>32</v>
      </c>
      <c r="D2171" t="str">
        <f>VLOOKUP(Table1[[#This Row],[State Name]], Lookup!$A$2:$B$33, 2, FALSE)</f>
        <v>JK</v>
      </c>
      <c r="E2171" t="s">
        <v>33</v>
      </c>
      <c r="F2171">
        <v>2023</v>
      </c>
      <c r="G2171" t="s">
        <v>192</v>
      </c>
      <c r="H2171">
        <f t="shared" si="33"/>
        <v>3</v>
      </c>
      <c r="I2171" s="3">
        <f>DATE(Table1[[#This Row],[Year]],Table1[[#This Row],[Month_Number]],1)</f>
        <v>44986</v>
      </c>
      <c r="J2171" t="s">
        <v>101</v>
      </c>
      <c r="K2171" t="s">
        <v>164</v>
      </c>
      <c r="L2171" t="s">
        <v>59</v>
      </c>
      <c r="M2171">
        <v>5</v>
      </c>
      <c r="N2171" t="s">
        <v>128</v>
      </c>
      <c r="O2171">
        <v>9</v>
      </c>
      <c r="P2171">
        <v>2</v>
      </c>
      <c r="Q2171" t="s">
        <v>39</v>
      </c>
      <c r="R2171" t="s">
        <v>104</v>
      </c>
      <c r="S2171" t="s">
        <v>41</v>
      </c>
      <c r="T2171" t="s">
        <v>63</v>
      </c>
      <c r="U2171" t="s">
        <v>106</v>
      </c>
      <c r="V2171">
        <v>46</v>
      </c>
      <c r="W2171">
        <v>52</v>
      </c>
      <c r="X2171" t="str">
        <f>IF(Table1[[#This Row],[Driver Age]]&lt;25,"(&lt;25) Young",IF(Table1[[#This Row],[Driver Age]]&lt;=60,"(25–60) Adult","(&gt;60) Senior"))</f>
        <v>(25–60) Adult</v>
      </c>
      <c r="Y2171" t="s">
        <v>75</v>
      </c>
      <c r="Z2171" t="s">
        <v>33</v>
      </c>
      <c r="AA2171" t="s">
        <v>76</v>
      </c>
      <c r="AB2171" t="s">
        <v>77</v>
      </c>
      <c r="AC2171">
        <v>6</v>
      </c>
      <c r="AD2171" t="s">
        <v>78</v>
      </c>
      <c r="AE2171" t="s">
        <v>79</v>
      </c>
      <c r="AF2171" t="s">
        <v>49</v>
      </c>
      <c r="AG2171" t="s">
        <v>50</v>
      </c>
      <c r="AH2171">
        <v>0.22</v>
      </c>
      <c r="AI2171" t="s">
        <v>66</v>
      </c>
      <c r="AJ2171" t="s">
        <v>109</v>
      </c>
    </row>
    <row r="2172" spans="1:36">
      <c r="A2172" t="s">
        <v>3453</v>
      </c>
      <c r="B2172">
        <f>1</f>
        <v>1</v>
      </c>
      <c r="C2172" t="s">
        <v>253</v>
      </c>
      <c r="D2172" t="str">
        <f>VLOOKUP(Table1[[#This Row],[State Name]], Lookup!$A$2:$B$33, 2, FALSE)</f>
        <v>UK</v>
      </c>
      <c r="E2172" t="s">
        <v>33</v>
      </c>
      <c r="F2172">
        <v>2021</v>
      </c>
      <c r="G2172" t="s">
        <v>171</v>
      </c>
      <c r="H2172">
        <f t="shared" si="33"/>
        <v>2</v>
      </c>
      <c r="I2172" s="3">
        <f>DATE(Table1[[#This Row],[Year]],Table1[[#This Row],[Month_Number]],1)</f>
        <v>44228</v>
      </c>
      <c r="J2172" t="s">
        <v>57</v>
      </c>
      <c r="K2172" t="s">
        <v>927</v>
      </c>
      <c r="L2172" t="s">
        <v>59</v>
      </c>
      <c r="M2172">
        <v>3</v>
      </c>
      <c r="N2172" t="s">
        <v>71</v>
      </c>
      <c r="O2172">
        <v>10</v>
      </c>
      <c r="P2172">
        <v>3</v>
      </c>
      <c r="Q2172" t="s">
        <v>72</v>
      </c>
      <c r="R2172" t="s">
        <v>40</v>
      </c>
      <c r="S2172" t="s">
        <v>120</v>
      </c>
      <c r="T2172" t="s">
        <v>63</v>
      </c>
      <c r="U2172" t="s">
        <v>43</v>
      </c>
      <c r="V2172">
        <v>65</v>
      </c>
      <c r="W2172">
        <v>43</v>
      </c>
      <c r="X2172" t="str">
        <f>IF(Table1[[#This Row],[Driver Age]]&lt;25,"(&lt;25) Young",IF(Table1[[#This Row],[Driver Age]]&lt;=60,"(25–60) Adult","(&gt;60) Senior"))</f>
        <v>(25–60) Adult</v>
      </c>
      <c r="Y2172" t="s">
        <v>44</v>
      </c>
      <c r="Z2172" t="s">
        <v>33</v>
      </c>
      <c r="AA2172" t="s">
        <v>45</v>
      </c>
      <c r="AB2172" t="s">
        <v>97</v>
      </c>
      <c r="AC2172">
        <v>8</v>
      </c>
      <c r="AD2172" t="s">
        <v>78</v>
      </c>
      <c r="AE2172" t="s">
        <v>48</v>
      </c>
      <c r="AF2172" t="s">
        <v>49</v>
      </c>
      <c r="AG2172" t="s">
        <v>50</v>
      </c>
      <c r="AH2172">
        <v>0.3</v>
      </c>
      <c r="AI2172" t="s">
        <v>108</v>
      </c>
      <c r="AJ2172" t="s">
        <v>52</v>
      </c>
    </row>
    <row r="2173" spans="1:36">
      <c r="A2173" t="s">
        <v>3454</v>
      </c>
      <c r="B2173">
        <f>1</f>
        <v>1</v>
      </c>
      <c r="C2173" t="s">
        <v>93</v>
      </c>
      <c r="D2173" t="str">
        <f>VLOOKUP(Table1[[#This Row],[State Name]], Lookup!$A$2:$B$33, 2, FALSE)</f>
        <v>SK</v>
      </c>
      <c r="E2173" t="s">
        <v>33</v>
      </c>
      <c r="F2173">
        <v>2022</v>
      </c>
      <c r="G2173" t="s">
        <v>94</v>
      </c>
      <c r="H2173">
        <f t="shared" si="33"/>
        <v>8</v>
      </c>
      <c r="I2173" s="3">
        <f>DATE(Table1[[#This Row],[Year]],Table1[[#This Row],[Month_Number]],1)</f>
        <v>44774</v>
      </c>
      <c r="J2173" t="s">
        <v>57</v>
      </c>
      <c r="K2173" t="s">
        <v>3455</v>
      </c>
      <c r="L2173" t="s">
        <v>37</v>
      </c>
      <c r="M2173">
        <v>4</v>
      </c>
      <c r="N2173" t="s">
        <v>128</v>
      </c>
      <c r="O2173">
        <v>5</v>
      </c>
      <c r="P2173">
        <v>3</v>
      </c>
      <c r="Q2173" t="s">
        <v>39</v>
      </c>
      <c r="R2173" t="s">
        <v>104</v>
      </c>
      <c r="S2173" t="s">
        <v>73</v>
      </c>
      <c r="T2173" t="s">
        <v>42</v>
      </c>
      <c r="U2173" t="s">
        <v>33</v>
      </c>
      <c r="V2173">
        <v>80</v>
      </c>
      <c r="W2173">
        <v>22</v>
      </c>
      <c r="X2173" t="str">
        <f>IF(Table1[[#This Row],[Driver Age]]&lt;25,"(&lt;25) Young",IF(Table1[[#This Row],[Driver Age]]&lt;=60,"(25–60) Adult","(&gt;60) Senior"))</f>
        <v>(&lt;25) Young</v>
      </c>
      <c r="Y2173" t="s">
        <v>75</v>
      </c>
      <c r="Z2173" t="s">
        <v>107</v>
      </c>
      <c r="AA2173" t="s">
        <v>45</v>
      </c>
      <c r="AB2173" t="s">
        <v>46</v>
      </c>
      <c r="AC2173">
        <v>23</v>
      </c>
      <c r="AD2173" t="s">
        <v>47</v>
      </c>
      <c r="AE2173" t="s">
        <v>79</v>
      </c>
      <c r="AF2173" t="s">
        <v>49</v>
      </c>
      <c r="AG2173" t="s">
        <v>50</v>
      </c>
      <c r="AH2173">
        <v>0.6</v>
      </c>
      <c r="AI2173" t="s">
        <v>168</v>
      </c>
      <c r="AJ2173" t="s">
        <v>91</v>
      </c>
    </row>
    <row r="2174" spans="1:36">
      <c r="A2174" t="s">
        <v>3456</v>
      </c>
      <c r="B2174">
        <f>1</f>
        <v>1</v>
      </c>
      <c r="C2174" t="s">
        <v>137</v>
      </c>
      <c r="D2174" t="str">
        <f>VLOOKUP(Table1[[#This Row],[State Name]], Lookup!$A$2:$B$33, 2, FALSE)</f>
        <v>AS</v>
      </c>
      <c r="E2174" t="s">
        <v>33</v>
      </c>
      <c r="F2174">
        <v>2022</v>
      </c>
      <c r="G2174" t="s">
        <v>34</v>
      </c>
      <c r="H2174">
        <f t="shared" si="33"/>
        <v>5</v>
      </c>
      <c r="I2174" s="3">
        <f>DATE(Table1[[#This Row],[Year]],Table1[[#This Row],[Month_Number]],1)</f>
        <v>44682</v>
      </c>
      <c r="J2174" t="s">
        <v>95</v>
      </c>
      <c r="K2174" t="s">
        <v>1399</v>
      </c>
      <c r="L2174" t="s">
        <v>50</v>
      </c>
      <c r="M2174">
        <v>5</v>
      </c>
      <c r="N2174" t="s">
        <v>71</v>
      </c>
      <c r="O2174">
        <v>10</v>
      </c>
      <c r="P2174">
        <v>0</v>
      </c>
      <c r="Q2174" t="s">
        <v>103</v>
      </c>
      <c r="R2174" t="s">
        <v>40</v>
      </c>
      <c r="S2174" t="s">
        <v>62</v>
      </c>
      <c r="T2174" t="s">
        <v>63</v>
      </c>
      <c r="U2174" t="s">
        <v>43</v>
      </c>
      <c r="V2174">
        <v>60</v>
      </c>
      <c r="W2174">
        <v>27</v>
      </c>
      <c r="X2174" t="str">
        <f>IF(Table1[[#This Row],[Driver Age]]&lt;25,"(&lt;25) Young",IF(Table1[[#This Row],[Driver Age]]&lt;=60,"(25–60) Adult","(&gt;60) Senior"))</f>
        <v>(25–60) Adult</v>
      </c>
      <c r="Y2174" t="s">
        <v>44</v>
      </c>
      <c r="Z2174" t="s">
        <v>90</v>
      </c>
      <c r="AA2174" t="s">
        <v>45</v>
      </c>
      <c r="AB2174" t="s">
        <v>97</v>
      </c>
      <c r="AC2174">
        <v>3</v>
      </c>
      <c r="AD2174" t="s">
        <v>47</v>
      </c>
      <c r="AE2174" t="s">
        <v>79</v>
      </c>
      <c r="AF2174" t="s">
        <v>49</v>
      </c>
      <c r="AG2174" t="s">
        <v>143</v>
      </c>
      <c r="AH2174">
        <v>0</v>
      </c>
      <c r="AI2174" t="s">
        <v>80</v>
      </c>
      <c r="AJ2174" t="s">
        <v>52</v>
      </c>
    </row>
    <row r="2175" spans="1:36">
      <c r="A2175" t="s">
        <v>3457</v>
      </c>
      <c r="B2175">
        <f>1</f>
        <v>1</v>
      </c>
      <c r="C2175" t="s">
        <v>177</v>
      </c>
      <c r="D2175" t="str">
        <f>VLOOKUP(Table1[[#This Row],[State Name]], Lookup!$A$2:$B$33, 2, FALSE)</f>
        <v>MH</v>
      </c>
      <c r="E2175" t="s">
        <v>178</v>
      </c>
      <c r="F2175">
        <v>2019</v>
      </c>
      <c r="G2175" t="s">
        <v>94</v>
      </c>
      <c r="H2175">
        <f t="shared" si="33"/>
        <v>8</v>
      </c>
      <c r="I2175" s="3">
        <f>DATE(Table1[[#This Row],[Year]],Table1[[#This Row],[Month_Number]],1)</f>
        <v>43678</v>
      </c>
      <c r="J2175" t="s">
        <v>95</v>
      </c>
      <c r="K2175" t="s">
        <v>3458</v>
      </c>
      <c r="L2175" t="s">
        <v>50</v>
      </c>
      <c r="M2175">
        <v>4</v>
      </c>
      <c r="N2175" t="s">
        <v>86</v>
      </c>
      <c r="O2175">
        <v>3</v>
      </c>
      <c r="P2175">
        <v>3</v>
      </c>
      <c r="Q2175" t="s">
        <v>87</v>
      </c>
      <c r="R2175" t="s">
        <v>61</v>
      </c>
      <c r="S2175" t="s">
        <v>41</v>
      </c>
      <c r="T2175" t="s">
        <v>74</v>
      </c>
      <c r="U2175" t="s">
        <v>89</v>
      </c>
      <c r="V2175">
        <v>64</v>
      </c>
      <c r="W2175">
        <v>39</v>
      </c>
      <c r="X2175" t="str">
        <f>IF(Table1[[#This Row],[Driver Age]]&lt;25,"(&lt;25) Young",IF(Table1[[#This Row],[Driver Age]]&lt;=60,"(25–60) Adult","(&gt;60) Senior"))</f>
        <v>(25–60) Adult</v>
      </c>
      <c r="Y2175" t="s">
        <v>44</v>
      </c>
      <c r="Z2175" t="s">
        <v>33</v>
      </c>
      <c r="AA2175" t="s">
        <v>45</v>
      </c>
      <c r="AB2175" t="s">
        <v>64</v>
      </c>
      <c r="AC2175">
        <v>19</v>
      </c>
      <c r="AD2175" t="s">
        <v>114</v>
      </c>
      <c r="AE2175" t="s">
        <v>65</v>
      </c>
      <c r="AF2175" t="s">
        <v>49</v>
      </c>
      <c r="AG2175" t="s">
        <v>50</v>
      </c>
      <c r="AH2175">
        <v>1</v>
      </c>
      <c r="AI2175" t="s">
        <v>108</v>
      </c>
      <c r="AJ2175" t="s">
        <v>52</v>
      </c>
    </row>
    <row r="2176" spans="1:36">
      <c r="A2176" t="s">
        <v>3459</v>
      </c>
      <c r="B2176">
        <f>1</f>
        <v>1</v>
      </c>
      <c r="C2176" t="s">
        <v>191</v>
      </c>
      <c r="D2176" t="str">
        <f>VLOOKUP(Table1[[#This Row],[State Name]], Lookup!$A$2:$B$33, 2, FALSE)</f>
        <v>CH</v>
      </c>
      <c r="E2176" t="s">
        <v>33</v>
      </c>
      <c r="F2176">
        <v>2023</v>
      </c>
      <c r="G2176" t="s">
        <v>124</v>
      </c>
      <c r="H2176">
        <f t="shared" si="33"/>
        <v>7</v>
      </c>
      <c r="I2176" s="3">
        <f>DATE(Table1[[#This Row],[Year]],Table1[[#This Row],[Month_Number]],1)</f>
        <v>45108</v>
      </c>
      <c r="J2176" t="s">
        <v>35</v>
      </c>
      <c r="K2176" t="s">
        <v>3455</v>
      </c>
      <c r="L2176" t="s">
        <v>59</v>
      </c>
      <c r="M2176">
        <v>2</v>
      </c>
      <c r="N2176" t="s">
        <v>162</v>
      </c>
      <c r="O2176">
        <v>7</v>
      </c>
      <c r="P2176">
        <v>2</v>
      </c>
      <c r="Q2176" t="s">
        <v>72</v>
      </c>
      <c r="R2176" t="s">
        <v>88</v>
      </c>
      <c r="S2176" t="s">
        <v>120</v>
      </c>
      <c r="T2176" t="s">
        <v>42</v>
      </c>
      <c r="U2176" t="s">
        <v>106</v>
      </c>
      <c r="V2176">
        <v>100</v>
      </c>
      <c r="W2176">
        <v>22</v>
      </c>
      <c r="X2176" t="str">
        <f>IF(Table1[[#This Row],[Driver Age]]&lt;25,"(&lt;25) Young",IF(Table1[[#This Row],[Driver Age]]&lt;=60,"(25–60) Adult","(&gt;60) Senior"))</f>
        <v>(&lt;25) Young</v>
      </c>
      <c r="Y2176" t="s">
        <v>44</v>
      </c>
      <c r="Z2176" t="s">
        <v>107</v>
      </c>
      <c r="AA2176" t="s">
        <v>76</v>
      </c>
      <c r="AB2176" t="s">
        <v>64</v>
      </c>
      <c r="AC2176">
        <v>23</v>
      </c>
      <c r="AD2176" t="s">
        <v>47</v>
      </c>
      <c r="AE2176" t="s">
        <v>79</v>
      </c>
      <c r="AF2176" t="s">
        <v>49</v>
      </c>
      <c r="AG2176" t="s">
        <v>50</v>
      </c>
      <c r="AH2176">
        <v>0.28999999999999998</v>
      </c>
      <c r="AI2176" t="s">
        <v>168</v>
      </c>
      <c r="AJ2176" t="s">
        <v>67</v>
      </c>
    </row>
    <row r="2177" spans="1:36">
      <c r="A2177" t="s">
        <v>3460</v>
      </c>
      <c r="B2177">
        <f>1</f>
        <v>1</v>
      </c>
      <c r="C2177" t="s">
        <v>183</v>
      </c>
      <c r="D2177" t="str">
        <f>VLOOKUP(Table1[[#This Row],[State Name]], Lookup!$A$2:$B$33, 2, FALSE)</f>
        <v>TN</v>
      </c>
      <c r="E2177" t="s">
        <v>403</v>
      </c>
      <c r="F2177">
        <v>2023</v>
      </c>
      <c r="G2177" t="s">
        <v>130</v>
      </c>
      <c r="H2177">
        <f t="shared" si="33"/>
        <v>4</v>
      </c>
      <c r="I2177" s="3">
        <f>DATE(Table1[[#This Row],[Year]],Table1[[#This Row],[Month_Number]],1)</f>
        <v>45017</v>
      </c>
      <c r="J2177" t="s">
        <v>146</v>
      </c>
      <c r="K2177" t="s">
        <v>3461</v>
      </c>
      <c r="L2177" t="s">
        <v>50</v>
      </c>
      <c r="M2177">
        <v>3</v>
      </c>
      <c r="N2177" t="s">
        <v>128</v>
      </c>
      <c r="O2177">
        <v>2</v>
      </c>
      <c r="P2177">
        <v>2</v>
      </c>
      <c r="Q2177" t="s">
        <v>103</v>
      </c>
      <c r="R2177" t="s">
        <v>88</v>
      </c>
      <c r="S2177" t="s">
        <v>62</v>
      </c>
      <c r="T2177" t="s">
        <v>42</v>
      </c>
      <c r="U2177" t="s">
        <v>89</v>
      </c>
      <c r="V2177">
        <v>100</v>
      </c>
      <c r="W2177">
        <v>63</v>
      </c>
      <c r="X2177" t="str">
        <f>IF(Table1[[#This Row],[Driver Age]]&lt;25,"(&lt;25) Young",IF(Table1[[#This Row],[Driver Age]]&lt;=60,"(25–60) Adult","(&gt;60) Senior"))</f>
        <v>(&gt;60) Senior</v>
      </c>
      <c r="Y2177" t="s">
        <v>75</v>
      </c>
      <c r="Z2177" t="s">
        <v>90</v>
      </c>
      <c r="AA2177" t="s">
        <v>45</v>
      </c>
      <c r="AB2177" t="s">
        <v>77</v>
      </c>
      <c r="AC2177">
        <v>21</v>
      </c>
      <c r="AD2177" t="s">
        <v>47</v>
      </c>
      <c r="AE2177" t="s">
        <v>79</v>
      </c>
      <c r="AF2177" t="s">
        <v>49</v>
      </c>
      <c r="AG2177" t="s">
        <v>50</v>
      </c>
      <c r="AH2177">
        <v>1</v>
      </c>
      <c r="AI2177" t="s">
        <v>66</v>
      </c>
      <c r="AJ2177" t="s">
        <v>67</v>
      </c>
    </row>
    <row r="2178" spans="1:36">
      <c r="A2178" t="s">
        <v>3462</v>
      </c>
      <c r="B2178">
        <f>1</f>
        <v>1</v>
      </c>
      <c r="C2178" t="s">
        <v>137</v>
      </c>
      <c r="D2178" t="str">
        <f>VLOOKUP(Table1[[#This Row],[State Name]], Lookup!$A$2:$B$33, 2, FALSE)</f>
        <v>AS</v>
      </c>
      <c r="E2178" t="s">
        <v>33</v>
      </c>
      <c r="F2178">
        <v>2022</v>
      </c>
      <c r="G2178" t="s">
        <v>83</v>
      </c>
      <c r="H2178">
        <f t="shared" ref="H2178:H2241" si="34">MONTH(DATEVALUE(G2178 &amp; " 5"))</f>
        <v>6</v>
      </c>
      <c r="I2178" s="3">
        <f>DATE(Table1[[#This Row],[Year]],Table1[[#This Row],[Month_Number]],1)</f>
        <v>44713</v>
      </c>
      <c r="J2178" t="s">
        <v>84</v>
      </c>
      <c r="K2178" t="s">
        <v>955</v>
      </c>
      <c r="L2178" t="s">
        <v>59</v>
      </c>
      <c r="M2178">
        <v>5</v>
      </c>
      <c r="N2178" t="s">
        <v>71</v>
      </c>
      <c r="O2178">
        <v>10</v>
      </c>
      <c r="P2178">
        <v>2</v>
      </c>
      <c r="Q2178" t="s">
        <v>103</v>
      </c>
      <c r="R2178" t="s">
        <v>88</v>
      </c>
      <c r="S2178" t="s">
        <v>41</v>
      </c>
      <c r="T2178" t="s">
        <v>74</v>
      </c>
      <c r="U2178" t="s">
        <v>43</v>
      </c>
      <c r="V2178">
        <v>61</v>
      </c>
      <c r="W2178">
        <v>19</v>
      </c>
      <c r="X2178" t="str">
        <f>IF(Table1[[#This Row],[Driver Age]]&lt;25,"(&lt;25) Young",IF(Table1[[#This Row],[Driver Age]]&lt;=60,"(25–60) Adult","(&gt;60) Senior"))</f>
        <v>(&lt;25) Young</v>
      </c>
      <c r="Y2178" t="s">
        <v>44</v>
      </c>
      <c r="Z2178" t="s">
        <v>107</v>
      </c>
      <c r="AA2178" t="s">
        <v>76</v>
      </c>
      <c r="AB2178" t="s">
        <v>46</v>
      </c>
      <c r="AC2178">
        <v>21</v>
      </c>
      <c r="AD2178" t="s">
        <v>47</v>
      </c>
      <c r="AE2178" t="s">
        <v>79</v>
      </c>
      <c r="AF2178" t="s">
        <v>26</v>
      </c>
      <c r="AG2178" t="s">
        <v>50</v>
      </c>
      <c r="AH2178">
        <v>0.2</v>
      </c>
      <c r="AI2178" t="s">
        <v>168</v>
      </c>
      <c r="AJ2178" t="s">
        <v>52</v>
      </c>
    </row>
    <row r="2179" spans="1:36">
      <c r="A2179" t="s">
        <v>3463</v>
      </c>
      <c r="B2179">
        <f>1</f>
        <v>1</v>
      </c>
      <c r="C2179" t="s">
        <v>54</v>
      </c>
      <c r="D2179" t="str">
        <f>VLOOKUP(Table1[[#This Row],[State Name]], Lookup!$A$2:$B$33, 2, FALSE)</f>
        <v>UP</v>
      </c>
      <c r="E2179" t="s">
        <v>174</v>
      </c>
      <c r="F2179">
        <v>2018</v>
      </c>
      <c r="G2179" t="s">
        <v>34</v>
      </c>
      <c r="H2179">
        <f t="shared" si="34"/>
        <v>5</v>
      </c>
      <c r="I2179" s="3">
        <f>DATE(Table1[[#This Row],[Year]],Table1[[#This Row],[Month_Number]],1)</f>
        <v>43221</v>
      </c>
      <c r="J2179" t="s">
        <v>101</v>
      </c>
      <c r="K2179" t="s">
        <v>3464</v>
      </c>
      <c r="L2179" t="s">
        <v>59</v>
      </c>
      <c r="M2179">
        <v>3</v>
      </c>
      <c r="N2179" t="s">
        <v>71</v>
      </c>
      <c r="O2179">
        <v>1</v>
      </c>
      <c r="P2179">
        <v>1</v>
      </c>
      <c r="Q2179" t="s">
        <v>39</v>
      </c>
      <c r="R2179" t="s">
        <v>40</v>
      </c>
      <c r="S2179" t="s">
        <v>120</v>
      </c>
      <c r="T2179" t="s">
        <v>74</v>
      </c>
      <c r="U2179" t="s">
        <v>33</v>
      </c>
      <c r="V2179">
        <v>34</v>
      </c>
      <c r="W2179">
        <v>58</v>
      </c>
      <c r="X2179" t="str">
        <f>IF(Table1[[#This Row],[Driver Age]]&lt;25,"(&lt;25) Young",IF(Table1[[#This Row],[Driver Age]]&lt;=60,"(25–60) Adult","(&gt;60) Senior"))</f>
        <v>(25–60) Adult</v>
      </c>
      <c r="Y2179" t="s">
        <v>44</v>
      </c>
      <c r="Z2179" t="s">
        <v>33</v>
      </c>
      <c r="AA2179" t="s">
        <v>76</v>
      </c>
      <c r="AB2179" t="s">
        <v>64</v>
      </c>
      <c r="AC2179">
        <v>13</v>
      </c>
      <c r="AD2179" t="s">
        <v>135</v>
      </c>
      <c r="AE2179" t="s">
        <v>65</v>
      </c>
      <c r="AF2179" t="s">
        <v>49</v>
      </c>
      <c r="AG2179" t="s">
        <v>50</v>
      </c>
      <c r="AH2179">
        <v>1</v>
      </c>
      <c r="AI2179" t="s">
        <v>66</v>
      </c>
      <c r="AJ2179" t="s">
        <v>109</v>
      </c>
    </row>
    <row r="2180" spans="1:36">
      <c r="A2180" t="s">
        <v>3465</v>
      </c>
      <c r="B2180">
        <f>1</f>
        <v>1</v>
      </c>
      <c r="C2180" t="s">
        <v>69</v>
      </c>
      <c r="D2180" t="str">
        <f>VLOOKUP(Table1[[#This Row],[State Name]], Lookup!$A$2:$B$33, 2, FALSE)</f>
        <v>CG</v>
      </c>
      <c r="E2180" t="s">
        <v>33</v>
      </c>
      <c r="F2180">
        <v>2023</v>
      </c>
      <c r="G2180" t="s">
        <v>130</v>
      </c>
      <c r="H2180">
        <f t="shared" si="34"/>
        <v>4</v>
      </c>
      <c r="I2180" s="3">
        <f>DATE(Table1[[#This Row],[Year]],Table1[[#This Row],[Month_Number]],1)</f>
        <v>45017</v>
      </c>
      <c r="J2180" t="s">
        <v>154</v>
      </c>
      <c r="K2180" t="s">
        <v>3328</v>
      </c>
      <c r="L2180" t="s">
        <v>59</v>
      </c>
      <c r="M2180">
        <v>4</v>
      </c>
      <c r="N2180" t="s">
        <v>162</v>
      </c>
      <c r="O2180">
        <v>4</v>
      </c>
      <c r="P2180">
        <v>2</v>
      </c>
      <c r="Q2180" t="s">
        <v>72</v>
      </c>
      <c r="R2180" t="s">
        <v>61</v>
      </c>
      <c r="S2180" t="s">
        <v>73</v>
      </c>
      <c r="T2180" t="s">
        <v>74</v>
      </c>
      <c r="U2180" t="s">
        <v>33</v>
      </c>
      <c r="V2180">
        <v>67</v>
      </c>
      <c r="W2180">
        <v>58</v>
      </c>
      <c r="X2180" t="str">
        <f>IF(Table1[[#This Row],[Driver Age]]&lt;25,"(&lt;25) Young",IF(Table1[[#This Row],[Driver Age]]&lt;=60,"(25–60) Adult","(&gt;60) Senior"))</f>
        <v>(25–60) Adult</v>
      </c>
      <c r="Y2180" t="s">
        <v>75</v>
      </c>
      <c r="Z2180" t="s">
        <v>33</v>
      </c>
      <c r="AA2180" t="s">
        <v>76</v>
      </c>
      <c r="AB2180" t="s">
        <v>64</v>
      </c>
      <c r="AC2180">
        <v>22</v>
      </c>
      <c r="AD2180" t="s">
        <v>47</v>
      </c>
      <c r="AE2180" t="s">
        <v>79</v>
      </c>
      <c r="AF2180" t="s">
        <v>26</v>
      </c>
      <c r="AG2180" t="s">
        <v>50</v>
      </c>
      <c r="AH2180">
        <v>0.5</v>
      </c>
      <c r="AI2180" t="s">
        <v>66</v>
      </c>
      <c r="AJ2180" t="s">
        <v>52</v>
      </c>
    </row>
    <row r="2181" spans="1:36">
      <c r="A2181" t="s">
        <v>3466</v>
      </c>
      <c r="B2181">
        <f>1</f>
        <v>1</v>
      </c>
      <c r="C2181" t="s">
        <v>152</v>
      </c>
      <c r="D2181" t="str">
        <f>VLOOKUP(Table1[[#This Row],[State Name]], Lookup!$A$2:$B$33, 2, FALSE)</f>
        <v>AP</v>
      </c>
      <c r="E2181" t="s">
        <v>153</v>
      </c>
      <c r="F2181">
        <v>2023</v>
      </c>
      <c r="G2181" t="s">
        <v>111</v>
      </c>
      <c r="H2181">
        <f t="shared" si="34"/>
        <v>10</v>
      </c>
      <c r="I2181" s="3">
        <f>DATE(Table1[[#This Row],[Year]],Table1[[#This Row],[Month_Number]],1)</f>
        <v>45200</v>
      </c>
      <c r="J2181" t="s">
        <v>101</v>
      </c>
      <c r="K2181" t="s">
        <v>1800</v>
      </c>
      <c r="L2181" t="s">
        <v>50</v>
      </c>
      <c r="M2181">
        <v>4</v>
      </c>
      <c r="N2181" t="s">
        <v>38</v>
      </c>
      <c r="O2181">
        <v>0</v>
      </c>
      <c r="P2181">
        <v>2</v>
      </c>
      <c r="Q2181" t="s">
        <v>87</v>
      </c>
      <c r="R2181" t="s">
        <v>61</v>
      </c>
      <c r="S2181" t="s">
        <v>120</v>
      </c>
      <c r="T2181" t="s">
        <v>74</v>
      </c>
      <c r="U2181" t="s">
        <v>106</v>
      </c>
      <c r="V2181">
        <v>35</v>
      </c>
      <c r="W2181">
        <v>41</v>
      </c>
      <c r="X2181" t="str">
        <f>IF(Table1[[#This Row],[Driver Age]]&lt;25,"(&lt;25) Young",IF(Table1[[#This Row],[Driver Age]]&lt;=60,"(25–60) Adult","(&gt;60) Senior"))</f>
        <v>(25–60) Adult</v>
      </c>
      <c r="Y2181" t="s">
        <v>44</v>
      </c>
      <c r="Z2181" t="s">
        <v>90</v>
      </c>
      <c r="AA2181" t="s">
        <v>76</v>
      </c>
      <c r="AB2181" t="s">
        <v>97</v>
      </c>
      <c r="AC2181">
        <v>3</v>
      </c>
      <c r="AD2181" t="s">
        <v>47</v>
      </c>
      <c r="AE2181" t="s">
        <v>79</v>
      </c>
      <c r="AF2181" t="s">
        <v>49</v>
      </c>
      <c r="AG2181" t="s">
        <v>50</v>
      </c>
      <c r="AH2181">
        <v>0</v>
      </c>
      <c r="AI2181" t="s">
        <v>108</v>
      </c>
      <c r="AJ2181" t="s">
        <v>109</v>
      </c>
    </row>
    <row r="2182" spans="1:36">
      <c r="A2182" t="s">
        <v>3467</v>
      </c>
      <c r="B2182">
        <f>1</f>
        <v>1</v>
      </c>
      <c r="C2182" t="s">
        <v>286</v>
      </c>
      <c r="D2182" t="str">
        <f>VLOOKUP(Table1[[#This Row],[State Name]], Lookup!$A$2:$B$33, 2, FALSE)</f>
        <v>GA</v>
      </c>
      <c r="E2182" t="s">
        <v>33</v>
      </c>
      <c r="F2182">
        <v>2022</v>
      </c>
      <c r="G2182" t="s">
        <v>192</v>
      </c>
      <c r="H2182">
        <f t="shared" si="34"/>
        <v>3</v>
      </c>
      <c r="I2182" s="3">
        <f>DATE(Table1[[#This Row],[Year]],Table1[[#This Row],[Month_Number]],1)</f>
        <v>44621</v>
      </c>
      <c r="J2182" t="s">
        <v>95</v>
      </c>
      <c r="K2182" t="s">
        <v>189</v>
      </c>
      <c r="L2182" t="s">
        <v>59</v>
      </c>
      <c r="M2182">
        <v>2</v>
      </c>
      <c r="N2182" t="s">
        <v>86</v>
      </c>
      <c r="O2182">
        <v>9</v>
      </c>
      <c r="P2182">
        <v>0</v>
      </c>
      <c r="Q2182" t="s">
        <v>39</v>
      </c>
      <c r="R2182" t="s">
        <v>40</v>
      </c>
      <c r="S2182" t="s">
        <v>62</v>
      </c>
      <c r="T2182" t="s">
        <v>63</v>
      </c>
      <c r="U2182" t="s">
        <v>106</v>
      </c>
      <c r="V2182">
        <v>115</v>
      </c>
      <c r="W2182">
        <v>59</v>
      </c>
      <c r="X2182" t="str">
        <f>IF(Table1[[#This Row],[Driver Age]]&lt;25,"(&lt;25) Young",IF(Table1[[#This Row],[Driver Age]]&lt;=60,"(25–60) Adult","(&gt;60) Senior"))</f>
        <v>(25–60) Adult</v>
      </c>
      <c r="Y2182" t="s">
        <v>75</v>
      </c>
      <c r="Z2182" t="s">
        <v>33</v>
      </c>
      <c r="AA2182" t="s">
        <v>76</v>
      </c>
      <c r="AB2182" t="s">
        <v>97</v>
      </c>
      <c r="AC2182">
        <v>0</v>
      </c>
      <c r="AD2182" t="s">
        <v>47</v>
      </c>
      <c r="AE2182" t="s">
        <v>79</v>
      </c>
      <c r="AF2182" t="s">
        <v>49</v>
      </c>
      <c r="AG2182" t="s">
        <v>143</v>
      </c>
      <c r="AH2182">
        <v>0</v>
      </c>
      <c r="AI2182" t="s">
        <v>66</v>
      </c>
      <c r="AJ2182" t="s">
        <v>81</v>
      </c>
    </row>
    <row r="2183" spans="1:36">
      <c r="A2183" t="s">
        <v>3468</v>
      </c>
      <c r="B2183">
        <f>1</f>
        <v>1</v>
      </c>
      <c r="C2183" t="s">
        <v>183</v>
      </c>
      <c r="D2183" t="str">
        <f>VLOOKUP(Table1[[#This Row],[State Name]], Lookup!$A$2:$B$33, 2, FALSE)</f>
        <v>TN</v>
      </c>
      <c r="E2183" t="s">
        <v>403</v>
      </c>
      <c r="F2183">
        <v>2018</v>
      </c>
      <c r="G2183" t="s">
        <v>56</v>
      </c>
      <c r="H2183">
        <f t="shared" si="34"/>
        <v>1</v>
      </c>
      <c r="I2183" s="3">
        <f>DATE(Table1[[#This Row],[Year]],Table1[[#This Row],[Month_Number]],1)</f>
        <v>43101</v>
      </c>
      <c r="J2183" t="s">
        <v>101</v>
      </c>
      <c r="K2183" t="s">
        <v>879</v>
      </c>
      <c r="L2183" t="s">
        <v>59</v>
      </c>
      <c r="M2183">
        <v>4</v>
      </c>
      <c r="N2183" t="s">
        <v>113</v>
      </c>
      <c r="O2183">
        <v>0</v>
      </c>
      <c r="P2183">
        <v>1</v>
      </c>
      <c r="Q2183" t="s">
        <v>72</v>
      </c>
      <c r="R2183" t="s">
        <v>61</v>
      </c>
      <c r="S2183" t="s">
        <v>73</v>
      </c>
      <c r="T2183" t="s">
        <v>105</v>
      </c>
      <c r="U2183" t="s">
        <v>33</v>
      </c>
      <c r="V2183">
        <v>69</v>
      </c>
      <c r="W2183">
        <v>27</v>
      </c>
      <c r="X2183" t="str">
        <f>IF(Table1[[#This Row],[Driver Age]]&lt;25,"(&lt;25) Young",IF(Table1[[#This Row],[Driver Age]]&lt;=60,"(25–60) Adult","(&gt;60) Senior"))</f>
        <v>(25–60) Adult</v>
      </c>
      <c r="Y2183" t="s">
        <v>75</v>
      </c>
      <c r="Z2183" t="s">
        <v>90</v>
      </c>
      <c r="AA2183" t="s">
        <v>76</v>
      </c>
      <c r="AB2183" t="s">
        <v>77</v>
      </c>
      <c r="AC2183">
        <v>13</v>
      </c>
      <c r="AD2183" t="s">
        <v>135</v>
      </c>
      <c r="AE2183" t="s">
        <v>65</v>
      </c>
      <c r="AF2183" t="s">
        <v>49</v>
      </c>
      <c r="AG2183" t="s">
        <v>50</v>
      </c>
      <c r="AH2183">
        <v>0</v>
      </c>
      <c r="AI2183" t="s">
        <v>80</v>
      </c>
      <c r="AJ2183" t="s">
        <v>52</v>
      </c>
    </row>
    <row r="2184" spans="1:36">
      <c r="A2184" t="s">
        <v>3469</v>
      </c>
      <c r="B2184">
        <f>1</f>
        <v>1</v>
      </c>
      <c r="C2184" t="s">
        <v>69</v>
      </c>
      <c r="D2184" t="str">
        <f>VLOOKUP(Table1[[#This Row],[State Name]], Lookup!$A$2:$B$33, 2, FALSE)</f>
        <v>CG</v>
      </c>
      <c r="E2184" t="s">
        <v>33</v>
      </c>
      <c r="F2184">
        <v>2018</v>
      </c>
      <c r="G2184" t="s">
        <v>130</v>
      </c>
      <c r="H2184">
        <f t="shared" si="34"/>
        <v>4</v>
      </c>
      <c r="I2184" s="3">
        <f>DATE(Table1[[#This Row],[Year]],Table1[[#This Row],[Month_Number]],1)</f>
        <v>43191</v>
      </c>
      <c r="J2184" t="s">
        <v>95</v>
      </c>
      <c r="K2184" t="s">
        <v>3470</v>
      </c>
      <c r="L2184" t="s">
        <v>59</v>
      </c>
      <c r="M2184">
        <v>1</v>
      </c>
      <c r="N2184" t="s">
        <v>162</v>
      </c>
      <c r="O2184">
        <v>8</v>
      </c>
      <c r="P2184">
        <v>1</v>
      </c>
      <c r="Q2184" t="s">
        <v>39</v>
      </c>
      <c r="R2184" t="s">
        <v>61</v>
      </c>
      <c r="S2184" t="s">
        <v>73</v>
      </c>
      <c r="T2184" t="s">
        <v>74</v>
      </c>
      <c r="U2184" t="s">
        <v>89</v>
      </c>
      <c r="V2184">
        <v>75</v>
      </c>
      <c r="W2184">
        <v>41</v>
      </c>
      <c r="X2184" t="str">
        <f>IF(Table1[[#This Row],[Driver Age]]&lt;25,"(&lt;25) Young",IF(Table1[[#This Row],[Driver Age]]&lt;=60,"(25–60) Adult","(&gt;60) Senior"))</f>
        <v>(25–60) Adult</v>
      </c>
      <c r="Y2184" t="s">
        <v>44</v>
      </c>
      <c r="Z2184" t="s">
        <v>107</v>
      </c>
      <c r="AA2184" t="s">
        <v>45</v>
      </c>
      <c r="AB2184" t="s">
        <v>64</v>
      </c>
      <c r="AC2184">
        <v>6</v>
      </c>
      <c r="AD2184" t="s">
        <v>78</v>
      </c>
      <c r="AE2184" t="s">
        <v>65</v>
      </c>
      <c r="AF2184" t="s">
        <v>49</v>
      </c>
      <c r="AG2184" t="s">
        <v>50</v>
      </c>
      <c r="AH2184">
        <v>0.12</v>
      </c>
      <c r="AI2184" t="s">
        <v>108</v>
      </c>
      <c r="AJ2184" t="s">
        <v>91</v>
      </c>
    </row>
    <row r="2185" spans="1:36">
      <c r="A2185" t="s">
        <v>3471</v>
      </c>
      <c r="B2185">
        <f>1</f>
        <v>1</v>
      </c>
      <c r="C2185" t="s">
        <v>220</v>
      </c>
      <c r="D2185" t="str">
        <f>VLOOKUP(Table1[[#This Row],[State Name]], Lookup!$A$2:$B$33, 2, FALSE)</f>
        <v>NL</v>
      </c>
      <c r="E2185" t="s">
        <v>33</v>
      </c>
      <c r="F2185">
        <v>2020</v>
      </c>
      <c r="G2185" t="s">
        <v>100</v>
      </c>
      <c r="H2185">
        <f t="shared" si="34"/>
        <v>11</v>
      </c>
      <c r="I2185" s="3">
        <f>DATE(Table1[[#This Row],[Year]],Table1[[#This Row],[Month_Number]],1)</f>
        <v>44136</v>
      </c>
      <c r="J2185" t="s">
        <v>146</v>
      </c>
      <c r="K2185" t="s">
        <v>585</v>
      </c>
      <c r="L2185" t="s">
        <v>50</v>
      </c>
      <c r="M2185">
        <v>4</v>
      </c>
      <c r="N2185" t="s">
        <v>38</v>
      </c>
      <c r="O2185">
        <v>6</v>
      </c>
      <c r="P2185">
        <v>3</v>
      </c>
      <c r="Q2185" t="s">
        <v>103</v>
      </c>
      <c r="R2185" t="s">
        <v>88</v>
      </c>
      <c r="S2185" t="s">
        <v>41</v>
      </c>
      <c r="T2185" t="s">
        <v>105</v>
      </c>
      <c r="U2185" t="s">
        <v>89</v>
      </c>
      <c r="V2185">
        <v>33</v>
      </c>
      <c r="W2185">
        <v>57</v>
      </c>
      <c r="X2185" t="str">
        <f>IF(Table1[[#This Row],[Driver Age]]&lt;25,"(&lt;25) Young",IF(Table1[[#This Row],[Driver Age]]&lt;=60,"(25–60) Adult","(&gt;60) Senior"))</f>
        <v>(25–60) Adult</v>
      </c>
      <c r="Y2185" t="s">
        <v>75</v>
      </c>
      <c r="Z2185" t="s">
        <v>33</v>
      </c>
      <c r="AA2185" t="s">
        <v>45</v>
      </c>
      <c r="AB2185" t="s">
        <v>64</v>
      </c>
      <c r="AC2185">
        <v>20</v>
      </c>
      <c r="AD2185" t="s">
        <v>114</v>
      </c>
      <c r="AE2185" t="s">
        <v>48</v>
      </c>
      <c r="AF2185" t="s">
        <v>49</v>
      </c>
      <c r="AG2185" t="s">
        <v>50</v>
      </c>
      <c r="AH2185">
        <v>0.5</v>
      </c>
      <c r="AI2185" t="s">
        <v>66</v>
      </c>
      <c r="AJ2185" t="s">
        <v>109</v>
      </c>
    </row>
    <row r="2186" spans="1:36">
      <c r="A2186" t="s">
        <v>3472</v>
      </c>
      <c r="B2186">
        <f>1</f>
        <v>1</v>
      </c>
      <c r="C2186" t="s">
        <v>116</v>
      </c>
      <c r="D2186" t="str">
        <f>VLOOKUP(Table1[[#This Row],[State Name]], Lookup!$A$2:$B$33, 2, FALSE)</f>
        <v>HP</v>
      </c>
      <c r="E2186" t="s">
        <v>33</v>
      </c>
      <c r="F2186">
        <v>2021</v>
      </c>
      <c r="G2186" t="s">
        <v>100</v>
      </c>
      <c r="H2186">
        <f t="shared" si="34"/>
        <v>11</v>
      </c>
      <c r="I2186" s="3">
        <f>DATE(Table1[[#This Row],[Year]],Table1[[#This Row],[Month_Number]],1)</f>
        <v>44501</v>
      </c>
      <c r="J2186" t="s">
        <v>35</v>
      </c>
      <c r="K2186" t="s">
        <v>3473</v>
      </c>
      <c r="L2186" t="s">
        <v>37</v>
      </c>
      <c r="M2186">
        <v>4</v>
      </c>
      <c r="N2186" t="s">
        <v>162</v>
      </c>
      <c r="O2186">
        <v>0</v>
      </c>
      <c r="P2186">
        <v>5</v>
      </c>
      <c r="Q2186" t="s">
        <v>72</v>
      </c>
      <c r="R2186" t="s">
        <v>88</v>
      </c>
      <c r="S2186" t="s">
        <v>120</v>
      </c>
      <c r="T2186" t="s">
        <v>42</v>
      </c>
      <c r="U2186" t="s">
        <v>106</v>
      </c>
      <c r="V2186">
        <v>71</v>
      </c>
      <c r="W2186">
        <v>21</v>
      </c>
      <c r="X2186" t="str">
        <f>IF(Table1[[#This Row],[Driver Age]]&lt;25,"(&lt;25) Young",IF(Table1[[#This Row],[Driver Age]]&lt;=60,"(25–60) Adult","(&gt;60) Senior"))</f>
        <v>(&lt;25) Young</v>
      </c>
      <c r="Y2186" t="s">
        <v>75</v>
      </c>
      <c r="Z2186" t="s">
        <v>33</v>
      </c>
      <c r="AA2186" t="s">
        <v>76</v>
      </c>
      <c r="AB2186" t="s">
        <v>97</v>
      </c>
      <c r="AC2186">
        <v>7</v>
      </c>
      <c r="AD2186" t="s">
        <v>78</v>
      </c>
      <c r="AE2186" t="s">
        <v>48</v>
      </c>
      <c r="AF2186" t="s">
        <v>49</v>
      </c>
      <c r="AG2186" t="s">
        <v>50</v>
      </c>
      <c r="AH2186">
        <v>0</v>
      </c>
      <c r="AI2186" t="s">
        <v>168</v>
      </c>
      <c r="AJ2186" t="s">
        <v>91</v>
      </c>
    </row>
    <row r="2187" spans="1:36">
      <c r="A2187" t="s">
        <v>3474</v>
      </c>
      <c r="B2187">
        <f>1</f>
        <v>1</v>
      </c>
      <c r="C2187" t="s">
        <v>170</v>
      </c>
      <c r="D2187" t="str">
        <f>VLOOKUP(Table1[[#This Row],[State Name]], Lookup!$A$2:$B$33, 2, FALSE)</f>
        <v>PY</v>
      </c>
      <c r="E2187" t="s">
        <v>33</v>
      </c>
      <c r="F2187">
        <v>2022</v>
      </c>
      <c r="G2187" t="s">
        <v>56</v>
      </c>
      <c r="H2187">
        <f t="shared" si="34"/>
        <v>1</v>
      </c>
      <c r="I2187" s="3">
        <f>DATE(Table1[[#This Row],[Year]],Table1[[#This Row],[Month_Number]],1)</f>
        <v>44562</v>
      </c>
      <c r="J2187" t="s">
        <v>154</v>
      </c>
      <c r="K2187" t="s">
        <v>3475</v>
      </c>
      <c r="L2187" t="s">
        <v>59</v>
      </c>
      <c r="M2187">
        <v>2</v>
      </c>
      <c r="N2187" t="s">
        <v>60</v>
      </c>
      <c r="O2187">
        <v>7</v>
      </c>
      <c r="P2187">
        <v>3</v>
      </c>
      <c r="Q2187" t="s">
        <v>39</v>
      </c>
      <c r="R2187" t="s">
        <v>104</v>
      </c>
      <c r="S2187" t="s">
        <v>120</v>
      </c>
      <c r="T2187" t="s">
        <v>105</v>
      </c>
      <c r="U2187" t="s">
        <v>89</v>
      </c>
      <c r="V2187">
        <v>34</v>
      </c>
      <c r="W2187">
        <v>31</v>
      </c>
      <c r="X2187" t="str">
        <f>IF(Table1[[#This Row],[Driver Age]]&lt;25,"(&lt;25) Young",IF(Table1[[#This Row],[Driver Age]]&lt;=60,"(25–60) Adult","(&gt;60) Senior"))</f>
        <v>(25–60) Adult</v>
      </c>
      <c r="Y2187" t="s">
        <v>75</v>
      </c>
      <c r="Z2187" t="s">
        <v>33</v>
      </c>
      <c r="AA2187" t="s">
        <v>76</v>
      </c>
      <c r="AB2187" t="s">
        <v>97</v>
      </c>
      <c r="AC2187">
        <v>2</v>
      </c>
      <c r="AD2187" t="s">
        <v>47</v>
      </c>
      <c r="AE2187" t="s">
        <v>79</v>
      </c>
      <c r="AF2187" t="s">
        <v>26</v>
      </c>
      <c r="AG2187" t="s">
        <v>50</v>
      </c>
      <c r="AH2187">
        <v>0.43</v>
      </c>
      <c r="AI2187" t="s">
        <v>80</v>
      </c>
      <c r="AJ2187" t="s">
        <v>109</v>
      </c>
    </row>
    <row r="2188" spans="1:36">
      <c r="A2188" t="s">
        <v>3476</v>
      </c>
      <c r="B2188">
        <f>1</f>
        <v>1</v>
      </c>
      <c r="C2188" t="s">
        <v>170</v>
      </c>
      <c r="D2188" t="str">
        <f>VLOOKUP(Table1[[#This Row],[State Name]], Lookup!$A$2:$B$33, 2, FALSE)</f>
        <v>PY</v>
      </c>
      <c r="E2188" t="s">
        <v>33</v>
      </c>
      <c r="F2188">
        <v>2023</v>
      </c>
      <c r="G2188" t="s">
        <v>111</v>
      </c>
      <c r="H2188">
        <f t="shared" si="34"/>
        <v>10</v>
      </c>
      <c r="I2188" s="3">
        <f>DATE(Table1[[#This Row],[Year]],Table1[[#This Row],[Month_Number]],1)</f>
        <v>45200</v>
      </c>
      <c r="J2188" t="s">
        <v>95</v>
      </c>
      <c r="K2188" t="s">
        <v>2628</v>
      </c>
      <c r="L2188" t="s">
        <v>59</v>
      </c>
      <c r="M2188">
        <v>2</v>
      </c>
      <c r="N2188" t="s">
        <v>71</v>
      </c>
      <c r="O2188">
        <v>8</v>
      </c>
      <c r="P2188">
        <v>1</v>
      </c>
      <c r="Q2188" t="s">
        <v>119</v>
      </c>
      <c r="R2188" t="s">
        <v>61</v>
      </c>
      <c r="S2188" t="s">
        <v>62</v>
      </c>
      <c r="T2188" t="s">
        <v>63</v>
      </c>
      <c r="U2188" t="s">
        <v>106</v>
      </c>
      <c r="V2188">
        <v>44</v>
      </c>
      <c r="W2188">
        <v>51</v>
      </c>
      <c r="X2188" t="str">
        <f>IF(Table1[[#This Row],[Driver Age]]&lt;25,"(&lt;25) Young",IF(Table1[[#This Row],[Driver Age]]&lt;=60,"(25–60) Adult","(&gt;60) Senior"))</f>
        <v>(25–60) Adult</v>
      </c>
      <c r="Y2188" t="s">
        <v>44</v>
      </c>
      <c r="Z2188" t="s">
        <v>90</v>
      </c>
      <c r="AA2188" t="s">
        <v>45</v>
      </c>
      <c r="AB2188" t="s">
        <v>97</v>
      </c>
      <c r="AC2188">
        <v>10</v>
      </c>
      <c r="AD2188" t="s">
        <v>78</v>
      </c>
      <c r="AE2188" t="s">
        <v>79</v>
      </c>
      <c r="AF2188" t="s">
        <v>49</v>
      </c>
      <c r="AG2188" t="s">
        <v>50</v>
      </c>
      <c r="AH2188">
        <v>0.12</v>
      </c>
      <c r="AI2188" t="s">
        <v>66</v>
      </c>
      <c r="AJ2188" t="s">
        <v>109</v>
      </c>
    </row>
    <row r="2189" spans="1:36">
      <c r="A2189" t="s">
        <v>3477</v>
      </c>
      <c r="B2189">
        <f>1</f>
        <v>1</v>
      </c>
      <c r="C2189" t="s">
        <v>170</v>
      </c>
      <c r="D2189" t="str">
        <f>VLOOKUP(Table1[[#This Row],[State Name]], Lookup!$A$2:$B$33, 2, FALSE)</f>
        <v>PY</v>
      </c>
      <c r="E2189" t="s">
        <v>33</v>
      </c>
      <c r="F2189">
        <v>2018</v>
      </c>
      <c r="G2189" t="s">
        <v>34</v>
      </c>
      <c r="H2189">
        <f t="shared" si="34"/>
        <v>5</v>
      </c>
      <c r="I2189" s="3">
        <f>DATE(Table1[[#This Row],[Year]],Table1[[#This Row],[Month_Number]],1)</f>
        <v>43221</v>
      </c>
      <c r="J2189" t="s">
        <v>84</v>
      </c>
      <c r="K2189" t="s">
        <v>401</v>
      </c>
      <c r="L2189" t="s">
        <v>59</v>
      </c>
      <c r="M2189">
        <v>1</v>
      </c>
      <c r="N2189" t="s">
        <v>71</v>
      </c>
      <c r="O2189">
        <v>0</v>
      </c>
      <c r="P2189">
        <v>1</v>
      </c>
      <c r="Q2189" t="s">
        <v>87</v>
      </c>
      <c r="R2189" t="s">
        <v>104</v>
      </c>
      <c r="S2189" t="s">
        <v>120</v>
      </c>
      <c r="T2189" t="s">
        <v>74</v>
      </c>
      <c r="U2189" t="s">
        <v>89</v>
      </c>
      <c r="V2189">
        <v>88</v>
      </c>
      <c r="W2189">
        <v>21</v>
      </c>
      <c r="X2189" t="str">
        <f>IF(Table1[[#This Row],[Driver Age]]&lt;25,"(&lt;25) Young",IF(Table1[[#This Row],[Driver Age]]&lt;=60,"(25–60) Adult","(&gt;60) Senior"))</f>
        <v>(&lt;25) Young</v>
      </c>
      <c r="Y2189" t="s">
        <v>44</v>
      </c>
      <c r="Z2189" t="s">
        <v>90</v>
      </c>
      <c r="AA2189" t="s">
        <v>76</v>
      </c>
      <c r="AB2189" t="s">
        <v>97</v>
      </c>
      <c r="AC2189">
        <v>17</v>
      </c>
      <c r="AD2189" t="s">
        <v>114</v>
      </c>
      <c r="AE2189" t="s">
        <v>65</v>
      </c>
      <c r="AF2189" t="s">
        <v>26</v>
      </c>
      <c r="AG2189" t="s">
        <v>50</v>
      </c>
      <c r="AH2189">
        <v>0</v>
      </c>
      <c r="AI2189" t="s">
        <v>168</v>
      </c>
      <c r="AJ2189" t="s">
        <v>91</v>
      </c>
    </row>
    <row r="2190" spans="1:36">
      <c r="A2190" t="s">
        <v>3478</v>
      </c>
      <c r="B2190">
        <f>1</f>
        <v>1</v>
      </c>
      <c r="C2190" t="s">
        <v>32</v>
      </c>
      <c r="D2190" t="str">
        <f>VLOOKUP(Table1[[#This Row],[State Name]], Lookup!$A$2:$B$33, 2, FALSE)</f>
        <v>JK</v>
      </c>
      <c r="E2190" t="s">
        <v>33</v>
      </c>
      <c r="F2190">
        <v>2020</v>
      </c>
      <c r="G2190" t="s">
        <v>124</v>
      </c>
      <c r="H2190">
        <f t="shared" si="34"/>
        <v>7</v>
      </c>
      <c r="I2190" s="3">
        <f>DATE(Table1[[#This Row],[Year]],Table1[[#This Row],[Month_Number]],1)</f>
        <v>44013</v>
      </c>
      <c r="J2190" t="s">
        <v>146</v>
      </c>
      <c r="K2190" t="s">
        <v>1035</v>
      </c>
      <c r="L2190" t="s">
        <v>59</v>
      </c>
      <c r="M2190">
        <v>3</v>
      </c>
      <c r="N2190" t="s">
        <v>113</v>
      </c>
      <c r="O2190">
        <v>10</v>
      </c>
      <c r="P2190">
        <v>0</v>
      </c>
      <c r="Q2190" t="s">
        <v>103</v>
      </c>
      <c r="R2190" t="s">
        <v>61</v>
      </c>
      <c r="S2190" t="s">
        <v>41</v>
      </c>
      <c r="T2190" t="s">
        <v>63</v>
      </c>
      <c r="U2190" t="s">
        <v>33</v>
      </c>
      <c r="V2190">
        <v>114</v>
      </c>
      <c r="W2190">
        <v>60</v>
      </c>
      <c r="X2190" t="str">
        <f>IF(Table1[[#This Row],[Driver Age]]&lt;25,"(&lt;25) Young",IF(Table1[[#This Row],[Driver Age]]&lt;=60,"(25–60) Adult","(&gt;60) Senior"))</f>
        <v>(25–60) Adult</v>
      </c>
      <c r="Y2190" t="s">
        <v>75</v>
      </c>
      <c r="Z2190" t="s">
        <v>90</v>
      </c>
      <c r="AA2190" t="s">
        <v>45</v>
      </c>
      <c r="AB2190" t="s">
        <v>97</v>
      </c>
      <c r="AC2190">
        <v>2</v>
      </c>
      <c r="AD2190" t="s">
        <v>47</v>
      </c>
      <c r="AE2190" t="s">
        <v>48</v>
      </c>
      <c r="AF2190" t="s">
        <v>49</v>
      </c>
      <c r="AG2190" t="s">
        <v>143</v>
      </c>
      <c r="AH2190">
        <v>0</v>
      </c>
      <c r="AI2190" t="s">
        <v>66</v>
      </c>
      <c r="AJ2190" t="s">
        <v>81</v>
      </c>
    </row>
    <row r="2191" spans="1:36">
      <c r="A2191" t="s">
        <v>3479</v>
      </c>
      <c r="B2191">
        <f>1</f>
        <v>1</v>
      </c>
      <c r="C2191" t="s">
        <v>307</v>
      </c>
      <c r="D2191" t="str">
        <f>VLOOKUP(Table1[[#This Row],[State Name]], Lookup!$A$2:$B$33, 2, FALSE)</f>
        <v>DL</v>
      </c>
      <c r="E2191" t="s">
        <v>406</v>
      </c>
      <c r="F2191">
        <v>2018</v>
      </c>
      <c r="G2191" t="s">
        <v>83</v>
      </c>
      <c r="H2191">
        <f t="shared" si="34"/>
        <v>6</v>
      </c>
      <c r="I2191" s="3">
        <f>DATE(Table1[[#This Row],[Year]],Table1[[#This Row],[Month_Number]],1)</f>
        <v>43252</v>
      </c>
      <c r="J2191" t="s">
        <v>57</v>
      </c>
      <c r="K2191" t="s">
        <v>2914</v>
      </c>
      <c r="L2191" t="s">
        <v>50</v>
      </c>
      <c r="M2191">
        <v>1</v>
      </c>
      <c r="N2191" t="s">
        <v>86</v>
      </c>
      <c r="O2191">
        <v>0</v>
      </c>
      <c r="P2191">
        <v>0</v>
      </c>
      <c r="Q2191" t="s">
        <v>103</v>
      </c>
      <c r="R2191" t="s">
        <v>40</v>
      </c>
      <c r="S2191" t="s">
        <v>120</v>
      </c>
      <c r="T2191" t="s">
        <v>74</v>
      </c>
      <c r="U2191" t="s">
        <v>106</v>
      </c>
      <c r="V2191">
        <v>100</v>
      </c>
      <c r="W2191">
        <v>40</v>
      </c>
      <c r="X2191" t="str">
        <f>IF(Table1[[#This Row],[Driver Age]]&lt;25,"(&lt;25) Young",IF(Table1[[#This Row],[Driver Age]]&lt;=60,"(25–60) Adult","(&gt;60) Senior"))</f>
        <v>(25–60) Adult</v>
      </c>
      <c r="Y2191" t="s">
        <v>75</v>
      </c>
      <c r="Z2191" t="s">
        <v>90</v>
      </c>
      <c r="AA2191" t="s">
        <v>76</v>
      </c>
      <c r="AB2191" t="s">
        <v>77</v>
      </c>
      <c r="AC2191">
        <v>4</v>
      </c>
      <c r="AD2191" t="s">
        <v>47</v>
      </c>
      <c r="AE2191" t="s">
        <v>65</v>
      </c>
      <c r="AF2191" t="s">
        <v>49</v>
      </c>
      <c r="AG2191" t="s">
        <v>143</v>
      </c>
      <c r="AH2191">
        <v>0</v>
      </c>
      <c r="AI2191" t="s">
        <v>108</v>
      </c>
      <c r="AJ2191" t="s">
        <v>67</v>
      </c>
    </row>
    <row r="2192" spans="1:36">
      <c r="A2192" t="s">
        <v>3480</v>
      </c>
      <c r="B2192">
        <f>1</f>
        <v>1</v>
      </c>
      <c r="C2192" t="s">
        <v>253</v>
      </c>
      <c r="D2192" t="str">
        <f>VLOOKUP(Table1[[#This Row],[State Name]], Lookup!$A$2:$B$33, 2, FALSE)</f>
        <v>UK</v>
      </c>
      <c r="E2192" t="s">
        <v>33</v>
      </c>
      <c r="F2192">
        <v>2019</v>
      </c>
      <c r="G2192" t="s">
        <v>130</v>
      </c>
      <c r="H2192">
        <f t="shared" si="34"/>
        <v>4</v>
      </c>
      <c r="I2192" s="3">
        <f>DATE(Table1[[#This Row],[Year]],Table1[[#This Row],[Month_Number]],1)</f>
        <v>43556</v>
      </c>
      <c r="J2192" t="s">
        <v>146</v>
      </c>
      <c r="K2192" t="s">
        <v>1750</v>
      </c>
      <c r="L2192" t="s">
        <v>59</v>
      </c>
      <c r="M2192">
        <v>4</v>
      </c>
      <c r="N2192" t="s">
        <v>38</v>
      </c>
      <c r="O2192">
        <v>7</v>
      </c>
      <c r="P2192">
        <v>5</v>
      </c>
      <c r="Q2192" t="s">
        <v>119</v>
      </c>
      <c r="R2192" t="s">
        <v>88</v>
      </c>
      <c r="S2192" t="s">
        <v>62</v>
      </c>
      <c r="T2192" t="s">
        <v>63</v>
      </c>
      <c r="U2192" t="s">
        <v>106</v>
      </c>
      <c r="V2192">
        <v>111</v>
      </c>
      <c r="W2192">
        <v>69</v>
      </c>
      <c r="X2192" t="str">
        <f>IF(Table1[[#This Row],[Driver Age]]&lt;25,"(&lt;25) Young",IF(Table1[[#This Row],[Driver Age]]&lt;=60,"(25–60) Adult","(&gt;60) Senior"))</f>
        <v>(&gt;60) Senior</v>
      </c>
      <c r="Y2192" t="s">
        <v>44</v>
      </c>
      <c r="Z2192" t="s">
        <v>33</v>
      </c>
      <c r="AA2192" t="s">
        <v>45</v>
      </c>
      <c r="AB2192" t="s">
        <v>97</v>
      </c>
      <c r="AC2192">
        <v>12</v>
      </c>
      <c r="AD2192" t="s">
        <v>135</v>
      </c>
      <c r="AE2192" t="s">
        <v>65</v>
      </c>
      <c r="AF2192" t="s">
        <v>49</v>
      </c>
      <c r="AG2192" t="s">
        <v>50</v>
      </c>
      <c r="AH2192">
        <v>0.71</v>
      </c>
      <c r="AI2192" t="s">
        <v>51</v>
      </c>
      <c r="AJ2192" t="s">
        <v>81</v>
      </c>
    </row>
    <row r="2193" spans="1:36">
      <c r="A2193" t="s">
        <v>3481</v>
      </c>
      <c r="B2193">
        <f>1</f>
        <v>1</v>
      </c>
      <c r="C2193" t="s">
        <v>286</v>
      </c>
      <c r="D2193" t="str">
        <f>VLOOKUP(Table1[[#This Row],[State Name]], Lookup!$A$2:$B$33, 2, FALSE)</f>
        <v>GA</v>
      </c>
      <c r="E2193" t="s">
        <v>33</v>
      </c>
      <c r="F2193">
        <v>2023</v>
      </c>
      <c r="G2193" t="s">
        <v>83</v>
      </c>
      <c r="H2193">
        <f t="shared" si="34"/>
        <v>6</v>
      </c>
      <c r="I2193" s="3">
        <f>DATE(Table1[[#This Row],[Year]],Table1[[#This Row],[Month_Number]],1)</f>
        <v>45078</v>
      </c>
      <c r="J2193" t="s">
        <v>35</v>
      </c>
      <c r="K2193" t="s">
        <v>1539</v>
      </c>
      <c r="L2193" t="s">
        <v>50</v>
      </c>
      <c r="M2193">
        <v>1</v>
      </c>
      <c r="N2193" t="s">
        <v>38</v>
      </c>
      <c r="O2193">
        <v>4</v>
      </c>
      <c r="P2193">
        <v>2</v>
      </c>
      <c r="Q2193" t="s">
        <v>39</v>
      </c>
      <c r="R2193" t="s">
        <v>104</v>
      </c>
      <c r="S2193" t="s">
        <v>41</v>
      </c>
      <c r="T2193" t="s">
        <v>42</v>
      </c>
      <c r="U2193" t="s">
        <v>43</v>
      </c>
      <c r="V2193">
        <v>50</v>
      </c>
      <c r="W2193">
        <v>37</v>
      </c>
      <c r="X2193" t="str">
        <f>IF(Table1[[#This Row],[Driver Age]]&lt;25,"(&lt;25) Young",IF(Table1[[#This Row],[Driver Age]]&lt;=60,"(25–60) Adult","(&gt;60) Senior"))</f>
        <v>(25–60) Adult</v>
      </c>
      <c r="Y2193" t="s">
        <v>44</v>
      </c>
      <c r="Z2193" t="s">
        <v>90</v>
      </c>
      <c r="AA2193" t="s">
        <v>76</v>
      </c>
      <c r="AB2193" t="s">
        <v>64</v>
      </c>
      <c r="AC2193">
        <v>7</v>
      </c>
      <c r="AD2193" t="s">
        <v>78</v>
      </c>
      <c r="AE2193" t="s">
        <v>79</v>
      </c>
      <c r="AF2193" t="s">
        <v>49</v>
      </c>
      <c r="AG2193" t="s">
        <v>50</v>
      </c>
      <c r="AH2193">
        <v>0.5</v>
      </c>
      <c r="AI2193" t="s">
        <v>108</v>
      </c>
      <c r="AJ2193" t="s">
        <v>52</v>
      </c>
    </row>
    <row r="2194" spans="1:36">
      <c r="A2194" t="s">
        <v>3482</v>
      </c>
      <c r="B2194">
        <f>1</f>
        <v>1</v>
      </c>
      <c r="C2194" t="s">
        <v>318</v>
      </c>
      <c r="D2194" t="str">
        <f>VLOOKUP(Table1[[#This Row],[State Name]], Lookup!$A$2:$B$33, 2, FALSE)</f>
        <v>PB</v>
      </c>
      <c r="E2194" t="s">
        <v>33</v>
      </c>
      <c r="F2194">
        <v>2019</v>
      </c>
      <c r="G2194" t="s">
        <v>111</v>
      </c>
      <c r="H2194">
        <f t="shared" si="34"/>
        <v>10</v>
      </c>
      <c r="I2194" s="3">
        <f>DATE(Table1[[#This Row],[Year]],Table1[[#This Row],[Month_Number]],1)</f>
        <v>43739</v>
      </c>
      <c r="J2194" t="s">
        <v>154</v>
      </c>
      <c r="K2194" t="s">
        <v>2703</v>
      </c>
      <c r="L2194" t="s">
        <v>59</v>
      </c>
      <c r="M2194">
        <v>2</v>
      </c>
      <c r="N2194" t="s">
        <v>71</v>
      </c>
      <c r="O2194">
        <v>3</v>
      </c>
      <c r="P2194">
        <v>1</v>
      </c>
      <c r="Q2194" t="s">
        <v>103</v>
      </c>
      <c r="R2194" t="s">
        <v>104</v>
      </c>
      <c r="S2194" t="s">
        <v>62</v>
      </c>
      <c r="T2194" t="s">
        <v>42</v>
      </c>
      <c r="U2194" t="s">
        <v>106</v>
      </c>
      <c r="V2194">
        <v>80</v>
      </c>
      <c r="W2194">
        <v>28</v>
      </c>
      <c r="X2194" t="str">
        <f>IF(Table1[[#This Row],[Driver Age]]&lt;25,"(&lt;25) Young",IF(Table1[[#This Row],[Driver Age]]&lt;=60,"(25–60) Adult","(&gt;60) Senior"))</f>
        <v>(25–60) Adult</v>
      </c>
      <c r="Y2194" t="s">
        <v>75</v>
      </c>
      <c r="Z2194" t="s">
        <v>107</v>
      </c>
      <c r="AA2194" t="s">
        <v>76</v>
      </c>
      <c r="AB2194" t="s">
        <v>97</v>
      </c>
      <c r="AC2194">
        <v>15</v>
      </c>
      <c r="AD2194" t="s">
        <v>135</v>
      </c>
      <c r="AE2194" t="s">
        <v>65</v>
      </c>
      <c r="AF2194" t="s">
        <v>26</v>
      </c>
      <c r="AG2194" t="s">
        <v>50</v>
      </c>
      <c r="AH2194">
        <v>0.33</v>
      </c>
      <c r="AI2194" t="s">
        <v>80</v>
      </c>
      <c r="AJ2194" t="s">
        <v>91</v>
      </c>
    </row>
    <row r="2195" spans="1:36">
      <c r="A2195" t="s">
        <v>3483</v>
      </c>
      <c r="B2195">
        <f>1</f>
        <v>1</v>
      </c>
      <c r="C2195" t="s">
        <v>211</v>
      </c>
      <c r="D2195" t="str">
        <f>VLOOKUP(Table1[[#This Row],[State Name]], Lookup!$A$2:$B$33, 2, FALSE)</f>
        <v>WB</v>
      </c>
      <c r="E2195" t="s">
        <v>265</v>
      </c>
      <c r="F2195">
        <v>2019</v>
      </c>
      <c r="G2195" t="s">
        <v>130</v>
      </c>
      <c r="H2195">
        <f t="shared" si="34"/>
        <v>4</v>
      </c>
      <c r="I2195" s="3">
        <f>DATE(Table1[[#This Row],[Year]],Table1[[#This Row],[Month_Number]],1)</f>
        <v>43556</v>
      </c>
      <c r="J2195" t="s">
        <v>154</v>
      </c>
      <c r="K2195" t="s">
        <v>3484</v>
      </c>
      <c r="L2195" t="s">
        <v>59</v>
      </c>
      <c r="M2195">
        <v>2</v>
      </c>
      <c r="N2195" t="s">
        <v>86</v>
      </c>
      <c r="O2195">
        <v>10</v>
      </c>
      <c r="P2195">
        <v>1</v>
      </c>
      <c r="Q2195" t="s">
        <v>72</v>
      </c>
      <c r="R2195" t="s">
        <v>40</v>
      </c>
      <c r="S2195" t="s">
        <v>73</v>
      </c>
      <c r="T2195" t="s">
        <v>63</v>
      </c>
      <c r="U2195" t="s">
        <v>33</v>
      </c>
      <c r="V2195">
        <v>55</v>
      </c>
      <c r="W2195">
        <v>20</v>
      </c>
      <c r="X2195" t="str">
        <f>IF(Table1[[#This Row],[Driver Age]]&lt;25,"(&lt;25) Young",IF(Table1[[#This Row],[Driver Age]]&lt;=60,"(25–60) Adult","(&gt;60) Senior"))</f>
        <v>(&lt;25) Young</v>
      </c>
      <c r="Y2195" t="s">
        <v>44</v>
      </c>
      <c r="Z2195" t="s">
        <v>107</v>
      </c>
      <c r="AA2195" t="s">
        <v>45</v>
      </c>
      <c r="AB2195" t="s">
        <v>77</v>
      </c>
      <c r="AC2195">
        <v>3</v>
      </c>
      <c r="AD2195" t="s">
        <v>47</v>
      </c>
      <c r="AE2195" t="s">
        <v>65</v>
      </c>
      <c r="AF2195" t="s">
        <v>26</v>
      </c>
      <c r="AG2195" t="s">
        <v>50</v>
      </c>
      <c r="AH2195">
        <v>0.1</v>
      </c>
      <c r="AI2195" t="s">
        <v>168</v>
      </c>
      <c r="AJ2195" t="s">
        <v>52</v>
      </c>
    </row>
    <row r="2196" spans="1:36">
      <c r="A2196" t="s">
        <v>3485</v>
      </c>
      <c r="B2196">
        <f>1</f>
        <v>1</v>
      </c>
      <c r="C2196" t="s">
        <v>234</v>
      </c>
      <c r="D2196" t="str">
        <f>VLOOKUP(Table1[[#This Row],[State Name]], Lookup!$A$2:$B$33, 2, FALSE)</f>
        <v>TR</v>
      </c>
      <c r="E2196" t="s">
        <v>33</v>
      </c>
      <c r="F2196">
        <v>2018</v>
      </c>
      <c r="G2196" t="s">
        <v>100</v>
      </c>
      <c r="H2196">
        <f t="shared" si="34"/>
        <v>11</v>
      </c>
      <c r="I2196" s="3">
        <f>DATE(Table1[[#This Row],[Year]],Table1[[#This Row],[Month_Number]],1)</f>
        <v>43405</v>
      </c>
      <c r="J2196" t="s">
        <v>84</v>
      </c>
      <c r="K2196" t="s">
        <v>1011</v>
      </c>
      <c r="L2196" t="s">
        <v>37</v>
      </c>
      <c r="M2196">
        <v>5</v>
      </c>
      <c r="N2196" t="s">
        <v>113</v>
      </c>
      <c r="O2196">
        <v>1</v>
      </c>
      <c r="P2196">
        <v>4</v>
      </c>
      <c r="Q2196" t="s">
        <v>87</v>
      </c>
      <c r="R2196" t="s">
        <v>40</v>
      </c>
      <c r="S2196" t="s">
        <v>120</v>
      </c>
      <c r="T2196" t="s">
        <v>63</v>
      </c>
      <c r="U2196" t="s">
        <v>33</v>
      </c>
      <c r="V2196">
        <v>108</v>
      </c>
      <c r="W2196">
        <v>32</v>
      </c>
      <c r="X2196" t="str">
        <f>IF(Table1[[#This Row],[Driver Age]]&lt;25,"(&lt;25) Young",IF(Table1[[#This Row],[Driver Age]]&lt;=60,"(25–60) Adult","(&gt;60) Senior"))</f>
        <v>(25–60) Adult</v>
      </c>
      <c r="Y2196" t="s">
        <v>75</v>
      </c>
      <c r="Z2196" t="s">
        <v>33</v>
      </c>
      <c r="AA2196" t="s">
        <v>76</v>
      </c>
      <c r="AB2196" t="s">
        <v>64</v>
      </c>
      <c r="AC2196">
        <v>9</v>
      </c>
      <c r="AD2196" t="s">
        <v>78</v>
      </c>
      <c r="AE2196" t="s">
        <v>65</v>
      </c>
      <c r="AF2196" t="s">
        <v>26</v>
      </c>
      <c r="AG2196" t="s">
        <v>50</v>
      </c>
      <c r="AH2196">
        <v>4</v>
      </c>
      <c r="AI2196" t="s">
        <v>80</v>
      </c>
      <c r="AJ2196" t="s">
        <v>67</v>
      </c>
    </row>
    <row r="2197" spans="1:36">
      <c r="A2197" t="s">
        <v>3486</v>
      </c>
      <c r="B2197">
        <f>1</f>
        <v>1</v>
      </c>
      <c r="C2197" t="s">
        <v>122</v>
      </c>
      <c r="D2197" t="str">
        <f>VLOOKUP(Table1[[#This Row],[State Name]], Lookup!$A$2:$B$33, 2, FALSE)</f>
        <v>RJ</v>
      </c>
      <c r="E2197" t="s">
        <v>483</v>
      </c>
      <c r="F2197">
        <v>2023</v>
      </c>
      <c r="G2197" t="s">
        <v>130</v>
      </c>
      <c r="H2197">
        <f t="shared" si="34"/>
        <v>4</v>
      </c>
      <c r="I2197" s="3">
        <f>DATE(Table1[[#This Row],[Year]],Table1[[#This Row],[Month_Number]],1)</f>
        <v>45017</v>
      </c>
      <c r="J2197" t="s">
        <v>84</v>
      </c>
      <c r="K2197" t="s">
        <v>3487</v>
      </c>
      <c r="L2197" t="s">
        <v>37</v>
      </c>
      <c r="M2197">
        <v>2</v>
      </c>
      <c r="N2197" t="s">
        <v>86</v>
      </c>
      <c r="O2197">
        <v>5</v>
      </c>
      <c r="P2197">
        <v>5</v>
      </c>
      <c r="Q2197" t="s">
        <v>103</v>
      </c>
      <c r="R2197" t="s">
        <v>40</v>
      </c>
      <c r="S2197" t="s">
        <v>62</v>
      </c>
      <c r="T2197" t="s">
        <v>105</v>
      </c>
      <c r="U2197" t="s">
        <v>106</v>
      </c>
      <c r="V2197">
        <v>46</v>
      </c>
      <c r="W2197">
        <v>51</v>
      </c>
      <c r="X2197" t="str">
        <f>IF(Table1[[#This Row],[Driver Age]]&lt;25,"(&lt;25) Young",IF(Table1[[#This Row],[Driver Age]]&lt;=60,"(25–60) Adult","(&gt;60) Senior"))</f>
        <v>(25–60) Adult</v>
      </c>
      <c r="Y2197" t="s">
        <v>44</v>
      </c>
      <c r="Z2197" t="s">
        <v>90</v>
      </c>
      <c r="AA2197" t="s">
        <v>76</v>
      </c>
      <c r="AB2197" t="s">
        <v>97</v>
      </c>
      <c r="AC2197">
        <v>12</v>
      </c>
      <c r="AD2197" t="s">
        <v>135</v>
      </c>
      <c r="AE2197" t="s">
        <v>79</v>
      </c>
      <c r="AF2197" t="s">
        <v>26</v>
      </c>
      <c r="AG2197" t="s">
        <v>50</v>
      </c>
      <c r="AH2197">
        <v>1</v>
      </c>
      <c r="AI2197" t="s">
        <v>66</v>
      </c>
      <c r="AJ2197" t="s">
        <v>109</v>
      </c>
    </row>
    <row r="2198" spans="1:36">
      <c r="A2198" t="s">
        <v>3488</v>
      </c>
      <c r="B2198">
        <f>1</f>
        <v>1</v>
      </c>
      <c r="C2198" t="s">
        <v>220</v>
      </c>
      <c r="D2198" t="str">
        <f>VLOOKUP(Table1[[#This Row],[State Name]], Lookup!$A$2:$B$33, 2, FALSE)</f>
        <v>NL</v>
      </c>
      <c r="E2198" t="s">
        <v>33</v>
      </c>
      <c r="F2198">
        <v>2022</v>
      </c>
      <c r="G2198" t="s">
        <v>100</v>
      </c>
      <c r="H2198">
        <f t="shared" si="34"/>
        <v>11</v>
      </c>
      <c r="I2198" s="3">
        <f>DATE(Table1[[#This Row],[Year]],Table1[[#This Row],[Month_Number]],1)</f>
        <v>44866</v>
      </c>
      <c r="J2198" t="s">
        <v>154</v>
      </c>
      <c r="K2198" t="s">
        <v>1136</v>
      </c>
      <c r="L2198" t="s">
        <v>37</v>
      </c>
      <c r="M2198">
        <v>4</v>
      </c>
      <c r="N2198" t="s">
        <v>71</v>
      </c>
      <c r="O2198">
        <v>1</v>
      </c>
      <c r="P2198">
        <v>5</v>
      </c>
      <c r="Q2198" t="s">
        <v>39</v>
      </c>
      <c r="R2198" t="s">
        <v>104</v>
      </c>
      <c r="S2198" t="s">
        <v>73</v>
      </c>
      <c r="T2198" t="s">
        <v>74</v>
      </c>
      <c r="U2198" t="s">
        <v>43</v>
      </c>
      <c r="V2198">
        <v>38</v>
      </c>
      <c r="W2198">
        <v>54</v>
      </c>
      <c r="X2198" t="str">
        <f>IF(Table1[[#This Row],[Driver Age]]&lt;25,"(&lt;25) Young",IF(Table1[[#This Row],[Driver Age]]&lt;=60,"(25–60) Adult","(&gt;60) Senior"))</f>
        <v>(25–60) Adult</v>
      </c>
      <c r="Y2198" t="s">
        <v>75</v>
      </c>
      <c r="Z2198" t="s">
        <v>90</v>
      </c>
      <c r="AA2198" t="s">
        <v>45</v>
      </c>
      <c r="AB2198" t="s">
        <v>77</v>
      </c>
      <c r="AC2198">
        <v>17</v>
      </c>
      <c r="AD2198" t="s">
        <v>114</v>
      </c>
      <c r="AE2198" t="s">
        <v>79</v>
      </c>
      <c r="AF2198" t="s">
        <v>26</v>
      </c>
      <c r="AG2198" t="s">
        <v>50</v>
      </c>
      <c r="AH2198">
        <v>5</v>
      </c>
      <c r="AI2198" t="s">
        <v>66</v>
      </c>
      <c r="AJ2198" t="s">
        <v>109</v>
      </c>
    </row>
    <row r="2199" spans="1:36">
      <c r="A2199" t="s">
        <v>3489</v>
      </c>
      <c r="B2199">
        <f>1</f>
        <v>1</v>
      </c>
      <c r="C2199" t="s">
        <v>122</v>
      </c>
      <c r="D2199" t="str">
        <f>VLOOKUP(Table1[[#This Row],[State Name]], Lookup!$A$2:$B$33, 2, FALSE)</f>
        <v>RJ</v>
      </c>
      <c r="E2199" t="s">
        <v>1191</v>
      </c>
      <c r="F2199">
        <v>2018</v>
      </c>
      <c r="G2199" t="s">
        <v>94</v>
      </c>
      <c r="H2199">
        <f t="shared" si="34"/>
        <v>8</v>
      </c>
      <c r="I2199" s="3">
        <f>DATE(Table1[[#This Row],[Year]],Table1[[#This Row],[Month_Number]],1)</f>
        <v>43313</v>
      </c>
      <c r="J2199" t="s">
        <v>146</v>
      </c>
      <c r="K2199" t="s">
        <v>3359</v>
      </c>
      <c r="L2199" t="s">
        <v>50</v>
      </c>
      <c r="M2199">
        <v>3</v>
      </c>
      <c r="N2199" t="s">
        <v>71</v>
      </c>
      <c r="O2199">
        <v>3</v>
      </c>
      <c r="P2199">
        <v>1</v>
      </c>
      <c r="Q2199" t="s">
        <v>72</v>
      </c>
      <c r="R2199" t="s">
        <v>40</v>
      </c>
      <c r="S2199" t="s">
        <v>62</v>
      </c>
      <c r="T2199" t="s">
        <v>74</v>
      </c>
      <c r="U2199" t="s">
        <v>33</v>
      </c>
      <c r="V2199">
        <v>98</v>
      </c>
      <c r="W2199">
        <v>49</v>
      </c>
      <c r="X2199" t="str">
        <f>IF(Table1[[#This Row],[Driver Age]]&lt;25,"(&lt;25) Young",IF(Table1[[#This Row],[Driver Age]]&lt;=60,"(25–60) Adult","(&gt;60) Senior"))</f>
        <v>(25–60) Adult</v>
      </c>
      <c r="Y2199" t="s">
        <v>44</v>
      </c>
      <c r="Z2199" t="s">
        <v>90</v>
      </c>
      <c r="AA2199" t="s">
        <v>76</v>
      </c>
      <c r="AB2199" t="s">
        <v>46</v>
      </c>
      <c r="AC2199">
        <v>12</v>
      </c>
      <c r="AD2199" t="s">
        <v>135</v>
      </c>
      <c r="AE2199" t="s">
        <v>65</v>
      </c>
      <c r="AF2199" t="s">
        <v>49</v>
      </c>
      <c r="AG2199" t="s">
        <v>50</v>
      </c>
      <c r="AH2199">
        <v>0.33</v>
      </c>
      <c r="AI2199" t="s">
        <v>108</v>
      </c>
      <c r="AJ2199" t="s">
        <v>67</v>
      </c>
    </row>
    <row r="2200" spans="1:36">
      <c r="A2200" t="s">
        <v>3490</v>
      </c>
      <c r="B2200">
        <f>1</f>
        <v>1</v>
      </c>
      <c r="C2200" t="s">
        <v>149</v>
      </c>
      <c r="D2200" t="str">
        <f>VLOOKUP(Table1[[#This Row],[State Name]], Lookup!$A$2:$B$33, 2, FALSE)</f>
        <v>AR</v>
      </c>
      <c r="E2200" t="s">
        <v>33</v>
      </c>
      <c r="F2200">
        <v>2023</v>
      </c>
      <c r="G2200" t="s">
        <v>94</v>
      </c>
      <c r="H2200">
        <f t="shared" si="34"/>
        <v>8</v>
      </c>
      <c r="I2200" s="3">
        <f>DATE(Table1[[#This Row],[Year]],Table1[[#This Row],[Month_Number]],1)</f>
        <v>45139</v>
      </c>
      <c r="J2200" t="s">
        <v>57</v>
      </c>
      <c r="K2200" t="s">
        <v>3201</v>
      </c>
      <c r="L2200" t="s">
        <v>37</v>
      </c>
      <c r="M2200">
        <v>1</v>
      </c>
      <c r="N2200" t="s">
        <v>71</v>
      </c>
      <c r="O2200">
        <v>0</v>
      </c>
      <c r="P2200">
        <v>1</v>
      </c>
      <c r="Q2200" t="s">
        <v>103</v>
      </c>
      <c r="R2200" t="s">
        <v>40</v>
      </c>
      <c r="S2200" t="s">
        <v>41</v>
      </c>
      <c r="T2200" t="s">
        <v>42</v>
      </c>
      <c r="U2200" t="s">
        <v>43</v>
      </c>
      <c r="V2200">
        <v>65</v>
      </c>
      <c r="W2200">
        <v>41</v>
      </c>
      <c r="X2200" t="str">
        <f>IF(Table1[[#This Row],[Driver Age]]&lt;25,"(&lt;25) Young",IF(Table1[[#This Row],[Driver Age]]&lt;=60,"(25–60) Adult","(&gt;60) Senior"))</f>
        <v>(25–60) Adult</v>
      </c>
      <c r="Y2200" t="s">
        <v>75</v>
      </c>
      <c r="Z2200" t="s">
        <v>107</v>
      </c>
      <c r="AA2200" t="s">
        <v>76</v>
      </c>
      <c r="AB2200" t="s">
        <v>97</v>
      </c>
      <c r="AC2200">
        <v>23</v>
      </c>
      <c r="AD2200" t="s">
        <v>47</v>
      </c>
      <c r="AE2200" t="s">
        <v>79</v>
      </c>
      <c r="AF2200" t="s">
        <v>49</v>
      </c>
      <c r="AG2200" t="s">
        <v>50</v>
      </c>
      <c r="AH2200">
        <v>0</v>
      </c>
      <c r="AI2200" t="s">
        <v>108</v>
      </c>
      <c r="AJ2200" t="s">
        <v>52</v>
      </c>
    </row>
    <row r="2201" spans="1:36">
      <c r="A2201" t="s">
        <v>3491</v>
      </c>
      <c r="B2201">
        <f>1</f>
        <v>1</v>
      </c>
      <c r="C2201" t="s">
        <v>318</v>
      </c>
      <c r="D2201" t="str">
        <f>VLOOKUP(Table1[[#This Row],[State Name]], Lookup!$A$2:$B$33, 2, FALSE)</f>
        <v>PB</v>
      </c>
      <c r="E2201" t="s">
        <v>33</v>
      </c>
      <c r="F2201">
        <v>2022</v>
      </c>
      <c r="G2201" t="s">
        <v>111</v>
      </c>
      <c r="H2201">
        <f t="shared" si="34"/>
        <v>10</v>
      </c>
      <c r="I2201" s="3">
        <f>DATE(Table1[[#This Row],[Year]],Table1[[#This Row],[Month_Number]],1)</f>
        <v>44835</v>
      </c>
      <c r="J2201" t="s">
        <v>101</v>
      </c>
      <c r="K2201" t="s">
        <v>2955</v>
      </c>
      <c r="L2201" t="s">
        <v>50</v>
      </c>
      <c r="M2201">
        <v>5</v>
      </c>
      <c r="N2201" t="s">
        <v>128</v>
      </c>
      <c r="O2201">
        <v>1</v>
      </c>
      <c r="P2201">
        <v>5</v>
      </c>
      <c r="Q2201" t="s">
        <v>103</v>
      </c>
      <c r="R2201" t="s">
        <v>40</v>
      </c>
      <c r="S2201" t="s">
        <v>41</v>
      </c>
      <c r="T2201" t="s">
        <v>105</v>
      </c>
      <c r="U2201" t="s">
        <v>33</v>
      </c>
      <c r="V2201">
        <v>52</v>
      </c>
      <c r="W2201">
        <v>59</v>
      </c>
      <c r="X2201" t="str">
        <f>IF(Table1[[#This Row],[Driver Age]]&lt;25,"(&lt;25) Young",IF(Table1[[#This Row],[Driver Age]]&lt;=60,"(25–60) Adult","(&gt;60) Senior"))</f>
        <v>(25–60) Adult</v>
      </c>
      <c r="Y2201" t="s">
        <v>75</v>
      </c>
      <c r="Z2201" t="s">
        <v>90</v>
      </c>
      <c r="AA2201" t="s">
        <v>76</v>
      </c>
      <c r="AB2201" t="s">
        <v>97</v>
      </c>
      <c r="AC2201">
        <v>8</v>
      </c>
      <c r="AD2201" t="s">
        <v>78</v>
      </c>
      <c r="AE2201" t="s">
        <v>79</v>
      </c>
      <c r="AF2201" t="s">
        <v>49</v>
      </c>
      <c r="AG2201" t="s">
        <v>50</v>
      </c>
      <c r="AH2201">
        <v>5</v>
      </c>
      <c r="AI2201" t="s">
        <v>66</v>
      </c>
      <c r="AJ2201" t="s">
        <v>52</v>
      </c>
    </row>
    <row r="2202" spans="1:36">
      <c r="A2202" t="s">
        <v>3492</v>
      </c>
      <c r="B2202">
        <f>1</f>
        <v>1</v>
      </c>
      <c r="C2202" t="s">
        <v>116</v>
      </c>
      <c r="D2202" t="str">
        <f>VLOOKUP(Table1[[#This Row],[State Name]], Lookup!$A$2:$B$33, 2, FALSE)</f>
        <v>HP</v>
      </c>
      <c r="E2202" t="s">
        <v>33</v>
      </c>
      <c r="F2202">
        <v>2021</v>
      </c>
      <c r="G2202" t="s">
        <v>124</v>
      </c>
      <c r="H2202">
        <f t="shared" si="34"/>
        <v>7</v>
      </c>
      <c r="I2202" s="3">
        <f>DATE(Table1[[#This Row],[Year]],Table1[[#This Row],[Month_Number]],1)</f>
        <v>44378</v>
      </c>
      <c r="J2202" t="s">
        <v>101</v>
      </c>
      <c r="K2202" t="s">
        <v>1652</v>
      </c>
      <c r="L2202" t="s">
        <v>50</v>
      </c>
      <c r="M2202">
        <v>5</v>
      </c>
      <c r="N2202" t="s">
        <v>86</v>
      </c>
      <c r="O2202">
        <v>8</v>
      </c>
      <c r="P2202">
        <v>3</v>
      </c>
      <c r="Q2202" t="s">
        <v>119</v>
      </c>
      <c r="R2202" t="s">
        <v>61</v>
      </c>
      <c r="S2202" t="s">
        <v>62</v>
      </c>
      <c r="T2202" t="s">
        <v>63</v>
      </c>
      <c r="U2202" t="s">
        <v>43</v>
      </c>
      <c r="V2202">
        <v>55</v>
      </c>
      <c r="W2202">
        <v>25</v>
      </c>
      <c r="X2202" t="str">
        <f>IF(Table1[[#This Row],[Driver Age]]&lt;25,"(&lt;25) Young",IF(Table1[[#This Row],[Driver Age]]&lt;=60,"(25–60) Adult","(&gt;60) Senior"))</f>
        <v>(25–60) Adult</v>
      </c>
      <c r="Y2202" t="s">
        <v>75</v>
      </c>
      <c r="Z2202" t="s">
        <v>33</v>
      </c>
      <c r="AA2202" t="s">
        <v>76</v>
      </c>
      <c r="AB2202" t="s">
        <v>46</v>
      </c>
      <c r="AC2202">
        <v>19</v>
      </c>
      <c r="AD2202" t="s">
        <v>114</v>
      </c>
      <c r="AE2202" t="s">
        <v>48</v>
      </c>
      <c r="AF2202" t="s">
        <v>49</v>
      </c>
      <c r="AG2202" t="s">
        <v>50</v>
      </c>
      <c r="AH2202">
        <v>0.38</v>
      </c>
      <c r="AI2202" t="s">
        <v>80</v>
      </c>
      <c r="AJ2202" t="s">
        <v>52</v>
      </c>
    </row>
    <row r="2203" spans="1:36">
      <c r="A2203" t="s">
        <v>3493</v>
      </c>
      <c r="B2203">
        <f>1</f>
        <v>1</v>
      </c>
      <c r="C2203" t="s">
        <v>215</v>
      </c>
      <c r="D2203" t="str">
        <f>VLOOKUP(Table1[[#This Row],[State Name]], Lookup!$A$2:$B$33, 2, FALSE)</f>
        <v>KL</v>
      </c>
      <c r="E2203" t="s">
        <v>33</v>
      </c>
      <c r="F2203">
        <v>2018</v>
      </c>
      <c r="G2203" t="s">
        <v>83</v>
      </c>
      <c r="H2203">
        <f t="shared" si="34"/>
        <v>6</v>
      </c>
      <c r="I2203" s="3">
        <f>DATE(Table1[[#This Row],[Year]],Table1[[#This Row],[Month_Number]],1)</f>
        <v>43252</v>
      </c>
      <c r="J2203" t="s">
        <v>57</v>
      </c>
      <c r="K2203" t="s">
        <v>853</v>
      </c>
      <c r="L2203" t="s">
        <v>50</v>
      </c>
      <c r="M2203">
        <v>4</v>
      </c>
      <c r="N2203" t="s">
        <v>38</v>
      </c>
      <c r="O2203">
        <v>0</v>
      </c>
      <c r="P2203">
        <v>3</v>
      </c>
      <c r="Q2203" t="s">
        <v>103</v>
      </c>
      <c r="R2203" t="s">
        <v>104</v>
      </c>
      <c r="S2203" t="s">
        <v>120</v>
      </c>
      <c r="T2203" t="s">
        <v>63</v>
      </c>
      <c r="U2203" t="s">
        <v>106</v>
      </c>
      <c r="V2203">
        <v>66</v>
      </c>
      <c r="W2203">
        <v>47</v>
      </c>
      <c r="X2203" t="str">
        <f>IF(Table1[[#This Row],[Driver Age]]&lt;25,"(&lt;25) Young",IF(Table1[[#This Row],[Driver Age]]&lt;=60,"(25–60) Adult","(&gt;60) Senior"))</f>
        <v>(25–60) Adult</v>
      </c>
      <c r="Y2203" t="s">
        <v>44</v>
      </c>
      <c r="Z2203" t="s">
        <v>33</v>
      </c>
      <c r="AA2203" t="s">
        <v>76</v>
      </c>
      <c r="AB2203" t="s">
        <v>97</v>
      </c>
      <c r="AC2203">
        <v>2</v>
      </c>
      <c r="AD2203" t="s">
        <v>47</v>
      </c>
      <c r="AE2203" t="s">
        <v>65</v>
      </c>
      <c r="AF2203" t="s">
        <v>49</v>
      </c>
      <c r="AG2203" t="s">
        <v>50</v>
      </c>
      <c r="AH2203">
        <v>0</v>
      </c>
      <c r="AI2203" t="s">
        <v>108</v>
      </c>
      <c r="AJ2203" t="s">
        <v>52</v>
      </c>
    </row>
    <row r="2204" spans="1:36">
      <c r="A2204" t="s">
        <v>3494</v>
      </c>
      <c r="B2204">
        <f>1</f>
        <v>1</v>
      </c>
      <c r="C2204" t="s">
        <v>253</v>
      </c>
      <c r="D2204" t="str">
        <f>VLOOKUP(Table1[[#This Row],[State Name]], Lookup!$A$2:$B$33, 2, FALSE)</f>
        <v>UK</v>
      </c>
      <c r="E2204" t="s">
        <v>33</v>
      </c>
      <c r="F2204">
        <v>2022</v>
      </c>
      <c r="G2204" t="s">
        <v>192</v>
      </c>
      <c r="H2204">
        <f t="shared" si="34"/>
        <v>3</v>
      </c>
      <c r="I2204" s="3">
        <f>DATE(Table1[[#This Row],[Year]],Table1[[#This Row],[Month_Number]],1)</f>
        <v>44621</v>
      </c>
      <c r="J2204" t="s">
        <v>84</v>
      </c>
      <c r="K2204" t="s">
        <v>1272</v>
      </c>
      <c r="L2204" t="s">
        <v>50</v>
      </c>
      <c r="M2204">
        <v>1</v>
      </c>
      <c r="N2204" t="s">
        <v>86</v>
      </c>
      <c r="O2204">
        <v>4</v>
      </c>
      <c r="P2204">
        <v>1</v>
      </c>
      <c r="Q2204" t="s">
        <v>119</v>
      </c>
      <c r="R2204" t="s">
        <v>104</v>
      </c>
      <c r="S2204" t="s">
        <v>62</v>
      </c>
      <c r="T2204" t="s">
        <v>74</v>
      </c>
      <c r="U2204" t="s">
        <v>89</v>
      </c>
      <c r="V2204">
        <v>71</v>
      </c>
      <c r="W2204">
        <v>39</v>
      </c>
      <c r="X2204" t="str">
        <f>IF(Table1[[#This Row],[Driver Age]]&lt;25,"(&lt;25) Young",IF(Table1[[#This Row],[Driver Age]]&lt;=60,"(25–60) Adult","(&gt;60) Senior"))</f>
        <v>(25–60) Adult</v>
      </c>
      <c r="Y2204" t="s">
        <v>44</v>
      </c>
      <c r="Z2204" t="s">
        <v>90</v>
      </c>
      <c r="AA2204" t="s">
        <v>45</v>
      </c>
      <c r="AB2204" t="s">
        <v>97</v>
      </c>
      <c r="AC2204">
        <v>10</v>
      </c>
      <c r="AD2204" t="s">
        <v>78</v>
      </c>
      <c r="AE2204" t="s">
        <v>79</v>
      </c>
      <c r="AF2204" t="s">
        <v>26</v>
      </c>
      <c r="AG2204" t="s">
        <v>50</v>
      </c>
      <c r="AH2204">
        <v>0.25</v>
      </c>
      <c r="AI2204" t="s">
        <v>108</v>
      </c>
      <c r="AJ2204" t="s">
        <v>91</v>
      </c>
    </row>
    <row r="2205" spans="1:36">
      <c r="A2205" t="s">
        <v>3495</v>
      </c>
      <c r="B2205">
        <f>1</f>
        <v>1</v>
      </c>
      <c r="C2205" t="s">
        <v>69</v>
      </c>
      <c r="D2205" t="str">
        <f>VLOOKUP(Table1[[#This Row],[State Name]], Lookup!$A$2:$B$33, 2, FALSE)</f>
        <v>CG</v>
      </c>
      <c r="E2205" t="s">
        <v>33</v>
      </c>
      <c r="F2205">
        <v>2019</v>
      </c>
      <c r="G2205" t="s">
        <v>130</v>
      </c>
      <c r="H2205">
        <f t="shared" si="34"/>
        <v>4</v>
      </c>
      <c r="I2205" s="3">
        <f>DATE(Table1[[#This Row],[Year]],Table1[[#This Row],[Month_Number]],1)</f>
        <v>43556</v>
      </c>
      <c r="J2205" t="s">
        <v>101</v>
      </c>
      <c r="K2205" t="s">
        <v>3496</v>
      </c>
      <c r="L2205" t="s">
        <v>59</v>
      </c>
      <c r="M2205">
        <v>5</v>
      </c>
      <c r="N2205" t="s">
        <v>113</v>
      </c>
      <c r="O2205">
        <v>4</v>
      </c>
      <c r="P2205">
        <v>4</v>
      </c>
      <c r="Q2205" t="s">
        <v>103</v>
      </c>
      <c r="R2205" t="s">
        <v>40</v>
      </c>
      <c r="S2205" t="s">
        <v>41</v>
      </c>
      <c r="T2205" t="s">
        <v>105</v>
      </c>
      <c r="U2205" t="s">
        <v>33</v>
      </c>
      <c r="V2205">
        <v>56</v>
      </c>
      <c r="W2205">
        <v>21</v>
      </c>
      <c r="X2205" t="str">
        <f>IF(Table1[[#This Row],[Driver Age]]&lt;25,"(&lt;25) Young",IF(Table1[[#This Row],[Driver Age]]&lt;=60,"(25–60) Adult","(&gt;60) Senior"))</f>
        <v>(&lt;25) Young</v>
      </c>
      <c r="Y2205" t="s">
        <v>44</v>
      </c>
      <c r="Z2205" t="s">
        <v>33</v>
      </c>
      <c r="AA2205" t="s">
        <v>76</v>
      </c>
      <c r="AB2205" t="s">
        <v>46</v>
      </c>
      <c r="AC2205">
        <v>21</v>
      </c>
      <c r="AD2205" t="s">
        <v>47</v>
      </c>
      <c r="AE2205" t="s">
        <v>65</v>
      </c>
      <c r="AF2205" t="s">
        <v>49</v>
      </c>
      <c r="AG2205" t="s">
        <v>50</v>
      </c>
      <c r="AH2205">
        <v>1</v>
      </c>
      <c r="AI2205" t="s">
        <v>168</v>
      </c>
      <c r="AJ2205" t="s">
        <v>52</v>
      </c>
    </row>
    <row r="2206" spans="1:36">
      <c r="A2206" t="s">
        <v>3497</v>
      </c>
      <c r="B2206">
        <f>1</f>
        <v>1</v>
      </c>
      <c r="C2206" t="s">
        <v>122</v>
      </c>
      <c r="D2206" t="str">
        <f>VLOOKUP(Table1[[#This Row],[State Name]], Lookup!$A$2:$B$33, 2, FALSE)</f>
        <v>RJ</v>
      </c>
      <c r="E2206" t="s">
        <v>1191</v>
      </c>
      <c r="F2206">
        <v>2021</v>
      </c>
      <c r="G2206" t="s">
        <v>192</v>
      </c>
      <c r="H2206">
        <f t="shared" si="34"/>
        <v>3</v>
      </c>
      <c r="I2206" s="3">
        <f>DATE(Table1[[#This Row],[Year]],Table1[[#This Row],[Month_Number]],1)</f>
        <v>44256</v>
      </c>
      <c r="J2206" t="s">
        <v>154</v>
      </c>
      <c r="K2206" t="s">
        <v>2540</v>
      </c>
      <c r="L2206" t="s">
        <v>37</v>
      </c>
      <c r="M2206">
        <v>5</v>
      </c>
      <c r="N2206" t="s">
        <v>60</v>
      </c>
      <c r="O2206">
        <v>9</v>
      </c>
      <c r="P2206">
        <v>2</v>
      </c>
      <c r="Q2206" t="s">
        <v>39</v>
      </c>
      <c r="R2206" t="s">
        <v>61</v>
      </c>
      <c r="S2206" t="s">
        <v>120</v>
      </c>
      <c r="T2206" t="s">
        <v>63</v>
      </c>
      <c r="U2206" t="s">
        <v>89</v>
      </c>
      <c r="V2206">
        <v>48</v>
      </c>
      <c r="W2206">
        <v>23</v>
      </c>
      <c r="X2206" t="str">
        <f>IF(Table1[[#This Row],[Driver Age]]&lt;25,"(&lt;25) Young",IF(Table1[[#This Row],[Driver Age]]&lt;=60,"(25–60) Adult","(&gt;60) Senior"))</f>
        <v>(&lt;25) Young</v>
      </c>
      <c r="Y2206" t="s">
        <v>44</v>
      </c>
      <c r="Z2206" t="s">
        <v>33</v>
      </c>
      <c r="AA2206" t="s">
        <v>76</v>
      </c>
      <c r="AB2206" t="s">
        <v>97</v>
      </c>
      <c r="AC2206">
        <v>4</v>
      </c>
      <c r="AD2206" t="s">
        <v>47</v>
      </c>
      <c r="AE2206" t="s">
        <v>48</v>
      </c>
      <c r="AF2206" t="s">
        <v>26</v>
      </c>
      <c r="AG2206" t="s">
        <v>50</v>
      </c>
      <c r="AH2206">
        <v>0.22</v>
      </c>
      <c r="AI2206" t="s">
        <v>168</v>
      </c>
      <c r="AJ2206" t="s">
        <v>109</v>
      </c>
    </row>
    <row r="2207" spans="1:36">
      <c r="A2207" t="s">
        <v>3498</v>
      </c>
      <c r="B2207">
        <f>1</f>
        <v>1</v>
      </c>
      <c r="C2207" t="s">
        <v>215</v>
      </c>
      <c r="D2207" t="str">
        <f>VLOOKUP(Table1[[#This Row],[State Name]], Lookup!$A$2:$B$33, 2, FALSE)</f>
        <v>KL</v>
      </c>
      <c r="E2207" t="s">
        <v>33</v>
      </c>
      <c r="F2207">
        <v>2018</v>
      </c>
      <c r="G2207" t="s">
        <v>94</v>
      </c>
      <c r="H2207">
        <f t="shared" si="34"/>
        <v>8</v>
      </c>
      <c r="I2207" s="3">
        <f>DATE(Table1[[#This Row],[Year]],Table1[[#This Row],[Month_Number]],1)</f>
        <v>43313</v>
      </c>
      <c r="J2207" t="s">
        <v>35</v>
      </c>
      <c r="K2207" t="s">
        <v>567</v>
      </c>
      <c r="L2207" t="s">
        <v>37</v>
      </c>
      <c r="M2207">
        <v>3</v>
      </c>
      <c r="N2207" t="s">
        <v>60</v>
      </c>
      <c r="O2207">
        <v>5</v>
      </c>
      <c r="P2207">
        <v>2</v>
      </c>
      <c r="Q2207" t="s">
        <v>87</v>
      </c>
      <c r="R2207" t="s">
        <v>88</v>
      </c>
      <c r="S2207" t="s">
        <v>120</v>
      </c>
      <c r="T2207" t="s">
        <v>74</v>
      </c>
      <c r="U2207" t="s">
        <v>33</v>
      </c>
      <c r="V2207">
        <v>81</v>
      </c>
      <c r="W2207">
        <v>57</v>
      </c>
      <c r="X2207" t="str">
        <f>IF(Table1[[#This Row],[Driver Age]]&lt;25,"(&lt;25) Young",IF(Table1[[#This Row],[Driver Age]]&lt;=60,"(25–60) Adult","(&gt;60) Senior"))</f>
        <v>(25–60) Adult</v>
      </c>
      <c r="Y2207" t="s">
        <v>44</v>
      </c>
      <c r="Z2207" t="s">
        <v>107</v>
      </c>
      <c r="AA2207" t="s">
        <v>45</v>
      </c>
      <c r="AB2207" t="s">
        <v>46</v>
      </c>
      <c r="AC2207">
        <v>13</v>
      </c>
      <c r="AD2207" t="s">
        <v>135</v>
      </c>
      <c r="AE2207" t="s">
        <v>65</v>
      </c>
      <c r="AF2207" t="s">
        <v>49</v>
      </c>
      <c r="AG2207" t="s">
        <v>50</v>
      </c>
      <c r="AH2207">
        <v>0.4</v>
      </c>
      <c r="AI2207" t="s">
        <v>66</v>
      </c>
      <c r="AJ2207" t="s">
        <v>91</v>
      </c>
    </row>
    <row r="2208" spans="1:36">
      <c r="A2208" t="s">
        <v>3499</v>
      </c>
      <c r="B2208">
        <f>1</f>
        <v>1</v>
      </c>
      <c r="C2208" t="s">
        <v>183</v>
      </c>
      <c r="D2208" t="str">
        <f>VLOOKUP(Table1[[#This Row],[State Name]], Lookup!$A$2:$B$33, 2, FALSE)</f>
        <v>TN</v>
      </c>
      <c r="E2208" t="s">
        <v>503</v>
      </c>
      <c r="F2208">
        <v>2018</v>
      </c>
      <c r="G2208" t="s">
        <v>94</v>
      </c>
      <c r="H2208">
        <f t="shared" si="34"/>
        <v>8</v>
      </c>
      <c r="I2208" s="3">
        <f>DATE(Table1[[#This Row],[Year]],Table1[[#This Row],[Month_Number]],1)</f>
        <v>43313</v>
      </c>
      <c r="J2208" t="s">
        <v>146</v>
      </c>
      <c r="K2208" t="s">
        <v>2214</v>
      </c>
      <c r="L2208" t="s">
        <v>59</v>
      </c>
      <c r="M2208">
        <v>4</v>
      </c>
      <c r="N2208" t="s">
        <v>128</v>
      </c>
      <c r="O2208">
        <v>9</v>
      </c>
      <c r="P2208">
        <v>2</v>
      </c>
      <c r="Q2208" t="s">
        <v>72</v>
      </c>
      <c r="R2208" t="s">
        <v>104</v>
      </c>
      <c r="S2208" t="s">
        <v>73</v>
      </c>
      <c r="T2208" t="s">
        <v>105</v>
      </c>
      <c r="U2208" t="s">
        <v>33</v>
      </c>
      <c r="V2208">
        <v>75</v>
      </c>
      <c r="W2208">
        <v>41</v>
      </c>
      <c r="X2208" t="str">
        <f>IF(Table1[[#This Row],[Driver Age]]&lt;25,"(&lt;25) Young",IF(Table1[[#This Row],[Driver Age]]&lt;=60,"(25–60) Adult","(&gt;60) Senior"))</f>
        <v>(25–60) Adult</v>
      </c>
      <c r="Y2208" t="s">
        <v>75</v>
      </c>
      <c r="Z2208" t="s">
        <v>33</v>
      </c>
      <c r="AA2208" t="s">
        <v>76</v>
      </c>
      <c r="AB2208" t="s">
        <v>97</v>
      </c>
      <c r="AC2208">
        <v>16</v>
      </c>
      <c r="AD2208" t="s">
        <v>135</v>
      </c>
      <c r="AE2208" t="s">
        <v>65</v>
      </c>
      <c r="AF2208" t="s">
        <v>49</v>
      </c>
      <c r="AG2208" t="s">
        <v>50</v>
      </c>
      <c r="AH2208">
        <v>0.22</v>
      </c>
      <c r="AI2208" t="s">
        <v>108</v>
      </c>
      <c r="AJ2208" t="s">
        <v>91</v>
      </c>
    </row>
    <row r="2209" spans="1:36">
      <c r="A2209" t="s">
        <v>3500</v>
      </c>
      <c r="B2209">
        <f>1</f>
        <v>1</v>
      </c>
      <c r="C2209" t="s">
        <v>311</v>
      </c>
      <c r="D2209" t="str">
        <f>VLOOKUP(Table1[[#This Row],[State Name]], Lookup!$A$2:$B$33, 2, FALSE)</f>
        <v>JH</v>
      </c>
      <c r="E2209" t="s">
        <v>33</v>
      </c>
      <c r="F2209">
        <v>2022</v>
      </c>
      <c r="G2209" t="s">
        <v>111</v>
      </c>
      <c r="H2209">
        <f t="shared" si="34"/>
        <v>10</v>
      </c>
      <c r="I2209" s="3">
        <f>DATE(Table1[[#This Row],[Year]],Table1[[#This Row],[Month_Number]],1)</f>
        <v>44835</v>
      </c>
      <c r="J2209" t="s">
        <v>35</v>
      </c>
      <c r="K2209" t="s">
        <v>2603</v>
      </c>
      <c r="L2209" t="s">
        <v>59</v>
      </c>
      <c r="M2209">
        <v>3</v>
      </c>
      <c r="N2209" t="s">
        <v>162</v>
      </c>
      <c r="O2209">
        <v>2</v>
      </c>
      <c r="P2209">
        <v>5</v>
      </c>
      <c r="Q2209" t="s">
        <v>72</v>
      </c>
      <c r="R2209" t="s">
        <v>40</v>
      </c>
      <c r="S2209" t="s">
        <v>73</v>
      </c>
      <c r="T2209" t="s">
        <v>74</v>
      </c>
      <c r="U2209" t="s">
        <v>89</v>
      </c>
      <c r="V2209">
        <v>82</v>
      </c>
      <c r="W2209">
        <v>63</v>
      </c>
      <c r="X2209" t="str">
        <f>IF(Table1[[#This Row],[Driver Age]]&lt;25,"(&lt;25) Young",IF(Table1[[#This Row],[Driver Age]]&lt;=60,"(25–60) Adult","(&gt;60) Senior"))</f>
        <v>(&gt;60) Senior</v>
      </c>
      <c r="Y2209" t="s">
        <v>75</v>
      </c>
      <c r="Z2209" t="s">
        <v>90</v>
      </c>
      <c r="AA2209" t="s">
        <v>76</v>
      </c>
      <c r="AB2209" t="s">
        <v>46</v>
      </c>
      <c r="AC2209">
        <v>22</v>
      </c>
      <c r="AD2209" t="s">
        <v>47</v>
      </c>
      <c r="AE2209" t="s">
        <v>79</v>
      </c>
      <c r="AF2209" t="s">
        <v>49</v>
      </c>
      <c r="AG2209" t="s">
        <v>50</v>
      </c>
      <c r="AH2209">
        <v>2.5</v>
      </c>
      <c r="AI2209" t="s">
        <v>66</v>
      </c>
      <c r="AJ2209" t="s">
        <v>91</v>
      </c>
    </row>
    <row r="2210" spans="1:36">
      <c r="A2210" t="s">
        <v>3501</v>
      </c>
      <c r="B2210">
        <f>1</f>
        <v>1</v>
      </c>
      <c r="C2210" t="s">
        <v>270</v>
      </c>
      <c r="D2210" t="str">
        <f>VLOOKUP(Table1[[#This Row],[State Name]], Lookup!$A$2:$B$33, 2, FALSE)</f>
        <v>HR</v>
      </c>
      <c r="E2210" t="s">
        <v>33</v>
      </c>
      <c r="F2210">
        <v>2021</v>
      </c>
      <c r="G2210" t="s">
        <v>138</v>
      </c>
      <c r="H2210">
        <f t="shared" si="34"/>
        <v>9</v>
      </c>
      <c r="I2210" s="3">
        <f>DATE(Table1[[#This Row],[Year]],Table1[[#This Row],[Month_Number]],1)</f>
        <v>44440</v>
      </c>
      <c r="J2210" t="s">
        <v>57</v>
      </c>
      <c r="K2210" t="s">
        <v>3254</v>
      </c>
      <c r="L2210" t="s">
        <v>50</v>
      </c>
      <c r="M2210">
        <v>4</v>
      </c>
      <c r="N2210" t="s">
        <v>128</v>
      </c>
      <c r="O2210">
        <v>10</v>
      </c>
      <c r="P2210">
        <v>0</v>
      </c>
      <c r="Q2210" t="s">
        <v>39</v>
      </c>
      <c r="R2210" t="s">
        <v>104</v>
      </c>
      <c r="S2210" t="s">
        <v>62</v>
      </c>
      <c r="T2210" t="s">
        <v>63</v>
      </c>
      <c r="U2210" t="s">
        <v>89</v>
      </c>
      <c r="V2210">
        <v>86</v>
      </c>
      <c r="W2210">
        <v>51</v>
      </c>
      <c r="X2210" t="str">
        <f>IF(Table1[[#This Row],[Driver Age]]&lt;25,"(&lt;25) Young",IF(Table1[[#This Row],[Driver Age]]&lt;=60,"(25–60) Adult","(&gt;60) Senior"))</f>
        <v>(25–60) Adult</v>
      </c>
      <c r="Y2210" t="s">
        <v>44</v>
      </c>
      <c r="Z2210" t="s">
        <v>33</v>
      </c>
      <c r="AA2210" t="s">
        <v>45</v>
      </c>
      <c r="AB2210" t="s">
        <v>64</v>
      </c>
      <c r="AC2210">
        <v>2</v>
      </c>
      <c r="AD2210" t="s">
        <v>47</v>
      </c>
      <c r="AE2210" t="s">
        <v>48</v>
      </c>
      <c r="AF2210" t="s">
        <v>49</v>
      </c>
      <c r="AG2210" t="s">
        <v>143</v>
      </c>
      <c r="AH2210">
        <v>0</v>
      </c>
      <c r="AI2210" t="s">
        <v>66</v>
      </c>
      <c r="AJ2210" t="s">
        <v>91</v>
      </c>
    </row>
    <row r="2211" spans="1:36">
      <c r="A2211" t="s">
        <v>3502</v>
      </c>
      <c r="B2211">
        <f>1</f>
        <v>1</v>
      </c>
      <c r="C2211" t="s">
        <v>177</v>
      </c>
      <c r="D2211" t="str">
        <f>VLOOKUP(Table1[[#This Row],[State Name]], Lookup!$A$2:$B$33, 2, FALSE)</f>
        <v>MH</v>
      </c>
      <c r="E2211" t="s">
        <v>577</v>
      </c>
      <c r="F2211">
        <v>2023</v>
      </c>
      <c r="G2211" t="s">
        <v>56</v>
      </c>
      <c r="H2211">
        <f t="shared" si="34"/>
        <v>1</v>
      </c>
      <c r="I2211" s="3">
        <f>DATE(Table1[[#This Row],[Year]],Table1[[#This Row],[Month_Number]],1)</f>
        <v>44927</v>
      </c>
      <c r="J2211" t="s">
        <v>35</v>
      </c>
      <c r="K2211" t="s">
        <v>2139</v>
      </c>
      <c r="L2211" t="s">
        <v>59</v>
      </c>
      <c r="M2211">
        <v>2</v>
      </c>
      <c r="N2211" t="s">
        <v>113</v>
      </c>
      <c r="O2211">
        <v>8</v>
      </c>
      <c r="P2211">
        <v>0</v>
      </c>
      <c r="Q2211" t="s">
        <v>119</v>
      </c>
      <c r="R2211" t="s">
        <v>40</v>
      </c>
      <c r="S2211" t="s">
        <v>73</v>
      </c>
      <c r="T2211" t="s">
        <v>42</v>
      </c>
      <c r="U2211" t="s">
        <v>89</v>
      </c>
      <c r="V2211">
        <v>34</v>
      </c>
      <c r="W2211">
        <v>59</v>
      </c>
      <c r="X2211" t="str">
        <f>IF(Table1[[#This Row],[Driver Age]]&lt;25,"(&lt;25) Young",IF(Table1[[#This Row],[Driver Age]]&lt;=60,"(25–60) Adult","(&gt;60) Senior"))</f>
        <v>(25–60) Adult</v>
      </c>
      <c r="Y2211" t="s">
        <v>75</v>
      </c>
      <c r="Z2211" t="s">
        <v>90</v>
      </c>
      <c r="AA2211" t="s">
        <v>45</v>
      </c>
      <c r="AB2211" t="s">
        <v>64</v>
      </c>
      <c r="AC2211">
        <v>9</v>
      </c>
      <c r="AD2211" t="s">
        <v>78</v>
      </c>
      <c r="AE2211" t="s">
        <v>79</v>
      </c>
      <c r="AF2211" t="s">
        <v>49</v>
      </c>
      <c r="AG2211" t="s">
        <v>143</v>
      </c>
      <c r="AH2211">
        <v>0</v>
      </c>
      <c r="AI2211" t="s">
        <v>66</v>
      </c>
      <c r="AJ2211" t="s">
        <v>109</v>
      </c>
    </row>
    <row r="2212" spans="1:36">
      <c r="A2212" t="s">
        <v>3503</v>
      </c>
      <c r="B2212">
        <f>1</f>
        <v>1</v>
      </c>
      <c r="C2212" t="s">
        <v>253</v>
      </c>
      <c r="D2212" t="str">
        <f>VLOOKUP(Table1[[#This Row],[State Name]], Lookup!$A$2:$B$33, 2, FALSE)</f>
        <v>UK</v>
      </c>
      <c r="E2212" t="s">
        <v>33</v>
      </c>
      <c r="F2212">
        <v>2023</v>
      </c>
      <c r="G2212" t="s">
        <v>34</v>
      </c>
      <c r="H2212">
        <f t="shared" si="34"/>
        <v>5</v>
      </c>
      <c r="I2212" s="3">
        <f>DATE(Table1[[#This Row],[Year]],Table1[[#This Row],[Month_Number]],1)</f>
        <v>45047</v>
      </c>
      <c r="J2212" t="s">
        <v>154</v>
      </c>
      <c r="K2212" t="s">
        <v>2646</v>
      </c>
      <c r="L2212" t="s">
        <v>37</v>
      </c>
      <c r="M2212">
        <v>1</v>
      </c>
      <c r="N2212" t="s">
        <v>128</v>
      </c>
      <c r="O2212">
        <v>3</v>
      </c>
      <c r="P2212">
        <v>2</v>
      </c>
      <c r="Q2212" t="s">
        <v>39</v>
      </c>
      <c r="R2212" t="s">
        <v>61</v>
      </c>
      <c r="S2212" t="s">
        <v>120</v>
      </c>
      <c r="T2212" t="s">
        <v>105</v>
      </c>
      <c r="U2212" t="s">
        <v>43</v>
      </c>
      <c r="V2212">
        <v>70</v>
      </c>
      <c r="W2212">
        <v>25</v>
      </c>
      <c r="X2212" t="str">
        <f>IF(Table1[[#This Row],[Driver Age]]&lt;25,"(&lt;25) Young",IF(Table1[[#This Row],[Driver Age]]&lt;=60,"(25–60) Adult","(&gt;60) Senior"))</f>
        <v>(25–60) Adult</v>
      </c>
      <c r="Y2212" t="s">
        <v>75</v>
      </c>
      <c r="Z2212" t="s">
        <v>90</v>
      </c>
      <c r="AA2212" t="s">
        <v>45</v>
      </c>
      <c r="AB2212" t="s">
        <v>77</v>
      </c>
      <c r="AC2212">
        <v>12</v>
      </c>
      <c r="AD2212" t="s">
        <v>135</v>
      </c>
      <c r="AE2212" t="s">
        <v>79</v>
      </c>
      <c r="AF2212" t="s">
        <v>26</v>
      </c>
      <c r="AG2212" t="s">
        <v>50</v>
      </c>
      <c r="AH2212">
        <v>0.67</v>
      </c>
      <c r="AI2212" t="s">
        <v>80</v>
      </c>
      <c r="AJ2212" t="s">
        <v>91</v>
      </c>
    </row>
    <row r="2213" spans="1:36">
      <c r="A2213" t="s">
        <v>3504</v>
      </c>
      <c r="B2213">
        <f>1</f>
        <v>1</v>
      </c>
      <c r="C2213" t="s">
        <v>122</v>
      </c>
      <c r="D2213" t="str">
        <f>VLOOKUP(Table1[[#This Row],[State Name]], Lookup!$A$2:$B$33, 2, FALSE)</f>
        <v>RJ</v>
      </c>
      <c r="E2213" t="s">
        <v>123</v>
      </c>
      <c r="F2213">
        <v>2020</v>
      </c>
      <c r="G2213" t="s">
        <v>100</v>
      </c>
      <c r="H2213">
        <f t="shared" si="34"/>
        <v>11</v>
      </c>
      <c r="I2213" s="3">
        <f>DATE(Table1[[#This Row],[Year]],Table1[[#This Row],[Month_Number]],1)</f>
        <v>44136</v>
      </c>
      <c r="J2213" t="s">
        <v>95</v>
      </c>
      <c r="K2213" t="s">
        <v>3241</v>
      </c>
      <c r="L2213" t="s">
        <v>37</v>
      </c>
      <c r="M2213">
        <v>5</v>
      </c>
      <c r="N2213" t="s">
        <v>162</v>
      </c>
      <c r="O2213">
        <v>6</v>
      </c>
      <c r="P2213">
        <v>1</v>
      </c>
      <c r="Q2213" t="s">
        <v>103</v>
      </c>
      <c r="R2213" t="s">
        <v>104</v>
      </c>
      <c r="S2213" t="s">
        <v>73</v>
      </c>
      <c r="T2213" t="s">
        <v>105</v>
      </c>
      <c r="U2213" t="s">
        <v>106</v>
      </c>
      <c r="V2213">
        <v>50</v>
      </c>
      <c r="W2213">
        <v>35</v>
      </c>
      <c r="X2213" t="str">
        <f>IF(Table1[[#This Row],[Driver Age]]&lt;25,"(&lt;25) Young",IF(Table1[[#This Row],[Driver Age]]&lt;=60,"(25–60) Adult","(&gt;60) Senior"))</f>
        <v>(25–60) Adult</v>
      </c>
      <c r="Y2213" t="s">
        <v>44</v>
      </c>
      <c r="Z2213" t="s">
        <v>107</v>
      </c>
      <c r="AA2213" t="s">
        <v>76</v>
      </c>
      <c r="AB2213" t="s">
        <v>46</v>
      </c>
      <c r="AC2213">
        <v>5</v>
      </c>
      <c r="AD2213" t="s">
        <v>78</v>
      </c>
      <c r="AE2213" t="s">
        <v>48</v>
      </c>
      <c r="AF2213" t="s">
        <v>49</v>
      </c>
      <c r="AG2213" t="s">
        <v>50</v>
      </c>
      <c r="AH2213">
        <v>0.17</v>
      </c>
      <c r="AI2213" t="s">
        <v>108</v>
      </c>
      <c r="AJ2213" t="s">
        <v>52</v>
      </c>
    </row>
    <row r="2214" spans="1:36">
      <c r="A2214" t="s">
        <v>3505</v>
      </c>
      <c r="B2214">
        <f>1</f>
        <v>1</v>
      </c>
      <c r="C2214" t="s">
        <v>286</v>
      </c>
      <c r="D2214" t="str">
        <f>VLOOKUP(Table1[[#This Row],[State Name]], Lookup!$A$2:$B$33, 2, FALSE)</f>
        <v>GA</v>
      </c>
      <c r="E2214" t="s">
        <v>33</v>
      </c>
      <c r="F2214">
        <v>2021</v>
      </c>
      <c r="G2214" t="s">
        <v>94</v>
      </c>
      <c r="H2214">
        <f t="shared" si="34"/>
        <v>8</v>
      </c>
      <c r="I2214" s="3">
        <f>DATE(Table1[[#This Row],[Year]],Table1[[#This Row],[Month_Number]],1)</f>
        <v>44409</v>
      </c>
      <c r="J2214" t="s">
        <v>95</v>
      </c>
      <c r="K2214" t="s">
        <v>3506</v>
      </c>
      <c r="L2214" t="s">
        <v>59</v>
      </c>
      <c r="M2214">
        <v>4</v>
      </c>
      <c r="N2214" t="s">
        <v>128</v>
      </c>
      <c r="O2214">
        <v>9</v>
      </c>
      <c r="P2214">
        <v>4</v>
      </c>
      <c r="Q2214" t="s">
        <v>87</v>
      </c>
      <c r="R2214" t="s">
        <v>88</v>
      </c>
      <c r="S2214" t="s">
        <v>73</v>
      </c>
      <c r="T2214" t="s">
        <v>63</v>
      </c>
      <c r="U2214" t="s">
        <v>106</v>
      </c>
      <c r="V2214">
        <v>36</v>
      </c>
      <c r="W2214">
        <v>57</v>
      </c>
      <c r="X2214" t="str">
        <f>IF(Table1[[#This Row],[Driver Age]]&lt;25,"(&lt;25) Young",IF(Table1[[#This Row],[Driver Age]]&lt;=60,"(25–60) Adult","(&gt;60) Senior"))</f>
        <v>(25–60) Adult</v>
      </c>
      <c r="Y2214" t="s">
        <v>44</v>
      </c>
      <c r="Z2214" t="s">
        <v>90</v>
      </c>
      <c r="AA2214" t="s">
        <v>45</v>
      </c>
      <c r="AB2214" t="s">
        <v>97</v>
      </c>
      <c r="AC2214">
        <v>12</v>
      </c>
      <c r="AD2214" t="s">
        <v>135</v>
      </c>
      <c r="AE2214" t="s">
        <v>48</v>
      </c>
      <c r="AF2214" t="s">
        <v>49</v>
      </c>
      <c r="AG2214" t="s">
        <v>50</v>
      </c>
      <c r="AH2214">
        <v>0.44</v>
      </c>
      <c r="AI2214" t="s">
        <v>66</v>
      </c>
      <c r="AJ2214" t="s">
        <v>109</v>
      </c>
    </row>
    <row r="2215" spans="1:36">
      <c r="A2215" t="s">
        <v>3507</v>
      </c>
      <c r="B2215">
        <f>1</f>
        <v>1</v>
      </c>
      <c r="C2215" t="s">
        <v>69</v>
      </c>
      <c r="D2215" t="str">
        <f>VLOOKUP(Table1[[#This Row],[State Name]], Lookup!$A$2:$B$33, 2, FALSE)</f>
        <v>CG</v>
      </c>
      <c r="E2215" t="s">
        <v>33</v>
      </c>
      <c r="F2215">
        <v>2023</v>
      </c>
      <c r="G2215" t="s">
        <v>100</v>
      </c>
      <c r="H2215">
        <f t="shared" si="34"/>
        <v>11</v>
      </c>
      <c r="I2215" s="3">
        <f>DATE(Table1[[#This Row],[Year]],Table1[[#This Row],[Month_Number]],1)</f>
        <v>45231</v>
      </c>
      <c r="J2215" t="s">
        <v>57</v>
      </c>
      <c r="K2215" t="s">
        <v>3336</v>
      </c>
      <c r="L2215" t="s">
        <v>37</v>
      </c>
      <c r="M2215">
        <v>1</v>
      </c>
      <c r="N2215" t="s">
        <v>60</v>
      </c>
      <c r="O2215">
        <v>10</v>
      </c>
      <c r="P2215">
        <v>0</v>
      </c>
      <c r="Q2215" t="s">
        <v>72</v>
      </c>
      <c r="R2215" t="s">
        <v>40</v>
      </c>
      <c r="S2215" t="s">
        <v>41</v>
      </c>
      <c r="T2215" t="s">
        <v>63</v>
      </c>
      <c r="U2215" t="s">
        <v>89</v>
      </c>
      <c r="V2215">
        <v>47</v>
      </c>
      <c r="W2215">
        <v>24</v>
      </c>
      <c r="X2215" t="str">
        <f>IF(Table1[[#This Row],[Driver Age]]&lt;25,"(&lt;25) Young",IF(Table1[[#This Row],[Driver Age]]&lt;=60,"(25–60) Adult","(&gt;60) Senior"))</f>
        <v>(&lt;25) Young</v>
      </c>
      <c r="Y2215" t="s">
        <v>75</v>
      </c>
      <c r="Z2215" t="s">
        <v>33</v>
      </c>
      <c r="AA2215" t="s">
        <v>76</v>
      </c>
      <c r="AB2215" t="s">
        <v>77</v>
      </c>
      <c r="AC2215">
        <v>7</v>
      </c>
      <c r="AD2215" t="s">
        <v>78</v>
      </c>
      <c r="AE2215" t="s">
        <v>79</v>
      </c>
      <c r="AF2215" t="s">
        <v>49</v>
      </c>
      <c r="AG2215" t="s">
        <v>143</v>
      </c>
      <c r="AH2215">
        <v>0</v>
      </c>
      <c r="AI2215" t="s">
        <v>168</v>
      </c>
      <c r="AJ2215" t="s">
        <v>109</v>
      </c>
    </row>
    <row r="2216" spans="1:36">
      <c r="A2216" t="s">
        <v>3508</v>
      </c>
      <c r="B2216">
        <f>1</f>
        <v>1</v>
      </c>
      <c r="C2216" t="s">
        <v>294</v>
      </c>
      <c r="D2216" t="str">
        <f>VLOOKUP(Table1[[#This Row],[State Name]], Lookup!$A$2:$B$33, 2, FALSE)</f>
        <v>MZ</v>
      </c>
      <c r="E2216" t="s">
        <v>33</v>
      </c>
      <c r="F2216">
        <v>2021</v>
      </c>
      <c r="G2216" t="s">
        <v>117</v>
      </c>
      <c r="H2216">
        <f t="shared" si="34"/>
        <v>12</v>
      </c>
      <c r="I2216" s="3">
        <f>DATE(Table1[[#This Row],[Year]],Table1[[#This Row],[Month_Number]],1)</f>
        <v>44531</v>
      </c>
      <c r="J2216" t="s">
        <v>154</v>
      </c>
      <c r="K2216" t="s">
        <v>127</v>
      </c>
      <c r="L2216" t="s">
        <v>50</v>
      </c>
      <c r="M2216">
        <v>4</v>
      </c>
      <c r="N2216" t="s">
        <v>86</v>
      </c>
      <c r="O2216">
        <v>4</v>
      </c>
      <c r="P2216">
        <v>2</v>
      </c>
      <c r="Q2216" t="s">
        <v>39</v>
      </c>
      <c r="R2216" t="s">
        <v>88</v>
      </c>
      <c r="S2216" t="s">
        <v>41</v>
      </c>
      <c r="T2216" t="s">
        <v>63</v>
      </c>
      <c r="U2216" t="s">
        <v>106</v>
      </c>
      <c r="V2216">
        <v>72</v>
      </c>
      <c r="W2216">
        <v>32</v>
      </c>
      <c r="X2216" t="str">
        <f>IF(Table1[[#This Row],[Driver Age]]&lt;25,"(&lt;25) Young",IF(Table1[[#This Row],[Driver Age]]&lt;=60,"(25–60) Adult","(&gt;60) Senior"))</f>
        <v>(25–60) Adult</v>
      </c>
      <c r="Y2216" t="s">
        <v>75</v>
      </c>
      <c r="Z2216" t="s">
        <v>33</v>
      </c>
      <c r="AA2216" t="s">
        <v>45</v>
      </c>
      <c r="AB2216" t="s">
        <v>46</v>
      </c>
      <c r="AC2216">
        <v>2</v>
      </c>
      <c r="AD2216" t="s">
        <v>47</v>
      </c>
      <c r="AE2216" t="s">
        <v>48</v>
      </c>
      <c r="AF2216" t="s">
        <v>26</v>
      </c>
      <c r="AG2216" t="s">
        <v>50</v>
      </c>
      <c r="AH2216">
        <v>0.5</v>
      </c>
      <c r="AI2216" t="s">
        <v>80</v>
      </c>
      <c r="AJ2216" t="s">
        <v>91</v>
      </c>
    </row>
    <row r="2217" spans="1:36">
      <c r="A2217" t="s">
        <v>3509</v>
      </c>
      <c r="B2217">
        <f>1</f>
        <v>1</v>
      </c>
      <c r="C2217" t="s">
        <v>215</v>
      </c>
      <c r="D2217" t="str">
        <f>VLOOKUP(Table1[[#This Row],[State Name]], Lookup!$A$2:$B$33, 2, FALSE)</f>
        <v>KL</v>
      </c>
      <c r="E2217" t="s">
        <v>33</v>
      </c>
      <c r="F2217">
        <v>2018</v>
      </c>
      <c r="G2217" t="s">
        <v>124</v>
      </c>
      <c r="H2217">
        <f t="shared" si="34"/>
        <v>7</v>
      </c>
      <c r="I2217" s="3">
        <f>DATE(Table1[[#This Row],[Year]],Table1[[#This Row],[Month_Number]],1)</f>
        <v>43282</v>
      </c>
      <c r="J2217" t="s">
        <v>154</v>
      </c>
      <c r="K2217" t="s">
        <v>1442</v>
      </c>
      <c r="L2217" t="s">
        <v>50</v>
      </c>
      <c r="M2217">
        <v>2</v>
      </c>
      <c r="N2217" t="s">
        <v>86</v>
      </c>
      <c r="O2217">
        <v>8</v>
      </c>
      <c r="P2217">
        <v>1</v>
      </c>
      <c r="Q2217" t="s">
        <v>87</v>
      </c>
      <c r="R2217" t="s">
        <v>40</v>
      </c>
      <c r="S2217" t="s">
        <v>120</v>
      </c>
      <c r="T2217" t="s">
        <v>42</v>
      </c>
      <c r="U2217" t="s">
        <v>43</v>
      </c>
      <c r="V2217">
        <v>89</v>
      </c>
      <c r="W2217">
        <v>61</v>
      </c>
      <c r="X2217" t="str">
        <f>IF(Table1[[#This Row],[Driver Age]]&lt;25,"(&lt;25) Young",IF(Table1[[#This Row],[Driver Age]]&lt;=60,"(25–60) Adult","(&gt;60) Senior"))</f>
        <v>(&gt;60) Senior</v>
      </c>
      <c r="Y2217" t="s">
        <v>75</v>
      </c>
      <c r="Z2217" t="s">
        <v>90</v>
      </c>
      <c r="AA2217" t="s">
        <v>76</v>
      </c>
      <c r="AB2217" t="s">
        <v>97</v>
      </c>
      <c r="AC2217">
        <v>2</v>
      </c>
      <c r="AD2217" t="s">
        <v>47</v>
      </c>
      <c r="AE2217" t="s">
        <v>65</v>
      </c>
      <c r="AF2217" t="s">
        <v>26</v>
      </c>
      <c r="AG2217" t="s">
        <v>50</v>
      </c>
      <c r="AH2217">
        <v>0.12</v>
      </c>
      <c r="AI2217" t="s">
        <v>66</v>
      </c>
      <c r="AJ2217" t="s">
        <v>91</v>
      </c>
    </row>
    <row r="2218" spans="1:36">
      <c r="A2218" t="s">
        <v>3510</v>
      </c>
      <c r="B2218">
        <f>1</f>
        <v>1</v>
      </c>
      <c r="C2218" t="s">
        <v>206</v>
      </c>
      <c r="D2218" t="str">
        <f>VLOOKUP(Table1[[#This Row],[State Name]], Lookup!$A$2:$B$33, 2, FALSE)</f>
        <v>OD</v>
      </c>
      <c r="E2218" t="s">
        <v>33</v>
      </c>
      <c r="F2218">
        <v>2023</v>
      </c>
      <c r="G2218" t="s">
        <v>117</v>
      </c>
      <c r="H2218">
        <f t="shared" si="34"/>
        <v>12</v>
      </c>
      <c r="I2218" s="3">
        <f>DATE(Table1[[#This Row],[Year]],Table1[[#This Row],[Month_Number]],1)</f>
        <v>45261</v>
      </c>
      <c r="J2218" t="s">
        <v>84</v>
      </c>
      <c r="K2218" t="s">
        <v>3511</v>
      </c>
      <c r="L2218" t="s">
        <v>37</v>
      </c>
      <c r="M2218">
        <v>1</v>
      </c>
      <c r="N2218" t="s">
        <v>38</v>
      </c>
      <c r="O2218">
        <v>4</v>
      </c>
      <c r="P2218">
        <v>3</v>
      </c>
      <c r="Q2218" t="s">
        <v>87</v>
      </c>
      <c r="R2218" t="s">
        <v>40</v>
      </c>
      <c r="S2218" t="s">
        <v>62</v>
      </c>
      <c r="T2218" t="s">
        <v>63</v>
      </c>
      <c r="U2218" t="s">
        <v>43</v>
      </c>
      <c r="V2218">
        <v>48</v>
      </c>
      <c r="W2218">
        <v>46</v>
      </c>
      <c r="X2218" t="str">
        <f>IF(Table1[[#This Row],[Driver Age]]&lt;25,"(&lt;25) Young",IF(Table1[[#This Row],[Driver Age]]&lt;=60,"(25–60) Adult","(&gt;60) Senior"))</f>
        <v>(25–60) Adult</v>
      </c>
      <c r="Y2218" t="s">
        <v>75</v>
      </c>
      <c r="Z2218" t="s">
        <v>90</v>
      </c>
      <c r="AA2218" t="s">
        <v>76</v>
      </c>
      <c r="AB2218" t="s">
        <v>64</v>
      </c>
      <c r="AC2218">
        <v>17</v>
      </c>
      <c r="AD2218" t="s">
        <v>114</v>
      </c>
      <c r="AE2218" t="s">
        <v>79</v>
      </c>
      <c r="AF2218" t="s">
        <v>26</v>
      </c>
      <c r="AG2218" t="s">
        <v>50</v>
      </c>
      <c r="AH2218">
        <v>0.75</v>
      </c>
      <c r="AI2218" t="s">
        <v>108</v>
      </c>
      <c r="AJ2218" t="s">
        <v>109</v>
      </c>
    </row>
    <row r="2219" spans="1:36">
      <c r="A2219" t="s">
        <v>3512</v>
      </c>
      <c r="B2219">
        <f>1</f>
        <v>1</v>
      </c>
      <c r="C2219" t="s">
        <v>54</v>
      </c>
      <c r="D2219" t="str">
        <f>VLOOKUP(Table1[[#This Row],[State Name]], Lookup!$A$2:$B$33, 2, FALSE)</f>
        <v>UP</v>
      </c>
      <c r="E2219" t="s">
        <v>133</v>
      </c>
      <c r="F2219">
        <v>2019</v>
      </c>
      <c r="G2219" t="s">
        <v>192</v>
      </c>
      <c r="H2219">
        <f t="shared" si="34"/>
        <v>3</v>
      </c>
      <c r="I2219" s="3">
        <f>DATE(Table1[[#This Row],[Year]],Table1[[#This Row],[Month_Number]],1)</f>
        <v>43525</v>
      </c>
      <c r="J2219" t="s">
        <v>146</v>
      </c>
      <c r="K2219" t="s">
        <v>922</v>
      </c>
      <c r="L2219" t="s">
        <v>37</v>
      </c>
      <c r="M2219">
        <v>1</v>
      </c>
      <c r="N2219" t="s">
        <v>162</v>
      </c>
      <c r="O2219">
        <v>8</v>
      </c>
      <c r="P2219">
        <v>5</v>
      </c>
      <c r="Q2219" t="s">
        <v>87</v>
      </c>
      <c r="R2219" t="s">
        <v>104</v>
      </c>
      <c r="S2219" t="s">
        <v>73</v>
      </c>
      <c r="T2219" t="s">
        <v>74</v>
      </c>
      <c r="U2219" t="s">
        <v>106</v>
      </c>
      <c r="V2219">
        <v>57</v>
      </c>
      <c r="W2219">
        <v>40</v>
      </c>
      <c r="X2219" t="str">
        <f>IF(Table1[[#This Row],[Driver Age]]&lt;25,"(&lt;25) Young",IF(Table1[[#This Row],[Driver Age]]&lt;=60,"(25–60) Adult","(&gt;60) Senior"))</f>
        <v>(25–60) Adult</v>
      </c>
      <c r="Y2219" t="s">
        <v>75</v>
      </c>
      <c r="Z2219" t="s">
        <v>107</v>
      </c>
      <c r="AA2219" t="s">
        <v>76</v>
      </c>
      <c r="AB2219" t="s">
        <v>77</v>
      </c>
      <c r="AC2219">
        <v>22</v>
      </c>
      <c r="AD2219" t="s">
        <v>47</v>
      </c>
      <c r="AE2219" t="s">
        <v>65</v>
      </c>
      <c r="AF2219" t="s">
        <v>49</v>
      </c>
      <c r="AG2219" t="s">
        <v>50</v>
      </c>
      <c r="AH2219">
        <v>0.62</v>
      </c>
      <c r="AI2219" t="s">
        <v>108</v>
      </c>
      <c r="AJ2219" t="s">
        <v>52</v>
      </c>
    </row>
    <row r="2220" spans="1:36">
      <c r="A2220" t="s">
        <v>3513</v>
      </c>
      <c r="B2220">
        <f>1</f>
        <v>1</v>
      </c>
      <c r="C2220" t="s">
        <v>141</v>
      </c>
      <c r="D2220" t="str">
        <f>VLOOKUP(Table1[[#This Row],[State Name]], Lookup!$A$2:$B$33, 2, FALSE)</f>
        <v>BR</v>
      </c>
      <c r="E2220" t="s">
        <v>33</v>
      </c>
      <c r="F2220">
        <v>2023</v>
      </c>
      <c r="G2220" t="s">
        <v>56</v>
      </c>
      <c r="H2220">
        <f t="shared" si="34"/>
        <v>1</v>
      </c>
      <c r="I2220" s="3">
        <f>DATE(Table1[[#This Row],[Year]],Table1[[#This Row],[Month_Number]],1)</f>
        <v>44927</v>
      </c>
      <c r="J2220" t="s">
        <v>57</v>
      </c>
      <c r="K2220" t="s">
        <v>3514</v>
      </c>
      <c r="L2220" t="s">
        <v>50</v>
      </c>
      <c r="M2220">
        <v>1</v>
      </c>
      <c r="N2220" t="s">
        <v>128</v>
      </c>
      <c r="O2220">
        <v>7</v>
      </c>
      <c r="P2220">
        <v>1</v>
      </c>
      <c r="Q2220" t="s">
        <v>103</v>
      </c>
      <c r="R2220" t="s">
        <v>40</v>
      </c>
      <c r="S2220" t="s">
        <v>120</v>
      </c>
      <c r="T2220" t="s">
        <v>63</v>
      </c>
      <c r="U2220" t="s">
        <v>43</v>
      </c>
      <c r="V2220">
        <v>58</v>
      </c>
      <c r="W2220">
        <v>67</v>
      </c>
      <c r="X2220" t="str">
        <f>IF(Table1[[#This Row],[Driver Age]]&lt;25,"(&lt;25) Young",IF(Table1[[#This Row],[Driver Age]]&lt;=60,"(25–60) Adult","(&gt;60) Senior"))</f>
        <v>(&gt;60) Senior</v>
      </c>
      <c r="Y2220" t="s">
        <v>75</v>
      </c>
      <c r="Z2220" t="s">
        <v>107</v>
      </c>
      <c r="AA2220" t="s">
        <v>76</v>
      </c>
      <c r="AB2220" t="s">
        <v>46</v>
      </c>
      <c r="AC2220">
        <v>3</v>
      </c>
      <c r="AD2220" t="s">
        <v>47</v>
      </c>
      <c r="AE2220" t="s">
        <v>79</v>
      </c>
      <c r="AF2220" t="s">
        <v>49</v>
      </c>
      <c r="AG2220" t="s">
        <v>50</v>
      </c>
      <c r="AH2220">
        <v>0.14000000000000001</v>
      </c>
      <c r="AI2220" t="s">
        <v>51</v>
      </c>
      <c r="AJ2220" t="s">
        <v>52</v>
      </c>
    </row>
    <row r="2221" spans="1:36">
      <c r="A2221" t="s">
        <v>3515</v>
      </c>
      <c r="B2221">
        <f>1</f>
        <v>1</v>
      </c>
      <c r="C2221" t="s">
        <v>141</v>
      </c>
      <c r="D2221" t="str">
        <f>VLOOKUP(Table1[[#This Row],[State Name]], Lookup!$A$2:$B$33, 2, FALSE)</f>
        <v>BR</v>
      </c>
      <c r="E2221" t="s">
        <v>33</v>
      </c>
      <c r="F2221">
        <v>2021</v>
      </c>
      <c r="G2221" t="s">
        <v>192</v>
      </c>
      <c r="H2221">
        <f t="shared" si="34"/>
        <v>3</v>
      </c>
      <c r="I2221" s="3">
        <f>DATE(Table1[[#This Row],[Year]],Table1[[#This Row],[Month_Number]],1)</f>
        <v>44256</v>
      </c>
      <c r="J2221" t="s">
        <v>95</v>
      </c>
      <c r="K2221" t="s">
        <v>3094</v>
      </c>
      <c r="L2221" t="s">
        <v>50</v>
      </c>
      <c r="M2221">
        <v>3</v>
      </c>
      <c r="N2221" t="s">
        <v>60</v>
      </c>
      <c r="O2221">
        <v>0</v>
      </c>
      <c r="P2221">
        <v>1</v>
      </c>
      <c r="Q2221" t="s">
        <v>87</v>
      </c>
      <c r="R2221" t="s">
        <v>104</v>
      </c>
      <c r="S2221" t="s">
        <v>73</v>
      </c>
      <c r="T2221" t="s">
        <v>42</v>
      </c>
      <c r="U2221" t="s">
        <v>106</v>
      </c>
      <c r="V2221">
        <v>91</v>
      </c>
      <c r="W2221">
        <v>57</v>
      </c>
      <c r="X2221" t="str">
        <f>IF(Table1[[#This Row],[Driver Age]]&lt;25,"(&lt;25) Young",IF(Table1[[#This Row],[Driver Age]]&lt;=60,"(25–60) Adult","(&gt;60) Senior"))</f>
        <v>(25–60) Adult</v>
      </c>
      <c r="Y2221" t="s">
        <v>75</v>
      </c>
      <c r="Z2221" t="s">
        <v>107</v>
      </c>
      <c r="AA2221" t="s">
        <v>45</v>
      </c>
      <c r="AB2221" t="s">
        <v>64</v>
      </c>
      <c r="AC2221">
        <v>22</v>
      </c>
      <c r="AD2221" t="s">
        <v>47</v>
      </c>
      <c r="AE2221" t="s">
        <v>48</v>
      </c>
      <c r="AF2221" t="s">
        <v>49</v>
      </c>
      <c r="AG2221" t="s">
        <v>50</v>
      </c>
      <c r="AH2221">
        <v>0</v>
      </c>
      <c r="AI2221" t="s">
        <v>66</v>
      </c>
      <c r="AJ2221" t="s">
        <v>67</v>
      </c>
    </row>
    <row r="2222" spans="1:36">
      <c r="A2222" t="s">
        <v>3516</v>
      </c>
      <c r="B2222">
        <f>1</f>
        <v>1</v>
      </c>
      <c r="C2222" t="s">
        <v>215</v>
      </c>
      <c r="D2222" t="str">
        <f>VLOOKUP(Table1[[#This Row],[State Name]], Lookup!$A$2:$B$33, 2, FALSE)</f>
        <v>KL</v>
      </c>
      <c r="E2222" t="s">
        <v>33</v>
      </c>
      <c r="F2222">
        <v>2023</v>
      </c>
      <c r="G2222" t="s">
        <v>130</v>
      </c>
      <c r="H2222">
        <f t="shared" si="34"/>
        <v>4</v>
      </c>
      <c r="I2222" s="3">
        <f>DATE(Table1[[#This Row],[Year]],Table1[[#This Row],[Month_Number]],1)</f>
        <v>45017</v>
      </c>
      <c r="J2222" t="s">
        <v>84</v>
      </c>
      <c r="K2222" t="s">
        <v>1033</v>
      </c>
      <c r="L2222" t="s">
        <v>37</v>
      </c>
      <c r="M2222">
        <v>4</v>
      </c>
      <c r="N2222" t="s">
        <v>86</v>
      </c>
      <c r="O2222">
        <v>7</v>
      </c>
      <c r="P2222">
        <v>3</v>
      </c>
      <c r="Q2222" t="s">
        <v>72</v>
      </c>
      <c r="R2222" t="s">
        <v>40</v>
      </c>
      <c r="S2222" t="s">
        <v>73</v>
      </c>
      <c r="T2222" t="s">
        <v>74</v>
      </c>
      <c r="U2222" t="s">
        <v>33</v>
      </c>
      <c r="V2222">
        <v>105</v>
      </c>
      <c r="W2222">
        <v>67</v>
      </c>
      <c r="X2222" t="str">
        <f>IF(Table1[[#This Row],[Driver Age]]&lt;25,"(&lt;25) Young",IF(Table1[[#This Row],[Driver Age]]&lt;=60,"(25–60) Adult","(&gt;60) Senior"))</f>
        <v>(&gt;60) Senior</v>
      </c>
      <c r="Y2222" t="s">
        <v>75</v>
      </c>
      <c r="Z2222" t="s">
        <v>90</v>
      </c>
      <c r="AA2222" t="s">
        <v>76</v>
      </c>
      <c r="AB2222" t="s">
        <v>97</v>
      </c>
      <c r="AC2222">
        <v>10</v>
      </c>
      <c r="AD2222" t="s">
        <v>78</v>
      </c>
      <c r="AE2222" t="s">
        <v>79</v>
      </c>
      <c r="AF2222" t="s">
        <v>26</v>
      </c>
      <c r="AG2222" t="s">
        <v>50</v>
      </c>
      <c r="AH2222">
        <v>0.43</v>
      </c>
      <c r="AI2222" t="s">
        <v>51</v>
      </c>
      <c r="AJ2222" t="s">
        <v>67</v>
      </c>
    </row>
    <row r="2223" spans="1:36">
      <c r="A2223" t="s">
        <v>3517</v>
      </c>
      <c r="B2223">
        <f>1</f>
        <v>1</v>
      </c>
      <c r="C2223" t="s">
        <v>93</v>
      </c>
      <c r="D2223" t="str">
        <f>VLOOKUP(Table1[[#This Row],[State Name]], Lookup!$A$2:$B$33, 2, FALSE)</f>
        <v>SK</v>
      </c>
      <c r="E2223" t="s">
        <v>33</v>
      </c>
      <c r="F2223">
        <v>2023</v>
      </c>
      <c r="G2223" t="s">
        <v>83</v>
      </c>
      <c r="H2223">
        <f t="shared" si="34"/>
        <v>6</v>
      </c>
      <c r="I2223" s="3">
        <f>DATE(Table1[[#This Row],[Year]],Table1[[#This Row],[Month_Number]],1)</f>
        <v>45078</v>
      </c>
      <c r="J2223" t="s">
        <v>146</v>
      </c>
      <c r="K2223" t="s">
        <v>1309</v>
      </c>
      <c r="L2223" t="s">
        <v>59</v>
      </c>
      <c r="M2223">
        <v>3</v>
      </c>
      <c r="N2223" t="s">
        <v>113</v>
      </c>
      <c r="O2223">
        <v>9</v>
      </c>
      <c r="P2223">
        <v>4</v>
      </c>
      <c r="Q2223" t="s">
        <v>119</v>
      </c>
      <c r="R2223" t="s">
        <v>40</v>
      </c>
      <c r="S2223" t="s">
        <v>41</v>
      </c>
      <c r="T2223" t="s">
        <v>105</v>
      </c>
      <c r="U2223" t="s">
        <v>43</v>
      </c>
      <c r="V2223">
        <v>59</v>
      </c>
      <c r="W2223">
        <v>26</v>
      </c>
      <c r="X2223" t="str">
        <f>IF(Table1[[#This Row],[Driver Age]]&lt;25,"(&lt;25) Young",IF(Table1[[#This Row],[Driver Age]]&lt;=60,"(25–60) Adult","(&gt;60) Senior"))</f>
        <v>(25–60) Adult</v>
      </c>
      <c r="Y2223" t="s">
        <v>44</v>
      </c>
      <c r="Z2223" t="s">
        <v>107</v>
      </c>
      <c r="AA2223" t="s">
        <v>45</v>
      </c>
      <c r="AB2223" t="s">
        <v>97</v>
      </c>
      <c r="AC2223">
        <v>0</v>
      </c>
      <c r="AD2223" t="s">
        <v>47</v>
      </c>
      <c r="AE2223" t="s">
        <v>79</v>
      </c>
      <c r="AF2223" t="s">
        <v>49</v>
      </c>
      <c r="AG2223" t="s">
        <v>50</v>
      </c>
      <c r="AH2223">
        <v>0.44</v>
      </c>
      <c r="AI2223" t="s">
        <v>80</v>
      </c>
      <c r="AJ2223" t="s">
        <v>52</v>
      </c>
    </row>
    <row r="2224" spans="1:36">
      <c r="A2224" t="s">
        <v>3518</v>
      </c>
      <c r="B2224">
        <f>1</f>
        <v>1</v>
      </c>
      <c r="C2224" t="s">
        <v>191</v>
      </c>
      <c r="D2224" t="str">
        <f>VLOOKUP(Table1[[#This Row],[State Name]], Lookup!$A$2:$B$33, 2, FALSE)</f>
        <v>CH</v>
      </c>
      <c r="E2224" t="s">
        <v>33</v>
      </c>
      <c r="F2224">
        <v>2019</v>
      </c>
      <c r="G2224" t="s">
        <v>100</v>
      </c>
      <c r="H2224">
        <f t="shared" si="34"/>
        <v>11</v>
      </c>
      <c r="I2224" s="3">
        <f>DATE(Table1[[#This Row],[Year]],Table1[[#This Row],[Month_Number]],1)</f>
        <v>43770</v>
      </c>
      <c r="J2224" t="s">
        <v>101</v>
      </c>
      <c r="K2224" t="s">
        <v>3519</v>
      </c>
      <c r="L2224" t="s">
        <v>37</v>
      </c>
      <c r="M2224">
        <v>4</v>
      </c>
      <c r="N2224" t="s">
        <v>86</v>
      </c>
      <c r="O2224">
        <v>4</v>
      </c>
      <c r="P2224">
        <v>0</v>
      </c>
      <c r="Q2224" t="s">
        <v>119</v>
      </c>
      <c r="R2224" t="s">
        <v>88</v>
      </c>
      <c r="S2224" t="s">
        <v>120</v>
      </c>
      <c r="T2224" t="s">
        <v>74</v>
      </c>
      <c r="U2224" t="s">
        <v>33</v>
      </c>
      <c r="V2224">
        <v>49</v>
      </c>
      <c r="W2224">
        <v>31</v>
      </c>
      <c r="X2224" t="str">
        <f>IF(Table1[[#This Row],[Driver Age]]&lt;25,"(&lt;25) Young",IF(Table1[[#This Row],[Driver Age]]&lt;=60,"(25–60) Adult","(&gt;60) Senior"))</f>
        <v>(25–60) Adult</v>
      </c>
      <c r="Y2224" t="s">
        <v>75</v>
      </c>
      <c r="Z2224" t="s">
        <v>107</v>
      </c>
      <c r="AA2224" t="s">
        <v>45</v>
      </c>
      <c r="AB2224" t="s">
        <v>77</v>
      </c>
      <c r="AC2224">
        <v>10</v>
      </c>
      <c r="AD2224" t="s">
        <v>78</v>
      </c>
      <c r="AE2224" t="s">
        <v>65</v>
      </c>
      <c r="AF2224" t="s">
        <v>49</v>
      </c>
      <c r="AG2224" t="s">
        <v>143</v>
      </c>
      <c r="AH2224">
        <v>0</v>
      </c>
      <c r="AI2224" t="s">
        <v>80</v>
      </c>
      <c r="AJ2224" t="s">
        <v>109</v>
      </c>
    </row>
    <row r="2225" spans="1:36">
      <c r="A2225" t="s">
        <v>3520</v>
      </c>
      <c r="B2225">
        <f>1</f>
        <v>1</v>
      </c>
      <c r="C2225" t="s">
        <v>211</v>
      </c>
      <c r="D2225" t="str">
        <f>VLOOKUP(Table1[[#This Row],[State Name]], Lookup!$A$2:$B$33, 2, FALSE)</f>
        <v>WB</v>
      </c>
      <c r="E2225" t="s">
        <v>229</v>
      </c>
      <c r="F2225">
        <v>2020</v>
      </c>
      <c r="G2225" t="s">
        <v>56</v>
      </c>
      <c r="H2225">
        <f t="shared" si="34"/>
        <v>1</v>
      </c>
      <c r="I2225" s="3">
        <f>DATE(Table1[[#This Row],[Year]],Table1[[#This Row],[Month_Number]],1)</f>
        <v>43831</v>
      </c>
      <c r="J2225" t="s">
        <v>95</v>
      </c>
      <c r="K2225" t="s">
        <v>2443</v>
      </c>
      <c r="L2225" t="s">
        <v>50</v>
      </c>
      <c r="M2225">
        <v>3</v>
      </c>
      <c r="N2225" t="s">
        <v>71</v>
      </c>
      <c r="O2225">
        <v>9</v>
      </c>
      <c r="P2225">
        <v>3</v>
      </c>
      <c r="Q2225" t="s">
        <v>87</v>
      </c>
      <c r="R2225" t="s">
        <v>88</v>
      </c>
      <c r="S2225" t="s">
        <v>120</v>
      </c>
      <c r="T2225" t="s">
        <v>42</v>
      </c>
      <c r="U2225" t="s">
        <v>33</v>
      </c>
      <c r="V2225">
        <v>47</v>
      </c>
      <c r="W2225">
        <v>45</v>
      </c>
      <c r="X2225" t="str">
        <f>IF(Table1[[#This Row],[Driver Age]]&lt;25,"(&lt;25) Young",IF(Table1[[#This Row],[Driver Age]]&lt;=60,"(25–60) Adult","(&gt;60) Senior"))</f>
        <v>(25–60) Adult</v>
      </c>
      <c r="Y2225" t="s">
        <v>44</v>
      </c>
      <c r="Z2225" t="s">
        <v>90</v>
      </c>
      <c r="AA2225" t="s">
        <v>45</v>
      </c>
      <c r="AB2225" t="s">
        <v>77</v>
      </c>
      <c r="AC2225">
        <v>23</v>
      </c>
      <c r="AD2225" t="s">
        <v>47</v>
      </c>
      <c r="AE2225" t="s">
        <v>48</v>
      </c>
      <c r="AF2225" t="s">
        <v>49</v>
      </c>
      <c r="AG2225" t="s">
        <v>50</v>
      </c>
      <c r="AH2225">
        <v>0.33</v>
      </c>
      <c r="AI2225" t="s">
        <v>108</v>
      </c>
      <c r="AJ2225" t="s">
        <v>109</v>
      </c>
    </row>
    <row r="2226" spans="1:36">
      <c r="A2226" t="s">
        <v>3521</v>
      </c>
      <c r="B2226">
        <f>1</f>
        <v>1</v>
      </c>
      <c r="C2226" t="s">
        <v>99</v>
      </c>
      <c r="D2226" t="str">
        <f>VLOOKUP(Table1[[#This Row],[State Name]], Lookup!$A$2:$B$33, 2, FALSE)</f>
        <v>ML</v>
      </c>
      <c r="E2226" t="s">
        <v>33</v>
      </c>
      <c r="F2226">
        <v>2020</v>
      </c>
      <c r="G2226" t="s">
        <v>56</v>
      </c>
      <c r="H2226">
        <f t="shared" si="34"/>
        <v>1</v>
      </c>
      <c r="I2226" s="3">
        <f>DATE(Table1[[#This Row],[Year]],Table1[[#This Row],[Month_Number]],1)</f>
        <v>43831</v>
      </c>
      <c r="J2226" t="s">
        <v>35</v>
      </c>
      <c r="K2226" t="s">
        <v>2119</v>
      </c>
      <c r="L2226" t="s">
        <v>37</v>
      </c>
      <c r="M2226">
        <v>2</v>
      </c>
      <c r="N2226" t="s">
        <v>113</v>
      </c>
      <c r="O2226">
        <v>3</v>
      </c>
      <c r="P2226">
        <v>2</v>
      </c>
      <c r="Q2226" t="s">
        <v>87</v>
      </c>
      <c r="R2226" t="s">
        <v>104</v>
      </c>
      <c r="S2226" t="s">
        <v>73</v>
      </c>
      <c r="T2226" t="s">
        <v>42</v>
      </c>
      <c r="U2226" t="s">
        <v>33</v>
      </c>
      <c r="V2226">
        <v>100</v>
      </c>
      <c r="W2226">
        <v>29</v>
      </c>
      <c r="X2226" t="str">
        <f>IF(Table1[[#This Row],[Driver Age]]&lt;25,"(&lt;25) Young",IF(Table1[[#This Row],[Driver Age]]&lt;=60,"(25–60) Adult","(&gt;60) Senior"))</f>
        <v>(25–60) Adult</v>
      </c>
      <c r="Y2226" t="s">
        <v>75</v>
      </c>
      <c r="Z2226" t="s">
        <v>90</v>
      </c>
      <c r="AA2226" t="s">
        <v>76</v>
      </c>
      <c r="AB2226" t="s">
        <v>46</v>
      </c>
      <c r="AC2226">
        <v>20</v>
      </c>
      <c r="AD2226" t="s">
        <v>114</v>
      </c>
      <c r="AE2226" t="s">
        <v>48</v>
      </c>
      <c r="AF2226" t="s">
        <v>49</v>
      </c>
      <c r="AG2226" t="s">
        <v>50</v>
      </c>
      <c r="AH2226">
        <v>0.67</v>
      </c>
      <c r="AI2226" t="s">
        <v>80</v>
      </c>
      <c r="AJ2226" t="s">
        <v>67</v>
      </c>
    </row>
    <row r="2227" spans="1:36">
      <c r="A2227" t="s">
        <v>3522</v>
      </c>
      <c r="B2227">
        <f>1</f>
        <v>1</v>
      </c>
      <c r="C2227" t="s">
        <v>253</v>
      </c>
      <c r="D2227" t="str">
        <f>VLOOKUP(Table1[[#This Row],[State Name]], Lookup!$A$2:$B$33, 2, FALSE)</f>
        <v>UK</v>
      </c>
      <c r="E2227" t="s">
        <v>33</v>
      </c>
      <c r="F2227">
        <v>2021</v>
      </c>
      <c r="G2227" t="s">
        <v>124</v>
      </c>
      <c r="H2227">
        <f t="shared" si="34"/>
        <v>7</v>
      </c>
      <c r="I2227" s="3">
        <f>DATE(Table1[[#This Row],[Year]],Table1[[#This Row],[Month_Number]],1)</f>
        <v>44378</v>
      </c>
      <c r="J2227" t="s">
        <v>154</v>
      </c>
      <c r="K2227" t="s">
        <v>1136</v>
      </c>
      <c r="L2227" t="s">
        <v>50</v>
      </c>
      <c r="M2227">
        <v>3</v>
      </c>
      <c r="N2227" t="s">
        <v>71</v>
      </c>
      <c r="O2227">
        <v>10</v>
      </c>
      <c r="P2227">
        <v>0</v>
      </c>
      <c r="Q2227" t="s">
        <v>72</v>
      </c>
      <c r="R2227" t="s">
        <v>88</v>
      </c>
      <c r="S2227" t="s">
        <v>41</v>
      </c>
      <c r="T2227" t="s">
        <v>74</v>
      </c>
      <c r="U2227" t="s">
        <v>33</v>
      </c>
      <c r="V2227">
        <v>60</v>
      </c>
      <c r="W2227">
        <v>26</v>
      </c>
      <c r="X2227" t="str">
        <f>IF(Table1[[#This Row],[Driver Age]]&lt;25,"(&lt;25) Young",IF(Table1[[#This Row],[Driver Age]]&lt;=60,"(25–60) Adult","(&gt;60) Senior"))</f>
        <v>(25–60) Adult</v>
      </c>
      <c r="Y2227" t="s">
        <v>75</v>
      </c>
      <c r="Z2227" t="s">
        <v>33</v>
      </c>
      <c r="AA2227" t="s">
        <v>45</v>
      </c>
      <c r="AB2227" t="s">
        <v>97</v>
      </c>
      <c r="AC2227">
        <v>17</v>
      </c>
      <c r="AD2227" t="s">
        <v>114</v>
      </c>
      <c r="AE2227" t="s">
        <v>48</v>
      </c>
      <c r="AF2227" t="s">
        <v>26</v>
      </c>
      <c r="AG2227" t="s">
        <v>143</v>
      </c>
      <c r="AH2227">
        <v>0</v>
      </c>
      <c r="AI2227" t="s">
        <v>80</v>
      </c>
      <c r="AJ2227" t="s">
        <v>52</v>
      </c>
    </row>
    <row r="2228" spans="1:36">
      <c r="A2228" t="s">
        <v>3523</v>
      </c>
      <c r="B2228">
        <f>1</f>
        <v>1</v>
      </c>
      <c r="C2228" t="s">
        <v>93</v>
      </c>
      <c r="D2228" t="str">
        <f>VLOOKUP(Table1[[#This Row],[State Name]], Lookup!$A$2:$B$33, 2, FALSE)</f>
        <v>SK</v>
      </c>
      <c r="E2228" t="s">
        <v>33</v>
      </c>
      <c r="F2228">
        <v>2019</v>
      </c>
      <c r="G2228" t="s">
        <v>34</v>
      </c>
      <c r="H2228">
        <f t="shared" si="34"/>
        <v>5</v>
      </c>
      <c r="I2228" s="3">
        <f>DATE(Table1[[#This Row],[Year]],Table1[[#This Row],[Month_Number]],1)</f>
        <v>43586</v>
      </c>
      <c r="J2228" t="s">
        <v>35</v>
      </c>
      <c r="K2228" t="s">
        <v>3524</v>
      </c>
      <c r="L2228" t="s">
        <v>37</v>
      </c>
      <c r="M2228">
        <v>4</v>
      </c>
      <c r="N2228" t="s">
        <v>113</v>
      </c>
      <c r="O2228">
        <v>4</v>
      </c>
      <c r="P2228">
        <v>0</v>
      </c>
      <c r="Q2228" t="s">
        <v>119</v>
      </c>
      <c r="R2228" t="s">
        <v>61</v>
      </c>
      <c r="S2228" t="s">
        <v>41</v>
      </c>
      <c r="T2228" t="s">
        <v>105</v>
      </c>
      <c r="U2228" t="s">
        <v>43</v>
      </c>
      <c r="V2228">
        <v>78</v>
      </c>
      <c r="W2228">
        <v>38</v>
      </c>
      <c r="X2228" t="str">
        <f>IF(Table1[[#This Row],[Driver Age]]&lt;25,"(&lt;25) Young",IF(Table1[[#This Row],[Driver Age]]&lt;=60,"(25–60) Adult","(&gt;60) Senior"))</f>
        <v>(25–60) Adult</v>
      </c>
      <c r="Y2228" t="s">
        <v>75</v>
      </c>
      <c r="Z2228" t="s">
        <v>107</v>
      </c>
      <c r="AA2228" t="s">
        <v>76</v>
      </c>
      <c r="AB2228" t="s">
        <v>46</v>
      </c>
      <c r="AC2228">
        <v>3</v>
      </c>
      <c r="AD2228" t="s">
        <v>47</v>
      </c>
      <c r="AE2228" t="s">
        <v>65</v>
      </c>
      <c r="AF2228" t="s">
        <v>49</v>
      </c>
      <c r="AG2228" t="s">
        <v>143</v>
      </c>
      <c r="AH2228">
        <v>0</v>
      </c>
      <c r="AI2228" t="s">
        <v>108</v>
      </c>
      <c r="AJ2228" t="s">
        <v>91</v>
      </c>
    </row>
    <row r="2229" spans="1:36">
      <c r="A2229" t="s">
        <v>3525</v>
      </c>
      <c r="B2229">
        <f>1</f>
        <v>1</v>
      </c>
      <c r="C2229" t="s">
        <v>170</v>
      </c>
      <c r="D2229" t="str">
        <f>VLOOKUP(Table1[[#This Row],[State Name]], Lookup!$A$2:$B$33, 2, FALSE)</f>
        <v>PY</v>
      </c>
      <c r="E2229" t="s">
        <v>33</v>
      </c>
      <c r="F2229">
        <v>2021</v>
      </c>
      <c r="G2229" t="s">
        <v>192</v>
      </c>
      <c r="H2229">
        <f t="shared" si="34"/>
        <v>3</v>
      </c>
      <c r="I2229" s="3">
        <f>DATE(Table1[[#This Row],[Year]],Table1[[#This Row],[Month_Number]],1)</f>
        <v>44256</v>
      </c>
      <c r="J2229" t="s">
        <v>95</v>
      </c>
      <c r="K2229" t="s">
        <v>1305</v>
      </c>
      <c r="L2229" t="s">
        <v>50</v>
      </c>
      <c r="M2229">
        <v>4</v>
      </c>
      <c r="N2229" t="s">
        <v>86</v>
      </c>
      <c r="O2229">
        <v>3</v>
      </c>
      <c r="P2229">
        <v>5</v>
      </c>
      <c r="Q2229" t="s">
        <v>39</v>
      </c>
      <c r="R2229" t="s">
        <v>61</v>
      </c>
      <c r="S2229" t="s">
        <v>73</v>
      </c>
      <c r="T2229" t="s">
        <v>105</v>
      </c>
      <c r="U2229" t="s">
        <v>106</v>
      </c>
      <c r="V2229">
        <v>84</v>
      </c>
      <c r="W2229">
        <v>49</v>
      </c>
      <c r="X2229" t="str">
        <f>IF(Table1[[#This Row],[Driver Age]]&lt;25,"(&lt;25) Young",IF(Table1[[#This Row],[Driver Age]]&lt;=60,"(25–60) Adult","(&gt;60) Senior"))</f>
        <v>(25–60) Adult</v>
      </c>
      <c r="Y2229" t="s">
        <v>44</v>
      </c>
      <c r="Z2229" t="s">
        <v>107</v>
      </c>
      <c r="AA2229" t="s">
        <v>45</v>
      </c>
      <c r="AB2229" t="s">
        <v>77</v>
      </c>
      <c r="AC2229">
        <v>8</v>
      </c>
      <c r="AD2229" t="s">
        <v>78</v>
      </c>
      <c r="AE2229" t="s">
        <v>48</v>
      </c>
      <c r="AF2229" t="s">
        <v>49</v>
      </c>
      <c r="AG2229" t="s">
        <v>50</v>
      </c>
      <c r="AH2229">
        <v>1.67</v>
      </c>
      <c r="AI2229" t="s">
        <v>108</v>
      </c>
      <c r="AJ2229" t="s">
        <v>91</v>
      </c>
    </row>
    <row r="2230" spans="1:36">
      <c r="A2230" t="s">
        <v>3526</v>
      </c>
      <c r="B2230">
        <f>1</f>
        <v>1</v>
      </c>
      <c r="C2230" t="s">
        <v>215</v>
      </c>
      <c r="D2230" t="str">
        <f>VLOOKUP(Table1[[#This Row],[State Name]], Lookup!$A$2:$B$33, 2, FALSE)</f>
        <v>KL</v>
      </c>
      <c r="E2230" t="s">
        <v>33</v>
      </c>
      <c r="F2230">
        <v>2019</v>
      </c>
      <c r="G2230" t="s">
        <v>34</v>
      </c>
      <c r="H2230">
        <f t="shared" si="34"/>
        <v>5</v>
      </c>
      <c r="I2230" s="3">
        <f>DATE(Table1[[#This Row],[Year]],Table1[[#This Row],[Month_Number]],1)</f>
        <v>43586</v>
      </c>
      <c r="J2230" t="s">
        <v>84</v>
      </c>
      <c r="K2230" t="s">
        <v>1000</v>
      </c>
      <c r="L2230" t="s">
        <v>50</v>
      </c>
      <c r="M2230">
        <v>4</v>
      </c>
      <c r="N2230" t="s">
        <v>128</v>
      </c>
      <c r="O2230">
        <v>1</v>
      </c>
      <c r="P2230">
        <v>0</v>
      </c>
      <c r="Q2230" t="s">
        <v>119</v>
      </c>
      <c r="R2230" t="s">
        <v>104</v>
      </c>
      <c r="S2230" t="s">
        <v>41</v>
      </c>
      <c r="T2230" t="s">
        <v>63</v>
      </c>
      <c r="U2230" t="s">
        <v>106</v>
      </c>
      <c r="V2230">
        <v>77</v>
      </c>
      <c r="W2230">
        <v>60</v>
      </c>
      <c r="X2230" t="str">
        <f>IF(Table1[[#This Row],[Driver Age]]&lt;25,"(&lt;25) Young",IF(Table1[[#This Row],[Driver Age]]&lt;=60,"(25–60) Adult","(&gt;60) Senior"))</f>
        <v>(25–60) Adult</v>
      </c>
      <c r="Y2230" t="s">
        <v>75</v>
      </c>
      <c r="Z2230" t="s">
        <v>33</v>
      </c>
      <c r="AA2230" t="s">
        <v>45</v>
      </c>
      <c r="AB2230" t="s">
        <v>97</v>
      </c>
      <c r="AC2230">
        <v>15</v>
      </c>
      <c r="AD2230" t="s">
        <v>135</v>
      </c>
      <c r="AE2230" t="s">
        <v>65</v>
      </c>
      <c r="AF2230" t="s">
        <v>26</v>
      </c>
      <c r="AG2230" t="s">
        <v>143</v>
      </c>
      <c r="AH2230">
        <v>0</v>
      </c>
      <c r="AI2230" t="s">
        <v>66</v>
      </c>
      <c r="AJ2230" t="s">
        <v>91</v>
      </c>
    </row>
    <row r="2231" spans="1:36">
      <c r="A2231" t="s">
        <v>3527</v>
      </c>
      <c r="B2231">
        <f>1</f>
        <v>1</v>
      </c>
      <c r="C2231" t="s">
        <v>253</v>
      </c>
      <c r="D2231" t="str">
        <f>VLOOKUP(Table1[[#This Row],[State Name]], Lookup!$A$2:$B$33, 2, FALSE)</f>
        <v>UK</v>
      </c>
      <c r="E2231" t="s">
        <v>33</v>
      </c>
      <c r="F2231">
        <v>2023</v>
      </c>
      <c r="G2231" t="s">
        <v>138</v>
      </c>
      <c r="H2231">
        <f t="shared" si="34"/>
        <v>9</v>
      </c>
      <c r="I2231" s="3">
        <f>DATE(Table1[[#This Row],[Year]],Table1[[#This Row],[Month_Number]],1)</f>
        <v>45170</v>
      </c>
      <c r="J2231" t="s">
        <v>57</v>
      </c>
      <c r="K2231" t="s">
        <v>2048</v>
      </c>
      <c r="L2231" t="s">
        <v>37</v>
      </c>
      <c r="M2231">
        <v>5</v>
      </c>
      <c r="N2231" t="s">
        <v>60</v>
      </c>
      <c r="O2231">
        <v>5</v>
      </c>
      <c r="P2231">
        <v>3</v>
      </c>
      <c r="Q2231" t="s">
        <v>39</v>
      </c>
      <c r="R2231" t="s">
        <v>88</v>
      </c>
      <c r="S2231" t="s">
        <v>62</v>
      </c>
      <c r="T2231" t="s">
        <v>63</v>
      </c>
      <c r="U2231" t="s">
        <v>33</v>
      </c>
      <c r="V2231">
        <v>56</v>
      </c>
      <c r="W2231">
        <v>41</v>
      </c>
      <c r="X2231" t="str">
        <f>IF(Table1[[#This Row],[Driver Age]]&lt;25,"(&lt;25) Young",IF(Table1[[#This Row],[Driver Age]]&lt;=60,"(25–60) Adult","(&gt;60) Senior"))</f>
        <v>(25–60) Adult</v>
      </c>
      <c r="Y2231" t="s">
        <v>44</v>
      </c>
      <c r="Z2231" t="s">
        <v>33</v>
      </c>
      <c r="AA2231" t="s">
        <v>45</v>
      </c>
      <c r="AB2231" t="s">
        <v>97</v>
      </c>
      <c r="AC2231">
        <v>1</v>
      </c>
      <c r="AD2231" t="s">
        <v>47</v>
      </c>
      <c r="AE2231" t="s">
        <v>79</v>
      </c>
      <c r="AF2231" t="s">
        <v>49</v>
      </c>
      <c r="AG2231" t="s">
        <v>50</v>
      </c>
      <c r="AH2231">
        <v>0.6</v>
      </c>
      <c r="AI2231" t="s">
        <v>108</v>
      </c>
      <c r="AJ2231" t="s">
        <v>52</v>
      </c>
    </row>
    <row r="2232" spans="1:36">
      <c r="A2232" t="s">
        <v>3528</v>
      </c>
      <c r="B2232">
        <f>1</f>
        <v>1</v>
      </c>
      <c r="C2232" t="s">
        <v>177</v>
      </c>
      <c r="D2232" t="str">
        <f>VLOOKUP(Table1[[#This Row],[State Name]], Lookup!$A$2:$B$33, 2, FALSE)</f>
        <v>MH</v>
      </c>
      <c r="E2232" t="s">
        <v>178</v>
      </c>
      <c r="F2232">
        <v>2022</v>
      </c>
      <c r="G2232" t="s">
        <v>56</v>
      </c>
      <c r="H2232">
        <f t="shared" si="34"/>
        <v>1</v>
      </c>
      <c r="I2232" s="3">
        <f>DATE(Table1[[#This Row],[Year]],Table1[[#This Row],[Month_Number]],1)</f>
        <v>44562</v>
      </c>
      <c r="J2232" t="s">
        <v>95</v>
      </c>
      <c r="K2232" t="s">
        <v>3416</v>
      </c>
      <c r="L2232" t="s">
        <v>50</v>
      </c>
      <c r="M2232">
        <v>1</v>
      </c>
      <c r="N2232" t="s">
        <v>71</v>
      </c>
      <c r="O2232">
        <v>2</v>
      </c>
      <c r="P2232">
        <v>1</v>
      </c>
      <c r="Q2232" t="s">
        <v>72</v>
      </c>
      <c r="R2232" t="s">
        <v>40</v>
      </c>
      <c r="S2232" t="s">
        <v>62</v>
      </c>
      <c r="T2232" t="s">
        <v>105</v>
      </c>
      <c r="U2232" t="s">
        <v>106</v>
      </c>
      <c r="V2232">
        <v>75</v>
      </c>
      <c r="W2232">
        <v>44</v>
      </c>
      <c r="X2232" t="str">
        <f>IF(Table1[[#This Row],[Driver Age]]&lt;25,"(&lt;25) Young",IF(Table1[[#This Row],[Driver Age]]&lt;=60,"(25–60) Adult","(&gt;60) Senior"))</f>
        <v>(25–60) Adult</v>
      </c>
      <c r="Y2232" t="s">
        <v>75</v>
      </c>
      <c r="Z2232" t="s">
        <v>33</v>
      </c>
      <c r="AA2232" t="s">
        <v>45</v>
      </c>
      <c r="AB2232" t="s">
        <v>97</v>
      </c>
      <c r="AC2232">
        <v>15</v>
      </c>
      <c r="AD2232" t="s">
        <v>135</v>
      </c>
      <c r="AE2232" t="s">
        <v>79</v>
      </c>
      <c r="AF2232" t="s">
        <v>49</v>
      </c>
      <c r="AG2232" t="s">
        <v>50</v>
      </c>
      <c r="AH2232">
        <v>0.5</v>
      </c>
      <c r="AI2232" t="s">
        <v>108</v>
      </c>
      <c r="AJ2232" t="s">
        <v>91</v>
      </c>
    </row>
    <row r="2233" spans="1:36">
      <c r="A2233" t="s">
        <v>3529</v>
      </c>
      <c r="B2233">
        <f>1</f>
        <v>1</v>
      </c>
      <c r="C2233" t="s">
        <v>327</v>
      </c>
      <c r="D2233" t="str">
        <f>VLOOKUP(Table1[[#This Row],[State Name]], Lookup!$A$2:$B$33, 2, FALSE)</f>
        <v>MN</v>
      </c>
      <c r="E2233" t="s">
        <v>33</v>
      </c>
      <c r="F2233">
        <v>2023</v>
      </c>
      <c r="G2233" t="s">
        <v>34</v>
      </c>
      <c r="H2233">
        <f t="shared" si="34"/>
        <v>5</v>
      </c>
      <c r="I2233" s="3">
        <f>DATE(Table1[[#This Row],[Year]],Table1[[#This Row],[Month_Number]],1)</f>
        <v>45047</v>
      </c>
      <c r="J2233" t="s">
        <v>84</v>
      </c>
      <c r="K2233" t="s">
        <v>1782</v>
      </c>
      <c r="L2233" t="s">
        <v>59</v>
      </c>
      <c r="M2233">
        <v>4</v>
      </c>
      <c r="N2233" t="s">
        <v>128</v>
      </c>
      <c r="O2233">
        <v>5</v>
      </c>
      <c r="P2233">
        <v>4</v>
      </c>
      <c r="Q2233" t="s">
        <v>72</v>
      </c>
      <c r="R2233" t="s">
        <v>61</v>
      </c>
      <c r="S2233" t="s">
        <v>62</v>
      </c>
      <c r="T2233" t="s">
        <v>42</v>
      </c>
      <c r="U2233" t="s">
        <v>89</v>
      </c>
      <c r="V2233">
        <v>50</v>
      </c>
      <c r="W2233">
        <v>33</v>
      </c>
      <c r="X2233" t="str">
        <f>IF(Table1[[#This Row],[Driver Age]]&lt;25,"(&lt;25) Young",IF(Table1[[#This Row],[Driver Age]]&lt;=60,"(25–60) Adult","(&gt;60) Senior"))</f>
        <v>(25–60) Adult</v>
      </c>
      <c r="Y2233" t="s">
        <v>44</v>
      </c>
      <c r="Z2233" t="s">
        <v>33</v>
      </c>
      <c r="AA2233" t="s">
        <v>45</v>
      </c>
      <c r="AB2233" t="s">
        <v>77</v>
      </c>
      <c r="AC2233">
        <v>22</v>
      </c>
      <c r="AD2233" t="s">
        <v>47</v>
      </c>
      <c r="AE2233" t="s">
        <v>79</v>
      </c>
      <c r="AF2233" t="s">
        <v>26</v>
      </c>
      <c r="AG2233" t="s">
        <v>50</v>
      </c>
      <c r="AH2233">
        <v>0.8</v>
      </c>
      <c r="AI2233" t="s">
        <v>80</v>
      </c>
      <c r="AJ2233" t="s">
        <v>52</v>
      </c>
    </row>
    <row r="2234" spans="1:36">
      <c r="A2234" t="s">
        <v>3530</v>
      </c>
      <c r="B2234">
        <f>1</f>
        <v>1</v>
      </c>
      <c r="C2234" t="s">
        <v>286</v>
      </c>
      <c r="D2234" t="str">
        <f>VLOOKUP(Table1[[#This Row],[State Name]], Lookup!$A$2:$B$33, 2, FALSE)</f>
        <v>GA</v>
      </c>
      <c r="E2234" t="s">
        <v>33</v>
      </c>
      <c r="F2234">
        <v>2022</v>
      </c>
      <c r="G2234" t="s">
        <v>130</v>
      </c>
      <c r="H2234">
        <f t="shared" si="34"/>
        <v>4</v>
      </c>
      <c r="I2234" s="3">
        <f>DATE(Table1[[#This Row],[Year]],Table1[[#This Row],[Month_Number]],1)</f>
        <v>44652</v>
      </c>
      <c r="J2234" t="s">
        <v>84</v>
      </c>
      <c r="K2234" t="s">
        <v>2483</v>
      </c>
      <c r="L2234" t="s">
        <v>59</v>
      </c>
      <c r="M2234">
        <v>1</v>
      </c>
      <c r="N2234" t="s">
        <v>113</v>
      </c>
      <c r="O2234">
        <v>2</v>
      </c>
      <c r="P2234">
        <v>5</v>
      </c>
      <c r="Q2234" t="s">
        <v>87</v>
      </c>
      <c r="R2234" t="s">
        <v>40</v>
      </c>
      <c r="S2234" t="s">
        <v>73</v>
      </c>
      <c r="T2234" t="s">
        <v>74</v>
      </c>
      <c r="U2234" t="s">
        <v>89</v>
      </c>
      <c r="V2234">
        <v>35</v>
      </c>
      <c r="W2234">
        <v>31</v>
      </c>
      <c r="X2234" t="str">
        <f>IF(Table1[[#This Row],[Driver Age]]&lt;25,"(&lt;25) Young",IF(Table1[[#This Row],[Driver Age]]&lt;=60,"(25–60) Adult","(&gt;60) Senior"))</f>
        <v>(25–60) Adult</v>
      </c>
      <c r="Y2234" t="s">
        <v>75</v>
      </c>
      <c r="Z2234" t="s">
        <v>33</v>
      </c>
      <c r="AA2234" t="s">
        <v>45</v>
      </c>
      <c r="AB2234" t="s">
        <v>97</v>
      </c>
      <c r="AC2234">
        <v>9</v>
      </c>
      <c r="AD2234" t="s">
        <v>78</v>
      </c>
      <c r="AE2234" t="s">
        <v>79</v>
      </c>
      <c r="AF2234" t="s">
        <v>26</v>
      </c>
      <c r="AG2234" t="s">
        <v>50</v>
      </c>
      <c r="AH2234">
        <v>2.5</v>
      </c>
      <c r="AI2234" t="s">
        <v>80</v>
      </c>
      <c r="AJ2234" t="s">
        <v>109</v>
      </c>
    </row>
    <row r="2235" spans="1:36">
      <c r="A2235" t="s">
        <v>3531</v>
      </c>
      <c r="B2235">
        <f>1</f>
        <v>1</v>
      </c>
      <c r="C2235" t="s">
        <v>54</v>
      </c>
      <c r="D2235" t="str">
        <f>VLOOKUP(Table1[[#This Row],[State Name]], Lookup!$A$2:$B$33, 2, FALSE)</f>
        <v>UP</v>
      </c>
      <c r="E2235" t="s">
        <v>55</v>
      </c>
      <c r="F2235">
        <v>2021</v>
      </c>
      <c r="G2235" t="s">
        <v>117</v>
      </c>
      <c r="H2235">
        <f t="shared" si="34"/>
        <v>12</v>
      </c>
      <c r="I2235" s="3">
        <f>DATE(Table1[[#This Row],[Year]],Table1[[#This Row],[Month_Number]],1)</f>
        <v>44531</v>
      </c>
      <c r="J2235" t="s">
        <v>84</v>
      </c>
      <c r="K2235" t="s">
        <v>1786</v>
      </c>
      <c r="L2235" t="s">
        <v>37</v>
      </c>
      <c r="M2235">
        <v>2</v>
      </c>
      <c r="N2235" t="s">
        <v>86</v>
      </c>
      <c r="O2235">
        <v>9</v>
      </c>
      <c r="P2235">
        <v>3</v>
      </c>
      <c r="Q2235" t="s">
        <v>39</v>
      </c>
      <c r="R2235" t="s">
        <v>88</v>
      </c>
      <c r="S2235" t="s">
        <v>120</v>
      </c>
      <c r="T2235" t="s">
        <v>63</v>
      </c>
      <c r="U2235" t="s">
        <v>106</v>
      </c>
      <c r="V2235">
        <v>75</v>
      </c>
      <c r="W2235">
        <v>52</v>
      </c>
      <c r="X2235" t="str">
        <f>IF(Table1[[#This Row],[Driver Age]]&lt;25,"(&lt;25) Young",IF(Table1[[#This Row],[Driver Age]]&lt;=60,"(25–60) Adult","(&gt;60) Senior"))</f>
        <v>(25–60) Adult</v>
      </c>
      <c r="Y2235" t="s">
        <v>75</v>
      </c>
      <c r="Z2235" t="s">
        <v>107</v>
      </c>
      <c r="AA2235" t="s">
        <v>76</v>
      </c>
      <c r="AB2235" t="s">
        <v>46</v>
      </c>
      <c r="AC2235">
        <v>5</v>
      </c>
      <c r="AD2235" t="s">
        <v>78</v>
      </c>
      <c r="AE2235" t="s">
        <v>48</v>
      </c>
      <c r="AF2235" t="s">
        <v>26</v>
      </c>
      <c r="AG2235" t="s">
        <v>50</v>
      </c>
      <c r="AH2235">
        <v>0.33</v>
      </c>
      <c r="AI2235" t="s">
        <v>66</v>
      </c>
      <c r="AJ2235" t="s">
        <v>91</v>
      </c>
    </row>
    <row r="2236" spans="1:36">
      <c r="A2236" t="s">
        <v>3532</v>
      </c>
      <c r="B2236">
        <f>1</f>
        <v>1</v>
      </c>
      <c r="C2236" t="s">
        <v>215</v>
      </c>
      <c r="D2236" t="str">
        <f>VLOOKUP(Table1[[#This Row],[State Name]], Lookup!$A$2:$B$33, 2, FALSE)</f>
        <v>KL</v>
      </c>
      <c r="E2236" t="s">
        <v>33</v>
      </c>
      <c r="F2236">
        <v>2022</v>
      </c>
      <c r="G2236" t="s">
        <v>171</v>
      </c>
      <c r="H2236">
        <f t="shared" si="34"/>
        <v>2</v>
      </c>
      <c r="I2236" s="3">
        <f>DATE(Table1[[#This Row],[Year]],Table1[[#This Row],[Month_Number]],1)</f>
        <v>44593</v>
      </c>
      <c r="J2236" t="s">
        <v>57</v>
      </c>
      <c r="K2236" t="s">
        <v>1604</v>
      </c>
      <c r="L2236" t="s">
        <v>37</v>
      </c>
      <c r="M2236">
        <v>3</v>
      </c>
      <c r="N2236" t="s">
        <v>128</v>
      </c>
      <c r="O2236">
        <v>6</v>
      </c>
      <c r="P2236">
        <v>3</v>
      </c>
      <c r="Q2236" t="s">
        <v>119</v>
      </c>
      <c r="R2236" t="s">
        <v>104</v>
      </c>
      <c r="S2236" t="s">
        <v>62</v>
      </c>
      <c r="T2236" t="s">
        <v>105</v>
      </c>
      <c r="U2236" t="s">
        <v>89</v>
      </c>
      <c r="V2236">
        <v>51</v>
      </c>
      <c r="W2236">
        <v>55</v>
      </c>
      <c r="X2236" t="str">
        <f>IF(Table1[[#This Row],[Driver Age]]&lt;25,"(&lt;25) Young",IF(Table1[[#This Row],[Driver Age]]&lt;=60,"(25–60) Adult","(&gt;60) Senior"))</f>
        <v>(25–60) Adult</v>
      </c>
      <c r="Y2236" t="s">
        <v>44</v>
      </c>
      <c r="Z2236" t="s">
        <v>107</v>
      </c>
      <c r="AA2236" t="s">
        <v>76</v>
      </c>
      <c r="AB2236" t="s">
        <v>77</v>
      </c>
      <c r="AC2236">
        <v>23</v>
      </c>
      <c r="AD2236" t="s">
        <v>47</v>
      </c>
      <c r="AE2236" t="s">
        <v>79</v>
      </c>
      <c r="AF2236" t="s">
        <v>49</v>
      </c>
      <c r="AG2236" t="s">
        <v>50</v>
      </c>
      <c r="AH2236">
        <v>0.5</v>
      </c>
      <c r="AI2236" t="s">
        <v>66</v>
      </c>
      <c r="AJ2236" t="s">
        <v>52</v>
      </c>
    </row>
    <row r="2237" spans="1:36">
      <c r="A2237" t="s">
        <v>3533</v>
      </c>
      <c r="B2237">
        <f>1</f>
        <v>1</v>
      </c>
      <c r="C2237" t="s">
        <v>137</v>
      </c>
      <c r="D2237" t="str">
        <f>VLOOKUP(Table1[[#This Row],[State Name]], Lookup!$A$2:$B$33, 2, FALSE)</f>
        <v>AS</v>
      </c>
      <c r="E2237" t="s">
        <v>33</v>
      </c>
      <c r="F2237">
        <v>2023</v>
      </c>
      <c r="G2237" t="s">
        <v>94</v>
      </c>
      <c r="H2237">
        <f t="shared" si="34"/>
        <v>8</v>
      </c>
      <c r="I2237" s="3">
        <f>DATE(Table1[[#This Row],[Year]],Table1[[#This Row],[Month_Number]],1)</f>
        <v>45139</v>
      </c>
      <c r="J2237" t="s">
        <v>154</v>
      </c>
      <c r="K2237" t="s">
        <v>2970</v>
      </c>
      <c r="L2237" t="s">
        <v>59</v>
      </c>
      <c r="M2237">
        <v>1</v>
      </c>
      <c r="N2237" t="s">
        <v>38</v>
      </c>
      <c r="O2237">
        <v>0</v>
      </c>
      <c r="P2237">
        <v>3</v>
      </c>
      <c r="Q2237" t="s">
        <v>39</v>
      </c>
      <c r="R2237" t="s">
        <v>104</v>
      </c>
      <c r="S2237" t="s">
        <v>73</v>
      </c>
      <c r="T2237" t="s">
        <v>74</v>
      </c>
      <c r="U2237" t="s">
        <v>89</v>
      </c>
      <c r="V2237">
        <v>89</v>
      </c>
      <c r="W2237">
        <v>34</v>
      </c>
      <c r="X2237" t="str">
        <f>IF(Table1[[#This Row],[Driver Age]]&lt;25,"(&lt;25) Young",IF(Table1[[#This Row],[Driver Age]]&lt;=60,"(25–60) Adult","(&gt;60) Senior"))</f>
        <v>(25–60) Adult</v>
      </c>
      <c r="Y2237" t="s">
        <v>75</v>
      </c>
      <c r="Z2237" t="s">
        <v>90</v>
      </c>
      <c r="AA2237" t="s">
        <v>45</v>
      </c>
      <c r="AB2237" t="s">
        <v>77</v>
      </c>
      <c r="AC2237">
        <v>22</v>
      </c>
      <c r="AD2237" t="s">
        <v>47</v>
      </c>
      <c r="AE2237" t="s">
        <v>79</v>
      </c>
      <c r="AF2237" t="s">
        <v>26</v>
      </c>
      <c r="AG2237" t="s">
        <v>50</v>
      </c>
      <c r="AH2237">
        <v>0</v>
      </c>
      <c r="AI2237" t="s">
        <v>80</v>
      </c>
      <c r="AJ2237" t="s">
        <v>91</v>
      </c>
    </row>
    <row r="2238" spans="1:36">
      <c r="A2238" t="s">
        <v>3534</v>
      </c>
      <c r="B2238">
        <f>1</f>
        <v>1</v>
      </c>
      <c r="C2238" t="s">
        <v>137</v>
      </c>
      <c r="D2238" t="str">
        <f>VLOOKUP(Table1[[#This Row],[State Name]], Lookup!$A$2:$B$33, 2, FALSE)</f>
        <v>AS</v>
      </c>
      <c r="E2238" t="s">
        <v>33</v>
      </c>
      <c r="F2238">
        <v>2019</v>
      </c>
      <c r="G2238" t="s">
        <v>130</v>
      </c>
      <c r="H2238">
        <f t="shared" si="34"/>
        <v>4</v>
      </c>
      <c r="I2238" s="3">
        <f>DATE(Table1[[#This Row],[Year]],Table1[[#This Row],[Month_Number]],1)</f>
        <v>43556</v>
      </c>
      <c r="J2238" t="s">
        <v>154</v>
      </c>
      <c r="K2238" t="s">
        <v>1911</v>
      </c>
      <c r="L2238" t="s">
        <v>50</v>
      </c>
      <c r="M2238">
        <v>1</v>
      </c>
      <c r="N2238" t="s">
        <v>86</v>
      </c>
      <c r="O2238">
        <v>3</v>
      </c>
      <c r="P2238">
        <v>1</v>
      </c>
      <c r="Q2238" t="s">
        <v>119</v>
      </c>
      <c r="R2238" t="s">
        <v>61</v>
      </c>
      <c r="S2238" t="s">
        <v>120</v>
      </c>
      <c r="T2238" t="s">
        <v>105</v>
      </c>
      <c r="U2238" t="s">
        <v>106</v>
      </c>
      <c r="V2238">
        <v>34</v>
      </c>
      <c r="W2238">
        <v>42</v>
      </c>
      <c r="X2238" t="str">
        <f>IF(Table1[[#This Row],[Driver Age]]&lt;25,"(&lt;25) Young",IF(Table1[[#This Row],[Driver Age]]&lt;=60,"(25–60) Adult","(&gt;60) Senior"))</f>
        <v>(25–60) Adult</v>
      </c>
      <c r="Y2238" t="s">
        <v>44</v>
      </c>
      <c r="Z2238" t="s">
        <v>107</v>
      </c>
      <c r="AA2238" t="s">
        <v>45</v>
      </c>
      <c r="AB2238" t="s">
        <v>64</v>
      </c>
      <c r="AC2238">
        <v>7</v>
      </c>
      <c r="AD2238" t="s">
        <v>78</v>
      </c>
      <c r="AE2238" t="s">
        <v>65</v>
      </c>
      <c r="AF2238" t="s">
        <v>26</v>
      </c>
      <c r="AG2238" t="s">
        <v>50</v>
      </c>
      <c r="AH2238">
        <v>0.33</v>
      </c>
      <c r="AI2238" t="s">
        <v>108</v>
      </c>
      <c r="AJ2238" t="s">
        <v>109</v>
      </c>
    </row>
    <row r="2239" spans="1:36">
      <c r="A2239" t="s">
        <v>3535</v>
      </c>
      <c r="B2239">
        <f>1</f>
        <v>1</v>
      </c>
      <c r="C2239" t="s">
        <v>122</v>
      </c>
      <c r="D2239" t="str">
        <f>VLOOKUP(Table1[[#This Row],[State Name]], Lookup!$A$2:$B$33, 2, FALSE)</f>
        <v>RJ</v>
      </c>
      <c r="E2239" t="s">
        <v>483</v>
      </c>
      <c r="F2239">
        <v>2020</v>
      </c>
      <c r="G2239" t="s">
        <v>111</v>
      </c>
      <c r="H2239">
        <f t="shared" si="34"/>
        <v>10</v>
      </c>
      <c r="I2239" s="3">
        <f>DATE(Table1[[#This Row],[Year]],Table1[[#This Row],[Month_Number]],1)</f>
        <v>44105</v>
      </c>
      <c r="J2239" t="s">
        <v>57</v>
      </c>
      <c r="K2239" t="s">
        <v>3536</v>
      </c>
      <c r="L2239" t="s">
        <v>59</v>
      </c>
      <c r="M2239">
        <v>5</v>
      </c>
      <c r="N2239" t="s">
        <v>86</v>
      </c>
      <c r="O2239">
        <v>7</v>
      </c>
      <c r="P2239">
        <v>2</v>
      </c>
      <c r="Q2239" t="s">
        <v>87</v>
      </c>
      <c r="R2239" t="s">
        <v>40</v>
      </c>
      <c r="S2239" t="s">
        <v>41</v>
      </c>
      <c r="T2239" t="s">
        <v>74</v>
      </c>
      <c r="U2239" t="s">
        <v>33</v>
      </c>
      <c r="V2239">
        <v>108</v>
      </c>
      <c r="W2239">
        <v>53</v>
      </c>
      <c r="X2239" t="str">
        <f>IF(Table1[[#This Row],[Driver Age]]&lt;25,"(&lt;25) Young",IF(Table1[[#This Row],[Driver Age]]&lt;=60,"(25–60) Adult","(&gt;60) Senior"))</f>
        <v>(25–60) Adult</v>
      </c>
      <c r="Y2239" t="s">
        <v>44</v>
      </c>
      <c r="Z2239" t="s">
        <v>33</v>
      </c>
      <c r="AA2239" t="s">
        <v>45</v>
      </c>
      <c r="AB2239" t="s">
        <v>97</v>
      </c>
      <c r="AC2239">
        <v>23</v>
      </c>
      <c r="AD2239" t="s">
        <v>47</v>
      </c>
      <c r="AE2239" t="s">
        <v>48</v>
      </c>
      <c r="AF2239" t="s">
        <v>49</v>
      </c>
      <c r="AG2239" t="s">
        <v>50</v>
      </c>
      <c r="AH2239">
        <v>0.28999999999999998</v>
      </c>
      <c r="AI2239" t="s">
        <v>66</v>
      </c>
      <c r="AJ2239" t="s">
        <v>67</v>
      </c>
    </row>
    <row r="2240" spans="1:36">
      <c r="A2240" t="s">
        <v>3537</v>
      </c>
      <c r="B2240">
        <f>1</f>
        <v>1</v>
      </c>
      <c r="C2240" t="s">
        <v>141</v>
      </c>
      <c r="D2240" t="str">
        <f>VLOOKUP(Table1[[#This Row],[State Name]], Lookup!$A$2:$B$33, 2, FALSE)</f>
        <v>BR</v>
      </c>
      <c r="E2240" t="s">
        <v>33</v>
      </c>
      <c r="F2240">
        <v>2018</v>
      </c>
      <c r="G2240" t="s">
        <v>171</v>
      </c>
      <c r="H2240">
        <f t="shared" si="34"/>
        <v>2</v>
      </c>
      <c r="I2240" s="3">
        <f>DATE(Table1[[#This Row],[Year]],Table1[[#This Row],[Month_Number]],1)</f>
        <v>43132</v>
      </c>
      <c r="J2240" t="s">
        <v>57</v>
      </c>
      <c r="K2240" t="s">
        <v>2840</v>
      </c>
      <c r="L2240" t="s">
        <v>37</v>
      </c>
      <c r="M2240">
        <v>4</v>
      </c>
      <c r="N2240" t="s">
        <v>71</v>
      </c>
      <c r="O2240">
        <v>2</v>
      </c>
      <c r="P2240">
        <v>0</v>
      </c>
      <c r="Q2240" t="s">
        <v>87</v>
      </c>
      <c r="R2240" t="s">
        <v>88</v>
      </c>
      <c r="S2240" t="s">
        <v>73</v>
      </c>
      <c r="T2240" t="s">
        <v>74</v>
      </c>
      <c r="U2240" t="s">
        <v>106</v>
      </c>
      <c r="V2240">
        <v>119</v>
      </c>
      <c r="W2240">
        <v>59</v>
      </c>
      <c r="X2240" t="str">
        <f>IF(Table1[[#This Row],[Driver Age]]&lt;25,"(&lt;25) Young",IF(Table1[[#This Row],[Driver Age]]&lt;=60,"(25–60) Adult","(&gt;60) Senior"))</f>
        <v>(25–60) Adult</v>
      </c>
      <c r="Y2240" t="s">
        <v>75</v>
      </c>
      <c r="Z2240" t="s">
        <v>107</v>
      </c>
      <c r="AA2240" t="s">
        <v>76</v>
      </c>
      <c r="AB2240" t="s">
        <v>77</v>
      </c>
      <c r="AC2240">
        <v>4</v>
      </c>
      <c r="AD2240" t="s">
        <v>47</v>
      </c>
      <c r="AE2240" t="s">
        <v>65</v>
      </c>
      <c r="AF2240" t="s">
        <v>49</v>
      </c>
      <c r="AG2240" t="s">
        <v>143</v>
      </c>
      <c r="AH2240">
        <v>0</v>
      </c>
      <c r="AI2240" t="s">
        <v>66</v>
      </c>
      <c r="AJ2240" t="s">
        <v>81</v>
      </c>
    </row>
    <row r="2241" spans="1:36">
      <c r="A2241" t="s">
        <v>3538</v>
      </c>
      <c r="B2241">
        <f>1</f>
        <v>1</v>
      </c>
      <c r="C2241" t="s">
        <v>211</v>
      </c>
      <c r="D2241" t="str">
        <f>VLOOKUP(Table1[[#This Row],[State Name]], Lookup!$A$2:$B$33, 2, FALSE)</f>
        <v>WB</v>
      </c>
      <c r="E2241" t="s">
        <v>229</v>
      </c>
      <c r="F2241">
        <v>2022</v>
      </c>
      <c r="G2241" t="s">
        <v>100</v>
      </c>
      <c r="H2241">
        <f t="shared" si="34"/>
        <v>11</v>
      </c>
      <c r="I2241" s="3">
        <f>DATE(Table1[[#This Row],[Year]],Table1[[#This Row],[Month_Number]],1)</f>
        <v>44866</v>
      </c>
      <c r="J2241" t="s">
        <v>84</v>
      </c>
      <c r="K2241" t="s">
        <v>263</v>
      </c>
      <c r="L2241" t="s">
        <v>50</v>
      </c>
      <c r="M2241">
        <v>1</v>
      </c>
      <c r="N2241" t="s">
        <v>38</v>
      </c>
      <c r="O2241">
        <v>7</v>
      </c>
      <c r="P2241">
        <v>5</v>
      </c>
      <c r="Q2241" t="s">
        <v>72</v>
      </c>
      <c r="R2241" t="s">
        <v>40</v>
      </c>
      <c r="S2241" t="s">
        <v>62</v>
      </c>
      <c r="T2241" t="s">
        <v>105</v>
      </c>
      <c r="U2241" t="s">
        <v>43</v>
      </c>
      <c r="V2241">
        <v>111</v>
      </c>
      <c r="W2241">
        <v>65</v>
      </c>
      <c r="X2241" t="str">
        <f>IF(Table1[[#This Row],[Driver Age]]&lt;25,"(&lt;25) Young",IF(Table1[[#This Row],[Driver Age]]&lt;=60,"(25–60) Adult","(&gt;60) Senior"))</f>
        <v>(&gt;60) Senior</v>
      </c>
      <c r="Y2241" t="s">
        <v>75</v>
      </c>
      <c r="Z2241" t="s">
        <v>107</v>
      </c>
      <c r="AA2241" t="s">
        <v>76</v>
      </c>
      <c r="AB2241" t="s">
        <v>64</v>
      </c>
      <c r="AC2241">
        <v>22</v>
      </c>
      <c r="AD2241" t="s">
        <v>47</v>
      </c>
      <c r="AE2241" t="s">
        <v>79</v>
      </c>
      <c r="AF2241" t="s">
        <v>26</v>
      </c>
      <c r="AG2241" t="s">
        <v>50</v>
      </c>
      <c r="AH2241">
        <v>0.71</v>
      </c>
      <c r="AI2241" t="s">
        <v>51</v>
      </c>
      <c r="AJ2241" t="s">
        <v>81</v>
      </c>
    </row>
    <row r="2242" spans="1:36">
      <c r="A2242" t="s">
        <v>3539</v>
      </c>
      <c r="B2242">
        <f>1</f>
        <v>1</v>
      </c>
      <c r="C2242" t="s">
        <v>215</v>
      </c>
      <c r="D2242" t="str">
        <f>VLOOKUP(Table1[[#This Row],[State Name]], Lookup!$A$2:$B$33, 2, FALSE)</f>
        <v>KL</v>
      </c>
      <c r="E2242" t="s">
        <v>33</v>
      </c>
      <c r="F2242">
        <v>2018</v>
      </c>
      <c r="G2242" t="s">
        <v>56</v>
      </c>
      <c r="H2242">
        <f t="shared" ref="H2242:H2305" si="35">MONTH(DATEVALUE(G2242 &amp; " 5"))</f>
        <v>1</v>
      </c>
      <c r="I2242" s="3">
        <f>DATE(Table1[[#This Row],[Year]],Table1[[#This Row],[Month_Number]],1)</f>
        <v>43101</v>
      </c>
      <c r="J2242" t="s">
        <v>101</v>
      </c>
      <c r="K2242" t="s">
        <v>1394</v>
      </c>
      <c r="L2242" t="s">
        <v>59</v>
      </c>
      <c r="M2242">
        <v>3</v>
      </c>
      <c r="N2242" t="s">
        <v>113</v>
      </c>
      <c r="O2242">
        <v>2</v>
      </c>
      <c r="P2242">
        <v>3</v>
      </c>
      <c r="Q2242" t="s">
        <v>103</v>
      </c>
      <c r="R2242" t="s">
        <v>88</v>
      </c>
      <c r="S2242" t="s">
        <v>120</v>
      </c>
      <c r="T2242" t="s">
        <v>42</v>
      </c>
      <c r="U2242" t="s">
        <v>43</v>
      </c>
      <c r="V2242">
        <v>68</v>
      </c>
      <c r="W2242">
        <v>26</v>
      </c>
      <c r="X2242" t="str">
        <f>IF(Table1[[#This Row],[Driver Age]]&lt;25,"(&lt;25) Young",IF(Table1[[#This Row],[Driver Age]]&lt;=60,"(25–60) Adult","(&gt;60) Senior"))</f>
        <v>(25–60) Adult</v>
      </c>
      <c r="Y2242" t="s">
        <v>75</v>
      </c>
      <c r="Z2242" t="s">
        <v>90</v>
      </c>
      <c r="AA2242" t="s">
        <v>76</v>
      </c>
      <c r="AB2242" t="s">
        <v>64</v>
      </c>
      <c r="AC2242">
        <v>5</v>
      </c>
      <c r="AD2242" t="s">
        <v>78</v>
      </c>
      <c r="AE2242" t="s">
        <v>65</v>
      </c>
      <c r="AF2242" t="s">
        <v>49</v>
      </c>
      <c r="AG2242" t="s">
        <v>50</v>
      </c>
      <c r="AH2242">
        <v>1.5</v>
      </c>
      <c r="AI2242" t="s">
        <v>80</v>
      </c>
      <c r="AJ2242" t="s">
        <v>52</v>
      </c>
    </row>
    <row r="2243" spans="1:36">
      <c r="A2243" t="s">
        <v>3540</v>
      </c>
      <c r="B2243">
        <f>1</f>
        <v>1</v>
      </c>
      <c r="C2243" t="s">
        <v>145</v>
      </c>
      <c r="D2243" t="str">
        <f>VLOOKUP(Table1[[#This Row],[State Name]], Lookup!$A$2:$B$33, 2, FALSE)</f>
        <v>TS</v>
      </c>
      <c r="E2243" t="s">
        <v>33</v>
      </c>
      <c r="F2243">
        <v>2020</v>
      </c>
      <c r="G2243" t="s">
        <v>56</v>
      </c>
      <c r="H2243">
        <f t="shared" si="35"/>
        <v>1</v>
      </c>
      <c r="I2243" s="3">
        <f>DATE(Table1[[#This Row],[Year]],Table1[[#This Row],[Month_Number]],1)</f>
        <v>43831</v>
      </c>
      <c r="J2243" t="s">
        <v>35</v>
      </c>
      <c r="K2243" t="s">
        <v>3541</v>
      </c>
      <c r="L2243" t="s">
        <v>37</v>
      </c>
      <c r="M2243">
        <v>3</v>
      </c>
      <c r="N2243" t="s">
        <v>113</v>
      </c>
      <c r="O2243">
        <v>3</v>
      </c>
      <c r="P2243">
        <v>0</v>
      </c>
      <c r="Q2243" t="s">
        <v>39</v>
      </c>
      <c r="R2243" t="s">
        <v>104</v>
      </c>
      <c r="S2243" t="s">
        <v>41</v>
      </c>
      <c r="T2243" t="s">
        <v>74</v>
      </c>
      <c r="U2243" t="s">
        <v>89</v>
      </c>
      <c r="V2243">
        <v>30</v>
      </c>
      <c r="W2243">
        <v>23</v>
      </c>
      <c r="X2243" t="str">
        <f>IF(Table1[[#This Row],[Driver Age]]&lt;25,"(&lt;25) Young",IF(Table1[[#This Row],[Driver Age]]&lt;=60,"(25–60) Adult","(&gt;60) Senior"))</f>
        <v>(&lt;25) Young</v>
      </c>
      <c r="Y2243" t="s">
        <v>75</v>
      </c>
      <c r="Z2243" t="s">
        <v>33</v>
      </c>
      <c r="AA2243" t="s">
        <v>76</v>
      </c>
      <c r="AB2243" t="s">
        <v>46</v>
      </c>
      <c r="AC2243">
        <v>15</v>
      </c>
      <c r="AD2243" t="s">
        <v>135</v>
      </c>
      <c r="AE2243" t="s">
        <v>48</v>
      </c>
      <c r="AF2243" t="s">
        <v>49</v>
      </c>
      <c r="AG2243" t="s">
        <v>143</v>
      </c>
      <c r="AH2243">
        <v>0</v>
      </c>
      <c r="AI2243" t="s">
        <v>168</v>
      </c>
      <c r="AJ2243" t="s">
        <v>109</v>
      </c>
    </row>
    <row r="2244" spans="1:36">
      <c r="A2244" t="s">
        <v>3542</v>
      </c>
      <c r="B2244">
        <f>1</f>
        <v>1</v>
      </c>
      <c r="C2244" t="s">
        <v>137</v>
      </c>
      <c r="D2244" t="str">
        <f>VLOOKUP(Table1[[#This Row],[State Name]], Lookup!$A$2:$B$33, 2, FALSE)</f>
        <v>AS</v>
      </c>
      <c r="E2244" t="s">
        <v>33</v>
      </c>
      <c r="F2244">
        <v>2023</v>
      </c>
      <c r="G2244" t="s">
        <v>111</v>
      </c>
      <c r="H2244">
        <f t="shared" si="35"/>
        <v>10</v>
      </c>
      <c r="I2244" s="3">
        <f>DATE(Table1[[#This Row],[Year]],Table1[[#This Row],[Month_Number]],1)</f>
        <v>45200</v>
      </c>
      <c r="J2244" t="s">
        <v>35</v>
      </c>
      <c r="K2244" t="s">
        <v>356</v>
      </c>
      <c r="L2244" t="s">
        <v>50</v>
      </c>
      <c r="M2244">
        <v>2</v>
      </c>
      <c r="N2244" t="s">
        <v>71</v>
      </c>
      <c r="O2244">
        <v>10</v>
      </c>
      <c r="P2244">
        <v>0</v>
      </c>
      <c r="Q2244" t="s">
        <v>87</v>
      </c>
      <c r="R2244" t="s">
        <v>61</v>
      </c>
      <c r="S2244" t="s">
        <v>62</v>
      </c>
      <c r="T2244" t="s">
        <v>63</v>
      </c>
      <c r="U2244" t="s">
        <v>33</v>
      </c>
      <c r="V2244">
        <v>53</v>
      </c>
      <c r="W2244">
        <v>31</v>
      </c>
      <c r="X2244" t="str">
        <f>IF(Table1[[#This Row],[Driver Age]]&lt;25,"(&lt;25) Young",IF(Table1[[#This Row],[Driver Age]]&lt;=60,"(25–60) Adult","(&gt;60) Senior"))</f>
        <v>(25–60) Adult</v>
      </c>
      <c r="Y2244" t="s">
        <v>44</v>
      </c>
      <c r="Z2244" t="s">
        <v>33</v>
      </c>
      <c r="AA2244" t="s">
        <v>45</v>
      </c>
      <c r="AB2244" t="s">
        <v>46</v>
      </c>
      <c r="AC2244">
        <v>12</v>
      </c>
      <c r="AD2244" t="s">
        <v>135</v>
      </c>
      <c r="AE2244" t="s">
        <v>79</v>
      </c>
      <c r="AF2244" t="s">
        <v>49</v>
      </c>
      <c r="AG2244" t="s">
        <v>143</v>
      </c>
      <c r="AH2244">
        <v>0</v>
      </c>
      <c r="AI2244" t="s">
        <v>80</v>
      </c>
      <c r="AJ2244" t="s">
        <v>52</v>
      </c>
    </row>
    <row r="2245" spans="1:36">
      <c r="A2245" t="s">
        <v>3543</v>
      </c>
      <c r="B2245">
        <f>1</f>
        <v>1</v>
      </c>
      <c r="C2245" t="s">
        <v>191</v>
      </c>
      <c r="D2245" t="str">
        <f>VLOOKUP(Table1[[#This Row],[State Name]], Lookup!$A$2:$B$33, 2, FALSE)</f>
        <v>CH</v>
      </c>
      <c r="E2245" t="s">
        <v>33</v>
      </c>
      <c r="F2245">
        <v>2020</v>
      </c>
      <c r="G2245" t="s">
        <v>130</v>
      </c>
      <c r="H2245">
        <f t="shared" si="35"/>
        <v>4</v>
      </c>
      <c r="I2245" s="3">
        <f>DATE(Table1[[#This Row],[Year]],Table1[[#This Row],[Month_Number]],1)</f>
        <v>43922</v>
      </c>
      <c r="J2245" t="s">
        <v>154</v>
      </c>
      <c r="K2245" t="s">
        <v>3544</v>
      </c>
      <c r="L2245" t="s">
        <v>37</v>
      </c>
      <c r="M2245">
        <v>4</v>
      </c>
      <c r="N2245" t="s">
        <v>113</v>
      </c>
      <c r="O2245">
        <v>3</v>
      </c>
      <c r="P2245">
        <v>1</v>
      </c>
      <c r="Q2245" t="s">
        <v>103</v>
      </c>
      <c r="R2245" t="s">
        <v>88</v>
      </c>
      <c r="S2245" t="s">
        <v>73</v>
      </c>
      <c r="T2245" t="s">
        <v>105</v>
      </c>
      <c r="U2245" t="s">
        <v>43</v>
      </c>
      <c r="V2245">
        <v>55</v>
      </c>
      <c r="W2245">
        <v>62</v>
      </c>
      <c r="X2245" t="str">
        <f>IF(Table1[[#This Row],[Driver Age]]&lt;25,"(&lt;25) Young",IF(Table1[[#This Row],[Driver Age]]&lt;=60,"(25–60) Adult","(&gt;60) Senior"))</f>
        <v>(&gt;60) Senior</v>
      </c>
      <c r="Y2245" t="s">
        <v>44</v>
      </c>
      <c r="Z2245" t="s">
        <v>90</v>
      </c>
      <c r="AA2245" t="s">
        <v>76</v>
      </c>
      <c r="AB2245" t="s">
        <v>64</v>
      </c>
      <c r="AC2245">
        <v>0</v>
      </c>
      <c r="AD2245" t="s">
        <v>47</v>
      </c>
      <c r="AE2245" t="s">
        <v>48</v>
      </c>
      <c r="AF2245" t="s">
        <v>26</v>
      </c>
      <c r="AG2245" t="s">
        <v>50</v>
      </c>
      <c r="AH2245">
        <v>0.33</v>
      </c>
      <c r="AI2245" t="s">
        <v>66</v>
      </c>
      <c r="AJ2245" t="s">
        <v>52</v>
      </c>
    </row>
    <row r="2246" spans="1:36">
      <c r="A2246" t="s">
        <v>3545</v>
      </c>
      <c r="B2246">
        <f>1</f>
        <v>1</v>
      </c>
      <c r="C2246" t="s">
        <v>318</v>
      </c>
      <c r="D2246" t="str">
        <f>VLOOKUP(Table1[[#This Row],[State Name]], Lookup!$A$2:$B$33, 2, FALSE)</f>
        <v>PB</v>
      </c>
      <c r="E2246" t="s">
        <v>33</v>
      </c>
      <c r="F2246">
        <v>2018</v>
      </c>
      <c r="G2246" t="s">
        <v>94</v>
      </c>
      <c r="H2246">
        <f t="shared" si="35"/>
        <v>8</v>
      </c>
      <c r="I2246" s="3">
        <f>DATE(Table1[[#This Row],[Year]],Table1[[#This Row],[Month_Number]],1)</f>
        <v>43313</v>
      </c>
      <c r="J2246" t="s">
        <v>84</v>
      </c>
      <c r="K2246" t="s">
        <v>1335</v>
      </c>
      <c r="L2246" t="s">
        <v>50</v>
      </c>
      <c r="M2246">
        <v>4</v>
      </c>
      <c r="N2246" t="s">
        <v>86</v>
      </c>
      <c r="O2246">
        <v>4</v>
      </c>
      <c r="P2246">
        <v>5</v>
      </c>
      <c r="Q2246" t="s">
        <v>103</v>
      </c>
      <c r="R2246" t="s">
        <v>40</v>
      </c>
      <c r="S2246" t="s">
        <v>62</v>
      </c>
      <c r="T2246" t="s">
        <v>63</v>
      </c>
      <c r="U2246" t="s">
        <v>43</v>
      </c>
      <c r="V2246">
        <v>104</v>
      </c>
      <c r="W2246">
        <v>35</v>
      </c>
      <c r="X2246" t="str">
        <f>IF(Table1[[#This Row],[Driver Age]]&lt;25,"(&lt;25) Young",IF(Table1[[#This Row],[Driver Age]]&lt;=60,"(25–60) Adult","(&gt;60) Senior"))</f>
        <v>(25–60) Adult</v>
      </c>
      <c r="Y2246" t="s">
        <v>75</v>
      </c>
      <c r="Z2246" t="s">
        <v>33</v>
      </c>
      <c r="AA2246" t="s">
        <v>45</v>
      </c>
      <c r="AB2246" t="s">
        <v>64</v>
      </c>
      <c r="AC2246">
        <v>18</v>
      </c>
      <c r="AD2246" t="s">
        <v>114</v>
      </c>
      <c r="AE2246" t="s">
        <v>65</v>
      </c>
      <c r="AF2246" t="s">
        <v>26</v>
      </c>
      <c r="AG2246" t="s">
        <v>50</v>
      </c>
      <c r="AH2246">
        <v>1.25</v>
      </c>
      <c r="AI2246" t="s">
        <v>108</v>
      </c>
      <c r="AJ2246" t="s">
        <v>67</v>
      </c>
    </row>
    <row r="2247" spans="1:36">
      <c r="A2247" t="s">
        <v>3546</v>
      </c>
      <c r="B2247">
        <f>1</f>
        <v>1</v>
      </c>
      <c r="C2247" t="s">
        <v>234</v>
      </c>
      <c r="D2247" t="str">
        <f>VLOOKUP(Table1[[#This Row],[State Name]], Lookup!$A$2:$B$33, 2, FALSE)</f>
        <v>TR</v>
      </c>
      <c r="E2247" t="s">
        <v>33</v>
      </c>
      <c r="F2247">
        <v>2020</v>
      </c>
      <c r="G2247" t="s">
        <v>130</v>
      </c>
      <c r="H2247">
        <f t="shared" si="35"/>
        <v>4</v>
      </c>
      <c r="I2247" s="3">
        <f>DATE(Table1[[#This Row],[Year]],Table1[[#This Row],[Month_Number]],1)</f>
        <v>43922</v>
      </c>
      <c r="J2247" t="s">
        <v>35</v>
      </c>
      <c r="K2247" t="s">
        <v>1766</v>
      </c>
      <c r="L2247" t="s">
        <v>37</v>
      </c>
      <c r="M2247">
        <v>4</v>
      </c>
      <c r="N2247" t="s">
        <v>86</v>
      </c>
      <c r="O2247">
        <v>7</v>
      </c>
      <c r="P2247">
        <v>4</v>
      </c>
      <c r="Q2247" t="s">
        <v>72</v>
      </c>
      <c r="R2247" t="s">
        <v>104</v>
      </c>
      <c r="S2247" t="s">
        <v>41</v>
      </c>
      <c r="T2247" t="s">
        <v>63</v>
      </c>
      <c r="U2247" t="s">
        <v>43</v>
      </c>
      <c r="V2247">
        <v>88</v>
      </c>
      <c r="W2247">
        <v>18</v>
      </c>
      <c r="X2247" t="str">
        <f>IF(Table1[[#This Row],[Driver Age]]&lt;25,"(&lt;25) Young",IF(Table1[[#This Row],[Driver Age]]&lt;=60,"(25–60) Adult","(&gt;60) Senior"))</f>
        <v>(&lt;25) Young</v>
      </c>
      <c r="Y2247" t="s">
        <v>44</v>
      </c>
      <c r="Z2247" t="s">
        <v>107</v>
      </c>
      <c r="AA2247" t="s">
        <v>76</v>
      </c>
      <c r="AB2247" t="s">
        <v>97</v>
      </c>
      <c r="AC2247">
        <v>10</v>
      </c>
      <c r="AD2247" t="s">
        <v>78</v>
      </c>
      <c r="AE2247" t="s">
        <v>48</v>
      </c>
      <c r="AF2247" t="s">
        <v>49</v>
      </c>
      <c r="AG2247" t="s">
        <v>50</v>
      </c>
      <c r="AH2247">
        <v>0.56999999999999995</v>
      </c>
      <c r="AI2247" t="s">
        <v>168</v>
      </c>
      <c r="AJ2247" t="s">
        <v>91</v>
      </c>
    </row>
    <row r="2248" spans="1:36">
      <c r="A2248" t="s">
        <v>3547</v>
      </c>
      <c r="B2248">
        <f>1</f>
        <v>1</v>
      </c>
      <c r="C2248" t="s">
        <v>220</v>
      </c>
      <c r="D2248" t="str">
        <f>VLOOKUP(Table1[[#This Row],[State Name]], Lookup!$A$2:$B$33, 2, FALSE)</f>
        <v>NL</v>
      </c>
      <c r="E2248" t="s">
        <v>33</v>
      </c>
      <c r="F2248">
        <v>2018</v>
      </c>
      <c r="G2248" t="s">
        <v>124</v>
      </c>
      <c r="H2248">
        <f t="shared" si="35"/>
        <v>7</v>
      </c>
      <c r="I2248" s="3">
        <f>DATE(Table1[[#This Row],[Year]],Table1[[#This Row],[Month_Number]],1)</f>
        <v>43282</v>
      </c>
      <c r="J2248" t="s">
        <v>84</v>
      </c>
      <c r="K2248" t="s">
        <v>2255</v>
      </c>
      <c r="L2248" t="s">
        <v>50</v>
      </c>
      <c r="M2248">
        <v>3</v>
      </c>
      <c r="N2248" t="s">
        <v>128</v>
      </c>
      <c r="O2248">
        <v>6</v>
      </c>
      <c r="P2248">
        <v>1</v>
      </c>
      <c r="Q2248" t="s">
        <v>72</v>
      </c>
      <c r="R2248" t="s">
        <v>88</v>
      </c>
      <c r="S2248" t="s">
        <v>62</v>
      </c>
      <c r="T2248" t="s">
        <v>42</v>
      </c>
      <c r="U2248" t="s">
        <v>89</v>
      </c>
      <c r="V2248">
        <v>42</v>
      </c>
      <c r="W2248">
        <v>62</v>
      </c>
      <c r="X2248" t="str">
        <f>IF(Table1[[#This Row],[Driver Age]]&lt;25,"(&lt;25) Young",IF(Table1[[#This Row],[Driver Age]]&lt;=60,"(25–60) Adult","(&gt;60) Senior"))</f>
        <v>(&gt;60) Senior</v>
      </c>
      <c r="Y2248" t="s">
        <v>75</v>
      </c>
      <c r="Z2248" t="s">
        <v>107</v>
      </c>
      <c r="AA2248" t="s">
        <v>45</v>
      </c>
      <c r="AB2248" t="s">
        <v>77</v>
      </c>
      <c r="AC2248">
        <v>20</v>
      </c>
      <c r="AD2248" t="s">
        <v>114</v>
      </c>
      <c r="AE2248" t="s">
        <v>65</v>
      </c>
      <c r="AF2248" t="s">
        <v>26</v>
      </c>
      <c r="AG2248" t="s">
        <v>50</v>
      </c>
      <c r="AH2248">
        <v>0.17</v>
      </c>
      <c r="AI2248" t="s">
        <v>66</v>
      </c>
      <c r="AJ2248" t="s">
        <v>109</v>
      </c>
    </row>
    <row r="2249" spans="1:36">
      <c r="A2249" t="s">
        <v>3548</v>
      </c>
      <c r="B2249">
        <f>1</f>
        <v>1</v>
      </c>
      <c r="C2249" t="s">
        <v>152</v>
      </c>
      <c r="D2249" t="str">
        <f>VLOOKUP(Table1[[#This Row],[State Name]], Lookup!$A$2:$B$33, 2, FALSE)</f>
        <v>AP</v>
      </c>
      <c r="E2249" t="s">
        <v>273</v>
      </c>
      <c r="F2249">
        <v>2020</v>
      </c>
      <c r="G2249" t="s">
        <v>192</v>
      </c>
      <c r="H2249">
        <f t="shared" si="35"/>
        <v>3</v>
      </c>
      <c r="I2249" s="3">
        <f>DATE(Table1[[#This Row],[Year]],Table1[[#This Row],[Month_Number]],1)</f>
        <v>43891</v>
      </c>
      <c r="J2249" t="s">
        <v>101</v>
      </c>
      <c r="K2249" t="s">
        <v>701</v>
      </c>
      <c r="L2249" t="s">
        <v>59</v>
      </c>
      <c r="M2249">
        <v>3</v>
      </c>
      <c r="N2249" t="s">
        <v>38</v>
      </c>
      <c r="O2249">
        <v>4</v>
      </c>
      <c r="P2249">
        <v>1</v>
      </c>
      <c r="Q2249" t="s">
        <v>72</v>
      </c>
      <c r="R2249" t="s">
        <v>104</v>
      </c>
      <c r="S2249" t="s">
        <v>62</v>
      </c>
      <c r="T2249" t="s">
        <v>105</v>
      </c>
      <c r="U2249" t="s">
        <v>43</v>
      </c>
      <c r="V2249">
        <v>57</v>
      </c>
      <c r="W2249">
        <v>47</v>
      </c>
      <c r="X2249" t="str">
        <f>IF(Table1[[#This Row],[Driver Age]]&lt;25,"(&lt;25) Young",IF(Table1[[#This Row],[Driver Age]]&lt;=60,"(25–60) Adult","(&gt;60) Senior"))</f>
        <v>(25–60) Adult</v>
      </c>
      <c r="Y2249" t="s">
        <v>75</v>
      </c>
      <c r="Z2249" t="s">
        <v>90</v>
      </c>
      <c r="AA2249" t="s">
        <v>76</v>
      </c>
      <c r="AB2249" t="s">
        <v>46</v>
      </c>
      <c r="AC2249">
        <v>6</v>
      </c>
      <c r="AD2249" t="s">
        <v>78</v>
      </c>
      <c r="AE2249" t="s">
        <v>48</v>
      </c>
      <c r="AF2249" t="s">
        <v>49</v>
      </c>
      <c r="AG2249" t="s">
        <v>50</v>
      </c>
      <c r="AH2249">
        <v>0.25</v>
      </c>
      <c r="AI2249" t="s">
        <v>108</v>
      </c>
      <c r="AJ2249" t="s">
        <v>52</v>
      </c>
    </row>
    <row r="2250" spans="1:36">
      <c r="A2250" t="s">
        <v>3549</v>
      </c>
      <c r="B2250">
        <f>1</f>
        <v>1</v>
      </c>
      <c r="C2250" t="s">
        <v>294</v>
      </c>
      <c r="D2250" t="str">
        <f>VLOOKUP(Table1[[#This Row],[State Name]], Lookup!$A$2:$B$33, 2, FALSE)</f>
        <v>MZ</v>
      </c>
      <c r="E2250" t="s">
        <v>33</v>
      </c>
      <c r="F2250">
        <v>2023</v>
      </c>
      <c r="G2250" t="s">
        <v>171</v>
      </c>
      <c r="H2250">
        <f t="shared" si="35"/>
        <v>2</v>
      </c>
      <c r="I2250" s="3">
        <f>DATE(Table1[[#This Row],[Year]],Table1[[#This Row],[Month_Number]],1)</f>
        <v>44958</v>
      </c>
      <c r="J2250" t="s">
        <v>146</v>
      </c>
      <c r="K2250" t="s">
        <v>1511</v>
      </c>
      <c r="L2250" t="s">
        <v>50</v>
      </c>
      <c r="M2250">
        <v>5</v>
      </c>
      <c r="N2250" t="s">
        <v>71</v>
      </c>
      <c r="O2250">
        <v>2</v>
      </c>
      <c r="P2250">
        <v>4</v>
      </c>
      <c r="Q2250" t="s">
        <v>103</v>
      </c>
      <c r="R2250" t="s">
        <v>40</v>
      </c>
      <c r="S2250" t="s">
        <v>62</v>
      </c>
      <c r="T2250" t="s">
        <v>63</v>
      </c>
      <c r="U2250" t="s">
        <v>33</v>
      </c>
      <c r="V2250">
        <v>43</v>
      </c>
      <c r="W2250">
        <v>33</v>
      </c>
      <c r="X2250" t="str">
        <f>IF(Table1[[#This Row],[Driver Age]]&lt;25,"(&lt;25) Young",IF(Table1[[#This Row],[Driver Age]]&lt;=60,"(25–60) Adult","(&gt;60) Senior"))</f>
        <v>(25–60) Adult</v>
      </c>
      <c r="Y2250" t="s">
        <v>75</v>
      </c>
      <c r="Z2250" t="s">
        <v>90</v>
      </c>
      <c r="AA2250" t="s">
        <v>76</v>
      </c>
      <c r="AB2250" t="s">
        <v>64</v>
      </c>
      <c r="AC2250">
        <v>8</v>
      </c>
      <c r="AD2250" t="s">
        <v>78</v>
      </c>
      <c r="AE2250" t="s">
        <v>79</v>
      </c>
      <c r="AF2250" t="s">
        <v>49</v>
      </c>
      <c r="AG2250" t="s">
        <v>50</v>
      </c>
      <c r="AH2250">
        <v>2</v>
      </c>
      <c r="AI2250" t="s">
        <v>80</v>
      </c>
      <c r="AJ2250" t="s">
        <v>109</v>
      </c>
    </row>
    <row r="2251" spans="1:36">
      <c r="A2251" t="s">
        <v>3550</v>
      </c>
      <c r="B2251">
        <f>1</f>
        <v>1</v>
      </c>
      <c r="C2251" t="s">
        <v>157</v>
      </c>
      <c r="D2251" t="str">
        <f>VLOOKUP(Table1[[#This Row],[State Name]], Lookup!$A$2:$B$33, 2, FALSE)</f>
        <v>KA</v>
      </c>
      <c r="E2251" t="s">
        <v>158</v>
      </c>
      <c r="F2251">
        <v>2020</v>
      </c>
      <c r="G2251" t="s">
        <v>94</v>
      </c>
      <c r="H2251">
        <f t="shared" si="35"/>
        <v>8</v>
      </c>
      <c r="I2251" s="3">
        <f>DATE(Table1[[#This Row],[Year]],Table1[[#This Row],[Month_Number]],1)</f>
        <v>44044</v>
      </c>
      <c r="J2251" t="s">
        <v>146</v>
      </c>
      <c r="K2251" t="s">
        <v>3551</v>
      </c>
      <c r="L2251" t="s">
        <v>59</v>
      </c>
      <c r="M2251">
        <v>2</v>
      </c>
      <c r="N2251" t="s">
        <v>60</v>
      </c>
      <c r="O2251">
        <v>10</v>
      </c>
      <c r="P2251">
        <v>0</v>
      </c>
      <c r="Q2251" t="s">
        <v>87</v>
      </c>
      <c r="R2251" t="s">
        <v>61</v>
      </c>
      <c r="S2251" t="s">
        <v>120</v>
      </c>
      <c r="T2251" t="s">
        <v>63</v>
      </c>
      <c r="U2251" t="s">
        <v>106</v>
      </c>
      <c r="V2251">
        <v>98</v>
      </c>
      <c r="W2251">
        <v>66</v>
      </c>
      <c r="X2251" t="str">
        <f>IF(Table1[[#This Row],[Driver Age]]&lt;25,"(&lt;25) Young",IF(Table1[[#This Row],[Driver Age]]&lt;=60,"(25–60) Adult","(&gt;60) Senior"))</f>
        <v>(&gt;60) Senior</v>
      </c>
      <c r="Y2251" t="s">
        <v>44</v>
      </c>
      <c r="Z2251" t="s">
        <v>90</v>
      </c>
      <c r="AA2251" t="s">
        <v>45</v>
      </c>
      <c r="AB2251" t="s">
        <v>46</v>
      </c>
      <c r="AC2251">
        <v>17</v>
      </c>
      <c r="AD2251" t="s">
        <v>114</v>
      </c>
      <c r="AE2251" t="s">
        <v>48</v>
      </c>
      <c r="AF2251" t="s">
        <v>49</v>
      </c>
      <c r="AG2251" t="s">
        <v>143</v>
      </c>
      <c r="AH2251">
        <v>0</v>
      </c>
      <c r="AI2251" t="s">
        <v>51</v>
      </c>
      <c r="AJ2251" t="s">
        <v>67</v>
      </c>
    </row>
    <row r="2252" spans="1:36">
      <c r="A2252" t="s">
        <v>3552</v>
      </c>
      <c r="B2252">
        <f>1</f>
        <v>1</v>
      </c>
      <c r="C2252" t="s">
        <v>93</v>
      </c>
      <c r="D2252" t="str">
        <f>VLOOKUP(Table1[[#This Row],[State Name]], Lookup!$A$2:$B$33, 2, FALSE)</f>
        <v>SK</v>
      </c>
      <c r="E2252" t="s">
        <v>33</v>
      </c>
      <c r="F2252">
        <v>2020</v>
      </c>
      <c r="G2252" t="s">
        <v>124</v>
      </c>
      <c r="H2252">
        <f t="shared" si="35"/>
        <v>7</v>
      </c>
      <c r="I2252" s="3">
        <f>DATE(Table1[[#This Row],[Year]],Table1[[#This Row],[Month_Number]],1)</f>
        <v>44013</v>
      </c>
      <c r="J2252" t="s">
        <v>146</v>
      </c>
      <c r="K2252" t="s">
        <v>2363</v>
      </c>
      <c r="L2252" t="s">
        <v>50</v>
      </c>
      <c r="M2252">
        <v>1</v>
      </c>
      <c r="N2252" t="s">
        <v>113</v>
      </c>
      <c r="O2252">
        <v>10</v>
      </c>
      <c r="P2252">
        <v>0</v>
      </c>
      <c r="Q2252" t="s">
        <v>103</v>
      </c>
      <c r="R2252" t="s">
        <v>40</v>
      </c>
      <c r="S2252" t="s">
        <v>41</v>
      </c>
      <c r="T2252" t="s">
        <v>74</v>
      </c>
      <c r="U2252" t="s">
        <v>43</v>
      </c>
      <c r="V2252">
        <v>34</v>
      </c>
      <c r="W2252">
        <v>45</v>
      </c>
      <c r="X2252" t="str">
        <f>IF(Table1[[#This Row],[Driver Age]]&lt;25,"(&lt;25) Young",IF(Table1[[#This Row],[Driver Age]]&lt;=60,"(25–60) Adult","(&gt;60) Senior"))</f>
        <v>(25–60) Adult</v>
      </c>
      <c r="Y2252" t="s">
        <v>75</v>
      </c>
      <c r="Z2252" t="s">
        <v>90</v>
      </c>
      <c r="AA2252" t="s">
        <v>45</v>
      </c>
      <c r="AB2252" t="s">
        <v>97</v>
      </c>
      <c r="AC2252">
        <v>23</v>
      </c>
      <c r="AD2252" t="s">
        <v>47</v>
      </c>
      <c r="AE2252" t="s">
        <v>48</v>
      </c>
      <c r="AF2252" t="s">
        <v>49</v>
      </c>
      <c r="AG2252" t="s">
        <v>143</v>
      </c>
      <c r="AH2252">
        <v>0</v>
      </c>
      <c r="AI2252" t="s">
        <v>108</v>
      </c>
      <c r="AJ2252" t="s">
        <v>109</v>
      </c>
    </row>
    <row r="2253" spans="1:36">
      <c r="A2253" t="s">
        <v>3553</v>
      </c>
      <c r="B2253">
        <f>1</f>
        <v>1</v>
      </c>
      <c r="C2253" t="s">
        <v>311</v>
      </c>
      <c r="D2253" t="str">
        <f>VLOOKUP(Table1[[#This Row],[State Name]], Lookup!$A$2:$B$33, 2, FALSE)</f>
        <v>JH</v>
      </c>
      <c r="E2253" t="s">
        <v>33</v>
      </c>
      <c r="F2253">
        <v>2019</v>
      </c>
      <c r="G2253" t="s">
        <v>34</v>
      </c>
      <c r="H2253">
        <f t="shared" si="35"/>
        <v>5</v>
      </c>
      <c r="I2253" s="3">
        <f>DATE(Table1[[#This Row],[Year]],Table1[[#This Row],[Month_Number]],1)</f>
        <v>43586</v>
      </c>
      <c r="J2253" t="s">
        <v>95</v>
      </c>
      <c r="K2253" t="s">
        <v>709</v>
      </c>
      <c r="L2253" t="s">
        <v>50</v>
      </c>
      <c r="M2253">
        <v>1</v>
      </c>
      <c r="N2253" t="s">
        <v>71</v>
      </c>
      <c r="O2253">
        <v>5</v>
      </c>
      <c r="P2253">
        <v>0</v>
      </c>
      <c r="Q2253" t="s">
        <v>72</v>
      </c>
      <c r="R2253" t="s">
        <v>40</v>
      </c>
      <c r="S2253" t="s">
        <v>120</v>
      </c>
      <c r="T2253" t="s">
        <v>42</v>
      </c>
      <c r="U2253" t="s">
        <v>106</v>
      </c>
      <c r="V2253">
        <v>78</v>
      </c>
      <c r="W2253">
        <v>26</v>
      </c>
      <c r="X2253" t="str">
        <f>IF(Table1[[#This Row],[Driver Age]]&lt;25,"(&lt;25) Young",IF(Table1[[#This Row],[Driver Age]]&lt;=60,"(25–60) Adult","(&gt;60) Senior"))</f>
        <v>(25–60) Adult</v>
      </c>
      <c r="Y2253" t="s">
        <v>44</v>
      </c>
      <c r="Z2253" t="s">
        <v>33</v>
      </c>
      <c r="AA2253" t="s">
        <v>45</v>
      </c>
      <c r="AB2253" t="s">
        <v>64</v>
      </c>
      <c r="AC2253">
        <v>9</v>
      </c>
      <c r="AD2253" t="s">
        <v>78</v>
      </c>
      <c r="AE2253" t="s">
        <v>65</v>
      </c>
      <c r="AF2253" t="s">
        <v>49</v>
      </c>
      <c r="AG2253" t="s">
        <v>143</v>
      </c>
      <c r="AH2253">
        <v>0</v>
      </c>
      <c r="AI2253" t="s">
        <v>80</v>
      </c>
      <c r="AJ2253" t="s">
        <v>91</v>
      </c>
    </row>
    <row r="2254" spans="1:36">
      <c r="A2254" t="s">
        <v>3554</v>
      </c>
      <c r="B2254">
        <f>1</f>
        <v>1</v>
      </c>
      <c r="C2254" t="s">
        <v>327</v>
      </c>
      <c r="D2254" t="str">
        <f>VLOOKUP(Table1[[#This Row],[State Name]], Lookup!$A$2:$B$33, 2, FALSE)</f>
        <v>MN</v>
      </c>
      <c r="E2254" t="s">
        <v>33</v>
      </c>
      <c r="F2254">
        <v>2022</v>
      </c>
      <c r="G2254" t="s">
        <v>192</v>
      </c>
      <c r="H2254">
        <f t="shared" si="35"/>
        <v>3</v>
      </c>
      <c r="I2254" s="3">
        <f>DATE(Table1[[#This Row],[Year]],Table1[[#This Row],[Month_Number]],1)</f>
        <v>44621</v>
      </c>
      <c r="J2254" t="s">
        <v>95</v>
      </c>
      <c r="K2254" t="s">
        <v>1140</v>
      </c>
      <c r="L2254" t="s">
        <v>37</v>
      </c>
      <c r="M2254">
        <v>5</v>
      </c>
      <c r="N2254" t="s">
        <v>71</v>
      </c>
      <c r="O2254">
        <v>10</v>
      </c>
      <c r="P2254">
        <v>2</v>
      </c>
      <c r="Q2254" t="s">
        <v>39</v>
      </c>
      <c r="R2254" t="s">
        <v>88</v>
      </c>
      <c r="S2254" t="s">
        <v>73</v>
      </c>
      <c r="T2254" t="s">
        <v>105</v>
      </c>
      <c r="U2254" t="s">
        <v>106</v>
      </c>
      <c r="V2254">
        <v>90</v>
      </c>
      <c r="W2254">
        <v>66</v>
      </c>
      <c r="X2254" t="str">
        <f>IF(Table1[[#This Row],[Driver Age]]&lt;25,"(&lt;25) Young",IF(Table1[[#This Row],[Driver Age]]&lt;=60,"(25–60) Adult","(&gt;60) Senior"))</f>
        <v>(&gt;60) Senior</v>
      </c>
      <c r="Y2254" t="s">
        <v>44</v>
      </c>
      <c r="Z2254" t="s">
        <v>107</v>
      </c>
      <c r="AA2254" t="s">
        <v>45</v>
      </c>
      <c r="AB2254" t="s">
        <v>97</v>
      </c>
      <c r="AC2254">
        <v>18</v>
      </c>
      <c r="AD2254" t="s">
        <v>114</v>
      </c>
      <c r="AE2254" t="s">
        <v>79</v>
      </c>
      <c r="AF2254" t="s">
        <v>49</v>
      </c>
      <c r="AG2254" t="s">
        <v>50</v>
      </c>
      <c r="AH2254">
        <v>0.2</v>
      </c>
      <c r="AI2254" t="s">
        <v>51</v>
      </c>
      <c r="AJ2254" t="s">
        <v>67</v>
      </c>
    </row>
    <row r="2255" spans="1:36">
      <c r="A2255" t="s">
        <v>3555</v>
      </c>
      <c r="B2255">
        <f>1</f>
        <v>1</v>
      </c>
      <c r="C2255" t="s">
        <v>318</v>
      </c>
      <c r="D2255" t="str">
        <f>VLOOKUP(Table1[[#This Row],[State Name]], Lookup!$A$2:$B$33, 2, FALSE)</f>
        <v>PB</v>
      </c>
      <c r="E2255" t="s">
        <v>33</v>
      </c>
      <c r="F2255">
        <v>2020</v>
      </c>
      <c r="G2255" t="s">
        <v>94</v>
      </c>
      <c r="H2255">
        <f t="shared" si="35"/>
        <v>8</v>
      </c>
      <c r="I2255" s="3">
        <f>DATE(Table1[[#This Row],[Year]],Table1[[#This Row],[Month_Number]],1)</f>
        <v>44044</v>
      </c>
      <c r="J2255" t="s">
        <v>57</v>
      </c>
      <c r="K2255" t="s">
        <v>3556</v>
      </c>
      <c r="L2255" t="s">
        <v>37</v>
      </c>
      <c r="M2255">
        <v>5</v>
      </c>
      <c r="N2255" t="s">
        <v>162</v>
      </c>
      <c r="O2255">
        <v>5</v>
      </c>
      <c r="P2255">
        <v>2</v>
      </c>
      <c r="Q2255" t="s">
        <v>103</v>
      </c>
      <c r="R2255" t="s">
        <v>61</v>
      </c>
      <c r="S2255" t="s">
        <v>120</v>
      </c>
      <c r="T2255" t="s">
        <v>42</v>
      </c>
      <c r="U2255" t="s">
        <v>43</v>
      </c>
      <c r="V2255">
        <v>99</v>
      </c>
      <c r="W2255">
        <v>50</v>
      </c>
      <c r="X2255" t="str">
        <f>IF(Table1[[#This Row],[Driver Age]]&lt;25,"(&lt;25) Young",IF(Table1[[#This Row],[Driver Age]]&lt;=60,"(25–60) Adult","(&gt;60) Senior"))</f>
        <v>(25–60) Adult</v>
      </c>
      <c r="Y2255" t="s">
        <v>75</v>
      </c>
      <c r="Z2255" t="s">
        <v>90</v>
      </c>
      <c r="AA2255" t="s">
        <v>45</v>
      </c>
      <c r="AB2255" t="s">
        <v>46</v>
      </c>
      <c r="AC2255">
        <v>4</v>
      </c>
      <c r="AD2255" t="s">
        <v>47</v>
      </c>
      <c r="AE2255" t="s">
        <v>48</v>
      </c>
      <c r="AF2255" t="s">
        <v>49</v>
      </c>
      <c r="AG2255" t="s">
        <v>50</v>
      </c>
      <c r="AH2255">
        <v>0.4</v>
      </c>
      <c r="AI2255" t="s">
        <v>66</v>
      </c>
      <c r="AJ2255" t="s">
        <v>67</v>
      </c>
    </row>
    <row r="2256" spans="1:36">
      <c r="A2256" t="s">
        <v>3557</v>
      </c>
      <c r="B2256">
        <f>1</f>
        <v>1</v>
      </c>
      <c r="C2256" t="s">
        <v>270</v>
      </c>
      <c r="D2256" t="str">
        <f>VLOOKUP(Table1[[#This Row],[State Name]], Lookup!$A$2:$B$33, 2, FALSE)</f>
        <v>HR</v>
      </c>
      <c r="E2256" t="s">
        <v>33</v>
      </c>
      <c r="F2256">
        <v>2021</v>
      </c>
      <c r="G2256" t="s">
        <v>117</v>
      </c>
      <c r="H2256">
        <f t="shared" si="35"/>
        <v>12</v>
      </c>
      <c r="I2256" s="3">
        <f>DATE(Table1[[#This Row],[Year]],Table1[[#This Row],[Month_Number]],1)</f>
        <v>44531</v>
      </c>
      <c r="J2256" t="s">
        <v>57</v>
      </c>
      <c r="K2256" t="s">
        <v>2267</v>
      </c>
      <c r="L2256" t="s">
        <v>59</v>
      </c>
      <c r="M2256">
        <v>1</v>
      </c>
      <c r="N2256" t="s">
        <v>128</v>
      </c>
      <c r="O2256">
        <v>6</v>
      </c>
      <c r="P2256">
        <v>5</v>
      </c>
      <c r="Q2256" t="s">
        <v>119</v>
      </c>
      <c r="R2256" t="s">
        <v>40</v>
      </c>
      <c r="S2256" t="s">
        <v>62</v>
      </c>
      <c r="T2256" t="s">
        <v>105</v>
      </c>
      <c r="U2256" t="s">
        <v>106</v>
      </c>
      <c r="V2256">
        <v>115</v>
      </c>
      <c r="W2256">
        <v>70</v>
      </c>
      <c r="X2256" t="str">
        <f>IF(Table1[[#This Row],[Driver Age]]&lt;25,"(&lt;25) Young",IF(Table1[[#This Row],[Driver Age]]&lt;=60,"(25–60) Adult","(&gt;60) Senior"))</f>
        <v>(&gt;60) Senior</v>
      </c>
      <c r="Y2256" t="s">
        <v>75</v>
      </c>
      <c r="Z2256" t="s">
        <v>33</v>
      </c>
      <c r="AA2256" t="s">
        <v>45</v>
      </c>
      <c r="AB2256" t="s">
        <v>64</v>
      </c>
      <c r="AC2256">
        <v>3</v>
      </c>
      <c r="AD2256" t="s">
        <v>47</v>
      </c>
      <c r="AE2256" t="s">
        <v>48</v>
      </c>
      <c r="AF2256" t="s">
        <v>49</v>
      </c>
      <c r="AG2256" t="s">
        <v>50</v>
      </c>
      <c r="AH2256">
        <v>0.83</v>
      </c>
      <c r="AI2256" t="s">
        <v>51</v>
      </c>
      <c r="AJ2256" t="s">
        <v>81</v>
      </c>
    </row>
    <row r="2257" spans="1:36">
      <c r="A2257" t="s">
        <v>3558</v>
      </c>
      <c r="B2257">
        <f>1</f>
        <v>1</v>
      </c>
      <c r="C2257" t="s">
        <v>234</v>
      </c>
      <c r="D2257" t="str">
        <f>VLOOKUP(Table1[[#This Row],[State Name]], Lookup!$A$2:$B$33, 2, FALSE)</f>
        <v>TR</v>
      </c>
      <c r="E2257" t="s">
        <v>33</v>
      </c>
      <c r="F2257">
        <v>2023</v>
      </c>
      <c r="G2257" t="s">
        <v>100</v>
      </c>
      <c r="H2257">
        <f t="shared" si="35"/>
        <v>11</v>
      </c>
      <c r="I2257" s="3">
        <f>DATE(Table1[[#This Row],[Year]],Table1[[#This Row],[Month_Number]],1)</f>
        <v>45231</v>
      </c>
      <c r="J2257" t="s">
        <v>101</v>
      </c>
      <c r="K2257" t="s">
        <v>1291</v>
      </c>
      <c r="L2257" t="s">
        <v>37</v>
      </c>
      <c r="M2257">
        <v>3</v>
      </c>
      <c r="N2257" t="s">
        <v>128</v>
      </c>
      <c r="O2257">
        <v>1</v>
      </c>
      <c r="P2257">
        <v>1</v>
      </c>
      <c r="Q2257" t="s">
        <v>87</v>
      </c>
      <c r="R2257" t="s">
        <v>104</v>
      </c>
      <c r="S2257" t="s">
        <v>120</v>
      </c>
      <c r="T2257" t="s">
        <v>74</v>
      </c>
      <c r="U2257" t="s">
        <v>89</v>
      </c>
      <c r="V2257">
        <v>76</v>
      </c>
      <c r="W2257">
        <v>50</v>
      </c>
      <c r="X2257" t="str">
        <f>IF(Table1[[#This Row],[Driver Age]]&lt;25,"(&lt;25) Young",IF(Table1[[#This Row],[Driver Age]]&lt;=60,"(25–60) Adult","(&gt;60) Senior"))</f>
        <v>(25–60) Adult</v>
      </c>
      <c r="Y2257" t="s">
        <v>75</v>
      </c>
      <c r="Z2257" t="s">
        <v>90</v>
      </c>
      <c r="AA2257" t="s">
        <v>45</v>
      </c>
      <c r="AB2257" t="s">
        <v>64</v>
      </c>
      <c r="AC2257">
        <v>5</v>
      </c>
      <c r="AD2257" t="s">
        <v>78</v>
      </c>
      <c r="AE2257" t="s">
        <v>79</v>
      </c>
      <c r="AF2257" t="s">
        <v>49</v>
      </c>
      <c r="AG2257" t="s">
        <v>50</v>
      </c>
      <c r="AH2257">
        <v>1</v>
      </c>
      <c r="AI2257" t="s">
        <v>66</v>
      </c>
      <c r="AJ2257" t="s">
        <v>91</v>
      </c>
    </row>
    <row r="2258" spans="1:36">
      <c r="A2258" t="s">
        <v>3559</v>
      </c>
      <c r="B2258">
        <f>1</f>
        <v>1</v>
      </c>
      <c r="C2258" t="s">
        <v>177</v>
      </c>
      <c r="D2258" t="str">
        <f>VLOOKUP(Table1[[#This Row],[State Name]], Lookup!$A$2:$B$33, 2, FALSE)</f>
        <v>MH</v>
      </c>
      <c r="E2258" t="s">
        <v>203</v>
      </c>
      <c r="F2258">
        <v>2022</v>
      </c>
      <c r="G2258" t="s">
        <v>83</v>
      </c>
      <c r="H2258">
        <f t="shared" si="35"/>
        <v>6</v>
      </c>
      <c r="I2258" s="3">
        <f>DATE(Table1[[#This Row],[Year]],Table1[[#This Row],[Month_Number]],1)</f>
        <v>44713</v>
      </c>
      <c r="J2258" t="s">
        <v>35</v>
      </c>
      <c r="K2258" t="s">
        <v>737</v>
      </c>
      <c r="L2258" t="s">
        <v>50</v>
      </c>
      <c r="M2258">
        <v>3</v>
      </c>
      <c r="N2258" t="s">
        <v>38</v>
      </c>
      <c r="O2258">
        <v>2</v>
      </c>
      <c r="P2258">
        <v>1</v>
      </c>
      <c r="Q2258" t="s">
        <v>119</v>
      </c>
      <c r="R2258" t="s">
        <v>104</v>
      </c>
      <c r="S2258" t="s">
        <v>62</v>
      </c>
      <c r="T2258" t="s">
        <v>42</v>
      </c>
      <c r="U2258" t="s">
        <v>43</v>
      </c>
      <c r="V2258">
        <v>37</v>
      </c>
      <c r="W2258">
        <v>18</v>
      </c>
      <c r="X2258" t="str">
        <f>IF(Table1[[#This Row],[Driver Age]]&lt;25,"(&lt;25) Young",IF(Table1[[#This Row],[Driver Age]]&lt;=60,"(25–60) Adult","(&gt;60) Senior"))</f>
        <v>(&lt;25) Young</v>
      </c>
      <c r="Y2258" t="s">
        <v>75</v>
      </c>
      <c r="Z2258" t="s">
        <v>90</v>
      </c>
      <c r="AA2258" t="s">
        <v>76</v>
      </c>
      <c r="AB2258" t="s">
        <v>46</v>
      </c>
      <c r="AC2258">
        <v>6</v>
      </c>
      <c r="AD2258" t="s">
        <v>78</v>
      </c>
      <c r="AE2258" t="s">
        <v>79</v>
      </c>
      <c r="AF2258" t="s">
        <v>49</v>
      </c>
      <c r="AG2258" t="s">
        <v>50</v>
      </c>
      <c r="AH2258">
        <v>0.5</v>
      </c>
      <c r="AI2258" t="s">
        <v>168</v>
      </c>
      <c r="AJ2258" t="s">
        <v>109</v>
      </c>
    </row>
    <row r="2259" spans="1:36">
      <c r="A2259" t="s">
        <v>3560</v>
      </c>
      <c r="B2259">
        <f>1</f>
        <v>1</v>
      </c>
      <c r="C2259" t="s">
        <v>122</v>
      </c>
      <c r="D2259" t="str">
        <f>VLOOKUP(Table1[[#This Row],[State Name]], Lookup!$A$2:$B$33, 2, FALSE)</f>
        <v>RJ</v>
      </c>
      <c r="E2259" t="s">
        <v>1191</v>
      </c>
      <c r="F2259">
        <v>2021</v>
      </c>
      <c r="G2259" t="s">
        <v>171</v>
      </c>
      <c r="H2259">
        <f t="shared" si="35"/>
        <v>2</v>
      </c>
      <c r="I2259" s="3">
        <f>DATE(Table1[[#This Row],[Year]],Table1[[#This Row],[Month_Number]],1)</f>
        <v>44228</v>
      </c>
      <c r="J2259" t="s">
        <v>35</v>
      </c>
      <c r="K2259" t="s">
        <v>1728</v>
      </c>
      <c r="L2259" t="s">
        <v>37</v>
      </c>
      <c r="M2259">
        <v>3</v>
      </c>
      <c r="N2259" t="s">
        <v>60</v>
      </c>
      <c r="O2259">
        <v>8</v>
      </c>
      <c r="P2259">
        <v>5</v>
      </c>
      <c r="Q2259" t="s">
        <v>72</v>
      </c>
      <c r="R2259" t="s">
        <v>61</v>
      </c>
      <c r="S2259" t="s">
        <v>62</v>
      </c>
      <c r="T2259" t="s">
        <v>63</v>
      </c>
      <c r="U2259" t="s">
        <v>89</v>
      </c>
      <c r="V2259">
        <v>94</v>
      </c>
      <c r="W2259">
        <v>19</v>
      </c>
      <c r="X2259" t="str">
        <f>IF(Table1[[#This Row],[Driver Age]]&lt;25,"(&lt;25) Young",IF(Table1[[#This Row],[Driver Age]]&lt;=60,"(25–60) Adult","(&gt;60) Senior"))</f>
        <v>(&lt;25) Young</v>
      </c>
      <c r="Y2259" t="s">
        <v>44</v>
      </c>
      <c r="Z2259" t="s">
        <v>33</v>
      </c>
      <c r="AA2259" t="s">
        <v>45</v>
      </c>
      <c r="AB2259" t="s">
        <v>46</v>
      </c>
      <c r="AC2259">
        <v>21</v>
      </c>
      <c r="AD2259" t="s">
        <v>47</v>
      </c>
      <c r="AE2259" t="s">
        <v>48</v>
      </c>
      <c r="AF2259" t="s">
        <v>49</v>
      </c>
      <c r="AG2259" t="s">
        <v>50</v>
      </c>
      <c r="AH2259">
        <v>0.62</v>
      </c>
      <c r="AI2259" t="s">
        <v>168</v>
      </c>
      <c r="AJ2259" t="s">
        <v>67</v>
      </c>
    </row>
    <row r="2260" spans="1:36">
      <c r="A2260" t="s">
        <v>3561</v>
      </c>
      <c r="B2260">
        <f>1</f>
        <v>1</v>
      </c>
      <c r="C2260" t="s">
        <v>206</v>
      </c>
      <c r="D2260" t="str">
        <f>VLOOKUP(Table1[[#This Row],[State Name]], Lookup!$A$2:$B$33, 2, FALSE)</f>
        <v>OD</v>
      </c>
      <c r="E2260" t="s">
        <v>33</v>
      </c>
      <c r="F2260">
        <v>2021</v>
      </c>
      <c r="G2260" t="s">
        <v>34</v>
      </c>
      <c r="H2260">
        <f t="shared" si="35"/>
        <v>5</v>
      </c>
      <c r="I2260" s="3">
        <f>DATE(Table1[[#This Row],[Year]],Table1[[#This Row],[Month_Number]],1)</f>
        <v>44317</v>
      </c>
      <c r="J2260" t="s">
        <v>154</v>
      </c>
      <c r="K2260" t="s">
        <v>1275</v>
      </c>
      <c r="L2260" t="s">
        <v>59</v>
      </c>
      <c r="M2260">
        <v>3</v>
      </c>
      <c r="N2260" t="s">
        <v>113</v>
      </c>
      <c r="O2260">
        <v>7</v>
      </c>
      <c r="P2260">
        <v>1</v>
      </c>
      <c r="Q2260" t="s">
        <v>103</v>
      </c>
      <c r="R2260" t="s">
        <v>61</v>
      </c>
      <c r="S2260" t="s">
        <v>120</v>
      </c>
      <c r="T2260" t="s">
        <v>63</v>
      </c>
      <c r="U2260" t="s">
        <v>89</v>
      </c>
      <c r="V2260">
        <v>32</v>
      </c>
      <c r="W2260">
        <v>25</v>
      </c>
      <c r="X2260" t="str">
        <f>IF(Table1[[#This Row],[Driver Age]]&lt;25,"(&lt;25) Young",IF(Table1[[#This Row],[Driver Age]]&lt;=60,"(25–60) Adult","(&gt;60) Senior"))</f>
        <v>(25–60) Adult</v>
      </c>
      <c r="Y2260" t="s">
        <v>75</v>
      </c>
      <c r="Z2260" t="s">
        <v>107</v>
      </c>
      <c r="AA2260" t="s">
        <v>76</v>
      </c>
      <c r="AB2260" t="s">
        <v>97</v>
      </c>
      <c r="AC2260">
        <v>0</v>
      </c>
      <c r="AD2260" t="s">
        <v>47</v>
      </c>
      <c r="AE2260" t="s">
        <v>48</v>
      </c>
      <c r="AF2260" t="s">
        <v>26</v>
      </c>
      <c r="AG2260" t="s">
        <v>50</v>
      </c>
      <c r="AH2260">
        <v>0.14000000000000001</v>
      </c>
      <c r="AI2260" t="s">
        <v>80</v>
      </c>
      <c r="AJ2260" t="s">
        <v>109</v>
      </c>
    </row>
    <row r="2261" spans="1:36">
      <c r="A2261" t="s">
        <v>3562</v>
      </c>
      <c r="B2261">
        <f>1</f>
        <v>1</v>
      </c>
      <c r="C2261" t="s">
        <v>116</v>
      </c>
      <c r="D2261" t="str">
        <f>VLOOKUP(Table1[[#This Row],[State Name]], Lookup!$A$2:$B$33, 2, FALSE)</f>
        <v>HP</v>
      </c>
      <c r="E2261" t="s">
        <v>33</v>
      </c>
      <c r="F2261">
        <v>2020</v>
      </c>
      <c r="G2261" t="s">
        <v>171</v>
      </c>
      <c r="H2261">
        <f t="shared" si="35"/>
        <v>2</v>
      </c>
      <c r="I2261" s="3">
        <f>DATE(Table1[[#This Row],[Year]],Table1[[#This Row],[Month_Number]],1)</f>
        <v>43862</v>
      </c>
      <c r="J2261" t="s">
        <v>84</v>
      </c>
      <c r="K2261" t="s">
        <v>3563</v>
      </c>
      <c r="L2261" t="s">
        <v>50</v>
      </c>
      <c r="M2261">
        <v>1</v>
      </c>
      <c r="N2261" t="s">
        <v>128</v>
      </c>
      <c r="O2261">
        <v>9</v>
      </c>
      <c r="P2261">
        <v>0</v>
      </c>
      <c r="Q2261" t="s">
        <v>39</v>
      </c>
      <c r="R2261" t="s">
        <v>88</v>
      </c>
      <c r="S2261" t="s">
        <v>73</v>
      </c>
      <c r="T2261" t="s">
        <v>74</v>
      </c>
      <c r="U2261" t="s">
        <v>89</v>
      </c>
      <c r="V2261">
        <v>46</v>
      </c>
      <c r="W2261">
        <v>53</v>
      </c>
      <c r="X2261" t="str">
        <f>IF(Table1[[#This Row],[Driver Age]]&lt;25,"(&lt;25) Young",IF(Table1[[#This Row],[Driver Age]]&lt;=60,"(25–60) Adult","(&gt;60) Senior"))</f>
        <v>(25–60) Adult</v>
      </c>
      <c r="Y2261" t="s">
        <v>44</v>
      </c>
      <c r="Z2261" t="s">
        <v>107</v>
      </c>
      <c r="AA2261" t="s">
        <v>45</v>
      </c>
      <c r="AB2261" t="s">
        <v>46</v>
      </c>
      <c r="AC2261">
        <v>7</v>
      </c>
      <c r="AD2261" t="s">
        <v>78</v>
      </c>
      <c r="AE2261" t="s">
        <v>48</v>
      </c>
      <c r="AF2261" t="s">
        <v>26</v>
      </c>
      <c r="AG2261" t="s">
        <v>143</v>
      </c>
      <c r="AH2261">
        <v>0</v>
      </c>
      <c r="AI2261" t="s">
        <v>66</v>
      </c>
      <c r="AJ2261" t="s">
        <v>109</v>
      </c>
    </row>
    <row r="2262" spans="1:36">
      <c r="A2262" t="s">
        <v>3564</v>
      </c>
      <c r="B2262">
        <f>1</f>
        <v>1</v>
      </c>
      <c r="C2262" t="s">
        <v>149</v>
      </c>
      <c r="D2262" t="str">
        <f>VLOOKUP(Table1[[#This Row],[State Name]], Lookup!$A$2:$B$33, 2, FALSE)</f>
        <v>AR</v>
      </c>
      <c r="E2262" t="s">
        <v>33</v>
      </c>
      <c r="F2262">
        <v>2018</v>
      </c>
      <c r="G2262" t="s">
        <v>111</v>
      </c>
      <c r="H2262">
        <f t="shared" si="35"/>
        <v>10</v>
      </c>
      <c r="I2262" s="3">
        <f>DATE(Table1[[#This Row],[Year]],Table1[[#This Row],[Month_Number]],1)</f>
        <v>43374</v>
      </c>
      <c r="J2262" t="s">
        <v>84</v>
      </c>
      <c r="K2262" t="s">
        <v>841</v>
      </c>
      <c r="L2262" t="s">
        <v>37</v>
      </c>
      <c r="M2262">
        <v>5</v>
      </c>
      <c r="N2262" t="s">
        <v>162</v>
      </c>
      <c r="O2262">
        <v>8</v>
      </c>
      <c r="P2262">
        <v>2</v>
      </c>
      <c r="Q2262" t="s">
        <v>87</v>
      </c>
      <c r="R2262" t="s">
        <v>88</v>
      </c>
      <c r="S2262" t="s">
        <v>41</v>
      </c>
      <c r="T2262" t="s">
        <v>74</v>
      </c>
      <c r="U2262" t="s">
        <v>43</v>
      </c>
      <c r="V2262">
        <v>90</v>
      </c>
      <c r="W2262">
        <v>39</v>
      </c>
      <c r="X2262" t="str">
        <f>IF(Table1[[#This Row],[Driver Age]]&lt;25,"(&lt;25) Young",IF(Table1[[#This Row],[Driver Age]]&lt;=60,"(25–60) Adult","(&gt;60) Senior"))</f>
        <v>(25–60) Adult</v>
      </c>
      <c r="Y2262" t="s">
        <v>44</v>
      </c>
      <c r="Z2262" t="s">
        <v>107</v>
      </c>
      <c r="AA2262" t="s">
        <v>45</v>
      </c>
      <c r="AB2262" t="s">
        <v>46</v>
      </c>
      <c r="AC2262">
        <v>14</v>
      </c>
      <c r="AD2262" t="s">
        <v>135</v>
      </c>
      <c r="AE2262" t="s">
        <v>65</v>
      </c>
      <c r="AF2262" t="s">
        <v>26</v>
      </c>
      <c r="AG2262" t="s">
        <v>50</v>
      </c>
      <c r="AH2262">
        <v>0.25</v>
      </c>
      <c r="AI2262" t="s">
        <v>108</v>
      </c>
      <c r="AJ2262" t="s">
        <v>67</v>
      </c>
    </row>
    <row r="2263" spans="1:36">
      <c r="A2263" t="s">
        <v>3565</v>
      </c>
      <c r="B2263">
        <f>1</f>
        <v>1</v>
      </c>
      <c r="C2263" t="s">
        <v>99</v>
      </c>
      <c r="D2263" t="str">
        <f>VLOOKUP(Table1[[#This Row],[State Name]], Lookup!$A$2:$B$33, 2, FALSE)</f>
        <v>ML</v>
      </c>
      <c r="E2263" t="s">
        <v>33</v>
      </c>
      <c r="F2263">
        <v>2021</v>
      </c>
      <c r="G2263" t="s">
        <v>83</v>
      </c>
      <c r="H2263">
        <f t="shared" si="35"/>
        <v>6</v>
      </c>
      <c r="I2263" s="3">
        <f>DATE(Table1[[#This Row],[Year]],Table1[[#This Row],[Month_Number]],1)</f>
        <v>44348</v>
      </c>
      <c r="J2263" t="s">
        <v>95</v>
      </c>
      <c r="K2263" t="s">
        <v>707</v>
      </c>
      <c r="L2263" t="s">
        <v>37</v>
      </c>
      <c r="M2263">
        <v>2</v>
      </c>
      <c r="N2263" t="s">
        <v>86</v>
      </c>
      <c r="O2263">
        <v>1</v>
      </c>
      <c r="P2263">
        <v>3</v>
      </c>
      <c r="Q2263" t="s">
        <v>39</v>
      </c>
      <c r="R2263" t="s">
        <v>88</v>
      </c>
      <c r="S2263" t="s">
        <v>62</v>
      </c>
      <c r="T2263" t="s">
        <v>74</v>
      </c>
      <c r="U2263" t="s">
        <v>43</v>
      </c>
      <c r="V2263">
        <v>107</v>
      </c>
      <c r="W2263">
        <v>35</v>
      </c>
      <c r="X2263" t="str">
        <f>IF(Table1[[#This Row],[Driver Age]]&lt;25,"(&lt;25) Young",IF(Table1[[#This Row],[Driver Age]]&lt;=60,"(25–60) Adult","(&gt;60) Senior"))</f>
        <v>(25–60) Adult</v>
      </c>
      <c r="Y2263" t="s">
        <v>44</v>
      </c>
      <c r="Z2263" t="s">
        <v>107</v>
      </c>
      <c r="AA2263" t="s">
        <v>45</v>
      </c>
      <c r="AB2263" t="s">
        <v>97</v>
      </c>
      <c r="AC2263">
        <v>13</v>
      </c>
      <c r="AD2263" t="s">
        <v>135</v>
      </c>
      <c r="AE2263" t="s">
        <v>48</v>
      </c>
      <c r="AF2263" t="s">
        <v>49</v>
      </c>
      <c r="AG2263" t="s">
        <v>50</v>
      </c>
      <c r="AH2263">
        <v>3</v>
      </c>
      <c r="AI2263" t="s">
        <v>108</v>
      </c>
      <c r="AJ2263" t="s">
        <v>67</v>
      </c>
    </row>
    <row r="2264" spans="1:36">
      <c r="A2264" t="s">
        <v>3566</v>
      </c>
      <c r="B2264">
        <f>1</f>
        <v>1</v>
      </c>
      <c r="C2264" t="s">
        <v>183</v>
      </c>
      <c r="D2264" t="str">
        <f>VLOOKUP(Table1[[#This Row],[State Name]], Lookup!$A$2:$B$33, 2, FALSE)</f>
        <v>TN</v>
      </c>
      <c r="E2264" t="s">
        <v>403</v>
      </c>
      <c r="F2264">
        <v>2021</v>
      </c>
      <c r="G2264" t="s">
        <v>138</v>
      </c>
      <c r="H2264">
        <f t="shared" si="35"/>
        <v>9</v>
      </c>
      <c r="I2264" s="3">
        <f>DATE(Table1[[#This Row],[Year]],Table1[[#This Row],[Month_Number]],1)</f>
        <v>44440</v>
      </c>
      <c r="J2264" t="s">
        <v>154</v>
      </c>
      <c r="K2264" t="s">
        <v>3567</v>
      </c>
      <c r="L2264" t="s">
        <v>50</v>
      </c>
      <c r="M2264">
        <v>1</v>
      </c>
      <c r="N2264" t="s">
        <v>71</v>
      </c>
      <c r="O2264">
        <v>8</v>
      </c>
      <c r="P2264">
        <v>3</v>
      </c>
      <c r="Q2264" t="s">
        <v>103</v>
      </c>
      <c r="R2264" t="s">
        <v>61</v>
      </c>
      <c r="S2264" t="s">
        <v>120</v>
      </c>
      <c r="T2264" t="s">
        <v>105</v>
      </c>
      <c r="U2264" t="s">
        <v>106</v>
      </c>
      <c r="V2264">
        <v>63</v>
      </c>
      <c r="W2264">
        <v>45</v>
      </c>
      <c r="X2264" t="str">
        <f>IF(Table1[[#This Row],[Driver Age]]&lt;25,"(&lt;25) Young",IF(Table1[[#This Row],[Driver Age]]&lt;=60,"(25–60) Adult","(&gt;60) Senior"))</f>
        <v>(25–60) Adult</v>
      </c>
      <c r="Y2264" t="s">
        <v>75</v>
      </c>
      <c r="Z2264" t="s">
        <v>107</v>
      </c>
      <c r="AA2264" t="s">
        <v>45</v>
      </c>
      <c r="AB2264" t="s">
        <v>97</v>
      </c>
      <c r="AC2264">
        <v>14</v>
      </c>
      <c r="AD2264" t="s">
        <v>135</v>
      </c>
      <c r="AE2264" t="s">
        <v>48</v>
      </c>
      <c r="AF2264" t="s">
        <v>26</v>
      </c>
      <c r="AG2264" t="s">
        <v>50</v>
      </c>
      <c r="AH2264">
        <v>0.38</v>
      </c>
      <c r="AI2264" t="s">
        <v>108</v>
      </c>
      <c r="AJ2264" t="s">
        <v>52</v>
      </c>
    </row>
    <row r="2265" spans="1:36">
      <c r="A2265" t="s">
        <v>3568</v>
      </c>
      <c r="B2265">
        <f>1</f>
        <v>1</v>
      </c>
      <c r="C2265" t="s">
        <v>197</v>
      </c>
      <c r="D2265" t="str">
        <f>VLOOKUP(Table1[[#This Row],[State Name]], Lookup!$A$2:$B$33, 2, FALSE)</f>
        <v>GJ</v>
      </c>
      <c r="E2265" t="s">
        <v>198</v>
      </c>
      <c r="F2265">
        <v>2020</v>
      </c>
      <c r="G2265" t="s">
        <v>171</v>
      </c>
      <c r="H2265">
        <f t="shared" si="35"/>
        <v>2</v>
      </c>
      <c r="I2265" s="3">
        <f>DATE(Table1[[#This Row],[Year]],Table1[[#This Row],[Month_Number]],1)</f>
        <v>43862</v>
      </c>
      <c r="J2265" t="s">
        <v>35</v>
      </c>
      <c r="K2265" t="s">
        <v>1348</v>
      </c>
      <c r="L2265" t="s">
        <v>50</v>
      </c>
      <c r="M2265">
        <v>3</v>
      </c>
      <c r="N2265" t="s">
        <v>113</v>
      </c>
      <c r="O2265">
        <v>1</v>
      </c>
      <c r="P2265">
        <v>1</v>
      </c>
      <c r="Q2265" t="s">
        <v>72</v>
      </c>
      <c r="R2265" t="s">
        <v>88</v>
      </c>
      <c r="S2265" t="s">
        <v>62</v>
      </c>
      <c r="T2265" t="s">
        <v>42</v>
      </c>
      <c r="U2265" t="s">
        <v>89</v>
      </c>
      <c r="V2265">
        <v>97</v>
      </c>
      <c r="W2265">
        <v>39</v>
      </c>
      <c r="X2265" t="str">
        <f>IF(Table1[[#This Row],[Driver Age]]&lt;25,"(&lt;25) Young",IF(Table1[[#This Row],[Driver Age]]&lt;=60,"(25–60) Adult","(&gt;60) Senior"))</f>
        <v>(25–60) Adult</v>
      </c>
      <c r="Y2265" t="s">
        <v>44</v>
      </c>
      <c r="Z2265" t="s">
        <v>90</v>
      </c>
      <c r="AA2265" t="s">
        <v>76</v>
      </c>
      <c r="AB2265" t="s">
        <v>97</v>
      </c>
      <c r="AC2265">
        <v>16</v>
      </c>
      <c r="AD2265" t="s">
        <v>135</v>
      </c>
      <c r="AE2265" t="s">
        <v>48</v>
      </c>
      <c r="AF2265" t="s">
        <v>49</v>
      </c>
      <c r="AG2265" t="s">
        <v>50</v>
      </c>
      <c r="AH2265">
        <v>1</v>
      </c>
      <c r="AI2265" t="s">
        <v>108</v>
      </c>
      <c r="AJ2265" t="s">
        <v>67</v>
      </c>
    </row>
    <row r="2266" spans="1:36">
      <c r="A2266" t="s">
        <v>3569</v>
      </c>
      <c r="B2266">
        <f>1</f>
        <v>1</v>
      </c>
      <c r="C2266" t="s">
        <v>69</v>
      </c>
      <c r="D2266" t="str">
        <f>VLOOKUP(Table1[[#This Row],[State Name]], Lookup!$A$2:$B$33, 2, FALSE)</f>
        <v>CG</v>
      </c>
      <c r="E2266" t="s">
        <v>33</v>
      </c>
      <c r="F2266">
        <v>2018</v>
      </c>
      <c r="G2266" t="s">
        <v>124</v>
      </c>
      <c r="H2266">
        <f t="shared" si="35"/>
        <v>7</v>
      </c>
      <c r="I2266" s="3">
        <f>DATE(Table1[[#This Row],[Year]],Table1[[#This Row],[Month_Number]],1)</f>
        <v>43282</v>
      </c>
      <c r="J2266" t="s">
        <v>57</v>
      </c>
      <c r="K2266" t="s">
        <v>3331</v>
      </c>
      <c r="L2266" t="s">
        <v>37</v>
      </c>
      <c r="M2266">
        <v>4</v>
      </c>
      <c r="N2266" t="s">
        <v>128</v>
      </c>
      <c r="O2266">
        <v>3</v>
      </c>
      <c r="P2266">
        <v>3</v>
      </c>
      <c r="Q2266" t="s">
        <v>39</v>
      </c>
      <c r="R2266" t="s">
        <v>88</v>
      </c>
      <c r="S2266" t="s">
        <v>62</v>
      </c>
      <c r="T2266" t="s">
        <v>63</v>
      </c>
      <c r="U2266" t="s">
        <v>43</v>
      </c>
      <c r="V2266">
        <v>83</v>
      </c>
      <c r="W2266">
        <v>26</v>
      </c>
      <c r="X2266" t="str">
        <f>IF(Table1[[#This Row],[Driver Age]]&lt;25,"(&lt;25) Young",IF(Table1[[#This Row],[Driver Age]]&lt;=60,"(25–60) Adult","(&gt;60) Senior"))</f>
        <v>(25–60) Adult</v>
      </c>
      <c r="Y2266" t="s">
        <v>75</v>
      </c>
      <c r="Z2266" t="s">
        <v>90</v>
      </c>
      <c r="AA2266" t="s">
        <v>45</v>
      </c>
      <c r="AB2266" t="s">
        <v>64</v>
      </c>
      <c r="AC2266">
        <v>8</v>
      </c>
      <c r="AD2266" t="s">
        <v>78</v>
      </c>
      <c r="AE2266" t="s">
        <v>65</v>
      </c>
      <c r="AF2266" t="s">
        <v>49</v>
      </c>
      <c r="AG2266" t="s">
        <v>50</v>
      </c>
      <c r="AH2266">
        <v>1</v>
      </c>
      <c r="AI2266" t="s">
        <v>80</v>
      </c>
      <c r="AJ2266" t="s">
        <v>91</v>
      </c>
    </row>
    <row r="2267" spans="1:36">
      <c r="A2267" t="s">
        <v>3570</v>
      </c>
      <c r="B2267">
        <f>1</f>
        <v>1</v>
      </c>
      <c r="C2267" t="s">
        <v>206</v>
      </c>
      <c r="D2267" t="str">
        <f>VLOOKUP(Table1[[#This Row],[State Name]], Lookup!$A$2:$B$33, 2, FALSE)</f>
        <v>OD</v>
      </c>
      <c r="E2267" t="s">
        <v>33</v>
      </c>
      <c r="F2267">
        <v>2022</v>
      </c>
      <c r="G2267" t="s">
        <v>117</v>
      </c>
      <c r="H2267">
        <f t="shared" si="35"/>
        <v>12</v>
      </c>
      <c r="I2267" s="3">
        <f>DATE(Table1[[#This Row],[Year]],Table1[[#This Row],[Month_Number]],1)</f>
        <v>44896</v>
      </c>
      <c r="J2267" t="s">
        <v>146</v>
      </c>
      <c r="K2267" t="s">
        <v>1041</v>
      </c>
      <c r="L2267" t="s">
        <v>59</v>
      </c>
      <c r="M2267">
        <v>3</v>
      </c>
      <c r="N2267" t="s">
        <v>128</v>
      </c>
      <c r="O2267">
        <v>10</v>
      </c>
      <c r="P2267">
        <v>3</v>
      </c>
      <c r="Q2267" t="s">
        <v>87</v>
      </c>
      <c r="R2267" t="s">
        <v>40</v>
      </c>
      <c r="S2267" t="s">
        <v>62</v>
      </c>
      <c r="T2267" t="s">
        <v>63</v>
      </c>
      <c r="U2267" t="s">
        <v>106</v>
      </c>
      <c r="V2267">
        <v>61</v>
      </c>
      <c r="W2267">
        <v>66</v>
      </c>
      <c r="X2267" t="str">
        <f>IF(Table1[[#This Row],[Driver Age]]&lt;25,"(&lt;25) Young",IF(Table1[[#This Row],[Driver Age]]&lt;=60,"(25–60) Adult","(&gt;60) Senior"))</f>
        <v>(&gt;60) Senior</v>
      </c>
      <c r="Y2267" t="s">
        <v>44</v>
      </c>
      <c r="Z2267" t="s">
        <v>107</v>
      </c>
      <c r="AA2267" t="s">
        <v>76</v>
      </c>
      <c r="AB2267" t="s">
        <v>97</v>
      </c>
      <c r="AC2267">
        <v>10</v>
      </c>
      <c r="AD2267" t="s">
        <v>78</v>
      </c>
      <c r="AE2267" t="s">
        <v>79</v>
      </c>
      <c r="AF2267" t="s">
        <v>49</v>
      </c>
      <c r="AG2267" t="s">
        <v>50</v>
      </c>
      <c r="AH2267">
        <v>0.3</v>
      </c>
      <c r="AI2267" t="s">
        <v>51</v>
      </c>
      <c r="AJ2267" t="s">
        <v>52</v>
      </c>
    </row>
    <row r="2268" spans="1:36">
      <c r="A2268" t="s">
        <v>3571</v>
      </c>
      <c r="B2268">
        <f>1</f>
        <v>1</v>
      </c>
      <c r="C2268" t="s">
        <v>286</v>
      </c>
      <c r="D2268" t="str">
        <f>VLOOKUP(Table1[[#This Row],[State Name]], Lookup!$A$2:$B$33, 2, FALSE)</f>
        <v>GA</v>
      </c>
      <c r="E2268" t="s">
        <v>33</v>
      </c>
      <c r="F2268">
        <v>2020</v>
      </c>
      <c r="G2268" t="s">
        <v>34</v>
      </c>
      <c r="H2268">
        <f t="shared" si="35"/>
        <v>5</v>
      </c>
      <c r="I2268" s="3">
        <f>DATE(Table1[[#This Row],[Year]],Table1[[#This Row],[Month_Number]],1)</f>
        <v>43952</v>
      </c>
      <c r="J2268" t="s">
        <v>35</v>
      </c>
      <c r="K2268" t="s">
        <v>3572</v>
      </c>
      <c r="L2268" t="s">
        <v>37</v>
      </c>
      <c r="M2268">
        <v>4</v>
      </c>
      <c r="N2268" t="s">
        <v>60</v>
      </c>
      <c r="O2268">
        <v>2</v>
      </c>
      <c r="P2268">
        <v>2</v>
      </c>
      <c r="Q2268" t="s">
        <v>72</v>
      </c>
      <c r="R2268" t="s">
        <v>61</v>
      </c>
      <c r="S2268" t="s">
        <v>73</v>
      </c>
      <c r="T2268" t="s">
        <v>42</v>
      </c>
      <c r="U2268" t="s">
        <v>106</v>
      </c>
      <c r="V2268">
        <v>104</v>
      </c>
      <c r="W2268">
        <v>57</v>
      </c>
      <c r="X2268" t="str">
        <f>IF(Table1[[#This Row],[Driver Age]]&lt;25,"(&lt;25) Young",IF(Table1[[#This Row],[Driver Age]]&lt;=60,"(25–60) Adult","(&gt;60) Senior"))</f>
        <v>(25–60) Adult</v>
      </c>
      <c r="Y2268" t="s">
        <v>44</v>
      </c>
      <c r="Z2268" t="s">
        <v>107</v>
      </c>
      <c r="AA2268" t="s">
        <v>45</v>
      </c>
      <c r="AB2268" t="s">
        <v>64</v>
      </c>
      <c r="AC2268">
        <v>21</v>
      </c>
      <c r="AD2268" t="s">
        <v>47</v>
      </c>
      <c r="AE2268" t="s">
        <v>48</v>
      </c>
      <c r="AF2268" t="s">
        <v>49</v>
      </c>
      <c r="AG2268" t="s">
        <v>50</v>
      </c>
      <c r="AH2268">
        <v>1</v>
      </c>
      <c r="AI2268" t="s">
        <v>66</v>
      </c>
      <c r="AJ2268" t="s">
        <v>67</v>
      </c>
    </row>
    <row r="2269" spans="1:36">
      <c r="A2269" t="s">
        <v>3573</v>
      </c>
      <c r="B2269">
        <f>1</f>
        <v>1</v>
      </c>
      <c r="C2269" t="s">
        <v>32</v>
      </c>
      <c r="D2269" t="str">
        <f>VLOOKUP(Table1[[#This Row],[State Name]], Lookup!$A$2:$B$33, 2, FALSE)</f>
        <v>JK</v>
      </c>
      <c r="E2269" t="s">
        <v>33</v>
      </c>
      <c r="F2269">
        <v>2021</v>
      </c>
      <c r="G2269" t="s">
        <v>100</v>
      </c>
      <c r="H2269">
        <f t="shared" si="35"/>
        <v>11</v>
      </c>
      <c r="I2269" s="3">
        <f>DATE(Table1[[#This Row],[Year]],Table1[[#This Row],[Month_Number]],1)</f>
        <v>44501</v>
      </c>
      <c r="J2269" t="s">
        <v>154</v>
      </c>
      <c r="K2269" t="s">
        <v>3574</v>
      </c>
      <c r="L2269" t="s">
        <v>37</v>
      </c>
      <c r="M2269">
        <v>1</v>
      </c>
      <c r="N2269" t="s">
        <v>113</v>
      </c>
      <c r="O2269">
        <v>0</v>
      </c>
      <c r="P2269">
        <v>2</v>
      </c>
      <c r="Q2269" t="s">
        <v>87</v>
      </c>
      <c r="R2269" t="s">
        <v>88</v>
      </c>
      <c r="S2269" t="s">
        <v>62</v>
      </c>
      <c r="T2269" t="s">
        <v>42</v>
      </c>
      <c r="U2269" t="s">
        <v>106</v>
      </c>
      <c r="V2269">
        <v>41</v>
      </c>
      <c r="W2269">
        <v>50</v>
      </c>
      <c r="X2269" t="str">
        <f>IF(Table1[[#This Row],[Driver Age]]&lt;25,"(&lt;25) Young",IF(Table1[[#This Row],[Driver Age]]&lt;=60,"(25–60) Adult","(&gt;60) Senior"))</f>
        <v>(25–60) Adult</v>
      </c>
      <c r="Y2269" t="s">
        <v>75</v>
      </c>
      <c r="Z2269" t="s">
        <v>33</v>
      </c>
      <c r="AA2269" t="s">
        <v>76</v>
      </c>
      <c r="AB2269" t="s">
        <v>97</v>
      </c>
      <c r="AC2269">
        <v>21</v>
      </c>
      <c r="AD2269" t="s">
        <v>47</v>
      </c>
      <c r="AE2269" t="s">
        <v>48</v>
      </c>
      <c r="AF2269" t="s">
        <v>26</v>
      </c>
      <c r="AG2269" t="s">
        <v>50</v>
      </c>
      <c r="AH2269">
        <v>0</v>
      </c>
      <c r="AI2269" t="s">
        <v>66</v>
      </c>
      <c r="AJ2269" t="s">
        <v>109</v>
      </c>
    </row>
    <row r="2270" spans="1:36">
      <c r="A2270" t="s">
        <v>3575</v>
      </c>
      <c r="B2270">
        <f>1</f>
        <v>1</v>
      </c>
      <c r="C2270" t="s">
        <v>145</v>
      </c>
      <c r="D2270" t="str">
        <f>VLOOKUP(Table1[[#This Row],[State Name]], Lookup!$A$2:$B$33, 2, FALSE)</f>
        <v>TS</v>
      </c>
      <c r="E2270" t="s">
        <v>33</v>
      </c>
      <c r="F2270">
        <v>2023</v>
      </c>
      <c r="G2270" t="s">
        <v>94</v>
      </c>
      <c r="H2270">
        <f t="shared" si="35"/>
        <v>8</v>
      </c>
      <c r="I2270" s="3">
        <f>DATE(Table1[[#This Row],[Year]],Table1[[#This Row],[Month_Number]],1)</f>
        <v>45139</v>
      </c>
      <c r="J2270" t="s">
        <v>84</v>
      </c>
      <c r="K2270" t="s">
        <v>432</v>
      </c>
      <c r="L2270" t="s">
        <v>59</v>
      </c>
      <c r="M2270">
        <v>3</v>
      </c>
      <c r="N2270" t="s">
        <v>71</v>
      </c>
      <c r="O2270">
        <v>5</v>
      </c>
      <c r="P2270">
        <v>0</v>
      </c>
      <c r="Q2270" t="s">
        <v>103</v>
      </c>
      <c r="R2270" t="s">
        <v>104</v>
      </c>
      <c r="S2270" t="s">
        <v>73</v>
      </c>
      <c r="T2270" t="s">
        <v>42</v>
      </c>
      <c r="U2270" t="s">
        <v>43</v>
      </c>
      <c r="V2270">
        <v>36</v>
      </c>
      <c r="W2270">
        <v>67</v>
      </c>
      <c r="X2270" t="str">
        <f>IF(Table1[[#This Row],[Driver Age]]&lt;25,"(&lt;25) Young",IF(Table1[[#This Row],[Driver Age]]&lt;=60,"(25–60) Adult","(&gt;60) Senior"))</f>
        <v>(&gt;60) Senior</v>
      </c>
      <c r="Y2270" t="s">
        <v>44</v>
      </c>
      <c r="Z2270" t="s">
        <v>107</v>
      </c>
      <c r="AA2270" t="s">
        <v>76</v>
      </c>
      <c r="AB2270" t="s">
        <v>46</v>
      </c>
      <c r="AC2270">
        <v>22</v>
      </c>
      <c r="AD2270" t="s">
        <v>47</v>
      </c>
      <c r="AE2270" t="s">
        <v>79</v>
      </c>
      <c r="AF2270" t="s">
        <v>26</v>
      </c>
      <c r="AG2270" t="s">
        <v>143</v>
      </c>
      <c r="AH2270">
        <v>0</v>
      </c>
      <c r="AI2270" t="s">
        <v>51</v>
      </c>
      <c r="AJ2270" t="s">
        <v>109</v>
      </c>
    </row>
    <row r="2271" spans="1:36">
      <c r="A2271" t="s">
        <v>3576</v>
      </c>
      <c r="B2271">
        <f>1</f>
        <v>1</v>
      </c>
      <c r="C2271" t="s">
        <v>149</v>
      </c>
      <c r="D2271" t="str">
        <f>VLOOKUP(Table1[[#This Row],[State Name]], Lookup!$A$2:$B$33, 2, FALSE)</f>
        <v>AR</v>
      </c>
      <c r="E2271" t="s">
        <v>33</v>
      </c>
      <c r="F2271">
        <v>2019</v>
      </c>
      <c r="G2271" t="s">
        <v>94</v>
      </c>
      <c r="H2271">
        <f t="shared" si="35"/>
        <v>8</v>
      </c>
      <c r="I2271" s="3">
        <f>DATE(Table1[[#This Row],[Year]],Table1[[#This Row],[Month_Number]],1)</f>
        <v>43678</v>
      </c>
      <c r="J2271" t="s">
        <v>35</v>
      </c>
      <c r="K2271" t="s">
        <v>3577</v>
      </c>
      <c r="L2271" t="s">
        <v>50</v>
      </c>
      <c r="M2271">
        <v>3</v>
      </c>
      <c r="N2271" t="s">
        <v>38</v>
      </c>
      <c r="O2271">
        <v>2</v>
      </c>
      <c r="P2271">
        <v>5</v>
      </c>
      <c r="Q2271" t="s">
        <v>103</v>
      </c>
      <c r="R2271" t="s">
        <v>88</v>
      </c>
      <c r="S2271" t="s">
        <v>62</v>
      </c>
      <c r="T2271" t="s">
        <v>42</v>
      </c>
      <c r="U2271" t="s">
        <v>43</v>
      </c>
      <c r="V2271">
        <v>35</v>
      </c>
      <c r="W2271">
        <v>32</v>
      </c>
      <c r="X2271" t="str">
        <f>IF(Table1[[#This Row],[Driver Age]]&lt;25,"(&lt;25) Young",IF(Table1[[#This Row],[Driver Age]]&lt;=60,"(25–60) Adult","(&gt;60) Senior"))</f>
        <v>(25–60) Adult</v>
      </c>
      <c r="Y2271" t="s">
        <v>44</v>
      </c>
      <c r="Z2271" t="s">
        <v>33</v>
      </c>
      <c r="AA2271" t="s">
        <v>45</v>
      </c>
      <c r="AB2271" t="s">
        <v>97</v>
      </c>
      <c r="AC2271">
        <v>18</v>
      </c>
      <c r="AD2271" t="s">
        <v>114</v>
      </c>
      <c r="AE2271" t="s">
        <v>65</v>
      </c>
      <c r="AF2271" t="s">
        <v>49</v>
      </c>
      <c r="AG2271" t="s">
        <v>50</v>
      </c>
      <c r="AH2271">
        <v>2.5</v>
      </c>
      <c r="AI2271" t="s">
        <v>80</v>
      </c>
      <c r="AJ2271" t="s">
        <v>109</v>
      </c>
    </row>
    <row r="2272" spans="1:36">
      <c r="A2272" t="s">
        <v>3578</v>
      </c>
      <c r="B2272">
        <f>1</f>
        <v>1</v>
      </c>
      <c r="C2272" t="s">
        <v>311</v>
      </c>
      <c r="D2272" t="str">
        <f>VLOOKUP(Table1[[#This Row],[State Name]], Lookup!$A$2:$B$33, 2, FALSE)</f>
        <v>JH</v>
      </c>
      <c r="E2272" t="s">
        <v>33</v>
      </c>
      <c r="F2272">
        <v>2020</v>
      </c>
      <c r="G2272" t="s">
        <v>138</v>
      </c>
      <c r="H2272">
        <f t="shared" si="35"/>
        <v>9</v>
      </c>
      <c r="I2272" s="3">
        <f>DATE(Table1[[#This Row],[Year]],Table1[[#This Row],[Month_Number]],1)</f>
        <v>44075</v>
      </c>
      <c r="J2272" t="s">
        <v>154</v>
      </c>
      <c r="K2272" t="s">
        <v>1468</v>
      </c>
      <c r="L2272" t="s">
        <v>37</v>
      </c>
      <c r="M2272">
        <v>3</v>
      </c>
      <c r="N2272" t="s">
        <v>38</v>
      </c>
      <c r="O2272">
        <v>8</v>
      </c>
      <c r="P2272">
        <v>3</v>
      </c>
      <c r="Q2272" t="s">
        <v>119</v>
      </c>
      <c r="R2272" t="s">
        <v>40</v>
      </c>
      <c r="S2272" t="s">
        <v>41</v>
      </c>
      <c r="T2272" t="s">
        <v>105</v>
      </c>
      <c r="U2272" t="s">
        <v>43</v>
      </c>
      <c r="V2272">
        <v>40</v>
      </c>
      <c r="W2272">
        <v>55</v>
      </c>
      <c r="X2272" t="str">
        <f>IF(Table1[[#This Row],[Driver Age]]&lt;25,"(&lt;25) Young",IF(Table1[[#This Row],[Driver Age]]&lt;=60,"(25–60) Adult","(&gt;60) Senior"))</f>
        <v>(25–60) Adult</v>
      </c>
      <c r="Y2272" t="s">
        <v>75</v>
      </c>
      <c r="Z2272" t="s">
        <v>90</v>
      </c>
      <c r="AA2272" t="s">
        <v>76</v>
      </c>
      <c r="AB2272" t="s">
        <v>46</v>
      </c>
      <c r="AC2272">
        <v>7</v>
      </c>
      <c r="AD2272" t="s">
        <v>78</v>
      </c>
      <c r="AE2272" t="s">
        <v>48</v>
      </c>
      <c r="AF2272" t="s">
        <v>26</v>
      </c>
      <c r="AG2272" t="s">
        <v>50</v>
      </c>
      <c r="AH2272">
        <v>0.38</v>
      </c>
      <c r="AI2272" t="s">
        <v>66</v>
      </c>
      <c r="AJ2272" t="s">
        <v>109</v>
      </c>
    </row>
    <row r="2273" spans="1:36">
      <c r="A2273" t="s">
        <v>3579</v>
      </c>
      <c r="B2273">
        <f>1</f>
        <v>1</v>
      </c>
      <c r="C2273" t="s">
        <v>152</v>
      </c>
      <c r="D2273" t="str">
        <f>VLOOKUP(Table1[[#This Row],[State Name]], Lookup!$A$2:$B$33, 2, FALSE)</f>
        <v>AP</v>
      </c>
      <c r="E2273" t="s">
        <v>153</v>
      </c>
      <c r="F2273">
        <v>2023</v>
      </c>
      <c r="G2273" t="s">
        <v>192</v>
      </c>
      <c r="H2273">
        <f t="shared" si="35"/>
        <v>3</v>
      </c>
      <c r="I2273" s="3">
        <f>DATE(Table1[[#This Row],[Year]],Table1[[#This Row],[Month_Number]],1)</f>
        <v>44986</v>
      </c>
      <c r="J2273" t="s">
        <v>95</v>
      </c>
      <c r="K2273" t="s">
        <v>3580</v>
      </c>
      <c r="L2273" t="s">
        <v>50</v>
      </c>
      <c r="M2273">
        <v>1</v>
      </c>
      <c r="N2273" t="s">
        <v>71</v>
      </c>
      <c r="O2273">
        <v>0</v>
      </c>
      <c r="P2273">
        <v>1</v>
      </c>
      <c r="Q2273" t="s">
        <v>72</v>
      </c>
      <c r="R2273" t="s">
        <v>88</v>
      </c>
      <c r="S2273" t="s">
        <v>120</v>
      </c>
      <c r="T2273" t="s">
        <v>63</v>
      </c>
      <c r="U2273" t="s">
        <v>33</v>
      </c>
      <c r="V2273">
        <v>49</v>
      </c>
      <c r="W2273">
        <v>28</v>
      </c>
      <c r="X2273" t="str">
        <f>IF(Table1[[#This Row],[Driver Age]]&lt;25,"(&lt;25) Young",IF(Table1[[#This Row],[Driver Age]]&lt;=60,"(25–60) Adult","(&gt;60) Senior"))</f>
        <v>(25–60) Adult</v>
      </c>
      <c r="Y2273" t="s">
        <v>75</v>
      </c>
      <c r="Z2273" t="s">
        <v>107</v>
      </c>
      <c r="AA2273" t="s">
        <v>76</v>
      </c>
      <c r="AB2273" t="s">
        <v>46</v>
      </c>
      <c r="AC2273">
        <v>8</v>
      </c>
      <c r="AD2273" t="s">
        <v>78</v>
      </c>
      <c r="AE2273" t="s">
        <v>79</v>
      </c>
      <c r="AF2273" t="s">
        <v>49</v>
      </c>
      <c r="AG2273" t="s">
        <v>50</v>
      </c>
      <c r="AH2273">
        <v>0</v>
      </c>
      <c r="AI2273" t="s">
        <v>80</v>
      </c>
      <c r="AJ2273" t="s">
        <v>109</v>
      </c>
    </row>
    <row r="2274" spans="1:36">
      <c r="A2274" t="s">
        <v>3581</v>
      </c>
      <c r="B2274">
        <f>1</f>
        <v>1</v>
      </c>
      <c r="C2274" t="s">
        <v>141</v>
      </c>
      <c r="D2274" t="str">
        <f>VLOOKUP(Table1[[#This Row],[State Name]], Lookup!$A$2:$B$33, 2, FALSE)</f>
        <v>BR</v>
      </c>
      <c r="E2274" t="s">
        <v>33</v>
      </c>
      <c r="F2274">
        <v>2019</v>
      </c>
      <c r="G2274" t="s">
        <v>34</v>
      </c>
      <c r="H2274">
        <f t="shared" si="35"/>
        <v>5</v>
      </c>
      <c r="I2274" s="3">
        <f>DATE(Table1[[#This Row],[Year]],Table1[[#This Row],[Month_Number]],1)</f>
        <v>43586</v>
      </c>
      <c r="J2274" t="s">
        <v>84</v>
      </c>
      <c r="K2274" t="s">
        <v>2676</v>
      </c>
      <c r="L2274" t="s">
        <v>37</v>
      </c>
      <c r="M2274">
        <v>1</v>
      </c>
      <c r="N2274" t="s">
        <v>86</v>
      </c>
      <c r="O2274">
        <v>9</v>
      </c>
      <c r="P2274">
        <v>5</v>
      </c>
      <c r="Q2274" t="s">
        <v>119</v>
      </c>
      <c r="R2274" t="s">
        <v>88</v>
      </c>
      <c r="S2274" t="s">
        <v>120</v>
      </c>
      <c r="T2274" t="s">
        <v>42</v>
      </c>
      <c r="U2274" t="s">
        <v>106</v>
      </c>
      <c r="V2274">
        <v>49</v>
      </c>
      <c r="W2274">
        <v>57</v>
      </c>
      <c r="X2274" t="str">
        <f>IF(Table1[[#This Row],[Driver Age]]&lt;25,"(&lt;25) Young",IF(Table1[[#This Row],[Driver Age]]&lt;=60,"(25–60) Adult","(&gt;60) Senior"))</f>
        <v>(25–60) Adult</v>
      </c>
      <c r="Y2274" t="s">
        <v>44</v>
      </c>
      <c r="Z2274" t="s">
        <v>33</v>
      </c>
      <c r="AA2274" t="s">
        <v>45</v>
      </c>
      <c r="AB2274" t="s">
        <v>97</v>
      </c>
      <c r="AC2274">
        <v>22</v>
      </c>
      <c r="AD2274" t="s">
        <v>47</v>
      </c>
      <c r="AE2274" t="s">
        <v>65</v>
      </c>
      <c r="AF2274" t="s">
        <v>26</v>
      </c>
      <c r="AG2274" t="s">
        <v>50</v>
      </c>
      <c r="AH2274">
        <v>0.56000000000000005</v>
      </c>
      <c r="AI2274" t="s">
        <v>66</v>
      </c>
      <c r="AJ2274" t="s">
        <v>109</v>
      </c>
    </row>
    <row r="2275" spans="1:36">
      <c r="A2275" t="s">
        <v>3582</v>
      </c>
      <c r="B2275">
        <f>1</f>
        <v>1</v>
      </c>
      <c r="C2275" t="s">
        <v>197</v>
      </c>
      <c r="D2275" t="str">
        <f>VLOOKUP(Table1[[#This Row],[State Name]], Lookup!$A$2:$B$33, 2, FALSE)</f>
        <v>GJ</v>
      </c>
      <c r="E2275" t="s">
        <v>245</v>
      </c>
      <c r="F2275">
        <v>2023</v>
      </c>
      <c r="G2275" t="s">
        <v>192</v>
      </c>
      <c r="H2275">
        <f t="shared" si="35"/>
        <v>3</v>
      </c>
      <c r="I2275" s="3">
        <f>DATE(Table1[[#This Row],[Year]],Table1[[#This Row],[Month_Number]],1)</f>
        <v>44986</v>
      </c>
      <c r="J2275" t="s">
        <v>57</v>
      </c>
      <c r="K2275" t="s">
        <v>518</v>
      </c>
      <c r="L2275" t="s">
        <v>50</v>
      </c>
      <c r="M2275">
        <v>1</v>
      </c>
      <c r="N2275" t="s">
        <v>128</v>
      </c>
      <c r="O2275">
        <v>10</v>
      </c>
      <c r="P2275">
        <v>0</v>
      </c>
      <c r="Q2275" t="s">
        <v>39</v>
      </c>
      <c r="R2275" t="s">
        <v>104</v>
      </c>
      <c r="S2275" t="s">
        <v>41</v>
      </c>
      <c r="T2275" t="s">
        <v>105</v>
      </c>
      <c r="U2275" t="s">
        <v>33</v>
      </c>
      <c r="V2275">
        <v>119</v>
      </c>
      <c r="W2275">
        <v>25</v>
      </c>
      <c r="X2275" t="str">
        <f>IF(Table1[[#This Row],[Driver Age]]&lt;25,"(&lt;25) Young",IF(Table1[[#This Row],[Driver Age]]&lt;=60,"(25–60) Adult","(&gt;60) Senior"))</f>
        <v>(25–60) Adult</v>
      </c>
      <c r="Y2275" t="s">
        <v>75</v>
      </c>
      <c r="Z2275" t="s">
        <v>33</v>
      </c>
      <c r="AA2275" t="s">
        <v>45</v>
      </c>
      <c r="AB2275" t="s">
        <v>97</v>
      </c>
      <c r="AC2275">
        <v>9</v>
      </c>
      <c r="AD2275" t="s">
        <v>78</v>
      </c>
      <c r="AE2275" t="s">
        <v>79</v>
      </c>
      <c r="AF2275" t="s">
        <v>49</v>
      </c>
      <c r="AG2275" t="s">
        <v>143</v>
      </c>
      <c r="AH2275">
        <v>0</v>
      </c>
      <c r="AI2275" t="s">
        <v>80</v>
      </c>
      <c r="AJ2275" t="s">
        <v>81</v>
      </c>
    </row>
    <row r="2276" spans="1:36">
      <c r="A2276" t="s">
        <v>3583</v>
      </c>
      <c r="B2276">
        <f>1</f>
        <v>1</v>
      </c>
      <c r="C2276" t="s">
        <v>318</v>
      </c>
      <c r="D2276" t="str">
        <f>VLOOKUP(Table1[[#This Row],[State Name]], Lookup!$A$2:$B$33, 2, FALSE)</f>
        <v>PB</v>
      </c>
      <c r="E2276" t="s">
        <v>33</v>
      </c>
      <c r="F2276">
        <v>2023</v>
      </c>
      <c r="G2276" t="s">
        <v>124</v>
      </c>
      <c r="H2276">
        <f t="shared" si="35"/>
        <v>7</v>
      </c>
      <c r="I2276" s="3">
        <f>DATE(Table1[[#This Row],[Year]],Table1[[#This Row],[Month_Number]],1)</f>
        <v>45108</v>
      </c>
      <c r="J2276" t="s">
        <v>95</v>
      </c>
      <c r="K2276" t="s">
        <v>3296</v>
      </c>
      <c r="L2276" t="s">
        <v>59</v>
      </c>
      <c r="M2276">
        <v>3</v>
      </c>
      <c r="N2276" t="s">
        <v>71</v>
      </c>
      <c r="O2276">
        <v>4</v>
      </c>
      <c r="P2276">
        <v>5</v>
      </c>
      <c r="Q2276" t="s">
        <v>87</v>
      </c>
      <c r="R2276" t="s">
        <v>61</v>
      </c>
      <c r="S2276" t="s">
        <v>41</v>
      </c>
      <c r="T2276" t="s">
        <v>63</v>
      </c>
      <c r="U2276" t="s">
        <v>43</v>
      </c>
      <c r="V2276">
        <v>115</v>
      </c>
      <c r="W2276">
        <v>37</v>
      </c>
      <c r="X2276" t="str">
        <f>IF(Table1[[#This Row],[Driver Age]]&lt;25,"(&lt;25) Young",IF(Table1[[#This Row],[Driver Age]]&lt;=60,"(25–60) Adult","(&gt;60) Senior"))</f>
        <v>(25–60) Adult</v>
      </c>
      <c r="Y2276" t="s">
        <v>75</v>
      </c>
      <c r="Z2276" t="s">
        <v>107</v>
      </c>
      <c r="AA2276" t="s">
        <v>45</v>
      </c>
      <c r="AB2276" t="s">
        <v>64</v>
      </c>
      <c r="AC2276">
        <v>12</v>
      </c>
      <c r="AD2276" t="s">
        <v>135</v>
      </c>
      <c r="AE2276" t="s">
        <v>79</v>
      </c>
      <c r="AF2276" t="s">
        <v>49</v>
      </c>
      <c r="AG2276" t="s">
        <v>50</v>
      </c>
      <c r="AH2276">
        <v>1.25</v>
      </c>
      <c r="AI2276" t="s">
        <v>108</v>
      </c>
      <c r="AJ2276" t="s">
        <v>81</v>
      </c>
    </row>
    <row r="2277" spans="1:36">
      <c r="A2277" t="s">
        <v>3584</v>
      </c>
      <c r="B2277">
        <f>1</f>
        <v>1</v>
      </c>
      <c r="C2277" t="s">
        <v>116</v>
      </c>
      <c r="D2277" t="str">
        <f>VLOOKUP(Table1[[#This Row],[State Name]], Lookup!$A$2:$B$33, 2, FALSE)</f>
        <v>HP</v>
      </c>
      <c r="E2277" t="s">
        <v>33</v>
      </c>
      <c r="F2277">
        <v>2023</v>
      </c>
      <c r="G2277" t="s">
        <v>130</v>
      </c>
      <c r="H2277">
        <f t="shared" si="35"/>
        <v>4</v>
      </c>
      <c r="I2277" s="3">
        <f>DATE(Table1[[#This Row],[Year]],Table1[[#This Row],[Month_Number]],1)</f>
        <v>45017</v>
      </c>
      <c r="J2277" t="s">
        <v>154</v>
      </c>
      <c r="K2277" t="s">
        <v>2451</v>
      </c>
      <c r="L2277" t="s">
        <v>37</v>
      </c>
      <c r="M2277">
        <v>5</v>
      </c>
      <c r="N2277" t="s">
        <v>86</v>
      </c>
      <c r="O2277">
        <v>8</v>
      </c>
      <c r="P2277">
        <v>1</v>
      </c>
      <c r="Q2277" t="s">
        <v>119</v>
      </c>
      <c r="R2277" t="s">
        <v>104</v>
      </c>
      <c r="S2277" t="s">
        <v>120</v>
      </c>
      <c r="T2277" t="s">
        <v>42</v>
      </c>
      <c r="U2277" t="s">
        <v>43</v>
      </c>
      <c r="V2277">
        <v>113</v>
      </c>
      <c r="W2277">
        <v>37</v>
      </c>
      <c r="X2277" t="str">
        <f>IF(Table1[[#This Row],[Driver Age]]&lt;25,"(&lt;25) Young",IF(Table1[[#This Row],[Driver Age]]&lt;=60,"(25–60) Adult","(&gt;60) Senior"))</f>
        <v>(25–60) Adult</v>
      </c>
      <c r="Y2277" t="s">
        <v>75</v>
      </c>
      <c r="Z2277" t="s">
        <v>107</v>
      </c>
      <c r="AA2277" t="s">
        <v>45</v>
      </c>
      <c r="AB2277" t="s">
        <v>64</v>
      </c>
      <c r="AC2277">
        <v>4</v>
      </c>
      <c r="AD2277" t="s">
        <v>47</v>
      </c>
      <c r="AE2277" t="s">
        <v>79</v>
      </c>
      <c r="AF2277" t="s">
        <v>26</v>
      </c>
      <c r="AG2277" t="s">
        <v>50</v>
      </c>
      <c r="AH2277">
        <v>0.12</v>
      </c>
      <c r="AI2277" t="s">
        <v>108</v>
      </c>
      <c r="AJ2277" t="s">
        <v>81</v>
      </c>
    </row>
    <row r="2278" spans="1:36">
      <c r="A2278" t="s">
        <v>3585</v>
      </c>
      <c r="B2278">
        <f>1</f>
        <v>1</v>
      </c>
      <c r="C2278" t="s">
        <v>93</v>
      </c>
      <c r="D2278" t="str">
        <f>VLOOKUP(Table1[[#This Row],[State Name]], Lookup!$A$2:$B$33, 2, FALSE)</f>
        <v>SK</v>
      </c>
      <c r="E2278" t="s">
        <v>33</v>
      </c>
      <c r="F2278">
        <v>2019</v>
      </c>
      <c r="G2278" t="s">
        <v>56</v>
      </c>
      <c r="H2278">
        <f t="shared" si="35"/>
        <v>1</v>
      </c>
      <c r="I2278" s="3">
        <f>DATE(Table1[[#This Row],[Year]],Table1[[#This Row],[Month_Number]],1)</f>
        <v>43466</v>
      </c>
      <c r="J2278" t="s">
        <v>57</v>
      </c>
      <c r="K2278" t="s">
        <v>857</v>
      </c>
      <c r="L2278" t="s">
        <v>50</v>
      </c>
      <c r="M2278">
        <v>2</v>
      </c>
      <c r="N2278" t="s">
        <v>113</v>
      </c>
      <c r="O2278">
        <v>0</v>
      </c>
      <c r="P2278">
        <v>4</v>
      </c>
      <c r="Q2278" t="s">
        <v>72</v>
      </c>
      <c r="R2278" t="s">
        <v>40</v>
      </c>
      <c r="S2278" t="s">
        <v>73</v>
      </c>
      <c r="T2278" t="s">
        <v>105</v>
      </c>
      <c r="U2278" t="s">
        <v>43</v>
      </c>
      <c r="V2278">
        <v>115</v>
      </c>
      <c r="W2278">
        <v>25</v>
      </c>
      <c r="X2278" t="str">
        <f>IF(Table1[[#This Row],[Driver Age]]&lt;25,"(&lt;25) Young",IF(Table1[[#This Row],[Driver Age]]&lt;=60,"(25–60) Adult","(&gt;60) Senior"))</f>
        <v>(25–60) Adult</v>
      </c>
      <c r="Y2278" t="s">
        <v>75</v>
      </c>
      <c r="Z2278" t="s">
        <v>90</v>
      </c>
      <c r="AA2278" t="s">
        <v>45</v>
      </c>
      <c r="AB2278" t="s">
        <v>46</v>
      </c>
      <c r="AC2278">
        <v>23</v>
      </c>
      <c r="AD2278" t="s">
        <v>47</v>
      </c>
      <c r="AE2278" t="s">
        <v>65</v>
      </c>
      <c r="AF2278" t="s">
        <v>49</v>
      </c>
      <c r="AG2278" t="s">
        <v>50</v>
      </c>
      <c r="AH2278">
        <v>0</v>
      </c>
      <c r="AI2278" t="s">
        <v>80</v>
      </c>
      <c r="AJ2278" t="s">
        <v>81</v>
      </c>
    </row>
    <row r="2279" spans="1:36">
      <c r="A2279" t="s">
        <v>3586</v>
      </c>
      <c r="B2279">
        <f>1</f>
        <v>1</v>
      </c>
      <c r="C2279" t="s">
        <v>32</v>
      </c>
      <c r="D2279" t="str">
        <f>VLOOKUP(Table1[[#This Row],[State Name]], Lookup!$A$2:$B$33, 2, FALSE)</f>
        <v>JK</v>
      </c>
      <c r="E2279" t="s">
        <v>33</v>
      </c>
      <c r="F2279">
        <v>2019</v>
      </c>
      <c r="G2279" t="s">
        <v>171</v>
      </c>
      <c r="H2279">
        <f t="shared" si="35"/>
        <v>2</v>
      </c>
      <c r="I2279" s="3">
        <f>DATE(Table1[[#This Row],[Year]],Table1[[#This Row],[Month_Number]],1)</f>
        <v>43497</v>
      </c>
      <c r="J2279" t="s">
        <v>146</v>
      </c>
      <c r="K2279" t="s">
        <v>925</v>
      </c>
      <c r="L2279" t="s">
        <v>37</v>
      </c>
      <c r="M2279">
        <v>2</v>
      </c>
      <c r="N2279" t="s">
        <v>71</v>
      </c>
      <c r="O2279">
        <v>0</v>
      </c>
      <c r="P2279">
        <v>4</v>
      </c>
      <c r="Q2279" t="s">
        <v>103</v>
      </c>
      <c r="R2279" t="s">
        <v>61</v>
      </c>
      <c r="S2279" t="s">
        <v>41</v>
      </c>
      <c r="T2279" t="s">
        <v>63</v>
      </c>
      <c r="U2279" t="s">
        <v>33</v>
      </c>
      <c r="V2279">
        <v>85</v>
      </c>
      <c r="W2279">
        <v>22</v>
      </c>
      <c r="X2279" t="str">
        <f>IF(Table1[[#This Row],[Driver Age]]&lt;25,"(&lt;25) Young",IF(Table1[[#This Row],[Driver Age]]&lt;=60,"(25–60) Adult","(&gt;60) Senior"))</f>
        <v>(&lt;25) Young</v>
      </c>
      <c r="Y2279" t="s">
        <v>75</v>
      </c>
      <c r="Z2279" t="s">
        <v>90</v>
      </c>
      <c r="AA2279" t="s">
        <v>45</v>
      </c>
      <c r="AB2279" t="s">
        <v>77</v>
      </c>
      <c r="AC2279">
        <v>2</v>
      </c>
      <c r="AD2279" t="s">
        <v>47</v>
      </c>
      <c r="AE2279" t="s">
        <v>65</v>
      </c>
      <c r="AF2279" t="s">
        <v>49</v>
      </c>
      <c r="AG2279" t="s">
        <v>50</v>
      </c>
      <c r="AH2279">
        <v>0</v>
      </c>
      <c r="AI2279" t="s">
        <v>168</v>
      </c>
      <c r="AJ2279" t="s">
        <v>91</v>
      </c>
    </row>
    <row r="2280" spans="1:36">
      <c r="A2280" t="s">
        <v>3587</v>
      </c>
      <c r="B2280">
        <f>1</f>
        <v>1</v>
      </c>
      <c r="C2280" t="s">
        <v>145</v>
      </c>
      <c r="D2280" t="str">
        <f>VLOOKUP(Table1[[#This Row],[State Name]], Lookup!$A$2:$B$33, 2, FALSE)</f>
        <v>TS</v>
      </c>
      <c r="E2280" t="s">
        <v>33</v>
      </c>
      <c r="F2280">
        <v>2021</v>
      </c>
      <c r="G2280" t="s">
        <v>171</v>
      </c>
      <c r="H2280">
        <f t="shared" si="35"/>
        <v>2</v>
      </c>
      <c r="I2280" s="3">
        <f>DATE(Table1[[#This Row],[Year]],Table1[[#This Row],[Month_Number]],1)</f>
        <v>44228</v>
      </c>
      <c r="J2280" t="s">
        <v>154</v>
      </c>
      <c r="K2280" t="s">
        <v>3588</v>
      </c>
      <c r="L2280" t="s">
        <v>59</v>
      </c>
      <c r="M2280">
        <v>2</v>
      </c>
      <c r="N2280" t="s">
        <v>162</v>
      </c>
      <c r="O2280">
        <v>7</v>
      </c>
      <c r="P2280">
        <v>1</v>
      </c>
      <c r="Q2280" t="s">
        <v>72</v>
      </c>
      <c r="R2280" t="s">
        <v>104</v>
      </c>
      <c r="S2280" t="s">
        <v>41</v>
      </c>
      <c r="T2280" t="s">
        <v>42</v>
      </c>
      <c r="U2280" t="s">
        <v>43</v>
      </c>
      <c r="V2280">
        <v>84</v>
      </c>
      <c r="W2280">
        <v>63</v>
      </c>
      <c r="X2280" t="str">
        <f>IF(Table1[[#This Row],[Driver Age]]&lt;25,"(&lt;25) Young",IF(Table1[[#This Row],[Driver Age]]&lt;=60,"(25–60) Adult","(&gt;60) Senior"))</f>
        <v>(&gt;60) Senior</v>
      </c>
      <c r="Y2280" t="s">
        <v>44</v>
      </c>
      <c r="Z2280" t="s">
        <v>33</v>
      </c>
      <c r="AA2280" t="s">
        <v>45</v>
      </c>
      <c r="AB2280" t="s">
        <v>97</v>
      </c>
      <c r="AC2280">
        <v>3</v>
      </c>
      <c r="AD2280" t="s">
        <v>47</v>
      </c>
      <c r="AE2280" t="s">
        <v>48</v>
      </c>
      <c r="AF2280" t="s">
        <v>26</v>
      </c>
      <c r="AG2280" t="s">
        <v>50</v>
      </c>
      <c r="AH2280">
        <v>0.14000000000000001</v>
      </c>
      <c r="AI2280" t="s">
        <v>66</v>
      </c>
      <c r="AJ2280" t="s">
        <v>91</v>
      </c>
    </row>
    <row r="2281" spans="1:36">
      <c r="A2281" t="s">
        <v>3589</v>
      </c>
      <c r="B2281">
        <f>1</f>
        <v>1</v>
      </c>
      <c r="C2281" t="s">
        <v>211</v>
      </c>
      <c r="D2281" t="str">
        <f>VLOOKUP(Table1[[#This Row],[State Name]], Lookup!$A$2:$B$33, 2, FALSE)</f>
        <v>WB</v>
      </c>
      <c r="E2281" t="s">
        <v>265</v>
      </c>
      <c r="F2281">
        <v>2018</v>
      </c>
      <c r="G2281" t="s">
        <v>124</v>
      </c>
      <c r="H2281">
        <f t="shared" si="35"/>
        <v>7</v>
      </c>
      <c r="I2281" s="3">
        <f>DATE(Table1[[#This Row],[Year]],Table1[[#This Row],[Month_Number]],1)</f>
        <v>43282</v>
      </c>
      <c r="J2281" t="s">
        <v>101</v>
      </c>
      <c r="K2281" t="s">
        <v>3590</v>
      </c>
      <c r="L2281" t="s">
        <v>50</v>
      </c>
      <c r="M2281">
        <v>1</v>
      </c>
      <c r="N2281" t="s">
        <v>113</v>
      </c>
      <c r="O2281">
        <v>10</v>
      </c>
      <c r="P2281">
        <v>0</v>
      </c>
      <c r="Q2281" t="s">
        <v>87</v>
      </c>
      <c r="R2281" t="s">
        <v>40</v>
      </c>
      <c r="S2281" t="s">
        <v>62</v>
      </c>
      <c r="T2281" t="s">
        <v>74</v>
      </c>
      <c r="U2281" t="s">
        <v>106</v>
      </c>
      <c r="V2281">
        <v>115</v>
      </c>
      <c r="W2281">
        <v>49</v>
      </c>
      <c r="X2281" t="str">
        <f>IF(Table1[[#This Row],[Driver Age]]&lt;25,"(&lt;25) Young",IF(Table1[[#This Row],[Driver Age]]&lt;=60,"(25–60) Adult","(&gt;60) Senior"))</f>
        <v>(25–60) Adult</v>
      </c>
      <c r="Y2281" t="s">
        <v>44</v>
      </c>
      <c r="Z2281" t="s">
        <v>107</v>
      </c>
      <c r="AA2281" t="s">
        <v>45</v>
      </c>
      <c r="AB2281" t="s">
        <v>97</v>
      </c>
      <c r="AC2281">
        <v>9</v>
      </c>
      <c r="AD2281" t="s">
        <v>78</v>
      </c>
      <c r="AE2281" t="s">
        <v>65</v>
      </c>
      <c r="AF2281" t="s">
        <v>49</v>
      </c>
      <c r="AG2281" t="s">
        <v>143</v>
      </c>
      <c r="AH2281">
        <v>0</v>
      </c>
      <c r="AI2281" t="s">
        <v>108</v>
      </c>
      <c r="AJ2281" t="s">
        <v>81</v>
      </c>
    </row>
    <row r="2282" spans="1:36">
      <c r="A2282" t="s">
        <v>3591</v>
      </c>
      <c r="B2282">
        <f>1</f>
        <v>1</v>
      </c>
      <c r="C2282" t="s">
        <v>99</v>
      </c>
      <c r="D2282" t="str">
        <f>VLOOKUP(Table1[[#This Row],[State Name]], Lookup!$A$2:$B$33, 2, FALSE)</f>
        <v>ML</v>
      </c>
      <c r="E2282" t="s">
        <v>33</v>
      </c>
      <c r="F2282">
        <v>2022</v>
      </c>
      <c r="G2282" t="s">
        <v>34</v>
      </c>
      <c r="H2282">
        <f t="shared" si="35"/>
        <v>5</v>
      </c>
      <c r="I2282" s="3">
        <f>DATE(Table1[[#This Row],[Year]],Table1[[#This Row],[Month_Number]],1)</f>
        <v>44682</v>
      </c>
      <c r="J2282" t="s">
        <v>154</v>
      </c>
      <c r="K2282" t="s">
        <v>616</v>
      </c>
      <c r="L2282" t="s">
        <v>59</v>
      </c>
      <c r="M2282">
        <v>5</v>
      </c>
      <c r="N2282" t="s">
        <v>128</v>
      </c>
      <c r="O2282">
        <v>9</v>
      </c>
      <c r="P2282">
        <v>3</v>
      </c>
      <c r="Q2282" t="s">
        <v>87</v>
      </c>
      <c r="R2282" t="s">
        <v>104</v>
      </c>
      <c r="S2282" t="s">
        <v>120</v>
      </c>
      <c r="T2282" t="s">
        <v>105</v>
      </c>
      <c r="U2282" t="s">
        <v>89</v>
      </c>
      <c r="V2282">
        <v>116</v>
      </c>
      <c r="W2282">
        <v>30</v>
      </c>
      <c r="X2282" t="str">
        <f>IF(Table1[[#This Row],[Driver Age]]&lt;25,"(&lt;25) Young",IF(Table1[[#This Row],[Driver Age]]&lt;=60,"(25–60) Adult","(&gt;60) Senior"))</f>
        <v>(25–60) Adult</v>
      </c>
      <c r="Y2282" t="s">
        <v>44</v>
      </c>
      <c r="Z2282" t="s">
        <v>107</v>
      </c>
      <c r="AA2282" t="s">
        <v>45</v>
      </c>
      <c r="AB2282" t="s">
        <v>77</v>
      </c>
      <c r="AC2282">
        <v>13</v>
      </c>
      <c r="AD2282" t="s">
        <v>135</v>
      </c>
      <c r="AE2282" t="s">
        <v>79</v>
      </c>
      <c r="AF2282" t="s">
        <v>26</v>
      </c>
      <c r="AG2282" t="s">
        <v>50</v>
      </c>
      <c r="AH2282">
        <v>0.33</v>
      </c>
      <c r="AI2282" t="s">
        <v>80</v>
      </c>
      <c r="AJ2282" t="s">
        <v>81</v>
      </c>
    </row>
    <row r="2283" spans="1:36">
      <c r="A2283" t="s">
        <v>3592</v>
      </c>
      <c r="B2283">
        <f>1</f>
        <v>1</v>
      </c>
      <c r="C2283" t="s">
        <v>141</v>
      </c>
      <c r="D2283" t="str">
        <f>VLOOKUP(Table1[[#This Row],[State Name]], Lookup!$A$2:$B$33, 2, FALSE)</f>
        <v>BR</v>
      </c>
      <c r="E2283" t="s">
        <v>33</v>
      </c>
      <c r="F2283">
        <v>2023</v>
      </c>
      <c r="G2283" t="s">
        <v>130</v>
      </c>
      <c r="H2283">
        <f t="shared" si="35"/>
        <v>4</v>
      </c>
      <c r="I2283" s="3">
        <f>DATE(Table1[[#This Row],[Year]],Table1[[#This Row],[Month_Number]],1)</f>
        <v>45017</v>
      </c>
      <c r="J2283" t="s">
        <v>84</v>
      </c>
      <c r="K2283" t="s">
        <v>982</v>
      </c>
      <c r="L2283" t="s">
        <v>59</v>
      </c>
      <c r="M2283">
        <v>4</v>
      </c>
      <c r="N2283" t="s">
        <v>60</v>
      </c>
      <c r="O2283">
        <v>4</v>
      </c>
      <c r="P2283">
        <v>5</v>
      </c>
      <c r="Q2283" t="s">
        <v>72</v>
      </c>
      <c r="R2283" t="s">
        <v>88</v>
      </c>
      <c r="S2283" t="s">
        <v>41</v>
      </c>
      <c r="T2283" t="s">
        <v>74</v>
      </c>
      <c r="U2283" t="s">
        <v>43</v>
      </c>
      <c r="V2283">
        <v>99</v>
      </c>
      <c r="W2283">
        <v>45</v>
      </c>
      <c r="X2283" t="str">
        <f>IF(Table1[[#This Row],[Driver Age]]&lt;25,"(&lt;25) Young",IF(Table1[[#This Row],[Driver Age]]&lt;=60,"(25–60) Adult","(&gt;60) Senior"))</f>
        <v>(25–60) Adult</v>
      </c>
      <c r="Y2283" t="s">
        <v>44</v>
      </c>
      <c r="Z2283" t="s">
        <v>33</v>
      </c>
      <c r="AA2283" t="s">
        <v>45</v>
      </c>
      <c r="AB2283" t="s">
        <v>97</v>
      </c>
      <c r="AC2283">
        <v>12</v>
      </c>
      <c r="AD2283" t="s">
        <v>135</v>
      </c>
      <c r="AE2283" t="s">
        <v>79</v>
      </c>
      <c r="AF2283" t="s">
        <v>26</v>
      </c>
      <c r="AG2283" t="s">
        <v>50</v>
      </c>
      <c r="AH2283">
        <v>1.25</v>
      </c>
      <c r="AI2283" t="s">
        <v>108</v>
      </c>
      <c r="AJ2283" t="s">
        <v>67</v>
      </c>
    </row>
    <row r="2284" spans="1:36">
      <c r="A2284" t="s">
        <v>3593</v>
      </c>
      <c r="B2284">
        <f>1</f>
        <v>1</v>
      </c>
      <c r="C2284" t="s">
        <v>116</v>
      </c>
      <c r="D2284" t="str">
        <f>VLOOKUP(Table1[[#This Row],[State Name]], Lookup!$A$2:$B$33, 2, FALSE)</f>
        <v>HP</v>
      </c>
      <c r="E2284" t="s">
        <v>33</v>
      </c>
      <c r="F2284">
        <v>2021</v>
      </c>
      <c r="G2284" t="s">
        <v>124</v>
      </c>
      <c r="H2284">
        <f t="shared" si="35"/>
        <v>7</v>
      </c>
      <c r="I2284" s="3">
        <f>DATE(Table1[[#This Row],[Year]],Table1[[#This Row],[Month_Number]],1)</f>
        <v>44378</v>
      </c>
      <c r="J2284" t="s">
        <v>57</v>
      </c>
      <c r="K2284" t="s">
        <v>2883</v>
      </c>
      <c r="L2284" t="s">
        <v>59</v>
      </c>
      <c r="M2284">
        <v>1</v>
      </c>
      <c r="N2284" t="s">
        <v>86</v>
      </c>
      <c r="O2284">
        <v>9</v>
      </c>
      <c r="P2284">
        <v>2</v>
      </c>
      <c r="Q2284" t="s">
        <v>103</v>
      </c>
      <c r="R2284" t="s">
        <v>61</v>
      </c>
      <c r="S2284" t="s">
        <v>41</v>
      </c>
      <c r="T2284" t="s">
        <v>105</v>
      </c>
      <c r="U2284" t="s">
        <v>33</v>
      </c>
      <c r="V2284">
        <v>73</v>
      </c>
      <c r="W2284">
        <v>44</v>
      </c>
      <c r="X2284" t="str">
        <f>IF(Table1[[#This Row],[Driver Age]]&lt;25,"(&lt;25) Young",IF(Table1[[#This Row],[Driver Age]]&lt;=60,"(25–60) Adult","(&gt;60) Senior"))</f>
        <v>(25–60) Adult</v>
      </c>
      <c r="Y2284" t="s">
        <v>75</v>
      </c>
      <c r="Z2284" t="s">
        <v>107</v>
      </c>
      <c r="AA2284" t="s">
        <v>45</v>
      </c>
      <c r="AB2284" t="s">
        <v>46</v>
      </c>
      <c r="AC2284">
        <v>17</v>
      </c>
      <c r="AD2284" t="s">
        <v>114</v>
      </c>
      <c r="AE2284" t="s">
        <v>48</v>
      </c>
      <c r="AF2284" t="s">
        <v>49</v>
      </c>
      <c r="AG2284" t="s">
        <v>50</v>
      </c>
      <c r="AH2284">
        <v>0.22</v>
      </c>
      <c r="AI2284" t="s">
        <v>108</v>
      </c>
      <c r="AJ2284" t="s">
        <v>91</v>
      </c>
    </row>
    <row r="2285" spans="1:36">
      <c r="A2285" t="s">
        <v>3594</v>
      </c>
      <c r="B2285">
        <f>1</f>
        <v>1</v>
      </c>
      <c r="C2285" t="s">
        <v>116</v>
      </c>
      <c r="D2285" t="str">
        <f>VLOOKUP(Table1[[#This Row],[State Name]], Lookup!$A$2:$B$33, 2, FALSE)</f>
        <v>HP</v>
      </c>
      <c r="E2285" t="s">
        <v>33</v>
      </c>
      <c r="F2285">
        <v>2020</v>
      </c>
      <c r="G2285" t="s">
        <v>111</v>
      </c>
      <c r="H2285">
        <f t="shared" si="35"/>
        <v>10</v>
      </c>
      <c r="I2285" s="3">
        <f>DATE(Table1[[#This Row],[Year]],Table1[[#This Row],[Month_Number]],1)</f>
        <v>44105</v>
      </c>
      <c r="J2285" t="s">
        <v>154</v>
      </c>
      <c r="K2285" t="s">
        <v>3595</v>
      </c>
      <c r="L2285" t="s">
        <v>59</v>
      </c>
      <c r="M2285">
        <v>5</v>
      </c>
      <c r="N2285" t="s">
        <v>86</v>
      </c>
      <c r="O2285">
        <v>4</v>
      </c>
      <c r="P2285">
        <v>4</v>
      </c>
      <c r="Q2285" t="s">
        <v>72</v>
      </c>
      <c r="R2285" t="s">
        <v>104</v>
      </c>
      <c r="S2285" t="s">
        <v>62</v>
      </c>
      <c r="T2285" t="s">
        <v>74</v>
      </c>
      <c r="U2285" t="s">
        <v>43</v>
      </c>
      <c r="V2285">
        <v>114</v>
      </c>
      <c r="W2285">
        <v>20</v>
      </c>
      <c r="X2285" t="str">
        <f>IF(Table1[[#This Row],[Driver Age]]&lt;25,"(&lt;25) Young",IF(Table1[[#This Row],[Driver Age]]&lt;=60,"(25–60) Adult","(&gt;60) Senior"))</f>
        <v>(&lt;25) Young</v>
      </c>
      <c r="Y2285" t="s">
        <v>75</v>
      </c>
      <c r="Z2285" t="s">
        <v>107</v>
      </c>
      <c r="AA2285" t="s">
        <v>45</v>
      </c>
      <c r="AB2285" t="s">
        <v>97</v>
      </c>
      <c r="AC2285">
        <v>1</v>
      </c>
      <c r="AD2285" t="s">
        <v>47</v>
      </c>
      <c r="AE2285" t="s">
        <v>48</v>
      </c>
      <c r="AF2285" t="s">
        <v>26</v>
      </c>
      <c r="AG2285" t="s">
        <v>50</v>
      </c>
      <c r="AH2285">
        <v>1</v>
      </c>
      <c r="AI2285" t="s">
        <v>168</v>
      </c>
      <c r="AJ2285" t="s">
        <v>81</v>
      </c>
    </row>
    <row r="2286" spans="1:36">
      <c r="A2286" t="s">
        <v>3596</v>
      </c>
      <c r="B2286">
        <f>1</f>
        <v>1</v>
      </c>
      <c r="C2286" t="s">
        <v>137</v>
      </c>
      <c r="D2286" t="str">
        <f>VLOOKUP(Table1[[#This Row],[State Name]], Lookup!$A$2:$B$33, 2, FALSE)</f>
        <v>AS</v>
      </c>
      <c r="E2286" t="s">
        <v>33</v>
      </c>
      <c r="F2286">
        <v>2022</v>
      </c>
      <c r="G2286" t="s">
        <v>100</v>
      </c>
      <c r="H2286">
        <f t="shared" si="35"/>
        <v>11</v>
      </c>
      <c r="I2286" s="3">
        <f>DATE(Table1[[#This Row],[Year]],Table1[[#This Row],[Month_Number]],1)</f>
        <v>44866</v>
      </c>
      <c r="J2286" t="s">
        <v>146</v>
      </c>
      <c r="K2286" t="s">
        <v>3597</v>
      </c>
      <c r="L2286" t="s">
        <v>59</v>
      </c>
      <c r="M2286">
        <v>1</v>
      </c>
      <c r="N2286" t="s">
        <v>60</v>
      </c>
      <c r="O2286">
        <v>3</v>
      </c>
      <c r="P2286">
        <v>0</v>
      </c>
      <c r="Q2286" t="s">
        <v>103</v>
      </c>
      <c r="R2286" t="s">
        <v>88</v>
      </c>
      <c r="S2286" t="s">
        <v>62</v>
      </c>
      <c r="T2286" t="s">
        <v>42</v>
      </c>
      <c r="U2286" t="s">
        <v>43</v>
      </c>
      <c r="V2286">
        <v>111</v>
      </c>
      <c r="W2286">
        <v>18</v>
      </c>
      <c r="X2286" t="str">
        <f>IF(Table1[[#This Row],[Driver Age]]&lt;25,"(&lt;25) Young",IF(Table1[[#This Row],[Driver Age]]&lt;=60,"(25–60) Adult","(&gt;60) Senior"))</f>
        <v>(&lt;25) Young</v>
      </c>
      <c r="Y2286" t="s">
        <v>75</v>
      </c>
      <c r="Z2286" t="s">
        <v>90</v>
      </c>
      <c r="AA2286" t="s">
        <v>45</v>
      </c>
      <c r="AB2286" t="s">
        <v>77</v>
      </c>
      <c r="AC2286">
        <v>20</v>
      </c>
      <c r="AD2286" t="s">
        <v>114</v>
      </c>
      <c r="AE2286" t="s">
        <v>79</v>
      </c>
      <c r="AF2286" t="s">
        <v>49</v>
      </c>
      <c r="AG2286" t="s">
        <v>143</v>
      </c>
      <c r="AH2286">
        <v>0</v>
      </c>
      <c r="AI2286" t="s">
        <v>168</v>
      </c>
      <c r="AJ2286" t="s">
        <v>81</v>
      </c>
    </row>
    <row r="2287" spans="1:36">
      <c r="A2287" t="s">
        <v>3598</v>
      </c>
      <c r="B2287">
        <f>1</f>
        <v>1</v>
      </c>
      <c r="C2287" t="s">
        <v>294</v>
      </c>
      <c r="D2287" t="str">
        <f>VLOOKUP(Table1[[#This Row],[State Name]], Lookup!$A$2:$B$33, 2, FALSE)</f>
        <v>MZ</v>
      </c>
      <c r="E2287" t="s">
        <v>33</v>
      </c>
      <c r="F2287">
        <v>2022</v>
      </c>
      <c r="G2287" t="s">
        <v>83</v>
      </c>
      <c r="H2287">
        <f t="shared" si="35"/>
        <v>6</v>
      </c>
      <c r="I2287" s="3">
        <f>DATE(Table1[[#This Row],[Year]],Table1[[#This Row],[Month_Number]],1)</f>
        <v>44713</v>
      </c>
      <c r="J2287" t="s">
        <v>57</v>
      </c>
      <c r="K2287" t="s">
        <v>3599</v>
      </c>
      <c r="L2287" t="s">
        <v>59</v>
      </c>
      <c r="M2287">
        <v>1</v>
      </c>
      <c r="N2287" t="s">
        <v>60</v>
      </c>
      <c r="O2287">
        <v>6</v>
      </c>
      <c r="P2287">
        <v>3</v>
      </c>
      <c r="Q2287" t="s">
        <v>39</v>
      </c>
      <c r="R2287" t="s">
        <v>40</v>
      </c>
      <c r="S2287" t="s">
        <v>62</v>
      </c>
      <c r="T2287" t="s">
        <v>42</v>
      </c>
      <c r="U2287" t="s">
        <v>106</v>
      </c>
      <c r="V2287">
        <v>89</v>
      </c>
      <c r="W2287">
        <v>33</v>
      </c>
      <c r="X2287" t="str">
        <f>IF(Table1[[#This Row],[Driver Age]]&lt;25,"(&lt;25) Young",IF(Table1[[#This Row],[Driver Age]]&lt;=60,"(25–60) Adult","(&gt;60) Senior"))</f>
        <v>(25–60) Adult</v>
      </c>
      <c r="Y2287" t="s">
        <v>75</v>
      </c>
      <c r="Z2287" t="s">
        <v>107</v>
      </c>
      <c r="AA2287" t="s">
        <v>45</v>
      </c>
      <c r="AB2287" t="s">
        <v>77</v>
      </c>
      <c r="AC2287">
        <v>6</v>
      </c>
      <c r="AD2287" t="s">
        <v>78</v>
      </c>
      <c r="AE2287" t="s">
        <v>79</v>
      </c>
      <c r="AF2287" t="s">
        <v>49</v>
      </c>
      <c r="AG2287" t="s">
        <v>50</v>
      </c>
      <c r="AH2287">
        <v>0.5</v>
      </c>
      <c r="AI2287" t="s">
        <v>80</v>
      </c>
      <c r="AJ2287" t="s">
        <v>91</v>
      </c>
    </row>
    <row r="2288" spans="1:36">
      <c r="A2288" t="s">
        <v>3600</v>
      </c>
      <c r="B2288">
        <f>1</f>
        <v>1</v>
      </c>
      <c r="C2288" t="s">
        <v>183</v>
      </c>
      <c r="D2288" t="str">
        <f>VLOOKUP(Table1[[#This Row],[State Name]], Lookup!$A$2:$B$33, 2, FALSE)</f>
        <v>TN</v>
      </c>
      <c r="E2288" t="s">
        <v>503</v>
      </c>
      <c r="F2288">
        <v>2019</v>
      </c>
      <c r="G2288" t="s">
        <v>56</v>
      </c>
      <c r="H2288">
        <f t="shared" si="35"/>
        <v>1</v>
      </c>
      <c r="I2288" s="3">
        <f>DATE(Table1[[#This Row],[Year]],Table1[[#This Row],[Month_Number]],1)</f>
        <v>43466</v>
      </c>
      <c r="J2288" t="s">
        <v>146</v>
      </c>
      <c r="K2288" t="s">
        <v>2010</v>
      </c>
      <c r="L2288" t="s">
        <v>37</v>
      </c>
      <c r="M2288">
        <v>3</v>
      </c>
      <c r="N2288" t="s">
        <v>38</v>
      </c>
      <c r="O2288">
        <v>10</v>
      </c>
      <c r="P2288">
        <v>1</v>
      </c>
      <c r="Q2288" t="s">
        <v>72</v>
      </c>
      <c r="R2288" t="s">
        <v>104</v>
      </c>
      <c r="S2288" t="s">
        <v>73</v>
      </c>
      <c r="T2288" t="s">
        <v>42</v>
      </c>
      <c r="U2288" t="s">
        <v>33</v>
      </c>
      <c r="V2288">
        <v>112</v>
      </c>
      <c r="W2288">
        <v>62</v>
      </c>
      <c r="X2288" t="str">
        <f>IF(Table1[[#This Row],[Driver Age]]&lt;25,"(&lt;25) Young",IF(Table1[[#This Row],[Driver Age]]&lt;=60,"(25–60) Adult","(&gt;60) Senior"))</f>
        <v>(&gt;60) Senior</v>
      </c>
      <c r="Y2288" t="s">
        <v>44</v>
      </c>
      <c r="Z2288" t="s">
        <v>107</v>
      </c>
      <c r="AA2288" t="s">
        <v>45</v>
      </c>
      <c r="AB2288" t="s">
        <v>97</v>
      </c>
      <c r="AC2288">
        <v>5</v>
      </c>
      <c r="AD2288" t="s">
        <v>78</v>
      </c>
      <c r="AE2288" t="s">
        <v>65</v>
      </c>
      <c r="AF2288" t="s">
        <v>49</v>
      </c>
      <c r="AG2288" t="s">
        <v>50</v>
      </c>
      <c r="AH2288">
        <v>0.1</v>
      </c>
      <c r="AI2288" t="s">
        <v>66</v>
      </c>
      <c r="AJ2288" t="s">
        <v>81</v>
      </c>
    </row>
    <row r="2289" spans="1:36">
      <c r="A2289" t="s">
        <v>3601</v>
      </c>
      <c r="B2289">
        <f>1</f>
        <v>1</v>
      </c>
      <c r="C2289" t="s">
        <v>116</v>
      </c>
      <c r="D2289" t="str">
        <f>VLOOKUP(Table1[[#This Row],[State Name]], Lookup!$A$2:$B$33, 2, FALSE)</f>
        <v>HP</v>
      </c>
      <c r="E2289" t="s">
        <v>33</v>
      </c>
      <c r="F2289">
        <v>2021</v>
      </c>
      <c r="G2289" t="s">
        <v>100</v>
      </c>
      <c r="H2289">
        <f t="shared" si="35"/>
        <v>11</v>
      </c>
      <c r="I2289" s="3">
        <f>DATE(Table1[[#This Row],[Year]],Table1[[#This Row],[Month_Number]],1)</f>
        <v>44501</v>
      </c>
      <c r="J2289" t="s">
        <v>95</v>
      </c>
      <c r="K2289" t="s">
        <v>3602</v>
      </c>
      <c r="L2289" t="s">
        <v>37</v>
      </c>
      <c r="M2289">
        <v>5</v>
      </c>
      <c r="N2289" t="s">
        <v>71</v>
      </c>
      <c r="O2289">
        <v>9</v>
      </c>
      <c r="P2289">
        <v>5</v>
      </c>
      <c r="Q2289" t="s">
        <v>119</v>
      </c>
      <c r="R2289" t="s">
        <v>88</v>
      </c>
      <c r="S2289" t="s">
        <v>62</v>
      </c>
      <c r="T2289" t="s">
        <v>74</v>
      </c>
      <c r="U2289" t="s">
        <v>33</v>
      </c>
      <c r="V2289">
        <v>85</v>
      </c>
      <c r="W2289">
        <v>31</v>
      </c>
      <c r="X2289" t="str">
        <f>IF(Table1[[#This Row],[Driver Age]]&lt;25,"(&lt;25) Young",IF(Table1[[#This Row],[Driver Age]]&lt;=60,"(25–60) Adult","(&gt;60) Senior"))</f>
        <v>(25–60) Adult</v>
      </c>
      <c r="Y2289" t="s">
        <v>44</v>
      </c>
      <c r="Z2289" t="s">
        <v>33</v>
      </c>
      <c r="AA2289" t="s">
        <v>45</v>
      </c>
      <c r="AB2289" t="s">
        <v>77</v>
      </c>
      <c r="AC2289">
        <v>23</v>
      </c>
      <c r="AD2289" t="s">
        <v>47</v>
      </c>
      <c r="AE2289" t="s">
        <v>48</v>
      </c>
      <c r="AF2289" t="s">
        <v>49</v>
      </c>
      <c r="AG2289" t="s">
        <v>50</v>
      </c>
      <c r="AH2289">
        <v>0.56000000000000005</v>
      </c>
      <c r="AI2289" t="s">
        <v>80</v>
      </c>
      <c r="AJ2289" t="s">
        <v>91</v>
      </c>
    </row>
    <row r="2290" spans="1:36">
      <c r="A2290" t="s">
        <v>3603</v>
      </c>
      <c r="B2290">
        <f>1</f>
        <v>1</v>
      </c>
      <c r="C2290" t="s">
        <v>137</v>
      </c>
      <c r="D2290" t="str">
        <f>VLOOKUP(Table1[[#This Row],[State Name]], Lookup!$A$2:$B$33, 2, FALSE)</f>
        <v>AS</v>
      </c>
      <c r="E2290" t="s">
        <v>33</v>
      </c>
      <c r="F2290">
        <v>2019</v>
      </c>
      <c r="G2290" t="s">
        <v>124</v>
      </c>
      <c r="H2290">
        <f t="shared" si="35"/>
        <v>7</v>
      </c>
      <c r="I2290" s="3">
        <f>DATE(Table1[[#This Row],[Year]],Table1[[#This Row],[Month_Number]],1)</f>
        <v>43647</v>
      </c>
      <c r="J2290" t="s">
        <v>101</v>
      </c>
      <c r="K2290" t="s">
        <v>3604</v>
      </c>
      <c r="L2290" t="s">
        <v>50</v>
      </c>
      <c r="M2290">
        <v>2</v>
      </c>
      <c r="N2290" t="s">
        <v>60</v>
      </c>
      <c r="O2290">
        <v>4</v>
      </c>
      <c r="P2290">
        <v>3</v>
      </c>
      <c r="Q2290" t="s">
        <v>119</v>
      </c>
      <c r="R2290" t="s">
        <v>61</v>
      </c>
      <c r="S2290" t="s">
        <v>73</v>
      </c>
      <c r="T2290" t="s">
        <v>74</v>
      </c>
      <c r="U2290" t="s">
        <v>33</v>
      </c>
      <c r="V2290">
        <v>118</v>
      </c>
      <c r="W2290">
        <v>63</v>
      </c>
      <c r="X2290" t="str">
        <f>IF(Table1[[#This Row],[Driver Age]]&lt;25,"(&lt;25) Young",IF(Table1[[#This Row],[Driver Age]]&lt;=60,"(25–60) Adult","(&gt;60) Senior"))</f>
        <v>(&gt;60) Senior</v>
      </c>
      <c r="Y2290" t="s">
        <v>44</v>
      </c>
      <c r="Z2290" t="s">
        <v>33</v>
      </c>
      <c r="AA2290" t="s">
        <v>76</v>
      </c>
      <c r="AB2290" t="s">
        <v>64</v>
      </c>
      <c r="AC2290">
        <v>6</v>
      </c>
      <c r="AD2290" t="s">
        <v>78</v>
      </c>
      <c r="AE2290" t="s">
        <v>65</v>
      </c>
      <c r="AF2290" t="s">
        <v>49</v>
      </c>
      <c r="AG2290" t="s">
        <v>50</v>
      </c>
      <c r="AH2290">
        <v>0.75</v>
      </c>
      <c r="AI2290" t="s">
        <v>66</v>
      </c>
      <c r="AJ2290" t="s">
        <v>81</v>
      </c>
    </row>
    <row r="2291" spans="1:36">
      <c r="A2291" t="s">
        <v>3605</v>
      </c>
      <c r="B2291">
        <f>1</f>
        <v>1</v>
      </c>
      <c r="C2291" t="s">
        <v>234</v>
      </c>
      <c r="D2291" t="str">
        <f>VLOOKUP(Table1[[#This Row],[State Name]], Lookup!$A$2:$B$33, 2, FALSE)</f>
        <v>TR</v>
      </c>
      <c r="E2291" t="s">
        <v>33</v>
      </c>
      <c r="F2291">
        <v>2022</v>
      </c>
      <c r="G2291" t="s">
        <v>83</v>
      </c>
      <c r="H2291">
        <f t="shared" si="35"/>
        <v>6</v>
      </c>
      <c r="I2291" s="3">
        <f>DATE(Table1[[#This Row],[Year]],Table1[[#This Row],[Month_Number]],1)</f>
        <v>44713</v>
      </c>
      <c r="J2291" t="s">
        <v>57</v>
      </c>
      <c r="K2291" t="s">
        <v>499</v>
      </c>
      <c r="L2291" t="s">
        <v>37</v>
      </c>
      <c r="M2291">
        <v>5</v>
      </c>
      <c r="N2291" t="s">
        <v>128</v>
      </c>
      <c r="O2291">
        <v>6</v>
      </c>
      <c r="P2291">
        <v>3</v>
      </c>
      <c r="Q2291" t="s">
        <v>119</v>
      </c>
      <c r="R2291" t="s">
        <v>40</v>
      </c>
      <c r="S2291" t="s">
        <v>73</v>
      </c>
      <c r="T2291" t="s">
        <v>63</v>
      </c>
      <c r="U2291" t="s">
        <v>43</v>
      </c>
      <c r="V2291">
        <v>60</v>
      </c>
      <c r="W2291">
        <v>55</v>
      </c>
      <c r="X2291" t="str">
        <f>IF(Table1[[#This Row],[Driver Age]]&lt;25,"(&lt;25) Young",IF(Table1[[#This Row],[Driver Age]]&lt;=60,"(25–60) Adult","(&gt;60) Senior"))</f>
        <v>(25–60) Adult</v>
      </c>
      <c r="Y2291" t="s">
        <v>44</v>
      </c>
      <c r="Z2291" t="s">
        <v>90</v>
      </c>
      <c r="AA2291" t="s">
        <v>45</v>
      </c>
      <c r="AB2291" t="s">
        <v>77</v>
      </c>
      <c r="AC2291">
        <v>4</v>
      </c>
      <c r="AD2291" t="s">
        <v>47</v>
      </c>
      <c r="AE2291" t="s">
        <v>79</v>
      </c>
      <c r="AF2291" t="s">
        <v>49</v>
      </c>
      <c r="AG2291" t="s">
        <v>50</v>
      </c>
      <c r="AH2291">
        <v>0.5</v>
      </c>
      <c r="AI2291" t="s">
        <v>66</v>
      </c>
      <c r="AJ2291" t="s">
        <v>52</v>
      </c>
    </row>
    <row r="2292" spans="1:36">
      <c r="A2292" t="s">
        <v>3606</v>
      </c>
      <c r="B2292">
        <f>1</f>
        <v>1</v>
      </c>
      <c r="C2292" t="s">
        <v>93</v>
      </c>
      <c r="D2292" t="str">
        <f>VLOOKUP(Table1[[#This Row],[State Name]], Lookup!$A$2:$B$33, 2, FALSE)</f>
        <v>SK</v>
      </c>
      <c r="E2292" t="s">
        <v>33</v>
      </c>
      <c r="F2292">
        <v>2021</v>
      </c>
      <c r="G2292" t="s">
        <v>117</v>
      </c>
      <c r="H2292">
        <f t="shared" si="35"/>
        <v>12</v>
      </c>
      <c r="I2292" s="3">
        <f>DATE(Table1[[#This Row],[Year]],Table1[[#This Row],[Month_Number]],1)</f>
        <v>44531</v>
      </c>
      <c r="J2292" t="s">
        <v>146</v>
      </c>
      <c r="K2292" t="s">
        <v>3040</v>
      </c>
      <c r="L2292" t="s">
        <v>59</v>
      </c>
      <c r="M2292">
        <v>5</v>
      </c>
      <c r="N2292" t="s">
        <v>86</v>
      </c>
      <c r="O2292">
        <v>10</v>
      </c>
      <c r="P2292">
        <v>5</v>
      </c>
      <c r="Q2292" t="s">
        <v>119</v>
      </c>
      <c r="R2292" t="s">
        <v>40</v>
      </c>
      <c r="S2292" t="s">
        <v>62</v>
      </c>
      <c r="T2292" t="s">
        <v>74</v>
      </c>
      <c r="U2292" t="s">
        <v>89</v>
      </c>
      <c r="V2292">
        <v>36</v>
      </c>
      <c r="W2292">
        <v>24</v>
      </c>
      <c r="X2292" t="str">
        <f>IF(Table1[[#This Row],[Driver Age]]&lt;25,"(&lt;25) Young",IF(Table1[[#This Row],[Driver Age]]&lt;=60,"(25–60) Adult","(&gt;60) Senior"))</f>
        <v>(&lt;25) Young</v>
      </c>
      <c r="Y2292" t="s">
        <v>44</v>
      </c>
      <c r="Z2292" t="s">
        <v>90</v>
      </c>
      <c r="AA2292" t="s">
        <v>45</v>
      </c>
      <c r="AB2292" t="s">
        <v>77</v>
      </c>
      <c r="AC2292">
        <v>18</v>
      </c>
      <c r="AD2292" t="s">
        <v>114</v>
      </c>
      <c r="AE2292" t="s">
        <v>48</v>
      </c>
      <c r="AF2292" t="s">
        <v>49</v>
      </c>
      <c r="AG2292" t="s">
        <v>50</v>
      </c>
      <c r="AH2292">
        <v>0.5</v>
      </c>
      <c r="AI2292" t="s">
        <v>168</v>
      </c>
      <c r="AJ2292" t="s">
        <v>109</v>
      </c>
    </row>
    <row r="2293" spans="1:36">
      <c r="A2293" t="s">
        <v>3607</v>
      </c>
      <c r="B2293">
        <f>1</f>
        <v>1</v>
      </c>
      <c r="C2293" t="s">
        <v>69</v>
      </c>
      <c r="D2293" t="str">
        <f>VLOOKUP(Table1[[#This Row],[State Name]], Lookup!$A$2:$B$33, 2, FALSE)</f>
        <v>CG</v>
      </c>
      <c r="E2293" t="s">
        <v>33</v>
      </c>
      <c r="F2293">
        <v>2021</v>
      </c>
      <c r="G2293" t="s">
        <v>117</v>
      </c>
      <c r="H2293">
        <f t="shared" si="35"/>
        <v>12</v>
      </c>
      <c r="I2293" s="3">
        <f>DATE(Table1[[#This Row],[Year]],Table1[[#This Row],[Month_Number]],1)</f>
        <v>44531</v>
      </c>
      <c r="J2293" t="s">
        <v>84</v>
      </c>
      <c r="K2293" t="s">
        <v>185</v>
      </c>
      <c r="L2293" t="s">
        <v>59</v>
      </c>
      <c r="M2293">
        <v>4</v>
      </c>
      <c r="N2293" t="s">
        <v>60</v>
      </c>
      <c r="O2293">
        <v>7</v>
      </c>
      <c r="P2293">
        <v>1</v>
      </c>
      <c r="Q2293" t="s">
        <v>87</v>
      </c>
      <c r="R2293" t="s">
        <v>88</v>
      </c>
      <c r="S2293" t="s">
        <v>120</v>
      </c>
      <c r="T2293" t="s">
        <v>63</v>
      </c>
      <c r="U2293" t="s">
        <v>89</v>
      </c>
      <c r="V2293">
        <v>87</v>
      </c>
      <c r="W2293">
        <v>33</v>
      </c>
      <c r="X2293" t="str">
        <f>IF(Table1[[#This Row],[Driver Age]]&lt;25,"(&lt;25) Young",IF(Table1[[#This Row],[Driver Age]]&lt;=60,"(25–60) Adult","(&gt;60) Senior"))</f>
        <v>(25–60) Adult</v>
      </c>
      <c r="Y2293" t="s">
        <v>44</v>
      </c>
      <c r="Z2293" t="s">
        <v>107</v>
      </c>
      <c r="AA2293" t="s">
        <v>45</v>
      </c>
      <c r="AB2293" t="s">
        <v>46</v>
      </c>
      <c r="AC2293">
        <v>11</v>
      </c>
      <c r="AD2293" t="s">
        <v>78</v>
      </c>
      <c r="AE2293" t="s">
        <v>48</v>
      </c>
      <c r="AF2293" t="s">
        <v>26</v>
      </c>
      <c r="AG2293" t="s">
        <v>50</v>
      </c>
      <c r="AH2293">
        <v>0.14000000000000001</v>
      </c>
      <c r="AI2293" t="s">
        <v>80</v>
      </c>
      <c r="AJ2293" t="s">
        <v>91</v>
      </c>
    </row>
    <row r="2294" spans="1:36">
      <c r="A2294" t="s">
        <v>3608</v>
      </c>
      <c r="B2294">
        <f>1</f>
        <v>1</v>
      </c>
      <c r="C2294" t="s">
        <v>215</v>
      </c>
      <c r="D2294" t="str">
        <f>VLOOKUP(Table1[[#This Row],[State Name]], Lookup!$A$2:$B$33, 2, FALSE)</f>
        <v>KL</v>
      </c>
      <c r="E2294" t="s">
        <v>33</v>
      </c>
      <c r="F2294">
        <v>2021</v>
      </c>
      <c r="G2294" t="s">
        <v>171</v>
      </c>
      <c r="H2294">
        <f t="shared" si="35"/>
        <v>2</v>
      </c>
      <c r="I2294" s="3">
        <f>DATE(Table1[[#This Row],[Year]],Table1[[#This Row],[Month_Number]],1)</f>
        <v>44228</v>
      </c>
      <c r="J2294" t="s">
        <v>101</v>
      </c>
      <c r="K2294" t="s">
        <v>3166</v>
      </c>
      <c r="L2294" t="s">
        <v>37</v>
      </c>
      <c r="M2294">
        <v>2</v>
      </c>
      <c r="N2294" t="s">
        <v>38</v>
      </c>
      <c r="O2294">
        <v>7</v>
      </c>
      <c r="P2294">
        <v>2</v>
      </c>
      <c r="Q2294" t="s">
        <v>87</v>
      </c>
      <c r="R2294" t="s">
        <v>40</v>
      </c>
      <c r="S2294" t="s">
        <v>120</v>
      </c>
      <c r="T2294" t="s">
        <v>105</v>
      </c>
      <c r="U2294" t="s">
        <v>43</v>
      </c>
      <c r="V2294">
        <v>93</v>
      </c>
      <c r="W2294">
        <v>43</v>
      </c>
      <c r="X2294" t="str">
        <f>IF(Table1[[#This Row],[Driver Age]]&lt;25,"(&lt;25) Young",IF(Table1[[#This Row],[Driver Age]]&lt;=60,"(25–60) Adult","(&gt;60) Senior"))</f>
        <v>(25–60) Adult</v>
      </c>
      <c r="Y2294" t="s">
        <v>44</v>
      </c>
      <c r="Z2294" t="s">
        <v>107</v>
      </c>
      <c r="AA2294" t="s">
        <v>76</v>
      </c>
      <c r="AB2294" t="s">
        <v>77</v>
      </c>
      <c r="AC2294">
        <v>17</v>
      </c>
      <c r="AD2294" t="s">
        <v>114</v>
      </c>
      <c r="AE2294" t="s">
        <v>48</v>
      </c>
      <c r="AF2294" t="s">
        <v>49</v>
      </c>
      <c r="AG2294" t="s">
        <v>50</v>
      </c>
      <c r="AH2294">
        <v>0.28999999999999998</v>
      </c>
      <c r="AI2294" t="s">
        <v>108</v>
      </c>
      <c r="AJ2294" t="s">
        <v>67</v>
      </c>
    </row>
    <row r="2295" spans="1:36">
      <c r="A2295" t="s">
        <v>3609</v>
      </c>
      <c r="B2295">
        <f>1</f>
        <v>1</v>
      </c>
      <c r="C2295" t="s">
        <v>54</v>
      </c>
      <c r="D2295" t="str">
        <f>VLOOKUP(Table1[[#This Row],[State Name]], Lookup!$A$2:$B$33, 2, FALSE)</f>
        <v>UP</v>
      </c>
      <c r="E2295" t="s">
        <v>174</v>
      </c>
      <c r="F2295">
        <v>2018</v>
      </c>
      <c r="G2295" t="s">
        <v>124</v>
      </c>
      <c r="H2295">
        <f t="shared" si="35"/>
        <v>7</v>
      </c>
      <c r="I2295" s="3">
        <f>DATE(Table1[[#This Row],[Year]],Table1[[#This Row],[Month_Number]],1)</f>
        <v>43282</v>
      </c>
      <c r="J2295" t="s">
        <v>101</v>
      </c>
      <c r="K2295" t="s">
        <v>2689</v>
      </c>
      <c r="L2295" t="s">
        <v>59</v>
      </c>
      <c r="M2295">
        <v>4</v>
      </c>
      <c r="N2295" t="s">
        <v>38</v>
      </c>
      <c r="O2295">
        <v>4</v>
      </c>
      <c r="P2295">
        <v>5</v>
      </c>
      <c r="Q2295" t="s">
        <v>39</v>
      </c>
      <c r="R2295" t="s">
        <v>104</v>
      </c>
      <c r="S2295" t="s">
        <v>120</v>
      </c>
      <c r="T2295" t="s">
        <v>74</v>
      </c>
      <c r="U2295" t="s">
        <v>106</v>
      </c>
      <c r="V2295">
        <v>82</v>
      </c>
      <c r="W2295">
        <v>31</v>
      </c>
      <c r="X2295" t="str">
        <f>IF(Table1[[#This Row],[Driver Age]]&lt;25,"(&lt;25) Young",IF(Table1[[#This Row],[Driver Age]]&lt;=60,"(25–60) Adult","(&gt;60) Senior"))</f>
        <v>(25–60) Adult</v>
      </c>
      <c r="Y2295" t="s">
        <v>44</v>
      </c>
      <c r="Z2295" t="s">
        <v>33</v>
      </c>
      <c r="AA2295" t="s">
        <v>45</v>
      </c>
      <c r="AB2295" t="s">
        <v>64</v>
      </c>
      <c r="AC2295">
        <v>19</v>
      </c>
      <c r="AD2295" t="s">
        <v>114</v>
      </c>
      <c r="AE2295" t="s">
        <v>65</v>
      </c>
      <c r="AF2295" t="s">
        <v>49</v>
      </c>
      <c r="AG2295" t="s">
        <v>50</v>
      </c>
      <c r="AH2295">
        <v>1.25</v>
      </c>
      <c r="AI2295" t="s">
        <v>80</v>
      </c>
      <c r="AJ2295" t="s">
        <v>91</v>
      </c>
    </row>
    <row r="2296" spans="1:36">
      <c r="A2296" t="s">
        <v>3610</v>
      </c>
      <c r="B2296">
        <f>1</f>
        <v>1</v>
      </c>
      <c r="C2296" t="s">
        <v>294</v>
      </c>
      <c r="D2296" t="str">
        <f>VLOOKUP(Table1[[#This Row],[State Name]], Lookup!$A$2:$B$33, 2, FALSE)</f>
        <v>MZ</v>
      </c>
      <c r="E2296" t="s">
        <v>33</v>
      </c>
      <c r="F2296">
        <v>2021</v>
      </c>
      <c r="G2296" t="s">
        <v>117</v>
      </c>
      <c r="H2296">
        <f t="shared" si="35"/>
        <v>12</v>
      </c>
      <c r="I2296" s="3">
        <f>DATE(Table1[[#This Row],[Year]],Table1[[#This Row],[Month_Number]],1)</f>
        <v>44531</v>
      </c>
      <c r="J2296" t="s">
        <v>35</v>
      </c>
      <c r="K2296" t="s">
        <v>3611</v>
      </c>
      <c r="L2296" t="s">
        <v>50</v>
      </c>
      <c r="M2296">
        <v>4</v>
      </c>
      <c r="N2296" t="s">
        <v>38</v>
      </c>
      <c r="O2296">
        <v>10</v>
      </c>
      <c r="P2296">
        <v>0</v>
      </c>
      <c r="Q2296" t="s">
        <v>72</v>
      </c>
      <c r="R2296" t="s">
        <v>104</v>
      </c>
      <c r="S2296" t="s">
        <v>73</v>
      </c>
      <c r="T2296" t="s">
        <v>63</v>
      </c>
      <c r="U2296" t="s">
        <v>43</v>
      </c>
      <c r="V2296">
        <v>63</v>
      </c>
      <c r="W2296">
        <v>31</v>
      </c>
      <c r="X2296" t="str">
        <f>IF(Table1[[#This Row],[Driver Age]]&lt;25,"(&lt;25) Young",IF(Table1[[#This Row],[Driver Age]]&lt;=60,"(25–60) Adult","(&gt;60) Senior"))</f>
        <v>(25–60) Adult</v>
      </c>
      <c r="Y2296" t="s">
        <v>75</v>
      </c>
      <c r="Z2296" t="s">
        <v>90</v>
      </c>
      <c r="AA2296" t="s">
        <v>45</v>
      </c>
      <c r="AB2296" t="s">
        <v>97</v>
      </c>
      <c r="AC2296">
        <v>16</v>
      </c>
      <c r="AD2296" t="s">
        <v>135</v>
      </c>
      <c r="AE2296" t="s">
        <v>48</v>
      </c>
      <c r="AF2296" t="s">
        <v>49</v>
      </c>
      <c r="AG2296" t="s">
        <v>143</v>
      </c>
      <c r="AH2296">
        <v>0</v>
      </c>
      <c r="AI2296" t="s">
        <v>80</v>
      </c>
      <c r="AJ2296" t="s">
        <v>52</v>
      </c>
    </row>
    <row r="2297" spans="1:36">
      <c r="A2297" t="s">
        <v>3612</v>
      </c>
      <c r="B2297">
        <f>1</f>
        <v>1</v>
      </c>
      <c r="C2297" t="s">
        <v>183</v>
      </c>
      <c r="D2297" t="str">
        <f>VLOOKUP(Table1[[#This Row],[State Name]], Lookup!$A$2:$B$33, 2, FALSE)</f>
        <v>TN</v>
      </c>
      <c r="E2297" t="s">
        <v>503</v>
      </c>
      <c r="F2297">
        <v>2020</v>
      </c>
      <c r="G2297" t="s">
        <v>124</v>
      </c>
      <c r="H2297">
        <f t="shared" si="35"/>
        <v>7</v>
      </c>
      <c r="I2297" s="3">
        <f>DATE(Table1[[#This Row],[Year]],Table1[[#This Row],[Month_Number]],1)</f>
        <v>44013</v>
      </c>
      <c r="J2297" t="s">
        <v>101</v>
      </c>
      <c r="K2297" t="s">
        <v>2033</v>
      </c>
      <c r="L2297" t="s">
        <v>50</v>
      </c>
      <c r="M2297">
        <v>2</v>
      </c>
      <c r="N2297" t="s">
        <v>113</v>
      </c>
      <c r="O2297">
        <v>5</v>
      </c>
      <c r="P2297">
        <v>1</v>
      </c>
      <c r="Q2297" t="s">
        <v>103</v>
      </c>
      <c r="R2297" t="s">
        <v>88</v>
      </c>
      <c r="S2297" t="s">
        <v>62</v>
      </c>
      <c r="T2297" t="s">
        <v>74</v>
      </c>
      <c r="U2297" t="s">
        <v>89</v>
      </c>
      <c r="V2297">
        <v>46</v>
      </c>
      <c r="W2297">
        <v>18</v>
      </c>
      <c r="X2297" t="str">
        <f>IF(Table1[[#This Row],[Driver Age]]&lt;25,"(&lt;25) Young",IF(Table1[[#This Row],[Driver Age]]&lt;=60,"(25–60) Adult","(&gt;60) Senior"))</f>
        <v>(&lt;25) Young</v>
      </c>
      <c r="Y2297" t="s">
        <v>75</v>
      </c>
      <c r="Z2297" t="s">
        <v>107</v>
      </c>
      <c r="AA2297" t="s">
        <v>45</v>
      </c>
      <c r="AB2297" t="s">
        <v>77</v>
      </c>
      <c r="AC2297">
        <v>11</v>
      </c>
      <c r="AD2297" t="s">
        <v>78</v>
      </c>
      <c r="AE2297" t="s">
        <v>48</v>
      </c>
      <c r="AF2297" t="s">
        <v>49</v>
      </c>
      <c r="AG2297" t="s">
        <v>50</v>
      </c>
      <c r="AH2297">
        <v>0.2</v>
      </c>
      <c r="AI2297" t="s">
        <v>168</v>
      </c>
      <c r="AJ2297" t="s">
        <v>109</v>
      </c>
    </row>
    <row r="2298" spans="1:36">
      <c r="A2298" t="s">
        <v>3613</v>
      </c>
      <c r="B2298">
        <f>1</f>
        <v>1</v>
      </c>
      <c r="C2298" t="s">
        <v>270</v>
      </c>
      <c r="D2298" t="str">
        <f>VLOOKUP(Table1[[#This Row],[State Name]], Lookup!$A$2:$B$33, 2, FALSE)</f>
        <v>HR</v>
      </c>
      <c r="E2298" t="s">
        <v>33</v>
      </c>
      <c r="F2298">
        <v>2020</v>
      </c>
      <c r="G2298" t="s">
        <v>34</v>
      </c>
      <c r="H2298">
        <f t="shared" si="35"/>
        <v>5</v>
      </c>
      <c r="I2298" s="3">
        <f>DATE(Table1[[#This Row],[Year]],Table1[[#This Row],[Month_Number]],1)</f>
        <v>43952</v>
      </c>
      <c r="J2298" t="s">
        <v>95</v>
      </c>
      <c r="K2298" t="s">
        <v>2991</v>
      </c>
      <c r="L2298" t="s">
        <v>37</v>
      </c>
      <c r="M2298">
        <v>2</v>
      </c>
      <c r="N2298" t="s">
        <v>71</v>
      </c>
      <c r="O2298">
        <v>0</v>
      </c>
      <c r="P2298">
        <v>0</v>
      </c>
      <c r="Q2298" t="s">
        <v>103</v>
      </c>
      <c r="R2298" t="s">
        <v>88</v>
      </c>
      <c r="S2298" t="s">
        <v>120</v>
      </c>
      <c r="T2298" t="s">
        <v>74</v>
      </c>
      <c r="U2298" t="s">
        <v>43</v>
      </c>
      <c r="V2298">
        <v>82</v>
      </c>
      <c r="W2298">
        <v>56</v>
      </c>
      <c r="X2298" t="str">
        <f>IF(Table1[[#This Row],[Driver Age]]&lt;25,"(&lt;25) Young",IF(Table1[[#This Row],[Driver Age]]&lt;=60,"(25–60) Adult","(&gt;60) Senior"))</f>
        <v>(25–60) Adult</v>
      </c>
      <c r="Y2298" t="s">
        <v>44</v>
      </c>
      <c r="Z2298" t="s">
        <v>107</v>
      </c>
      <c r="AA2298" t="s">
        <v>45</v>
      </c>
      <c r="AB2298" t="s">
        <v>97</v>
      </c>
      <c r="AC2298">
        <v>16</v>
      </c>
      <c r="AD2298" t="s">
        <v>135</v>
      </c>
      <c r="AE2298" t="s">
        <v>48</v>
      </c>
      <c r="AF2298" t="s">
        <v>49</v>
      </c>
      <c r="AG2298" t="s">
        <v>143</v>
      </c>
      <c r="AH2298">
        <v>0</v>
      </c>
      <c r="AI2298" t="s">
        <v>66</v>
      </c>
      <c r="AJ2298" t="s">
        <v>91</v>
      </c>
    </row>
    <row r="2299" spans="1:36">
      <c r="A2299" t="s">
        <v>3614</v>
      </c>
      <c r="B2299">
        <f>1</f>
        <v>1</v>
      </c>
      <c r="C2299" t="s">
        <v>145</v>
      </c>
      <c r="D2299" t="str">
        <f>VLOOKUP(Table1[[#This Row],[State Name]], Lookup!$A$2:$B$33, 2, FALSE)</f>
        <v>TS</v>
      </c>
      <c r="E2299" t="s">
        <v>33</v>
      </c>
      <c r="F2299">
        <v>2022</v>
      </c>
      <c r="G2299" t="s">
        <v>124</v>
      </c>
      <c r="H2299">
        <f t="shared" si="35"/>
        <v>7</v>
      </c>
      <c r="I2299" s="3">
        <f>DATE(Table1[[#This Row],[Year]],Table1[[#This Row],[Month_Number]],1)</f>
        <v>44743</v>
      </c>
      <c r="J2299" t="s">
        <v>146</v>
      </c>
      <c r="K2299" t="s">
        <v>1392</v>
      </c>
      <c r="L2299" t="s">
        <v>50</v>
      </c>
      <c r="M2299">
        <v>5</v>
      </c>
      <c r="N2299" t="s">
        <v>162</v>
      </c>
      <c r="O2299">
        <v>3</v>
      </c>
      <c r="P2299">
        <v>0</v>
      </c>
      <c r="Q2299" t="s">
        <v>39</v>
      </c>
      <c r="R2299" t="s">
        <v>40</v>
      </c>
      <c r="S2299" t="s">
        <v>73</v>
      </c>
      <c r="T2299" t="s">
        <v>42</v>
      </c>
      <c r="U2299" t="s">
        <v>106</v>
      </c>
      <c r="V2299">
        <v>77</v>
      </c>
      <c r="W2299">
        <v>53</v>
      </c>
      <c r="X2299" t="str">
        <f>IF(Table1[[#This Row],[Driver Age]]&lt;25,"(&lt;25) Young",IF(Table1[[#This Row],[Driver Age]]&lt;=60,"(25–60) Adult","(&gt;60) Senior"))</f>
        <v>(25–60) Adult</v>
      </c>
      <c r="Y2299" t="s">
        <v>75</v>
      </c>
      <c r="Z2299" t="s">
        <v>107</v>
      </c>
      <c r="AA2299" t="s">
        <v>76</v>
      </c>
      <c r="AB2299" t="s">
        <v>77</v>
      </c>
      <c r="AC2299">
        <v>20</v>
      </c>
      <c r="AD2299" t="s">
        <v>114</v>
      </c>
      <c r="AE2299" t="s">
        <v>79</v>
      </c>
      <c r="AF2299" t="s">
        <v>49</v>
      </c>
      <c r="AG2299" t="s">
        <v>143</v>
      </c>
      <c r="AH2299">
        <v>0</v>
      </c>
      <c r="AI2299" t="s">
        <v>66</v>
      </c>
      <c r="AJ2299" t="s">
        <v>91</v>
      </c>
    </row>
    <row r="2300" spans="1:36">
      <c r="A2300" t="s">
        <v>3615</v>
      </c>
      <c r="B2300">
        <f>1</f>
        <v>1</v>
      </c>
      <c r="C2300" t="s">
        <v>183</v>
      </c>
      <c r="D2300" t="str">
        <f>VLOOKUP(Table1[[#This Row],[State Name]], Lookup!$A$2:$B$33, 2, FALSE)</f>
        <v>TN</v>
      </c>
      <c r="E2300" t="s">
        <v>403</v>
      </c>
      <c r="F2300">
        <v>2020</v>
      </c>
      <c r="G2300" t="s">
        <v>130</v>
      </c>
      <c r="H2300">
        <f t="shared" si="35"/>
        <v>4</v>
      </c>
      <c r="I2300" s="3">
        <f>DATE(Table1[[#This Row],[Year]],Table1[[#This Row],[Month_Number]],1)</f>
        <v>43922</v>
      </c>
      <c r="J2300" t="s">
        <v>146</v>
      </c>
      <c r="K2300" t="s">
        <v>3616</v>
      </c>
      <c r="L2300" t="s">
        <v>59</v>
      </c>
      <c r="M2300">
        <v>1</v>
      </c>
      <c r="N2300" t="s">
        <v>162</v>
      </c>
      <c r="O2300">
        <v>3</v>
      </c>
      <c r="P2300">
        <v>3</v>
      </c>
      <c r="Q2300" t="s">
        <v>72</v>
      </c>
      <c r="R2300" t="s">
        <v>61</v>
      </c>
      <c r="S2300" t="s">
        <v>73</v>
      </c>
      <c r="T2300" t="s">
        <v>105</v>
      </c>
      <c r="U2300" t="s">
        <v>106</v>
      </c>
      <c r="V2300">
        <v>99</v>
      </c>
      <c r="W2300">
        <v>31</v>
      </c>
      <c r="X2300" t="str">
        <f>IF(Table1[[#This Row],[Driver Age]]&lt;25,"(&lt;25) Young",IF(Table1[[#This Row],[Driver Age]]&lt;=60,"(25–60) Adult","(&gt;60) Senior"))</f>
        <v>(25–60) Adult</v>
      </c>
      <c r="Y2300" t="s">
        <v>44</v>
      </c>
      <c r="Z2300" t="s">
        <v>107</v>
      </c>
      <c r="AA2300" t="s">
        <v>45</v>
      </c>
      <c r="AB2300" t="s">
        <v>46</v>
      </c>
      <c r="AC2300">
        <v>11</v>
      </c>
      <c r="AD2300" t="s">
        <v>78</v>
      </c>
      <c r="AE2300" t="s">
        <v>48</v>
      </c>
      <c r="AF2300" t="s">
        <v>49</v>
      </c>
      <c r="AG2300" t="s">
        <v>50</v>
      </c>
      <c r="AH2300">
        <v>1</v>
      </c>
      <c r="AI2300" t="s">
        <v>80</v>
      </c>
      <c r="AJ2300" t="s">
        <v>67</v>
      </c>
    </row>
    <row r="2301" spans="1:36">
      <c r="A2301" t="s">
        <v>3617</v>
      </c>
      <c r="B2301">
        <f>1</f>
        <v>1</v>
      </c>
      <c r="C2301" t="s">
        <v>54</v>
      </c>
      <c r="D2301" t="str">
        <f>VLOOKUP(Table1[[#This Row],[State Name]], Lookup!$A$2:$B$33, 2, FALSE)</f>
        <v>UP</v>
      </c>
      <c r="E2301" t="s">
        <v>133</v>
      </c>
      <c r="F2301">
        <v>2021</v>
      </c>
      <c r="G2301" t="s">
        <v>117</v>
      </c>
      <c r="H2301">
        <f t="shared" si="35"/>
        <v>12</v>
      </c>
      <c r="I2301" s="3">
        <f>DATE(Table1[[#This Row],[Year]],Table1[[#This Row],[Month_Number]],1)</f>
        <v>44531</v>
      </c>
      <c r="J2301" t="s">
        <v>146</v>
      </c>
      <c r="K2301" t="s">
        <v>1144</v>
      </c>
      <c r="L2301" t="s">
        <v>59</v>
      </c>
      <c r="M2301">
        <v>2</v>
      </c>
      <c r="N2301" t="s">
        <v>60</v>
      </c>
      <c r="O2301">
        <v>5</v>
      </c>
      <c r="P2301">
        <v>1</v>
      </c>
      <c r="Q2301" t="s">
        <v>119</v>
      </c>
      <c r="R2301" t="s">
        <v>61</v>
      </c>
      <c r="S2301" t="s">
        <v>73</v>
      </c>
      <c r="T2301" t="s">
        <v>105</v>
      </c>
      <c r="U2301" t="s">
        <v>43</v>
      </c>
      <c r="V2301">
        <v>112</v>
      </c>
      <c r="W2301">
        <v>31</v>
      </c>
      <c r="X2301" t="str">
        <f>IF(Table1[[#This Row],[Driver Age]]&lt;25,"(&lt;25) Young",IF(Table1[[#This Row],[Driver Age]]&lt;=60,"(25–60) Adult","(&gt;60) Senior"))</f>
        <v>(25–60) Adult</v>
      </c>
      <c r="Y2301" t="s">
        <v>75</v>
      </c>
      <c r="Z2301" t="s">
        <v>33</v>
      </c>
      <c r="AA2301" t="s">
        <v>76</v>
      </c>
      <c r="AB2301" t="s">
        <v>46</v>
      </c>
      <c r="AC2301">
        <v>0</v>
      </c>
      <c r="AD2301" t="s">
        <v>47</v>
      </c>
      <c r="AE2301" t="s">
        <v>48</v>
      </c>
      <c r="AF2301" t="s">
        <v>49</v>
      </c>
      <c r="AG2301" t="s">
        <v>50</v>
      </c>
      <c r="AH2301">
        <v>0.2</v>
      </c>
      <c r="AI2301" t="s">
        <v>80</v>
      </c>
      <c r="AJ2301" t="s">
        <v>81</v>
      </c>
    </row>
    <row r="2302" spans="1:36">
      <c r="A2302" t="s">
        <v>3618</v>
      </c>
      <c r="B2302">
        <f>1</f>
        <v>1</v>
      </c>
      <c r="C2302" t="s">
        <v>197</v>
      </c>
      <c r="D2302" t="str">
        <f>VLOOKUP(Table1[[#This Row],[State Name]], Lookup!$A$2:$B$33, 2, FALSE)</f>
        <v>GJ</v>
      </c>
      <c r="E2302" t="s">
        <v>198</v>
      </c>
      <c r="F2302">
        <v>2018</v>
      </c>
      <c r="G2302" t="s">
        <v>192</v>
      </c>
      <c r="H2302">
        <f t="shared" si="35"/>
        <v>3</v>
      </c>
      <c r="I2302" s="3">
        <f>DATE(Table1[[#This Row],[Year]],Table1[[#This Row],[Month_Number]],1)</f>
        <v>43160</v>
      </c>
      <c r="J2302" t="s">
        <v>146</v>
      </c>
      <c r="K2302" t="s">
        <v>477</v>
      </c>
      <c r="L2302" t="s">
        <v>59</v>
      </c>
      <c r="M2302">
        <v>1</v>
      </c>
      <c r="N2302" t="s">
        <v>113</v>
      </c>
      <c r="O2302">
        <v>4</v>
      </c>
      <c r="P2302">
        <v>0</v>
      </c>
      <c r="Q2302" t="s">
        <v>119</v>
      </c>
      <c r="R2302" t="s">
        <v>104</v>
      </c>
      <c r="S2302" t="s">
        <v>73</v>
      </c>
      <c r="T2302" t="s">
        <v>105</v>
      </c>
      <c r="U2302" t="s">
        <v>33</v>
      </c>
      <c r="V2302">
        <v>70</v>
      </c>
      <c r="W2302">
        <v>30</v>
      </c>
      <c r="X2302" t="str">
        <f>IF(Table1[[#This Row],[Driver Age]]&lt;25,"(&lt;25) Young",IF(Table1[[#This Row],[Driver Age]]&lt;=60,"(25–60) Adult","(&gt;60) Senior"))</f>
        <v>(25–60) Adult</v>
      </c>
      <c r="Y2302" t="s">
        <v>75</v>
      </c>
      <c r="Z2302" t="s">
        <v>90</v>
      </c>
      <c r="AA2302" t="s">
        <v>76</v>
      </c>
      <c r="AB2302" t="s">
        <v>97</v>
      </c>
      <c r="AC2302">
        <v>7</v>
      </c>
      <c r="AD2302" t="s">
        <v>78</v>
      </c>
      <c r="AE2302" t="s">
        <v>65</v>
      </c>
      <c r="AF2302" t="s">
        <v>49</v>
      </c>
      <c r="AG2302" t="s">
        <v>143</v>
      </c>
      <c r="AH2302">
        <v>0</v>
      </c>
      <c r="AI2302" t="s">
        <v>80</v>
      </c>
      <c r="AJ2302" t="s">
        <v>91</v>
      </c>
    </row>
    <row r="2303" spans="1:36">
      <c r="A2303" t="s">
        <v>3619</v>
      </c>
      <c r="B2303">
        <f>1</f>
        <v>1</v>
      </c>
      <c r="C2303" t="s">
        <v>311</v>
      </c>
      <c r="D2303" t="str">
        <f>VLOOKUP(Table1[[#This Row],[State Name]], Lookup!$A$2:$B$33, 2, FALSE)</f>
        <v>JH</v>
      </c>
      <c r="E2303" t="s">
        <v>33</v>
      </c>
      <c r="F2303">
        <v>2022</v>
      </c>
      <c r="G2303" t="s">
        <v>94</v>
      </c>
      <c r="H2303">
        <f t="shared" si="35"/>
        <v>8</v>
      </c>
      <c r="I2303" s="3">
        <f>DATE(Table1[[#This Row],[Year]],Table1[[#This Row],[Month_Number]],1)</f>
        <v>44774</v>
      </c>
      <c r="J2303" t="s">
        <v>154</v>
      </c>
      <c r="K2303" t="s">
        <v>3620</v>
      </c>
      <c r="L2303" t="s">
        <v>59</v>
      </c>
      <c r="M2303">
        <v>3</v>
      </c>
      <c r="N2303" t="s">
        <v>162</v>
      </c>
      <c r="O2303">
        <v>6</v>
      </c>
      <c r="P2303">
        <v>4</v>
      </c>
      <c r="Q2303" t="s">
        <v>103</v>
      </c>
      <c r="R2303" t="s">
        <v>88</v>
      </c>
      <c r="S2303" t="s">
        <v>73</v>
      </c>
      <c r="T2303" t="s">
        <v>63</v>
      </c>
      <c r="U2303" t="s">
        <v>106</v>
      </c>
      <c r="V2303">
        <v>105</v>
      </c>
      <c r="W2303">
        <v>22</v>
      </c>
      <c r="X2303" t="str">
        <f>IF(Table1[[#This Row],[Driver Age]]&lt;25,"(&lt;25) Young",IF(Table1[[#This Row],[Driver Age]]&lt;=60,"(25–60) Adult","(&gt;60) Senior"))</f>
        <v>(&lt;25) Young</v>
      </c>
      <c r="Y2303" t="s">
        <v>44</v>
      </c>
      <c r="Z2303" t="s">
        <v>90</v>
      </c>
      <c r="AA2303" t="s">
        <v>45</v>
      </c>
      <c r="AB2303" t="s">
        <v>64</v>
      </c>
      <c r="AC2303">
        <v>18</v>
      </c>
      <c r="AD2303" t="s">
        <v>114</v>
      </c>
      <c r="AE2303" t="s">
        <v>79</v>
      </c>
      <c r="AF2303" t="s">
        <v>26</v>
      </c>
      <c r="AG2303" t="s">
        <v>50</v>
      </c>
      <c r="AH2303">
        <v>0.67</v>
      </c>
      <c r="AI2303" t="s">
        <v>168</v>
      </c>
      <c r="AJ2303" t="s">
        <v>67</v>
      </c>
    </row>
    <row r="2304" spans="1:36">
      <c r="A2304" t="s">
        <v>3621</v>
      </c>
      <c r="B2304">
        <f>1</f>
        <v>1</v>
      </c>
      <c r="C2304" t="s">
        <v>318</v>
      </c>
      <c r="D2304" t="str">
        <f>VLOOKUP(Table1[[#This Row],[State Name]], Lookup!$A$2:$B$33, 2, FALSE)</f>
        <v>PB</v>
      </c>
      <c r="E2304" t="s">
        <v>33</v>
      </c>
      <c r="F2304">
        <v>2023</v>
      </c>
      <c r="G2304" t="s">
        <v>124</v>
      </c>
      <c r="H2304">
        <f t="shared" si="35"/>
        <v>7</v>
      </c>
      <c r="I2304" s="3">
        <f>DATE(Table1[[#This Row],[Year]],Table1[[#This Row],[Month_Number]],1)</f>
        <v>45108</v>
      </c>
      <c r="J2304" t="s">
        <v>146</v>
      </c>
      <c r="K2304" t="s">
        <v>1124</v>
      </c>
      <c r="L2304" t="s">
        <v>50</v>
      </c>
      <c r="M2304">
        <v>3</v>
      </c>
      <c r="N2304" t="s">
        <v>71</v>
      </c>
      <c r="O2304">
        <v>7</v>
      </c>
      <c r="P2304">
        <v>3</v>
      </c>
      <c r="Q2304" t="s">
        <v>103</v>
      </c>
      <c r="R2304" t="s">
        <v>88</v>
      </c>
      <c r="S2304" t="s">
        <v>120</v>
      </c>
      <c r="T2304" t="s">
        <v>63</v>
      </c>
      <c r="U2304" t="s">
        <v>106</v>
      </c>
      <c r="V2304">
        <v>78</v>
      </c>
      <c r="W2304">
        <v>57</v>
      </c>
      <c r="X2304" t="str">
        <f>IF(Table1[[#This Row],[Driver Age]]&lt;25,"(&lt;25) Young",IF(Table1[[#This Row],[Driver Age]]&lt;=60,"(25–60) Adult","(&gt;60) Senior"))</f>
        <v>(25–60) Adult</v>
      </c>
      <c r="Y2304" t="s">
        <v>75</v>
      </c>
      <c r="Z2304" t="s">
        <v>107</v>
      </c>
      <c r="AA2304" t="s">
        <v>45</v>
      </c>
      <c r="AB2304" t="s">
        <v>77</v>
      </c>
      <c r="AC2304">
        <v>22</v>
      </c>
      <c r="AD2304" t="s">
        <v>47</v>
      </c>
      <c r="AE2304" t="s">
        <v>79</v>
      </c>
      <c r="AF2304" t="s">
        <v>49</v>
      </c>
      <c r="AG2304" t="s">
        <v>50</v>
      </c>
      <c r="AH2304">
        <v>0.43</v>
      </c>
      <c r="AI2304" t="s">
        <v>66</v>
      </c>
      <c r="AJ2304" t="s">
        <v>91</v>
      </c>
    </row>
    <row r="2305" spans="1:36">
      <c r="A2305" t="s">
        <v>3622</v>
      </c>
      <c r="B2305">
        <f>1</f>
        <v>1</v>
      </c>
      <c r="C2305" t="s">
        <v>54</v>
      </c>
      <c r="D2305" t="str">
        <f>VLOOKUP(Table1[[#This Row],[State Name]], Lookup!$A$2:$B$33, 2, FALSE)</f>
        <v>UP</v>
      </c>
      <c r="E2305" t="s">
        <v>133</v>
      </c>
      <c r="F2305">
        <v>2020</v>
      </c>
      <c r="G2305" t="s">
        <v>83</v>
      </c>
      <c r="H2305">
        <f t="shared" si="35"/>
        <v>6</v>
      </c>
      <c r="I2305" s="3">
        <f>DATE(Table1[[#This Row],[Year]],Table1[[#This Row],[Month_Number]],1)</f>
        <v>43983</v>
      </c>
      <c r="J2305" t="s">
        <v>57</v>
      </c>
      <c r="K2305" t="s">
        <v>3623</v>
      </c>
      <c r="L2305" t="s">
        <v>37</v>
      </c>
      <c r="M2305">
        <v>2</v>
      </c>
      <c r="N2305" t="s">
        <v>86</v>
      </c>
      <c r="O2305">
        <v>10</v>
      </c>
      <c r="P2305">
        <v>5</v>
      </c>
      <c r="Q2305" t="s">
        <v>87</v>
      </c>
      <c r="R2305" t="s">
        <v>104</v>
      </c>
      <c r="S2305" t="s">
        <v>120</v>
      </c>
      <c r="T2305" t="s">
        <v>63</v>
      </c>
      <c r="U2305" t="s">
        <v>33</v>
      </c>
      <c r="V2305">
        <v>101</v>
      </c>
      <c r="W2305">
        <v>50</v>
      </c>
      <c r="X2305" t="str">
        <f>IF(Table1[[#This Row],[Driver Age]]&lt;25,"(&lt;25) Young",IF(Table1[[#This Row],[Driver Age]]&lt;=60,"(25–60) Adult","(&gt;60) Senior"))</f>
        <v>(25–60) Adult</v>
      </c>
      <c r="Y2305" t="s">
        <v>75</v>
      </c>
      <c r="Z2305" t="s">
        <v>33</v>
      </c>
      <c r="AA2305" t="s">
        <v>45</v>
      </c>
      <c r="AB2305" t="s">
        <v>46</v>
      </c>
      <c r="AC2305">
        <v>1</v>
      </c>
      <c r="AD2305" t="s">
        <v>47</v>
      </c>
      <c r="AE2305" t="s">
        <v>48</v>
      </c>
      <c r="AF2305" t="s">
        <v>49</v>
      </c>
      <c r="AG2305" t="s">
        <v>50</v>
      </c>
      <c r="AH2305">
        <v>0.5</v>
      </c>
      <c r="AI2305" t="s">
        <v>66</v>
      </c>
      <c r="AJ2305" t="s">
        <v>67</v>
      </c>
    </row>
    <row r="2306" spans="1:36">
      <c r="A2306" t="s">
        <v>3624</v>
      </c>
      <c r="B2306">
        <f>1</f>
        <v>1</v>
      </c>
      <c r="C2306" t="s">
        <v>270</v>
      </c>
      <c r="D2306" t="str">
        <f>VLOOKUP(Table1[[#This Row],[State Name]], Lookup!$A$2:$B$33, 2, FALSE)</f>
        <v>HR</v>
      </c>
      <c r="E2306" t="s">
        <v>33</v>
      </c>
      <c r="F2306">
        <v>2022</v>
      </c>
      <c r="G2306" t="s">
        <v>171</v>
      </c>
      <c r="H2306">
        <f t="shared" ref="H2306:H2369" si="36">MONTH(DATEVALUE(G2306 &amp; " 5"))</f>
        <v>2</v>
      </c>
      <c r="I2306" s="3">
        <f>DATE(Table1[[#This Row],[Year]],Table1[[#This Row],[Month_Number]],1)</f>
        <v>44593</v>
      </c>
      <c r="J2306" t="s">
        <v>57</v>
      </c>
      <c r="K2306" t="s">
        <v>2004</v>
      </c>
      <c r="L2306" t="s">
        <v>50</v>
      </c>
      <c r="M2306">
        <v>5</v>
      </c>
      <c r="N2306" t="s">
        <v>162</v>
      </c>
      <c r="O2306">
        <v>4</v>
      </c>
      <c r="P2306">
        <v>5</v>
      </c>
      <c r="Q2306" t="s">
        <v>119</v>
      </c>
      <c r="R2306" t="s">
        <v>40</v>
      </c>
      <c r="S2306" t="s">
        <v>73</v>
      </c>
      <c r="T2306" t="s">
        <v>105</v>
      </c>
      <c r="U2306" t="s">
        <v>33</v>
      </c>
      <c r="V2306">
        <v>52</v>
      </c>
      <c r="W2306">
        <v>67</v>
      </c>
      <c r="X2306" t="str">
        <f>IF(Table1[[#This Row],[Driver Age]]&lt;25,"(&lt;25) Young",IF(Table1[[#This Row],[Driver Age]]&lt;=60,"(25–60) Adult","(&gt;60) Senior"))</f>
        <v>(&gt;60) Senior</v>
      </c>
      <c r="Y2306" t="s">
        <v>44</v>
      </c>
      <c r="Z2306" t="s">
        <v>33</v>
      </c>
      <c r="AA2306" t="s">
        <v>45</v>
      </c>
      <c r="AB2306" t="s">
        <v>77</v>
      </c>
      <c r="AC2306">
        <v>1</v>
      </c>
      <c r="AD2306" t="s">
        <v>47</v>
      </c>
      <c r="AE2306" t="s">
        <v>79</v>
      </c>
      <c r="AF2306" t="s">
        <v>49</v>
      </c>
      <c r="AG2306" t="s">
        <v>50</v>
      </c>
      <c r="AH2306">
        <v>1.25</v>
      </c>
      <c r="AI2306" t="s">
        <v>51</v>
      </c>
      <c r="AJ2306" t="s">
        <v>52</v>
      </c>
    </row>
    <row r="2307" spans="1:36">
      <c r="A2307" t="s">
        <v>3625</v>
      </c>
      <c r="B2307">
        <f>1</f>
        <v>1</v>
      </c>
      <c r="C2307" t="s">
        <v>170</v>
      </c>
      <c r="D2307" t="str">
        <f>VLOOKUP(Table1[[#This Row],[State Name]], Lookup!$A$2:$B$33, 2, FALSE)</f>
        <v>PY</v>
      </c>
      <c r="E2307" t="s">
        <v>33</v>
      </c>
      <c r="F2307">
        <v>2018</v>
      </c>
      <c r="G2307" t="s">
        <v>130</v>
      </c>
      <c r="H2307">
        <f t="shared" si="36"/>
        <v>4</v>
      </c>
      <c r="I2307" s="3">
        <f>DATE(Table1[[#This Row],[Year]],Table1[[#This Row],[Month_Number]],1)</f>
        <v>43191</v>
      </c>
      <c r="J2307" t="s">
        <v>95</v>
      </c>
      <c r="K2307" t="s">
        <v>573</v>
      </c>
      <c r="L2307" t="s">
        <v>37</v>
      </c>
      <c r="M2307">
        <v>2</v>
      </c>
      <c r="N2307" t="s">
        <v>38</v>
      </c>
      <c r="O2307">
        <v>5</v>
      </c>
      <c r="P2307">
        <v>5</v>
      </c>
      <c r="Q2307" t="s">
        <v>119</v>
      </c>
      <c r="R2307" t="s">
        <v>40</v>
      </c>
      <c r="S2307" t="s">
        <v>120</v>
      </c>
      <c r="T2307" t="s">
        <v>42</v>
      </c>
      <c r="U2307" t="s">
        <v>43</v>
      </c>
      <c r="V2307">
        <v>96</v>
      </c>
      <c r="W2307">
        <v>46</v>
      </c>
      <c r="X2307" t="str">
        <f>IF(Table1[[#This Row],[Driver Age]]&lt;25,"(&lt;25) Young",IF(Table1[[#This Row],[Driver Age]]&lt;=60,"(25–60) Adult","(&gt;60) Senior"))</f>
        <v>(25–60) Adult</v>
      </c>
      <c r="Y2307" t="s">
        <v>75</v>
      </c>
      <c r="Z2307" t="s">
        <v>33</v>
      </c>
      <c r="AA2307" t="s">
        <v>76</v>
      </c>
      <c r="AB2307" t="s">
        <v>77</v>
      </c>
      <c r="AC2307">
        <v>0</v>
      </c>
      <c r="AD2307" t="s">
        <v>47</v>
      </c>
      <c r="AE2307" t="s">
        <v>65</v>
      </c>
      <c r="AF2307" t="s">
        <v>49</v>
      </c>
      <c r="AG2307" t="s">
        <v>50</v>
      </c>
      <c r="AH2307">
        <v>1</v>
      </c>
      <c r="AI2307" t="s">
        <v>108</v>
      </c>
      <c r="AJ2307" t="s">
        <v>67</v>
      </c>
    </row>
    <row r="2308" spans="1:36">
      <c r="A2308" t="s">
        <v>3626</v>
      </c>
      <c r="B2308">
        <f>1</f>
        <v>1</v>
      </c>
      <c r="C2308" t="s">
        <v>307</v>
      </c>
      <c r="D2308" t="str">
        <f>VLOOKUP(Table1[[#This Row],[State Name]], Lookup!$A$2:$B$33, 2, FALSE)</f>
        <v>DL</v>
      </c>
      <c r="E2308" t="s">
        <v>308</v>
      </c>
      <c r="F2308">
        <v>2021</v>
      </c>
      <c r="G2308" t="s">
        <v>83</v>
      </c>
      <c r="H2308">
        <f t="shared" si="36"/>
        <v>6</v>
      </c>
      <c r="I2308" s="3">
        <f>DATE(Table1[[#This Row],[Year]],Table1[[#This Row],[Month_Number]],1)</f>
        <v>44348</v>
      </c>
      <c r="J2308" t="s">
        <v>154</v>
      </c>
      <c r="K2308" t="s">
        <v>931</v>
      </c>
      <c r="L2308" t="s">
        <v>50</v>
      </c>
      <c r="M2308">
        <v>4</v>
      </c>
      <c r="N2308" t="s">
        <v>113</v>
      </c>
      <c r="O2308">
        <v>9</v>
      </c>
      <c r="P2308">
        <v>5</v>
      </c>
      <c r="Q2308" t="s">
        <v>87</v>
      </c>
      <c r="R2308" t="s">
        <v>61</v>
      </c>
      <c r="S2308" t="s">
        <v>73</v>
      </c>
      <c r="T2308" t="s">
        <v>63</v>
      </c>
      <c r="U2308" t="s">
        <v>33</v>
      </c>
      <c r="V2308">
        <v>100</v>
      </c>
      <c r="W2308">
        <v>51</v>
      </c>
      <c r="X2308" t="str">
        <f>IF(Table1[[#This Row],[Driver Age]]&lt;25,"(&lt;25) Young",IF(Table1[[#This Row],[Driver Age]]&lt;=60,"(25–60) Adult","(&gt;60) Senior"))</f>
        <v>(25–60) Adult</v>
      </c>
      <c r="Y2308" t="s">
        <v>75</v>
      </c>
      <c r="Z2308" t="s">
        <v>33</v>
      </c>
      <c r="AA2308" t="s">
        <v>45</v>
      </c>
      <c r="AB2308" t="s">
        <v>97</v>
      </c>
      <c r="AC2308">
        <v>14</v>
      </c>
      <c r="AD2308" t="s">
        <v>135</v>
      </c>
      <c r="AE2308" t="s">
        <v>48</v>
      </c>
      <c r="AF2308" t="s">
        <v>26</v>
      </c>
      <c r="AG2308" t="s">
        <v>50</v>
      </c>
      <c r="AH2308">
        <v>0.56000000000000005</v>
      </c>
      <c r="AI2308" t="s">
        <v>66</v>
      </c>
      <c r="AJ2308" t="s">
        <v>67</v>
      </c>
    </row>
    <row r="2309" spans="1:36">
      <c r="A2309" t="s">
        <v>3627</v>
      </c>
      <c r="B2309">
        <f>1</f>
        <v>1</v>
      </c>
      <c r="C2309" t="s">
        <v>145</v>
      </c>
      <c r="D2309" t="str">
        <f>VLOOKUP(Table1[[#This Row],[State Name]], Lookup!$A$2:$B$33, 2, FALSE)</f>
        <v>TS</v>
      </c>
      <c r="E2309" t="s">
        <v>33</v>
      </c>
      <c r="F2309">
        <v>2021</v>
      </c>
      <c r="G2309" t="s">
        <v>83</v>
      </c>
      <c r="H2309">
        <f t="shared" si="36"/>
        <v>6</v>
      </c>
      <c r="I2309" s="3">
        <f>DATE(Table1[[#This Row],[Year]],Table1[[#This Row],[Month_Number]],1)</f>
        <v>44348</v>
      </c>
      <c r="J2309" t="s">
        <v>146</v>
      </c>
      <c r="K2309" t="s">
        <v>687</v>
      </c>
      <c r="L2309" t="s">
        <v>59</v>
      </c>
      <c r="M2309">
        <v>3</v>
      </c>
      <c r="N2309" t="s">
        <v>162</v>
      </c>
      <c r="O2309">
        <v>0</v>
      </c>
      <c r="P2309">
        <v>4</v>
      </c>
      <c r="Q2309" t="s">
        <v>103</v>
      </c>
      <c r="R2309" t="s">
        <v>40</v>
      </c>
      <c r="S2309" t="s">
        <v>120</v>
      </c>
      <c r="T2309" t="s">
        <v>63</v>
      </c>
      <c r="U2309" t="s">
        <v>106</v>
      </c>
      <c r="V2309">
        <v>97</v>
      </c>
      <c r="W2309">
        <v>21</v>
      </c>
      <c r="X2309" t="str">
        <f>IF(Table1[[#This Row],[Driver Age]]&lt;25,"(&lt;25) Young",IF(Table1[[#This Row],[Driver Age]]&lt;=60,"(25–60) Adult","(&gt;60) Senior"))</f>
        <v>(&lt;25) Young</v>
      </c>
      <c r="Y2309" t="s">
        <v>44</v>
      </c>
      <c r="Z2309" t="s">
        <v>90</v>
      </c>
      <c r="AA2309" t="s">
        <v>45</v>
      </c>
      <c r="AB2309" t="s">
        <v>77</v>
      </c>
      <c r="AC2309">
        <v>4</v>
      </c>
      <c r="AD2309" t="s">
        <v>47</v>
      </c>
      <c r="AE2309" t="s">
        <v>48</v>
      </c>
      <c r="AF2309" t="s">
        <v>49</v>
      </c>
      <c r="AG2309" t="s">
        <v>50</v>
      </c>
      <c r="AH2309">
        <v>0</v>
      </c>
      <c r="AI2309" t="s">
        <v>168</v>
      </c>
      <c r="AJ2309" t="s">
        <v>67</v>
      </c>
    </row>
    <row r="2310" spans="1:36">
      <c r="A2310" t="s">
        <v>3628</v>
      </c>
      <c r="B2310">
        <f>1</f>
        <v>1</v>
      </c>
      <c r="C2310" t="s">
        <v>311</v>
      </c>
      <c r="D2310" t="str">
        <f>VLOOKUP(Table1[[#This Row],[State Name]], Lookup!$A$2:$B$33, 2, FALSE)</f>
        <v>JH</v>
      </c>
      <c r="E2310" t="s">
        <v>33</v>
      </c>
      <c r="F2310">
        <v>2023</v>
      </c>
      <c r="G2310" t="s">
        <v>34</v>
      </c>
      <c r="H2310">
        <f t="shared" si="36"/>
        <v>5</v>
      </c>
      <c r="I2310" s="3">
        <f>DATE(Table1[[#This Row],[Year]],Table1[[#This Row],[Month_Number]],1)</f>
        <v>45047</v>
      </c>
      <c r="J2310" t="s">
        <v>101</v>
      </c>
      <c r="K2310" t="s">
        <v>1640</v>
      </c>
      <c r="L2310" t="s">
        <v>37</v>
      </c>
      <c r="M2310">
        <v>3</v>
      </c>
      <c r="N2310" t="s">
        <v>60</v>
      </c>
      <c r="O2310">
        <v>7</v>
      </c>
      <c r="P2310">
        <v>1</v>
      </c>
      <c r="Q2310" t="s">
        <v>39</v>
      </c>
      <c r="R2310" t="s">
        <v>61</v>
      </c>
      <c r="S2310" t="s">
        <v>62</v>
      </c>
      <c r="T2310" t="s">
        <v>74</v>
      </c>
      <c r="U2310" t="s">
        <v>43</v>
      </c>
      <c r="V2310">
        <v>64</v>
      </c>
      <c r="W2310">
        <v>50</v>
      </c>
      <c r="X2310" t="str">
        <f>IF(Table1[[#This Row],[Driver Age]]&lt;25,"(&lt;25) Young",IF(Table1[[#This Row],[Driver Age]]&lt;=60,"(25–60) Adult","(&gt;60) Senior"))</f>
        <v>(25–60) Adult</v>
      </c>
      <c r="Y2310" t="s">
        <v>75</v>
      </c>
      <c r="Z2310" t="s">
        <v>33</v>
      </c>
      <c r="AA2310" t="s">
        <v>76</v>
      </c>
      <c r="AB2310" t="s">
        <v>64</v>
      </c>
      <c r="AC2310">
        <v>5</v>
      </c>
      <c r="AD2310" t="s">
        <v>78</v>
      </c>
      <c r="AE2310" t="s">
        <v>79</v>
      </c>
      <c r="AF2310" t="s">
        <v>49</v>
      </c>
      <c r="AG2310" t="s">
        <v>50</v>
      </c>
      <c r="AH2310">
        <v>0.14000000000000001</v>
      </c>
      <c r="AI2310" t="s">
        <v>66</v>
      </c>
      <c r="AJ2310" t="s">
        <v>52</v>
      </c>
    </row>
    <row r="2311" spans="1:36">
      <c r="A2311" t="s">
        <v>3629</v>
      </c>
      <c r="B2311">
        <f>1</f>
        <v>1</v>
      </c>
      <c r="C2311" t="s">
        <v>215</v>
      </c>
      <c r="D2311" t="str">
        <f>VLOOKUP(Table1[[#This Row],[State Name]], Lookup!$A$2:$B$33, 2, FALSE)</f>
        <v>KL</v>
      </c>
      <c r="E2311" t="s">
        <v>33</v>
      </c>
      <c r="F2311">
        <v>2018</v>
      </c>
      <c r="G2311" t="s">
        <v>34</v>
      </c>
      <c r="H2311">
        <f t="shared" si="36"/>
        <v>5</v>
      </c>
      <c r="I2311" s="3">
        <f>DATE(Table1[[#This Row],[Year]],Table1[[#This Row],[Month_Number]],1)</f>
        <v>43221</v>
      </c>
      <c r="J2311" t="s">
        <v>35</v>
      </c>
      <c r="K2311" t="s">
        <v>2207</v>
      </c>
      <c r="L2311" t="s">
        <v>59</v>
      </c>
      <c r="M2311">
        <v>4</v>
      </c>
      <c r="N2311" t="s">
        <v>162</v>
      </c>
      <c r="O2311">
        <v>9</v>
      </c>
      <c r="P2311">
        <v>5</v>
      </c>
      <c r="Q2311" t="s">
        <v>87</v>
      </c>
      <c r="R2311" t="s">
        <v>104</v>
      </c>
      <c r="S2311" t="s">
        <v>73</v>
      </c>
      <c r="T2311" t="s">
        <v>105</v>
      </c>
      <c r="U2311" t="s">
        <v>106</v>
      </c>
      <c r="V2311">
        <v>88</v>
      </c>
      <c r="W2311">
        <v>50</v>
      </c>
      <c r="X2311" t="str">
        <f>IF(Table1[[#This Row],[Driver Age]]&lt;25,"(&lt;25) Young",IF(Table1[[#This Row],[Driver Age]]&lt;=60,"(25–60) Adult","(&gt;60) Senior"))</f>
        <v>(25–60) Adult</v>
      </c>
      <c r="Y2311" t="s">
        <v>75</v>
      </c>
      <c r="Z2311" t="s">
        <v>33</v>
      </c>
      <c r="AA2311" t="s">
        <v>45</v>
      </c>
      <c r="AB2311" t="s">
        <v>46</v>
      </c>
      <c r="AC2311">
        <v>1</v>
      </c>
      <c r="AD2311" t="s">
        <v>47</v>
      </c>
      <c r="AE2311" t="s">
        <v>65</v>
      </c>
      <c r="AF2311" t="s">
        <v>49</v>
      </c>
      <c r="AG2311" t="s">
        <v>50</v>
      </c>
      <c r="AH2311">
        <v>0.56000000000000005</v>
      </c>
      <c r="AI2311" t="s">
        <v>66</v>
      </c>
      <c r="AJ2311" t="s">
        <v>91</v>
      </c>
    </row>
    <row r="2312" spans="1:36">
      <c r="A2312" t="s">
        <v>3630</v>
      </c>
      <c r="B2312">
        <f>1</f>
        <v>1</v>
      </c>
      <c r="C2312" t="s">
        <v>234</v>
      </c>
      <c r="D2312" t="str">
        <f>VLOOKUP(Table1[[#This Row],[State Name]], Lookup!$A$2:$B$33, 2, FALSE)</f>
        <v>TR</v>
      </c>
      <c r="E2312" t="s">
        <v>33</v>
      </c>
      <c r="F2312">
        <v>2021</v>
      </c>
      <c r="G2312" t="s">
        <v>94</v>
      </c>
      <c r="H2312">
        <f t="shared" si="36"/>
        <v>8</v>
      </c>
      <c r="I2312" s="3">
        <f>DATE(Table1[[#This Row],[Year]],Table1[[#This Row],[Month_Number]],1)</f>
        <v>44409</v>
      </c>
      <c r="J2312" t="s">
        <v>146</v>
      </c>
      <c r="K2312" t="s">
        <v>112</v>
      </c>
      <c r="L2312" t="s">
        <v>50</v>
      </c>
      <c r="M2312">
        <v>4</v>
      </c>
      <c r="N2312" t="s">
        <v>38</v>
      </c>
      <c r="O2312">
        <v>0</v>
      </c>
      <c r="P2312">
        <v>2</v>
      </c>
      <c r="Q2312" t="s">
        <v>103</v>
      </c>
      <c r="R2312" t="s">
        <v>40</v>
      </c>
      <c r="S2312" t="s">
        <v>120</v>
      </c>
      <c r="T2312" t="s">
        <v>74</v>
      </c>
      <c r="U2312" t="s">
        <v>89</v>
      </c>
      <c r="V2312">
        <v>97</v>
      </c>
      <c r="W2312">
        <v>44</v>
      </c>
      <c r="X2312" t="str">
        <f>IF(Table1[[#This Row],[Driver Age]]&lt;25,"(&lt;25) Young",IF(Table1[[#This Row],[Driver Age]]&lt;=60,"(25–60) Adult","(&gt;60) Senior"))</f>
        <v>(25–60) Adult</v>
      </c>
      <c r="Y2312" t="s">
        <v>44</v>
      </c>
      <c r="Z2312" t="s">
        <v>33</v>
      </c>
      <c r="AA2312" t="s">
        <v>76</v>
      </c>
      <c r="AB2312" t="s">
        <v>46</v>
      </c>
      <c r="AC2312">
        <v>18</v>
      </c>
      <c r="AD2312" t="s">
        <v>114</v>
      </c>
      <c r="AE2312" t="s">
        <v>48</v>
      </c>
      <c r="AF2312" t="s">
        <v>49</v>
      </c>
      <c r="AG2312" t="s">
        <v>50</v>
      </c>
      <c r="AH2312">
        <v>0</v>
      </c>
      <c r="AI2312" t="s">
        <v>108</v>
      </c>
      <c r="AJ2312" t="s">
        <v>67</v>
      </c>
    </row>
    <row r="2313" spans="1:36">
      <c r="A2313" t="s">
        <v>3631</v>
      </c>
      <c r="B2313">
        <f>1</f>
        <v>1</v>
      </c>
      <c r="C2313" t="s">
        <v>170</v>
      </c>
      <c r="D2313" t="str">
        <f>VLOOKUP(Table1[[#This Row],[State Name]], Lookup!$A$2:$B$33, 2, FALSE)</f>
        <v>PY</v>
      </c>
      <c r="E2313" t="s">
        <v>33</v>
      </c>
      <c r="F2313">
        <v>2023</v>
      </c>
      <c r="G2313" t="s">
        <v>171</v>
      </c>
      <c r="H2313">
        <f t="shared" si="36"/>
        <v>2</v>
      </c>
      <c r="I2313" s="3">
        <f>DATE(Table1[[#This Row],[Year]],Table1[[#This Row],[Month_Number]],1)</f>
        <v>44958</v>
      </c>
      <c r="J2313" t="s">
        <v>154</v>
      </c>
      <c r="K2313" t="s">
        <v>150</v>
      </c>
      <c r="L2313" t="s">
        <v>59</v>
      </c>
      <c r="M2313">
        <v>4</v>
      </c>
      <c r="N2313" t="s">
        <v>86</v>
      </c>
      <c r="O2313">
        <v>8</v>
      </c>
      <c r="P2313">
        <v>4</v>
      </c>
      <c r="Q2313" t="s">
        <v>39</v>
      </c>
      <c r="R2313" t="s">
        <v>104</v>
      </c>
      <c r="S2313" t="s">
        <v>41</v>
      </c>
      <c r="T2313" t="s">
        <v>74</v>
      </c>
      <c r="U2313" t="s">
        <v>89</v>
      </c>
      <c r="V2313">
        <v>60</v>
      </c>
      <c r="W2313">
        <v>67</v>
      </c>
      <c r="X2313" t="str">
        <f>IF(Table1[[#This Row],[Driver Age]]&lt;25,"(&lt;25) Young",IF(Table1[[#This Row],[Driver Age]]&lt;=60,"(25–60) Adult","(&gt;60) Senior"))</f>
        <v>(&gt;60) Senior</v>
      </c>
      <c r="Y2313" t="s">
        <v>75</v>
      </c>
      <c r="Z2313" t="s">
        <v>107</v>
      </c>
      <c r="AA2313" t="s">
        <v>76</v>
      </c>
      <c r="AB2313" t="s">
        <v>77</v>
      </c>
      <c r="AC2313">
        <v>12</v>
      </c>
      <c r="AD2313" t="s">
        <v>135</v>
      </c>
      <c r="AE2313" t="s">
        <v>79</v>
      </c>
      <c r="AF2313" t="s">
        <v>26</v>
      </c>
      <c r="AG2313" t="s">
        <v>50</v>
      </c>
      <c r="AH2313">
        <v>0.5</v>
      </c>
      <c r="AI2313" t="s">
        <v>51</v>
      </c>
      <c r="AJ2313" t="s">
        <v>52</v>
      </c>
    </row>
    <row r="2314" spans="1:36">
      <c r="A2314" t="s">
        <v>3632</v>
      </c>
      <c r="B2314">
        <f>1</f>
        <v>1</v>
      </c>
      <c r="C2314" t="s">
        <v>145</v>
      </c>
      <c r="D2314" t="str">
        <f>VLOOKUP(Table1[[#This Row],[State Name]], Lookup!$A$2:$B$33, 2, FALSE)</f>
        <v>TS</v>
      </c>
      <c r="E2314" t="s">
        <v>33</v>
      </c>
      <c r="F2314">
        <v>2019</v>
      </c>
      <c r="G2314" t="s">
        <v>34</v>
      </c>
      <c r="H2314">
        <f t="shared" si="36"/>
        <v>5</v>
      </c>
      <c r="I2314" s="3">
        <f>DATE(Table1[[#This Row],[Year]],Table1[[#This Row],[Month_Number]],1)</f>
        <v>43586</v>
      </c>
      <c r="J2314" t="s">
        <v>154</v>
      </c>
      <c r="K2314" t="s">
        <v>1202</v>
      </c>
      <c r="L2314" t="s">
        <v>59</v>
      </c>
      <c r="M2314">
        <v>5</v>
      </c>
      <c r="N2314" t="s">
        <v>128</v>
      </c>
      <c r="O2314">
        <v>9</v>
      </c>
      <c r="P2314">
        <v>3</v>
      </c>
      <c r="Q2314" t="s">
        <v>103</v>
      </c>
      <c r="R2314" t="s">
        <v>40</v>
      </c>
      <c r="S2314" t="s">
        <v>62</v>
      </c>
      <c r="T2314" t="s">
        <v>105</v>
      </c>
      <c r="U2314" t="s">
        <v>33</v>
      </c>
      <c r="V2314">
        <v>56</v>
      </c>
      <c r="W2314">
        <v>18</v>
      </c>
      <c r="X2314" t="str">
        <f>IF(Table1[[#This Row],[Driver Age]]&lt;25,"(&lt;25) Young",IF(Table1[[#This Row],[Driver Age]]&lt;=60,"(25–60) Adult","(&gt;60) Senior"))</f>
        <v>(&lt;25) Young</v>
      </c>
      <c r="Y2314" t="s">
        <v>44</v>
      </c>
      <c r="Z2314" t="s">
        <v>90</v>
      </c>
      <c r="AA2314" t="s">
        <v>76</v>
      </c>
      <c r="AB2314" t="s">
        <v>46</v>
      </c>
      <c r="AC2314">
        <v>23</v>
      </c>
      <c r="AD2314" t="s">
        <v>47</v>
      </c>
      <c r="AE2314" t="s">
        <v>65</v>
      </c>
      <c r="AF2314" t="s">
        <v>26</v>
      </c>
      <c r="AG2314" t="s">
        <v>50</v>
      </c>
      <c r="AH2314">
        <v>0.33</v>
      </c>
      <c r="AI2314" t="s">
        <v>168</v>
      </c>
      <c r="AJ2314" t="s">
        <v>52</v>
      </c>
    </row>
    <row r="2315" spans="1:36">
      <c r="A2315" t="s">
        <v>3633</v>
      </c>
      <c r="B2315">
        <f>1</f>
        <v>1</v>
      </c>
      <c r="C2315" t="s">
        <v>286</v>
      </c>
      <c r="D2315" t="str">
        <f>VLOOKUP(Table1[[#This Row],[State Name]], Lookup!$A$2:$B$33, 2, FALSE)</f>
        <v>GA</v>
      </c>
      <c r="E2315" t="s">
        <v>33</v>
      </c>
      <c r="F2315">
        <v>2018</v>
      </c>
      <c r="G2315" t="s">
        <v>111</v>
      </c>
      <c r="H2315">
        <f t="shared" si="36"/>
        <v>10</v>
      </c>
      <c r="I2315" s="3">
        <f>DATE(Table1[[#This Row],[Year]],Table1[[#This Row],[Month_Number]],1)</f>
        <v>43374</v>
      </c>
      <c r="J2315" t="s">
        <v>57</v>
      </c>
      <c r="K2315" t="s">
        <v>468</v>
      </c>
      <c r="L2315" t="s">
        <v>50</v>
      </c>
      <c r="M2315">
        <v>5</v>
      </c>
      <c r="N2315" t="s">
        <v>113</v>
      </c>
      <c r="O2315">
        <v>4</v>
      </c>
      <c r="P2315">
        <v>5</v>
      </c>
      <c r="Q2315" t="s">
        <v>72</v>
      </c>
      <c r="R2315" t="s">
        <v>88</v>
      </c>
      <c r="S2315" t="s">
        <v>73</v>
      </c>
      <c r="T2315" t="s">
        <v>63</v>
      </c>
      <c r="U2315" t="s">
        <v>43</v>
      </c>
      <c r="V2315">
        <v>77</v>
      </c>
      <c r="W2315">
        <v>25</v>
      </c>
      <c r="X2315" t="str">
        <f>IF(Table1[[#This Row],[Driver Age]]&lt;25,"(&lt;25) Young",IF(Table1[[#This Row],[Driver Age]]&lt;=60,"(25–60) Adult","(&gt;60) Senior"))</f>
        <v>(25–60) Adult</v>
      </c>
      <c r="Y2315" t="s">
        <v>44</v>
      </c>
      <c r="Z2315" t="s">
        <v>107</v>
      </c>
      <c r="AA2315" t="s">
        <v>76</v>
      </c>
      <c r="AB2315" t="s">
        <v>46</v>
      </c>
      <c r="AC2315">
        <v>21</v>
      </c>
      <c r="AD2315" t="s">
        <v>47</v>
      </c>
      <c r="AE2315" t="s">
        <v>65</v>
      </c>
      <c r="AF2315" t="s">
        <v>49</v>
      </c>
      <c r="AG2315" t="s">
        <v>50</v>
      </c>
      <c r="AH2315">
        <v>1.25</v>
      </c>
      <c r="AI2315" t="s">
        <v>80</v>
      </c>
      <c r="AJ2315" t="s">
        <v>91</v>
      </c>
    </row>
    <row r="2316" spans="1:36">
      <c r="A2316" t="s">
        <v>3634</v>
      </c>
      <c r="B2316">
        <f>1</f>
        <v>1</v>
      </c>
      <c r="C2316" t="s">
        <v>215</v>
      </c>
      <c r="D2316" t="str">
        <f>VLOOKUP(Table1[[#This Row],[State Name]], Lookup!$A$2:$B$33, 2, FALSE)</f>
        <v>KL</v>
      </c>
      <c r="E2316" t="s">
        <v>33</v>
      </c>
      <c r="F2316">
        <v>2018</v>
      </c>
      <c r="G2316" t="s">
        <v>138</v>
      </c>
      <c r="H2316">
        <f t="shared" si="36"/>
        <v>9</v>
      </c>
      <c r="I2316" s="3">
        <f>DATE(Table1[[#This Row],[Year]],Table1[[#This Row],[Month_Number]],1)</f>
        <v>43344</v>
      </c>
      <c r="J2316" t="s">
        <v>146</v>
      </c>
      <c r="K2316" t="s">
        <v>1055</v>
      </c>
      <c r="L2316" t="s">
        <v>37</v>
      </c>
      <c r="M2316">
        <v>1</v>
      </c>
      <c r="N2316" t="s">
        <v>128</v>
      </c>
      <c r="O2316">
        <v>8</v>
      </c>
      <c r="P2316">
        <v>3</v>
      </c>
      <c r="Q2316" t="s">
        <v>87</v>
      </c>
      <c r="R2316" t="s">
        <v>88</v>
      </c>
      <c r="S2316" t="s">
        <v>120</v>
      </c>
      <c r="T2316" t="s">
        <v>42</v>
      </c>
      <c r="U2316" t="s">
        <v>89</v>
      </c>
      <c r="V2316">
        <v>99</v>
      </c>
      <c r="W2316">
        <v>27</v>
      </c>
      <c r="X2316" t="str">
        <f>IF(Table1[[#This Row],[Driver Age]]&lt;25,"(&lt;25) Young",IF(Table1[[#This Row],[Driver Age]]&lt;=60,"(25–60) Adult","(&gt;60) Senior"))</f>
        <v>(25–60) Adult</v>
      </c>
      <c r="Y2316" t="s">
        <v>75</v>
      </c>
      <c r="Z2316" t="s">
        <v>90</v>
      </c>
      <c r="AA2316" t="s">
        <v>45</v>
      </c>
      <c r="AB2316" t="s">
        <v>46</v>
      </c>
      <c r="AC2316">
        <v>9</v>
      </c>
      <c r="AD2316" t="s">
        <v>78</v>
      </c>
      <c r="AE2316" t="s">
        <v>65</v>
      </c>
      <c r="AF2316" t="s">
        <v>49</v>
      </c>
      <c r="AG2316" t="s">
        <v>50</v>
      </c>
      <c r="AH2316">
        <v>0.38</v>
      </c>
      <c r="AI2316" t="s">
        <v>80</v>
      </c>
      <c r="AJ2316" t="s">
        <v>67</v>
      </c>
    </row>
    <row r="2317" spans="1:36">
      <c r="A2317" t="s">
        <v>3635</v>
      </c>
      <c r="B2317">
        <f>1</f>
        <v>1</v>
      </c>
      <c r="C2317" t="s">
        <v>141</v>
      </c>
      <c r="D2317" t="str">
        <f>VLOOKUP(Table1[[#This Row],[State Name]], Lookup!$A$2:$B$33, 2, FALSE)</f>
        <v>BR</v>
      </c>
      <c r="E2317" t="s">
        <v>33</v>
      </c>
      <c r="F2317">
        <v>2022</v>
      </c>
      <c r="G2317" t="s">
        <v>192</v>
      </c>
      <c r="H2317">
        <f t="shared" si="36"/>
        <v>3</v>
      </c>
      <c r="I2317" s="3">
        <f>DATE(Table1[[#This Row],[Year]],Table1[[#This Row],[Month_Number]],1)</f>
        <v>44621</v>
      </c>
      <c r="J2317" t="s">
        <v>95</v>
      </c>
      <c r="K2317" t="s">
        <v>2572</v>
      </c>
      <c r="L2317" t="s">
        <v>50</v>
      </c>
      <c r="M2317">
        <v>2</v>
      </c>
      <c r="N2317" t="s">
        <v>71</v>
      </c>
      <c r="O2317">
        <v>1</v>
      </c>
      <c r="P2317">
        <v>5</v>
      </c>
      <c r="Q2317" t="s">
        <v>72</v>
      </c>
      <c r="R2317" t="s">
        <v>88</v>
      </c>
      <c r="S2317" t="s">
        <v>73</v>
      </c>
      <c r="T2317" t="s">
        <v>74</v>
      </c>
      <c r="U2317" t="s">
        <v>43</v>
      </c>
      <c r="V2317">
        <v>110</v>
      </c>
      <c r="W2317">
        <v>54</v>
      </c>
      <c r="X2317" t="str">
        <f>IF(Table1[[#This Row],[Driver Age]]&lt;25,"(&lt;25) Young",IF(Table1[[#This Row],[Driver Age]]&lt;=60,"(25–60) Adult","(&gt;60) Senior"))</f>
        <v>(25–60) Adult</v>
      </c>
      <c r="Y2317" t="s">
        <v>44</v>
      </c>
      <c r="Z2317" t="s">
        <v>33</v>
      </c>
      <c r="AA2317" t="s">
        <v>76</v>
      </c>
      <c r="AB2317" t="s">
        <v>64</v>
      </c>
      <c r="AC2317">
        <v>22</v>
      </c>
      <c r="AD2317" t="s">
        <v>47</v>
      </c>
      <c r="AE2317" t="s">
        <v>79</v>
      </c>
      <c r="AF2317" t="s">
        <v>49</v>
      </c>
      <c r="AG2317" t="s">
        <v>50</v>
      </c>
      <c r="AH2317">
        <v>5</v>
      </c>
      <c r="AI2317" t="s">
        <v>66</v>
      </c>
      <c r="AJ2317" t="s">
        <v>81</v>
      </c>
    </row>
    <row r="2318" spans="1:36">
      <c r="A2318" t="s">
        <v>3636</v>
      </c>
      <c r="B2318">
        <f>1</f>
        <v>1</v>
      </c>
      <c r="C2318" t="s">
        <v>177</v>
      </c>
      <c r="D2318" t="str">
        <f>VLOOKUP(Table1[[#This Row],[State Name]], Lookup!$A$2:$B$33, 2, FALSE)</f>
        <v>MH</v>
      </c>
      <c r="E2318" t="s">
        <v>203</v>
      </c>
      <c r="F2318">
        <v>2019</v>
      </c>
      <c r="G2318" t="s">
        <v>111</v>
      </c>
      <c r="H2318">
        <f t="shared" si="36"/>
        <v>10</v>
      </c>
      <c r="I2318" s="3">
        <f>DATE(Table1[[#This Row],[Year]],Table1[[#This Row],[Month_Number]],1)</f>
        <v>43739</v>
      </c>
      <c r="J2318" t="s">
        <v>95</v>
      </c>
      <c r="K2318" t="s">
        <v>3185</v>
      </c>
      <c r="L2318" t="s">
        <v>37</v>
      </c>
      <c r="M2318">
        <v>2</v>
      </c>
      <c r="N2318" t="s">
        <v>38</v>
      </c>
      <c r="O2318">
        <v>3</v>
      </c>
      <c r="P2318">
        <v>5</v>
      </c>
      <c r="Q2318" t="s">
        <v>103</v>
      </c>
      <c r="R2318" t="s">
        <v>61</v>
      </c>
      <c r="S2318" t="s">
        <v>73</v>
      </c>
      <c r="T2318" t="s">
        <v>42</v>
      </c>
      <c r="U2318" t="s">
        <v>89</v>
      </c>
      <c r="V2318">
        <v>41</v>
      </c>
      <c r="W2318">
        <v>35</v>
      </c>
      <c r="X2318" t="str">
        <f>IF(Table1[[#This Row],[Driver Age]]&lt;25,"(&lt;25) Young",IF(Table1[[#This Row],[Driver Age]]&lt;=60,"(25–60) Adult","(&gt;60) Senior"))</f>
        <v>(25–60) Adult</v>
      </c>
      <c r="Y2318" t="s">
        <v>75</v>
      </c>
      <c r="Z2318" t="s">
        <v>107</v>
      </c>
      <c r="AA2318" t="s">
        <v>76</v>
      </c>
      <c r="AB2318" t="s">
        <v>77</v>
      </c>
      <c r="AC2318">
        <v>19</v>
      </c>
      <c r="AD2318" t="s">
        <v>114</v>
      </c>
      <c r="AE2318" t="s">
        <v>65</v>
      </c>
      <c r="AF2318" t="s">
        <v>49</v>
      </c>
      <c r="AG2318" t="s">
        <v>50</v>
      </c>
      <c r="AH2318">
        <v>1.67</v>
      </c>
      <c r="AI2318" t="s">
        <v>108</v>
      </c>
      <c r="AJ2318" t="s">
        <v>109</v>
      </c>
    </row>
    <row r="2319" spans="1:36">
      <c r="A2319" t="s">
        <v>3637</v>
      </c>
      <c r="B2319">
        <f>1</f>
        <v>1</v>
      </c>
      <c r="C2319" t="s">
        <v>270</v>
      </c>
      <c r="D2319" t="str">
        <f>VLOOKUP(Table1[[#This Row],[State Name]], Lookup!$A$2:$B$33, 2, FALSE)</f>
        <v>HR</v>
      </c>
      <c r="E2319" t="s">
        <v>33</v>
      </c>
      <c r="F2319">
        <v>2023</v>
      </c>
      <c r="G2319" t="s">
        <v>171</v>
      </c>
      <c r="H2319">
        <f t="shared" si="36"/>
        <v>2</v>
      </c>
      <c r="I2319" s="3">
        <f>DATE(Table1[[#This Row],[Year]],Table1[[#This Row],[Month_Number]],1)</f>
        <v>44958</v>
      </c>
      <c r="J2319" t="s">
        <v>35</v>
      </c>
      <c r="K2319" t="s">
        <v>1312</v>
      </c>
      <c r="L2319" t="s">
        <v>37</v>
      </c>
      <c r="M2319">
        <v>1</v>
      </c>
      <c r="N2319" t="s">
        <v>162</v>
      </c>
      <c r="O2319">
        <v>3</v>
      </c>
      <c r="P2319">
        <v>5</v>
      </c>
      <c r="Q2319" t="s">
        <v>119</v>
      </c>
      <c r="R2319" t="s">
        <v>61</v>
      </c>
      <c r="S2319" t="s">
        <v>41</v>
      </c>
      <c r="T2319" t="s">
        <v>42</v>
      </c>
      <c r="U2319" t="s">
        <v>106</v>
      </c>
      <c r="V2319">
        <v>80</v>
      </c>
      <c r="W2319">
        <v>63</v>
      </c>
      <c r="X2319" t="str">
        <f>IF(Table1[[#This Row],[Driver Age]]&lt;25,"(&lt;25) Young",IF(Table1[[#This Row],[Driver Age]]&lt;=60,"(25–60) Adult","(&gt;60) Senior"))</f>
        <v>(&gt;60) Senior</v>
      </c>
      <c r="Y2319" t="s">
        <v>75</v>
      </c>
      <c r="Z2319" t="s">
        <v>90</v>
      </c>
      <c r="AA2319" t="s">
        <v>45</v>
      </c>
      <c r="AB2319" t="s">
        <v>77</v>
      </c>
      <c r="AC2319">
        <v>8</v>
      </c>
      <c r="AD2319" t="s">
        <v>78</v>
      </c>
      <c r="AE2319" t="s">
        <v>79</v>
      </c>
      <c r="AF2319" t="s">
        <v>49</v>
      </c>
      <c r="AG2319" t="s">
        <v>50</v>
      </c>
      <c r="AH2319">
        <v>1.67</v>
      </c>
      <c r="AI2319" t="s">
        <v>66</v>
      </c>
      <c r="AJ2319" t="s">
        <v>91</v>
      </c>
    </row>
    <row r="2320" spans="1:36">
      <c r="A2320" t="s">
        <v>3638</v>
      </c>
      <c r="B2320">
        <f>1</f>
        <v>1</v>
      </c>
      <c r="C2320" t="s">
        <v>122</v>
      </c>
      <c r="D2320" t="str">
        <f>VLOOKUP(Table1[[#This Row],[State Name]], Lookup!$A$2:$B$33, 2, FALSE)</f>
        <v>RJ</v>
      </c>
      <c r="E2320" t="s">
        <v>123</v>
      </c>
      <c r="F2320">
        <v>2023</v>
      </c>
      <c r="G2320" t="s">
        <v>130</v>
      </c>
      <c r="H2320">
        <f t="shared" si="36"/>
        <v>4</v>
      </c>
      <c r="I2320" s="3">
        <f>DATE(Table1[[#This Row],[Year]],Table1[[#This Row],[Month_Number]],1)</f>
        <v>45017</v>
      </c>
      <c r="J2320" t="s">
        <v>101</v>
      </c>
      <c r="K2320" t="s">
        <v>529</v>
      </c>
      <c r="L2320" t="s">
        <v>50</v>
      </c>
      <c r="M2320">
        <v>4</v>
      </c>
      <c r="N2320" t="s">
        <v>71</v>
      </c>
      <c r="O2320">
        <v>10</v>
      </c>
      <c r="P2320">
        <v>4</v>
      </c>
      <c r="Q2320" t="s">
        <v>103</v>
      </c>
      <c r="R2320" t="s">
        <v>61</v>
      </c>
      <c r="S2320" t="s">
        <v>73</v>
      </c>
      <c r="T2320" t="s">
        <v>74</v>
      </c>
      <c r="U2320" t="s">
        <v>43</v>
      </c>
      <c r="V2320">
        <v>103</v>
      </c>
      <c r="W2320">
        <v>20</v>
      </c>
      <c r="X2320" t="str">
        <f>IF(Table1[[#This Row],[Driver Age]]&lt;25,"(&lt;25) Young",IF(Table1[[#This Row],[Driver Age]]&lt;=60,"(25–60) Adult","(&gt;60) Senior"))</f>
        <v>(&lt;25) Young</v>
      </c>
      <c r="Y2320" t="s">
        <v>75</v>
      </c>
      <c r="Z2320" t="s">
        <v>90</v>
      </c>
      <c r="AA2320" t="s">
        <v>45</v>
      </c>
      <c r="AB2320" t="s">
        <v>77</v>
      </c>
      <c r="AC2320">
        <v>5</v>
      </c>
      <c r="AD2320" t="s">
        <v>78</v>
      </c>
      <c r="AE2320" t="s">
        <v>79</v>
      </c>
      <c r="AF2320" t="s">
        <v>49</v>
      </c>
      <c r="AG2320" t="s">
        <v>50</v>
      </c>
      <c r="AH2320">
        <v>0.4</v>
      </c>
      <c r="AI2320" t="s">
        <v>168</v>
      </c>
      <c r="AJ2320" t="s">
        <v>67</v>
      </c>
    </row>
    <row r="2321" spans="1:36">
      <c r="A2321" t="s">
        <v>3639</v>
      </c>
      <c r="B2321">
        <f>1</f>
        <v>1</v>
      </c>
      <c r="C2321" t="s">
        <v>286</v>
      </c>
      <c r="D2321" t="str">
        <f>VLOOKUP(Table1[[#This Row],[State Name]], Lookup!$A$2:$B$33, 2, FALSE)</f>
        <v>GA</v>
      </c>
      <c r="E2321" t="s">
        <v>33</v>
      </c>
      <c r="F2321">
        <v>2018</v>
      </c>
      <c r="G2321" t="s">
        <v>111</v>
      </c>
      <c r="H2321">
        <f t="shared" si="36"/>
        <v>10</v>
      </c>
      <c r="I2321" s="3">
        <f>DATE(Table1[[#This Row],[Year]],Table1[[#This Row],[Month_Number]],1)</f>
        <v>43374</v>
      </c>
      <c r="J2321" t="s">
        <v>57</v>
      </c>
      <c r="K2321" t="s">
        <v>3640</v>
      </c>
      <c r="L2321" t="s">
        <v>37</v>
      </c>
      <c r="M2321">
        <v>2</v>
      </c>
      <c r="N2321" t="s">
        <v>86</v>
      </c>
      <c r="O2321">
        <v>9</v>
      </c>
      <c r="P2321">
        <v>5</v>
      </c>
      <c r="Q2321" t="s">
        <v>119</v>
      </c>
      <c r="R2321" t="s">
        <v>104</v>
      </c>
      <c r="S2321" t="s">
        <v>62</v>
      </c>
      <c r="T2321" t="s">
        <v>74</v>
      </c>
      <c r="U2321" t="s">
        <v>89</v>
      </c>
      <c r="V2321">
        <v>46</v>
      </c>
      <c r="W2321">
        <v>26</v>
      </c>
      <c r="X2321" t="str">
        <f>IF(Table1[[#This Row],[Driver Age]]&lt;25,"(&lt;25) Young",IF(Table1[[#This Row],[Driver Age]]&lt;=60,"(25–60) Adult","(&gt;60) Senior"))</f>
        <v>(25–60) Adult</v>
      </c>
      <c r="Y2321" t="s">
        <v>44</v>
      </c>
      <c r="Z2321" t="s">
        <v>107</v>
      </c>
      <c r="AA2321" t="s">
        <v>76</v>
      </c>
      <c r="AB2321" t="s">
        <v>64</v>
      </c>
      <c r="AC2321">
        <v>18</v>
      </c>
      <c r="AD2321" t="s">
        <v>114</v>
      </c>
      <c r="AE2321" t="s">
        <v>65</v>
      </c>
      <c r="AF2321" t="s">
        <v>49</v>
      </c>
      <c r="AG2321" t="s">
        <v>50</v>
      </c>
      <c r="AH2321">
        <v>0.56000000000000005</v>
      </c>
      <c r="AI2321" t="s">
        <v>80</v>
      </c>
      <c r="AJ2321" t="s">
        <v>109</v>
      </c>
    </row>
    <row r="2322" spans="1:36">
      <c r="A2322" t="s">
        <v>3641</v>
      </c>
      <c r="B2322">
        <f>1</f>
        <v>1</v>
      </c>
      <c r="C2322" t="s">
        <v>137</v>
      </c>
      <c r="D2322" t="str">
        <f>VLOOKUP(Table1[[#This Row],[State Name]], Lookup!$A$2:$B$33, 2, FALSE)</f>
        <v>AS</v>
      </c>
      <c r="E2322" t="s">
        <v>33</v>
      </c>
      <c r="F2322">
        <v>2020</v>
      </c>
      <c r="G2322" t="s">
        <v>34</v>
      </c>
      <c r="H2322">
        <f t="shared" si="36"/>
        <v>5</v>
      </c>
      <c r="I2322" s="3">
        <f>DATE(Table1[[#This Row],[Year]],Table1[[#This Row],[Month_Number]],1)</f>
        <v>43952</v>
      </c>
      <c r="J2322" t="s">
        <v>35</v>
      </c>
      <c r="K2322" t="s">
        <v>3106</v>
      </c>
      <c r="L2322" t="s">
        <v>37</v>
      </c>
      <c r="M2322">
        <v>3</v>
      </c>
      <c r="N2322" t="s">
        <v>162</v>
      </c>
      <c r="O2322">
        <v>2</v>
      </c>
      <c r="P2322">
        <v>3</v>
      </c>
      <c r="Q2322" t="s">
        <v>72</v>
      </c>
      <c r="R2322" t="s">
        <v>61</v>
      </c>
      <c r="S2322" t="s">
        <v>73</v>
      </c>
      <c r="T2322" t="s">
        <v>105</v>
      </c>
      <c r="U2322" t="s">
        <v>33</v>
      </c>
      <c r="V2322">
        <v>85</v>
      </c>
      <c r="W2322">
        <v>68</v>
      </c>
      <c r="X2322" t="str">
        <f>IF(Table1[[#This Row],[Driver Age]]&lt;25,"(&lt;25) Young",IF(Table1[[#This Row],[Driver Age]]&lt;=60,"(25–60) Adult","(&gt;60) Senior"))</f>
        <v>(&gt;60) Senior</v>
      </c>
      <c r="Y2322" t="s">
        <v>75</v>
      </c>
      <c r="Z2322" t="s">
        <v>33</v>
      </c>
      <c r="AA2322" t="s">
        <v>76</v>
      </c>
      <c r="AB2322" t="s">
        <v>64</v>
      </c>
      <c r="AC2322">
        <v>3</v>
      </c>
      <c r="AD2322" t="s">
        <v>47</v>
      </c>
      <c r="AE2322" t="s">
        <v>48</v>
      </c>
      <c r="AF2322" t="s">
        <v>49</v>
      </c>
      <c r="AG2322" t="s">
        <v>50</v>
      </c>
      <c r="AH2322">
        <v>1.5</v>
      </c>
      <c r="AI2322" t="s">
        <v>51</v>
      </c>
      <c r="AJ2322" t="s">
        <v>91</v>
      </c>
    </row>
    <row r="2323" spans="1:36">
      <c r="A2323" t="s">
        <v>3642</v>
      </c>
      <c r="B2323">
        <f>1</f>
        <v>1</v>
      </c>
      <c r="C2323" t="s">
        <v>166</v>
      </c>
      <c r="D2323" t="str">
        <f>VLOOKUP(Table1[[#This Row],[State Name]], Lookup!$A$2:$B$33, 2, FALSE)</f>
        <v>MP</v>
      </c>
      <c r="E2323" t="s">
        <v>33</v>
      </c>
      <c r="F2323">
        <v>2023</v>
      </c>
      <c r="G2323" t="s">
        <v>100</v>
      </c>
      <c r="H2323">
        <f t="shared" si="36"/>
        <v>11</v>
      </c>
      <c r="I2323" s="3">
        <f>DATE(Table1[[#This Row],[Year]],Table1[[#This Row],[Month_Number]],1)</f>
        <v>45231</v>
      </c>
      <c r="J2323" t="s">
        <v>35</v>
      </c>
      <c r="K2323" t="s">
        <v>1360</v>
      </c>
      <c r="L2323" t="s">
        <v>50</v>
      </c>
      <c r="M2323">
        <v>1</v>
      </c>
      <c r="N2323" t="s">
        <v>71</v>
      </c>
      <c r="O2323">
        <v>8</v>
      </c>
      <c r="P2323">
        <v>4</v>
      </c>
      <c r="Q2323" t="s">
        <v>72</v>
      </c>
      <c r="R2323" t="s">
        <v>61</v>
      </c>
      <c r="S2323" t="s">
        <v>73</v>
      </c>
      <c r="T2323" t="s">
        <v>42</v>
      </c>
      <c r="U2323" t="s">
        <v>89</v>
      </c>
      <c r="V2323">
        <v>71</v>
      </c>
      <c r="W2323">
        <v>54</v>
      </c>
      <c r="X2323" t="str">
        <f>IF(Table1[[#This Row],[Driver Age]]&lt;25,"(&lt;25) Young",IF(Table1[[#This Row],[Driver Age]]&lt;=60,"(25–60) Adult","(&gt;60) Senior"))</f>
        <v>(25–60) Adult</v>
      </c>
      <c r="Y2323" t="s">
        <v>44</v>
      </c>
      <c r="Z2323" t="s">
        <v>33</v>
      </c>
      <c r="AA2323" t="s">
        <v>76</v>
      </c>
      <c r="AB2323" t="s">
        <v>77</v>
      </c>
      <c r="AC2323">
        <v>1</v>
      </c>
      <c r="AD2323" t="s">
        <v>47</v>
      </c>
      <c r="AE2323" t="s">
        <v>79</v>
      </c>
      <c r="AF2323" t="s">
        <v>49</v>
      </c>
      <c r="AG2323" t="s">
        <v>50</v>
      </c>
      <c r="AH2323">
        <v>0.5</v>
      </c>
      <c r="AI2323" t="s">
        <v>66</v>
      </c>
      <c r="AJ2323" t="s">
        <v>91</v>
      </c>
    </row>
    <row r="2324" spans="1:36">
      <c r="A2324" t="s">
        <v>3643</v>
      </c>
      <c r="B2324">
        <f>1</f>
        <v>1</v>
      </c>
      <c r="C2324" t="s">
        <v>149</v>
      </c>
      <c r="D2324" t="str">
        <f>VLOOKUP(Table1[[#This Row],[State Name]], Lookup!$A$2:$B$33, 2, FALSE)</f>
        <v>AR</v>
      </c>
      <c r="E2324" t="s">
        <v>33</v>
      </c>
      <c r="F2324">
        <v>2021</v>
      </c>
      <c r="G2324" t="s">
        <v>130</v>
      </c>
      <c r="H2324">
        <f t="shared" si="36"/>
        <v>4</v>
      </c>
      <c r="I2324" s="3">
        <f>DATE(Table1[[#This Row],[Year]],Table1[[#This Row],[Month_Number]],1)</f>
        <v>44287</v>
      </c>
      <c r="J2324" t="s">
        <v>95</v>
      </c>
      <c r="K2324" t="s">
        <v>2281</v>
      </c>
      <c r="L2324" t="s">
        <v>50</v>
      </c>
      <c r="M2324">
        <v>5</v>
      </c>
      <c r="N2324" t="s">
        <v>71</v>
      </c>
      <c r="O2324">
        <v>5</v>
      </c>
      <c r="P2324">
        <v>1</v>
      </c>
      <c r="Q2324" t="s">
        <v>103</v>
      </c>
      <c r="R2324" t="s">
        <v>61</v>
      </c>
      <c r="S2324" t="s">
        <v>120</v>
      </c>
      <c r="T2324" t="s">
        <v>105</v>
      </c>
      <c r="U2324" t="s">
        <v>33</v>
      </c>
      <c r="V2324">
        <v>116</v>
      </c>
      <c r="W2324">
        <v>37</v>
      </c>
      <c r="X2324" t="str">
        <f>IF(Table1[[#This Row],[Driver Age]]&lt;25,"(&lt;25) Young",IF(Table1[[#This Row],[Driver Age]]&lt;=60,"(25–60) Adult","(&gt;60) Senior"))</f>
        <v>(25–60) Adult</v>
      </c>
      <c r="Y2324" t="s">
        <v>44</v>
      </c>
      <c r="Z2324" t="s">
        <v>90</v>
      </c>
      <c r="AA2324" t="s">
        <v>45</v>
      </c>
      <c r="AB2324" t="s">
        <v>97</v>
      </c>
      <c r="AC2324">
        <v>7</v>
      </c>
      <c r="AD2324" t="s">
        <v>78</v>
      </c>
      <c r="AE2324" t="s">
        <v>48</v>
      </c>
      <c r="AF2324" t="s">
        <v>49</v>
      </c>
      <c r="AG2324" t="s">
        <v>50</v>
      </c>
      <c r="AH2324">
        <v>0.2</v>
      </c>
      <c r="AI2324" t="s">
        <v>108</v>
      </c>
      <c r="AJ2324" t="s">
        <v>81</v>
      </c>
    </row>
    <row r="2325" spans="1:36">
      <c r="A2325" t="s">
        <v>3644</v>
      </c>
      <c r="B2325">
        <f>1</f>
        <v>1</v>
      </c>
      <c r="C2325" t="s">
        <v>93</v>
      </c>
      <c r="D2325" t="str">
        <f>VLOOKUP(Table1[[#This Row],[State Name]], Lookup!$A$2:$B$33, 2, FALSE)</f>
        <v>SK</v>
      </c>
      <c r="E2325" t="s">
        <v>33</v>
      </c>
      <c r="F2325">
        <v>2018</v>
      </c>
      <c r="G2325" t="s">
        <v>94</v>
      </c>
      <c r="H2325">
        <f t="shared" si="36"/>
        <v>8</v>
      </c>
      <c r="I2325" s="3">
        <f>DATE(Table1[[#This Row],[Year]],Table1[[#This Row],[Month_Number]],1)</f>
        <v>43313</v>
      </c>
      <c r="J2325" t="s">
        <v>95</v>
      </c>
      <c r="K2325" t="s">
        <v>125</v>
      </c>
      <c r="L2325" t="s">
        <v>59</v>
      </c>
      <c r="M2325">
        <v>4</v>
      </c>
      <c r="N2325" t="s">
        <v>162</v>
      </c>
      <c r="O2325">
        <v>3</v>
      </c>
      <c r="P2325">
        <v>1</v>
      </c>
      <c r="Q2325" t="s">
        <v>119</v>
      </c>
      <c r="R2325" t="s">
        <v>104</v>
      </c>
      <c r="S2325" t="s">
        <v>41</v>
      </c>
      <c r="T2325" t="s">
        <v>42</v>
      </c>
      <c r="U2325" t="s">
        <v>33</v>
      </c>
      <c r="V2325">
        <v>48</v>
      </c>
      <c r="W2325">
        <v>29</v>
      </c>
      <c r="X2325" t="str">
        <f>IF(Table1[[#This Row],[Driver Age]]&lt;25,"(&lt;25) Young",IF(Table1[[#This Row],[Driver Age]]&lt;=60,"(25–60) Adult","(&gt;60) Senior"))</f>
        <v>(25–60) Adult</v>
      </c>
      <c r="Y2325" t="s">
        <v>75</v>
      </c>
      <c r="Z2325" t="s">
        <v>90</v>
      </c>
      <c r="AA2325" t="s">
        <v>45</v>
      </c>
      <c r="AB2325" t="s">
        <v>77</v>
      </c>
      <c r="AC2325">
        <v>8</v>
      </c>
      <c r="AD2325" t="s">
        <v>78</v>
      </c>
      <c r="AE2325" t="s">
        <v>65</v>
      </c>
      <c r="AF2325" t="s">
        <v>49</v>
      </c>
      <c r="AG2325" t="s">
        <v>50</v>
      </c>
      <c r="AH2325">
        <v>0.33</v>
      </c>
      <c r="AI2325" t="s">
        <v>80</v>
      </c>
      <c r="AJ2325" t="s">
        <v>109</v>
      </c>
    </row>
    <row r="2326" spans="1:36">
      <c r="A2326" t="s">
        <v>3645</v>
      </c>
      <c r="B2326">
        <f>1</f>
        <v>1</v>
      </c>
      <c r="C2326" t="s">
        <v>54</v>
      </c>
      <c r="D2326" t="str">
        <f>VLOOKUP(Table1[[#This Row],[State Name]], Lookup!$A$2:$B$33, 2, FALSE)</f>
        <v>UP</v>
      </c>
      <c r="E2326" t="s">
        <v>55</v>
      </c>
      <c r="F2326">
        <v>2018</v>
      </c>
      <c r="G2326" t="s">
        <v>138</v>
      </c>
      <c r="H2326">
        <f t="shared" si="36"/>
        <v>9</v>
      </c>
      <c r="I2326" s="3">
        <f>DATE(Table1[[#This Row],[Year]],Table1[[#This Row],[Month_Number]],1)</f>
        <v>43344</v>
      </c>
      <c r="J2326" t="s">
        <v>146</v>
      </c>
      <c r="K2326" t="s">
        <v>1408</v>
      </c>
      <c r="L2326" t="s">
        <v>37</v>
      </c>
      <c r="M2326">
        <v>1</v>
      </c>
      <c r="N2326" t="s">
        <v>71</v>
      </c>
      <c r="O2326">
        <v>0</v>
      </c>
      <c r="P2326">
        <v>4</v>
      </c>
      <c r="Q2326" t="s">
        <v>72</v>
      </c>
      <c r="R2326" t="s">
        <v>61</v>
      </c>
      <c r="S2326" t="s">
        <v>120</v>
      </c>
      <c r="T2326" t="s">
        <v>42</v>
      </c>
      <c r="U2326" t="s">
        <v>43</v>
      </c>
      <c r="V2326">
        <v>107</v>
      </c>
      <c r="W2326">
        <v>60</v>
      </c>
      <c r="X2326" t="str">
        <f>IF(Table1[[#This Row],[Driver Age]]&lt;25,"(&lt;25) Young",IF(Table1[[#This Row],[Driver Age]]&lt;=60,"(25–60) Adult","(&gt;60) Senior"))</f>
        <v>(25–60) Adult</v>
      </c>
      <c r="Y2326" t="s">
        <v>44</v>
      </c>
      <c r="Z2326" t="s">
        <v>107</v>
      </c>
      <c r="AA2326" t="s">
        <v>45</v>
      </c>
      <c r="AB2326" t="s">
        <v>64</v>
      </c>
      <c r="AC2326">
        <v>16</v>
      </c>
      <c r="AD2326" t="s">
        <v>135</v>
      </c>
      <c r="AE2326" t="s">
        <v>65</v>
      </c>
      <c r="AF2326" t="s">
        <v>49</v>
      </c>
      <c r="AG2326" t="s">
        <v>50</v>
      </c>
      <c r="AH2326">
        <v>0</v>
      </c>
      <c r="AI2326" t="s">
        <v>66</v>
      </c>
      <c r="AJ2326" t="s">
        <v>67</v>
      </c>
    </row>
    <row r="2327" spans="1:36">
      <c r="A2327" t="s">
        <v>3646</v>
      </c>
      <c r="B2327">
        <f>1</f>
        <v>1</v>
      </c>
      <c r="C2327" t="s">
        <v>327</v>
      </c>
      <c r="D2327" t="str">
        <f>VLOOKUP(Table1[[#This Row],[State Name]], Lookup!$A$2:$B$33, 2, FALSE)</f>
        <v>MN</v>
      </c>
      <c r="E2327" t="s">
        <v>33</v>
      </c>
      <c r="F2327">
        <v>2019</v>
      </c>
      <c r="G2327" t="s">
        <v>83</v>
      </c>
      <c r="H2327">
        <f t="shared" si="36"/>
        <v>6</v>
      </c>
      <c r="I2327" s="3">
        <f>DATE(Table1[[#This Row],[Year]],Table1[[#This Row],[Month_Number]],1)</f>
        <v>43617</v>
      </c>
      <c r="J2327" t="s">
        <v>154</v>
      </c>
      <c r="K2327" t="s">
        <v>1435</v>
      </c>
      <c r="L2327" t="s">
        <v>59</v>
      </c>
      <c r="M2327">
        <v>5</v>
      </c>
      <c r="N2327" t="s">
        <v>60</v>
      </c>
      <c r="O2327">
        <v>1</v>
      </c>
      <c r="P2327">
        <v>0</v>
      </c>
      <c r="Q2327" t="s">
        <v>103</v>
      </c>
      <c r="R2327" t="s">
        <v>40</v>
      </c>
      <c r="S2327" t="s">
        <v>62</v>
      </c>
      <c r="T2327" t="s">
        <v>63</v>
      </c>
      <c r="U2327" t="s">
        <v>33</v>
      </c>
      <c r="V2327">
        <v>114</v>
      </c>
      <c r="W2327">
        <v>22</v>
      </c>
      <c r="X2327" t="str">
        <f>IF(Table1[[#This Row],[Driver Age]]&lt;25,"(&lt;25) Young",IF(Table1[[#This Row],[Driver Age]]&lt;=60,"(25–60) Adult","(&gt;60) Senior"))</f>
        <v>(&lt;25) Young</v>
      </c>
      <c r="Y2327" t="s">
        <v>75</v>
      </c>
      <c r="Z2327" t="s">
        <v>107</v>
      </c>
      <c r="AA2327" t="s">
        <v>76</v>
      </c>
      <c r="AB2327" t="s">
        <v>46</v>
      </c>
      <c r="AC2327">
        <v>4</v>
      </c>
      <c r="AD2327" t="s">
        <v>47</v>
      </c>
      <c r="AE2327" t="s">
        <v>65</v>
      </c>
      <c r="AF2327" t="s">
        <v>26</v>
      </c>
      <c r="AG2327" t="s">
        <v>143</v>
      </c>
      <c r="AH2327">
        <v>0</v>
      </c>
      <c r="AI2327" t="s">
        <v>168</v>
      </c>
      <c r="AJ2327" t="s">
        <v>81</v>
      </c>
    </row>
    <row r="2328" spans="1:36">
      <c r="A2328" t="s">
        <v>3647</v>
      </c>
      <c r="B2328">
        <f>1</f>
        <v>1</v>
      </c>
      <c r="C2328" t="s">
        <v>93</v>
      </c>
      <c r="D2328" t="str">
        <f>VLOOKUP(Table1[[#This Row],[State Name]], Lookup!$A$2:$B$33, 2, FALSE)</f>
        <v>SK</v>
      </c>
      <c r="E2328" t="s">
        <v>33</v>
      </c>
      <c r="F2328">
        <v>2023</v>
      </c>
      <c r="G2328" t="s">
        <v>83</v>
      </c>
      <c r="H2328">
        <f t="shared" si="36"/>
        <v>6</v>
      </c>
      <c r="I2328" s="3">
        <f>DATE(Table1[[#This Row],[Year]],Table1[[#This Row],[Month_Number]],1)</f>
        <v>45078</v>
      </c>
      <c r="J2328" t="s">
        <v>146</v>
      </c>
      <c r="K2328" t="s">
        <v>2173</v>
      </c>
      <c r="L2328" t="s">
        <v>59</v>
      </c>
      <c r="M2328">
        <v>5</v>
      </c>
      <c r="N2328" t="s">
        <v>38</v>
      </c>
      <c r="O2328">
        <v>4</v>
      </c>
      <c r="P2328">
        <v>5</v>
      </c>
      <c r="Q2328" t="s">
        <v>72</v>
      </c>
      <c r="R2328" t="s">
        <v>88</v>
      </c>
      <c r="S2328" t="s">
        <v>41</v>
      </c>
      <c r="T2328" t="s">
        <v>105</v>
      </c>
      <c r="U2328" t="s">
        <v>106</v>
      </c>
      <c r="V2328">
        <v>43</v>
      </c>
      <c r="W2328">
        <v>55</v>
      </c>
      <c r="X2328" t="str">
        <f>IF(Table1[[#This Row],[Driver Age]]&lt;25,"(&lt;25) Young",IF(Table1[[#This Row],[Driver Age]]&lt;=60,"(25–60) Adult","(&gt;60) Senior"))</f>
        <v>(25–60) Adult</v>
      </c>
      <c r="Y2328" t="s">
        <v>44</v>
      </c>
      <c r="Z2328" t="s">
        <v>33</v>
      </c>
      <c r="AA2328" t="s">
        <v>76</v>
      </c>
      <c r="AB2328" t="s">
        <v>46</v>
      </c>
      <c r="AC2328">
        <v>0</v>
      </c>
      <c r="AD2328" t="s">
        <v>47</v>
      </c>
      <c r="AE2328" t="s">
        <v>79</v>
      </c>
      <c r="AF2328" t="s">
        <v>49</v>
      </c>
      <c r="AG2328" t="s">
        <v>50</v>
      </c>
      <c r="AH2328">
        <v>1.25</v>
      </c>
      <c r="AI2328" t="s">
        <v>66</v>
      </c>
      <c r="AJ2328" t="s">
        <v>109</v>
      </c>
    </row>
    <row r="2329" spans="1:36">
      <c r="A2329" t="s">
        <v>3648</v>
      </c>
      <c r="B2329">
        <f>1</f>
        <v>1</v>
      </c>
      <c r="C2329" t="s">
        <v>270</v>
      </c>
      <c r="D2329" t="str">
        <f>VLOOKUP(Table1[[#This Row],[State Name]], Lookup!$A$2:$B$33, 2, FALSE)</f>
        <v>HR</v>
      </c>
      <c r="E2329" t="s">
        <v>33</v>
      </c>
      <c r="F2329">
        <v>2022</v>
      </c>
      <c r="G2329" t="s">
        <v>34</v>
      </c>
      <c r="H2329">
        <f t="shared" si="36"/>
        <v>5</v>
      </c>
      <c r="I2329" s="3">
        <f>DATE(Table1[[#This Row],[Year]],Table1[[#This Row],[Month_Number]],1)</f>
        <v>44682</v>
      </c>
      <c r="J2329" t="s">
        <v>146</v>
      </c>
      <c r="K2329" t="s">
        <v>452</v>
      </c>
      <c r="L2329" t="s">
        <v>59</v>
      </c>
      <c r="M2329">
        <v>5</v>
      </c>
      <c r="N2329" t="s">
        <v>71</v>
      </c>
      <c r="O2329">
        <v>8</v>
      </c>
      <c r="P2329">
        <v>3</v>
      </c>
      <c r="Q2329" t="s">
        <v>72</v>
      </c>
      <c r="R2329" t="s">
        <v>88</v>
      </c>
      <c r="S2329" t="s">
        <v>41</v>
      </c>
      <c r="T2329" t="s">
        <v>74</v>
      </c>
      <c r="U2329" t="s">
        <v>43</v>
      </c>
      <c r="V2329">
        <v>96</v>
      </c>
      <c r="W2329">
        <v>39</v>
      </c>
      <c r="X2329" t="str">
        <f>IF(Table1[[#This Row],[Driver Age]]&lt;25,"(&lt;25) Young",IF(Table1[[#This Row],[Driver Age]]&lt;=60,"(25–60) Adult","(&gt;60) Senior"))</f>
        <v>(25–60) Adult</v>
      </c>
      <c r="Y2329" t="s">
        <v>75</v>
      </c>
      <c r="Z2329" t="s">
        <v>90</v>
      </c>
      <c r="AA2329" t="s">
        <v>45</v>
      </c>
      <c r="AB2329" t="s">
        <v>97</v>
      </c>
      <c r="AC2329">
        <v>23</v>
      </c>
      <c r="AD2329" t="s">
        <v>47</v>
      </c>
      <c r="AE2329" t="s">
        <v>79</v>
      </c>
      <c r="AF2329" t="s">
        <v>49</v>
      </c>
      <c r="AG2329" t="s">
        <v>50</v>
      </c>
      <c r="AH2329">
        <v>0.38</v>
      </c>
      <c r="AI2329" t="s">
        <v>108</v>
      </c>
      <c r="AJ2329" t="s">
        <v>67</v>
      </c>
    </row>
    <row r="2330" spans="1:36">
      <c r="A2330" t="s">
        <v>3649</v>
      </c>
      <c r="B2330">
        <f>1</f>
        <v>1</v>
      </c>
      <c r="C2330" t="s">
        <v>177</v>
      </c>
      <c r="D2330" t="str">
        <f>VLOOKUP(Table1[[#This Row],[State Name]], Lookup!$A$2:$B$33, 2, FALSE)</f>
        <v>MH</v>
      </c>
      <c r="E2330" t="s">
        <v>203</v>
      </c>
      <c r="F2330">
        <v>2018</v>
      </c>
      <c r="G2330" t="s">
        <v>130</v>
      </c>
      <c r="H2330">
        <f t="shared" si="36"/>
        <v>4</v>
      </c>
      <c r="I2330" s="3">
        <f>DATE(Table1[[#This Row],[Year]],Table1[[#This Row],[Month_Number]],1)</f>
        <v>43191</v>
      </c>
      <c r="J2330" t="s">
        <v>146</v>
      </c>
      <c r="K2330" t="s">
        <v>288</v>
      </c>
      <c r="L2330" t="s">
        <v>50</v>
      </c>
      <c r="M2330">
        <v>5</v>
      </c>
      <c r="N2330" t="s">
        <v>60</v>
      </c>
      <c r="O2330">
        <v>1</v>
      </c>
      <c r="P2330">
        <v>2</v>
      </c>
      <c r="Q2330" t="s">
        <v>103</v>
      </c>
      <c r="R2330" t="s">
        <v>40</v>
      </c>
      <c r="S2330" t="s">
        <v>62</v>
      </c>
      <c r="T2330" t="s">
        <v>42</v>
      </c>
      <c r="U2330" t="s">
        <v>89</v>
      </c>
      <c r="V2330">
        <v>85</v>
      </c>
      <c r="W2330">
        <v>31</v>
      </c>
      <c r="X2330" t="str">
        <f>IF(Table1[[#This Row],[Driver Age]]&lt;25,"(&lt;25) Young",IF(Table1[[#This Row],[Driver Age]]&lt;=60,"(25–60) Adult","(&gt;60) Senior"))</f>
        <v>(25–60) Adult</v>
      </c>
      <c r="Y2330" t="s">
        <v>75</v>
      </c>
      <c r="Z2330" t="s">
        <v>107</v>
      </c>
      <c r="AA2330" t="s">
        <v>76</v>
      </c>
      <c r="AB2330" t="s">
        <v>46</v>
      </c>
      <c r="AC2330">
        <v>17</v>
      </c>
      <c r="AD2330" t="s">
        <v>114</v>
      </c>
      <c r="AE2330" t="s">
        <v>65</v>
      </c>
      <c r="AF2330" t="s">
        <v>49</v>
      </c>
      <c r="AG2330" t="s">
        <v>50</v>
      </c>
      <c r="AH2330">
        <v>2</v>
      </c>
      <c r="AI2330" t="s">
        <v>80</v>
      </c>
      <c r="AJ2330" t="s">
        <v>91</v>
      </c>
    </row>
    <row r="2331" spans="1:36">
      <c r="A2331" t="s">
        <v>3650</v>
      </c>
      <c r="B2331">
        <f>1</f>
        <v>1</v>
      </c>
      <c r="C2331" t="s">
        <v>191</v>
      </c>
      <c r="D2331" t="str">
        <f>VLOOKUP(Table1[[#This Row],[State Name]], Lookup!$A$2:$B$33, 2, FALSE)</f>
        <v>CH</v>
      </c>
      <c r="E2331" t="s">
        <v>33</v>
      </c>
      <c r="F2331">
        <v>2020</v>
      </c>
      <c r="G2331" t="s">
        <v>100</v>
      </c>
      <c r="H2331">
        <f t="shared" si="36"/>
        <v>11</v>
      </c>
      <c r="I2331" s="3">
        <f>DATE(Table1[[#This Row],[Year]],Table1[[#This Row],[Month_Number]],1)</f>
        <v>44136</v>
      </c>
      <c r="J2331" t="s">
        <v>57</v>
      </c>
      <c r="K2331" t="s">
        <v>3651</v>
      </c>
      <c r="L2331" t="s">
        <v>37</v>
      </c>
      <c r="M2331">
        <v>5</v>
      </c>
      <c r="N2331" t="s">
        <v>128</v>
      </c>
      <c r="O2331">
        <v>6</v>
      </c>
      <c r="P2331">
        <v>5</v>
      </c>
      <c r="Q2331" t="s">
        <v>39</v>
      </c>
      <c r="R2331" t="s">
        <v>40</v>
      </c>
      <c r="S2331" t="s">
        <v>120</v>
      </c>
      <c r="T2331" t="s">
        <v>74</v>
      </c>
      <c r="U2331" t="s">
        <v>106</v>
      </c>
      <c r="V2331">
        <v>102</v>
      </c>
      <c r="W2331">
        <v>44</v>
      </c>
      <c r="X2331" t="str">
        <f>IF(Table1[[#This Row],[Driver Age]]&lt;25,"(&lt;25) Young",IF(Table1[[#This Row],[Driver Age]]&lt;=60,"(25–60) Adult","(&gt;60) Senior"))</f>
        <v>(25–60) Adult</v>
      </c>
      <c r="Y2331" t="s">
        <v>75</v>
      </c>
      <c r="Z2331" t="s">
        <v>33</v>
      </c>
      <c r="AA2331" t="s">
        <v>76</v>
      </c>
      <c r="AB2331" t="s">
        <v>46</v>
      </c>
      <c r="AC2331">
        <v>14</v>
      </c>
      <c r="AD2331" t="s">
        <v>135</v>
      </c>
      <c r="AE2331" t="s">
        <v>48</v>
      </c>
      <c r="AF2331" t="s">
        <v>49</v>
      </c>
      <c r="AG2331" t="s">
        <v>50</v>
      </c>
      <c r="AH2331">
        <v>0.83</v>
      </c>
      <c r="AI2331" t="s">
        <v>108</v>
      </c>
      <c r="AJ2331" t="s">
        <v>67</v>
      </c>
    </row>
    <row r="2332" spans="1:36">
      <c r="A2332" t="s">
        <v>3652</v>
      </c>
      <c r="B2332">
        <f>1</f>
        <v>1</v>
      </c>
      <c r="C2332" t="s">
        <v>270</v>
      </c>
      <c r="D2332" t="str">
        <f>VLOOKUP(Table1[[#This Row],[State Name]], Lookup!$A$2:$B$33, 2, FALSE)</f>
        <v>HR</v>
      </c>
      <c r="E2332" t="s">
        <v>33</v>
      </c>
      <c r="F2332">
        <v>2022</v>
      </c>
      <c r="G2332" t="s">
        <v>94</v>
      </c>
      <c r="H2332">
        <f t="shared" si="36"/>
        <v>8</v>
      </c>
      <c r="I2332" s="3">
        <f>DATE(Table1[[#This Row],[Year]],Table1[[#This Row],[Month_Number]],1)</f>
        <v>44774</v>
      </c>
      <c r="J2332" t="s">
        <v>35</v>
      </c>
      <c r="K2332" t="s">
        <v>522</v>
      </c>
      <c r="L2332" t="s">
        <v>50</v>
      </c>
      <c r="M2332">
        <v>1</v>
      </c>
      <c r="N2332" t="s">
        <v>38</v>
      </c>
      <c r="O2332">
        <v>3</v>
      </c>
      <c r="P2332">
        <v>1</v>
      </c>
      <c r="Q2332" t="s">
        <v>87</v>
      </c>
      <c r="R2332" t="s">
        <v>40</v>
      </c>
      <c r="S2332" t="s">
        <v>120</v>
      </c>
      <c r="T2332" t="s">
        <v>42</v>
      </c>
      <c r="U2332" t="s">
        <v>43</v>
      </c>
      <c r="V2332">
        <v>62</v>
      </c>
      <c r="W2332">
        <v>29</v>
      </c>
      <c r="X2332" t="str">
        <f>IF(Table1[[#This Row],[Driver Age]]&lt;25,"(&lt;25) Young",IF(Table1[[#This Row],[Driver Age]]&lt;=60,"(25–60) Adult","(&gt;60) Senior"))</f>
        <v>(25–60) Adult</v>
      </c>
      <c r="Y2332" t="s">
        <v>75</v>
      </c>
      <c r="Z2332" t="s">
        <v>107</v>
      </c>
      <c r="AA2332" t="s">
        <v>76</v>
      </c>
      <c r="AB2332" t="s">
        <v>64</v>
      </c>
      <c r="AC2332">
        <v>10</v>
      </c>
      <c r="AD2332" t="s">
        <v>78</v>
      </c>
      <c r="AE2332" t="s">
        <v>79</v>
      </c>
      <c r="AF2332" t="s">
        <v>49</v>
      </c>
      <c r="AG2332" t="s">
        <v>50</v>
      </c>
      <c r="AH2332">
        <v>0.33</v>
      </c>
      <c r="AI2332" t="s">
        <v>80</v>
      </c>
      <c r="AJ2332" t="s">
        <v>52</v>
      </c>
    </row>
    <row r="2333" spans="1:36">
      <c r="A2333" t="s">
        <v>3653</v>
      </c>
      <c r="B2333">
        <f>1</f>
        <v>1</v>
      </c>
      <c r="C2333" t="s">
        <v>32</v>
      </c>
      <c r="D2333" t="str">
        <f>VLOOKUP(Table1[[#This Row],[State Name]], Lookup!$A$2:$B$33, 2, FALSE)</f>
        <v>JK</v>
      </c>
      <c r="E2333" t="s">
        <v>33</v>
      </c>
      <c r="F2333">
        <v>2021</v>
      </c>
      <c r="G2333" t="s">
        <v>111</v>
      </c>
      <c r="H2333">
        <f t="shared" si="36"/>
        <v>10</v>
      </c>
      <c r="I2333" s="3">
        <f>DATE(Table1[[#This Row],[Year]],Table1[[#This Row],[Month_Number]],1)</f>
        <v>44470</v>
      </c>
      <c r="J2333" t="s">
        <v>95</v>
      </c>
      <c r="K2333" t="s">
        <v>3654</v>
      </c>
      <c r="L2333" t="s">
        <v>37</v>
      </c>
      <c r="M2333">
        <v>1</v>
      </c>
      <c r="N2333" t="s">
        <v>71</v>
      </c>
      <c r="O2333">
        <v>10</v>
      </c>
      <c r="P2333">
        <v>4</v>
      </c>
      <c r="Q2333" t="s">
        <v>72</v>
      </c>
      <c r="R2333" t="s">
        <v>104</v>
      </c>
      <c r="S2333" t="s">
        <v>73</v>
      </c>
      <c r="T2333" t="s">
        <v>74</v>
      </c>
      <c r="U2333" t="s">
        <v>43</v>
      </c>
      <c r="V2333">
        <v>59</v>
      </c>
      <c r="W2333">
        <v>38</v>
      </c>
      <c r="X2333" t="str">
        <f>IF(Table1[[#This Row],[Driver Age]]&lt;25,"(&lt;25) Young",IF(Table1[[#This Row],[Driver Age]]&lt;=60,"(25–60) Adult","(&gt;60) Senior"))</f>
        <v>(25–60) Adult</v>
      </c>
      <c r="Y2333" t="s">
        <v>44</v>
      </c>
      <c r="Z2333" t="s">
        <v>33</v>
      </c>
      <c r="AA2333" t="s">
        <v>76</v>
      </c>
      <c r="AB2333" t="s">
        <v>64</v>
      </c>
      <c r="AC2333">
        <v>8</v>
      </c>
      <c r="AD2333" t="s">
        <v>78</v>
      </c>
      <c r="AE2333" t="s">
        <v>48</v>
      </c>
      <c r="AF2333" t="s">
        <v>49</v>
      </c>
      <c r="AG2333" t="s">
        <v>50</v>
      </c>
      <c r="AH2333">
        <v>0.4</v>
      </c>
      <c r="AI2333" t="s">
        <v>108</v>
      </c>
      <c r="AJ2333" t="s">
        <v>52</v>
      </c>
    </row>
    <row r="2334" spans="1:36">
      <c r="A2334" t="s">
        <v>3655</v>
      </c>
      <c r="B2334">
        <f>1</f>
        <v>1</v>
      </c>
      <c r="C2334" t="s">
        <v>191</v>
      </c>
      <c r="D2334" t="str">
        <f>VLOOKUP(Table1[[#This Row],[State Name]], Lookup!$A$2:$B$33, 2, FALSE)</f>
        <v>CH</v>
      </c>
      <c r="E2334" t="s">
        <v>33</v>
      </c>
      <c r="F2334">
        <v>2022</v>
      </c>
      <c r="G2334" t="s">
        <v>34</v>
      </c>
      <c r="H2334">
        <f t="shared" si="36"/>
        <v>5</v>
      </c>
      <c r="I2334" s="3">
        <f>DATE(Table1[[#This Row],[Year]],Table1[[#This Row],[Month_Number]],1)</f>
        <v>44682</v>
      </c>
      <c r="J2334" t="s">
        <v>95</v>
      </c>
      <c r="K2334" t="s">
        <v>443</v>
      </c>
      <c r="L2334" t="s">
        <v>37</v>
      </c>
      <c r="M2334">
        <v>4</v>
      </c>
      <c r="N2334" t="s">
        <v>162</v>
      </c>
      <c r="O2334">
        <v>9</v>
      </c>
      <c r="P2334">
        <v>1</v>
      </c>
      <c r="Q2334" t="s">
        <v>103</v>
      </c>
      <c r="R2334" t="s">
        <v>40</v>
      </c>
      <c r="S2334" t="s">
        <v>41</v>
      </c>
      <c r="T2334" t="s">
        <v>63</v>
      </c>
      <c r="U2334" t="s">
        <v>43</v>
      </c>
      <c r="V2334">
        <v>106</v>
      </c>
      <c r="W2334">
        <v>29</v>
      </c>
      <c r="X2334" t="str">
        <f>IF(Table1[[#This Row],[Driver Age]]&lt;25,"(&lt;25) Young",IF(Table1[[#This Row],[Driver Age]]&lt;=60,"(25–60) Adult","(&gt;60) Senior"))</f>
        <v>(25–60) Adult</v>
      </c>
      <c r="Y2334" t="s">
        <v>75</v>
      </c>
      <c r="Z2334" t="s">
        <v>107</v>
      </c>
      <c r="AA2334" t="s">
        <v>45</v>
      </c>
      <c r="AB2334" t="s">
        <v>77</v>
      </c>
      <c r="AC2334">
        <v>0</v>
      </c>
      <c r="AD2334" t="s">
        <v>47</v>
      </c>
      <c r="AE2334" t="s">
        <v>79</v>
      </c>
      <c r="AF2334" t="s">
        <v>49</v>
      </c>
      <c r="AG2334" t="s">
        <v>50</v>
      </c>
      <c r="AH2334">
        <v>0.11</v>
      </c>
      <c r="AI2334" t="s">
        <v>80</v>
      </c>
      <c r="AJ2334" t="s">
        <v>67</v>
      </c>
    </row>
    <row r="2335" spans="1:36">
      <c r="A2335" t="s">
        <v>3656</v>
      </c>
      <c r="B2335">
        <f>1</f>
        <v>1</v>
      </c>
      <c r="C2335" t="s">
        <v>215</v>
      </c>
      <c r="D2335" t="str">
        <f>VLOOKUP(Table1[[#This Row],[State Name]], Lookup!$A$2:$B$33, 2, FALSE)</f>
        <v>KL</v>
      </c>
      <c r="E2335" t="s">
        <v>33</v>
      </c>
      <c r="F2335">
        <v>2018</v>
      </c>
      <c r="G2335" t="s">
        <v>94</v>
      </c>
      <c r="H2335">
        <f t="shared" si="36"/>
        <v>8</v>
      </c>
      <c r="I2335" s="3">
        <f>DATE(Table1[[#This Row],[Year]],Table1[[#This Row],[Month_Number]],1)</f>
        <v>43313</v>
      </c>
      <c r="J2335" t="s">
        <v>57</v>
      </c>
      <c r="K2335" t="s">
        <v>2641</v>
      </c>
      <c r="L2335" t="s">
        <v>37</v>
      </c>
      <c r="M2335">
        <v>4</v>
      </c>
      <c r="N2335" t="s">
        <v>86</v>
      </c>
      <c r="O2335">
        <v>0</v>
      </c>
      <c r="P2335">
        <v>3</v>
      </c>
      <c r="Q2335" t="s">
        <v>72</v>
      </c>
      <c r="R2335" t="s">
        <v>61</v>
      </c>
      <c r="S2335" t="s">
        <v>73</v>
      </c>
      <c r="T2335" t="s">
        <v>74</v>
      </c>
      <c r="U2335" t="s">
        <v>89</v>
      </c>
      <c r="V2335">
        <v>82</v>
      </c>
      <c r="W2335">
        <v>35</v>
      </c>
      <c r="X2335" t="str">
        <f>IF(Table1[[#This Row],[Driver Age]]&lt;25,"(&lt;25) Young",IF(Table1[[#This Row],[Driver Age]]&lt;=60,"(25–60) Adult","(&gt;60) Senior"))</f>
        <v>(25–60) Adult</v>
      </c>
      <c r="Y2335" t="s">
        <v>44</v>
      </c>
      <c r="Z2335" t="s">
        <v>90</v>
      </c>
      <c r="AA2335" t="s">
        <v>45</v>
      </c>
      <c r="AB2335" t="s">
        <v>77</v>
      </c>
      <c r="AC2335">
        <v>5</v>
      </c>
      <c r="AD2335" t="s">
        <v>78</v>
      </c>
      <c r="AE2335" t="s">
        <v>65</v>
      </c>
      <c r="AF2335" t="s">
        <v>49</v>
      </c>
      <c r="AG2335" t="s">
        <v>50</v>
      </c>
      <c r="AH2335">
        <v>0</v>
      </c>
      <c r="AI2335" t="s">
        <v>108</v>
      </c>
      <c r="AJ2335" t="s">
        <v>91</v>
      </c>
    </row>
    <row r="2336" spans="1:36">
      <c r="A2336" t="s">
        <v>3657</v>
      </c>
      <c r="B2336">
        <f>1</f>
        <v>1</v>
      </c>
      <c r="C2336" t="s">
        <v>234</v>
      </c>
      <c r="D2336" t="str">
        <f>VLOOKUP(Table1[[#This Row],[State Name]], Lookup!$A$2:$B$33, 2, FALSE)</f>
        <v>TR</v>
      </c>
      <c r="E2336" t="s">
        <v>33</v>
      </c>
      <c r="F2336">
        <v>2021</v>
      </c>
      <c r="G2336" t="s">
        <v>171</v>
      </c>
      <c r="H2336">
        <f t="shared" si="36"/>
        <v>2</v>
      </c>
      <c r="I2336" s="3">
        <f>DATE(Table1[[#This Row],[Year]],Table1[[#This Row],[Month_Number]],1)</f>
        <v>44228</v>
      </c>
      <c r="J2336" t="s">
        <v>35</v>
      </c>
      <c r="K2336" t="s">
        <v>1931</v>
      </c>
      <c r="L2336" t="s">
        <v>37</v>
      </c>
      <c r="M2336">
        <v>3</v>
      </c>
      <c r="N2336" t="s">
        <v>162</v>
      </c>
      <c r="O2336">
        <v>7</v>
      </c>
      <c r="P2336">
        <v>4</v>
      </c>
      <c r="Q2336" t="s">
        <v>39</v>
      </c>
      <c r="R2336" t="s">
        <v>88</v>
      </c>
      <c r="S2336" t="s">
        <v>120</v>
      </c>
      <c r="T2336" t="s">
        <v>42</v>
      </c>
      <c r="U2336" t="s">
        <v>43</v>
      </c>
      <c r="V2336">
        <v>75</v>
      </c>
      <c r="W2336">
        <v>68</v>
      </c>
      <c r="X2336" t="str">
        <f>IF(Table1[[#This Row],[Driver Age]]&lt;25,"(&lt;25) Young",IF(Table1[[#This Row],[Driver Age]]&lt;=60,"(25–60) Adult","(&gt;60) Senior"))</f>
        <v>(&gt;60) Senior</v>
      </c>
      <c r="Y2336" t="s">
        <v>44</v>
      </c>
      <c r="Z2336" t="s">
        <v>33</v>
      </c>
      <c r="AA2336" t="s">
        <v>76</v>
      </c>
      <c r="AB2336" t="s">
        <v>46</v>
      </c>
      <c r="AC2336">
        <v>15</v>
      </c>
      <c r="AD2336" t="s">
        <v>135</v>
      </c>
      <c r="AE2336" t="s">
        <v>48</v>
      </c>
      <c r="AF2336" t="s">
        <v>49</v>
      </c>
      <c r="AG2336" t="s">
        <v>50</v>
      </c>
      <c r="AH2336">
        <v>0.56999999999999995</v>
      </c>
      <c r="AI2336" t="s">
        <v>51</v>
      </c>
      <c r="AJ2336" t="s">
        <v>91</v>
      </c>
    </row>
    <row r="2337" spans="1:36">
      <c r="A2337" t="s">
        <v>3658</v>
      </c>
      <c r="B2337">
        <f>1</f>
        <v>1</v>
      </c>
      <c r="C2337" t="s">
        <v>183</v>
      </c>
      <c r="D2337" t="str">
        <f>VLOOKUP(Table1[[#This Row],[State Name]], Lookup!$A$2:$B$33, 2, FALSE)</f>
        <v>TN</v>
      </c>
      <c r="E2337" t="s">
        <v>184</v>
      </c>
      <c r="F2337">
        <v>2018</v>
      </c>
      <c r="G2337" t="s">
        <v>34</v>
      </c>
      <c r="H2337">
        <f t="shared" si="36"/>
        <v>5</v>
      </c>
      <c r="I2337" s="3">
        <f>DATE(Table1[[#This Row],[Year]],Table1[[#This Row],[Month_Number]],1)</f>
        <v>43221</v>
      </c>
      <c r="J2337" t="s">
        <v>57</v>
      </c>
      <c r="K2337" t="s">
        <v>377</v>
      </c>
      <c r="L2337" t="s">
        <v>59</v>
      </c>
      <c r="M2337">
        <v>3</v>
      </c>
      <c r="N2337" t="s">
        <v>38</v>
      </c>
      <c r="O2337">
        <v>5</v>
      </c>
      <c r="P2337">
        <v>0</v>
      </c>
      <c r="Q2337" t="s">
        <v>72</v>
      </c>
      <c r="R2337" t="s">
        <v>40</v>
      </c>
      <c r="S2337" t="s">
        <v>62</v>
      </c>
      <c r="T2337" t="s">
        <v>74</v>
      </c>
      <c r="U2337" t="s">
        <v>43</v>
      </c>
      <c r="V2337">
        <v>79</v>
      </c>
      <c r="W2337">
        <v>43</v>
      </c>
      <c r="X2337" t="str">
        <f>IF(Table1[[#This Row],[Driver Age]]&lt;25,"(&lt;25) Young",IF(Table1[[#This Row],[Driver Age]]&lt;=60,"(25–60) Adult","(&gt;60) Senior"))</f>
        <v>(25–60) Adult</v>
      </c>
      <c r="Y2337" t="s">
        <v>44</v>
      </c>
      <c r="Z2337" t="s">
        <v>107</v>
      </c>
      <c r="AA2337" t="s">
        <v>45</v>
      </c>
      <c r="AB2337" t="s">
        <v>64</v>
      </c>
      <c r="AC2337">
        <v>11</v>
      </c>
      <c r="AD2337" t="s">
        <v>78</v>
      </c>
      <c r="AE2337" t="s">
        <v>65</v>
      </c>
      <c r="AF2337" t="s">
        <v>49</v>
      </c>
      <c r="AG2337" t="s">
        <v>143</v>
      </c>
      <c r="AH2337">
        <v>0</v>
      </c>
      <c r="AI2337" t="s">
        <v>108</v>
      </c>
      <c r="AJ2337" t="s">
        <v>91</v>
      </c>
    </row>
    <row r="2338" spans="1:36">
      <c r="A2338" t="s">
        <v>3659</v>
      </c>
      <c r="B2338">
        <f>1</f>
        <v>1</v>
      </c>
      <c r="C2338" t="s">
        <v>145</v>
      </c>
      <c r="D2338" t="str">
        <f>VLOOKUP(Table1[[#This Row],[State Name]], Lookup!$A$2:$B$33, 2, FALSE)</f>
        <v>TS</v>
      </c>
      <c r="E2338" t="s">
        <v>33</v>
      </c>
      <c r="F2338">
        <v>2020</v>
      </c>
      <c r="G2338" t="s">
        <v>117</v>
      </c>
      <c r="H2338">
        <f t="shared" si="36"/>
        <v>12</v>
      </c>
      <c r="I2338" s="3">
        <f>DATE(Table1[[#This Row],[Year]],Table1[[#This Row],[Month_Number]],1)</f>
        <v>44166</v>
      </c>
      <c r="J2338" t="s">
        <v>57</v>
      </c>
      <c r="K2338" t="s">
        <v>3660</v>
      </c>
      <c r="L2338" t="s">
        <v>37</v>
      </c>
      <c r="M2338">
        <v>5</v>
      </c>
      <c r="N2338" t="s">
        <v>71</v>
      </c>
      <c r="O2338">
        <v>6</v>
      </c>
      <c r="P2338">
        <v>1</v>
      </c>
      <c r="Q2338" t="s">
        <v>39</v>
      </c>
      <c r="R2338" t="s">
        <v>88</v>
      </c>
      <c r="S2338" t="s">
        <v>73</v>
      </c>
      <c r="T2338" t="s">
        <v>63</v>
      </c>
      <c r="U2338" t="s">
        <v>106</v>
      </c>
      <c r="V2338">
        <v>103</v>
      </c>
      <c r="W2338">
        <v>29</v>
      </c>
      <c r="X2338" t="str">
        <f>IF(Table1[[#This Row],[Driver Age]]&lt;25,"(&lt;25) Young",IF(Table1[[#This Row],[Driver Age]]&lt;=60,"(25–60) Adult","(&gt;60) Senior"))</f>
        <v>(25–60) Adult</v>
      </c>
      <c r="Y2338" t="s">
        <v>44</v>
      </c>
      <c r="Z2338" t="s">
        <v>90</v>
      </c>
      <c r="AA2338" t="s">
        <v>45</v>
      </c>
      <c r="AB2338" t="s">
        <v>77</v>
      </c>
      <c r="AC2338">
        <v>12</v>
      </c>
      <c r="AD2338" t="s">
        <v>135</v>
      </c>
      <c r="AE2338" t="s">
        <v>48</v>
      </c>
      <c r="AF2338" t="s">
        <v>49</v>
      </c>
      <c r="AG2338" t="s">
        <v>50</v>
      </c>
      <c r="AH2338">
        <v>0.17</v>
      </c>
      <c r="AI2338" t="s">
        <v>80</v>
      </c>
      <c r="AJ2338" t="s">
        <v>67</v>
      </c>
    </row>
    <row r="2339" spans="1:36">
      <c r="A2339" t="s">
        <v>3661</v>
      </c>
      <c r="B2339">
        <f>1</f>
        <v>1</v>
      </c>
      <c r="C2339" t="s">
        <v>318</v>
      </c>
      <c r="D2339" t="str">
        <f>VLOOKUP(Table1[[#This Row],[State Name]], Lookup!$A$2:$B$33, 2, FALSE)</f>
        <v>PB</v>
      </c>
      <c r="E2339" t="s">
        <v>33</v>
      </c>
      <c r="F2339">
        <v>2022</v>
      </c>
      <c r="G2339" t="s">
        <v>192</v>
      </c>
      <c r="H2339">
        <f t="shared" si="36"/>
        <v>3</v>
      </c>
      <c r="I2339" s="3">
        <f>DATE(Table1[[#This Row],[Year]],Table1[[#This Row],[Month_Number]],1)</f>
        <v>44621</v>
      </c>
      <c r="J2339" t="s">
        <v>154</v>
      </c>
      <c r="K2339" t="s">
        <v>2714</v>
      </c>
      <c r="L2339" t="s">
        <v>50</v>
      </c>
      <c r="M2339">
        <v>4</v>
      </c>
      <c r="N2339" t="s">
        <v>86</v>
      </c>
      <c r="O2339">
        <v>10</v>
      </c>
      <c r="P2339">
        <v>2</v>
      </c>
      <c r="Q2339" t="s">
        <v>103</v>
      </c>
      <c r="R2339" t="s">
        <v>104</v>
      </c>
      <c r="S2339" t="s">
        <v>62</v>
      </c>
      <c r="T2339" t="s">
        <v>105</v>
      </c>
      <c r="U2339" t="s">
        <v>89</v>
      </c>
      <c r="V2339">
        <v>68</v>
      </c>
      <c r="W2339">
        <v>61</v>
      </c>
      <c r="X2339" t="str">
        <f>IF(Table1[[#This Row],[Driver Age]]&lt;25,"(&lt;25) Young",IF(Table1[[#This Row],[Driver Age]]&lt;=60,"(25–60) Adult","(&gt;60) Senior"))</f>
        <v>(&gt;60) Senior</v>
      </c>
      <c r="Y2339" t="s">
        <v>75</v>
      </c>
      <c r="Z2339" t="s">
        <v>90</v>
      </c>
      <c r="AA2339" t="s">
        <v>76</v>
      </c>
      <c r="AB2339" t="s">
        <v>46</v>
      </c>
      <c r="AC2339">
        <v>14</v>
      </c>
      <c r="AD2339" t="s">
        <v>135</v>
      </c>
      <c r="AE2339" t="s">
        <v>79</v>
      </c>
      <c r="AF2339" t="s">
        <v>26</v>
      </c>
      <c r="AG2339" t="s">
        <v>50</v>
      </c>
      <c r="AH2339">
        <v>0.2</v>
      </c>
      <c r="AI2339" t="s">
        <v>66</v>
      </c>
      <c r="AJ2339" t="s">
        <v>52</v>
      </c>
    </row>
    <row r="2340" spans="1:36">
      <c r="A2340" t="s">
        <v>3662</v>
      </c>
      <c r="B2340">
        <f>1</f>
        <v>1</v>
      </c>
      <c r="C2340" t="s">
        <v>311</v>
      </c>
      <c r="D2340" t="str">
        <f>VLOOKUP(Table1[[#This Row],[State Name]], Lookup!$A$2:$B$33, 2, FALSE)</f>
        <v>JH</v>
      </c>
      <c r="E2340" t="s">
        <v>33</v>
      </c>
      <c r="F2340">
        <v>2019</v>
      </c>
      <c r="G2340" t="s">
        <v>171</v>
      </c>
      <c r="H2340">
        <f t="shared" si="36"/>
        <v>2</v>
      </c>
      <c r="I2340" s="3">
        <f>DATE(Table1[[#This Row],[Year]],Table1[[#This Row],[Month_Number]],1)</f>
        <v>43497</v>
      </c>
      <c r="J2340" t="s">
        <v>101</v>
      </c>
      <c r="K2340" t="s">
        <v>1319</v>
      </c>
      <c r="L2340" t="s">
        <v>59</v>
      </c>
      <c r="M2340">
        <v>5</v>
      </c>
      <c r="N2340" t="s">
        <v>71</v>
      </c>
      <c r="O2340">
        <v>10</v>
      </c>
      <c r="P2340">
        <v>5</v>
      </c>
      <c r="Q2340" t="s">
        <v>119</v>
      </c>
      <c r="R2340" t="s">
        <v>104</v>
      </c>
      <c r="S2340" t="s">
        <v>41</v>
      </c>
      <c r="T2340" t="s">
        <v>74</v>
      </c>
      <c r="U2340" t="s">
        <v>43</v>
      </c>
      <c r="V2340">
        <v>100</v>
      </c>
      <c r="W2340">
        <v>69</v>
      </c>
      <c r="X2340" t="str">
        <f>IF(Table1[[#This Row],[Driver Age]]&lt;25,"(&lt;25) Young",IF(Table1[[#This Row],[Driver Age]]&lt;=60,"(25–60) Adult","(&gt;60) Senior"))</f>
        <v>(&gt;60) Senior</v>
      </c>
      <c r="Y2340" t="s">
        <v>75</v>
      </c>
      <c r="Z2340" t="s">
        <v>107</v>
      </c>
      <c r="AA2340" t="s">
        <v>76</v>
      </c>
      <c r="AB2340" t="s">
        <v>97</v>
      </c>
      <c r="AC2340">
        <v>13</v>
      </c>
      <c r="AD2340" t="s">
        <v>135</v>
      </c>
      <c r="AE2340" t="s">
        <v>65</v>
      </c>
      <c r="AF2340" t="s">
        <v>49</v>
      </c>
      <c r="AG2340" t="s">
        <v>50</v>
      </c>
      <c r="AH2340">
        <v>0.5</v>
      </c>
      <c r="AI2340" t="s">
        <v>51</v>
      </c>
      <c r="AJ2340" t="s">
        <v>67</v>
      </c>
    </row>
    <row r="2341" spans="1:36">
      <c r="A2341" t="s">
        <v>3663</v>
      </c>
      <c r="B2341">
        <f>1</f>
        <v>1</v>
      </c>
      <c r="C2341" t="s">
        <v>206</v>
      </c>
      <c r="D2341" t="str">
        <f>VLOOKUP(Table1[[#This Row],[State Name]], Lookup!$A$2:$B$33, 2, FALSE)</f>
        <v>OD</v>
      </c>
      <c r="E2341" t="s">
        <v>33</v>
      </c>
      <c r="F2341">
        <v>2022</v>
      </c>
      <c r="G2341" t="s">
        <v>171</v>
      </c>
      <c r="H2341">
        <f t="shared" si="36"/>
        <v>2</v>
      </c>
      <c r="I2341" s="3">
        <f>DATE(Table1[[#This Row],[Year]],Table1[[#This Row],[Month_Number]],1)</f>
        <v>44593</v>
      </c>
      <c r="J2341" t="s">
        <v>57</v>
      </c>
      <c r="K2341" t="s">
        <v>3664</v>
      </c>
      <c r="L2341" t="s">
        <v>37</v>
      </c>
      <c r="M2341">
        <v>4</v>
      </c>
      <c r="N2341" t="s">
        <v>86</v>
      </c>
      <c r="O2341">
        <v>2</v>
      </c>
      <c r="P2341">
        <v>1</v>
      </c>
      <c r="Q2341" t="s">
        <v>39</v>
      </c>
      <c r="R2341" t="s">
        <v>88</v>
      </c>
      <c r="S2341" t="s">
        <v>62</v>
      </c>
      <c r="T2341" t="s">
        <v>63</v>
      </c>
      <c r="U2341" t="s">
        <v>43</v>
      </c>
      <c r="V2341">
        <v>89</v>
      </c>
      <c r="W2341">
        <v>41</v>
      </c>
      <c r="X2341" t="str">
        <f>IF(Table1[[#This Row],[Driver Age]]&lt;25,"(&lt;25) Young",IF(Table1[[#This Row],[Driver Age]]&lt;=60,"(25–60) Adult","(&gt;60) Senior"))</f>
        <v>(25–60) Adult</v>
      </c>
      <c r="Y2341" t="s">
        <v>75</v>
      </c>
      <c r="Z2341" t="s">
        <v>90</v>
      </c>
      <c r="AA2341" t="s">
        <v>76</v>
      </c>
      <c r="AB2341" t="s">
        <v>77</v>
      </c>
      <c r="AC2341">
        <v>10</v>
      </c>
      <c r="AD2341" t="s">
        <v>78</v>
      </c>
      <c r="AE2341" t="s">
        <v>79</v>
      </c>
      <c r="AF2341" t="s">
        <v>49</v>
      </c>
      <c r="AG2341" t="s">
        <v>50</v>
      </c>
      <c r="AH2341">
        <v>0.5</v>
      </c>
      <c r="AI2341" t="s">
        <v>108</v>
      </c>
      <c r="AJ2341" t="s">
        <v>91</v>
      </c>
    </row>
    <row r="2342" spans="1:36">
      <c r="A2342" t="s">
        <v>3665</v>
      </c>
      <c r="B2342">
        <f>1</f>
        <v>1</v>
      </c>
      <c r="C2342" t="s">
        <v>307</v>
      </c>
      <c r="D2342" t="str">
        <f>VLOOKUP(Table1[[#This Row],[State Name]], Lookup!$A$2:$B$33, 2, FALSE)</f>
        <v>DL</v>
      </c>
      <c r="E2342" t="s">
        <v>472</v>
      </c>
      <c r="F2342">
        <v>2018</v>
      </c>
      <c r="G2342" t="s">
        <v>138</v>
      </c>
      <c r="H2342">
        <f t="shared" si="36"/>
        <v>9</v>
      </c>
      <c r="I2342" s="3">
        <f>DATE(Table1[[#This Row],[Year]],Table1[[#This Row],[Month_Number]],1)</f>
        <v>43344</v>
      </c>
      <c r="J2342" t="s">
        <v>35</v>
      </c>
      <c r="K2342" t="s">
        <v>520</v>
      </c>
      <c r="L2342" t="s">
        <v>37</v>
      </c>
      <c r="M2342">
        <v>5</v>
      </c>
      <c r="N2342" t="s">
        <v>113</v>
      </c>
      <c r="O2342">
        <v>6</v>
      </c>
      <c r="P2342">
        <v>4</v>
      </c>
      <c r="Q2342" t="s">
        <v>72</v>
      </c>
      <c r="R2342" t="s">
        <v>40</v>
      </c>
      <c r="S2342" t="s">
        <v>62</v>
      </c>
      <c r="T2342" t="s">
        <v>63</v>
      </c>
      <c r="U2342" t="s">
        <v>89</v>
      </c>
      <c r="V2342">
        <v>104</v>
      </c>
      <c r="W2342">
        <v>45</v>
      </c>
      <c r="X2342" t="str">
        <f>IF(Table1[[#This Row],[Driver Age]]&lt;25,"(&lt;25) Young",IF(Table1[[#This Row],[Driver Age]]&lt;=60,"(25–60) Adult","(&gt;60) Senior"))</f>
        <v>(25–60) Adult</v>
      </c>
      <c r="Y2342" t="s">
        <v>44</v>
      </c>
      <c r="Z2342" t="s">
        <v>90</v>
      </c>
      <c r="AA2342" t="s">
        <v>45</v>
      </c>
      <c r="AB2342" t="s">
        <v>97</v>
      </c>
      <c r="AC2342">
        <v>20</v>
      </c>
      <c r="AD2342" t="s">
        <v>114</v>
      </c>
      <c r="AE2342" t="s">
        <v>65</v>
      </c>
      <c r="AF2342" t="s">
        <v>49</v>
      </c>
      <c r="AG2342" t="s">
        <v>50</v>
      </c>
      <c r="AH2342">
        <v>0.67</v>
      </c>
      <c r="AI2342" t="s">
        <v>108</v>
      </c>
      <c r="AJ2342" t="s">
        <v>67</v>
      </c>
    </row>
    <row r="2343" spans="1:36">
      <c r="A2343" t="s">
        <v>3666</v>
      </c>
      <c r="B2343">
        <f>1</f>
        <v>1</v>
      </c>
      <c r="C2343" t="s">
        <v>157</v>
      </c>
      <c r="D2343" t="str">
        <f>VLOOKUP(Table1[[#This Row],[State Name]], Lookup!$A$2:$B$33, 2, FALSE)</f>
        <v>KA</v>
      </c>
      <c r="E2343" t="s">
        <v>302</v>
      </c>
      <c r="F2343">
        <v>2018</v>
      </c>
      <c r="G2343" t="s">
        <v>117</v>
      </c>
      <c r="H2343">
        <f t="shared" si="36"/>
        <v>12</v>
      </c>
      <c r="I2343" s="3">
        <f>DATE(Table1[[#This Row],[Year]],Table1[[#This Row],[Month_Number]],1)</f>
        <v>43435</v>
      </c>
      <c r="J2343" t="s">
        <v>146</v>
      </c>
      <c r="K2343" t="s">
        <v>1791</v>
      </c>
      <c r="L2343" t="s">
        <v>50</v>
      </c>
      <c r="M2343">
        <v>3</v>
      </c>
      <c r="N2343" t="s">
        <v>71</v>
      </c>
      <c r="O2343">
        <v>5</v>
      </c>
      <c r="P2343">
        <v>3</v>
      </c>
      <c r="Q2343" t="s">
        <v>39</v>
      </c>
      <c r="R2343" t="s">
        <v>88</v>
      </c>
      <c r="S2343" t="s">
        <v>73</v>
      </c>
      <c r="T2343" t="s">
        <v>63</v>
      </c>
      <c r="U2343" t="s">
        <v>43</v>
      </c>
      <c r="V2343">
        <v>36</v>
      </c>
      <c r="W2343">
        <v>51</v>
      </c>
      <c r="X2343" t="str">
        <f>IF(Table1[[#This Row],[Driver Age]]&lt;25,"(&lt;25) Young",IF(Table1[[#This Row],[Driver Age]]&lt;=60,"(25–60) Adult","(&gt;60) Senior"))</f>
        <v>(25–60) Adult</v>
      </c>
      <c r="Y2343" t="s">
        <v>75</v>
      </c>
      <c r="Z2343" t="s">
        <v>90</v>
      </c>
      <c r="AA2343" t="s">
        <v>76</v>
      </c>
      <c r="AB2343" t="s">
        <v>46</v>
      </c>
      <c r="AC2343">
        <v>10</v>
      </c>
      <c r="AD2343" t="s">
        <v>78</v>
      </c>
      <c r="AE2343" t="s">
        <v>65</v>
      </c>
      <c r="AF2343" t="s">
        <v>49</v>
      </c>
      <c r="AG2343" t="s">
        <v>50</v>
      </c>
      <c r="AH2343">
        <v>0.6</v>
      </c>
      <c r="AI2343" t="s">
        <v>66</v>
      </c>
      <c r="AJ2343" t="s">
        <v>109</v>
      </c>
    </row>
    <row r="2344" spans="1:36">
      <c r="A2344" t="s">
        <v>3667</v>
      </c>
      <c r="B2344">
        <f>1</f>
        <v>1</v>
      </c>
      <c r="C2344" t="s">
        <v>177</v>
      </c>
      <c r="D2344" t="str">
        <f>VLOOKUP(Table1[[#This Row],[State Name]], Lookup!$A$2:$B$33, 2, FALSE)</f>
        <v>MH</v>
      </c>
      <c r="E2344" t="s">
        <v>577</v>
      </c>
      <c r="F2344">
        <v>2020</v>
      </c>
      <c r="G2344" t="s">
        <v>56</v>
      </c>
      <c r="H2344">
        <f t="shared" si="36"/>
        <v>1</v>
      </c>
      <c r="I2344" s="3">
        <f>DATE(Table1[[#This Row],[Year]],Table1[[#This Row],[Month_Number]],1)</f>
        <v>43831</v>
      </c>
      <c r="J2344" t="s">
        <v>35</v>
      </c>
      <c r="K2344" t="s">
        <v>1665</v>
      </c>
      <c r="L2344" t="s">
        <v>59</v>
      </c>
      <c r="M2344">
        <v>2</v>
      </c>
      <c r="N2344" t="s">
        <v>38</v>
      </c>
      <c r="O2344">
        <v>1</v>
      </c>
      <c r="P2344">
        <v>0</v>
      </c>
      <c r="Q2344" t="s">
        <v>103</v>
      </c>
      <c r="R2344" t="s">
        <v>40</v>
      </c>
      <c r="S2344" t="s">
        <v>41</v>
      </c>
      <c r="T2344" t="s">
        <v>105</v>
      </c>
      <c r="U2344" t="s">
        <v>106</v>
      </c>
      <c r="V2344">
        <v>99</v>
      </c>
      <c r="W2344">
        <v>30</v>
      </c>
      <c r="X2344" t="str">
        <f>IF(Table1[[#This Row],[Driver Age]]&lt;25,"(&lt;25) Young",IF(Table1[[#This Row],[Driver Age]]&lt;=60,"(25–60) Adult","(&gt;60) Senior"))</f>
        <v>(25–60) Adult</v>
      </c>
      <c r="Y2344" t="s">
        <v>44</v>
      </c>
      <c r="Z2344" t="s">
        <v>90</v>
      </c>
      <c r="AA2344" t="s">
        <v>76</v>
      </c>
      <c r="AB2344" t="s">
        <v>64</v>
      </c>
      <c r="AC2344">
        <v>15</v>
      </c>
      <c r="AD2344" t="s">
        <v>135</v>
      </c>
      <c r="AE2344" t="s">
        <v>48</v>
      </c>
      <c r="AF2344" t="s">
        <v>49</v>
      </c>
      <c r="AG2344" t="s">
        <v>143</v>
      </c>
      <c r="AH2344">
        <v>0</v>
      </c>
      <c r="AI2344" t="s">
        <v>80</v>
      </c>
      <c r="AJ2344" t="s">
        <v>67</v>
      </c>
    </row>
    <row r="2345" spans="1:36">
      <c r="A2345" t="s">
        <v>3668</v>
      </c>
      <c r="B2345">
        <f>1</f>
        <v>1</v>
      </c>
      <c r="C2345" t="s">
        <v>234</v>
      </c>
      <c r="D2345" t="str">
        <f>VLOOKUP(Table1[[#This Row],[State Name]], Lookup!$A$2:$B$33, 2, FALSE)</f>
        <v>TR</v>
      </c>
      <c r="E2345" t="s">
        <v>33</v>
      </c>
      <c r="F2345">
        <v>2020</v>
      </c>
      <c r="G2345" t="s">
        <v>34</v>
      </c>
      <c r="H2345">
        <f t="shared" si="36"/>
        <v>5</v>
      </c>
      <c r="I2345" s="3">
        <f>DATE(Table1[[#This Row],[Year]],Table1[[#This Row],[Month_Number]],1)</f>
        <v>43952</v>
      </c>
      <c r="J2345" t="s">
        <v>84</v>
      </c>
      <c r="K2345" t="s">
        <v>175</v>
      </c>
      <c r="L2345" t="s">
        <v>37</v>
      </c>
      <c r="M2345">
        <v>3</v>
      </c>
      <c r="N2345" t="s">
        <v>86</v>
      </c>
      <c r="O2345">
        <v>8</v>
      </c>
      <c r="P2345">
        <v>1</v>
      </c>
      <c r="Q2345" t="s">
        <v>119</v>
      </c>
      <c r="R2345" t="s">
        <v>40</v>
      </c>
      <c r="S2345" t="s">
        <v>120</v>
      </c>
      <c r="T2345" t="s">
        <v>63</v>
      </c>
      <c r="U2345" t="s">
        <v>33</v>
      </c>
      <c r="V2345">
        <v>37</v>
      </c>
      <c r="W2345">
        <v>60</v>
      </c>
      <c r="X2345" t="str">
        <f>IF(Table1[[#This Row],[Driver Age]]&lt;25,"(&lt;25) Young",IF(Table1[[#This Row],[Driver Age]]&lt;=60,"(25–60) Adult","(&gt;60) Senior"))</f>
        <v>(25–60) Adult</v>
      </c>
      <c r="Y2345" t="s">
        <v>75</v>
      </c>
      <c r="Z2345" t="s">
        <v>107</v>
      </c>
      <c r="AA2345" t="s">
        <v>45</v>
      </c>
      <c r="AB2345" t="s">
        <v>64</v>
      </c>
      <c r="AC2345">
        <v>18</v>
      </c>
      <c r="AD2345" t="s">
        <v>114</v>
      </c>
      <c r="AE2345" t="s">
        <v>48</v>
      </c>
      <c r="AF2345" t="s">
        <v>26</v>
      </c>
      <c r="AG2345" t="s">
        <v>50</v>
      </c>
      <c r="AH2345">
        <v>0.12</v>
      </c>
      <c r="AI2345" t="s">
        <v>66</v>
      </c>
      <c r="AJ2345" t="s">
        <v>109</v>
      </c>
    </row>
    <row r="2346" spans="1:36">
      <c r="A2346" t="s">
        <v>3669</v>
      </c>
      <c r="B2346">
        <f>1</f>
        <v>1</v>
      </c>
      <c r="C2346" t="s">
        <v>122</v>
      </c>
      <c r="D2346" t="str">
        <f>VLOOKUP(Table1[[#This Row],[State Name]], Lookup!$A$2:$B$33, 2, FALSE)</f>
        <v>RJ</v>
      </c>
      <c r="E2346" t="s">
        <v>483</v>
      </c>
      <c r="F2346">
        <v>2019</v>
      </c>
      <c r="G2346" t="s">
        <v>94</v>
      </c>
      <c r="H2346">
        <f t="shared" si="36"/>
        <v>8</v>
      </c>
      <c r="I2346" s="3">
        <f>DATE(Table1[[#This Row],[Year]],Table1[[#This Row],[Month_Number]],1)</f>
        <v>43678</v>
      </c>
      <c r="J2346" t="s">
        <v>154</v>
      </c>
      <c r="K2346" t="s">
        <v>589</v>
      </c>
      <c r="L2346" t="s">
        <v>37</v>
      </c>
      <c r="M2346">
        <v>5</v>
      </c>
      <c r="N2346" t="s">
        <v>71</v>
      </c>
      <c r="O2346">
        <v>8</v>
      </c>
      <c r="P2346">
        <v>4</v>
      </c>
      <c r="Q2346" t="s">
        <v>39</v>
      </c>
      <c r="R2346" t="s">
        <v>104</v>
      </c>
      <c r="S2346" t="s">
        <v>73</v>
      </c>
      <c r="T2346" t="s">
        <v>105</v>
      </c>
      <c r="U2346" t="s">
        <v>43</v>
      </c>
      <c r="V2346">
        <v>87</v>
      </c>
      <c r="W2346">
        <v>30</v>
      </c>
      <c r="X2346" t="str">
        <f>IF(Table1[[#This Row],[Driver Age]]&lt;25,"(&lt;25) Young",IF(Table1[[#This Row],[Driver Age]]&lt;=60,"(25–60) Adult","(&gt;60) Senior"))</f>
        <v>(25–60) Adult</v>
      </c>
      <c r="Y2346" t="s">
        <v>44</v>
      </c>
      <c r="Z2346" t="s">
        <v>33</v>
      </c>
      <c r="AA2346" t="s">
        <v>45</v>
      </c>
      <c r="AB2346" t="s">
        <v>46</v>
      </c>
      <c r="AC2346">
        <v>21</v>
      </c>
      <c r="AD2346" t="s">
        <v>47</v>
      </c>
      <c r="AE2346" t="s">
        <v>65</v>
      </c>
      <c r="AF2346" t="s">
        <v>26</v>
      </c>
      <c r="AG2346" t="s">
        <v>50</v>
      </c>
      <c r="AH2346">
        <v>0.5</v>
      </c>
      <c r="AI2346" t="s">
        <v>80</v>
      </c>
      <c r="AJ2346" t="s">
        <v>91</v>
      </c>
    </row>
    <row r="2347" spans="1:36">
      <c r="A2347" t="s">
        <v>3670</v>
      </c>
      <c r="B2347">
        <f>1</f>
        <v>1</v>
      </c>
      <c r="C2347" t="s">
        <v>177</v>
      </c>
      <c r="D2347" t="str">
        <f>VLOOKUP(Table1[[#This Row],[State Name]], Lookup!$A$2:$B$33, 2, FALSE)</f>
        <v>MH</v>
      </c>
      <c r="E2347" t="s">
        <v>203</v>
      </c>
      <c r="F2347">
        <v>2018</v>
      </c>
      <c r="G2347" t="s">
        <v>83</v>
      </c>
      <c r="H2347">
        <f t="shared" si="36"/>
        <v>6</v>
      </c>
      <c r="I2347" s="3">
        <f>DATE(Table1[[#This Row],[Year]],Table1[[#This Row],[Month_Number]],1)</f>
        <v>43252</v>
      </c>
      <c r="J2347" t="s">
        <v>101</v>
      </c>
      <c r="K2347" t="s">
        <v>1874</v>
      </c>
      <c r="L2347" t="s">
        <v>50</v>
      </c>
      <c r="M2347">
        <v>5</v>
      </c>
      <c r="N2347" t="s">
        <v>86</v>
      </c>
      <c r="O2347">
        <v>6</v>
      </c>
      <c r="P2347">
        <v>1</v>
      </c>
      <c r="Q2347" t="s">
        <v>119</v>
      </c>
      <c r="R2347" t="s">
        <v>61</v>
      </c>
      <c r="S2347" t="s">
        <v>62</v>
      </c>
      <c r="T2347" t="s">
        <v>105</v>
      </c>
      <c r="U2347" t="s">
        <v>106</v>
      </c>
      <c r="V2347">
        <v>120</v>
      </c>
      <c r="W2347">
        <v>37</v>
      </c>
      <c r="X2347" t="str">
        <f>IF(Table1[[#This Row],[Driver Age]]&lt;25,"(&lt;25) Young",IF(Table1[[#This Row],[Driver Age]]&lt;=60,"(25–60) Adult","(&gt;60) Senior"))</f>
        <v>(25–60) Adult</v>
      </c>
      <c r="Y2347" t="s">
        <v>75</v>
      </c>
      <c r="Z2347" t="s">
        <v>90</v>
      </c>
      <c r="AA2347" t="s">
        <v>45</v>
      </c>
      <c r="AB2347" t="s">
        <v>77</v>
      </c>
      <c r="AC2347">
        <v>12</v>
      </c>
      <c r="AD2347" t="s">
        <v>135</v>
      </c>
      <c r="AE2347" t="s">
        <v>65</v>
      </c>
      <c r="AF2347" t="s">
        <v>49</v>
      </c>
      <c r="AG2347" t="s">
        <v>50</v>
      </c>
      <c r="AH2347">
        <v>0.17</v>
      </c>
      <c r="AI2347" t="s">
        <v>108</v>
      </c>
      <c r="AJ2347" t="s">
        <v>81</v>
      </c>
    </row>
    <row r="2348" spans="1:36">
      <c r="A2348" t="s">
        <v>3671</v>
      </c>
      <c r="B2348">
        <f>1</f>
        <v>1</v>
      </c>
      <c r="C2348" t="s">
        <v>311</v>
      </c>
      <c r="D2348" t="str">
        <f>VLOOKUP(Table1[[#This Row],[State Name]], Lookup!$A$2:$B$33, 2, FALSE)</f>
        <v>JH</v>
      </c>
      <c r="E2348" t="s">
        <v>33</v>
      </c>
      <c r="F2348">
        <v>2021</v>
      </c>
      <c r="G2348" t="s">
        <v>138</v>
      </c>
      <c r="H2348">
        <f t="shared" si="36"/>
        <v>9</v>
      </c>
      <c r="I2348" s="3">
        <f>DATE(Table1[[#This Row],[Year]],Table1[[#This Row],[Month_Number]],1)</f>
        <v>44440</v>
      </c>
      <c r="J2348" t="s">
        <v>35</v>
      </c>
      <c r="K2348" t="s">
        <v>2483</v>
      </c>
      <c r="L2348" t="s">
        <v>50</v>
      </c>
      <c r="M2348">
        <v>1</v>
      </c>
      <c r="N2348" t="s">
        <v>71</v>
      </c>
      <c r="O2348">
        <v>4</v>
      </c>
      <c r="P2348">
        <v>3</v>
      </c>
      <c r="Q2348" t="s">
        <v>39</v>
      </c>
      <c r="R2348" t="s">
        <v>40</v>
      </c>
      <c r="S2348" t="s">
        <v>73</v>
      </c>
      <c r="T2348" t="s">
        <v>74</v>
      </c>
      <c r="U2348" t="s">
        <v>106</v>
      </c>
      <c r="V2348">
        <v>46</v>
      </c>
      <c r="W2348">
        <v>69</v>
      </c>
      <c r="X2348" t="str">
        <f>IF(Table1[[#This Row],[Driver Age]]&lt;25,"(&lt;25) Young",IF(Table1[[#This Row],[Driver Age]]&lt;=60,"(25–60) Adult","(&gt;60) Senior"))</f>
        <v>(&gt;60) Senior</v>
      </c>
      <c r="Y2348" t="s">
        <v>44</v>
      </c>
      <c r="Z2348" t="s">
        <v>90</v>
      </c>
      <c r="AA2348" t="s">
        <v>76</v>
      </c>
      <c r="AB2348" t="s">
        <v>64</v>
      </c>
      <c r="AC2348">
        <v>9</v>
      </c>
      <c r="AD2348" t="s">
        <v>78</v>
      </c>
      <c r="AE2348" t="s">
        <v>48</v>
      </c>
      <c r="AF2348" t="s">
        <v>49</v>
      </c>
      <c r="AG2348" t="s">
        <v>50</v>
      </c>
      <c r="AH2348">
        <v>0.75</v>
      </c>
      <c r="AI2348" t="s">
        <v>51</v>
      </c>
      <c r="AJ2348" t="s">
        <v>109</v>
      </c>
    </row>
    <row r="2349" spans="1:36">
      <c r="A2349" t="s">
        <v>3672</v>
      </c>
      <c r="B2349">
        <f>1</f>
        <v>1</v>
      </c>
      <c r="C2349" t="s">
        <v>183</v>
      </c>
      <c r="D2349" t="str">
        <f>VLOOKUP(Table1[[#This Row],[State Name]], Lookup!$A$2:$B$33, 2, FALSE)</f>
        <v>TN</v>
      </c>
      <c r="E2349" t="s">
        <v>503</v>
      </c>
      <c r="F2349">
        <v>2021</v>
      </c>
      <c r="G2349" t="s">
        <v>130</v>
      </c>
      <c r="H2349">
        <f t="shared" si="36"/>
        <v>4</v>
      </c>
      <c r="I2349" s="3">
        <f>DATE(Table1[[#This Row],[Year]],Table1[[#This Row],[Month_Number]],1)</f>
        <v>44287</v>
      </c>
      <c r="J2349" t="s">
        <v>146</v>
      </c>
      <c r="K2349" t="s">
        <v>243</v>
      </c>
      <c r="L2349" t="s">
        <v>50</v>
      </c>
      <c r="M2349">
        <v>1</v>
      </c>
      <c r="N2349" t="s">
        <v>86</v>
      </c>
      <c r="O2349">
        <v>10</v>
      </c>
      <c r="P2349">
        <v>4</v>
      </c>
      <c r="Q2349" t="s">
        <v>39</v>
      </c>
      <c r="R2349" t="s">
        <v>104</v>
      </c>
      <c r="S2349" t="s">
        <v>41</v>
      </c>
      <c r="T2349" t="s">
        <v>74</v>
      </c>
      <c r="U2349" t="s">
        <v>106</v>
      </c>
      <c r="V2349">
        <v>104</v>
      </c>
      <c r="W2349">
        <v>50</v>
      </c>
      <c r="X2349" t="str">
        <f>IF(Table1[[#This Row],[Driver Age]]&lt;25,"(&lt;25) Young",IF(Table1[[#This Row],[Driver Age]]&lt;=60,"(25–60) Adult","(&gt;60) Senior"))</f>
        <v>(25–60) Adult</v>
      </c>
      <c r="Y2349" t="s">
        <v>44</v>
      </c>
      <c r="Z2349" t="s">
        <v>90</v>
      </c>
      <c r="AA2349" t="s">
        <v>76</v>
      </c>
      <c r="AB2349" t="s">
        <v>64</v>
      </c>
      <c r="AC2349">
        <v>5</v>
      </c>
      <c r="AD2349" t="s">
        <v>78</v>
      </c>
      <c r="AE2349" t="s">
        <v>48</v>
      </c>
      <c r="AF2349" t="s">
        <v>49</v>
      </c>
      <c r="AG2349" t="s">
        <v>50</v>
      </c>
      <c r="AH2349">
        <v>0.4</v>
      </c>
      <c r="AI2349" t="s">
        <v>66</v>
      </c>
      <c r="AJ2349" t="s">
        <v>67</v>
      </c>
    </row>
    <row r="2350" spans="1:36">
      <c r="A2350" t="s">
        <v>3673</v>
      </c>
      <c r="B2350">
        <f>1</f>
        <v>1</v>
      </c>
      <c r="C2350" t="s">
        <v>206</v>
      </c>
      <c r="D2350" t="str">
        <f>VLOOKUP(Table1[[#This Row],[State Name]], Lookup!$A$2:$B$33, 2, FALSE)</f>
        <v>OD</v>
      </c>
      <c r="E2350" t="s">
        <v>33</v>
      </c>
      <c r="F2350">
        <v>2020</v>
      </c>
      <c r="G2350" t="s">
        <v>117</v>
      </c>
      <c r="H2350">
        <f t="shared" si="36"/>
        <v>12</v>
      </c>
      <c r="I2350" s="3">
        <f>DATE(Table1[[#This Row],[Year]],Table1[[#This Row],[Month_Number]],1)</f>
        <v>44166</v>
      </c>
      <c r="J2350" t="s">
        <v>101</v>
      </c>
      <c r="K2350" t="s">
        <v>3254</v>
      </c>
      <c r="L2350" t="s">
        <v>59</v>
      </c>
      <c r="M2350">
        <v>3</v>
      </c>
      <c r="N2350" t="s">
        <v>128</v>
      </c>
      <c r="O2350">
        <v>1</v>
      </c>
      <c r="P2350">
        <v>2</v>
      </c>
      <c r="Q2350" t="s">
        <v>39</v>
      </c>
      <c r="R2350" t="s">
        <v>104</v>
      </c>
      <c r="S2350" t="s">
        <v>120</v>
      </c>
      <c r="T2350" t="s">
        <v>42</v>
      </c>
      <c r="U2350" t="s">
        <v>89</v>
      </c>
      <c r="V2350">
        <v>94</v>
      </c>
      <c r="W2350">
        <v>64</v>
      </c>
      <c r="X2350" t="str">
        <f>IF(Table1[[#This Row],[Driver Age]]&lt;25,"(&lt;25) Young",IF(Table1[[#This Row],[Driver Age]]&lt;=60,"(25–60) Adult","(&gt;60) Senior"))</f>
        <v>(&gt;60) Senior</v>
      </c>
      <c r="Y2350" t="s">
        <v>75</v>
      </c>
      <c r="Z2350" t="s">
        <v>33</v>
      </c>
      <c r="AA2350" t="s">
        <v>76</v>
      </c>
      <c r="AB2350" t="s">
        <v>77</v>
      </c>
      <c r="AC2350">
        <v>2</v>
      </c>
      <c r="AD2350" t="s">
        <v>47</v>
      </c>
      <c r="AE2350" t="s">
        <v>48</v>
      </c>
      <c r="AF2350" t="s">
        <v>49</v>
      </c>
      <c r="AG2350" t="s">
        <v>50</v>
      </c>
      <c r="AH2350">
        <v>2</v>
      </c>
      <c r="AI2350" t="s">
        <v>66</v>
      </c>
      <c r="AJ2350" t="s">
        <v>67</v>
      </c>
    </row>
    <row r="2351" spans="1:36">
      <c r="A2351" t="s">
        <v>3674</v>
      </c>
      <c r="B2351">
        <f>1</f>
        <v>1</v>
      </c>
      <c r="C2351" t="s">
        <v>32</v>
      </c>
      <c r="D2351" t="str">
        <f>VLOOKUP(Table1[[#This Row],[State Name]], Lookup!$A$2:$B$33, 2, FALSE)</f>
        <v>JK</v>
      </c>
      <c r="E2351" t="s">
        <v>33</v>
      </c>
      <c r="F2351">
        <v>2023</v>
      </c>
      <c r="G2351" t="s">
        <v>192</v>
      </c>
      <c r="H2351">
        <f t="shared" si="36"/>
        <v>3</v>
      </c>
      <c r="I2351" s="3">
        <f>DATE(Table1[[#This Row],[Year]],Table1[[#This Row],[Month_Number]],1)</f>
        <v>44986</v>
      </c>
      <c r="J2351" t="s">
        <v>57</v>
      </c>
      <c r="K2351" t="s">
        <v>694</v>
      </c>
      <c r="L2351" t="s">
        <v>50</v>
      </c>
      <c r="M2351">
        <v>2</v>
      </c>
      <c r="N2351" t="s">
        <v>71</v>
      </c>
      <c r="O2351">
        <v>2</v>
      </c>
      <c r="P2351">
        <v>5</v>
      </c>
      <c r="Q2351" t="s">
        <v>39</v>
      </c>
      <c r="R2351" t="s">
        <v>88</v>
      </c>
      <c r="S2351" t="s">
        <v>120</v>
      </c>
      <c r="T2351" t="s">
        <v>42</v>
      </c>
      <c r="U2351" t="s">
        <v>106</v>
      </c>
      <c r="V2351">
        <v>111</v>
      </c>
      <c r="W2351">
        <v>44</v>
      </c>
      <c r="X2351" t="str">
        <f>IF(Table1[[#This Row],[Driver Age]]&lt;25,"(&lt;25) Young",IF(Table1[[#This Row],[Driver Age]]&lt;=60,"(25–60) Adult","(&gt;60) Senior"))</f>
        <v>(25–60) Adult</v>
      </c>
      <c r="Y2351" t="s">
        <v>75</v>
      </c>
      <c r="Z2351" t="s">
        <v>90</v>
      </c>
      <c r="AA2351" t="s">
        <v>45</v>
      </c>
      <c r="AB2351" t="s">
        <v>97</v>
      </c>
      <c r="AC2351">
        <v>21</v>
      </c>
      <c r="AD2351" t="s">
        <v>47</v>
      </c>
      <c r="AE2351" t="s">
        <v>79</v>
      </c>
      <c r="AF2351" t="s">
        <v>49</v>
      </c>
      <c r="AG2351" t="s">
        <v>50</v>
      </c>
      <c r="AH2351">
        <v>2.5</v>
      </c>
      <c r="AI2351" t="s">
        <v>108</v>
      </c>
      <c r="AJ2351" t="s">
        <v>81</v>
      </c>
    </row>
    <row r="2352" spans="1:36">
      <c r="A2352" t="s">
        <v>3675</v>
      </c>
      <c r="B2352">
        <f>1</f>
        <v>1</v>
      </c>
      <c r="C2352" t="s">
        <v>137</v>
      </c>
      <c r="D2352" t="str">
        <f>VLOOKUP(Table1[[#This Row],[State Name]], Lookup!$A$2:$B$33, 2, FALSE)</f>
        <v>AS</v>
      </c>
      <c r="E2352" t="s">
        <v>33</v>
      </c>
      <c r="F2352">
        <v>2022</v>
      </c>
      <c r="G2352" t="s">
        <v>94</v>
      </c>
      <c r="H2352">
        <f t="shared" si="36"/>
        <v>8</v>
      </c>
      <c r="I2352" s="3">
        <f>DATE(Table1[[#This Row],[Year]],Table1[[#This Row],[Month_Number]],1)</f>
        <v>44774</v>
      </c>
      <c r="J2352" t="s">
        <v>57</v>
      </c>
      <c r="K2352" t="s">
        <v>3676</v>
      </c>
      <c r="L2352" t="s">
        <v>59</v>
      </c>
      <c r="M2352">
        <v>3</v>
      </c>
      <c r="N2352" t="s">
        <v>113</v>
      </c>
      <c r="O2352">
        <v>9</v>
      </c>
      <c r="P2352">
        <v>3</v>
      </c>
      <c r="Q2352" t="s">
        <v>87</v>
      </c>
      <c r="R2352" t="s">
        <v>104</v>
      </c>
      <c r="S2352" t="s">
        <v>73</v>
      </c>
      <c r="T2352" t="s">
        <v>63</v>
      </c>
      <c r="U2352" t="s">
        <v>33</v>
      </c>
      <c r="V2352">
        <v>103</v>
      </c>
      <c r="W2352">
        <v>60</v>
      </c>
      <c r="X2352" t="str">
        <f>IF(Table1[[#This Row],[Driver Age]]&lt;25,"(&lt;25) Young",IF(Table1[[#This Row],[Driver Age]]&lt;=60,"(25–60) Adult","(&gt;60) Senior"))</f>
        <v>(25–60) Adult</v>
      </c>
      <c r="Y2352" t="s">
        <v>75</v>
      </c>
      <c r="Z2352" t="s">
        <v>90</v>
      </c>
      <c r="AA2352" t="s">
        <v>76</v>
      </c>
      <c r="AB2352" t="s">
        <v>97</v>
      </c>
      <c r="AC2352">
        <v>0</v>
      </c>
      <c r="AD2352" t="s">
        <v>47</v>
      </c>
      <c r="AE2352" t="s">
        <v>79</v>
      </c>
      <c r="AF2352" t="s">
        <v>49</v>
      </c>
      <c r="AG2352" t="s">
        <v>50</v>
      </c>
      <c r="AH2352">
        <v>0.33</v>
      </c>
      <c r="AI2352" t="s">
        <v>66</v>
      </c>
      <c r="AJ2352" t="s">
        <v>67</v>
      </c>
    </row>
    <row r="2353" spans="1:36">
      <c r="A2353" t="s">
        <v>3677</v>
      </c>
      <c r="B2353">
        <f>1</f>
        <v>1</v>
      </c>
      <c r="C2353" t="s">
        <v>294</v>
      </c>
      <c r="D2353" t="str">
        <f>VLOOKUP(Table1[[#This Row],[State Name]], Lookup!$A$2:$B$33, 2, FALSE)</f>
        <v>MZ</v>
      </c>
      <c r="E2353" t="s">
        <v>33</v>
      </c>
      <c r="F2353">
        <v>2019</v>
      </c>
      <c r="G2353" t="s">
        <v>83</v>
      </c>
      <c r="H2353">
        <f t="shared" si="36"/>
        <v>6</v>
      </c>
      <c r="I2353" s="3">
        <f>DATE(Table1[[#This Row],[Year]],Table1[[#This Row],[Month_Number]],1)</f>
        <v>43617</v>
      </c>
      <c r="J2353" t="s">
        <v>154</v>
      </c>
      <c r="K2353" t="s">
        <v>1323</v>
      </c>
      <c r="L2353" t="s">
        <v>50</v>
      </c>
      <c r="M2353">
        <v>4</v>
      </c>
      <c r="N2353" t="s">
        <v>162</v>
      </c>
      <c r="O2353">
        <v>3</v>
      </c>
      <c r="P2353">
        <v>3</v>
      </c>
      <c r="Q2353" t="s">
        <v>103</v>
      </c>
      <c r="R2353" t="s">
        <v>61</v>
      </c>
      <c r="S2353" t="s">
        <v>41</v>
      </c>
      <c r="T2353" t="s">
        <v>63</v>
      </c>
      <c r="U2353" t="s">
        <v>89</v>
      </c>
      <c r="V2353">
        <v>32</v>
      </c>
      <c r="W2353">
        <v>67</v>
      </c>
      <c r="X2353" t="str">
        <f>IF(Table1[[#This Row],[Driver Age]]&lt;25,"(&lt;25) Young",IF(Table1[[#This Row],[Driver Age]]&lt;=60,"(25–60) Adult","(&gt;60) Senior"))</f>
        <v>(&gt;60) Senior</v>
      </c>
      <c r="Y2353" t="s">
        <v>44</v>
      </c>
      <c r="Z2353" t="s">
        <v>90</v>
      </c>
      <c r="AA2353" t="s">
        <v>45</v>
      </c>
      <c r="AB2353" t="s">
        <v>64</v>
      </c>
      <c r="AC2353">
        <v>8</v>
      </c>
      <c r="AD2353" t="s">
        <v>78</v>
      </c>
      <c r="AE2353" t="s">
        <v>65</v>
      </c>
      <c r="AF2353" t="s">
        <v>26</v>
      </c>
      <c r="AG2353" t="s">
        <v>50</v>
      </c>
      <c r="AH2353">
        <v>1</v>
      </c>
      <c r="AI2353" t="s">
        <v>51</v>
      </c>
      <c r="AJ2353" t="s">
        <v>109</v>
      </c>
    </row>
    <row r="2354" spans="1:36">
      <c r="A2354" t="s">
        <v>3678</v>
      </c>
      <c r="B2354">
        <f>1</f>
        <v>1</v>
      </c>
      <c r="C2354" t="s">
        <v>177</v>
      </c>
      <c r="D2354" t="str">
        <f>VLOOKUP(Table1[[#This Row],[State Name]], Lookup!$A$2:$B$33, 2, FALSE)</f>
        <v>MH</v>
      </c>
      <c r="E2354" t="s">
        <v>577</v>
      </c>
      <c r="F2354">
        <v>2021</v>
      </c>
      <c r="G2354" t="s">
        <v>56</v>
      </c>
      <c r="H2354">
        <f t="shared" si="36"/>
        <v>1</v>
      </c>
      <c r="I2354" s="3">
        <f>DATE(Table1[[#This Row],[Year]],Table1[[#This Row],[Month_Number]],1)</f>
        <v>44197</v>
      </c>
      <c r="J2354" t="s">
        <v>154</v>
      </c>
      <c r="K2354" t="s">
        <v>412</v>
      </c>
      <c r="L2354" t="s">
        <v>50</v>
      </c>
      <c r="M2354">
        <v>3</v>
      </c>
      <c r="N2354" t="s">
        <v>71</v>
      </c>
      <c r="O2354">
        <v>6</v>
      </c>
      <c r="P2354">
        <v>3</v>
      </c>
      <c r="Q2354" t="s">
        <v>39</v>
      </c>
      <c r="R2354" t="s">
        <v>61</v>
      </c>
      <c r="S2354" t="s">
        <v>73</v>
      </c>
      <c r="T2354" t="s">
        <v>42</v>
      </c>
      <c r="U2354" t="s">
        <v>89</v>
      </c>
      <c r="V2354">
        <v>97</v>
      </c>
      <c r="W2354">
        <v>38</v>
      </c>
      <c r="X2354" t="str">
        <f>IF(Table1[[#This Row],[Driver Age]]&lt;25,"(&lt;25) Young",IF(Table1[[#This Row],[Driver Age]]&lt;=60,"(25–60) Adult","(&gt;60) Senior"))</f>
        <v>(25–60) Adult</v>
      </c>
      <c r="Y2354" t="s">
        <v>75</v>
      </c>
      <c r="Z2354" t="s">
        <v>33</v>
      </c>
      <c r="AA2354" t="s">
        <v>45</v>
      </c>
      <c r="AB2354" t="s">
        <v>77</v>
      </c>
      <c r="AC2354">
        <v>20</v>
      </c>
      <c r="AD2354" t="s">
        <v>114</v>
      </c>
      <c r="AE2354" t="s">
        <v>48</v>
      </c>
      <c r="AF2354" t="s">
        <v>26</v>
      </c>
      <c r="AG2354" t="s">
        <v>50</v>
      </c>
      <c r="AH2354">
        <v>0.5</v>
      </c>
      <c r="AI2354" t="s">
        <v>108</v>
      </c>
      <c r="AJ2354" t="s">
        <v>67</v>
      </c>
    </row>
    <row r="2355" spans="1:36">
      <c r="A2355" t="s">
        <v>3679</v>
      </c>
      <c r="B2355">
        <f>1</f>
        <v>1</v>
      </c>
      <c r="C2355" t="s">
        <v>183</v>
      </c>
      <c r="D2355" t="str">
        <f>VLOOKUP(Table1[[#This Row],[State Name]], Lookup!$A$2:$B$33, 2, FALSE)</f>
        <v>TN</v>
      </c>
      <c r="E2355" t="s">
        <v>503</v>
      </c>
      <c r="F2355">
        <v>2021</v>
      </c>
      <c r="G2355" t="s">
        <v>138</v>
      </c>
      <c r="H2355">
        <f t="shared" si="36"/>
        <v>9</v>
      </c>
      <c r="I2355" s="3">
        <f>DATE(Table1[[#This Row],[Year]],Table1[[#This Row],[Month_Number]],1)</f>
        <v>44440</v>
      </c>
      <c r="J2355" t="s">
        <v>101</v>
      </c>
      <c r="K2355" t="s">
        <v>3241</v>
      </c>
      <c r="L2355" t="s">
        <v>59</v>
      </c>
      <c r="M2355">
        <v>3</v>
      </c>
      <c r="N2355" t="s">
        <v>113</v>
      </c>
      <c r="O2355">
        <v>6</v>
      </c>
      <c r="P2355">
        <v>2</v>
      </c>
      <c r="Q2355" t="s">
        <v>87</v>
      </c>
      <c r="R2355" t="s">
        <v>61</v>
      </c>
      <c r="S2355" t="s">
        <v>41</v>
      </c>
      <c r="T2355" t="s">
        <v>63</v>
      </c>
      <c r="U2355" t="s">
        <v>33</v>
      </c>
      <c r="V2355">
        <v>72</v>
      </c>
      <c r="W2355">
        <v>32</v>
      </c>
      <c r="X2355" t="str">
        <f>IF(Table1[[#This Row],[Driver Age]]&lt;25,"(&lt;25) Young",IF(Table1[[#This Row],[Driver Age]]&lt;=60,"(25–60) Adult","(&gt;60) Senior"))</f>
        <v>(25–60) Adult</v>
      </c>
      <c r="Y2355" t="s">
        <v>75</v>
      </c>
      <c r="Z2355" t="s">
        <v>107</v>
      </c>
      <c r="AA2355" t="s">
        <v>45</v>
      </c>
      <c r="AB2355" t="s">
        <v>77</v>
      </c>
      <c r="AC2355">
        <v>5</v>
      </c>
      <c r="AD2355" t="s">
        <v>78</v>
      </c>
      <c r="AE2355" t="s">
        <v>48</v>
      </c>
      <c r="AF2355" t="s">
        <v>49</v>
      </c>
      <c r="AG2355" t="s">
        <v>50</v>
      </c>
      <c r="AH2355">
        <v>0.33</v>
      </c>
      <c r="AI2355" t="s">
        <v>80</v>
      </c>
      <c r="AJ2355" t="s">
        <v>91</v>
      </c>
    </row>
    <row r="2356" spans="1:36">
      <c r="A2356" t="s">
        <v>3680</v>
      </c>
      <c r="B2356">
        <f>1</f>
        <v>1</v>
      </c>
      <c r="C2356" t="s">
        <v>157</v>
      </c>
      <c r="D2356" t="str">
        <f>VLOOKUP(Table1[[#This Row],[State Name]], Lookup!$A$2:$B$33, 2, FALSE)</f>
        <v>KA</v>
      </c>
      <c r="E2356" t="s">
        <v>258</v>
      </c>
      <c r="F2356">
        <v>2019</v>
      </c>
      <c r="G2356" t="s">
        <v>117</v>
      </c>
      <c r="H2356">
        <f t="shared" si="36"/>
        <v>12</v>
      </c>
      <c r="I2356" s="3">
        <f>DATE(Table1[[#This Row],[Year]],Table1[[#This Row],[Month_Number]],1)</f>
        <v>43800</v>
      </c>
      <c r="J2356" t="s">
        <v>84</v>
      </c>
      <c r="K2356" t="s">
        <v>2028</v>
      </c>
      <c r="L2356" t="s">
        <v>37</v>
      </c>
      <c r="M2356">
        <v>5</v>
      </c>
      <c r="N2356" t="s">
        <v>86</v>
      </c>
      <c r="O2356">
        <v>9</v>
      </c>
      <c r="P2356">
        <v>0</v>
      </c>
      <c r="Q2356" t="s">
        <v>103</v>
      </c>
      <c r="R2356" t="s">
        <v>88</v>
      </c>
      <c r="S2356" t="s">
        <v>73</v>
      </c>
      <c r="T2356" t="s">
        <v>74</v>
      </c>
      <c r="U2356" t="s">
        <v>106</v>
      </c>
      <c r="V2356">
        <v>61</v>
      </c>
      <c r="W2356">
        <v>56</v>
      </c>
      <c r="X2356" t="str">
        <f>IF(Table1[[#This Row],[Driver Age]]&lt;25,"(&lt;25) Young",IF(Table1[[#This Row],[Driver Age]]&lt;=60,"(25–60) Adult","(&gt;60) Senior"))</f>
        <v>(25–60) Adult</v>
      </c>
      <c r="Y2356" t="s">
        <v>75</v>
      </c>
      <c r="Z2356" t="s">
        <v>33</v>
      </c>
      <c r="AA2356" t="s">
        <v>45</v>
      </c>
      <c r="AB2356" t="s">
        <v>64</v>
      </c>
      <c r="AC2356">
        <v>23</v>
      </c>
      <c r="AD2356" t="s">
        <v>47</v>
      </c>
      <c r="AE2356" t="s">
        <v>65</v>
      </c>
      <c r="AF2356" t="s">
        <v>26</v>
      </c>
      <c r="AG2356" t="s">
        <v>143</v>
      </c>
      <c r="AH2356">
        <v>0</v>
      </c>
      <c r="AI2356" t="s">
        <v>66</v>
      </c>
      <c r="AJ2356" t="s">
        <v>52</v>
      </c>
    </row>
    <row r="2357" spans="1:36">
      <c r="A2357" t="s">
        <v>3681</v>
      </c>
      <c r="B2357">
        <f>1</f>
        <v>1</v>
      </c>
      <c r="C2357" t="s">
        <v>286</v>
      </c>
      <c r="D2357" t="str">
        <f>VLOOKUP(Table1[[#This Row],[State Name]], Lookup!$A$2:$B$33, 2, FALSE)</f>
        <v>GA</v>
      </c>
      <c r="E2357" t="s">
        <v>33</v>
      </c>
      <c r="F2357">
        <v>2022</v>
      </c>
      <c r="G2357" t="s">
        <v>117</v>
      </c>
      <c r="H2357">
        <f t="shared" si="36"/>
        <v>12</v>
      </c>
      <c r="I2357" s="3">
        <f>DATE(Table1[[#This Row],[Year]],Table1[[#This Row],[Month_Number]],1)</f>
        <v>44896</v>
      </c>
      <c r="J2357" t="s">
        <v>146</v>
      </c>
      <c r="K2357" t="s">
        <v>1024</v>
      </c>
      <c r="L2357" t="s">
        <v>59</v>
      </c>
      <c r="M2357">
        <v>4</v>
      </c>
      <c r="N2357" t="s">
        <v>86</v>
      </c>
      <c r="O2357">
        <v>2</v>
      </c>
      <c r="P2357">
        <v>2</v>
      </c>
      <c r="Q2357" t="s">
        <v>72</v>
      </c>
      <c r="R2357" t="s">
        <v>104</v>
      </c>
      <c r="S2357" t="s">
        <v>41</v>
      </c>
      <c r="T2357" t="s">
        <v>42</v>
      </c>
      <c r="U2357" t="s">
        <v>89</v>
      </c>
      <c r="V2357">
        <v>102</v>
      </c>
      <c r="W2357">
        <v>50</v>
      </c>
      <c r="X2357" t="str">
        <f>IF(Table1[[#This Row],[Driver Age]]&lt;25,"(&lt;25) Young",IF(Table1[[#This Row],[Driver Age]]&lt;=60,"(25–60) Adult","(&gt;60) Senior"))</f>
        <v>(25–60) Adult</v>
      </c>
      <c r="Y2357" t="s">
        <v>75</v>
      </c>
      <c r="Z2357" t="s">
        <v>107</v>
      </c>
      <c r="AA2357" t="s">
        <v>45</v>
      </c>
      <c r="AB2357" t="s">
        <v>97</v>
      </c>
      <c r="AC2357">
        <v>8</v>
      </c>
      <c r="AD2357" t="s">
        <v>78</v>
      </c>
      <c r="AE2357" t="s">
        <v>79</v>
      </c>
      <c r="AF2357" t="s">
        <v>49</v>
      </c>
      <c r="AG2357" t="s">
        <v>50</v>
      </c>
      <c r="AH2357">
        <v>1</v>
      </c>
      <c r="AI2357" t="s">
        <v>66</v>
      </c>
      <c r="AJ2357" t="s">
        <v>67</v>
      </c>
    </row>
    <row r="2358" spans="1:36">
      <c r="A2358" t="s">
        <v>3682</v>
      </c>
      <c r="B2358">
        <f>1</f>
        <v>1</v>
      </c>
      <c r="C2358" t="s">
        <v>152</v>
      </c>
      <c r="D2358" t="str">
        <f>VLOOKUP(Table1[[#This Row],[State Name]], Lookup!$A$2:$B$33, 2, FALSE)</f>
        <v>AP</v>
      </c>
      <c r="E2358" t="s">
        <v>273</v>
      </c>
      <c r="F2358">
        <v>2023</v>
      </c>
      <c r="G2358" t="s">
        <v>111</v>
      </c>
      <c r="H2358">
        <f t="shared" si="36"/>
        <v>10</v>
      </c>
      <c r="I2358" s="3">
        <f>DATE(Table1[[#This Row],[Year]],Table1[[#This Row],[Month_Number]],1)</f>
        <v>45200</v>
      </c>
      <c r="J2358" t="s">
        <v>57</v>
      </c>
      <c r="K2358" t="s">
        <v>319</v>
      </c>
      <c r="L2358" t="s">
        <v>50</v>
      </c>
      <c r="M2358">
        <v>1</v>
      </c>
      <c r="N2358" t="s">
        <v>128</v>
      </c>
      <c r="O2358">
        <v>10</v>
      </c>
      <c r="P2358">
        <v>3</v>
      </c>
      <c r="Q2358" t="s">
        <v>39</v>
      </c>
      <c r="R2358" t="s">
        <v>61</v>
      </c>
      <c r="S2358" t="s">
        <v>120</v>
      </c>
      <c r="T2358" t="s">
        <v>63</v>
      </c>
      <c r="U2358" t="s">
        <v>33</v>
      </c>
      <c r="V2358">
        <v>42</v>
      </c>
      <c r="W2358">
        <v>68</v>
      </c>
      <c r="X2358" t="str">
        <f>IF(Table1[[#This Row],[Driver Age]]&lt;25,"(&lt;25) Young",IF(Table1[[#This Row],[Driver Age]]&lt;=60,"(25–60) Adult","(&gt;60) Senior"))</f>
        <v>(&gt;60) Senior</v>
      </c>
      <c r="Y2358" t="s">
        <v>44</v>
      </c>
      <c r="Z2358" t="s">
        <v>107</v>
      </c>
      <c r="AA2358" t="s">
        <v>76</v>
      </c>
      <c r="AB2358" t="s">
        <v>97</v>
      </c>
      <c r="AC2358">
        <v>15</v>
      </c>
      <c r="AD2358" t="s">
        <v>135</v>
      </c>
      <c r="AE2358" t="s">
        <v>79</v>
      </c>
      <c r="AF2358" t="s">
        <v>49</v>
      </c>
      <c r="AG2358" t="s">
        <v>50</v>
      </c>
      <c r="AH2358">
        <v>0.3</v>
      </c>
      <c r="AI2358" t="s">
        <v>51</v>
      </c>
      <c r="AJ2358" t="s">
        <v>109</v>
      </c>
    </row>
    <row r="2359" spans="1:36">
      <c r="A2359" t="s">
        <v>3683</v>
      </c>
      <c r="B2359">
        <f>1</f>
        <v>1</v>
      </c>
      <c r="C2359" t="s">
        <v>177</v>
      </c>
      <c r="D2359" t="str">
        <f>VLOOKUP(Table1[[#This Row],[State Name]], Lookup!$A$2:$B$33, 2, FALSE)</f>
        <v>MH</v>
      </c>
      <c r="E2359" t="s">
        <v>577</v>
      </c>
      <c r="F2359">
        <v>2022</v>
      </c>
      <c r="G2359" t="s">
        <v>83</v>
      </c>
      <c r="H2359">
        <f t="shared" si="36"/>
        <v>6</v>
      </c>
      <c r="I2359" s="3">
        <f>DATE(Table1[[#This Row],[Year]],Table1[[#This Row],[Month_Number]],1)</f>
        <v>44713</v>
      </c>
      <c r="J2359" t="s">
        <v>35</v>
      </c>
      <c r="K2359" t="s">
        <v>2528</v>
      </c>
      <c r="L2359" t="s">
        <v>50</v>
      </c>
      <c r="M2359">
        <v>4</v>
      </c>
      <c r="N2359" t="s">
        <v>128</v>
      </c>
      <c r="O2359">
        <v>1</v>
      </c>
      <c r="P2359">
        <v>3</v>
      </c>
      <c r="Q2359" t="s">
        <v>39</v>
      </c>
      <c r="R2359" t="s">
        <v>61</v>
      </c>
      <c r="S2359" t="s">
        <v>73</v>
      </c>
      <c r="T2359" t="s">
        <v>63</v>
      </c>
      <c r="U2359" t="s">
        <v>33</v>
      </c>
      <c r="V2359">
        <v>104</v>
      </c>
      <c r="W2359">
        <v>29</v>
      </c>
      <c r="X2359" t="str">
        <f>IF(Table1[[#This Row],[Driver Age]]&lt;25,"(&lt;25) Young",IF(Table1[[#This Row],[Driver Age]]&lt;=60,"(25–60) Adult","(&gt;60) Senior"))</f>
        <v>(25–60) Adult</v>
      </c>
      <c r="Y2359" t="s">
        <v>75</v>
      </c>
      <c r="Z2359" t="s">
        <v>33</v>
      </c>
      <c r="AA2359" t="s">
        <v>76</v>
      </c>
      <c r="AB2359" t="s">
        <v>97</v>
      </c>
      <c r="AC2359">
        <v>4</v>
      </c>
      <c r="AD2359" t="s">
        <v>47</v>
      </c>
      <c r="AE2359" t="s">
        <v>79</v>
      </c>
      <c r="AF2359" t="s">
        <v>49</v>
      </c>
      <c r="AG2359" t="s">
        <v>50</v>
      </c>
      <c r="AH2359">
        <v>3</v>
      </c>
      <c r="AI2359" t="s">
        <v>80</v>
      </c>
      <c r="AJ2359" t="s">
        <v>67</v>
      </c>
    </row>
    <row r="2360" spans="1:36">
      <c r="A2360" t="s">
        <v>3684</v>
      </c>
      <c r="B2360">
        <f>1</f>
        <v>1</v>
      </c>
      <c r="C2360" t="s">
        <v>122</v>
      </c>
      <c r="D2360" t="str">
        <f>VLOOKUP(Table1[[#This Row],[State Name]], Lookup!$A$2:$B$33, 2, FALSE)</f>
        <v>RJ</v>
      </c>
      <c r="E2360" t="s">
        <v>123</v>
      </c>
      <c r="F2360">
        <v>2022</v>
      </c>
      <c r="G2360" t="s">
        <v>117</v>
      </c>
      <c r="H2360">
        <f t="shared" si="36"/>
        <v>12</v>
      </c>
      <c r="I2360" s="3">
        <f>DATE(Table1[[#This Row],[Year]],Table1[[#This Row],[Month_Number]],1)</f>
        <v>44896</v>
      </c>
      <c r="J2360" t="s">
        <v>35</v>
      </c>
      <c r="K2360" t="s">
        <v>3685</v>
      </c>
      <c r="L2360" t="s">
        <v>37</v>
      </c>
      <c r="M2360">
        <v>1</v>
      </c>
      <c r="N2360" t="s">
        <v>113</v>
      </c>
      <c r="O2360">
        <v>5</v>
      </c>
      <c r="P2360">
        <v>0</v>
      </c>
      <c r="Q2360" t="s">
        <v>87</v>
      </c>
      <c r="R2360" t="s">
        <v>104</v>
      </c>
      <c r="S2360" t="s">
        <v>73</v>
      </c>
      <c r="T2360" t="s">
        <v>42</v>
      </c>
      <c r="U2360" t="s">
        <v>106</v>
      </c>
      <c r="V2360">
        <v>115</v>
      </c>
      <c r="W2360">
        <v>66</v>
      </c>
      <c r="X2360" t="str">
        <f>IF(Table1[[#This Row],[Driver Age]]&lt;25,"(&lt;25) Young",IF(Table1[[#This Row],[Driver Age]]&lt;=60,"(25–60) Adult","(&gt;60) Senior"))</f>
        <v>(&gt;60) Senior</v>
      </c>
      <c r="Y2360" t="s">
        <v>44</v>
      </c>
      <c r="Z2360" t="s">
        <v>33</v>
      </c>
      <c r="AA2360" t="s">
        <v>45</v>
      </c>
      <c r="AB2360" t="s">
        <v>46</v>
      </c>
      <c r="AC2360">
        <v>11</v>
      </c>
      <c r="AD2360" t="s">
        <v>78</v>
      </c>
      <c r="AE2360" t="s">
        <v>79</v>
      </c>
      <c r="AF2360" t="s">
        <v>49</v>
      </c>
      <c r="AG2360" t="s">
        <v>143</v>
      </c>
      <c r="AH2360">
        <v>0</v>
      </c>
      <c r="AI2360" t="s">
        <v>51</v>
      </c>
      <c r="AJ2360" t="s">
        <v>81</v>
      </c>
    </row>
    <row r="2361" spans="1:36">
      <c r="A2361" t="s">
        <v>3686</v>
      </c>
      <c r="B2361">
        <f>1</f>
        <v>1</v>
      </c>
      <c r="C2361" t="s">
        <v>191</v>
      </c>
      <c r="D2361" t="str">
        <f>VLOOKUP(Table1[[#This Row],[State Name]], Lookup!$A$2:$B$33, 2, FALSE)</f>
        <v>CH</v>
      </c>
      <c r="E2361" t="s">
        <v>33</v>
      </c>
      <c r="F2361">
        <v>2020</v>
      </c>
      <c r="G2361" t="s">
        <v>171</v>
      </c>
      <c r="H2361">
        <f t="shared" si="36"/>
        <v>2</v>
      </c>
      <c r="I2361" s="3">
        <f>DATE(Table1[[#This Row],[Year]],Table1[[#This Row],[Month_Number]],1)</f>
        <v>43862</v>
      </c>
      <c r="J2361" t="s">
        <v>35</v>
      </c>
      <c r="K2361" t="s">
        <v>3687</v>
      </c>
      <c r="L2361" t="s">
        <v>59</v>
      </c>
      <c r="M2361">
        <v>5</v>
      </c>
      <c r="N2361" t="s">
        <v>128</v>
      </c>
      <c r="O2361">
        <v>7</v>
      </c>
      <c r="P2361">
        <v>0</v>
      </c>
      <c r="Q2361" t="s">
        <v>39</v>
      </c>
      <c r="R2361" t="s">
        <v>40</v>
      </c>
      <c r="S2361" t="s">
        <v>120</v>
      </c>
      <c r="T2361" t="s">
        <v>105</v>
      </c>
      <c r="U2361" t="s">
        <v>89</v>
      </c>
      <c r="V2361">
        <v>74</v>
      </c>
      <c r="W2361">
        <v>65</v>
      </c>
      <c r="X2361" t="str">
        <f>IF(Table1[[#This Row],[Driver Age]]&lt;25,"(&lt;25) Young",IF(Table1[[#This Row],[Driver Age]]&lt;=60,"(25–60) Adult","(&gt;60) Senior"))</f>
        <v>(&gt;60) Senior</v>
      </c>
      <c r="Y2361" t="s">
        <v>75</v>
      </c>
      <c r="Z2361" t="s">
        <v>33</v>
      </c>
      <c r="AA2361" t="s">
        <v>76</v>
      </c>
      <c r="AB2361" t="s">
        <v>97</v>
      </c>
      <c r="AC2361">
        <v>17</v>
      </c>
      <c r="AD2361" t="s">
        <v>114</v>
      </c>
      <c r="AE2361" t="s">
        <v>48</v>
      </c>
      <c r="AF2361" t="s">
        <v>49</v>
      </c>
      <c r="AG2361" t="s">
        <v>143</v>
      </c>
      <c r="AH2361">
        <v>0</v>
      </c>
      <c r="AI2361" t="s">
        <v>51</v>
      </c>
      <c r="AJ2361" t="s">
        <v>91</v>
      </c>
    </row>
    <row r="2362" spans="1:36">
      <c r="A2362" t="s">
        <v>3688</v>
      </c>
      <c r="B2362">
        <f>1</f>
        <v>1</v>
      </c>
      <c r="C2362" t="s">
        <v>215</v>
      </c>
      <c r="D2362" t="str">
        <f>VLOOKUP(Table1[[#This Row],[State Name]], Lookup!$A$2:$B$33, 2, FALSE)</f>
        <v>KL</v>
      </c>
      <c r="E2362" t="s">
        <v>33</v>
      </c>
      <c r="F2362">
        <v>2021</v>
      </c>
      <c r="G2362" t="s">
        <v>83</v>
      </c>
      <c r="H2362">
        <f t="shared" si="36"/>
        <v>6</v>
      </c>
      <c r="I2362" s="3">
        <f>DATE(Table1[[#This Row],[Year]],Table1[[#This Row],[Month_Number]],1)</f>
        <v>44348</v>
      </c>
      <c r="J2362" t="s">
        <v>84</v>
      </c>
      <c r="K2362" t="s">
        <v>2802</v>
      </c>
      <c r="L2362" t="s">
        <v>37</v>
      </c>
      <c r="M2362">
        <v>4</v>
      </c>
      <c r="N2362" t="s">
        <v>162</v>
      </c>
      <c r="O2362">
        <v>0</v>
      </c>
      <c r="P2362">
        <v>4</v>
      </c>
      <c r="Q2362" t="s">
        <v>72</v>
      </c>
      <c r="R2362" t="s">
        <v>61</v>
      </c>
      <c r="S2362" t="s">
        <v>62</v>
      </c>
      <c r="T2362" t="s">
        <v>63</v>
      </c>
      <c r="U2362" t="s">
        <v>106</v>
      </c>
      <c r="V2362">
        <v>68</v>
      </c>
      <c r="W2362">
        <v>38</v>
      </c>
      <c r="X2362" t="str">
        <f>IF(Table1[[#This Row],[Driver Age]]&lt;25,"(&lt;25) Young",IF(Table1[[#This Row],[Driver Age]]&lt;=60,"(25–60) Adult","(&gt;60) Senior"))</f>
        <v>(25–60) Adult</v>
      </c>
      <c r="Y2362" t="s">
        <v>44</v>
      </c>
      <c r="Z2362" t="s">
        <v>90</v>
      </c>
      <c r="AA2362" t="s">
        <v>45</v>
      </c>
      <c r="AB2362" t="s">
        <v>77</v>
      </c>
      <c r="AC2362">
        <v>18</v>
      </c>
      <c r="AD2362" t="s">
        <v>114</v>
      </c>
      <c r="AE2362" t="s">
        <v>48</v>
      </c>
      <c r="AF2362" t="s">
        <v>26</v>
      </c>
      <c r="AG2362" t="s">
        <v>50</v>
      </c>
      <c r="AH2362">
        <v>0</v>
      </c>
      <c r="AI2362" t="s">
        <v>108</v>
      </c>
      <c r="AJ2362" t="s">
        <v>52</v>
      </c>
    </row>
    <row r="2363" spans="1:36">
      <c r="A2363" t="s">
        <v>3689</v>
      </c>
      <c r="B2363">
        <f>1</f>
        <v>1</v>
      </c>
      <c r="C2363" t="s">
        <v>215</v>
      </c>
      <c r="D2363" t="str">
        <f>VLOOKUP(Table1[[#This Row],[State Name]], Lookup!$A$2:$B$33, 2, FALSE)</f>
        <v>KL</v>
      </c>
      <c r="E2363" t="s">
        <v>33</v>
      </c>
      <c r="F2363">
        <v>2020</v>
      </c>
      <c r="G2363" t="s">
        <v>171</v>
      </c>
      <c r="H2363">
        <f t="shared" si="36"/>
        <v>2</v>
      </c>
      <c r="I2363" s="3">
        <f>DATE(Table1[[#This Row],[Year]],Table1[[#This Row],[Month_Number]],1)</f>
        <v>43862</v>
      </c>
      <c r="J2363" t="s">
        <v>35</v>
      </c>
      <c r="K2363" t="s">
        <v>479</v>
      </c>
      <c r="L2363" t="s">
        <v>50</v>
      </c>
      <c r="M2363">
        <v>2</v>
      </c>
      <c r="N2363" t="s">
        <v>113</v>
      </c>
      <c r="O2363">
        <v>4</v>
      </c>
      <c r="P2363">
        <v>2</v>
      </c>
      <c r="Q2363" t="s">
        <v>39</v>
      </c>
      <c r="R2363" t="s">
        <v>88</v>
      </c>
      <c r="S2363" t="s">
        <v>41</v>
      </c>
      <c r="T2363" t="s">
        <v>74</v>
      </c>
      <c r="U2363" t="s">
        <v>106</v>
      </c>
      <c r="V2363">
        <v>117</v>
      </c>
      <c r="W2363">
        <v>59</v>
      </c>
      <c r="X2363" t="str">
        <f>IF(Table1[[#This Row],[Driver Age]]&lt;25,"(&lt;25) Young",IF(Table1[[#This Row],[Driver Age]]&lt;=60,"(25–60) Adult","(&gt;60) Senior"))</f>
        <v>(25–60) Adult</v>
      </c>
      <c r="Y2363" t="s">
        <v>44</v>
      </c>
      <c r="Z2363" t="s">
        <v>107</v>
      </c>
      <c r="AA2363" t="s">
        <v>45</v>
      </c>
      <c r="AB2363" t="s">
        <v>97</v>
      </c>
      <c r="AC2363">
        <v>2</v>
      </c>
      <c r="AD2363" t="s">
        <v>47</v>
      </c>
      <c r="AE2363" t="s">
        <v>48</v>
      </c>
      <c r="AF2363" t="s">
        <v>49</v>
      </c>
      <c r="AG2363" t="s">
        <v>50</v>
      </c>
      <c r="AH2363">
        <v>0.5</v>
      </c>
      <c r="AI2363" t="s">
        <v>66</v>
      </c>
      <c r="AJ2363" t="s">
        <v>81</v>
      </c>
    </row>
    <row r="2364" spans="1:36">
      <c r="A2364" t="s">
        <v>3690</v>
      </c>
      <c r="B2364">
        <f>1</f>
        <v>1</v>
      </c>
      <c r="C2364" t="s">
        <v>145</v>
      </c>
      <c r="D2364" t="str">
        <f>VLOOKUP(Table1[[#This Row],[State Name]], Lookup!$A$2:$B$33, 2, FALSE)</f>
        <v>TS</v>
      </c>
      <c r="E2364" t="s">
        <v>33</v>
      </c>
      <c r="F2364">
        <v>2023</v>
      </c>
      <c r="G2364" t="s">
        <v>100</v>
      </c>
      <c r="H2364">
        <f t="shared" si="36"/>
        <v>11</v>
      </c>
      <c r="I2364" s="3">
        <f>DATE(Table1[[#This Row],[Year]],Table1[[#This Row],[Month_Number]],1)</f>
        <v>45231</v>
      </c>
      <c r="J2364" t="s">
        <v>35</v>
      </c>
      <c r="K2364" t="s">
        <v>1478</v>
      </c>
      <c r="L2364" t="s">
        <v>50</v>
      </c>
      <c r="M2364">
        <v>4</v>
      </c>
      <c r="N2364" t="s">
        <v>38</v>
      </c>
      <c r="O2364">
        <v>0</v>
      </c>
      <c r="P2364">
        <v>2</v>
      </c>
      <c r="Q2364" t="s">
        <v>72</v>
      </c>
      <c r="R2364" t="s">
        <v>61</v>
      </c>
      <c r="S2364" t="s">
        <v>62</v>
      </c>
      <c r="T2364" t="s">
        <v>42</v>
      </c>
      <c r="U2364" t="s">
        <v>89</v>
      </c>
      <c r="V2364">
        <v>67</v>
      </c>
      <c r="W2364">
        <v>27</v>
      </c>
      <c r="X2364" t="str">
        <f>IF(Table1[[#This Row],[Driver Age]]&lt;25,"(&lt;25) Young",IF(Table1[[#This Row],[Driver Age]]&lt;=60,"(25–60) Adult","(&gt;60) Senior"))</f>
        <v>(25–60) Adult</v>
      </c>
      <c r="Y2364" t="s">
        <v>75</v>
      </c>
      <c r="Z2364" t="s">
        <v>33</v>
      </c>
      <c r="AA2364" t="s">
        <v>45</v>
      </c>
      <c r="AB2364" t="s">
        <v>97</v>
      </c>
      <c r="AC2364">
        <v>19</v>
      </c>
      <c r="AD2364" t="s">
        <v>114</v>
      </c>
      <c r="AE2364" t="s">
        <v>79</v>
      </c>
      <c r="AF2364" t="s">
        <v>49</v>
      </c>
      <c r="AG2364" t="s">
        <v>50</v>
      </c>
      <c r="AH2364">
        <v>0</v>
      </c>
      <c r="AI2364" t="s">
        <v>80</v>
      </c>
      <c r="AJ2364" t="s">
        <v>52</v>
      </c>
    </row>
    <row r="2365" spans="1:36">
      <c r="A2365" t="s">
        <v>3691</v>
      </c>
      <c r="B2365">
        <f>1</f>
        <v>1</v>
      </c>
      <c r="C2365" t="s">
        <v>206</v>
      </c>
      <c r="D2365" t="str">
        <f>VLOOKUP(Table1[[#This Row],[State Name]], Lookup!$A$2:$B$33, 2, FALSE)</f>
        <v>OD</v>
      </c>
      <c r="E2365" t="s">
        <v>33</v>
      </c>
      <c r="F2365">
        <v>2022</v>
      </c>
      <c r="G2365" t="s">
        <v>94</v>
      </c>
      <c r="H2365">
        <f t="shared" si="36"/>
        <v>8</v>
      </c>
      <c r="I2365" s="3">
        <f>DATE(Table1[[#This Row],[Year]],Table1[[#This Row],[Month_Number]],1)</f>
        <v>44774</v>
      </c>
      <c r="J2365" t="s">
        <v>57</v>
      </c>
      <c r="K2365" t="s">
        <v>3692</v>
      </c>
      <c r="L2365" t="s">
        <v>37</v>
      </c>
      <c r="M2365">
        <v>3</v>
      </c>
      <c r="N2365" t="s">
        <v>60</v>
      </c>
      <c r="O2365">
        <v>4</v>
      </c>
      <c r="P2365">
        <v>0</v>
      </c>
      <c r="Q2365" t="s">
        <v>72</v>
      </c>
      <c r="R2365" t="s">
        <v>104</v>
      </c>
      <c r="S2365" t="s">
        <v>62</v>
      </c>
      <c r="T2365" t="s">
        <v>63</v>
      </c>
      <c r="U2365" t="s">
        <v>89</v>
      </c>
      <c r="V2365">
        <v>51</v>
      </c>
      <c r="W2365">
        <v>30</v>
      </c>
      <c r="X2365" t="str">
        <f>IF(Table1[[#This Row],[Driver Age]]&lt;25,"(&lt;25) Young",IF(Table1[[#This Row],[Driver Age]]&lt;=60,"(25–60) Adult","(&gt;60) Senior"))</f>
        <v>(25–60) Adult</v>
      </c>
      <c r="Y2365" t="s">
        <v>75</v>
      </c>
      <c r="Z2365" t="s">
        <v>90</v>
      </c>
      <c r="AA2365" t="s">
        <v>76</v>
      </c>
      <c r="AB2365" t="s">
        <v>64</v>
      </c>
      <c r="AC2365">
        <v>1</v>
      </c>
      <c r="AD2365" t="s">
        <v>47</v>
      </c>
      <c r="AE2365" t="s">
        <v>79</v>
      </c>
      <c r="AF2365" t="s">
        <v>49</v>
      </c>
      <c r="AG2365" t="s">
        <v>143</v>
      </c>
      <c r="AH2365">
        <v>0</v>
      </c>
      <c r="AI2365" t="s">
        <v>80</v>
      </c>
      <c r="AJ2365" t="s">
        <v>52</v>
      </c>
    </row>
    <row r="2366" spans="1:36">
      <c r="A2366" t="s">
        <v>3693</v>
      </c>
      <c r="B2366">
        <f>1</f>
        <v>1</v>
      </c>
      <c r="C2366" t="s">
        <v>137</v>
      </c>
      <c r="D2366" t="str">
        <f>VLOOKUP(Table1[[#This Row],[State Name]], Lookup!$A$2:$B$33, 2, FALSE)</f>
        <v>AS</v>
      </c>
      <c r="E2366" t="s">
        <v>33</v>
      </c>
      <c r="F2366">
        <v>2020</v>
      </c>
      <c r="G2366" t="s">
        <v>117</v>
      </c>
      <c r="H2366">
        <f t="shared" si="36"/>
        <v>12</v>
      </c>
      <c r="I2366" s="3">
        <f>DATE(Table1[[#This Row],[Year]],Table1[[#This Row],[Month_Number]],1)</f>
        <v>44166</v>
      </c>
      <c r="J2366" t="s">
        <v>146</v>
      </c>
      <c r="K2366" t="s">
        <v>1523</v>
      </c>
      <c r="L2366" t="s">
        <v>37</v>
      </c>
      <c r="M2366">
        <v>3</v>
      </c>
      <c r="N2366" t="s">
        <v>71</v>
      </c>
      <c r="O2366">
        <v>5</v>
      </c>
      <c r="P2366">
        <v>2</v>
      </c>
      <c r="Q2366" t="s">
        <v>119</v>
      </c>
      <c r="R2366" t="s">
        <v>88</v>
      </c>
      <c r="S2366" t="s">
        <v>73</v>
      </c>
      <c r="T2366" t="s">
        <v>42</v>
      </c>
      <c r="U2366" t="s">
        <v>89</v>
      </c>
      <c r="V2366">
        <v>98</v>
      </c>
      <c r="W2366">
        <v>44</v>
      </c>
      <c r="X2366" t="str">
        <f>IF(Table1[[#This Row],[Driver Age]]&lt;25,"(&lt;25) Young",IF(Table1[[#This Row],[Driver Age]]&lt;=60,"(25–60) Adult","(&gt;60) Senior"))</f>
        <v>(25–60) Adult</v>
      </c>
      <c r="Y2366" t="s">
        <v>44</v>
      </c>
      <c r="Z2366" t="s">
        <v>33</v>
      </c>
      <c r="AA2366" t="s">
        <v>76</v>
      </c>
      <c r="AB2366" t="s">
        <v>64</v>
      </c>
      <c r="AC2366">
        <v>1</v>
      </c>
      <c r="AD2366" t="s">
        <v>47</v>
      </c>
      <c r="AE2366" t="s">
        <v>48</v>
      </c>
      <c r="AF2366" t="s">
        <v>49</v>
      </c>
      <c r="AG2366" t="s">
        <v>50</v>
      </c>
      <c r="AH2366">
        <v>0.4</v>
      </c>
      <c r="AI2366" t="s">
        <v>108</v>
      </c>
      <c r="AJ2366" t="s">
        <v>67</v>
      </c>
    </row>
    <row r="2367" spans="1:36">
      <c r="A2367" t="s">
        <v>3694</v>
      </c>
      <c r="B2367">
        <f>1</f>
        <v>1</v>
      </c>
      <c r="C2367" t="s">
        <v>220</v>
      </c>
      <c r="D2367" t="str">
        <f>VLOOKUP(Table1[[#This Row],[State Name]], Lookup!$A$2:$B$33, 2, FALSE)</f>
        <v>NL</v>
      </c>
      <c r="E2367" t="s">
        <v>33</v>
      </c>
      <c r="F2367">
        <v>2021</v>
      </c>
      <c r="G2367" t="s">
        <v>130</v>
      </c>
      <c r="H2367">
        <f t="shared" si="36"/>
        <v>4</v>
      </c>
      <c r="I2367" s="3">
        <f>DATE(Table1[[#This Row],[Year]],Table1[[#This Row],[Month_Number]],1)</f>
        <v>44287</v>
      </c>
      <c r="J2367" t="s">
        <v>35</v>
      </c>
      <c r="K2367" t="s">
        <v>1547</v>
      </c>
      <c r="L2367" t="s">
        <v>50</v>
      </c>
      <c r="M2367">
        <v>2</v>
      </c>
      <c r="N2367" t="s">
        <v>113</v>
      </c>
      <c r="O2367">
        <v>3</v>
      </c>
      <c r="P2367">
        <v>1</v>
      </c>
      <c r="Q2367" t="s">
        <v>119</v>
      </c>
      <c r="R2367" t="s">
        <v>88</v>
      </c>
      <c r="S2367" t="s">
        <v>62</v>
      </c>
      <c r="T2367" t="s">
        <v>105</v>
      </c>
      <c r="U2367" t="s">
        <v>43</v>
      </c>
      <c r="V2367">
        <v>30</v>
      </c>
      <c r="W2367">
        <v>66</v>
      </c>
      <c r="X2367" t="str">
        <f>IF(Table1[[#This Row],[Driver Age]]&lt;25,"(&lt;25) Young",IF(Table1[[#This Row],[Driver Age]]&lt;=60,"(25–60) Adult","(&gt;60) Senior"))</f>
        <v>(&gt;60) Senior</v>
      </c>
      <c r="Y2367" t="s">
        <v>75</v>
      </c>
      <c r="Z2367" t="s">
        <v>90</v>
      </c>
      <c r="AA2367" t="s">
        <v>45</v>
      </c>
      <c r="AB2367" t="s">
        <v>64</v>
      </c>
      <c r="AC2367">
        <v>11</v>
      </c>
      <c r="AD2367" t="s">
        <v>78</v>
      </c>
      <c r="AE2367" t="s">
        <v>48</v>
      </c>
      <c r="AF2367" t="s">
        <v>49</v>
      </c>
      <c r="AG2367" t="s">
        <v>50</v>
      </c>
      <c r="AH2367">
        <v>0.33</v>
      </c>
      <c r="AI2367" t="s">
        <v>51</v>
      </c>
      <c r="AJ2367" t="s">
        <v>109</v>
      </c>
    </row>
    <row r="2368" spans="1:36">
      <c r="A2368" t="s">
        <v>3695</v>
      </c>
      <c r="B2368">
        <f>1</f>
        <v>1</v>
      </c>
      <c r="C2368" t="s">
        <v>69</v>
      </c>
      <c r="D2368" t="str">
        <f>VLOOKUP(Table1[[#This Row],[State Name]], Lookup!$A$2:$B$33, 2, FALSE)</f>
        <v>CG</v>
      </c>
      <c r="E2368" t="s">
        <v>33</v>
      </c>
      <c r="F2368">
        <v>2023</v>
      </c>
      <c r="G2368" t="s">
        <v>192</v>
      </c>
      <c r="H2368">
        <f t="shared" si="36"/>
        <v>3</v>
      </c>
      <c r="I2368" s="3">
        <f>DATE(Table1[[#This Row],[Year]],Table1[[#This Row],[Month_Number]],1)</f>
        <v>44986</v>
      </c>
      <c r="J2368" t="s">
        <v>101</v>
      </c>
      <c r="K2368" t="s">
        <v>2048</v>
      </c>
      <c r="L2368" t="s">
        <v>59</v>
      </c>
      <c r="M2368">
        <v>1</v>
      </c>
      <c r="N2368" t="s">
        <v>162</v>
      </c>
      <c r="O2368">
        <v>6</v>
      </c>
      <c r="P2368">
        <v>1</v>
      </c>
      <c r="Q2368" t="s">
        <v>39</v>
      </c>
      <c r="R2368" t="s">
        <v>104</v>
      </c>
      <c r="S2368" t="s">
        <v>41</v>
      </c>
      <c r="T2368" t="s">
        <v>74</v>
      </c>
      <c r="U2368" t="s">
        <v>106</v>
      </c>
      <c r="V2368">
        <v>47</v>
      </c>
      <c r="W2368">
        <v>65</v>
      </c>
      <c r="X2368" t="str">
        <f>IF(Table1[[#This Row],[Driver Age]]&lt;25,"(&lt;25) Young",IF(Table1[[#This Row],[Driver Age]]&lt;=60,"(25–60) Adult","(&gt;60) Senior"))</f>
        <v>(&gt;60) Senior</v>
      </c>
      <c r="Y2368" t="s">
        <v>44</v>
      </c>
      <c r="Z2368" t="s">
        <v>90</v>
      </c>
      <c r="AA2368" t="s">
        <v>76</v>
      </c>
      <c r="AB2368" t="s">
        <v>64</v>
      </c>
      <c r="AC2368">
        <v>1</v>
      </c>
      <c r="AD2368" t="s">
        <v>47</v>
      </c>
      <c r="AE2368" t="s">
        <v>79</v>
      </c>
      <c r="AF2368" t="s">
        <v>49</v>
      </c>
      <c r="AG2368" t="s">
        <v>50</v>
      </c>
      <c r="AH2368">
        <v>0.17</v>
      </c>
      <c r="AI2368" t="s">
        <v>51</v>
      </c>
      <c r="AJ2368" t="s">
        <v>109</v>
      </c>
    </row>
    <row r="2369" spans="1:36">
      <c r="A2369" t="s">
        <v>3696</v>
      </c>
      <c r="B2369">
        <f>1</f>
        <v>1</v>
      </c>
      <c r="C2369" t="s">
        <v>215</v>
      </c>
      <c r="D2369" t="str">
        <f>VLOOKUP(Table1[[#This Row],[State Name]], Lookup!$A$2:$B$33, 2, FALSE)</f>
        <v>KL</v>
      </c>
      <c r="E2369" t="s">
        <v>33</v>
      </c>
      <c r="F2369">
        <v>2021</v>
      </c>
      <c r="G2369" t="s">
        <v>138</v>
      </c>
      <c r="H2369">
        <f t="shared" si="36"/>
        <v>9</v>
      </c>
      <c r="I2369" s="3">
        <f>DATE(Table1[[#This Row],[Year]],Table1[[#This Row],[Month_Number]],1)</f>
        <v>44440</v>
      </c>
      <c r="J2369" t="s">
        <v>95</v>
      </c>
      <c r="K2369" t="s">
        <v>1677</v>
      </c>
      <c r="L2369" t="s">
        <v>37</v>
      </c>
      <c r="M2369">
        <v>2</v>
      </c>
      <c r="N2369" t="s">
        <v>38</v>
      </c>
      <c r="O2369">
        <v>9</v>
      </c>
      <c r="P2369">
        <v>3</v>
      </c>
      <c r="Q2369" t="s">
        <v>39</v>
      </c>
      <c r="R2369" t="s">
        <v>88</v>
      </c>
      <c r="S2369" t="s">
        <v>41</v>
      </c>
      <c r="T2369" t="s">
        <v>74</v>
      </c>
      <c r="U2369" t="s">
        <v>89</v>
      </c>
      <c r="V2369">
        <v>77</v>
      </c>
      <c r="W2369">
        <v>54</v>
      </c>
      <c r="X2369" t="str">
        <f>IF(Table1[[#This Row],[Driver Age]]&lt;25,"(&lt;25) Young",IF(Table1[[#This Row],[Driver Age]]&lt;=60,"(25–60) Adult","(&gt;60) Senior"))</f>
        <v>(25–60) Adult</v>
      </c>
      <c r="Y2369" t="s">
        <v>75</v>
      </c>
      <c r="Z2369" t="s">
        <v>90</v>
      </c>
      <c r="AA2369" t="s">
        <v>45</v>
      </c>
      <c r="AB2369" t="s">
        <v>77</v>
      </c>
      <c r="AC2369">
        <v>11</v>
      </c>
      <c r="AD2369" t="s">
        <v>78</v>
      </c>
      <c r="AE2369" t="s">
        <v>48</v>
      </c>
      <c r="AF2369" t="s">
        <v>49</v>
      </c>
      <c r="AG2369" t="s">
        <v>50</v>
      </c>
      <c r="AH2369">
        <v>0.33</v>
      </c>
      <c r="AI2369" t="s">
        <v>66</v>
      </c>
      <c r="AJ2369" t="s">
        <v>91</v>
      </c>
    </row>
    <row r="2370" spans="1:36">
      <c r="A2370" t="s">
        <v>3697</v>
      </c>
      <c r="B2370">
        <f>1</f>
        <v>1</v>
      </c>
      <c r="C2370" t="s">
        <v>54</v>
      </c>
      <c r="D2370" t="str">
        <f>VLOOKUP(Table1[[#This Row],[State Name]], Lookup!$A$2:$B$33, 2, FALSE)</f>
        <v>UP</v>
      </c>
      <c r="E2370" t="s">
        <v>133</v>
      </c>
      <c r="F2370">
        <v>2021</v>
      </c>
      <c r="G2370" t="s">
        <v>83</v>
      </c>
      <c r="H2370">
        <f t="shared" ref="H2370:H2433" si="37">MONTH(DATEVALUE(G2370 &amp; " 5"))</f>
        <v>6</v>
      </c>
      <c r="I2370" s="3">
        <f>DATE(Table1[[#This Row],[Year]],Table1[[#This Row],[Month_Number]],1)</f>
        <v>44348</v>
      </c>
      <c r="J2370" t="s">
        <v>146</v>
      </c>
      <c r="K2370" t="s">
        <v>1994</v>
      </c>
      <c r="L2370" t="s">
        <v>59</v>
      </c>
      <c r="M2370">
        <v>1</v>
      </c>
      <c r="N2370" t="s">
        <v>38</v>
      </c>
      <c r="O2370">
        <v>5</v>
      </c>
      <c r="P2370">
        <v>4</v>
      </c>
      <c r="Q2370" t="s">
        <v>119</v>
      </c>
      <c r="R2370" t="s">
        <v>104</v>
      </c>
      <c r="S2370" t="s">
        <v>41</v>
      </c>
      <c r="T2370" t="s">
        <v>74</v>
      </c>
      <c r="U2370" t="s">
        <v>106</v>
      </c>
      <c r="V2370">
        <v>119</v>
      </c>
      <c r="W2370">
        <v>58</v>
      </c>
      <c r="X2370" t="str">
        <f>IF(Table1[[#This Row],[Driver Age]]&lt;25,"(&lt;25) Young",IF(Table1[[#This Row],[Driver Age]]&lt;=60,"(25–60) Adult","(&gt;60) Senior"))</f>
        <v>(25–60) Adult</v>
      </c>
      <c r="Y2370" t="s">
        <v>44</v>
      </c>
      <c r="Z2370" t="s">
        <v>107</v>
      </c>
      <c r="AA2370" t="s">
        <v>45</v>
      </c>
      <c r="AB2370" t="s">
        <v>64</v>
      </c>
      <c r="AC2370">
        <v>21</v>
      </c>
      <c r="AD2370" t="s">
        <v>47</v>
      </c>
      <c r="AE2370" t="s">
        <v>48</v>
      </c>
      <c r="AF2370" t="s">
        <v>49</v>
      </c>
      <c r="AG2370" t="s">
        <v>50</v>
      </c>
      <c r="AH2370">
        <v>0.8</v>
      </c>
      <c r="AI2370" t="s">
        <v>66</v>
      </c>
      <c r="AJ2370" t="s">
        <v>81</v>
      </c>
    </row>
    <row r="2371" spans="1:36">
      <c r="A2371" t="s">
        <v>3698</v>
      </c>
      <c r="B2371">
        <f>1</f>
        <v>1</v>
      </c>
      <c r="C2371" t="s">
        <v>157</v>
      </c>
      <c r="D2371" t="str">
        <f>VLOOKUP(Table1[[#This Row],[State Name]], Lookup!$A$2:$B$33, 2, FALSE)</f>
        <v>KA</v>
      </c>
      <c r="E2371" t="s">
        <v>302</v>
      </c>
      <c r="F2371">
        <v>2020</v>
      </c>
      <c r="G2371" t="s">
        <v>111</v>
      </c>
      <c r="H2371">
        <f t="shared" si="37"/>
        <v>10</v>
      </c>
      <c r="I2371" s="3">
        <f>DATE(Table1[[#This Row],[Year]],Table1[[#This Row],[Month_Number]],1)</f>
        <v>44105</v>
      </c>
      <c r="J2371" t="s">
        <v>84</v>
      </c>
      <c r="K2371" t="s">
        <v>1759</v>
      </c>
      <c r="L2371" t="s">
        <v>50</v>
      </c>
      <c r="M2371">
        <v>3</v>
      </c>
      <c r="N2371" t="s">
        <v>60</v>
      </c>
      <c r="O2371">
        <v>9</v>
      </c>
      <c r="P2371">
        <v>3</v>
      </c>
      <c r="Q2371" t="s">
        <v>39</v>
      </c>
      <c r="R2371" t="s">
        <v>88</v>
      </c>
      <c r="S2371" t="s">
        <v>120</v>
      </c>
      <c r="T2371" t="s">
        <v>42</v>
      </c>
      <c r="U2371" t="s">
        <v>43</v>
      </c>
      <c r="V2371">
        <v>76</v>
      </c>
      <c r="W2371">
        <v>31</v>
      </c>
      <c r="X2371" t="str">
        <f>IF(Table1[[#This Row],[Driver Age]]&lt;25,"(&lt;25) Young",IF(Table1[[#This Row],[Driver Age]]&lt;=60,"(25–60) Adult","(&gt;60) Senior"))</f>
        <v>(25–60) Adult</v>
      </c>
      <c r="Y2371" t="s">
        <v>75</v>
      </c>
      <c r="Z2371" t="s">
        <v>90</v>
      </c>
      <c r="AA2371" t="s">
        <v>76</v>
      </c>
      <c r="AB2371" t="s">
        <v>77</v>
      </c>
      <c r="AC2371">
        <v>0</v>
      </c>
      <c r="AD2371" t="s">
        <v>47</v>
      </c>
      <c r="AE2371" t="s">
        <v>48</v>
      </c>
      <c r="AF2371" t="s">
        <v>26</v>
      </c>
      <c r="AG2371" t="s">
        <v>50</v>
      </c>
      <c r="AH2371">
        <v>0.33</v>
      </c>
      <c r="AI2371" t="s">
        <v>80</v>
      </c>
      <c r="AJ2371" t="s">
        <v>91</v>
      </c>
    </row>
    <row r="2372" spans="1:36">
      <c r="A2372" t="s">
        <v>3699</v>
      </c>
      <c r="B2372">
        <f>1</f>
        <v>1</v>
      </c>
      <c r="C2372" t="s">
        <v>145</v>
      </c>
      <c r="D2372" t="str">
        <f>VLOOKUP(Table1[[#This Row],[State Name]], Lookup!$A$2:$B$33, 2, FALSE)</f>
        <v>TS</v>
      </c>
      <c r="E2372" t="s">
        <v>33</v>
      </c>
      <c r="F2372">
        <v>2023</v>
      </c>
      <c r="G2372" t="s">
        <v>138</v>
      </c>
      <c r="H2372">
        <f t="shared" si="37"/>
        <v>9</v>
      </c>
      <c r="I2372" s="3">
        <f>DATE(Table1[[#This Row],[Year]],Table1[[#This Row],[Month_Number]],1)</f>
        <v>45170</v>
      </c>
      <c r="J2372" t="s">
        <v>35</v>
      </c>
      <c r="K2372" t="s">
        <v>1652</v>
      </c>
      <c r="L2372" t="s">
        <v>50</v>
      </c>
      <c r="M2372">
        <v>1</v>
      </c>
      <c r="N2372" t="s">
        <v>60</v>
      </c>
      <c r="O2372">
        <v>3</v>
      </c>
      <c r="P2372">
        <v>5</v>
      </c>
      <c r="Q2372" t="s">
        <v>72</v>
      </c>
      <c r="R2372" t="s">
        <v>40</v>
      </c>
      <c r="S2372" t="s">
        <v>120</v>
      </c>
      <c r="T2372" t="s">
        <v>42</v>
      </c>
      <c r="U2372" t="s">
        <v>33</v>
      </c>
      <c r="V2372">
        <v>60</v>
      </c>
      <c r="W2372">
        <v>63</v>
      </c>
      <c r="X2372" t="str">
        <f>IF(Table1[[#This Row],[Driver Age]]&lt;25,"(&lt;25) Young",IF(Table1[[#This Row],[Driver Age]]&lt;=60,"(25–60) Adult","(&gt;60) Senior"))</f>
        <v>(&gt;60) Senior</v>
      </c>
      <c r="Y2372" t="s">
        <v>44</v>
      </c>
      <c r="Z2372" t="s">
        <v>33</v>
      </c>
      <c r="AA2372" t="s">
        <v>45</v>
      </c>
      <c r="AB2372" t="s">
        <v>97</v>
      </c>
      <c r="AC2372">
        <v>19</v>
      </c>
      <c r="AD2372" t="s">
        <v>114</v>
      </c>
      <c r="AE2372" t="s">
        <v>79</v>
      </c>
      <c r="AF2372" t="s">
        <v>49</v>
      </c>
      <c r="AG2372" t="s">
        <v>50</v>
      </c>
      <c r="AH2372">
        <v>1.67</v>
      </c>
      <c r="AI2372" t="s">
        <v>66</v>
      </c>
      <c r="AJ2372" t="s">
        <v>52</v>
      </c>
    </row>
    <row r="2373" spans="1:36">
      <c r="A2373" t="s">
        <v>3700</v>
      </c>
      <c r="B2373">
        <f>1</f>
        <v>1</v>
      </c>
      <c r="C2373" t="s">
        <v>318</v>
      </c>
      <c r="D2373" t="str">
        <f>VLOOKUP(Table1[[#This Row],[State Name]], Lookup!$A$2:$B$33, 2, FALSE)</f>
        <v>PB</v>
      </c>
      <c r="E2373" t="s">
        <v>33</v>
      </c>
      <c r="F2373">
        <v>2018</v>
      </c>
      <c r="G2373" t="s">
        <v>138</v>
      </c>
      <c r="H2373">
        <f t="shared" si="37"/>
        <v>9</v>
      </c>
      <c r="I2373" s="3">
        <f>DATE(Table1[[#This Row],[Year]],Table1[[#This Row],[Month_Number]],1)</f>
        <v>43344</v>
      </c>
      <c r="J2373" t="s">
        <v>84</v>
      </c>
      <c r="K2373" t="s">
        <v>1654</v>
      </c>
      <c r="L2373" t="s">
        <v>37</v>
      </c>
      <c r="M2373">
        <v>1</v>
      </c>
      <c r="N2373" t="s">
        <v>60</v>
      </c>
      <c r="O2373">
        <v>0</v>
      </c>
      <c r="P2373">
        <v>4</v>
      </c>
      <c r="Q2373" t="s">
        <v>39</v>
      </c>
      <c r="R2373" t="s">
        <v>88</v>
      </c>
      <c r="S2373" t="s">
        <v>120</v>
      </c>
      <c r="T2373" t="s">
        <v>42</v>
      </c>
      <c r="U2373" t="s">
        <v>33</v>
      </c>
      <c r="V2373">
        <v>114</v>
      </c>
      <c r="W2373">
        <v>70</v>
      </c>
      <c r="X2373" t="str">
        <f>IF(Table1[[#This Row],[Driver Age]]&lt;25,"(&lt;25) Young",IF(Table1[[#This Row],[Driver Age]]&lt;=60,"(25–60) Adult","(&gt;60) Senior"))</f>
        <v>(&gt;60) Senior</v>
      </c>
      <c r="Y2373" t="s">
        <v>44</v>
      </c>
      <c r="Z2373" t="s">
        <v>33</v>
      </c>
      <c r="AA2373" t="s">
        <v>45</v>
      </c>
      <c r="AB2373" t="s">
        <v>97</v>
      </c>
      <c r="AC2373">
        <v>19</v>
      </c>
      <c r="AD2373" t="s">
        <v>114</v>
      </c>
      <c r="AE2373" t="s">
        <v>65</v>
      </c>
      <c r="AF2373" t="s">
        <v>26</v>
      </c>
      <c r="AG2373" t="s">
        <v>50</v>
      </c>
      <c r="AH2373">
        <v>0</v>
      </c>
      <c r="AI2373" t="s">
        <v>51</v>
      </c>
      <c r="AJ2373" t="s">
        <v>81</v>
      </c>
    </row>
    <row r="2374" spans="1:36">
      <c r="A2374" t="s">
        <v>3701</v>
      </c>
      <c r="B2374">
        <f>1</f>
        <v>1</v>
      </c>
      <c r="C2374" t="s">
        <v>145</v>
      </c>
      <c r="D2374" t="str">
        <f>VLOOKUP(Table1[[#This Row],[State Name]], Lookup!$A$2:$B$33, 2, FALSE)</f>
        <v>TS</v>
      </c>
      <c r="E2374" t="s">
        <v>33</v>
      </c>
      <c r="F2374">
        <v>2021</v>
      </c>
      <c r="G2374" t="s">
        <v>34</v>
      </c>
      <c r="H2374">
        <f t="shared" si="37"/>
        <v>5</v>
      </c>
      <c r="I2374" s="3">
        <f>DATE(Table1[[#This Row],[Year]],Table1[[#This Row],[Month_Number]],1)</f>
        <v>44317</v>
      </c>
      <c r="J2374" t="s">
        <v>84</v>
      </c>
      <c r="K2374" t="s">
        <v>876</v>
      </c>
      <c r="L2374" t="s">
        <v>37</v>
      </c>
      <c r="M2374">
        <v>2</v>
      </c>
      <c r="N2374" t="s">
        <v>162</v>
      </c>
      <c r="O2374">
        <v>1</v>
      </c>
      <c r="P2374">
        <v>5</v>
      </c>
      <c r="Q2374" t="s">
        <v>103</v>
      </c>
      <c r="R2374" t="s">
        <v>40</v>
      </c>
      <c r="S2374" t="s">
        <v>120</v>
      </c>
      <c r="T2374" t="s">
        <v>105</v>
      </c>
      <c r="U2374" t="s">
        <v>33</v>
      </c>
      <c r="V2374">
        <v>82</v>
      </c>
      <c r="W2374">
        <v>22</v>
      </c>
      <c r="X2374" t="str">
        <f>IF(Table1[[#This Row],[Driver Age]]&lt;25,"(&lt;25) Young",IF(Table1[[#This Row],[Driver Age]]&lt;=60,"(25–60) Adult","(&gt;60) Senior"))</f>
        <v>(&lt;25) Young</v>
      </c>
      <c r="Y2374" t="s">
        <v>75</v>
      </c>
      <c r="Z2374" t="s">
        <v>90</v>
      </c>
      <c r="AA2374" t="s">
        <v>45</v>
      </c>
      <c r="AB2374" t="s">
        <v>77</v>
      </c>
      <c r="AC2374">
        <v>14</v>
      </c>
      <c r="AD2374" t="s">
        <v>135</v>
      </c>
      <c r="AE2374" t="s">
        <v>48</v>
      </c>
      <c r="AF2374" t="s">
        <v>26</v>
      </c>
      <c r="AG2374" t="s">
        <v>50</v>
      </c>
      <c r="AH2374">
        <v>5</v>
      </c>
      <c r="AI2374" t="s">
        <v>168</v>
      </c>
      <c r="AJ2374" t="s">
        <v>91</v>
      </c>
    </row>
    <row r="2375" spans="1:36">
      <c r="A2375" t="s">
        <v>3702</v>
      </c>
      <c r="B2375">
        <f>1</f>
        <v>1</v>
      </c>
      <c r="C2375" t="s">
        <v>141</v>
      </c>
      <c r="D2375" t="str">
        <f>VLOOKUP(Table1[[#This Row],[State Name]], Lookup!$A$2:$B$33, 2, FALSE)</f>
        <v>BR</v>
      </c>
      <c r="E2375" t="s">
        <v>33</v>
      </c>
      <c r="F2375">
        <v>2019</v>
      </c>
      <c r="G2375" t="s">
        <v>171</v>
      </c>
      <c r="H2375">
        <f t="shared" si="37"/>
        <v>2</v>
      </c>
      <c r="I2375" s="3">
        <f>DATE(Table1[[#This Row],[Year]],Table1[[#This Row],[Month_Number]],1)</f>
        <v>43497</v>
      </c>
      <c r="J2375" t="s">
        <v>35</v>
      </c>
      <c r="K2375" t="s">
        <v>2207</v>
      </c>
      <c r="L2375" t="s">
        <v>59</v>
      </c>
      <c r="M2375">
        <v>1</v>
      </c>
      <c r="N2375" t="s">
        <v>162</v>
      </c>
      <c r="O2375">
        <v>2</v>
      </c>
      <c r="P2375">
        <v>3</v>
      </c>
      <c r="Q2375" t="s">
        <v>87</v>
      </c>
      <c r="R2375" t="s">
        <v>104</v>
      </c>
      <c r="S2375" t="s">
        <v>41</v>
      </c>
      <c r="T2375" t="s">
        <v>74</v>
      </c>
      <c r="U2375" t="s">
        <v>43</v>
      </c>
      <c r="V2375">
        <v>41</v>
      </c>
      <c r="W2375">
        <v>33</v>
      </c>
      <c r="X2375" t="str">
        <f>IF(Table1[[#This Row],[Driver Age]]&lt;25,"(&lt;25) Young",IF(Table1[[#This Row],[Driver Age]]&lt;=60,"(25–60) Adult","(&gt;60) Senior"))</f>
        <v>(25–60) Adult</v>
      </c>
      <c r="Y2375" t="s">
        <v>44</v>
      </c>
      <c r="Z2375" t="s">
        <v>33</v>
      </c>
      <c r="AA2375" t="s">
        <v>76</v>
      </c>
      <c r="AB2375" t="s">
        <v>46</v>
      </c>
      <c r="AC2375">
        <v>1</v>
      </c>
      <c r="AD2375" t="s">
        <v>47</v>
      </c>
      <c r="AE2375" t="s">
        <v>65</v>
      </c>
      <c r="AF2375" t="s">
        <v>49</v>
      </c>
      <c r="AG2375" t="s">
        <v>50</v>
      </c>
      <c r="AH2375">
        <v>1.5</v>
      </c>
      <c r="AI2375" t="s">
        <v>80</v>
      </c>
      <c r="AJ2375" t="s">
        <v>109</v>
      </c>
    </row>
    <row r="2376" spans="1:36">
      <c r="A2376" t="s">
        <v>3703</v>
      </c>
      <c r="B2376">
        <f>1</f>
        <v>1</v>
      </c>
      <c r="C2376" t="s">
        <v>54</v>
      </c>
      <c r="D2376" t="str">
        <f>VLOOKUP(Table1[[#This Row],[State Name]], Lookup!$A$2:$B$33, 2, FALSE)</f>
        <v>UP</v>
      </c>
      <c r="E2376" t="s">
        <v>55</v>
      </c>
      <c r="F2376">
        <v>2020</v>
      </c>
      <c r="G2376" t="s">
        <v>138</v>
      </c>
      <c r="H2376">
        <f t="shared" si="37"/>
        <v>9</v>
      </c>
      <c r="I2376" s="3">
        <f>DATE(Table1[[#This Row],[Year]],Table1[[#This Row],[Month_Number]],1)</f>
        <v>44075</v>
      </c>
      <c r="J2376" t="s">
        <v>84</v>
      </c>
      <c r="K2376" t="s">
        <v>1911</v>
      </c>
      <c r="L2376" t="s">
        <v>37</v>
      </c>
      <c r="M2376">
        <v>5</v>
      </c>
      <c r="N2376" t="s">
        <v>71</v>
      </c>
      <c r="O2376">
        <v>9</v>
      </c>
      <c r="P2376">
        <v>4</v>
      </c>
      <c r="Q2376" t="s">
        <v>72</v>
      </c>
      <c r="R2376" t="s">
        <v>40</v>
      </c>
      <c r="S2376" t="s">
        <v>120</v>
      </c>
      <c r="T2376" t="s">
        <v>105</v>
      </c>
      <c r="U2376" t="s">
        <v>33</v>
      </c>
      <c r="V2376">
        <v>60</v>
      </c>
      <c r="W2376">
        <v>70</v>
      </c>
      <c r="X2376" t="str">
        <f>IF(Table1[[#This Row],[Driver Age]]&lt;25,"(&lt;25) Young",IF(Table1[[#This Row],[Driver Age]]&lt;=60,"(25–60) Adult","(&gt;60) Senior"))</f>
        <v>(&gt;60) Senior</v>
      </c>
      <c r="Y2376" t="s">
        <v>44</v>
      </c>
      <c r="Z2376" t="s">
        <v>33</v>
      </c>
      <c r="AA2376" t="s">
        <v>45</v>
      </c>
      <c r="AB2376" t="s">
        <v>97</v>
      </c>
      <c r="AC2376">
        <v>7</v>
      </c>
      <c r="AD2376" t="s">
        <v>78</v>
      </c>
      <c r="AE2376" t="s">
        <v>48</v>
      </c>
      <c r="AF2376" t="s">
        <v>26</v>
      </c>
      <c r="AG2376" t="s">
        <v>50</v>
      </c>
      <c r="AH2376">
        <v>0.44</v>
      </c>
      <c r="AI2376" t="s">
        <v>51</v>
      </c>
      <c r="AJ2376" t="s">
        <v>52</v>
      </c>
    </row>
    <row r="2377" spans="1:36">
      <c r="A2377" t="s">
        <v>3704</v>
      </c>
      <c r="B2377">
        <f>1</f>
        <v>1</v>
      </c>
      <c r="C2377" t="s">
        <v>286</v>
      </c>
      <c r="D2377" t="str">
        <f>VLOOKUP(Table1[[#This Row],[State Name]], Lookup!$A$2:$B$33, 2, FALSE)</f>
        <v>GA</v>
      </c>
      <c r="E2377" t="s">
        <v>33</v>
      </c>
      <c r="F2377">
        <v>2018</v>
      </c>
      <c r="G2377" t="s">
        <v>130</v>
      </c>
      <c r="H2377">
        <f t="shared" si="37"/>
        <v>4</v>
      </c>
      <c r="I2377" s="3">
        <f>DATE(Table1[[#This Row],[Year]],Table1[[#This Row],[Month_Number]],1)</f>
        <v>43191</v>
      </c>
      <c r="J2377" t="s">
        <v>95</v>
      </c>
      <c r="K2377" t="s">
        <v>1665</v>
      </c>
      <c r="L2377" t="s">
        <v>50</v>
      </c>
      <c r="M2377">
        <v>2</v>
      </c>
      <c r="N2377" t="s">
        <v>60</v>
      </c>
      <c r="O2377">
        <v>8</v>
      </c>
      <c r="P2377">
        <v>2</v>
      </c>
      <c r="Q2377" t="s">
        <v>119</v>
      </c>
      <c r="R2377" t="s">
        <v>104</v>
      </c>
      <c r="S2377" t="s">
        <v>73</v>
      </c>
      <c r="T2377" t="s">
        <v>105</v>
      </c>
      <c r="U2377" t="s">
        <v>106</v>
      </c>
      <c r="V2377">
        <v>75</v>
      </c>
      <c r="W2377">
        <v>45</v>
      </c>
      <c r="X2377" t="str">
        <f>IF(Table1[[#This Row],[Driver Age]]&lt;25,"(&lt;25) Young",IF(Table1[[#This Row],[Driver Age]]&lt;=60,"(25–60) Adult","(&gt;60) Senior"))</f>
        <v>(25–60) Adult</v>
      </c>
      <c r="Y2377" t="s">
        <v>75</v>
      </c>
      <c r="Z2377" t="s">
        <v>90</v>
      </c>
      <c r="AA2377" t="s">
        <v>45</v>
      </c>
      <c r="AB2377" t="s">
        <v>46</v>
      </c>
      <c r="AC2377">
        <v>15</v>
      </c>
      <c r="AD2377" t="s">
        <v>135</v>
      </c>
      <c r="AE2377" t="s">
        <v>65</v>
      </c>
      <c r="AF2377" t="s">
        <v>49</v>
      </c>
      <c r="AG2377" t="s">
        <v>50</v>
      </c>
      <c r="AH2377">
        <v>0.25</v>
      </c>
      <c r="AI2377" t="s">
        <v>108</v>
      </c>
      <c r="AJ2377" t="s">
        <v>91</v>
      </c>
    </row>
    <row r="2378" spans="1:36">
      <c r="A2378" t="s">
        <v>3705</v>
      </c>
      <c r="B2378">
        <f>1</f>
        <v>1</v>
      </c>
      <c r="C2378" t="s">
        <v>220</v>
      </c>
      <c r="D2378" t="str">
        <f>VLOOKUP(Table1[[#This Row],[State Name]], Lookup!$A$2:$B$33, 2, FALSE)</f>
        <v>NL</v>
      </c>
      <c r="E2378" t="s">
        <v>33</v>
      </c>
      <c r="F2378">
        <v>2022</v>
      </c>
      <c r="G2378" t="s">
        <v>56</v>
      </c>
      <c r="H2378">
        <f t="shared" si="37"/>
        <v>1</v>
      </c>
      <c r="I2378" s="3">
        <f>DATE(Table1[[#This Row],[Year]],Table1[[#This Row],[Month_Number]],1)</f>
        <v>44562</v>
      </c>
      <c r="J2378" t="s">
        <v>146</v>
      </c>
      <c r="K2378" t="s">
        <v>3706</v>
      </c>
      <c r="L2378" t="s">
        <v>50</v>
      </c>
      <c r="M2378">
        <v>1</v>
      </c>
      <c r="N2378" t="s">
        <v>113</v>
      </c>
      <c r="O2378">
        <v>7</v>
      </c>
      <c r="P2378">
        <v>5</v>
      </c>
      <c r="Q2378" t="s">
        <v>119</v>
      </c>
      <c r="R2378" t="s">
        <v>61</v>
      </c>
      <c r="S2378" t="s">
        <v>120</v>
      </c>
      <c r="T2378" t="s">
        <v>74</v>
      </c>
      <c r="U2378" t="s">
        <v>89</v>
      </c>
      <c r="V2378">
        <v>118</v>
      </c>
      <c r="W2378">
        <v>19</v>
      </c>
      <c r="X2378" t="str">
        <f>IF(Table1[[#This Row],[Driver Age]]&lt;25,"(&lt;25) Young",IF(Table1[[#This Row],[Driver Age]]&lt;=60,"(25–60) Adult","(&gt;60) Senior"))</f>
        <v>(&lt;25) Young</v>
      </c>
      <c r="Y2378" t="s">
        <v>44</v>
      </c>
      <c r="Z2378" t="s">
        <v>33</v>
      </c>
      <c r="AA2378" t="s">
        <v>76</v>
      </c>
      <c r="AB2378" t="s">
        <v>97</v>
      </c>
      <c r="AC2378">
        <v>14</v>
      </c>
      <c r="AD2378" t="s">
        <v>135</v>
      </c>
      <c r="AE2378" t="s">
        <v>79</v>
      </c>
      <c r="AF2378" t="s">
        <v>49</v>
      </c>
      <c r="AG2378" t="s">
        <v>50</v>
      </c>
      <c r="AH2378">
        <v>0.71</v>
      </c>
      <c r="AI2378" t="s">
        <v>168</v>
      </c>
      <c r="AJ2378" t="s">
        <v>81</v>
      </c>
    </row>
    <row r="2379" spans="1:36">
      <c r="A2379" t="s">
        <v>3707</v>
      </c>
      <c r="B2379">
        <f>1</f>
        <v>1</v>
      </c>
      <c r="C2379" t="s">
        <v>183</v>
      </c>
      <c r="D2379" t="str">
        <f>VLOOKUP(Table1[[#This Row],[State Name]], Lookup!$A$2:$B$33, 2, FALSE)</f>
        <v>TN</v>
      </c>
      <c r="E2379" t="s">
        <v>184</v>
      </c>
      <c r="F2379">
        <v>2022</v>
      </c>
      <c r="G2379" t="s">
        <v>117</v>
      </c>
      <c r="H2379">
        <f t="shared" si="37"/>
        <v>12</v>
      </c>
      <c r="I2379" s="3">
        <f>DATE(Table1[[#This Row],[Year]],Table1[[#This Row],[Month_Number]],1)</f>
        <v>44896</v>
      </c>
      <c r="J2379" t="s">
        <v>101</v>
      </c>
      <c r="K2379" t="s">
        <v>3708</v>
      </c>
      <c r="L2379" t="s">
        <v>59</v>
      </c>
      <c r="M2379">
        <v>1</v>
      </c>
      <c r="N2379" t="s">
        <v>128</v>
      </c>
      <c r="O2379">
        <v>6</v>
      </c>
      <c r="P2379">
        <v>4</v>
      </c>
      <c r="Q2379" t="s">
        <v>103</v>
      </c>
      <c r="R2379" t="s">
        <v>104</v>
      </c>
      <c r="S2379" t="s">
        <v>73</v>
      </c>
      <c r="T2379" t="s">
        <v>42</v>
      </c>
      <c r="U2379" t="s">
        <v>106</v>
      </c>
      <c r="V2379">
        <v>102</v>
      </c>
      <c r="W2379">
        <v>30</v>
      </c>
      <c r="X2379" t="str">
        <f>IF(Table1[[#This Row],[Driver Age]]&lt;25,"(&lt;25) Young",IF(Table1[[#This Row],[Driver Age]]&lt;=60,"(25–60) Adult","(&gt;60) Senior"))</f>
        <v>(25–60) Adult</v>
      </c>
      <c r="Y2379" t="s">
        <v>75</v>
      </c>
      <c r="Z2379" t="s">
        <v>90</v>
      </c>
      <c r="AA2379" t="s">
        <v>76</v>
      </c>
      <c r="AB2379" t="s">
        <v>46</v>
      </c>
      <c r="AC2379">
        <v>5</v>
      </c>
      <c r="AD2379" t="s">
        <v>78</v>
      </c>
      <c r="AE2379" t="s">
        <v>79</v>
      </c>
      <c r="AF2379" t="s">
        <v>49</v>
      </c>
      <c r="AG2379" t="s">
        <v>50</v>
      </c>
      <c r="AH2379">
        <v>0.67</v>
      </c>
      <c r="AI2379" t="s">
        <v>80</v>
      </c>
      <c r="AJ2379" t="s">
        <v>67</v>
      </c>
    </row>
    <row r="2380" spans="1:36">
      <c r="A2380" t="s">
        <v>3709</v>
      </c>
      <c r="B2380">
        <f>1</f>
        <v>1</v>
      </c>
      <c r="C2380" t="s">
        <v>166</v>
      </c>
      <c r="D2380" t="str">
        <f>VLOOKUP(Table1[[#This Row],[State Name]], Lookup!$A$2:$B$33, 2, FALSE)</f>
        <v>MP</v>
      </c>
      <c r="E2380" t="s">
        <v>33</v>
      </c>
      <c r="F2380">
        <v>2021</v>
      </c>
      <c r="G2380" t="s">
        <v>192</v>
      </c>
      <c r="H2380">
        <f t="shared" si="37"/>
        <v>3</v>
      </c>
      <c r="I2380" s="3">
        <f>DATE(Table1[[#This Row],[Year]],Table1[[#This Row],[Month_Number]],1)</f>
        <v>44256</v>
      </c>
      <c r="J2380" t="s">
        <v>146</v>
      </c>
      <c r="K2380" t="s">
        <v>1132</v>
      </c>
      <c r="L2380" t="s">
        <v>37</v>
      </c>
      <c r="M2380">
        <v>5</v>
      </c>
      <c r="N2380" t="s">
        <v>128</v>
      </c>
      <c r="O2380">
        <v>5</v>
      </c>
      <c r="P2380">
        <v>0</v>
      </c>
      <c r="Q2380" t="s">
        <v>72</v>
      </c>
      <c r="R2380" t="s">
        <v>104</v>
      </c>
      <c r="S2380" t="s">
        <v>41</v>
      </c>
      <c r="T2380" t="s">
        <v>42</v>
      </c>
      <c r="U2380" t="s">
        <v>89</v>
      </c>
      <c r="V2380">
        <v>92</v>
      </c>
      <c r="W2380">
        <v>32</v>
      </c>
      <c r="X2380" t="str">
        <f>IF(Table1[[#This Row],[Driver Age]]&lt;25,"(&lt;25) Young",IF(Table1[[#This Row],[Driver Age]]&lt;=60,"(25–60) Adult","(&gt;60) Senior"))</f>
        <v>(25–60) Adult</v>
      </c>
      <c r="Y2380" t="s">
        <v>75</v>
      </c>
      <c r="Z2380" t="s">
        <v>107</v>
      </c>
      <c r="AA2380" t="s">
        <v>45</v>
      </c>
      <c r="AB2380" t="s">
        <v>64</v>
      </c>
      <c r="AC2380">
        <v>9</v>
      </c>
      <c r="AD2380" t="s">
        <v>78</v>
      </c>
      <c r="AE2380" t="s">
        <v>48</v>
      </c>
      <c r="AF2380" t="s">
        <v>49</v>
      </c>
      <c r="AG2380" t="s">
        <v>143</v>
      </c>
      <c r="AH2380">
        <v>0</v>
      </c>
      <c r="AI2380" t="s">
        <v>80</v>
      </c>
      <c r="AJ2380" t="s">
        <v>67</v>
      </c>
    </row>
    <row r="2381" spans="1:36">
      <c r="A2381" t="s">
        <v>3710</v>
      </c>
      <c r="B2381">
        <f>1</f>
        <v>1</v>
      </c>
      <c r="C2381" t="s">
        <v>253</v>
      </c>
      <c r="D2381" t="str">
        <f>VLOOKUP(Table1[[#This Row],[State Name]], Lookup!$A$2:$B$33, 2, FALSE)</f>
        <v>UK</v>
      </c>
      <c r="E2381" t="s">
        <v>33</v>
      </c>
      <c r="F2381">
        <v>2021</v>
      </c>
      <c r="G2381" t="s">
        <v>83</v>
      </c>
      <c r="H2381">
        <f t="shared" si="37"/>
        <v>6</v>
      </c>
      <c r="I2381" s="3">
        <f>DATE(Table1[[#This Row],[Year]],Table1[[#This Row],[Month_Number]],1)</f>
        <v>44348</v>
      </c>
      <c r="J2381" t="s">
        <v>101</v>
      </c>
      <c r="K2381" t="s">
        <v>3711</v>
      </c>
      <c r="L2381" t="s">
        <v>59</v>
      </c>
      <c r="M2381">
        <v>3</v>
      </c>
      <c r="N2381" t="s">
        <v>113</v>
      </c>
      <c r="O2381">
        <v>1</v>
      </c>
      <c r="P2381">
        <v>4</v>
      </c>
      <c r="Q2381" t="s">
        <v>72</v>
      </c>
      <c r="R2381" t="s">
        <v>104</v>
      </c>
      <c r="S2381" t="s">
        <v>120</v>
      </c>
      <c r="T2381" t="s">
        <v>74</v>
      </c>
      <c r="U2381" t="s">
        <v>33</v>
      </c>
      <c r="V2381">
        <v>72</v>
      </c>
      <c r="W2381">
        <v>60</v>
      </c>
      <c r="X2381" t="str">
        <f>IF(Table1[[#This Row],[Driver Age]]&lt;25,"(&lt;25) Young",IF(Table1[[#This Row],[Driver Age]]&lt;=60,"(25–60) Adult","(&gt;60) Senior"))</f>
        <v>(25–60) Adult</v>
      </c>
      <c r="Y2381" t="s">
        <v>75</v>
      </c>
      <c r="Z2381" t="s">
        <v>33</v>
      </c>
      <c r="AA2381" t="s">
        <v>45</v>
      </c>
      <c r="AB2381" t="s">
        <v>46</v>
      </c>
      <c r="AC2381">
        <v>9</v>
      </c>
      <c r="AD2381" t="s">
        <v>78</v>
      </c>
      <c r="AE2381" t="s">
        <v>48</v>
      </c>
      <c r="AF2381" t="s">
        <v>49</v>
      </c>
      <c r="AG2381" t="s">
        <v>50</v>
      </c>
      <c r="AH2381">
        <v>4</v>
      </c>
      <c r="AI2381" t="s">
        <v>66</v>
      </c>
      <c r="AJ2381" t="s">
        <v>91</v>
      </c>
    </row>
    <row r="2382" spans="1:36">
      <c r="A2382" t="s">
        <v>3712</v>
      </c>
      <c r="B2382">
        <f>1</f>
        <v>1</v>
      </c>
      <c r="C2382" t="s">
        <v>99</v>
      </c>
      <c r="D2382" t="str">
        <f>VLOOKUP(Table1[[#This Row],[State Name]], Lookup!$A$2:$B$33, 2, FALSE)</f>
        <v>ML</v>
      </c>
      <c r="E2382" t="s">
        <v>33</v>
      </c>
      <c r="F2382">
        <v>2018</v>
      </c>
      <c r="G2382" t="s">
        <v>171</v>
      </c>
      <c r="H2382">
        <f t="shared" si="37"/>
        <v>2</v>
      </c>
      <c r="I2382" s="3">
        <f>DATE(Table1[[#This Row],[Year]],Table1[[#This Row],[Month_Number]],1)</f>
        <v>43132</v>
      </c>
      <c r="J2382" t="s">
        <v>57</v>
      </c>
      <c r="K2382" t="s">
        <v>3273</v>
      </c>
      <c r="L2382" t="s">
        <v>59</v>
      </c>
      <c r="M2382">
        <v>4</v>
      </c>
      <c r="N2382" t="s">
        <v>38</v>
      </c>
      <c r="O2382">
        <v>0</v>
      </c>
      <c r="P2382">
        <v>3</v>
      </c>
      <c r="Q2382" t="s">
        <v>103</v>
      </c>
      <c r="R2382" t="s">
        <v>40</v>
      </c>
      <c r="S2382" t="s">
        <v>41</v>
      </c>
      <c r="T2382" t="s">
        <v>105</v>
      </c>
      <c r="U2382" t="s">
        <v>43</v>
      </c>
      <c r="V2382">
        <v>32</v>
      </c>
      <c r="W2382">
        <v>39</v>
      </c>
      <c r="X2382" t="str">
        <f>IF(Table1[[#This Row],[Driver Age]]&lt;25,"(&lt;25) Young",IF(Table1[[#This Row],[Driver Age]]&lt;=60,"(25–60) Adult","(&gt;60) Senior"))</f>
        <v>(25–60) Adult</v>
      </c>
      <c r="Y2382" t="s">
        <v>44</v>
      </c>
      <c r="Z2382" t="s">
        <v>107</v>
      </c>
      <c r="AA2382" t="s">
        <v>76</v>
      </c>
      <c r="AB2382" t="s">
        <v>97</v>
      </c>
      <c r="AC2382">
        <v>6</v>
      </c>
      <c r="AD2382" t="s">
        <v>78</v>
      </c>
      <c r="AE2382" t="s">
        <v>65</v>
      </c>
      <c r="AF2382" t="s">
        <v>49</v>
      </c>
      <c r="AG2382" t="s">
        <v>50</v>
      </c>
      <c r="AH2382">
        <v>0</v>
      </c>
      <c r="AI2382" t="s">
        <v>108</v>
      </c>
      <c r="AJ2382" t="s">
        <v>109</v>
      </c>
    </row>
    <row r="2383" spans="1:36">
      <c r="A2383" t="s">
        <v>3713</v>
      </c>
      <c r="B2383">
        <f>1</f>
        <v>1</v>
      </c>
      <c r="C2383" t="s">
        <v>157</v>
      </c>
      <c r="D2383" t="str">
        <f>VLOOKUP(Table1[[#This Row],[State Name]], Lookup!$A$2:$B$33, 2, FALSE)</f>
        <v>KA</v>
      </c>
      <c r="E2383" t="s">
        <v>158</v>
      </c>
      <c r="F2383">
        <v>2022</v>
      </c>
      <c r="G2383" t="s">
        <v>124</v>
      </c>
      <c r="H2383">
        <f t="shared" si="37"/>
        <v>7</v>
      </c>
      <c r="I2383" s="3">
        <f>DATE(Table1[[#This Row],[Year]],Table1[[#This Row],[Month_Number]],1)</f>
        <v>44743</v>
      </c>
      <c r="J2383" t="s">
        <v>95</v>
      </c>
      <c r="K2383" t="s">
        <v>2377</v>
      </c>
      <c r="L2383" t="s">
        <v>50</v>
      </c>
      <c r="M2383">
        <v>1</v>
      </c>
      <c r="N2383" t="s">
        <v>71</v>
      </c>
      <c r="O2383">
        <v>8</v>
      </c>
      <c r="P2383">
        <v>4</v>
      </c>
      <c r="Q2383" t="s">
        <v>87</v>
      </c>
      <c r="R2383" t="s">
        <v>40</v>
      </c>
      <c r="S2383" t="s">
        <v>41</v>
      </c>
      <c r="T2383" t="s">
        <v>105</v>
      </c>
      <c r="U2383" t="s">
        <v>43</v>
      </c>
      <c r="V2383">
        <v>58</v>
      </c>
      <c r="W2383">
        <v>20</v>
      </c>
      <c r="X2383" t="str">
        <f>IF(Table1[[#This Row],[Driver Age]]&lt;25,"(&lt;25) Young",IF(Table1[[#This Row],[Driver Age]]&lt;=60,"(25–60) Adult","(&gt;60) Senior"))</f>
        <v>(&lt;25) Young</v>
      </c>
      <c r="Y2383" t="s">
        <v>75</v>
      </c>
      <c r="Z2383" t="s">
        <v>107</v>
      </c>
      <c r="AA2383" t="s">
        <v>45</v>
      </c>
      <c r="AB2383" t="s">
        <v>64</v>
      </c>
      <c r="AC2383">
        <v>1</v>
      </c>
      <c r="AD2383" t="s">
        <v>47</v>
      </c>
      <c r="AE2383" t="s">
        <v>79</v>
      </c>
      <c r="AF2383" t="s">
        <v>49</v>
      </c>
      <c r="AG2383" t="s">
        <v>50</v>
      </c>
      <c r="AH2383">
        <v>0.5</v>
      </c>
      <c r="AI2383" t="s">
        <v>168</v>
      </c>
      <c r="AJ2383" t="s">
        <v>52</v>
      </c>
    </row>
    <row r="2384" spans="1:36">
      <c r="A2384" t="s">
        <v>3714</v>
      </c>
      <c r="B2384">
        <f>1</f>
        <v>1</v>
      </c>
      <c r="C2384" t="s">
        <v>166</v>
      </c>
      <c r="D2384" t="str">
        <f>VLOOKUP(Table1[[#This Row],[State Name]], Lookup!$A$2:$B$33, 2, FALSE)</f>
        <v>MP</v>
      </c>
      <c r="E2384" t="s">
        <v>33</v>
      </c>
      <c r="F2384">
        <v>2021</v>
      </c>
      <c r="G2384" t="s">
        <v>171</v>
      </c>
      <c r="H2384">
        <f t="shared" si="37"/>
        <v>2</v>
      </c>
      <c r="I2384" s="3">
        <f>DATE(Table1[[#This Row],[Year]],Table1[[#This Row],[Month_Number]],1)</f>
        <v>44228</v>
      </c>
      <c r="J2384" t="s">
        <v>146</v>
      </c>
      <c r="K2384" t="s">
        <v>1593</v>
      </c>
      <c r="L2384" t="s">
        <v>59</v>
      </c>
      <c r="M2384">
        <v>4</v>
      </c>
      <c r="N2384" t="s">
        <v>113</v>
      </c>
      <c r="O2384">
        <v>0</v>
      </c>
      <c r="P2384">
        <v>2</v>
      </c>
      <c r="Q2384" t="s">
        <v>119</v>
      </c>
      <c r="R2384" t="s">
        <v>40</v>
      </c>
      <c r="S2384" t="s">
        <v>62</v>
      </c>
      <c r="T2384" t="s">
        <v>63</v>
      </c>
      <c r="U2384" t="s">
        <v>43</v>
      </c>
      <c r="V2384">
        <v>119</v>
      </c>
      <c r="W2384">
        <v>18</v>
      </c>
      <c r="X2384" t="str">
        <f>IF(Table1[[#This Row],[Driver Age]]&lt;25,"(&lt;25) Young",IF(Table1[[#This Row],[Driver Age]]&lt;=60,"(25–60) Adult","(&gt;60) Senior"))</f>
        <v>(&lt;25) Young</v>
      </c>
      <c r="Y2384" t="s">
        <v>44</v>
      </c>
      <c r="Z2384" t="s">
        <v>107</v>
      </c>
      <c r="AA2384" t="s">
        <v>76</v>
      </c>
      <c r="AB2384" t="s">
        <v>97</v>
      </c>
      <c r="AC2384">
        <v>1</v>
      </c>
      <c r="AD2384" t="s">
        <v>47</v>
      </c>
      <c r="AE2384" t="s">
        <v>48</v>
      </c>
      <c r="AF2384" t="s">
        <v>49</v>
      </c>
      <c r="AG2384" t="s">
        <v>50</v>
      </c>
      <c r="AH2384">
        <v>0</v>
      </c>
      <c r="AI2384" t="s">
        <v>168</v>
      </c>
      <c r="AJ2384" t="s">
        <v>81</v>
      </c>
    </row>
    <row r="2385" spans="1:36">
      <c r="A2385" t="s">
        <v>3715</v>
      </c>
      <c r="B2385">
        <f>1</f>
        <v>1</v>
      </c>
      <c r="C2385" t="s">
        <v>215</v>
      </c>
      <c r="D2385" t="str">
        <f>VLOOKUP(Table1[[#This Row],[State Name]], Lookup!$A$2:$B$33, 2, FALSE)</f>
        <v>KL</v>
      </c>
      <c r="E2385" t="s">
        <v>33</v>
      </c>
      <c r="F2385">
        <v>2018</v>
      </c>
      <c r="G2385" t="s">
        <v>124</v>
      </c>
      <c r="H2385">
        <f t="shared" si="37"/>
        <v>7</v>
      </c>
      <c r="I2385" s="3">
        <f>DATE(Table1[[#This Row],[Year]],Table1[[#This Row],[Month_Number]],1)</f>
        <v>43282</v>
      </c>
      <c r="J2385" t="s">
        <v>101</v>
      </c>
      <c r="K2385" t="s">
        <v>1957</v>
      </c>
      <c r="L2385" t="s">
        <v>50</v>
      </c>
      <c r="M2385">
        <v>5</v>
      </c>
      <c r="N2385" t="s">
        <v>60</v>
      </c>
      <c r="O2385">
        <v>9</v>
      </c>
      <c r="P2385">
        <v>3</v>
      </c>
      <c r="Q2385" t="s">
        <v>119</v>
      </c>
      <c r="R2385" t="s">
        <v>40</v>
      </c>
      <c r="S2385" t="s">
        <v>62</v>
      </c>
      <c r="T2385" t="s">
        <v>74</v>
      </c>
      <c r="U2385" t="s">
        <v>89</v>
      </c>
      <c r="V2385">
        <v>38</v>
      </c>
      <c r="W2385">
        <v>63</v>
      </c>
      <c r="X2385" t="str">
        <f>IF(Table1[[#This Row],[Driver Age]]&lt;25,"(&lt;25) Young",IF(Table1[[#This Row],[Driver Age]]&lt;=60,"(25–60) Adult","(&gt;60) Senior"))</f>
        <v>(&gt;60) Senior</v>
      </c>
      <c r="Y2385" t="s">
        <v>44</v>
      </c>
      <c r="Z2385" t="s">
        <v>107</v>
      </c>
      <c r="AA2385" t="s">
        <v>45</v>
      </c>
      <c r="AB2385" t="s">
        <v>77</v>
      </c>
      <c r="AC2385">
        <v>19</v>
      </c>
      <c r="AD2385" t="s">
        <v>114</v>
      </c>
      <c r="AE2385" t="s">
        <v>65</v>
      </c>
      <c r="AF2385" t="s">
        <v>49</v>
      </c>
      <c r="AG2385" t="s">
        <v>50</v>
      </c>
      <c r="AH2385">
        <v>0.33</v>
      </c>
      <c r="AI2385" t="s">
        <v>66</v>
      </c>
      <c r="AJ2385" t="s">
        <v>109</v>
      </c>
    </row>
    <row r="2386" spans="1:36">
      <c r="A2386" t="s">
        <v>3716</v>
      </c>
      <c r="B2386">
        <f>1</f>
        <v>1</v>
      </c>
      <c r="C2386" t="s">
        <v>93</v>
      </c>
      <c r="D2386" t="str">
        <f>VLOOKUP(Table1[[#This Row],[State Name]], Lookup!$A$2:$B$33, 2, FALSE)</f>
        <v>SK</v>
      </c>
      <c r="E2386" t="s">
        <v>33</v>
      </c>
      <c r="F2386">
        <v>2023</v>
      </c>
      <c r="G2386" t="s">
        <v>124</v>
      </c>
      <c r="H2386">
        <f t="shared" si="37"/>
        <v>7</v>
      </c>
      <c r="I2386" s="3">
        <f>DATE(Table1[[#This Row],[Year]],Table1[[#This Row],[Month_Number]],1)</f>
        <v>45108</v>
      </c>
      <c r="J2386" t="s">
        <v>57</v>
      </c>
      <c r="K2386" t="s">
        <v>2816</v>
      </c>
      <c r="L2386" t="s">
        <v>50</v>
      </c>
      <c r="M2386">
        <v>1</v>
      </c>
      <c r="N2386" t="s">
        <v>86</v>
      </c>
      <c r="O2386">
        <v>6</v>
      </c>
      <c r="P2386">
        <v>4</v>
      </c>
      <c r="Q2386" t="s">
        <v>39</v>
      </c>
      <c r="R2386" t="s">
        <v>88</v>
      </c>
      <c r="S2386" t="s">
        <v>41</v>
      </c>
      <c r="T2386" t="s">
        <v>42</v>
      </c>
      <c r="U2386" t="s">
        <v>89</v>
      </c>
      <c r="V2386">
        <v>60</v>
      </c>
      <c r="W2386">
        <v>47</v>
      </c>
      <c r="X2386" t="str">
        <f>IF(Table1[[#This Row],[Driver Age]]&lt;25,"(&lt;25) Young",IF(Table1[[#This Row],[Driver Age]]&lt;=60,"(25–60) Adult","(&gt;60) Senior"))</f>
        <v>(25–60) Adult</v>
      </c>
      <c r="Y2386" t="s">
        <v>44</v>
      </c>
      <c r="Z2386" t="s">
        <v>33</v>
      </c>
      <c r="AA2386" t="s">
        <v>76</v>
      </c>
      <c r="AB2386" t="s">
        <v>97</v>
      </c>
      <c r="AC2386">
        <v>22</v>
      </c>
      <c r="AD2386" t="s">
        <v>47</v>
      </c>
      <c r="AE2386" t="s">
        <v>79</v>
      </c>
      <c r="AF2386" t="s">
        <v>49</v>
      </c>
      <c r="AG2386" t="s">
        <v>50</v>
      </c>
      <c r="AH2386">
        <v>0.67</v>
      </c>
      <c r="AI2386" t="s">
        <v>108</v>
      </c>
      <c r="AJ2386" t="s">
        <v>52</v>
      </c>
    </row>
    <row r="2387" spans="1:36">
      <c r="A2387" t="s">
        <v>3717</v>
      </c>
      <c r="B2387">
        <f>1</f>
        <v>1</v>
      </c>
      <c r="C2387" t="s">
        <v>307</v>
      </c>
      <c r="D2387" t="str">
        <f>VLOOKUP(Table1[[#This Row],[State Name]], Lookup!$A$2:$B$33, 2, FALSE)</f>
        <v>DL</v>
      </c>
      <c r="E2387" t="s">
        <v>472</v>
      </c>
      <c r="F2387">
        <v>2023</v>
      </c>
      <c r="G2387" t="s">
        <v>171</v>
      </c>
      <c r="H2387">
        <f t="shared" si="37"/>
        <v>2</v>
      </c>
      <c r="I2387" s="3">
        <f>DATE(Table1[[#This Row],[Year]],Table1[[#This Row],[Month_Number]],1)</f>
        <v>44958</v>
      </c>
      <c r="J2387" t="s">
        <v>57</v>
      </c>
      <c r="K2387" t="s">
        <v>3718</v>
      </c>
      <c r="L2387" t="s">
        <v>37</v>
      </c>
      <c r="M2387">
        <v>3</v>
      </c>
      <c r="N2387" t="s">
        <v>38</v>
      </c>
      <c r="O2387">
        <v>6</v>
      </c>
      <c r="P2387">
        <v>1</v>
      </c>
      <c r="Q2387" t="s">
        <v>39</v>
      </c>
      <c r="R2387" t="s">
        <v>40</v>
      </c>
      <c r="S2387" t="s">
        <v>62</v>
      </c>
      <c r="T2387" t="s">
        <v>74</v>
      </c>
      <c r="U2387" t="s">
        <v>89</v>
      </c>
      <c r="V2387">
        <v>80</v>
      </c>
      <c r="W2387">
        <v>54</v>
      </c>
      <c r="X2387" t="str">
        <f>IF(Table1[[#This Row],[Driver Age]]&lt;25,"(&lt;25) Young",IF(Table1[[#This Row],[Driver Age]]&lt;=60,"(25–60) Adult","(&gt;60) Senior"))</f>
        <v>(25–60) Adult</v>
      </c>
      <c r="Y2387" t="s">
        <v>75</v>
      </c>
      <c r="Z2387" t="s">
        <v>33</v>
      </c>
      <c r="AA2387" t="s">
        <v>76</v>
      </c>
      <c r="AB2387" t="s">
        <v>97</v>
      </c>
      <c r="AC2387">
        <v>15</v>
      </c>
      <c r="AD2387" t="s">
        <v>135</v>
      </c>
      <c r="AE2387" t="s">
        <v>79</v>
      </c>
      <c r="AF2387" t="s">
        <v>49</v>
      </c>
      <c r="AG2387" t="s">
        <v>50</v>
      </c>
      <c r="AH2387">
        <v>0.17</v>
      </c>
      <c r="AI2387" t="s">
        <v>66</v>
      </c>
      <c r="AJ2387" t="s">
        <v>91</v>
      </c>
    </row>
    <row r="2388" spans="1:36">
      <c r="A2388" t="s">
        <v>3719</v>
      </c>
      <c r="B2388">
        <f>1</f>
        <v>1</v>
      </c>
      <c r="C2388" t="s">
        <v>211</v>
      </c>
      <c r="D2388" t="str">
        <f>VLOOKUP(Table1[[#This Row],[State Name]], Lookup!$A$2:$B$33, 2, FALSE)</f>
        <v>WB</v>
      </c>
      <c r="E2388" t="s">
        <v>212</v>
      </c>
      <c r="F2388">
        <v>2021</v>
      </c>
      <c r="G2388" t="s">
        <v>56</v>
      </c>
      <c r="H2388">
        <f t="shared" si="37"/>
        <v>1</v>
      </c>
      <c r="I2388" s="3">
        <f>DATE(Table1[[#This Row],[Year]],Table1[[#This Row],[Month_Number]],1)</f>
        <v>44197</v>
      </c>
      <c r="J2388" t="s">
        <v>35</v>
      </c>
      <c r="K2388" t="s">
        <v>2375</v>
      </c>
      <c r="L2388" t="s">
        <v>50</v>
      </c>
      <c r="M2388">
        <v>1</v>
      </c>
      <c r="N2388" t="s">
        <v>162</v>
      </c>
      <c r="O2388">
        <v>3</v>
      </c>
      <c r="P2388">
        <v>5</v>
      </c>
      <c r="Q2388" t="s">
        <v>119</v>
      </c>
      <c r="R2388" t="s">
        <v>88</v>
      </c>
      <c r="S2388" t="s">
        <v>41</v>
      </c>
      <c r="T2388" t="s">
        <v>105</v>
      </c>
      <c r="U2388" t="s">
        <v>43</v>
      </c>
      <c r="V2388">
        <v>55</v>
      </c>
      <c r="W2388">
        <v>48</v>
      </c>
      <c r="X2388" t="str">
        <f>IF(Table1[[#This Row],[Driver Age]]&lt;25,"(&lt;25) Young",IF(Table1[[#This Row],[Driver Age]]&lt;=60,"(25–60) Adult","(&gt;60) Senior"))</f>
        <v>(25–60) Adult</v>
      </c>
      <c r="Y2388" t="s">
        <v>75</v>
      </c>
      <c r="Z2388" t="s">
        <v>90</v>
      </c>
      <c r="AA2388" t="s">
        <v>76</v>
      </c>
      <c r="AB2388" t="s">
        <v>46</v>
      </c>
      <c r="AC2388">
        <v>9</v>
      </c>
      <c r="AD2388" t="s">
        <v>78</v>
      </c>
      <c r="AE2388" t="s">
        <v>48</v>
      </c>
      <c r="AF2388" t="s">
        <v>49</v>
      </c>
      <c r="AG2388" t="s">
        <v>50</v>
      </c>
      <c r="AH2388">
        <v>1.67</v>
      </c>
      <c r="AI2388" t="s">
        <v>108</v>
      </c>
      <c r="AJ2388" t="s">
        <v>52</v>
      </c>
    </row>
    <row r="2389" spans="1:36">
      <c r="A2389" t="s">
        <v>3720</v>
      </c>
      <c r="B2389">
        <f>1</f>
        <v>1</v>
      </c>
      <c r="C2389" t="s">
        <v>215</v>
      </c>
      <c r="D2389" t="str">
        <f>VLOOKUP(Table1[[#This Row],[State Name]], Lookup!$A$2:$B$33, 2, FALSE)</f>
        <v>KL</v>
      </c>
      <c r="E2389" t="s">
        <v>33</v>
      </c>
      <c r="F2389">
        <v>2018</v>
      </c>
      <c r="G2389" t="s">
        <v>56</v>
      </c>
      <c r="H2389">
        <f t="shared" si="37"/>
        <v>1</v>
      </c>
      <c r="I2389" s="3">
        <f>DATE(Table1[[#This Row],[Year]],Table1[[#This Row],[Month_Number]],1)</f>
        <v>43101</v>
      </c>
      <c r="J2389" t="s">
        <v>84</v>
      </c>
      <c r="K2389" t="s">
        <v>3721</v>
      </c>
      <c r="L2389" t="s">
        <v>59</v>
      </c>
      <c r="M2389">
        <v>4</v>
      </c>
      <c r="N2389" t="s">
        <v>128</v>
      </c>
      <c r="O2389">
        <v>7</v>
      </c>
      <c r="P2389">
        <v>3</v>
      </c>
      <c r="Q2389" t="s">
        <v>103</v>
      </c>
      <c r="R2389" t="s">
        <v>104</v>
      </c>
      <c r="S2389" t="s">
        <v>62</v>
      </c>
      <c r="T2389" t="s">
        <v>42</v>
      </c>
      <c r="U2389" t="s">
        <v>89</v>
      </c>
      <c r="V2389">
        <v>113</v>
      </c>
      <c r="W2389">
        <v>47</v>
      </c>
      <c r="X2389" t="str">
        <f>IF(Table1[[#This Row],[Driver Age]]&lt;25,"(&lt;25) Young",IF(Table1[[#This Row],[Driver Age]]&lt;=60,"(25–60) Adult","(&gt;60) Senior"))</f>
        <v>(25–60) Adult</v>
      </c>
      <c r="Y2389" t="s">
        <v>44</v>
      </c>
      <c r="Z2389" t="s">
        <v>33</v>
      </c>
      <c r="AA2389" t="s">
        <v>45</v>
      </c>
      <c r="AB2389" t="s">
        <v>46</v>
      </c>
      <c r="AC2389">
        <v>0</v>
      </c>
      <c r="AD2389" t="s">
        <v>47</v>
      </c>
      <c r="AE2389" t="s">
        <v>65</v>
      </c>
      <c r="AF2389" t="s">
        <v>26</v>
      </c>
      <c r="AG2389" t="s">
        <v>50</v>
      </c>
      <c r="AH2389">
        <v>0.43</v>
      </c>
      <c r="AI2389" t="s">
        <v>108</v>
      </c>
      <c r="AJ2389" t="s">
        <v>81</v>
      </c>
    </row>
    <row r="2390" spans="1:36">
      <c r="A2390" t="s">
        <v>3722</v>
      </c>
      <c r="B2390">
        <f>1</f>
        <v>1</v>
      </c>
      <c r="C2390" t="s">
        <v>253</v>
      </c>
      <c r="D2390" t="str">
        <f>VLOOKUP(Table1[[#This Row],[State Name]], Lookup!$A$2:$B$33, 2, FALSE)</f>
        <v>UK</v>
      </c>
      <c r="E2390" t="s">
        <v>33</v>
      </c>
      <c r="F2390">
        <v>2019</v>
      </c>
      <c r="G2390" t="s">
        <v>94</v>
      </c>
      <c r="H2390">
        <f t="shared" si="37"/>
        <v>8</v>
      </c>
      <c r="I2390" s="3">
        <f>DATE(Table1[[#This Row],[Year]],Table1[[#This Row],[Month_Number]],1)</f>
        <v>43678</v>
      </c>
      <c r="J2390" t="s">
        <v>95</v>
      </c>
      <c r="K2390" t="s">
        <v>1810</v>
      </c>
      <c r="L2390" t="s">
        <v>59</v>
      </c>
      <c r="M2390">
        <v>3</v>
      </c>
      <c r="N2390" t="s">
        <v>60</v>
      </c>
      <c r="O2390">
        <v>6</v>
      </c>
      <c r="P2390">
        <v>1</v>
      </c>
      <c r="Q2390" t="s">
        <v>39</v>
      </c>
      <c r="R2390" t="s">
        <v>88</v>
      </c>
      <c r="S2390" t="s">
        <v>41</v>
      </c>
      <c r="T2390" t="s">
        <v>74</v>
      </c>
      <c r="U2390" t="s">
        <v>106</v>
      </c>
      <c r="V2390">
        <v>107</v>
      </c>
      <c r="W2390">
        <v>20</v>
      </c>
      <c r="X2390" t="str">
        <f>IF(Table1[[#This Row],[Driver Age]]&lt;25,"(&lt;25) Young",IF(Table1[[#This Row],[Driver Age]]&lt;=60,"(25–60) Adult","(&gt;60) Senior"))</f>
        <v>(&lt;25) Young</v>
      </c>
      <c r="Y2390" t="s">
        <v>75</v>
      </c>
      <c r="Z2390" t="s">
        <v>90</v>
      </c>
      <c r="AA2390" t="s">
        <v>76</v>
      </c>
      <c r="AB2390" t="s">
        <v>97</v>
      </c>
      <c r="AC2390">
        <v>3</v>
      </c>
      <c r="AD2390" t="s">
        <v>47</v>
      </c>
      <c r="AE2390" t="s">
        <v>65</v>
      </c>
      <c r="AF2390" t="s">
        <v>49</v>
      </c>
      <c r="AG2390" t="s">
        <v>50</v>
      </c>
      <c r="AH2390">
        <v>0.17</v>
      </c>
      <c r="AI2390" t="s">
        <v>168</v>
      </c>
      <c r="AJ2390" t="s">
        <v>67</v>
      </c>
    </row>
    <row r="2391" spans="1:36">
      <c r="A2391" t="s">
        <v>3723</v>
      </c>
      <c r="B2391">
        <f>1</f>
        <v>1</v>
      </c>
      <c r="C2391" t="s">
        <v>141</v>
      </c>
      <c r="D2391" t="str">
        <f>VLOOKUP(Table1[[#This Row],[State Name]], Lookup!$A$2:$B$33, 2, FALSE)</f>
        <v>BR</v>
      </c>
      <c r="E2391" t="s">
        <v>33</v>
      </c>
      <c r="F2391">
        <v>2018</v>
      </c>
      <c r="G2391" t="s">
        <v>100</v>
      </c>
      <c r="H2391">
        <f t="shared" si="37"/>
        <v>11</v>
      </c>
      <c r="I2391" s="3">
        <f>DATE(Table1[[#This Row],[Year]],Table1[[#This Row],[Month_Number]],1)</f>
        <v>43405</v>
      </c>
      <c r="J2391" t="s">
        <v>35</v>
      </c>
      <c r="K2391" t="s">
        <v>1480</v>
      </c>
      <c r="L2391" t="s">
        <v>50</v>
      </c>
      <c r="M2391">
        <v>5</v>
      </c>
      <c r="N2391" t="s">
        <v>162</v>
      </c>
      <c r="O2391">
        <v>7</v>
      </c>
      <c r="P2391">
        <v>4</v>
      </c>
      <c r="Q2391" t="s">
        <v>87</v>
      </c>
      <c r="R2391" t="s">
        <v>61</v>
      </c>
      <c r="S2391" t="s">
        <v>73</v>
      </c>
      <c r="T2391" t="s">
        <v>42</v>
      </c>
      <c r="U2391" t="s">
        <v>43</v>
      </c>
      <c r="V2391">
        <v>78</v>
      </c>
      <c r="W2391">
        <v>38</v>
      </c>
      <c r="X2391" t="str">
        <f>IF(Table1[[#This Row],[Driver Age]]&lt;25,"(&lt;25) Young",IF(Table1[[#This Row],[Driver Age]]&lt;=60,"(25–60) Adult","(&gt;60) Senior"))</f>
        <v>(25–60) Adult</v>
      </c>
      <c r="Y2391" t="s">
        <v>75</v>
      </c>
      <c r="Z2391" t="s">
        <v>107</v>
      </c>
      <c r="AA2391" t="s">
        <v>45</v>
      </c>
      <c r="AB2391" t="s">
        <v>46</v>
      </c>
      <c r="AC2391">
        <v>9</v>
      </c>
      <c r="AD2391" t="s">
        <v>78</v>
      </c>
      <c r="AE2391" t="s">
        <v>65</v>
      </c>
      <c r="AF2391" t="s">
        <v>49</v>
      </c>
      <c r="AG2391" t="s">
        <v>50</v>
      </c>
      <c r="AH2391">
        <v>0.56999999999999995</v>
      </c>
      <c r="AI2391" t="s">
        <v>108</v>
      </c>
      <c r="AJ2391" t="s">
        <v>91</v>
      </c>
    </row>
    <row r="2392" spans="1:36">
      <c r="A2392" t="s">
        <v>3724</v>
      </c>
      <c r="B2392">
        <f>1</f>
        <v>1</v>
      </c>
      <c r="C2392" t="s">
        <v>191</v>
      </c>
      <c r="D2392" t="str">
        <f>VLOOKUP(Table1[[#This Row],[State Name]], Lookup!$A$2:$B$33, 2, FALSE)</f>
        <v>CH</v>
      </c>
      <c r="E2392" t="s">
        <v>33</v>
      </c>
      <c r="F2392">
        <v>2018</v>
      </c>
      <c r="G2392" t="s">
        <v>192</v>
      </c>
      <c r="H2392">
        <f t="shared" si="37"/>
        <v>3</v>
      </c>
      <c r="I2392" s="3">
        <f>DATE(Table1[[#This Row],[Year]],Table1[[#This Row],[Month_Number]],1)</f>
        <v>43160</v>
      </c>
      <c r="J2392" t="s">
        <v>101</v>
      </c>
      <c r="K2392" t="s">
        <v>3725</v>
      </c>
      <c r="L2392" t="s">
        <v>50</v>
      </c>
      <c r="M2392">
        <v>3</v>
      </c>
      <c r="N2392" t="s">
        <v>128</v>
      </c>
      <c r="O2392">
        <v>4</v>
      </c>
      <c r="P2392">
        <v>3</v>
      </c>
      <c r="Q2392" t="s">
        <v>87</v>
      </c>
      <c r="R2392" t="s">
        <v>104</v>
      </c>
      <c r="S2392" t="s">
        <v>41</v>
      </c>
      <c r="T2392" t="s">
        <v>42</v>
      </c>
      <c r="U2392" t="s">
        <v>43</v>
      </c>
      <c r="V2392">
        <v>69</v>
      </c>
      <c r="W2392">
        <v>51</v>
      </c>
      <c r="X2392" t="str">
        <f>IF(Table1[[#This Row],[Driver Age]]&lt;25,"(&lt;25) Young",IF(Table1[[#This Row],[Driver Age]]&lt;=60,"(25–60) Adult","(&gt;60) Senior"))</f>
        <v>(25–60) Adult</v>
      </c>
      <c r="Y2392" t="s">
        <v>44</v>
      </c>
      <c r="Z2392" t="s">
        <v>107</v>
      </c>
      <c r="AA2392" t="s">
        <v>45</v>
      </c>
      <c r="AB2392" t="s">
        <v>77</v>
      </c>
      <c r="AC2392">
        <v>3</v>
      </c>
      <c r="AD2392" t="s">
        <v>47</v>
      </c>
      <c r="AE2392" t="s">
        <v>65</v>
      </c>
      <c r="AF2392" t="s">
        <v>49</v>
      </c>
      <c r="AG2392" t="s">
        <v>50</v>
      </c>
      <c r="AH2392">
        <v>0.75</v>
      </c>
      <c r="AI2392" t="s">
        <v>66</v>
      </c>
      <c r="AJ2392" t="s">
        <v>52</v>
      </c>
    </row>
    <row r="2393" spans="1:36">
      <c r="A2393" t="s">
        <v>3726</v>
      </c>
      <c r="B2393">
        <f>1</f>
        <v>1</v>
      </c>
      <c r="C2393" t="s">
        <v>327</v>
      </c>
      <c r="D2393" t="str">
        <f>VLOOKUP(Table1[[#This Row],[State Name]], Lookup!$A$2:$B$33, 2, FALSE)</f>
        <v>MN</v>
      </c>
      <c r="E2393" t="s">
        <v>33</v>
      </c>
      <c r="F2393">
        <v>2018</v>
      </c>
      <c r="G2393" t="s">
        <v>130</v>
      </c>
      <c r="H2393">
        <f t="shared" si="37"/>
        <v>4</v>
      </c>
      <c r="I2393" s="3">
        <f>DATE(Table1[[#This Row],[Year]],Table1[[#This Row],[Month_Number]],1)</f>
        <v>43191</v>
      </c>
      <c r="J2393" t="s">
        <v>84</v>
      </c>
      <c r="K2393" t="s">
        <v>841</v>
      </c>
      <c r="L2393" t="s">
        <v>59</v>
      </c>
      <c r="M2393">
        <v>3</v>
      </c>
      <c r="N2393" t="s">
        <v>162</v>
      </c>
      <c r="O2393">
        <v>8</v>
      </c>
      <c r="P2393">
        <v>1</v>
      </c>
      <c r="Q2393" t="s">
        <v>103</v>
      </c>
      <c r="R2393" t="s">
        <v>40</v>
      </c>
      <c r="S2393" t="s">
        <v>62</v>
      </c>
      <c r="T2393" t="s">
        <v>42</v>
      </c>
      <c r="U2393" t="s">
        <v>89</v>
      </c>
      <c r="V2393">
        <v>36</v>
      </c>
      <c r="W2393">
        <v>18</v>
      </c>
      <c r="X2393" t="str">
        <f>IF(Table1[[#This Row],[Driver Age]]&lt;25,"(&lt;25) Young",IF(Table1[[#This Row],[Driver Age]]&lt;=60,"(25–60) Adult","(&gt;60) Senior"))</f>
        <v>(&lt;25) Young</v>
      </c>
      <c r="Y2393" t="s">
        <v>75</v>
      </c>
      <c r="Z2393" t="s">
        <v>107</v>
      </c>
      <c r="AA2393" t="s">
        <v>76</v>
      </c>
      <c r="AB2393" t="s">
        <v>97</v>
      </c>
      <c r="AC2393">
        <v>14</v>
      </c>
      <c r="AD2393" t="s">
        <v>135</v>
      </c>
      <c r="AE2393" t="s">
        <v>65</v>
      </c>
      <c r="AF2393" t="s">
        <v>26</v>
      </c>
      <c r="AG2393" t="s">
        <v>50</v>
      </c>
      <c r="AH2393">
        <v>0.12</v>
      </c>
      <c r="AI2393" t="s">
        <v>168</v>
      </c>
      <c r="AJ2393" t="s">
        <v>109</v>
      </c>
    </row>
    <row r="2394" spans="1:36">
      <c r="A2394" t="s">
        <v>3727</v>
      </c>
      <c r="B2394">
        <f>1</f>
        <v>1</v>
      </c>
      <c r="C2394" t="s">
        <v>93</v>
      </c>
      <c r="D2394" t="str">
        <f>VLOOKUP(Table1[[#This Row],[State Name]], Lookup!$A$2:$B$33, 2, FALSE)</f>
        <v>SK</v>
      </c>
      <c r="E2394" t="s">
        <v>33</v>
      </c>
      <c r="F2394">
        <v>2021</v>
      </c>
      <c r="G2394" t="s">
        <v>124</v>
      </c>
      <c r="H2394">
        <f t="shared" si="37"/>
        <v>7</v>
      </c>
      <c r="I2394" s="3">
        <f>DATE(Table1[[#This Row],[Year]],Table1[[#This Row],[Month_Number]],1)</f>
        <v>44378</v>
      </c>
      <c r="J2394" t="s">
        <v>95</v>
      </c>
      <c r="K2394" t="s">
        <v>1516</v>
      </c>
      <c r="L2394" t="s">
        <v>37</v>
      </c>
      <c r="M2394">
        <v>3</v>
      </c>
      <c r="N2394" t="s">
        <v>60</v>
      </c>
      <c r="O2394">
        <v>0</v>
      </c>
      <c r="P2394">
        <v>0</v>
      </c>
      <c r="Q2394" t="s">
        <v>39</v>
      </c>
      <c r="R2394" t="s">
        <v>40</v>
      </c>
      <c r="S2394" t="s">
        <v>62</v>
      </c>
      <c r="T2394" t="s">
        <v>42</v>
      </c>
      <c r="U2394" t="s">
        <v>33</v>
      </c>
      <c r="V2394">
        <v>119</v>
      </c>
      <c r="W2394">
        <v>29</v>
      </c>
      <c r="X2394" t="str">
        <f>IF(Table1[[#This Row],[Driver Age]]&lt;25,"(&lt;25) Young",IF(Table1[[#This Row],[Driver Age]]&lt;=60,"(25–60) Adult","(&gt;60) Senior"))</f>
        <v>(25–60) Adult</v>
      </c>
      <c r="Y2394" t="s">
        <v>75</v>
      </c>
      <c r="Z2394" t="s">
        <v>90</v>
      </c>
      <c r="AA2394" t="s">
        <v>76</v>
      </c>
      <c r="AB2394" t="s">
        <v>77</v>
      </c>
      <c r="AC2394">
        <v>11</v>
      </c>
      <c r="AD2394" t="s">
        <v>78</v>
      </c>
      <c r="AE2394" t="s">
        <v>48</v>
      </c>
      <c r="AF2394" t="s">
        <v>49</v>
      </c>
      <c r="AG2394" t="s">
        <v>143</v>
      </c>
      <c r="AH2394">
        <v>0</v>
      </c>
      <c r="AI2394" t="s">
        <v>80</v>
      </c>
      <c r="AJ2394" t="s">
        <v>81</v>
      </c>
    </row>
    <row r="2395" spans="1:36">
      <c r="A2395" t="s">
        <v>3728</v>
      </c>
      <c r="B2395">
        <f>1</f>
        <v>1</v>
      </c>
      <c r="C2395" t="s">
        <v>206</v>
      </c>
      <c r="D2395" t="str">
        <f>VLOOKUP(Table1[[#This Row],[State Name]], Lookup!$A$2:$B$33, 2, FALSE)</f>
        <v>OD</v>
      </c>
      <c r="E2395" t="s">
        <v>33</v>
      </c>
      <c r="F2395">
        <v>2023</v>
      </c>
      <c r="G2395" t="s">
        <v>100</v>
      </c>
      <c r="H2395">
        <f t="shared" si="37"/>
        <v>11</v>
      </c>
      <c r="I2395" s="3">
        <f>DATE(Table1[[#This Row],[Year]],Table1[[#This Row],[Month_Number]],1)</f>
        <v>45231</v>
      </c>
      <c r="J2395" t="s">
        <v>95</v>
      </c>
      <c r="K2395" t="s">
        <v>659</v>
      </c>
      <c r="L2395" t="s">
        <v>59</v>
      </c>
      <c r="M2395">
        <v>5</v>
      </c>
      <c r="N2395" t="s">
        <v>71</v>
      </c>
      <c r="O2395">
        <v>7</v>
      </c>
      <c r="P2395">
        <v>0</v>
      </c>
      <c r="Q2395" t="s">
        <v>87</v>
      </c>
      <c r="R2395" t="s">
        <v>88</v>
      </c>
      <c r="S2395" t="s">
        <v>62</v>
      </c>
      <c r="T2395" t="s">
        <v>105</v>
      </c>
      <c r="U2395" t="s">
        <v>43</v>
      </c>
      <c r="V2395">
        <v>79</v>
      </c>
      <c r="W2395">
        <v>28</v>
      </c>
      <c r="X2395" t="str">
        <f>IF(Table1[[#This Row],[Driver Age]]&lt;25,"(&lt;25) Young",IF(Table1[[#This Row],[Driver Age]]&lt;=60,"(25–60) Adult","(&gt;60) Senior"))</f>
        <v>(25–60) Adult</v>
      </c>
      <c r="Y2395" t="s">
        <v>44</v>
      </c>
      <c r="Z2395" t="s">
        <v>33</v>
      </c>
      <c r="AA2395" t="s">
        <v>76</v>
      </c>
      <c r="AB2395" t="s">
        <v>64</v>
      </c>
      <c r="AC2395">
        <v>20</v>
      </c>
      <c r="AD2395" t="s">
        <v>114</v>
      </c>
      <c r="AE2395" t="s">
        <v>79</v>
      </c>
      <c r="AF2395" t="s">
        <v>49</v>
      </c>
      <c r="AG2395" t="s">
        <v>143</v>
      </c>
      <c r="AH2395">
        <v>0</v>
      </c>
      <c r="AI2395" t="s">
        <v>80</v>
      </c>
      <c r="AJ2395" t="s">
        <v>91</v>
      </c>
    </row>
    <row r="2396" spans="1:36">
      <c r="A2396" t="s">
        <v>3729</v>
      </c>
      <c r="B2396">
        <f>1</f>
        <v>1</v>
      </c>
      <c r="C2396" t="s">
        <v>93</v>
      </c>
      <c r="D2396" t="str">
        <f>VLOOKUP(Table1[[#This Row],[State Name]], Lookup!$A$2:$B$33, 2, FALSE)</f>
        <v>SK</v>
      </c>
      <c r="E2396" t="s">
        <v>33</v>
      </c>
      <c r="F2396">
        <v>2020</v>
      </c>
      <c r="G2396" t="s">
        <v>192</v>
      </c>
      <c r="H2396">
        <f t="shared" si="37"/>
        <v>3</v>
      </c>
      <c r="I2396" s="3">
        <f>DATE(Table1[[#This Row],[Year]],Table1[[#This Row],[Month_Number]],1)</f>
        <v>43891</v>
      </c>
      <c r="J2396" t="s">
        <v>84</v>
      </c>
      <c r="K2396" t="s">
        <v>3730</v>
      </c>
      <c r="L2396" t="s">
        <v>50</v>
      </c>
      <c r="M2396">
        <v>2</v>
      </c>
      <c r="N2396" t="s">
        <v>60</v>
      </c>
      <c r="O2396">
        <v>10</v>
      </c>
      <c r="P2396">
        <v>0</v>
      </c>
      <c r="Q2396" t="s">
        <v>72</v>
      </c>
      <c r="R2396" t="s">
        <v>88</v>
      </c>
      <c r="S2396" t="s">
        <v>62</v>
      </c>
      <c r="T2396" t="s">
        <v>42</v>
      </c>
      <c r="U2396" t="s">
        <v>33</v>
      </c>
      <c r="V2396">
        <v>94</v>
      </c>
      <c r="W2396">
        <v>47</v>
      </c>
      <c r="X2396" t="str">
        <f>IF(Table1[[#This Row],[Driver Age]]&lt;25,"(&lt;25) Young",IF(Table1[[#This Row],[Driver Age]]&lt;=60,"(25–60) Adult","(&gt;60) Senior"))</f>
        <v>(25–60) Adult</v>
      </c>
      <c r="Y2396" t="s">
        <v>75</v>
      </c>
      <c r="Z2396" t="s">
        <v>107</v>
      </c>
      <c r="AA2396" t="s">
        <v>76</v>
      </c>
      <c r="AB2396" t="s">
        <v>46</v>
      </c>
      <c r="AC2396">
        <v>23</v>
      </c>
      <c r="AD2396" t="s">
        <v>47</v>
      </c>
      <c r="AE2396" t="s">
        <v>48</v>
      </c>
      <c r="AF2396" t="s">
        <v>26</v>
      </c>
      <c r="AG2396" t="s">
        <v>143</v>
      </c>
      <c r="AH2396">
        <v>0</v>
      </c>
      <c r="AI2396" t="s">
        <v>108</v>
      </c>
      <c r="AJ2396" t="s">
        <v>67</v>
      </c>
    </row>
    <row r="2397" spans="1:36">
      <c r="A2397" t="s">
        <v>3731</v>
      </c>
      <c r="B2397">
        <f>1</f>
        <v>1</v>
      </c>
      <c r="C2397" t="s">
        <v>122</v>
      </c>
      <c r="D2397" t="str">
        <f>VLOOKUP(Table1[[#This Row],[State Name]], Lookup!$A$2:$B$33, 2, FALSE)</f>
        <v>RJ</v>
      </c>
      <c r="E2397" t="s">
        <v>123</v>
      </c>
      <c r="F2397">
        <v>2023</v>
      </c>
      <c r="G2397" t="s">
        <v>138</v>
      </c>
      <c r="H2397">
        <f t="shared" si="37"/>
        <v>9</v>
      </c>
      <c r="I2397" s="3">
        <f>DATE(Table1[[#This Row],[Year]],Table1[[#This Row],[Month_Number]],1)</f>
        <v>45170</v>
      </c>
      <c r="J2397" t="s">
        <v>35</v>
      </c>
      <c r="K2397" t="s">
        <v>1537</v>
      </c>
      <c r="L2397" t="s">
        <v>50</v>
      </c>
      <c r="M2397">
        <v>5</v>
      </c>
      <c r="N2397" t="s">
        <v>86</v>
      </c>
      <c r="O2397">
        <v>9</v>
      </c>
      <c r="P2397">
        <v>3</v>
      </c>
      <c r="Q2397" t="s">
        <v>72</v>
      </c>
      <c r="R2397" t="s">
        <v>61</v>
      </c>
      <c r="S2397" t="s">
        <v>62</v>
      </c>
      <c r="T2397" t="s">
        <v>105</v>
      </c>
      <c r="U2397" t="s">
        <v>89</v>
      </c>
      <c r="V2397">
        <v>42</v>
      </c>
      <c r="W2397">
        <v>19</v>
      </c>
      <c r="X2397" t="str">
        <f>IF(Table1[[#This Row],[Driver Age]]&lt;25,"(&lt;25) Young",IF(Table1[[#This Row],[Driver Age]]&lt;=60,"(25–60) Adult","(&gt;60) Senior"))</f>
        <v>(&lt;25) Young</v>
      </c>
      <c r="Y2397" t="s">
        <v>44</v>
      </c>
      <c r="Z2397" t="s">
        <v>107</v>
      </c>
      <c r="AA2397" t="s">
        <v>45</v>
      </c>
      <c r="AB2397" t="s">
        <v>64</v>
      </c>
      <c r="AC2397">
        <v>3</v>
      </c>
      <c r="AD2397" t="s">
        <v>47</v>
      </c>
      <c r="AE2397" t="s">
        <v>79</v>
      </c>
      <c r="AF2397" t="s">
        <v>49</v>
      </c>
      <c r="AG2397" t="s">
        <v>50</v>
      </c>
      <c r="AH2397">
        <v>0.33</v>
      </c>
      <c r="AI2397" t="s">
        <v>168</v>
      </c>
      <c r="AJ2397" t="s">
        <v>109</v>
      </c>
    </row>
    <row r="2398" spans="1:36">
      <c r="A2398" t="s">
        <v>3732</v>
      </c>
      <c r="B2398">
        <f>1</f>
        <v>1</v>
      </c>
      <c r="C2398" t="s">
        <v>253</v>
      </c>
      <c r="D2398" t="str">
        <f>VLOOKUP(Table1[[#This Row],[State Name]], Lookup!$A$2:$B$33, 2, FALSE)</f>
        <v>UK</v>
      </c>
      <c r="E2398" t="s">
        <v>33</v>
      </c>
      <c r="F2398">
        <v>2020</v>
      </c>
      <c r="G2398" t="s">
        <v>94</v>
      </c>
      <c r="H2398">
        <f t="shared" si="37"/>
        <v>8</v>
      </c>
      <c r="I2398" s="3">
        <f>DATE(Table1[[#This Row],[Year]],Table1[[#This Row],[Month_Number]],1)</f>
        <v>44044</v>
      </c>
      <c r="J2398" t="s">
        <v>84</v>
      </c>
      <c r="K2398" t="s">
        <v>2991</v>
      </c>
      <c r="L2398" t="s">
        <v>59</v>
      </c>
      <c r="M2398">
        <v>5</v>
      </c>
      <c r="N2398" t="s">
        <v>38</v>
      </c>
      <c r="O2398">
        <v>7</v>
      </c>
      <c r="P2398">
        <v>2</v>
      </c>
      <c r="Q2398" t="s">
        <v>39</v>
      </c>
      <c r="R2398" t="s">
        <v>61</v>
      </c>
      <c r="S2398" t="s">
        <v>41</v>
      </c>
      <c r="T2398" t="s">
        <v>105</v>
      </c>
      <c r="U2398" t="s">
        <v>106</v>
      </c>
      <c r="V2398">
        <v>83</v>
      </c>
      <c r="W2398">
        <v>50</v>
      </c>
      <c r="X2398" t="str">
        <f>IF(Table1[[#This Row],[Driver Age]]&lt;25,"(&lt;25) Young",IF(Table1[[#This Row],[Driver Age]]&lt;=60,"(25–60) Adult","(&gt;60) Senior"))</f>
        <v>(25–60) Adult</v>
      </c>
      <c r="Y2398" t="s">
        <v>75</v>
      </c>
      <c r="Z2398" t="s">
        <v>107</v>
      </c>
      <c r="AA2398" t="s">
        <v>76</v>
      </c>
      <c r="AB2398" t="s">
        <v>64</v>
      </c>
      <c r="AC2398">
        <v>16</v>
      </c>
      <c r="AD2398" t="s">
        <v>135</v>
      </c>
      <c r="AE2398" t="s">
        <v>48</v>
      </c>
      <c r="AF2398" t="s">
        <v>26</v>
      </c>
      <c r="AG2398" t="s">
        <v>50</v>
      </c>
      <c r="AH2398">
        <v>0.28999999999999998</v>
      </c>
      <c r="AI2398" t="s">
        <v>66</v>
      </c>
      <c r="AJ2398" t="s">
        <v>91</v>
      </c>
    </row>
    <row r="2399" spans="1:36">
      <c r="A2399" t="s">
        <v>3733</v>
      </c>
      <c r="B2399">
        <f>1</f>
        <v>1</v>
      </c>
      <c r="C2399" t="s">
        <v>93</v>
      </c>
      <c r="D2399" t="str">
        <f>VLOOKUP(Table1[[#This Row],[State Name]], Lookup!$A$2:$B$33, 2, FALSE)</f>
        <v>SK</v>
      </c>
      <c r="E2399" t="s">
        <v>33</v>
      </c>
      <c r="F2399">
        <v>2020</v>
      </c>
      <c r="G2399" t="s">
        <v>124</v>
      </c>
      <c r="H2399">
        <f t="shared" si="37"/>
        <v>7</v>
      </c>
      <c r="I2399" s="3">
        <f>DATE(Table1[[#This Row],[Year]],Table1[[#This Row],[Month_Number]],1)</f>
        <v>44013</v>
      </c>
      <c r="J2399" t="s">
        <v>84</v>
      </c>
      <c r="K2399" t="s">
        <v>707</v>
      </c>
      <c r="L2399" t="s">
        <v>37</v>
      </c>
      <c r="M2399">
        <v>5</v>
      </c>
      <c r="N2399" t="s">
        <v>162</v>
      </c>
      <c r="O2399">
        <v>9</v>
      </c>
      <c r="P2399">
        <v>0</v>
      </c>
      <c r="Q2399" t="s">
        <v>119</v>
      </c>
      <c r="R2399" t="s">
        <v>104</v>
      </c>
      <c r="S2399" t="s">
        <v>62</v>
      </c>
      <c r="T2399" t="s">
        <v>74</v>
      </c>
      <c r="U2399" t="s">
        <v>33</v>
      </c>
      <c r="V2399">
        <v>76</v>
      </c>
      <c r="W2399">
        <v>19</v>
      </c>
      <c r="X2399" t="str">
        <f>IF(Table1[[#This Row],[Driver Age]]&lt;25,"(&lt;25) Young",IF(Table1[[#This Row],[Driver Age]]&lt;=60,"(25–60) Adult","(&gt;60) Senior"))</f>
        <v>(&lt;25) Young</v>
      </c>
      <c r="Y2399" t="s">
        <v>75</v>
      </c>
      <c r="Z2399" t="s">
        <v>107</v>
      </c>
      <c r="AA2399" t="s">
        <v>45</v>
      </c>
      <c r="AB2399" t="s">
        <v>77</v>
      </c>
      <c r="AC2399">
        <v>13</v>
      </c>
      <c r="AD2399" t="s">
        <v>135</v>
      </c>
      <c r="AE2399" t="s">
        <v>48</v>
      </c>
      <c r="AF2399" t="s">
        <v>26</v>
      </c>
      <c r="AG2399" t="s">
        <v>143</v>
      </c>
      <c r="AH2399">
        <v>0</v>
      </c>
      <c r="AI2399" t="s">
        <v>168</v>
      </c>
      <c r="AJ2399" t="s">
        <v>91</v>
      </c>
    </row>
    <row r="2400" spans="1:36">
      <c r="A2400" t="s">
        <v>3734</v>
      </c>
      <c r="B2400">
        <f>1</f>
        <v>1</v>
      </c>
      <c r="C2400" t="s">
        <v>270</v>
      </c>
      <c r="D2400" t="str">
        <f>VLOOKUP(Table1[[#This Row],[State Name]], Lookup!$A$2:$B$33, 2, FALSE)</f>
        <v>HR</v>
      </c>
      <c r="E2400" t="s">
        <v>33</v>
      </c>
      <c r="F2400">
        <v>2023</v>
      </c>
      <c r="G2400" t="s">
        <v>56</v>
      </c>
      <c r="H2400">
        <f t="shared" si="37"/>
        <v>1</v>
      </c>
      <c r="I2400" s="3">
        <f>DATE(Table1[[#This Row],[Year]],Table1[[#This Row],[Month_Number]],1)</f>
        <v>44927</v>
      </c>
      <c r="J2400" t="s">
        <v>35</v>
      </c>
      <c r="K2400" t="s">
        <v>1795</v>
      </c>
      <c r="L2400" t="s">
        <v>59</v>
      </c>
      <c r="M2400">
        <v>5</v>
      </c>
      <c r="N2400" t="s">
        <v>86</v>
      </c>
      <c r="O2400">
        <v>10</v>
      </c>
      <c r="P2400">
        <v>4</v>
      </c>
      <c r="Q2400" t="s">
        <v>72</v>
      </c>
      <c r="R2400" t="s">
        <v>104</v>
      </c>
      <c r="S2400" t="s">
        <v>73</v>
      </c>
      <c r="T2400" t="s">
        <v>74</v>
      </c>
      <c r="U2400" t="s">
        <v>89</v>
      </c>
      <c r="V2400">
        <v>55</v>
      </c>
      <c r="W2400">
        <v>21</v>
      </c>
      <c r="X2400" t="str">
        <f>IF(Table1[[#This Row],[Driver Age]]&lt;25,"(&lt;25) Young",IF(Table1[[#This Row],[Driver Age]]&lt;=60,"(25–60) Adult","(&gt;60) Senior"))</f>
        <v>(&lt;25) Young</v>
      </c>
      <c r="Y2400" t="s">
        <v>44</v>
      </c>
      <c r="Z2400" t="s">
        <v>33</v>
      </c>
      <c r="AA2400" t="s">
        <v>76</v>
      </c>
      <c r="AB2400" t="s">
        <v>77</v>
      </c>
      <c r="AC2400">
        <v>6</v>
      </c>
      <c r="AD2400" t="s">
        <v>78</v>
      </c>
      <c r="AE2400" t="s">
        <v>79</v>
      </c>
      <c r="AF2400" t="s">
        <v>49</v>
      </c>
      <c r="AG2400" t="s">
        <v>50</v>
      </c>
      <c r="AH2400">
        <v>0.4</v>
      </c>
      <c r="AI2400" t="s">
        <v>168</v>
      </c>
      <c r="AJ2400" t="s">
        <v>52</v>
      </c>
    </row>
    <row r="2401" spans="1:36">
      <c r="A2401" t="s">
        <v>3735</v>
      </c>
      <c r="B2401">
        <f>1</f>
        <v>1</v>
      </c>
      <c r="C2401" t="s">
        <v>32</v>
      </c>
      <c r="D2401" t="str">
        <f>VLOOKUP(Table1[[#This Row],[State Name]], Lookup!$A$2:$B$33, 2, FALSE)</f>
        <v>JK</v>
      </c>
      <c r="E2401" t="s">
        <v>33</v>
      </c>
      <c r="F2401">
        <v>2020</v>
      </c>
      <c r="G2401" t="s">
        <v>117</v>
      </c>
      <c r="H2401">
        <f t="shared" si="37"/>
        <v>12</v>
      </c>
      <c r="I2401" s="3">
        <f>DATE(Table1[[#This Row],[Year]],Table1[[#This Row],[Month_Number]],1)</f>
        <v>44166</v>
      </c>
      <c r="J2401" t="s">
        <v>154</v>
      </c>
      <c r="K2401" t="s">
        <v>1851</v>
      </c>
      <c r="L2401" t="s">
        <v>37</v>
      </c>
      <c r="M2401">
        <v>1</v>
      </c>
      <c r="N2401" t="s">
        <v>71</v>
      </c>
      <c r="O2401">
        <v>7</v>
      </c>
      <c r="P2401">
        <v>1</v>
      </c>
      <c r="Q2401" t="s">
        <v>39</v>
      </c>
      <c r="R2401" t="s">
        <v>88</v>
      </c>
      <c r="S2401" t="s">
        <v>120</v>
      </c>
      <c r="T2401" t="s">
        <v>74</v>
      </c>
      <c r="U2401" t="s">
        <v>43</v>
      </c>
      <c r="V2401">
        <v>106</v>
      </c>
      <c r="W2401">
        <v>42</v>
      </c>
      <c r="X2401" t="str">
        <f>IF(Table1[[#This Row],[Driver Age]]&lt;25,"(&lt;25) Young",IF(Table1[[#This Row],[Driver Age]]&lt;=60,"(25–60) Adult","(&gt;60) Senior"))</f>
        <v>(25–60) Adult</v>
      </c>
      <c r="Y2401" t="s">
        <v>75</v>
      </c>
      <c r="Z2401" t="s">
        <v>90</v>
      </c>
      <c r="AA2401" t="s">
        <v>45</v>
      </c>
      <c r="AB2401" t="s">
        <v>77</v>
      </c>
      <c r="AC2401">
        <v>12</v>
      </c>
      <c r="AD2401" t="s">
        <v>135</v>
      </c>
      <c r="AE2401" t="s">
        <v>48</v>
      </c>
      <c r="AF2401" t="s">
        <v>26</v>
      </c>
      <c r="AG2401" t="s">
        <v>50</v>
      </c>
      <c r="AH2401">
        <v>0.14000000000000001</v>
      </c>
      <c r="AI2401" t="s">
        <v>108</v>
      </c>
      <c r="AJ2401" t="s">
        <v>67</v>
      </c>
    </row>
    <row r="2402" spans="1:36">
      <c r="A2402" t="s">
        <v>3736</v>
      </c>
      <c r="B2402">
        <f>1</f>
        <v>1</v>
      </c>
      <c r="C2402" t="s">
        <v>215</v>
      </c>
      <c r="D2402" t="str">
        <f>VLOOKUP(Table1[[#This Row],[State Name]], Lookup!$A$2:$B$33, 2, FALSE)</f>
        <v>KL</v>
      </c>
      <c r="E2402" t="s">
        <v>33</v>
      </c>
      <c r="F2402">
        <v>2018</v>
      </c>
      <c r="G2402" t="s">
        <v>83</v>
      </c>
      <c r="H2402">
        <f t="shared" si="37"/>
        <v>6</v>
      </c>
      <c r="I2402" s="3">
        <f>DATE(Table1[[#This Row],[Year]],Table1[[#This Row],[Month_Number]],1)</f>
        <v>43252</v>
      </c>
      <c r="J2402" t="s">
        <v>84</v>
      </c>
      <c r="K2402" t="s">
        <v>3737</v>
      </c>
      <c r="L2402" t="s">
        <v>50</v>
      </c>
      <c r="M2402">
        <v>1</v>
      </c>
      <c r="N2402" t="s">
        <v>60</v>
      </c>
      <c r="O2402">
        <v>5</v>
      </c>
      <c r="P2402">
        <v>2</v>
      </c>
      <c r="Q2402" t="s">
        <v>103</v>
      </c>
      <c r="R2402" t="s">
        <v>104</v>
      </c>
      <c r="S2402" t="s">
        <v>120</v>
      </c>
      <c r="T2402" t="s">
        <v>42</v>
      </c>
      <c r="U2402" t="s">
        <v>106</v>
      </c>
      <c r="V2402">
        <v>78</v>
      </c>
      <c r="W2402">
        <v>30</v>
      </c>
      <c r="X2402" t="str">
        <f>IF(Table1[[#This Row],[Driver Age]]&lt;25,"(&lt;25) Young",IF(Table1[[#This Row],[Driver Age]]&lt;=60,"(25–60) Adult","(&gt;60) Senior"))</f>
        <v>(25–60) Adult</v>
      </c>
      <c r="Y2402" t="s">
        <v>44</v>
      </c>
      <c r="Z2402" t="s">
        <v>107</v>
      </c>
      <c r="AA2402" t="s">
        <v>76</v>
      </c>
      <c r="AB2402" t="s">
        <v>97</v>
      </c>
      <c r="AC2402">
        <v>0</v>
      </c>
      <c r="AD2402" t="s">
        <v>47</v>
      </c>
      <c r="AE2402" t="s">
        <v>65</v>
      </c>
      <c r="AF2402" t="s">
        <v>26</v>
      </c>
      <c r="AG2402" t="s">
        <v>50</v>
      </c>
      <c r="AH2402">
        <v>0.4</v>
      </c>
      <c r="AI2402" t="s">
        <v>80</v>
      </c>
      <c r="AJ2402" t="s">
        <v>91</v>
      </c>
    </row>
    <row r="2403" spans="1:36">
      <c r="A2403" t="s">
        <v>3738</v>
      </c>
      <c r="B2403">
        <f>1</f>
        <v>1</v>
      </c>
      <c r="C2403" t="s">
        <v>311</v>
      </c>
      <c r="D2403" t="str">
        <f>VLOOKUP(Table1[[#This Row],[State Name]], Lookup!$A$2:$B$33, 2, FALSE)</f>
        <v>JH</v>
      </c>
      <c r="E2403" t="s">
        <v>33</v>
      </c>
      <c r="F2403">
        <v>2021</v>
      </c>
      <c r="G2403" t="s">
        <v>138</v>
      </c>
      <c r="H2403">
        <f t="shared" si="37"/>
        <v>9</v>
      </c>
      <c r="I2403" s="3">
        <f>DATE(Table1[[#This Row],[Year]],Table1[[#This Row],[Month_Number]],1)</f>
        <v>44440</v>
      </c>
      <c r="J2403" t="s">
        <v>35</v>
      </c>
      <c r="K2403" t="s">
        <v>3739</v>
      </c>
      <c r="L2403" t="s">
        <v>50</v>
      </c>
      <c r="M2403">
        <v>1</v>
      </c>
      <c r="N2403" t="s">
        <v>38</v>
      </c>
      <c r="O2403">
        <v>1</v>
      </c>
      <c r="P2403">
        <v>0</v>
      </c>
      <c r="Q2403" t="s">
        <v>103</v>
      </c>
      <c r="R2403" t="s">
        <v>61</v>
      </c>
      <c r="S2403" t="s">
        <v>62</v>
      </c>
      <c r="T2403" t="s">
        <v>42</v>
      </c>
      <c r="U2403" t="s">
        <v>89</v>
      </c>
      <c r="V2403">
        <v>82</v>
      </c>
      <c r="W2403">
        <v>37</v>
      </c>
      <c r="X2403" t="str">
        <f>IF(Table1[[#This Row],[Driver Age]]&lt;25,"(&lt;25) Young",IF(Table1[[#This Row],[Driver Age]]&lt;=60,"(25–60) Adult","(&gt;60) Senior"))</f>
        <v>(25–60) Adult</v>
      </c>
      <c r="Y2403" t="s">
        <v>44</v>
      </c>
      <c r="Z2403" t="s">
        <v>107</v>
      </c>
      <c r="AA2403" t="s">
        <v>76</v>
      </c>
      <c r="AB2403" t="s">
        <v>64</v>
      </c>
      <c r="AC2403">
        <v>19</v>
      </c>
      <c r="AD2403" t="s">
        <v>114</v>
      </c>
      <c r="AE2403" t="s">
        <v>48</v>
      </c>
      <c r="AF2403" t="s">
        <v>49</v>
      </c>
      <c r="AG2403" t="s">
        <v>143</v>
      </c>
      <c r="AH2403">
        <v>0</v>
      </c>
      <c r="AI2403" t="s">
        <v>108</v>
      </c>
      <c r="AJ2403" t="s">
        <v>91</v>
      </c>
    </row>
    <row r="2404" spans="1:36">
      <c r="A2404" t="s">
        <v>3740</v>
      </c>
      <c r="B2404">
        <f>1</f>
        <v>1</v>
      </c>
      <c r="C2404" t="s">
        <v>177</v>
      </c>
      <c r="D2404" t="str">
        <f>VLOOKUP(Table1[[#This Row],[State Name]], Lookup!$A$2:$B$33, 2, FALSE)</f>
        <v>MH</v>
      </c>
      <c r="E2404" t="s">
        <v>203</v>
      </c>
      <c r="F2404">
        <v>2022</v>
      </c>
      <c r="G2404" t="s">
        <v>130</v>
      </c>
      <c r="H2404">
        <f t="shared" si="37"/>
        <v>4</v>
      </c>
      <c r="I2404" s="3">
        <f>DATE(Table1[[#This Row],[Year]],Table1[[#This Row],[Month_Number]],1)</f>
        <v>44652</v>
      </c>
      <c r="J2404" t="s">
        <v>35</v>
      </c>
      <c r="K2404" t="s">
        <v>3741</v>
      </c>
      <c r="L2404" t="s">
        <v>50</v>
      </c>
      <c r="M2404">
        <v>3</v>
      </c>
      <c r="N2404" t="s">
        <v>60</v>
      </c>
      <c r="O2404">
        <v>8</v>
      </c>
      <c r="P2404">
        <v>4</v>
      </c>
      <c r="Q2404" t="s">
        <v>119</v>
      </c>
      <c r="R2404" t="s">
        <v>88</v>
      </c>
      <c r="S2404" t="s">
        <v>73</v>
      </c>
      <c r="T2404" t="s">
        <v>105</v>
      </c>
      <c r="U2404" t="s">
        <v>43</v>
      </c>
      <c r="V2404">
        <v>40</v>
      </c>
      <c r="W2404">
        <v>55</v>
      </c>
      <c r="X2404" t="str">
        <f>IF(Table1[[#This Row],[Driver Age]]&lt;25,"(&lt;25) Young",IF(Table1[[#This Row],[Driver Age]]&lt;=60,"(25–60) Adult","(&gt;60) Senior"))</f>
        <v>(25–60) Adult</v>
      </c>
      <c r="Y2404" t="s">
        <v>44</v>
      </c>
      <c r="Z2404" t="s">
        <v>90</v>
      </c>
      <c r="AA2404" t="s">
        <v>76</v>
      </c>
      <c r="AB2404" t="s">
        <v>97</v>
      </c>
      <c r="AC2404">
        <v>10</v>
      </c>
      <c r="AD2404" t="s">
        <v>78</v>
      </c>
      <c r="AE2404" t="s">
        <v>79</v>
      </c>
      <c r="AF2404" t="s">
        <v>49</v>
      </c>
      <c r="AG2404" t="s">
        <v>50</v>
      </c>
      <c r="AH2404">
        <v>0.5</v>
      </c>
      <c r="AI2404" t="s">
        <v>66</v>
      </c>
      <c r="AJ2404" t="s">
        <v>109</v>
      </c>
    </row>
    <row r="2405" spans="1:36">
      <c r="A2405" t="s">
        <v>3742</v>
      </c>
      <c r="B2405">
        <f>1</f>
        <v>1</v>
      </c>
      <c r="C2405" t="s">
        <v>177</v>
      </c>
      <c r="D2405" t="str">
        <f>VLOOKUP(Table1[[#This Row],[State Name]], Lookup!$A$2:$B$33, 2, FALSE)</f>
        <v>MH</v>
      </c>
      <c r="E2405" t="s">
        <v>577</v>
      </c>
      <c r="F2405">
        <v>2019</v>
      </c>
      <c r="G2405" t="s">
        <v>34</v>
      </c>
      <c r="H2405">
        <f t="shared" si="37"/>
        <v>5</v>
      </c>
      <c r="I2405" s="3">
        <f>DATE(Table1[[#This Row],[Year]],Table1[[#This Row],[Month_Number]],1)</f>
        <v>43586</v>
      </c>
      <c r="J2405" t="s">
        <v>146</v>
      </c>
      <c r="K2405" t="s">
        <v>3254</v>
      </c>
      <c r="L2405" t="s">
        <v>50</v>
      </c>
      <c r="M2405">
        <v>3</v>
      </c>
      <c r="N2405" t="s">
        <v>162</v>
      </c>
      <c r="O2405">
        <v>10</v>
      </c>
      <c r="P2405">
        <v>2</v>
      </c>
      <c r="Q2405" t="s">
        <v>72</v>
      </c>
      <c r="R2405" t="s">
        <v>40</v>
      </c>
      <c r="S2405" t="s">
        <v>62</v>
      </c>
      <c r="T2405" t="s">
        <v>74</v>
      </c>
      <c r="U2405" t="s">
        <v>106</v>
      </c>
      <c r="V2405">
        <v>65</v>
      </c>
      <c r="W2405">
        <v>67</v>
      </c>
      <c r="X2405" t="str">
        <f>IF(Table1[[#This Row],[Driver Age]]&lt;25,"(&lt;25) Young",IF(Table1[[#This Row],[Driver Age]]&lt;=60,"(25–60) Adult","(&gt;60) Senior"))</f>
        <v>(&gt;60) Senior</v>
      </c>
      <c r="Y2405" t="s">
        <v>75</v>
      </c>
      <c r="Z2405" t="s">
        <v>33</v>
      </c>
      <c r="AA2405" t="s">
        <v>76</v>
      </c>
      <c r="AB2405" t="s">
        <v>64</v>
      </c>
      <c r="AC2405">
        <v>2</v>
      </c>
      <c r="AD2405" t="s">
        <v>47</v>
      </c>
      <c r="AE2405" t="s">
        <v>65</v>
      </c>
      <c r="AF2405" t="s">
        <v>49</v>
      </c>
      <c r="AG2405" t="s">
        <v>50</v>
      </c>
      <c r="AH2405">
        <v>0.2</v>
      </c>
      <c r="AI2405" t="s">
        <v>51</v>
      </c>
      <c r="AJ2405" t="s">
        <v>52</v>
      </c>
    </row>
    <row r="2406" spans="1:36">
      <c r="A2406" t="s">
        <v>3743</v>
      </c>
      <c r="B2406">
        <f>1</f>
        <v>1</v>
      </c>
      <c r="C2406" t="s">
        <v>69</v>
      </c>
      <c r="D2406" t="str">
        <f>VLOOKUP(Table1[[#This Row],[State Name]], Lookup!$A$2:$B$33, 2, FALSE)</f>
        <v>CG</v>
      </c>
      <c r="E2406" t="s">
        <v>33</v>
      </c>
      <c r="F2406">
        <v>2020</v>
      </c>
      <c r="G2406" t="s">
        <v>111</v>
      </c>
      <c r="H2406">
        <f t="shared" si="37"/>
        <v>10</v>
      </c>
      <c r="I2406" s="3">
        <f>DATE(Table1[[#This Row],[Year]],Table1[[#This Row],[Month_Number]],1)</f>
        <v>44105</v>
      </c>
      <c r="J2406" t="s">
        <v>84</v>
      </c>
      <c r="K2406" t="s">
        <v>881</v>
      </c>
      <c r="L2406" t="s">
        <v>59</v>
      </c>
      <c r="M2406">
        <v>4</v>
      </c>
      <c r="N2406" t="s">
        <v>162</v>
      </c>
      <c r="O2406">
        <v>0</v>
      </c>
      <c r="P2406">
        <v>1</v>
      </c>
      <c r="Q2406" t="s">
        <v>39</v>
      </c>
      <c r="R2406" t="s">
        <v>40</v>
      </c>
      <c r="S2406" t="s">
        <v>41</v>
      </c>
      <c r="T2406" t="s">
        <v>63</v>
      </c>
      <c r="U2406" t="s">
        <v>89</v>
      </c>
      <c r="V2406">
        <v>35</v>
      </c>
      <c r="W2406">
        <v>43</v>
      </c>
      <c r="X2406" t="str">
        <f>IF(Table1[[#This Row],[Driver Age]]&lt;25,"(&lt;25) Young",IF(Table1[[#This Row],[Driver Age]]&lt;=60,"(25–60) Adult","(&gt;60) Senior"))</f>
        <v>(25–60) Adult</v>
      </c>
      <c r="Y2406" t="s">
        <v>75</v>
      </c>
      <c r="Z2406" t="s">
        <v>90</v>
      </c>
      <c r="AA2406" t="s">
        <v>76</v>
      </c>
      <c r="AB2406" t="s">
        <v>46</v>
      </c>
      <c r="AC2406">
        <v>10</v>
      </c>
      <c r="AD2406" t="s">
        <v>78</v>
      </c>
      <c r="AE2406" t="s">
        <v>48</v>
      </c>
      <c r="AF2406" t="s">
        <v>26</v>
      </c>
      <c r="AG2406" t="s">
        <v>50</v>
      </c>
      <c r="AH2406">
        <v>0</v>
      </c>
      <c r="AI2406" t="s">
        <v>108</v>
      </c>
      <c r="AJ2406" t="s">
        <v>109</v>
      </c>
    </row>
    <row r="2407" spans="1:36">
      <c r="A2407" t="s">
        <v>3744</v>
      </c>
      <c r="B2407">
        <f>1</f>
        <v>1</v>
      </c>
      <c r="C2407" t="s">
        <v>197</v>
      </c>
      <c r="D2407" t="str">
        <f>VLOOKUP(Table1[[#This Row],[State Name]], Lookup!$A$2:$B$33, 2, FALSE)</f>
        <v>GJ</v>
      </c>
      <c r="E2407" t="s">
        <v>245</v>
      </c>
      <c r="F2407">
        <v>2018</v>
      </c>
      <c r="G2407" t="s">
        <v>56</v>
      </c>
      <c r="H2407">
        <f t="shared" si="37"/>
        <v>1</v>
      </c>
      <c r="I2407" s="3">
        <f>DATE(Table1[[#This Row],[Year]],Table1[[#This Row],[Month_Number]],1)</f>
        <v>43101</v>
      </c>
      <c r="J2407" t="s">
        <v>95</v>
      </c>
      <c r="K2407" t="s">
        <v>1591</v>
      </c>
      <c r="L2407" t="s">
        <v>50</v>
      </c>
      <c r="M2407">
        <v>1</v>
      </c>
      <c r="N2407" t="s">
        <v>86</v>
      </c>
      <c r="O2407">
        <v>4</v>
      </c>
      <c r="P2407">
        <v>2</v>
      </c>
      <c r="Q2407" t="s">
        <v>87</v>
      </c>
      <c r="R2407" t="s">
        <v>88</v>
      </c>
      <c r="S2407" t="s">
        <v>62</v>
      </c>
      <c r="T2407" t="s">
        <v>63</v>
      </c>
      <c r="U2407" t="s">
        <v>43</v>
      </c>
      <c r="V2407">
        <v>33</v>
      </c>
      <c r="W2407">
        <v>19</v>
      </c>
      <c r="X2407" t="str">
        <f>IF(Table1[[#This Row],[Driver Age]]&lt;25,"(&lt;25) Young",IF(Table1[[#This Row],[Driver Age]]&lt;=60,"(25–60) Adult","(&gt;60) Senior"))</f>
        <v>(&lt;25) Young</v>
      </c>
      <c r="Y2407" t="s">
        <v>44</v>
      </c>
      <c r="Z2407" t="s">
        <v>107</v>
      </c>
      <c r="AA2407" t="s">
        <v>45</v>
      </c>
      <c r="AB2407" t="s">
        <v>77</v>
      </c>
      <c r="AC2407">
        <v>18</v>
      </c>
      <c r="AD2407" t="s">
        <v>114</v>
      </c>
      <c r="AE2407" t="s">
        <v>65</v>
      </c>
      <c r="AF2407" t="s">
        <v>49</v>
      </c>
      <c r="AG2407" t="s">
        <v>50</v>
      </c>
      <c r="AH2407">
        <v>0.5</v>
      </c>
      <c r="AI2407" t="s">
        <v>168</v>
      </c>
      <c r="AJ2407" t="s">
        <v>109</v>
      </c>
    </row>
    <row r="2408" spans="1:36">
      <c r="A2408" t="s">
        <v>3745</v>
      </c>
      <c r="B2408">
        <f>1</f>
        <v>1</v>
      </c>
      <c r="C2408" t="s">
        <v>220</v>
      </c>
      <c r="D2408" t="str">
        <f>VLOOKUP(Table1[[#This Row],[State Name]], Lookup!$A$2:$B$33, 2, FALSE)</f>
        <v>NL</v>
      </c>
      <c r="E2408" t="s">
        <v>33</v>
      </c>
      <c r="F2408">
        <v>2020</v>
      </c>
      <c r="G2408" t="s">
        <v>94</v>
      </c>
      <c r="H2408">
        <f t="shared" si="37"/>
        <v>8</v>
      </c>
      <c r="I2408" s="3">
        <f>DATE(Table1[[#This Row],[Year]],Table1[[#This Row],[Month_Number]],1)</f>
        <v>44044</v>
      </c>
      <c r="J2408" t="s">
        <v>154</v>
      </c>
      <c r="K2408" t="s">
        <v>1297</v>
      </c>
      <c r="L2408" t="s">
        <v>50</v>
      </c>
      <c r="M2408">
        <v>1</v>
      </c>
      <c r="N2408" t="s">
        <v>162</v>
      </c>
      <c r="O2408">
        <v>5</v>
      </c>
      <c r="P2408">
        <v>5</v>
      </c>
      <c r="Q2408" t="s">
        <v>87</v>
      </c>
      <c r="R2408" t="s">
        <v>88</v>
      </c>
      <c r="S2408" t="s">
        <v>120</v>
      </c>
      <c r="T2408" t="s">
        <v>74</v>
      </c>
      <c r="U2408" t="s">
        <v>106</v>
      </c>
      <c r="V2408">
        <v>106</v>
      </c>
      <c r="W2408">
        <v>28</v>
      </c>
      <c r="X2408" t="str">
        <f>IF(Table1[[#This Row],[Driver Age]]&lt;25,"(&lt;25) Young",IF(Table1[[#This Row],[Driver Age]]&lt;=60,"(25–60) Adult","(&gt;60) Senior"))</f>
        <v>(25–60) Adult</v>
      </c>
      <c r="Y2408" t="s">
        <v>75</v>
      </c>
      <c r="Z2408" t="s">
        <v>107</v>
      </c>
      <c r="AA2408" t="s">
        <v>76</v>
      </c>
      <c r="AB2408" t="s">
        <v>64</v>
      </c>
      <c r="AC2408">
        <v>4</v>
      </c>
      <c r="AD2408" t="s">
        <v>47</v>
      </c>
      <c r="AE2408" t="s">
        <v>48</v>
      </c>
      <c r="AF2408" t="s">
        <v>26</v>
      </c>
      <c r="AG2408" t="s">
        <v>50</v>
      </c>
      <c r="AH2408">
        <v>1</v>
      </c>
      <c r="AI2408" t="s">
        <v>80</v>
      </c>
      <c r="AJ2408" t="s">
        <v>67</v>
      </c>
    </row>
    <row r="2409" spans="1:36">
      <c r="A2409" t="s">
        <v>3746</v>
      </c>
      <c r="B2409">
        <f>1</f>
        <v>1</v>
      </c>
      <c r="C2409" t="s">
        <v>307</v>
      </c>
      <c r="D2409" t="str">
        <f>VLOOKUP(Table1[[#This Row],[State Name]], Lookup!$A$2:$B$33, 2, FALSE)</f>
        <v>DL</v>
      </c>
      <c r="E2409" t="s">
        <v>406</v>
      </c>
      <c r="F2409">
        <v>2021</v>
      </c>
      <c r="G2409" t="s">
        <v>130</v>
      </c>
      <c r="H2409">
        <f t="shared" si="37"/>
        <v>4</v>
      </c>
      <c r="I2409" s="3">
        <f>DATE(Table1[[#This Row],[Year]],Table1[[#This Row],[Month_Number]],1)</f>
        <v>44287</v>
      </c>
      <c r="J2409" t="s">
        <v>84</v>
      </c>
      <c r="K2409" t="s">
        <v>1103</v>
      </c>
      <c r="L2409" t="s">
        <v>50</v>
      </c>
      <c r="M2409">
        <v>1</v>
      </c>
      <c r="N2409" t="s">
        <v>86</v>
      </c>
      <c r="O2409">
        <v>9</v>
      </c>
      <c r="P2409">
        <v>2</v>
      </c>
      <c r="Q2409" t="s">
        <v>72</v>
      </c>
      <c r="R2409" t="s">
        <v>40</v>
      </c>
      <c r="S2409" t="s">
        <v>73</v>
      </c>
      <c r="T2409" t="s">
        <v>105</v>
      </c>
      <c r="U2409" t="s">
        <v>33</v>
      </c>
      <c r="V2409">
        <v>75</v>
      </c>
      <c r="W2409">
        <v>54</v>
      </c>
      <c r="X2409" t="str">
        <f>IF(Table1[[#This Row],[Driver Age]]&lt;25,"(&lt;25) Young",IF(Table1[[#This Row],[Driver Age]]&lt;=60,"(25–60) Adult","(&gt;60) Senior"))</f>
        <v>(25–60) Adult</v>
      </c>
      <c r="Y2409" t="s">
        <v>75</v>
      </c>
      <c r="Z2409" t="s">
        <v>33</v>
      </c>
      <c r="AA2409" t="s">
        <v>45</v>
      </c>
      <c r="AB2409" t="s">
        <v>77</v>
      </c>
      <c r="AC2409">
        <v>3</v>
      </c>
      <c r="AD2409" t="s">
        <v>47</v>
      </c>
      <c r="AE2409" t="s">
        <v>48</v>
      </c>
      <c r="AF2409" t="s">
        <v>26</v>
      </c>
      <c r="AG2409" t="s">
        <v>50</v>
      </c>
      <c r="AH2409">
        <v>0.22</v>
      </c>
      <c r="AI2409" t="s">
        <v>66</v>
      </c>
      <c r="AJ2409" t="s">
        <v>91</v>
      </c>
    </row>
    <row r="2410" spans="1:36">
      <c r="A2410" t="s">
        <v>3747</v>
      </c>
      <c r="B2410">
        <f>1</f>
        <v>1</v>
      </c>
      <c r="C2410" t="s">
        <v>253</v>
      </c>
      <c r="D2410" t="str">
        <f>VLOOKUP(Table1[[#This Row],[State Name]], Lookup!$A$2:$B$33, 2, FALSE)</f>
        <v>UK</v>
      </c>
      <c r="E2410" t="s">
        <v>33</v>
      </c>
      <c r="F2410">
        <v>2021</v>
      </c>
      <c r="G2410" t="s">
        <v>192</v>
      </c>
      <c r="H2410">
        <f t="shared" si="37"/>
        <v>3</v>
      </c>
      <c r="I2410" s="3">
        <f>DATE(Table1[[#This Row],[Year]],Table1[[#This Row],[Month_Number]],1)</f>
        <v>44256</v>
      </c>
      <c r="J2410" t="s">
        <v>95</v>
      </c>
      <c r="K2410" t="s">
        <v>3748</v>
      </c>
      <c r="L2410" t="s">
        <v>59</v>
      </c>
      <c r="M2410">
        <v>4</v>
      </c>
      <c r="N2410" t="s">
        <v>128</v>
      </c>
      <c r="O2410">
        <v>4</v>
      </c>
      <c r="P2410">
        <v>5</v>
      </c>
      <c r="Q2410" t="s">
        <v>119</v>
      </c>
      <c r="R2410" t="s">
        <v>104</v>
      </c>
      <c r="S2410" t="s">
        <v>62</v>
      </c>
      <c r="T2410" t="s">
        <v>63</v>
      </c>
      <c r="U2410" t="s">
        <v>106</v>
      </c>
      <c r="V2410">
        <v>97</v>
      </c>
      <c r="W2410">
        <v>48</v>
      </c>
      <c r="X2410" t="str">
        <f>IF(Table1[[#This Row],[Driver Age]]&lt;25,"(&lt;25) Young",IF(Table1[[#This Row],[Driver Age]]&lt;=60,"(25–60) Adult","(&gt;60) Senior"))</f>
        <v>(25–60) Adult</v>
      </c>
      <c r="Y2410" t="s">
        <v>44</v>
      </c>
      <c r="Z2410" t="s">
        <v>90</v>
      </c>
      <c r="AA2410" t="s">
        <v>45</v>
      </c>
      <c r="AB2410" t="s">
        <v>77</v>
      </c>
      <c r="AC2410">
        <v>3</v>
      </c>
      <c r="AD2410" t="s">
        <v>47</v>
      </c>
      <c r="AE2410" t="s">
        <v>48</v>
      </c>
      <c r="AF2410" t="s">
        <v>49</v>
      </c>
      <c r="AG2410" t="s">
        <v>50</v>
      </c>
      <c r="AH2410">
        <v>1.25</v>
      </c>
      <c r="AI2410" t="s">
        <v>108</v>
      </c>
      <c r="AJ2410" t="s">
        <v>67</v>
      </c>
    </row>
    <row r="2411" spans="1:36">
      <c r="A2411" t="s">
        <v>3749</v>
      </c>
      <c r="B2411">
        <f>1</f>
        <v>1</v>
      </c>
      <c r="C2411" t="s">
        <v>170</v>
      </c>
      <c r="D2411" t="str">
        <f>VLOOKUP(Table1[[#This Row],[State Name]], Lookup!$A$2:$B$33, 2, FALSE)</f>
        <v>PY</v>
      </c>
      <c r="E2411" t="s">
        <v>33</v>
      </c>
      <c r="F2411">
        <v>2018</v>
      </c>
      <c r="G2411" t="s">
        <v>83</v>
      </c>
      <c r="H2411">
        <f t="shared" si="37"/>
        <v>6</v>
      </c>
      <c r="I2411" s="3">
        <f>DATE(Table1[[#This Row],[Year]],Table1[[#This Row],[Month_Number]],1)</f>
        <v>43252</v>
      </c>
      <c r="J2411" t="s">
        <v>101</v>
      </c>
      <c r="K2411" t="s">
        <v>1705</v>
      </c>
      <c r="L2411" t="s">
        <v>59</v>
      </c>
      <c r="M2411">
        <v>2</v>
      </c>
      <c r="N2411" t="s">
        <v>71</v>
      </c>
      <c r="O2411">
        <v>10</v>
      </c>
      <c r="P2411">
        <v>2</v>
      </c>
      <c r="Q2411" t="s">
        <v>72</v>
      </c>
      <c r="R2411" t="s">
        <v>40</v>
      </c>
      <c r="S2411" t="s">
        <v>120</v>
      </c>
      <c r="T2411" t="s">
        <v>42</v>
      </c>
      <c r="U2411" t="s">
        <v>33</v>
      </c>
      <c r="V2411">
        <v>49</v>
      </c>
      <c r="W2411">
        <v>67</v>
      </c>
      <c r="X2411" t="str">
        <f>IF(Table1[[#This Row],[Driver Age]]&lt;25,"(&lt;25) Young",IF(Table1[[#This Row],[Driver Age]]&lt;=60,"(25–60) Adult","(&gt;60) Senior"))</f>
        <v>(&gt;60) Senior</v>
      </c>
      <c r="Y2411" t="s">
        <v>75</v>
      </c>
      <c r="Z2411" t="s">
        <v>90</v>
      </c>
      <c r="AA2411" t="s">
        <v>76</v>
      </c>
      <c r="AB2411" t="s">
        <v>64</v>
      </c>
      <c r="AC2411">
        <v>8</v>
      </c>
      <c r="AD2411" t="s">
        <v>78</v>
      </c>
      <c r="AE2411" t="s">
        <v>65</v>
      </c>
      <c r="AF2411" t="s">
        <v>49</v>
      </c>
      <c r="AG2411" t="s">
        <v>50</v>
      </c>
      <c r="AH2411">
        <v>0.2</v>
      </c>
      <c r="AI2411" t="s">
        <v>51</v>
      </c>
      <c r="AJ2411" t="s">
        <v>109</v>
      </c>
    </row>
    <row r="2412" spans="1:36">
      <c r="A2412" t="s">
        <v>3750</v>
      </c>
      <c r="B2412">
        <f>1</f>
        <v>1</v>
      </c>
      <c r="C2412" t="s">
        <v>32</v>
      </c>
      <c r="D2412" t="str">
        <f>VLOOKUP(Table1[[#This Row],[State Name]], Lookup!$A$2:$B$33, 2, FALSE)</f>
        <v>JK</v>
      </c>
      <c r="E2412" t="s">
        <v>33</v>
      </c>
      <c r="F2412">
        <v>2019</v>
      </c>
      <c r="G2412" t="s">
        <v>34</v>
      </c>
      <c r="H2412">
        <f t="shared" si="37"/>
        <v>5</v>
      </c>
      <c r="I2412" s="3">
        <f>DATE(Table1[[#This Row],[Year]],Table1[[#This Row],[Month_Number]],1)</f>
        <v>43586</v>
      </c>
      <c r="J2412" t="s">
        <v>57</v>
      </c>
      <c r="K2412" t="s">
        <v>3751</v>
      </c>
      <c r="L2412" t="s">
        <v>50</v>
      </c>
      <c r="M2412">
        <v>1</v>
      </c>
      <c r="N2412" t="s">
        <v>162</v>
      </c>
      <c r="O2412">
        <v>3</v>
      </c>
      <c r="P2412">
        <v>2</v>
      </c>
      <c r="Q2412" t="s">
        <v>72</v>
      </c>
      <c r="R2412" t="s">
        <v>40</v>
      </c>
      <c r="S2412" t="s">
        <v>41</v>
      </c>
      <c r="T2412" t="s">
        <v>105</v>
      </c>
      <c r="U2412" t="s">
        <v>106</v>
      </c>
      <c r="V2412">
        <v>51</v>
      </c>
      <c r="W2412">
        <v>28</v>
      </c>
      <c r="X2412" t="str">
        <f>IF(Table1[[#This Row],[Driver Age]]&lt;25,"(&lt;25) Young",IF(Table1[[#This Row],[Driver Age]]&lt;=60,"(25–60) Adult","(&gt;60) Senior"))</f>
        <v>(25–60) Adult</v>
      </c>
      <c r="Y2412" t="s">
        <v>75</v>
      </c>
      <c r="Z2412" t="s">
        <v>33</v>
      </c>
      <c r="AA2412" t="s">
        <v>45</v>
      </c>
      <c r="AB2412" t="s">
        <v>46</v>
      </c>
      <c r="AC2412">
        <v>8</v>
      </c>
      <c r="AD2412" t="s">
        <v>78</v>
      </c>
      <c r="AE2412" t="s">
        <v>65</v>
      </c>
      <c r="AF2412" t="s">
        <v>49</v>
      </c>
      <c r="AG2412" t="s">
        <v>50</v>
      </c>
      <c r="AH2412">
        <v>0.67</v>
      </c>
      <c r="AI2412" t="s">
        <v>80</v>
      </c>
      <c r="AJ2412" t="s">
        <v>52</v>
      </c>
    </row>
    <row r="2413" spans="1:36">
      <c r="A2413" t="s">
        <v>3752</v>
      </c>
      <c r="B2413">
        <f>1</f>
        <v>1</v>
      </c>
      <c r="C2413" t="s">
        <v>197</v>
      </c>
      <c r="D2413" t="str">
        <f>VLOOKUP(Table1[[#This Row],[State Name]], Lookup!$A$2:$B$33, 2, FALSE)</f>
        <v>GJ</v>
      </c>
      <c r="E2413" t="s">
        <v>297</v>
      </c>
      <c r="F2413">
        <v>2019</v>
      </c>
      <c r="G2413" t="s">
        <v>100</v>
      </c>
      <c r="H2413">
        <f t="shared" si="37"/>
        <v>11</v>
      </c>
      <c r="I2413" s="3">
        <f>DATE(Table1[[#This Row],[Year]],Table1[[#This Row],[Month_Number]],1)</f>
        <v>43770</v>
      </c>
      <c r="J2413" t="s">
        <v>146</v>
      </c>
      <c r="K2413" t="s">
        <v>2220</v>
      </c>
      <c r="L2413" t="s">
        <v>59</v>
      </c>
      <c r="M2413">
        <v>4</v>
      </c>
      <c r="N2413" t="s">
        <v>38</v>
      </c>
      <c r="O2413">
        <v>5</v>
      </c>
      <c r="P2413">
        <v>1</v>
      </c>
      <c r="Q2413" t="s">
        <v>119</v>
      </c>
      <c r="R2413" t="s">
        <v>104</v>
      </c>
      <c r="S2413" t="s">
        <v>62</v>
      </c>
      <c r="T2413" t="s">
        <v>63</v>
      </c>
      <c r="U2413" t="s">
        <v>89</v>
      </c>
      <c r="V2413">
        <v>116</v>
      </c>
      <c r="W2413">
        <v>27</v>
      </c>
      <c r="X2413" t="str">
        <f>IF(Table1[[#This Row],[Driver Age]]&lt;25,"(&lt;25) Young",IF(Table1[[#This Row],[Driver Age]]&lt;=60,"(25–60) Adult","(&gt;60) Senior"))</f>
        <v>(25–60) Adult</v>
      </c>
      <c r="Y2413" t="s">
        <v>75</v>
      </c>
      <c r="Z2413" t="s">
        <v>33</v>
      </c>
      <c r="AA2413" t="s">
        <v>76</v>
      </c>
      <c r="AB2413" t="s">
        <v>97</v>
      </c>
      <c r="AC2413">
        <v>3</v>
      </c>
      <c r="AD2413" t="s">
        <v>47</v>
      </c>
      <c r="AE2413" t="s">
        <v>65</v>
      </c>
      <c r="AF2413" t="s">
        <v>49</v>
      </c>
      <c r="AG2413" t="s">
        <v>50</v>
      </c>
      <c r="AH2413">
        <v>0.2</v>
      </c>
      <c r="AI2413" t="s">
        <v>80</v>
      </c>
      <c r="AJ2413" t="s">
        <v>81</v>
      </c>
    </row>
    <row r="2414" spans="1:36">
      <c r="A2414" t="s">
        <v>3753</v>
      </c>
      <c r="B2414">
        <f>1</f>
        <v>1</v>
      </c>
      <c r="C2414" t="s">
        <v>149</v>
      </c>
      <c r="D2414" t="str">
        <f>VLOOKUP(Table1[[#This Row],[State Name]], Lookup!$A$2:$B$33, 2, FALSE)</f>
        <v>AR</v>
      </c>
      <c r="E2414" t="s">
        <v>33</v>
      </c>
      <c r="F2414">
        <v>2022</v>
      </c>
      <c r="G2414" t="s">
        <v>94</v>
      </c>
      <c r="H2414">
        <f t="shared" si="37"/>
        <v>8</v>
      </c>
      <c r="I2414" s="3">
        <f>DATE(Table1[[#This Row],[Year]],Table1[[#This Row],[Month_Number]],1)</f>
        <v>44774</v>
      </c>
      <c r="J2414" t="s">
        <v>35</v>
      </c>
      <c r="K2414" t="s">
        <v>3273</v>
      </c>
      <c r="L2414" t="s">
        <v>37</v>
      </c>
      <c r="M2414">
        <v>4</v>
      </c>
      <c r="N2414" t="s">
        <v>71</v>
      </c>
      <c r="O2414">
        <v>0</v>
      </c>
      <c r="P2414">
        <v>0</v>
      </c>
      <c r="Q2414" t="s">
        <v>72</v>
      </c>
      <c r="R2414" t="s">
        <v>61</v>
      </c>
      <c r="S2414" t="s">
        <v>41</v>
      </c>
      <c r="T2414" t="s">
        <v>63</v>
      </c>
      <c r="U2414" t="s">
        <v>89</v>
      </c>
      <c r="V2414">
        <v>75</v>
      </c>
      <c r="W2414">
        <v>37</v>
      </c>
      <c r="X2414" t="str">
        <f>IF(Table1[[#This Row],[Driver Age]]&lt;25,"(&lt;25) Young",IF(Table1[[#This Row],[Driver Age]]&lt;=60,"(25–60) Adult","(&gt;60) Senior"))</f>
        <v>(25–60) Adult</v>
      </c>
      <c r="Y2414" t="s">
        <v>75</v>
      </c>
      <c r="Z2414" t="s">
        <v>107</v>
      </c>
      <c r="AA2414" t="s">
        <v>76</v>
      </c>
      <c r="AB2414" t="s">
        <v>64</v>
      </c>
      <c r="AC2414">
        <v>6</v>
      </c>
      <c r="AD2414" t="s">
        <v>78</v>
      </c>
      <c r="AE2414" t="s">
        <v>79</v>
      </c>
      <c r="AF2414" t="s">
        <v>49</v>
      </c>
      <c r="AG2414" t="s">
        <v>143</v>
      </c>
      <c r="AH2414">
        <v>0</v>
      </c>
      <c r="AI2414" t="s">
        <v>108</v>
      </c>
      <c r="AJ2414" t="s">
        <v>91</v>
      </c>
    </row>
    <row r="2415" spans="1:36">
      <c r="A2415" t="s">
        <v>3754</v>
      </c>
      <c r="B2415">
        <f>1</f>
        <v>1</v>
      </c>
      <c r="C2415" t="s">
        <v>116</v>
      </c>
      <c r="D2415" t="str">
        <f>VLOOKUP(Table1[[#This Row],[State Name]], Lookup!$A$2:$B$33, 2, FALSE)</f>
        <v>HP</v>
      </c>
      <c r="E2415" t="s">
        <v>33</v>
      </c>
      <c r="F2415">
        <v>2022</v>
      </c>
      <c r="G2415" t="s">
        <v>34</v>
      </c>
      <c r="H2415">
        <f t="shared" si="37"/>
        <v>5</v>
      </c>
      <c r="I2415" s="3">
        <f>DATE(Table1[[#This Row],[Year]],Table1[[#This Row],[Month_Number]],1)</f>
        <v>44682</v>
      </c>
      <c r="J2415" t="s">
        <v>35</v>
      </c>
      <c r="K2415" t="s">
        <v>2760</v>
      </c>
      <c r="L2415" t="s">
        <v>50</v>
      </c>
      <c r="M2415">
        <v>4</v>
      </c>
      <c r="N2415" t="s">
        <v>128</v>
      </c>
      <c r="O2415">
        <v>0</v>
      </c>
      <c r="P2415">
        <v>2</v>
      </c>
      <c r="Q2415" t="s">
        <v>87</v>
      </c>
      <c r="R2415" t="s">
        <v>40</v>
      </c>
      <c r="S2415" t="s">
        <v>41</v>
      </c>
      <c r="T2415" t="s">
        <v>105</v>
      </c>
      <c r="U2415" t="s">
        <v>43</v>
      </c>
      <c r="V2415">
        <v>92</v>
      </c>
      <c r="W2415">
        <v>59</v>
      </c>
      <c r="X2415" t="str">
        <f>IF(Table1[[#This Row],[Driver Age]]&lt;25,"(&lt;25) Young",IF(Table1[[#This Row],[Driver Age]]&lt;=60,"(25–60) Adult","(&gt;60) Senior"))</f>
        <v>(25–60) Adult</v>
      </c>
      <c r="Y2415" t="s">
        <v>75</v>
      </c>
      <c r="Z2415" t="s">
        <v>107</v>
      </c>
      <c r="AA2415" t="s">
        <v>76</v>
      </c>
      <c r="AB2415" t="s">
        <v>97</v>
      </c>
      <c r="AC2415">
        <v>9</v>
      </c>
      <c r="AD2415" t="s">
        <v>78</v>
      </c>
      <c r="AE2415" t="s">
        <v>79</v>
      </c>
      <c r="AF2415" t="s">
        <v>49</v>
      </c>
      <c r="AG2415" t="s">
        <v>50</v>
      </c>
      <c r="AH2415">
        <v>0</v>
      </c>
      <c r="AI2415" t="s">
        <v>66</v>
      </c>
      <c r="AJ2415" t="s">
        <v>67</v>
      </c>
    </row>
    <row r="2416" spans="1:36">
      <c r="A2416" t="s">
        <v>3755</v>
      </c>
      <c r="B2416">
        <f>1</f>
        <v>1</v>
      </c>
      <c r="C2416" t="s">
        <v>197</v>
      </c>
      <c r="D2416" t="str">
        <f>VLOOKUP(Table1[[#This Row],[State Name]], Lookup!$A$2:$B$33, 2, FALSE)</f>
        <v>GJ</v>
      </c>
      <c r="E2416" t="s">
        <v>245</v>
      </c>
      <c r="F2416">
        <v>2022</v>
      </c>
      <c r="G2416" t="s">
        <v>83</v>
      </c>
      <c r="H2416">
        <f t="shared" si="37"/>
        <v>6</v>
      </c>
      <c r="I2416" s="3">
        <f>DATE(Table1[[#This Row],[Year]],Table1[[#This Row],[Month_Number]],1)</f>
        <v>44713</v>
      </c>
      <c r="J2416" t="s">
        <v>35</v>
      </c>
      <c r="K2416" t="s">
        <v>3756</v>
      </c>
      <c r="L2416" t="s">
        <v>50</v>
      </c>
      <c r="M2416">
        <v>1</v>
      </c>
      <c r="N2416" t="s">
        <v>38</v>
      </c>
      <c r="O2416">
        <v>1</v>
      </c>
      <c r="P2416">
        <v>3</v>
      </c>
      <c r="Q2416" t="s">
        <v>39</v>
      </c>
      <c r="R2416" t="s">
        <v>104</v>
      </c>
      <c r="S2416" t="s">
        <v>62</v>
      </c>
      <c r="T2416" t="s">
        <v>63</v>
      </c>
      <c r="U2416" t="s">
        <v>43</v>
      </c>
      <c r="V2416">
        <v>102</v>
      </c>
      <c r="W2416">
        <v>64</v>
      </c>
      <c r="X2416" t="str">
        <f>IF(Table1[[#This Row],[Driver Age]]&lt;25,"(&lt;25) Young",IF(Table1[[#This Row],[Driver Age]]&lt;=60,"(25–60) Adult","(&gt;60) Senior"))</f>
        <v>(&gt;60) Senior</v>
      </c>
      <c r="Y2416" t="s">
        <v>75</v>
      </c>
      <c r="Z2416" t="s">
        <v>107</v>
      </c>
      <c r="AA2416" t="s">
        <v>76</v>
      </c>
      <c r="AB2416" t="s">
        <v>46</v>
      </c>
      <c r="AC2416">
        <v>8</v>
      </c>
      <c r="AD2416" t="s">
        <v>78</v>
      </c>
      <c r="AE2416" t="s">
        <v>79</v>
      </c>
      <c r="AF2416" t="s">
        <v>49</v>
      </c>
      <c r="AG2416" t="s">
        <v>50</v>
      </c>
      <c r="AH2416">
        <v>3</v>
      </c>
      <c r="AI2416" t="s">
        <v>66</v>
      </c>
      <c r="AJ2416" t="s">
        <v>67</v>
      </c>
    </row>
    <row r="2417" spans="1:36">
      <c r="A2417" t="s">
        <v>3757</v>
      </c>
      <c r="B2417">
        <f>1</f>
        <v>1</v>
      </c>
      <c r="C2417" t="s">
        <v>54</v>
      </c>
      <c r="D2417" t="str">
        <f>VLOOKUP(Table1[[#This Row],[State Name]], Lookup!$A$2:$B$33, 2, FALSE)</f>
        <v>UP</v>
      </c>
      <c r="E2417" t="s">
        <v>55</v>
      </c>
      <c r="F2417">
        <v>2021</v>
      </c>
      <c r="G2417" t="s">
        <v>117</v>
      </c>
      <c r="H2417">
        <f t="shared" si="37"/>
        <v>12</v>
      </c>
      <c r="I2417" s="3">
        <f>DATE(Table1[[#This Row],[Year]],Table1[[#This Row],[Month_Number]],1)</f>
        <v>44531</v>
      </c>
      <c r="J2417" t="s">
        <v>154</v>
      </c>
      <c r="K2417" t="s">
        <v>484</v>
      </c>
      <c r="L2417" t="s">
        <v>59</v>
      </c>
      <c r="M2417">
        <v>4</v>
      </c>
      <c r="N2417" t="s">
        <v>113</v>
      </c>
      <c r="O2417">
        <v>1</v>
      </c>
      <c r="P2417">
        <v>1</v>
      </c>
      <c r="Q2417" t="s">
        <v>103</v>
      </c>
      <c r="R2417" t="s">
        <v>40</v>
      </c>
      <c r="S2417" t="s">
        <v>41</v>
      </c>
      <c r="T2417" t="s">
        <v>63</v>
      </c>
      <c r="U2417" t="s">
        <v>89</v>
      </c>
      <c r="V2417">
        <v>79</v>
      </c>
      <c r="W2417">
        <v>57</v>
      </c>
      <c r="X2417" t="str">
        <f>IF(Table1[[#This Row],[Driver Age]]&lt;25,"(&lt;25) Young",IF(Table1[[#This Row],[Driver Age]]&lt;=60,"(25–60) Adult","(&gt;60) Senior"))</f>
        <v>(25–60) Adult</v>
      </c>
      <c r="Y2417" t="s">
        <v>75</v>
      </c>
      <c r="Z2417" t="s">
        <v>107</v>
      </c>
      <c r="AA2417" t="s">
        <v>76</v>
      </c>
      <c r="AB2417" t="s">
        <v>64</v>
      </c>
      <c r="AC2417">
        <v>14</v>
      </c>
      <c r="AD2417" t="s">
        <v>135</v>
      </c>
      <c r="AE2417" t="s">
        <v>48</v>
      </c>
      <c r="AF2417" t="s">
        <v>26</v>
      </c>
      <c r="AG2417" t="s">
        <v>50</v>
      </c>
      <c r="AH2417">
        <v>1</v>
      </c>
      <c r="AI2417" t="s">
        <v>66</v>
      </c>
      <c r="AJ2417" t="s">
        <v>91</v>
      </c>
    </row>
    <row r="2418" spans="1:36">
      <c r="A2418" t="s">
        <v>3758</v>
      </c>
      <c r="B2418">
        <f>1</f>
        <v>1</v>
      </c>
      <c r="C2418" t="s">
        <v>152</v>
      </c>
      <c r="D2418" t="str">
        <f>VLOOKUP(Table1[[#This Row],[State Name]], Lookup!$A$2:$B$33, 2, FALSE)</f>
        <v>AP</v>
      </c>
      <c r="E2418" t="s">
        <v>273</v>
      </c>
      <c r="F2418">
        <v>2019</v>
      </c>
      <c r="G2418" t="s">
        <v>117</v>
      </c>
      <c r="H2418">
        <f t="shared" si="37"/>
        <v>12</v>
      </c>
      <c r="I2418" s="3">
        <f>DATE(Table1[[#This Row],[Year]],Table1[[#This Row],[Month_Number]],1)</f>
        <v>43800</v>
      </c>
      <c r="J2418" t="s">
        <v>95</v>
      </c>
      <c r="K2418" t="s">
        <v>1692</v>
      </c>
      <c r="L2418" t="s">
        <v>50</v>
      </c>
      <c r="M2418">
        <v>4</v>
      </c>
      <c r="N2418" t="s">
        <v>60</v>
      </c>
      <c r="O2418">
        <v>2</v>
      </c>
      <c r="P2418">
        <v>1</v>
      </c>
      <c r="Q2418" t="s">
        <v>103</v>
      </c>
      <c r="R2418" t="s">
        <v>61</v>
      </c>
      <c r="S2418" t="s">
        <v>120</v>
      </c>
      <c r="T2418" t="s">
        <v>42</v>
      </c>
      <c r="U2418" t="s">
        <v>89</v>
      </c>
      <c r="V2418">
        <v>105</v>
      </c>
      <c r="W2418">
        <v>60</v>
      </c>
      <c r="X2418" t="str">
        <f>IF(Table1[[#This Row],[Driver Age]]&lt;25,"(&lt;25) Young",IF(Table1[[#This Row],[Driver Age]]&lt;=60,"(25–60) Adult","(&gt;60) Senior"))</f>
        <v>(25–60) Adult</v>
      </c>
      <c r="Y2418" t="s">
        <v>44</v>
      </c>
      <c r="Z2418" t="s">
        <v>107</v>
      </c>
      <c r="AA2418" t="s">
        <v>76</v>
      </c>
      <c r="AB2418" t="s">
        <v>46</v>
      </c>
      <c r="AC2418">
        <v>19</v>
      </c>
      <c r="AD2418" t="s">
        <v>114</v>
      </c>
      <c r="AE2418" t="s">
        <v>65</v>
      </c>
      <c r="AF2418" t="s">
        <v>49</v>
      </c>
      <c r="AG2418" t="s">
        <v>50</v>
      </c>
      <c r="AH2418">
        <v>0.5</v>
      </c>
      <c r="AI2418" t="s">
        <v>66</v>
      </c>
      <c r="AJ2418" t="s">
        <v>67</v>
      </c>
    </row>
    <row r="2419" spans="1:36">
      <c r="A2419" t="s">
        <v>3759</v>
      </c>
      <c r="B2419">
        <f>1</f>
        <v>1</v>
      </c>
      <c r="C2419" t="s">
        <v>137</v>
      </c>
      <c r="D2419" t="str">
        <f>VLOOKUP(Table1[[#This Row],[State Name]], Lookup!$A$2:$B$33, 2, FALSE)</f>
        <v>AS</v>
      </c>
      <c r="E2419" t="s">
        <v>33</v>
      </c>
      <c r="F2419">
        <v>2023</v>
      </c>
      <c r="G2419" t="s">
        <v>56</v>
      </c>
      <c r="H2419">
        <f t="shared" si="37"/>
        <v>1</v>
      </c>
      <c r="I2419" s="3">
        <f>DATE(Table1[[#This Row],[Year]],Table1[[#This Row],[Month_Number]],1)</f>
        <v>44927</v>
      </c>
      <c r="J2419" t="s">
        <v>101</v>
      </c>
      <c r="K2419" t="s">
        <v>3038</v>
      </c>
      <c r="L2419" t="s">
        <v>50</v>
      </c>
      <c r="M2419">
        <v>1</v>
      </c>
      <c r="N2419" t="s">
        <v>38</v>
      </c>
      <c r="O2419">
        <v>6</v>
      </c>
      <c r="P2419">
        <v>1</v>
      </c>
      <c r="Q2419" t="s">
        <v>119</v>
      </c>
      <c r="R2419" t="s">
        <v>40</v>
      </c>
      <c r="S2419" t="s">
        <v>62</v>
      </c>
      <c r="T2419" t="s">
        <v>74</v>
      </c>
      <c r="U2419" t="s">
        <v>43</v>
      </c>
      <c r="V2419">
        <v>118</v>
      </c>
      <c r="W2419">
        <v>32</v>
      </c>
      <c r="X2419" t="str">
        <f>IF(Table1[[#This Row],[Driver Age]]&lt;25,"(&lt;25) Young",IF(Table1[[#This Row],[Driver Age]]&lt;=60,"(25–60) Adult","(&gt;60) Senior"))</f>
        <v>(25–60) Adult</v>
      </c>
      <c r="Y2419" t="s">
        <v>44</v>
      </c>
      <c r="Z2419" t="s">
        <v>107</v>
      </c>
      <c r="AA2419" t="s">
        <v>45</v>
      </c>
      <c r="AB2419" t="s">
        <v>77</v>
      </c>
      <c r="AC2419">
        <v>23</v>
      </c>
      <c r="AD2419" t="s">
        <v>47</v>
      </c>
      <c r="AE2419" t="s">
        <v>79</v>
      </c>
      <c r="AF2419" t="s">
        <v>49</v>
      </c>
      <c r="AG2419" t="s">
        <v>50</v>
      </c>
      <c r="AH2419">
        <v>0.17</v>
      </c>
      <c r="AI2419" t="s">
        <v>80</v>
      </c>
      <c r="AJ2419" t="s">
        <v>81</v>
      </c>
    </row>
    <row r="2420" spans="1:36">
      <c r="A2420" t="s">
        <v>3760</v>
      </c>
      <c r="B2420">
        <f>1</f>
        <v>1</v>
      </c>
      <c r="C2420" t="s">
        <v>32</v>
      </c>
      <c r="D2420" t="str">
        <f>VLOOKUP(Table1[[#This Row],[State Name]], Lookup!$A$2:$B$33, 2, FALSE)</f>
        <v>JK</v>
      </c>
      <c r="E2420" t="s">
        <v>33</v>
      </c>
      <c r="F2420">
        <v>2021</v>
      </c>
      <c r="G2420" t="s">
        <v>111</v>
      </c>
      <c r="H2420">
        <f t="shared" si="37"/>
        <v>10</v>
      </c>
      <c r="I2420" s="3">
        <f>DATE(Table1[[#This Row],[Year]],Table1[[#This Row],[Month_Number]],1)</f>
        <v>44470</v>
      </c>
      <c r="J2420" t="s">
        <v>35</v>
      </c>
      <c r="K2420" t="s">
        <v>569</v>
      </c>
      <c r="L2420" t="s">
        <v>50</v>
      </c>
      <c r="M2420">
        <v>4</v>
      </c>
      <c r="N2420" t="s">
        <v>128</v>
      </c>
      <c r="O2420">
        <v>0</v>
      </c>
      <c r="P2420">
        <v>3</v>
      </c>
      <c r="Q2420" t="s">
        <v>39</v>
      </c>
      <c r="R2420" t="s">
        <v>61</v>
      </c>
      <c r="S2420" t="s">
        <v>41</v>
      </c>
      <c r="T2420" t="s">
        <v>42</v>
      </c>
      <c r="U2420" t="s">
        <v>89</v>
      </c>
      <c r="V2420">
        <v>53</v>
      </c>
      <c r="W2420">
        <v>22</v>
      </c>
      <c r="X2420" t="str">
        <f>IF(Table1[[#This Row],[Driver Age]]&lt;25,"(&lt;25) Young",IF(Table1[[#This Row],[Driver Age]]&lt;=60,"(25–60) Adult","(&gt;60) Senior"))</f>
        <v>(&lt;25) Young</v>
      </c>
      <c r="Y2420" t="s">
        <v>44</v>
      </c>
      <c r="Z2420" t="s">
        <v>107</v>
      </c>
      <c r="AA2420" t="s">
        <v>45</v>
      </c>
      <c r="AB2420" t="s">
        <v>46</v>
      </c>
      <c r="AC2420">
        <v>11</v>
      </c>
      <c r="AD2420" t="s">
        <v>78</v>
      </c>
      <c r="AE2420" t="s">
        <v>48</v>
      </c>
      <c r="AF2420" t="s">
        <v>49</v>
      </c>
      <c r="AG2420" t="s">
        <v>50</v>
      </c>
      <c r="AH2420">
        <v>0</v>
      </c>
      <c r="AI2420" t="s">
        <v>168</v>
      </c>
      <c r="AJ2420" t="s">
        <v>52</v>
      </c>
    </row>
    <row r="2421" spans="1:36">
      <c r="A2421" t="s">
        <v>3761</v>
      </c>
      <c r="B2421">
        <f>1</f>
        <v>1</v>
      </c>
      <c r="C2421" t="s">
        <v>294</v>
      </c>
      <c r="D2421" t="str">
        <f>VLOOKUP(Table1[[#This Row],[State Name]], Lookup!$A$2:$B$33, 2, FALSE)</f>
        <v>MZ</v>
      </c>
      <c r="E2421" t="s">
        <v>33</v>
      </c>
      <c r="F2421">
        <v>2023</v>
      </c>
      <c r="G2421" t="s">
        <v>83</v>
      </c>
      <c r="H2421">
        <f t="shared" si="37"/>
        <v>6</v>
      </c>
      <c r="I2421" s="3">
        <f>DATE(Table1[[#This Row],[Year]],Table1[[#This Row],[Month_Number]],1)</f>
        <v>45078</v>
      </c>
      <c r="J2421" t="s">
        <v>95</v>
      </c>
      <c r="K2421" t="s">
        <v>436</v>
      </c>
      <c r="L2421" t="s">
        <v>59</v>
      </c>
      <c r="M2421">
        <v>4</v>
      </c>
      <c r="N2421" t="s">
        <v>113</v>
      </c>
      <c r="O2421">
        <v>5</v>
      </c>
      <c r="P2421">
        <v>1</v>
      </c>
      <c r="Q2421" t="s">
        <v>87</v>
      </c>
      <c r="R2421" t="s">
        <v>61</v>
      </c>
      <c r="S2421" t="s">
        <v>73</v>
      </c>
      <c r="T2421" t="s">
        <v>42</v>
      </c>
      <c r="U2421" t="s">
        <v>106</v>
      </c>
      <c r="V2421">
        <v>72</v>
      </c>
      <c r="W2421">
        <v>65</v>
      </c>
      <c r="X2421" t="str">
        <f>IF(Table1[[#This Row],[Driver Age]]&lt;25,"(&lt;25) Young",IF(Table1[[#This Row],[Driver Age]]&lt;=60,"(25–60) Adult","(&gt;60) Senior"))</f>
        <v>(&gt;60) Senior</v>
      </c>
      <c r="Y2421" t="s">
        <v>75</v>
      </c>
      <c r="Z2421" t="s">
        <v>90</v>
      </c>
      <c r="AA2421" t="s">
        <v>45</v>
      </c>
      <c r="AB2421" t="s">
        <v>46</v>
      </c>
      <c r="AC2421">
        <v>8</v>
      </c>
      <c r="AD2421" t="s">
        <v>78</v>
      </c>
      <c r="AE2421" t="s">
        <v>79</v>
      </c>
      <c r="AF2421" t="s">
        <v>49</v>
      </c>
      <c r="AG2421" t="s">
        <v>50</v>
      </c>
      <c r="AH2421">
        <v>0.2</v>
      </c>
      <c r="AI2421" t="s">
        <v>51</v>
      </c>
      <c r="AJ2421" t="s">
        <v>91</v>
      </c>
    </row>
    <row r="2422" spans="1:36">
      <c r="A2422" t="s">
        <v>3762</v>
      </c>
      <c r="B2422">
        <f>1</f>
        <v>1</v>
      </c>
      <c r="C2422" t="s">
        <v>183</v>
      </c>
      <c r="D2422" t="str">
        <f>VLOOKUP(Table1[[#This Row],[State Name]], Lookup!$A$2:$B$33, 2, FALSE)</f>
        <v>TN</v>
      </c>
      <c r="E2422" t="s">
        <v>184</v>
      </c>
      <c r="F2422">
        <v>2018</v>
      </c>
      <c r="G2422" t="s">
        <v>171</v>
      </c>
      <c r="H2422">
        <f t="shared" si="37"/>
        <v>2</v>
      </c>
      <c r="I2422" s="3">
        <f>DATE(Table1[[#This Row],[Year]],Table1[[#This Row],[Month_Number]],1)</f>
        <v>43132</v>
      </c>
      <c r="J2422" t="s">
        <v>57</v>
      </c>
      <c r="K2422" t="s">
        <v>1383</v>
      </c>
      <c r="L2422" t="s">
        <v>37</v>
      </c>
      <c r="M2422">
        <v>2</v>
      </c>
      <c r="N2422" t="s">
        <v>60</v>
      </c>
      <c r="O2422">
        <v>4</v>
      </c>
      <c r="P2422">
        <v>2</v>
      </c>
      <c r="Q2422" t="s">
        <v>87</v>
      </c>
      <c r="R2422" t="s">
        <v>88</v>
      </c>
      <c r="S2422" t="s">
        <v>120</v>
      </c>
      <c r="T2422" t="s">
        <v>42</v>
      </c>
      <c r="U2422" t="s">
        <v>43</v>
      </c>
      <c r="V2422">
        <v>66</v>
      </c>
      <c r="W2422">
        <v>69</v>
      </c>
      <c r="X2422" t="str">
        <f>IF(Table1[[#This Row],[Driver Age]]&lt;25,"(&lt;25) Young",IF(Table1[[#This Row],[Driver Age]]&lt;=60,"(25–60) Adult","(&gt;60) Senior"))</f>
        <v>(&gt;60) Senior</v>
      </c>
      <c r="Y2422" t="s">
        <v>75</v>
      </c>
      <c r="Z2422" t="s">
        <v>33</v>
      </c>
      <c r="AA2422" t="s">
        <v>76</v>
      </c>
      <c r="AB2422" t="s">
        <v>77</v>
      </c>
      <c r="AC2422">
        <v>15</v>
      </c>
      <c r="AD2422" t="s">
        <v>135</v>
      </c>
      <c r="AE2422" t="s">
        <v>65</v>
      </c>
      <c r="AF2422" t="s">
        <v>49</v>
      </c>
      <c r="AG2422" t="s">
        <v>50</v>
      </c>
      <c r="AH2422">
        <v>0.5</v>
      </c>
      <c r="AI2422" t="s">
        <v>51</v>
      </c>
      <c r="AJ2422" t="s">
        <v>52</v>
      </c>
    </row>
    <row r="2423" spans="1:36">
      <c r="A2423" t="s">
        <v>3763</v>
      </c>
      <c r="B2423">
        <f>1</f>
        <v>1</v>
      </c>
      <c r="C2423" t="s">
        <v>177</v>
      </c>
      <c r="D2423" t="str">
        <f>VLOOKUP(Table1[[#This Row],[State Name]], Lookup!$A$2:$B$33, 2, FALSE)</f>
        <v>MH</v>
      </c>
      <c r="E2423" t="s">
        <v>203</v>
      </c>
      <c r="F2423">
        <v>2021</v>
      </c>
      <c r="G2423" t="s">
        <v>117</v>
      </c>
      <c r="H2423">
        <f t="shared" si="37"/>
        <v>12</v>
      </c>
      <c r="I2423" s="3">
        <f>DATE(Table1[[#This Row],[Year]],Table1[[#This Row],[Month_Number]],1)</f>
        <v>44531</v>
      </c>
      <c r="J2423" t="s">
        <v>35</v>
      </c>
      <c r="K2423" t="s">
        <v>1307</v>
      </c>
      <c r="L2423" t="s">
        <v>37</v>
      </c>
      <c r="M2423">
        <v>3</v>
      </c>
      <c r="N2423" t="s">
        <v>113</v>
      </c>
      <c r="O2423">
        <v>10</v>
      </c>
      <c r="P2423">
        <v>1</v>
      </c>
      <c r="Q2423" t="s">
        <v>87</v>
      </c>
      <c r="R2423" t="s">
        <v>61</v>
      </c>
      <c r="S2423" t="s">
        <v>41</v>
      </c>
      <c r="T2423" t="s">
        <v>42</v>
      </c>
      <c r="U2423" t="s">
        <v>106</v>
      </c>
      <c r="V2423">
        <v>100</v>
      </c>
      <c r="W2423">
        <v>70</v>
      </c>
      <c r="X2423" t="str">
        <f>IF(Table1[[#This Row],[Driver Age]]&lt;25,"(&lt;25) Young",IF(Table1[[#This Row],[Driver Age]]&lt;=60,"(25–60) Adult","(&gt;60) Senior"))</f>
        <v>(&gt;60) Senior</v>
      </c>
      <c r="Y2423" t="s">
        <v>44</v>
      </c>
      <c r="Z2423" t="s">
        <v>107</v>
      </c>
      <c r="AA2423" t="s">
        <v>45</v>
      </c>
      <c r="AB2423" t="s">
        <v>46</v>
      </c>
      <c r="AC2423">
        <v>21</v>
      </c>
      <c r="AD2423" t="s">
        <v>47</v>
      </c>
      <c r="AE2423" t="s">
        <v>48</v>
      </c>
      <c r="AF2423" t="s">
        <v>49</v>
      </c>
      <c r="AG2423" t="s">
        <v>50</v>
      </c>
      <c r="AH2423">
        <v>0.1</v>
      </c>
      <c r="AI2423" t="s">
        <v>51</v>
      </c>
      <c r="AJ2423" t="s">
        <v>67</v>
      </c>
    </row>
    <row r="2424" spans="1:36">
      <c r="A2424" t="s">
        <v>3764</v>
      </c>
      <c r="B2424">
        <f>1</f>
        <v>1</v>
      </c>
      <c r="C2424" t="s">
        <v>318</v>
      </c>
      <c r="D2424" t="str">
        <f>VLOOKUP(Table1[[#This Row],[State Name]], Lookup!$A$2:$B$33, 2, FALSE)</f>
        <v>PB</v>
      </c>
      <c r="E2424" t="s">
        <v>33</v>
      </c>
      <c r="F2424">
        <v>2019</v>
      </c>
      <c r="G2424" t="s">
        <v>171</v>
      </c>
      <c r="H2424">
        <f t="shared" si="37"/>
        <v>2</v>
      </c>
      <c r="I2424" s="3">
        <f>DATE(Table1[[#This Row],[Year]],Table1[[#This Row],[Month_Number]],1)</f>
        <v>43497</v>
      </c>
      <c r="J2424" t="s">
        <v>146</v>
      </c>
      <c r="K2424" t="s">
        <v>3765</v>
      </c>
      <c r="L2424" t="s">
        <v>59</v>
      </c>
      <c r="M2424">
        <v>1</v>
      </c>
      <c r="N2424" t="s">
        <v>113</v>
      </c>
      <c r="O2424">
        <v>6</v>
      </c>
      <c r="P2424">
        <v>0</v>
      </c>
      <c r="Q2424" t="s">
        <v>119</v>
      </c>
      <c r="R2424" t="s">
        <v>40</v>
      </c>
      <c r="S2424" t="s">
        <v>73</v>
      </c>
      <c r="T2424" t="s">
        <v>63</v>
      </c>
      <c r="U2424" t="s">
        <v>106</v>
      </c>
      <c r="V2424">
        <v>120</v>
      </c>
      <c r="W2424">
        <v>64</v>
      </c>
      <c r="X2424" t="str">
        <f>IF(Table1[[#This Row],[Driver Age]]&lt;25,"(&lt;25) Young",IF(Table1[[#This Row],[Driver Age]]&lt;=60,"(25–60) Adult","(&gt;60) Senior"))</f>
        <v>(&gt;60) Senior</v>
      </c>
      <c r="Y2424" t="s">
        <v>75</v>
      </c>
      <c r="Z2424" t="s">
        <v>107</v>
      </c>
      <c r="AA2424" t="s">
        <v>45</v>
      </c>
      <c r="AB2424" t="s">
        <v>97</v>
      </c>
      <c r="AC2424">
        <v>18</v>
      </c>
      <c r="AD2424" t="s">
        <v>114</v>
      </c>
      <c r="AE2424" t="s">
        <v>65</v>
      </c>
      <c r="AF2424" t="s">
        <v>49</v>
      </c>
      <c r="AG2424" t="s">
        <v>143</v>
      </c>
      <c r="AH2424">
        <v>0</v>
      </c>
      <c r="AI2424" t="s">
        <v>66</v>
      </c>
      <c r="AJ2424" t="s">
        <v>81</v>
      </c>
    </row>
    <row r="2425" spans="1:36">
      <c r="A2425" t="s">
        <v>3766</v>
      </c>
      <c r="B2425">
        <f>1</f>
        <v>1</v>
      </c>
      <c r="C2425" t="s">
        <v>211</v>
      </c>
      <c r="D2425" t="str">
        <f>VLOOKUP(Table1[[#This Row],[State Name]], Lookup!$A$2:$B$33, 2, FALSE)</f>
        <v>WB</v>
      </c>
      <c r="E2425" t="s">
        <v>212</v>
      </c>
      <c r="F2425">
        <v>2022</v>
      </c>
      <c r="G2425" t="s">
        <v>34</v>
      </c>
      <c r="H2425">
        <f t="shared" si="37"/>
        <v>5</v>
      </c>
      <c r="I2425" s="3">
        <f>DATE(Table1[[#This Row],[Year]],Table1[[#This Row],[Month_Number]],1)</f>
        <v>44682</v>
      </c>
      <c r="J2425" t="s">
        <v>154</v>
      </c>
      <c r="K2425" t="s">
        <v>3767</v>
      </c>
      <c r="L2425" t="s">
        <v>50</v>
      </c>
      <c r="M2425">
        <v>1</v>
      </c>
      <c r="N2425" t="s">
        <v>71</v>
      </c>
      <c r="O2425">
        <v>10</v>
      </c>
      <c r="P2425">
        <v>3</v>
      </c>
      <c r="Q2425" t="s">
        <v>39</v>
      </c>
      <c r="R2425" t="s">
        <v>88</v>
      </c>
      <c r="S2425" t="s">
        <v>41</v>
      </c>
      <c r="T2425" t="s">
        <v>74</v>
      </c>
      <c r="U2425" t="s">
        <v>43</v>
      </c>
      <c r="V2425">
        <v>111</v>
      </c>
      <c r="W2425">
        <v>47</v>
      </c>
      <c r="X2425" t="str">
        <f>IF(Table1[[#This Row],[Driver Age]]&lt;25,"(&lt;25) Young",IF(Table1[[#This Row],[Driver Age]]&lt;=60,"(25–60) Adult","(&gt;60) Senior"))</f>
        <v>(25–60) Adult</v>
      </c>
      <c r="Y2425" t="s">
        <v>75</v>
      </c>
      <c r="Z2425" t="s">
        <v>107</v>
      </c>
      <c r="AA2425" t="s">
        <v>45</v>
      </c>
      <c r="AB2425" t="s">
        <v>77</v>
      </c>
      <c r="AC2425">
        <v>15</v>
      </c>
      <c r="AD2425" t="s">
        <v>135</v>
      </c>
      <c r="AE2425" t="s">
        <v>79</v>
      </c>
      <c r="AF2425" t="s">
        <v>26</v>
      </c>
      <c r="AG2425" t="s">
        <v>50</v>
      </c>
      <c r="AH2425">
        <v>0.3</v>
      </c>
      <c r="AI2425" t="s">
        <v>108</v>
      </c>
      <c r="AJ2425" t="s">
        <v>81</v>
      </c>
    </row>
    <row r="2426" spans="1:36">
      <c r="A2426" t="s">
        <v>3768</v>
      </c>
      <c r="B2426">
        <f>1</f>
        <v>1</v>
      </c>
      <c r="C2426" t="s">
        <v>54</v>
      </c>
      <c r="D2426" t="str">
        <f>VLOOKUP(Table1[[#This Row],[State Name]], Lookup!$A$2:$B$33, 2, FALSE)</f>
        <v>UP</v>
      </c>
      <c r="E2426" t="s">
        <v>174</v>
      </c>
      <c r="F2426">
        <v>2020</v>
      </c>
      <c r="G2426" t="s">
        <v>111</v>
      </c>
      <c r="H2426">
        <f t="shared" si="37"/>
        <v>10</v>
      </c>
      <c r="I2426" s="3">
        <f>DATE(Table1[[#This Row],[Year]],Table1[[#This Row],[Month_Number]],1)</f>
        <v>44105</v>
      </c>
      <c r="J2426" t="s">
        <v>84</v>
      </c>
      <c r="K2426" t="s">
        <v>3296</v>
      </c>
      <c r="L2426" t="s">
        <v>59</v>
      </c>
      <c r="M2426">
        <v>3</v>
      </c>
      <c r="N2426" t="s">
        <v>60</v>
      </c>
      <c r="O2426">
        <v>5</v>
      </c>
      <c r="P2426">
        <v>0</v>
      </c>
      <c r="Q2426" t="s">
        <v>72</v>
      </c>
      <c r="R2426" t="s">
        <v>88</v>
      </c>
      <c r="S2426" t="s">
        <v>73</v>
      </c>
      <c r="T2426" t="s">
        <v>42</v>
      </c>
      <c r="U2426" t="s">
        <v>106</v>
      </c>
      <c r="V2426">
        <v>105</v>
      </c>
      <c r="W2426">
        <v>49</v>
      </c>
      <c r="X2426" t="str">
        <f>IF(Table1[[#This Row],[Driver Age]]&lt;25,"(&lt;25) Young",IF(Table1[[#This Row],[Driver Age]]&lt;=60,"(25–60) Adult","(&gt;60) Senior"))</f>
        <v>(25–60) Adult</v>
      </c>
      <c r="Y2426" t="s">
        <v>44</v>
      </c>
      <c r="Z2426" t="s">
        <v>107</v>
      </c>
      <c r="AA2426" t="s">
        <v>76</v>
      </c>
      <c r="AB2426" t="s">
        <v>97</v>
      </c>
      <c r="AC2426">
        <v>12</v>
      </c>
      <c r="AD2426" t="s">
        <v>135</v>
      </c>
      <c r="AE2426" t="s">
        <v>48</v>
      </c>
      <c r="AF2426" t="s">
        <v>26</v>
      </c>
      <c r="AG2426" t="s">
        <v>143</v>
      </c>
      <c r="AH2426">
        <v>0</v>
      </c>
      <c r="AI2426" t="s">
        <v>108</v>
      </c>
      <c r="AJ2426" t="s">
        <v>67</v>
      </c>
    </row>
    <row r="2427" spans="1:36">
      <c r="A2427" t="s">
        <v>3769</v>
      </c>
      <c r="B2427">
        <f>1</f>
        <v>1</v>
      </c>
      <c r="C2427" t="s">
        <v>166</v>
      </c>
      <c r="D2427" t="str">
        <f>VLOOKUP(Table1[[#This Row],[State Name]], Lookup!$A$2:$B$33, 2, FALSE)</f>
        <v>MP</v>
      </c>
      <c r="E2427" t="s">
        <v>33</v>
      </c>
      <c r="F2427">
        <v>2018</v>
      </c>
      <c r="G2427" t="s">
        <v>192</v>
      </c>
      <c r="H2427">
        <f t="shared" si="37"/>
        <v>3</v>
      </c>
      <c r="I2427" s="3">
        <f>DATE(Table1[[#This Row],[Year]],Table1[[#This Row],[Month_Number]],1)</f>
        <v>43160</v>
      </c>
      <c r="J2427" t="s">
        <v>95</v>
      </c>
      <c r="K2427" t="s">
        <v>1764</v>
      </c>
      <c r="L2427" t="s">
        <v>37</v>
      </c>
      <c r="M2427">
        <v>2</v>
      </c>
      <c r="N2427" t="s">
        <v>113</v>
      </c>
      <c r="O2427">
        <v>3</v>
      </c>
      <c r="P2427">
        <v>3</v>
      </c>
      <c r="Q2427" t="s">
        <v>72</v>
      </c>
      <c r="R2427" t="s">
        <v>88</v>
      </c>
      <c r="S2427" t="s">
        <v>73</v>
      </c>
      <c r="T2427" t="s">
        <v>105</v>
      </c>
      <c r="U2427" t="s">
        <v>33</v>
      </c>
      <c r="V2427">
        <v>81</v>
      </c>
      <c r="W2427">
        <v>18</v>
      </c>
      <c r="X2427" t="str">
        <f>IF(Table1[[#This Row],[Driver Age]]&lt;25,"(&lt;25) Young",IF(Table1[[#This Row],[Driver Age]]&lt;=60,"(25–60) Adult","(&gt;60) Senior"))</f>
        <v>(&lt;25) Young</v>
      </c>
      <c r="Y2427" t="s">
        <v>75</v>
      </c>
      <c r="Z2427" t="s">
        <v>33</v>
      </c>
      <c r="AA2427" t="s">
        <v>76</v>
      </c>
      <c r="AB2427" t="s">
        <v>77</v>
      </c>
      <c r="AC2427">
        <v>19</v>
      </c>
      <c r="AD2427" t="s">
        <v>114</v>
      </c>
      <c r="AE2427" t="s">
        <v>65</v>
      </c>
      <c r="AF2427" t="s">
        <v>49</v>
      </c>
      <c r="AG2427" t="s">
        <v>50</v>
      </c>
      <c r="AH2427">
        <v>1</v>
      </c>
      <c r="AI2427" t="s">
        <v>168</v>
      </c>
      <c r="AJ2427" t="s">
        <v>91</v>
      </c>
    </row>
    <row r="2428" spans="1:36">
      <c r="A2428" t="s">
        <v>3770</v>
      </c>
      <c r="B2428">
        <f>1</f>
        <v>1</v>
      </c>
      <c r="C2428" t="s">
        <v>152</v>
      </c>
      <c r="D2428" t="str">
        <f>VLOOKUP(Table1[[#This Row],[State Name]], Lookup!$A$2:$B$33, 2, FALSE)</f>
        <v>AP</v>
      </c>
      <c r="E2428" t="s">
        <v>440</v>
      </c>
      <c r="F2428">
        <v>2022</v>
      </c>
      <c r="G2428" t="s">
        <v>111</v>
      </c>
      <c r="H2428">
        <f t="shared" si="37"/>
        <v>10</v>
      </c>
      <c r="I2428" s="3">
        <f>DATE(Table1[[#This Row],[Year]],Table1[[#This Row],[Month_Number]],1)</f>
        <v>44835</v>
      </c>
      <c r="J2428" t="s">
        <v>146</v>
      </c>
      <c r="K2428" t="s">
        <v>2218</v>
      </c>
      <c r="L2428" t="s">
        <v>59</v>
      </c>
      <c r="M2428">
        <v>4</v>
      </c>
      <c r="N2428" t="s">
        <v>162</v>
      </c>
      <c r="O2428">
        <v>1</v>
      </c>
      <c r="P2428">
        <v>5</v>
      </c>
      <c r="Q2428" t="s">
        <v>87</v>
      </c>
      <c r="R2428" t="s">
        <v>40</v>
      </c>
      <c r="S2428" t="s">
        <v>73</v>
      </c>
      <c r="T2428" t="s">
        <v>63</v>
      </c>
      <c r="U2428" t="s">
        <v>43</v>
      </c>
      <c r="V2428">
        <v>33</v>
      </c>
      <c r="W2428">
        <v>26</v>
      </c>
      <c r="X2428" t="str">
        <f>IF(Table1[[#This Row],[Driver Age]]&lt;25,"(&lt;25) Young",IF(Table1[[#This Row],[Driver Age]]&lt;=60,"(25–60) Adult","(&gt;60) Senior"))</f>
        <v>(25–60) Adult</v>
      </c>
      <c r="Y2428" t="s">
        <v>44</v>
      </c>
      <c r="Z2428" t="s">
        <v>107</v>
      </c>
      <c r="AA2428" t="s">
        <v>45</v>
      </c>
      <c r="AB2428" t="s">
        <v>77</v>
      </c>
      <c r="AC2428">
        <v>5</v>
      </c>
      <c r="AD2428" t="s">
        <v>78</v>
      </c>
      <c r="AE2428" t="s">
        <v>79</v>
      </c>
      <c r="AF2428" t="s">
        <v>49</v>
      </c>
      <c r="AG2428" t="s">
        <v>50</v>
      </c>
      <c r="AH2428">
        <v>5</v>
      </c>
      <c r="AI2428" t="s">
        <v>80</v>
      </c>
      <c r="AJ2428" t="s">
        <v>109</v>
      </c>
    </row>
    <row r="2429" spans="1:36">
      <c r="A2429" t="s">
        <v>3771</v>
      </c>
      <c r="B2429">
        <f>1</f>
        <v>1</v>
      </c>
      <c r="C2429" t="s">
        <v>69</v>
      </c>
      <c r="D2429" t="str">
        <f>VLOOKUP(Table1[[#This Row],[State Name]], Lookup!$A$2:$B$33, 2, FALSE)</f>
        <v>CG</v>
      </c>
      <c r="E2429" t="s">
        <v>33</v>
      </c>
      <c r="F2429">
        <v>2022</v>
      </c>
      <c r="G2429" t="s">
        <v>138</v>
      </c>
      <c r="H2429">
        <f t="shared" si="37"/>
        <v>9</v>
      </c>
      <c r="I2429" s="3">
        <f>DATE(Table1[[#This Row],[Year]],Table1[[#This Row],[Month_Number]],1)</f>
        <v>44805</v>
      </c>
      <c r="J2429" t="s">
        <v>146</v>
      </c>
      <c r="K2429" t="s">
        <v>1806</v>
      </c>
      <c r="L2429" t="s">
        <v>59</v>
      </c>
      <c r="M2429">
        <v>3</v>
      </c>
      <c r="N2429" t="s">
        <v>71</v>
      </c>
      <c r="O2429">
        <v>8</v>
      </c>
      <c r="P2429">
        <v>4</v>
      </c>
      <c r="Q2429" t="s">
        <v>87</v>
      </c>
      <c r="R2429" t="s">
        <v>104</v>
      </c>
      <c r="S2429" t="s">
        <v>73</v>
      </c>
      <c r="T2429" t="s">
        <v>42</v>
      </c>
      <c r="U2429" t="s">
        <v>89</v>
      </c>
      <c r="V2429">
        <v>67</v>
      </c>
      <c r="W2429">
        <v>35</v>
      </c>
      <c r="X2429" t="str">
        <f>IF(Table1[[#This Row],[Driver Age]]&lt;25,"(&lt;25) Young",IF(Table1[[#This Row],[Driver Age]]&lt;=60,"(25–60) Adult","(&gt;60) Senior"))</f>
        <v>(25–60) Adult</v>
      </c>
      <c r="Y2429" t="s">
        <v>44</v>
      </c>
      <c r="Z2429" t="s">
        <v>90</v>
      </c>
      <c r="AA2429" t="s">
        <v>76</v>
      </c>
      <c r="AB2429" t="s">
        <v>97</v>
      </c>
      <c r="AC2429">
        <v>17</v>
      </c>
      <c r="AD2429" t="s">
        <v>114</v>
      </c>
      <c r="AE2429" t="s">
        <v>79</v>
      </c>
      <c r="AF2429" t="s">
        <v>49</v>
      </c>
      <c r="AG2429" t="s">
        <v>50</v>
      </c>
      <c r="AH2429">
        <v>0.5</v>
      </c>
      <c r="AI2429" t="s">
        <v>108</v>
      </c>
      <c r="AJ2429" t="s">
        <v>52</v>
      </c>
    </row>
    <row r="2430" spans="1:36">
      <c r="A2430" t="s">
        <v>3772</v>
      </c>
      <c r="B2430">
        <f>1</f>
        <v>1</v>
      </c>
      <c r="C2430" t="s">
        <v>311</v>
      </c>
      <c r="D2430" t="str">
        <f>VLOOKUP(Table1[[#This Row],[State Name]], Lookup!$A$2:$B$33, 2, FALSE)</f>
        <v>JH</v>
      </c>
      <c r="E2430" t="s">
        <v>33</v>
      </c>
      <c r="F2430">
        <v>2022</v>
      </c>
      <c r="G2430" t="s">
        <v>192</v>
      </c>
      <c r="H2430">
        <f t="shared" si="37"/>
        <v>3</v>
      </c>
      <c r="I2430" s="3">
        <f>DATE(Table1[[#This Row],[Year]],Table1[[#This Row],[Month_Number]],1)</f>
        <v>44621</v>
      </c>
      <c r="J2430" t="s">
        <v>146</v>
      </c>
      <c r="K2430" t="s">
        <v>3144</v>
      </c>
      <c r="L2430" t="s">
        <v>37</v>
      </c>
      <c r="M2430">
        <v>4</v>
      </c>
      <c r="N2430" t="s">
        <v>38</v>
      </c>
      <c r="O2430">
        <v>10</v>
      </c>
      <c r="P2430">
        <v>5</v>
      </c>
      <c r="Q2430" t="s">
        <v>87</v>
      </c>
      <c r="R2430" t="s">
        <v>40</v>
      </c>
      <c r="S2430" t="s">
        <v>73</v>
      </c>
      <c r="T2430" t="s">
        <v>105</v>
      </c>
      <c r="U2430" t="s">
        <v>89</v>
      </c>
      <c r="V2430">
        <v>84</v>
      </c>
      <c r="W2430">
        <v>56</v>
      </c>
      <c r="X2430" t="str">
        <f>IF(Table1[[#This Row],[Driver Age]]&lt;25,"(&lt;25) Young",IF(Table1[[#This Row],[Driver Age]]&lt;=60,"(25–60) Adult","(&gt;60) Senior"))</f>
        <v>(25–60) Adult</v>
      </c>
      <c r="Y2430" t="s">
        <v>75</v>
      </c>
      <c r="Z2430" t="s">
        <v>107</v>
      </c>
      <c r="AA2430" t="s">
        <v>76</v>
      </c>
      <c r="AB2430" t="s">
        <v>46</v>
      </c>
      <c r="AC2430">
        <v>11</v>
      </c>
      <c r="AD2430" t="s">
        <v>78</v>
      </c>
      <c r="AE2430" t="s">
        <v>79</v>
      </c>
      <c r="AF2430" t="s">
        <v>49</v>
      </c>
      <c r="AG2430" t="s">
        <v>50</v>
      </c>
      <c r="AH2430">
        <v>0.5</v>
      </c>
      <c r="AI2430" t="s">
        <v>66</v>
      </c>
      <c r="AJ2430" t="s">
        <v>91</v>
      </c>
    </row>
    <row r="2431" spans="1:36">
      <c r="A2431" t="s">
        <v>3773</v>
      </c>
      <c r="B2431">
        <f>1</f>
        <v>1</v>
      </c>
      <c r="C2431" t="s">
        <v>93</v>
      </c>
      <c r="D2431" t="str">
        <f>VLOOKUP(Table1[[#This Row],[State Name]], Lookup!$A$2:$B$33, 2, FALSE)</f>
        <v>SK</v>
      </c>
      <c r="E2431" t="s">
        <v>33</v>
      </c>
      <c r="F2431">
        <v>2019</v>
      </c>
      <c r="G2431" t="s">
        <v>138</v>
      </c>
      <c r="H2431">
        <f t="shared" si="37"/>
        <v>9</v>
      </c>
      <c r="I2431" s="3">
        <f>DATE(Table1[[#This Row],[Year]],Table1[[#This Row],[Month_Number]],1)</f>
        <v>43709</v>
      </c>
      <c r="J2431" t="s">
        <v>57</v>
      </c>
      <c r="K2431" t="s">
        <v>2813</v>
      </c>
      <c r="L2431" t="s">
        <v>50</v>
      </c>
      <c r="M2431">
        <v>2</v>
      </c>
      <c r="N2431" t="s">
        <v>128</v>
      </c>
      <c r="O2431">
        <v>10</v>
      </c>
      <c r="P2431">
        <v>3</v>
      </c>
      <c r="Q2431" t="s">
        <v>87</v>
      </c>
      <c r="R2431" t="s">
        <v>40</v>
      </c>
      <c r="S2431" t="s">
        <v>41</v>
      </c>
      <c r="T2431" t="s">
        <v>105</v>
      </c>
      <c r="U2431" t="s">
        <v>89</v>
      </c>
      <c r="V2431">
        <v>41</v>
      </c>
      <c r="W2431">
        <v>34</v>
      </c>
      <c r="X2431" t="str">
        <f>IF(Table1[[#This Row],[Driver Age]]&lt;25,"(&lt;25) Young",IF(Table1[[#This Row],[Driver Age]]&lt;=60,"(25–60) Adult","(&gt;60) Senior"))</f>
        <v>(25–60) Adult</v>
      </c>
      <c r="Y2431" t="s">
        <v>75</v>
      </c>
      <c r="Z2431" t="s">
        <v>107</v>
      </c>
      <c r="AA2431" t="s">
        <v>45</v>
      </c>
      <c r="AB2431" t="s">
        <v>97</v>
      </c>
      <c r="AC2431">
        <v>12</v>
      </c>
      <c r="AD2431" t="s">
        <v>135</v>
      </c>
      <c r="AE2431" t="s">
        <v>65</v>
      </c>
      <c r="AF2431" t="s">
        <v>49</v>
      </c>
      <c r="AG2431" t="s">
        <v>50</v>
      </c>
      <c r="AH2431">
        <v>0.3</v>
      </c>
      <c r="AI2431" t="s">
        <v>80</v>
      </c>
      <c r="AJ2431" t="s">
        <v>109</v>
      </c>
    </row>
    <row r="2432" spans="1:36">
      <c r="A2432" t="s">
        <v>3774</v>
      </c>
      <c r="B2432">
        <f>1</f>
        <v>1</v>
      </c>
      <c r="C2432" t="s">
        <v>318</v>
      </c>
      <c r="D2432" t="str">
        <f>VLOOKUP(Table1[[#This Row],[State Name]], Lookup!$A$2:$B$33, 2, FALSE)</f>
        <v>PB</v>
      </c>
      <c r="E2432" t="s">
        <v>33</v>
      </c>
      <c r="F2432">
        <v>2022</v>
      </c>
      <c r="G2432" t="s">
        <v>138</v>
      </c>
      <c r="H2432">
        <f t="shared" si="37"/>
        <v>9</v>
      </c>
      <c r="I2432" s="3">
        <f>DATE(Table1[[#This Row],[Year]],Table1[[#This Row],[Month_Number]],1)</f>
        <v>44805</v>
      </c>
      <c r="J2432" t="s">
        <v>95</v>
      </c>
      <c r="K2432" t="s">
        <v>3336</v>
      </c>
      <c r="L2432" t="s">
        <v>37</v>
      </c>
      <c r="M2432">
        <v>2</v>
      </c>
      <c r="N2432" t="s">
        <v>71</v>
      </c>
      <c r="O2432">
        <v>1</v>
      </c>
      <c r="P2432">
        <v>3</v>
      </c>
      <c r="Q2432" t="s">
        <v>87</v>
      </c>
      <c r="R2432" t="s">
        <v>40</v>
      </c>
      <c r="S2432" t="s">
        <v>41</v>
      </c>
      <c r="T2432" t="s">
        <v>105</v>
      </c>
      <c r="U2432" t="s">
        <v>106</v>
      </c>
      <c r="V2432">
        <v>37</v>
      </c>
      <c r="W2432">
        <v>20</v>
      </c>
      <c r="X2432" t="str">
        <f>IF(Table1[[#This Row],[Driver Age]]&lt;25,"(&lt;25) Young",IF(Table1[[#This Row],[Driver Age]]&lt;=60,"(25–60) Adult","(&gt;60) Senior"))</f>
        <v>(&lt;25) Young</v>
      </c>
      <c r="Y2432" t="s">
        <v>44</v>
      </c>
      <c r="Z2432" t="s">
        <v>33</v>
      </c>
      <c r="AA2432" t="s">
        <v>45</v>
      </c>
      <c r="AB2432" t="s">
        <v>46</v>
      </c>
      <c r="AC2432">
        <v>7</v>
      </c>
      <c r="AD2432" t="s">
        <v>78</v>
      </c>
      <c r="AE2432" t="s">
        <v>79</v>
      </c>
      <c r="AF2432" t="s">
        <v>49</v>
      </c>
      <c r="AG2432" t="s">
        <v>50</v>
      </c>
      <c r="AH2432">
        <v>3</v>
      </c>
      <c r="AI2432" t="s">
        <v>168</v>
      </c>
      <c r="AJ2432" t="s">
        <v>109</v>
      </c>
    </row>
    <row r="2433" spans="1:36">
      <c r="A2433" t="s">
        <v>3775</v>
      </c>
      <c r="B2433">
        <f>1</f>
        <v>1</v>
      </c>
      <c r="C2433" t="s">
        <v>211</v>
      </c>
      <c r="D2433" t="str">
        <f>VLOOKUP(Table1[[#This Row],[State Name]], Lookup!$A$2:$B$33, 2, FALSE)</f>
        <v>WB</v>
      </c>
      <c r="E2433" t="s">
        <v>212</v>
      </c>
      <c r="F2433">
        <v>2020</v>
      </c>
      <c r="G2433" t="s">
        <v>171</v>
      </c>
      <c r="H2433">
        <f t="shared" si="37"/>
        <v>2</v>
      </c>
      <c r="I2433" s="3">
        <f>DATE(Table1[[#This Row],[Year]],Table1[[#This Row],[Month_Number]],1)</f>
        <v>43862</v>
      </c>
      <c r="J2433" t="s">
        <v>101</v>
      </c>
      <c r="K2433" t="s">
        <v>663</v>
      </c>
      <c r="L2433" t="s">
        <v>50</v>
      </c>
      <c r="M2433">
        <v>2</v>
      </c>
      <c r="N2433" t="s">
        <v>60</v>
      </c>
      <c r="O2433">
        <v>5</v>
      </c>
      <c r="P2433">
        <v>1</v>
      </c>
      <c r="Q2433" t="s">
        <v>87</v>
      </c>
      <c r="R2433" t="s">
        <v>40</v>
      </c>
      <c r="S2433" t="s">
        <v>41</v>
      </c>
      <c r="T2433" t="s">
        <v>74</v>
      </c>
      <c r="U2433" t="s">
        <v>106</v>
      </c>
      <c r="V2433">
        <v>108</v>
      </c>
      <c r="W2433">
        <v>68</v>
      </c>
      <c r="X2433" t="str">
        <f>IF(Table1[[#This Row],[Driver Age]]&lt;25,"(&lt;25) Young",IF(Table1[[#This Row],[Driver Age]]&lt;=60,"(25–60) Adult","(&gt;60) Senior"))</f>
        <v>(&gt;60) Senior</v>
      </c>
      <c r="Y2433" t="s">
        <v>44</v>
      </c>
      <c r="Z2433" t="s">
        <v>107</v>
      </c>
      <c r="AA2433" t="s">
        <v>45</v>
      </c>
      <c r="AB2433" t="s">
        <v>77</v>
      </c>
      <c r="AC2433">
        <v>10</v>
      </c>
      <c r="AD2433" t="s">
        <v>78</v>
      </c>
      <c r="AE2433" t="s">
        <v>48</v>
      </c>
      <c r="AF2433" t="s">
        <v>49</v>
      </c>
      <c r="AG2433" t="s">
        <v>50</v>
      </c>
      <c r="AH2433">
        <v>0.2</v>
      </c>
      <c r="AI2433" t="s">
        <v>51</v>
      </c>
      <c r="AJ2433" t="s">
        <v>67</v>
      </c>
    </row>
    <row r="2434" spans="1:36">
      <c r="A2434" t="s">
        <v>3776</v>
      </c>
      <c r="B2434">
        <f>1</f>
        <v>1</v>
      </c>
      <c r="C2434" t="s">
        <v>211</v>
      </c>
      <c r="D2434" t="str">
        <f>VLOOKUP(Table1[[#This Row],[State Name]], Lookup!$A$2:$B$33, 2, FALSE)</f>
        <v>WB</v>
      </c>
      <c r="E2434" t="s">
        <v>229</v>
      </c>
      <c r="F2434">
        <v>2020</v>
      </c>
      <c r="G2434" t="s">
        <v>56</v>
      </c>
      <c r="H2434">
        <f t="shared" ref="H2434:H2497" si="38">MONTH(DATEVALUE(G2434 &amp; " 5"))</f>
        <v>1</v>
      </c>
      <c r="I2434" s="3">
        <f>DATE(Table1[[#This Row],[Year]],Table1[[#This Row],[Month_Number]],1)</f>
        <v>43831</v>
      </c>
      <c r="J2434" t="s">
        <v>84</v>
      </c>
      <c r="K2434" t="s">
        <v>2403</v>
      </c>
      <c r="L2434" t="s">
        <v>37</v>
      </c>
      <c r="M2434">
        <v>2</v>
      </c>
      <c r="N2434" t="s">
        <v>60</v>
      </c>
      <c r="O2434">
        <v>0</v>
      </c>
      <c r="P2434">
        <v>3</v>
      </c>
      <c r="Q2434" t="s">
        <v>39</v>
      </c>
      <c r="R2434" t="s">
        <v>104</v>
      </c>
      <c r="S2434" t="s">
        <v>73</v>
      </c>
      <c r="T2434" t="s">
        <v>74</v>
      </c>
      <c r="U2434" t="s">
        <v>106</v>
      </c>
      <c r="V2434">
        <v>48</v>
      </c>
      <c r="W2434">
        <v>27</v>
      </c>
      <c r="X2434" t="str">
        <f>IF(Table1[[#This Row],[Driver Age]]&lt;25,"(&lt;25) Young",IF(Table1[[#This Row],[Driver Age]]&lt;=60,"(25–60) Adult","(&gt;60) Senior"))</f>
        <v>(25–60) Adult</v>
      </c>
      <c r="Y2434" t="s">
        <v>75</v>
      </c>
      <c r="Z2434" t="s">
        <v>90</v>
      </c>
      <c r="AA2434" t="s">
        <v>45</v>
      </c>
      <c r="AB2434" t="s">
        <v>46</v>
      </c>
      <c r="AC2434">
        <v>3</v>
      </c>
      <c r="AD2434" t="s">
        <v>47</v>
      </c>
      <c r="AE2434" t="s">
        <v>48</v>
      </c>
      <c r="AF2434" t="s">
        <v>26</v>
      </c>
      <c r="AG2434" t="s">
        <v>50</v>
      </c>
      <c r="AH2434">
        <v>0</v>
      </c>
      <c r="AI2434" t="s">
        <v>80</v>
      </c>
      <c r="AJ2434" t="s">
        <v>109</v>
      </c>
    </row>
    <row r="2435" spans="1:36">
      <c r="A2435" t="s">
        <v>3777</v>
      </c>
      <c r="B2435">
        <f>1</f>
        <v>1</v>
      </c>
      <c r="C2435" t="s">
        <v>234</v>
      </c>
      <c r="D2435" t="str">
        <f>VLOOKUP(Table1[[#This Row],[State Name]], Lookup!$A$2:$B$33, 2, FALSE)</f>
        <v>TR</v>
      </c>
      <c r="E2435" t="s">
        <v>33</v>
      </c>
      <c r="F2435">
        <v>2019</v>
      </c>
      <c r="G2435" t="s">
        <v>94</v>
      </c>
      <c r="H2435">
        <f t="shared" si="38"/>
        <v>8</v>
      </c>
      <c r="I2435" s="3">
        <f>DATE(Table1[[#This Row],[Year]],Table1[[#This Row],[Month_Number]],1)</f>
        <v>43678</v>
      </c>
      <c r="J2435" t="s">
        <v>95</v>
      </c>
      <c r="K2435" t="s">
        <v>3079</v>
      </c>
      <c r="L2435" t="s">
        <v>59</v>
      </c>
      <c r="M2435">
        <v>5</v>
      </c>
      <c r="N2435" t="s">
        <v>60</v>
      </c>
      <c r="O2435">
        <v>9</v>
      </c>
      <c r="P2435">
        <v>4</v>
      </c>
      <c r="Q2435" t="s">
        <v>72</v>
      </c>
      <c r="R2435" t="s">
        <v>40</v>
      </c>
      <c r="S2435" t="s">
        <v>62</v>
      </c>
      <c r="T2435" t="s">
        <v>63</v>
      </c>
      <c r="U2435" t="s">
        <v>106</v>
      </c>
      <c r="V2435">
        <v>73</v>
      </c>
      <c r="W2435">
        <v>19</v>
      </c>
      <c r="X2435" t="str">
        <f>IF(Table1[[#This Row],[Driver Age]]&lt;25,"(&lt;25) Young",IF(Table1[[#This Row],[Driver Age]]&lt;=60,"(25–60) Adult","(&gt;60) Senior"))</f>
        <v>(&lt;25) Young</v>
      </c>
      <c r="Y2435" t="s">
        <v>44</v>
      </c>
      <c r="Z2435" t="s">
        <v>90</v>
      </c>
      <c r="AA2435" t="s">
        <v>76</v>
      </c>
      <c r="AB2435" t="s">
        <v>46</v>
      </c>
      <c r="AC2435">
        <v>23</v>
      </c>
      <c r="AD2435" t="s">
        <v>47</v>
      </c>
      <c r="AE2435" t="s">
        <v>65</v>
      </c>
      <c r="AF2435" t="s">
        <v>49</v>
      </c>
      <c r="AG2435" t="s">
        <v>50</v>
      </c>
      <c r="AH2435">
        <v>0.44</v>
      </c>
      <c r="AI2435" t="s">
        <v>168</v>
      </c>
      <c r="AJ2435" t="s">
        <v>91</v>
      </c>
    </row>
    <row r="2436" spans="1:36">
      <c r="A2436" t="s">
        <v>3778</v>
      </c>
      <c r="B2436">
        <f>1</f>
        <v>1</v>
      </c>
      <c r="C2436" t="s">
        <v>170</v>
      </c>
      <c r="D2436" t="str">
        <f>VLOOKUP(Table1[[#This Row],[State Name]], Lookup!$A$2:$B$33, 2, FALSE)</f>
        <v>PY</v>
      </c>
      <c r="E2436" t="s">
        <v>33</v>
      </c>
      <c r="F2436">
        <v>2019</v>
      </c>
      <c r="G2436" t="s">
        <v>111</v>
      </c>
      <c r="H2436">
        <f t="shared" si="38"/>
        <v>10</v>
      </c>
      <c r="I2436" s="3">
        <f>DATE(Table1[[#This Row],[Year]],Table1[[#This Row],[Month_Number]],1)</f>
        <v>43739</v>
      </c>
      <c r="J2436" t="s">
        <v>57</v>
      </c>
      <c r="K2436" t="s">
        <v>2317</v>
      </c>
      <c r="L2436" t="s">
        <v>50</v>
      </c>
      <c r="M2436">
        <v>2</v>
      </c>
      <c r="N2436" t="s">
        <v>113</v>
      </c>
      <c r="O2436">
        <v>10</v>
      </c>
      <c r="P2436">
        <v>5</v>
      </c>
      <c r="Q2436" t="s">
        <v>119</v>
      </c>
      <c r="R2436" t="s">
        <v>88</v>
      </c>
      <c r="S2436" t="s">
        <v>62</v>
      </c>
      <c r="T2436" t="s">
        <v>105</v>
      </c>
      <c r="U2436" t="s">
        <v>106</v>
      </c>
      <c r="V2436">
        <v>60</v>
      </c>
      <c r="W2436">
        <v>70</v>
      </c>
      <c r="X2436" t="str">
        <f>IF(Table1[[#This Row],[Driver Age]]&lt;25,"(&lt;25) Young",IF(Table1[[#This Row],[Driver Age]]&lt;=60,"(25–60) Adult","(&gt;60) Senior"))</f>
        <v>(&gt;60) Senior</v>
      </c>
      <c r="Y2436" t="s">
        <v>75</v>
      </c>
      <c r="Z2436" t="s">
        <v>90</v>
      </c>
      <c r="AA2436" t="s">
        <v>76</v>
      </c>
      <c r="AB2436" t="s">
        <v>77</v>
      </c>
      <c r="AC2436">
        <v>11</v>
      </c>
      <c r="AD2436" t="s">
        <v>78</v>
      </c>
      <c r="AE2436" t="s">
        <v>65</v>
      </c>
      <c r="AF2436" t="s">
        <v>49</v>
      </c>
      <c r="AG2436" t="s">
        <v>50</v>
      </c>
      <c r="AH2436">
        <v>0.5</v>
      </c>
      <c r="AI2436" t="s">
        <v>51</v>
      </c>
      <c r="AJ2436" t="s">
        <v>52</v>
      </c>
    </row>
    <row r="2437" spans="1:36">
      <c r="A2437" t="s">
        <v>3779</v>
      </c>
      <c r="B2437">
        <f>1</f>
        <v>1</v>
      </c>
      <c r="C2437" t="s">
        <v>93</v>
      </c>
      <c r="D2437" t="str">
        <f>VLOOKUP(Table1[[#This Row],[State Name]], Lookup!$A$2:$B$33, 2, FALSE)</f>
        <v>SK</v>
      </c>
      <c r="E2437" t="s">
        <v>33</v>
      </c>
      <c r="F2437">
        <v>2019</v>
      </c>
      <c r="G2437" t="s">
        <v>100</v>
      </c>
      <c r="H2437">
        <f t="shared" si="38"/>
        <v>11</v>
      </c>
      <c r="I2437" s="3">
        <f>DATE(Table1[[#This Row],[Year]],Table1[[#This Row],[Month_Number]],1)</f>
        <v>43770</v>
      </c>
      <c r="J2437" t="s">
        <v>154</v>
      </c>
      <c r="K2437" t="s">
        <v>2297</v>
      </c>
      <c r="L2437" t="s">
        <v>50</v>
      </c>
      <c r="M2437">
        <v>1</v>
      </c>
      <c r="N2437" t="s">
        <v>86</v>
      </c>
      <c r="O2437">
        <v>3</v>
      </c>
      <c r="P2437">
        <v>3</v>
      </c>
      <c r="Q2437" t="s">
        <v>103</v>
      </c>
      <c r="R2437" t="s">
        <v>61</v>
      </c>
      <c r="S2437" t="s">
        <v>62</v>
      </c>
      <c r="T2437" t="s">
        <v>63</v>
      </c>
      <c r="U2437" t="s">
        <v>33</v>
      </c>
      <c r="V2437">
        <v>96</v>
      </c>
      <c r="W2437">
        <v>35</v>
      </c>
      <c r="X2437" t="str">
        <f>IF(Table1[[#This Row],[Driver Age]]&lt;25,"(&lt;25) Young",IF(Table1[[#This Row],[Driver Age]]&lt;=60,"(25–60) Adult","(&gt;60) Senior"))</f>
        <v>(25–60) Adult</v>
      </c>
      <c r="Y2437" t="s">
        <v>44</v>
      </c>
      <c r="Z2437" t="s">
        <v>90</v>
      </c>
      <c r="AA2437" t="s">
        <v>45</v>
      </c>
      <c r="AB2437" t="s">
        <v>77</v>
      </c>
      <c r="AC2437">
        <v>22</v>
      </c>
      <c r="AD2437" t="s">
        <v>47</v>
      </c>
      <c r="AE2437" t="s">
        <v>65</v>
      </c>
      <c r="AF2437" t="s">
        <v>26</v>
      </c>
      <c r="AG2437" t="s">
        <v>50</v>
      </c>
      <c r="AH2437">
        <v>1</v>
      </c>
      <c r="AI2437" t="s">
        <v>108</v>
      </c>
      <c r="AJ2437" t="s">
        <v>67</v>
      </c>
    </row>
    <row r="2438" spans="1:36">
      <c r="A2438" t="s">
        <v>3780</v>
      </c>
      <c r="B2438">
        <f>1</f>
        <v>1</v>
      </c>
      <c r="C2438" t="s">
        <v>93</v>
      </c>
      <c r="D2438" t="str">
        <f>VLOOKUP(Table1[[#This Row],[State Name]], Lookup!$A$2:$B$33, 2, FALSE)</f>
        <v>SK</v>
      </c>
      <c r="E2438" t="s">
        <v>33</v>
      </c>
      <c r="F2438">
        <v>2018</v>
      </c>
      <c r="G2438" t="s">
        <v>124</v>
      </c>
      <c r="H2438">
        <f t="shared" si="38"/>
        <v>7</v>
      </c>
      <c r="I2438" s="3">
        <f>DATE(Table1[[#This Row],[Year]],Table1[[#This Row],[Month_Number]],1)</f>
        <v>43282</v>
      </c>
      <c r="J2438" t="s">
        <v>146</v>
      </c>
      <c r="K2438" t="s">
        <v>185</v>
      </c>
      <c r="L2438" t="s">
        <v>50</v>
      </c>
      <c r="M2438">
        <v>5</v>
      </c>
      <c r="N2438" t="s">
        <v>162</v>
      </c>
      <c r="O2438">
        <v>4</v>
      </c>
      <c r="P2438">
        <v>5</v>
      </c>
      <c r="Q2438" t="s">
        <v>72</v>
      </c>
      <c r="R2438" t="s">
        <v>104</v>
      </c>
      <c r="S2438" t="s">
        <v>62</v>
      </c>
      <c r="T2438" t="s">
        <v>105</v>
      </c>
      <c r="U2438" t="s">
        <v>43</v>
      </c>
      <c r="V2438">
        <v>86</v>
      </c>
      <c r="W2438">
        <v>27</v>
      </c>
      <c r="X2438" t="str">
        <f>IF(Table1[[#This Row],[Driver Age]]&lt;25,"(&lt;25) Young",IF(Table1[[#This Row],[Driver Age]]&lt;=60,"(25–60) Adult","(&gt;60) Senior"))</f>
        <v>(25–60) Adult</v>
      </c>
      <c r="Y2438" t="s">
        <v>75</v>
      </c>
      <c r="Z2438" t="s">
        <v>90</v>
      </c>
      <c r="AA2438" t="s">
        <v>76</v>
      </c>
      <c r="AB2438" t="s">
        <v>77</v>
      </c>
      <c r="AC2438">
        <v>11</v>
      </c>
      <c r="AD2438" t="s">
        <v>78</v>
      </c>
      <c r="AE2438" t="s">
        <v>65</v>
      </c>
      <c r="AF2438" t="s">
        <v>49</v>
      </c>
      <c r="AG2438" t="s">
        <v>50</v>
      </c>
      <c r="AH2438">
        <v>1.25</v>
      </c>
      <c r="AI2438" t="s">
        <v>80</v>
      </c>
      <c r="AJ2438" t="s">
        <v>91</v>
      </c>
    </row>
    <row r="2439" spans="1:36">
      <c r="A2439" t="s">
        <v>3781</v>
      </c>
      <c r="B2439">
        <f>1</f>
        <v>1</v>
      </c>
      <c r="C2439" t="s">
        <v>152</v>
      </c>
      <c r="D2439" t="str">
        <f>VLOOKUP(Table1[[#This Row],[State Name]], Lookup!$A$2:$B$33, 2, FALSE)</f>
        <v>AP</v>
      </c>
      <c r="E2439" t="s">
        <v>153</v>
      </c>
      <c r="F2439">
        <v>2023</v>
      </c>
      <c r="G2439" t="s">
        <v>124</v>
      </c>
      <c r="H2439">
        <f t="shared" si="38"/>
        <v>7</v>
      </c>
      <c r="I2439" s="3">
        <f>DATE(Table1[[#This Row],[Year]],Table1[[#This Row],[Month_Number]],1)</f>
        <v>45108</v>
      </c>
      <c r="J2439" t="s">
        <v>154</v>
      </c>
      <c r="K2439" t="s">
        <v>2635</v>
      </c>
      <c r="L2439" t="s">
        <v>37</v>
      </c>
      <c r="M2439">
        <v>3</v>
      </c>
      <c r="N2439" t="s">
        <v>60</v>
      </c>
      <c r="O2439">
        <v>10</v>
      </c>
      <c r="P2439">
        <v>3</v>
      </c>
      <c r="Q2439" t="s">
        <v>39</v>
      </c>
      <c r="R2439" t="s">
        <v>88</v>
      </c>
      <c r="S2439" t="s">
        <v>62</v>
      </c>
      <c r="T2439" t="s">
        <v>42</v>
      </c>
      <c r="U2439" t="s">
        <v>89</v>
      </c>
      <c r="V2439">
        <v>40</v>
      </c>
      <c r="W2439">
        <v>27</v>
      </c>
      <c r="X2439" t="str">
        <f>IF(Table1[[#This Row],[Driver Age]]&lt;25,"(&lt;25) Young",IF(Table1[[#This Row],[Driver Age]]&lt;=60,"(25–60) Adult","(&gt;60) Senior"))</f>
        <v>(25–60) Adult</v>
      </c>
      <c r="Y2439" t="s">
        <v>44</v>
      </c>
      <c r="Z2439" t="s">
        <v>107</v>
      </c>
      <c r="AA2439" t="s">
        <v>45</v>
      </c>
      <c r="AB2439" t="s">
        <v>46</v>
      </c>
      <c r="AC2439">
        <v>16</v>
      </c>
      <c r="AD2439" t="s">
        <v>135</v>
      </c>
      <c r="AE2439" t="s">
        <v>79</v>
      </c>
      <c r="AF2439" t="s">
        <v>26</v>
      </c>
      <c r="AG2439" t="s">
        <v>50</v>
      </c>
      <c r="AH2439">
        <v>0.3</v>
      </c>
      <c r="AI2439" t="s">
        <v>80</v>
      </c>
      <c r="AJ2439" t="s">
        <v>109</v>
      </c>
    </row>
    <row r="2440" spans="1:36">
      <c r="A2440" t="s">
        <v>3782</v>
      </c>
      <c r="B2440">
        <f>1</f>
        <v>1</v>
      </c>
      <c r="C2440" t="s">
        <v>177</v>
      </c>
      <c r="D2440" t="str">
        <f>VLOOKUP(Table1[[#This Row],[State Name]], Lookup!$A$2:$B$33, 2, FALSE)</f>
        <v>MH</v>
      </c>
      <c r="E2440" t="s">
        <v>178</v>
      </c>
      <c r="F2440">
        <v>2023</v>
      </c>
      <c r="G2440" t="s">
        <v>124</v>
      </c>
      <c r="H2440">
        <f t="shared" si="38"/>
        <v>7</v>
      </c>
      <c r="I2440" s="3">
        <f>DATE(Table1[[#This Row],[Year]],Table1[[#This Row],[Month_Number]],1)</f>
        <v>45108</v>
      </c>
      <c r="J2440" t="s">
        <v>57</v>
      </c>
      <c r="K2440" t="s">
        <v>1078</v>
      </c>
      <c r="L2440" t="s">
        <v>59</v>
      </c>
      <c r="M2440">
        <v>3</v>
      </c>
      <c r="N2440" t="s">
        <v>162</v>
      </c>
      <c r="O2440">
        <v>3</v>
      </c>
      <c r="P2440">
        <v>2</v>
      </c>
      <c r="Q2440" t="s">
        <v>87</v>
      </c>
      <c r="R2440" t="s">
        <v>88</v>
      </c>
      <c r="S2440" t="s">
        <v>41</v>
      </c>
      <c r="T2440" t="s">
        <v>42</v>
      </c>
      <c r="U2440" t="s">
        <v>106</v>
      </c>
      <c r="V2440">
        <v>73</v>
      </c>
      <c r="W2440">
        <v>44</v>
      </c>
      <c r="X2440" t="str">
        <f>IF(Table1[[#This Row],[Driver Age]]&lt;25,"(&lt;25) Young",IF(Table1[[#This Row],[Driver Age]]&lt;=60,"(25–60) Adult","(&gt;60) Senior"))</f>
        <v>(25–60) Adult</v>
      </c>
      <c r="Y2440" t="s">
        <v>44</v>
      </c>
      <c r="Z2440" t="s">
        <v>33</v>
      </c>
      <c r="AA2440" t="s">
        <v>76</v>
      </c>
      <c r="AB2440" t="s">
        <v>46</v>
      </c>
      <c r="AC2440">
        <v>2</v>
      </c>
      <c r="AD2440" t="s">
        <v>47</v>
      </c>
      <c r="AE2440" t="s">
        <v>79</v>
      </c>
      <c r="AF2440" t="s">
        <v>49</v>
      </c>
      <c r="AG2440" t="s">
        <v>50</v>
      </c>
      <c r="AH2440">
        <v>0.67</v>
      </c>
      <c r="AI2440" t="s">
        <v>108</v>
      </c>
      <c r="AJ2440" t="s">
        <v>91</v>
      </c>
    </row>
    <row r="2441" spans="1:36">
      <c r="A2441" t="s">
        <v>3783</v>
      </c>
      <c r="B2441">
        <f>1</f>
        <v>1</v>
      </c>
      <c r="C2441" t="s">
        <v>152</v>
      </c>
      <c r="D2441" t="str">
        <f>VLOOKUP(Table1[[#This Row],[State Name]], Lookup!$A$2:$B$33, 2, FALSE)</f>
        <v>AP</v>
      </c>
      <c r="E2441" t="s">
        <v>440</v>
      </c>
      <c r="F2441">
        <v>2018</v>
      </c>
      <c r="G2441" t="s">
        <v>117</v>
      </c>
      <c r="H2441">
        <f t="shared" si="38"/>
        <v>12</v>
      </c>
      <c r="I2441" s="3">
        <f>DATE(Table1[[#This Row],[Year]],Table1[[#This Row],[Month_Number]],1)</f>
        <v>43435</v>
      </c>
      <c r="J2441" t="s">
        <v>95</v>
      </c>
      <c r="K2441" t="s">
        <v>1033</v>
      </c>
      <c r="L2441" t="s">
        <v>59</v>
      </c>
      <c r="M2441">
        <v>1</v>
      </c>
      <c r="N2441" t="s">
        <v>128</v>
      </c>
      <c r="O2441">
        <v>2</v>
      </c>
      <c r="P2441">
        <v>5</v>
      </c>
      <c r="Q2441" t="s">
        <v>119</v>
      </c>
      <c r="R2441" t="s">
        <v>88</v>
      </c>
      <c r="S2441" t="s">
        <v>120</v>
      </c>
      <c r="T2441" t="s">
        <v>42</v>
      </c>
      <c r="U2441" t="s">
        <v>89</v>
      </c>
      <c r="V2441">
        <v>88</v>
      </c>
      <c r="W2441">
        <v>41</v>
      </c>
      <c r="X2441" t="str">
        <f>IF(Table1[[#This Row],[Driver Age]]&lt;25,"(&lt;25) Young",IF(Table1[[#This Row],[Driver Age]]&lt;=60,"(25–60) Adult","(&gt;60) Senior"))</f>
        <v>(25–60) Adult</v>
      </c>
      <c r="Y2441" t="s">
        <v>75</v>
      </c>
      <c r="Z2441" t="s">
        <v>107</v>
      </c>
      <c r="AA2441" t="s">
        <v>45</v>
      </c>
      <c r="AB2441" t="s">
        <v>97</v>
      </c>
      <c r="AC2441">
        <v>10</v>
      </c>
      <c r="AD2441" t="s">
        <v>78</v>
      </c>
      <c r="AE2441" t="s">
        <v>65</v>
      </c>
      <c r="AF2441" t="s">
        <v>49</v>
      </c>
      <c r="AG2441" t="s">
        <v>50</v>
      </c>
      <c r="AH2441">
        <v>2.5</v>
      </c>
      <c r="AI2441" t="s">
        <v>108</v>
      </c>
      <c r="AJ2441" t="s">
        <v>91</v>
      </c>
    </row>
    <row r="2442" spans="1:36">
      <c r="A2442" t="s">
        <v>3784</v>
      </c>
      <c r="B2442">
        <f>1</f>
        <v>1</v>
      </c>
      <c r="C2442" t="s">
        <v>99</v>
      </c>
      <c r="D2442" t="str">
        <f>VLOOKUP(Table1[[#This Row],[State Name]], Lookup!$A$2:$B$33, 2, FALSE)</f>
        <v>ML</v>
      </c>
      <c r="E2442" t="s">
        <v>33</v>
      </c>
      <c r="F2442">
        <v>2023</v>
      </c>
      <c r="G2442" t="s">
        <v>83</v>
      </c>
      <c r="H2442">
        <f t="shared" si="38"/>
        <v>6</v>
      </c>
      <c r="I2442" s="3">
        <f>DATE(Table1[[#This Row],[Year]],Table1[[#This Row],[Month_Number]],1)</f>
        <v>45078</v>
      </c>
      <c r="J2442" t="s">
        <v>57</v>
      </c>
      <c r="K2442" t="s">
        <v>1236</v>
      </c>
      <c r="L2442" t="s">
        <v>50</v>
      </c>
      <c r="M2442">
        <v>3</v>
      </c>
      <c r="N2442" t="s">
        <v>128</v>
      </c>
      <c r="O2442">
        <v>6</v>
      </c>
      <c r="P2442">
        <v>0</v>
      </c>
      <c r="Q2442" t="s">
        <v>87</v>
      </c>
      <c r="R2442" t="s">
        <v>61</v>
      </c>
      <c r="S2442" t="s">
        <v>41</v>
      </c>
      <c r="T2442" t="s">
        <v>105</v>
      </c>
      <c r="U2442" t="s">
        <v>106</v>
      </c>
      <c r="V2442">
        <v>106</v>
      </c>
      <c r="W2442">
        <v>29</v>
      </c>
      <c r="X2442" t="str">
        <f>IF(Table1[[#This Row],[Driver Age]]&lt;25,"(&lt;25) Young",IF(Table1[[#This Row],[Driver Age]]&lt;=60,"(25–60) Adult","(&gt;60) Senior"))</f>
        <v>(25–60) Adult</v>
      </c>
      <c r="Y2442" t="s">
        <v>75</v>
      </c>
      <c r="Z2442" t="s">
        <v>107</v>
      </c>
      <c r="AA2442" t="s">
        <v>76</v>
      </c>
      <c r="AB2442" t="s">
        <v>46</v>
      </c>
      <c r="AC2442">
        <v>2</v>
      </c>
      <c r="AD2442" t="s">
        <v>47</v>
      </c>
      <c r="AE2442" t="s">
        <v>79</v>
      </c>
      <c r="AF2442" t="s">
        <v>49</v>
      </c>
      <c r="AG2442" t="s">
        <v>143</v>
      </c>
      <c r="AH2442">
        <v>0</v>
      </c>
      <c r="AI2442" t="s">
        <v>80</v>
      </c>
      <c r="AJ2442" t="s">
        <v>67</v>
      </c>
    </row>
    <row r="2443" spans="1:36">
      <c r="A2443" t="s">
        <v>3785</v>
      </c>
      <c r="B2443">
        <f>1</f>
        <v>1</v>
      </c>
      <c r="C2443" t="s">
        <v>220</v>
      </c>
      <c r="D2443" t="str">
        <f>VLOOKUP(Table1[[#This Row],[State Name]], Lookup!$A$2:$B$33, 2, FALSE)</f>
        <v>NL</v>
      </c>
      <c r="E2443" t="s">
        <v>33</v>
      </c>
      <c r="F2443">
        <v>2023</v>
      </c>
      <c r="G2443" t="s">
        <v>192</v>
      </c>
      <c r="H2443">
        <f t="shared" si="38"/>
        <v>3</v>
      </c>
      <c r="I2443" s="3">
        <f>DATE(Table1[[#This Row],[Year]],Table1[[#This Row],[Month_Number]],1)</f>
        <v>44986</v>
      </c>
      <c r="J2443" t="s">
        <v>35</v>
      </c>
      <c r="K2443" t="s">
        <v>2827</v>
      </c>
      <c r="L2443" t="s">
        <v>50</v>
      </c>
      <c r="M2443">
        <v>1</v>
      </c>
      <c r="N2443" t="s">
        <v>71</v>
      </c>
      <c r="O2443">
        <v>5</v>
      </c>
      <c r="P2443">
        <v>1</v>
      </c>
      <c r="Q2443" t="s">
        <v>72</v>
      </c>
      <c r="R2443" t="s">
        <v>88</v>
      </c>
      <c r="S2443" t="s">
        <v>62</v>
      </c>
      <c r="T2443" t="s">
        <v>42</v>
      </c>
      <c r="U2443" t="s">
        <v>43</v>
      </c>
      <c r="V2443">
        <v>74</v>
      </c>
      <c r="W2443">
        <v>40</v>
      </c>
      <c r="X2443" t="str">
        <f>IF(Table1[[#This Row],[Driver Age]]&lt;25,"(&lt;25) Young",IF(Table1[[#This Row],[Driver Age]]&lt;=60,"(25–60) Adult","(&gt;60) Senior"))</f>
        <v>(25–60) Adult</v>
      </c>
      <c r="Y2443" t="s">
        <v>75</v>
      </c>
      <c r="Z2443" t="s">
        <v>90</v>
      </c>
      <c r="AA2443" t="s">
        <v>45</v>
      </c>
      <c r="AB2443" t="s">
        <v>64</v>
      </c>
      <c r="AC2443">
        <v>2</v>
      </c>
      <c r="AD2443" t="s">
        <v>47</v>
      </c>
      <c r="AE2443" t="s">
        <v>79</v>
      </c>
      <c r="AF2443" t="s">
        <v>49</v>
      </c>
      <c r="AG2443" t="s">
        <v>50</v>
      </c>
      <c r="AH2443">
        <v>0.2</v>
      </c>
      <c r="AI2443" t="s">
        <v>108</v>
      </c>
      <c r="AJ2443" t="s">
        <v>91</v>
      </c>
    </row>
    <row r="2444" spans="1:36">
      <c r="A2444" t="s">
        <v>3786</v>
      </c>
      <c r="B2444">
        <f>1</f>
        <v>1</v>
      </c>
      <c r="C2444" t="s">
        <v>99</v>
      </c>
      <c r="D2444" t="str">
        <f>VLOOKUP(Table1[[#This Row],[State Name]], Lookup!$A$2:$B$33, 2, FALSE)</f>
        <v>ML</v>
      </c>
      <c r="E2444" t="s">
        <v>33</v>
      </c>
      <c r="F2444">
        <v>2023</v>
      </c>
      <c r="G2444" t="s">
        <v>192</v>
      </c>
      <c r="H2444">
        <f t="shared" si="38"/>
        <v>3</v>
      </c>
      <c r="I2444" s="3">
        <f>DATE(Table1[[#This Row],[Year]],Table1[[#This Row],[Month_Number]],1)</f>
        <v>44986</v>
      </c>
      <c r="J2444" t="s">
        <v>35</v>
      </c>
      <c r="K2444" t="s">
        <v>1823</v>
      </c>
      <c r="L2444" t="s">
        <v>37</v>
      </c>
      <c r="M2444">
        <v>4</v>
      </c>
      <c r="N2444" t="s">
        <v>71</v>
      </c>
      <c r="O2444">
        <v>2</v>
      </c>
      <c r="P2444">
        <v>5</v>
      </c>
      <c r="Q2444" t="s">
        <v>103</v>
      </c>
      <c r="R2444" t="s">
        <v>88</v>
      </c>
      <c r="S2444" t="s">
        <v>41</v>
      </c>
      <c r="T2444" t="s">
        <v>42</v>
      </c>
      <c r="U2444" t="s">
        <v>43</v>
      </c>
      <c r="V2444">
        <v>83</v>
      </c>
      <c r="W2444">
        <v>59</v>
      </c>
      <c r="X2444" t="str">
        <f>IF(Table1[[#This Row],[Driver Age]]&lt;25,"(&lt;25) Young",IF(Table1[[#This Row],[Driver Age]]&lt;=60,"(25–60) Adult","(&gt;60) Senior"))</f>
        <v>(25–60) Adult</v>
      </c>
      <c r="Y2444" t="s">
        <v>75</v>
      </c>
      <c r="Z2444" t="s">
        <v>107</v>
      </c>
      <c r="AA2444" t="s">
        <v>76</v>
      </c>
      <c r="AB2444" t="s">
        <v>77</v>
      </c>
      <c r="AC2444">
        <v>7</v>
      </c>
      <c r="AD2444" t="s">
        <v>78</v>
      </c>
      <c r="AE2444" t="s">
        <v>79</v>
      </c>
      <c r="AF2444" t="s">
        <v>49</v>
      </c>
      <c r="AG2444" t="s">
        <v>50</v>
      </c>
      <c r="AH2444">
        <v>2.5</v>
      </c>
      <c r="AI2444" t="s">
        <v>66</v>
      </c>
      <c r="AJ2444" t="s">
        <v>91</v>
      </c>
    </row>
    <row r="2445" spans="1:36">
      <c r="A2445" t="s">
        <v>3787</v>
      </c>
      <c r="B2445">
        <f>1</f>
        <v>1</v>
      </c>
      <c r="C2445" t="s">
        <v>220</v>
      </c>
      <c r="D2445" t="str">
        <f>VLOOKUP(Table1[[#This Row],[State Name]], Lookup!$A$2:$B$33, 2, FALSE)</f>
        <v>NL</v>
      </c>
      <c r="E2445" t="s">
        <v>33</v>
      </c>
      <c r="F2445">
        <v>2020</v>
      </c>
      <c r="G2445" t="s">
        <v>94</v>
      </c>
      <c r="H2445">
        <f t="shared" si="38"/>
        <v>8</v>
      </c>
      <c r="I2445" s="3">
        <f>DATE(Table1[[#This Row],[Year]],Table1[[#This Row],[Month_Number]],1)</f>
        <v>44044</v>
      </c>
      <c r="J2445" t="s">
        <v>35</v>
      </c>
      <c r="K2445" t="s">
        <v>3045</v>
      </c>
      <c r="L2445" t="s">
        <v>37</v>
      </c>
      <c r="M2445">
        <v>2</v>
      </c>
      <c r="N2445" t="s">
        <v>86</v>
      </c>
      <c r="O2445">
        <v>8</v>
      </c>
      <c r="P2445">
        <v>4</v>
      </c>
      <c r="Q2445" t="s">
        <v>119</v>
      </c>
      <c r="R2445" t="s">
        <v>40</v>
      </c>
      <c r="S2445" t="s">
        <v>62</v>
      </c>
      <c r="T2445" t="s">
        <v>74</v>
      </c>
      <c r="U2445" t="s">
        <v>43</v>
      </c>
      <c r="V2445">
        <v>54</v>
      </c>
      <c r="W2445">
        <v>47</v>
      </c>
      <c r="X2445" t="str">
        <f>IF(Table1[[#This Row],[Driver Age]]&lt;25,"(&lt;25) Young",IF(Table1[[#This Row],[Driver Age]]&lt;=60,"(25–60) Adult","(&gt;60) Senior"))</f>
        <v>(25–60) Adult</v>
      </c>
      <c r="Y2445" t="s">
        <v>44</v>
      </c>
      <c r="Z2445" t="s">
        <v>33</v>
      </c>
      <c r="AA2445" t="s">
        <v>45</v>
      </c>
      <c r="AB2445" t="s">
        <v>64</v>
      </c>
      <c r="AC2445">
        <v>18</v>
      </c>
      <c r="AD2445" t="s">
        <v>114</v>
      </c>
      <c r="AE2445" t="s">
        <v>48</v>
      </c>
      <c r="AF2445" t="s">
        <v>49</v>
      </c>
      <c r="AG2445" t="s">
        <v>50</v>
      </c>
      <c r="AH2445">
        <v>0.5</v>
      </c>
      <c r="AI2445" t="s">
        <v>108</v>
      </c>
      <c r="AJ2445" t="s">
        <v>52</v>
      </c>
    </row>
    <row r="2446" spans="1:36">
      <c r="A2446" t="s">
        <v>3788</v>
      </c>
      <c r="B2446">
        <f>1</f>
        <v>1</v>
      </c>
      <c r="C2446" t="s">
        <v>327</v>
      </c>
      <c r="D2446" t="str">
        <f>VLOOKUP(Table1[[#This Row],[State Name]], Lookup!$A$2:$B$33, 2, FALSE)</f>
        <v>MN</v>
      </c>
      <c r="E2446" t="s">
        <v>33</v>
      </c>
      <c r="F2446">
        <v>2023</v>
      </c>
      <c r="G2446" t="s">
        <v>124</v>
      </c>
      <c r="H2446">
        <f t="shared" si="38"/>
        <v>7</v>
      </c>
      <c r="I2446" s="3">
        <f>DATE(Table1[[#This Row],[Year]],Table1[[#This Row],[Month_Number]],1)</f>
        <v>45108</v>
      </c>
      <c r="J2446" t="s">
        <v>146</v>
      </c>
      <c r="K2446" t="s">
        <v>3166</v>
      </c>
      <c r="L2446" t="s">
        <v>50</v>
      </c>
      <c r="M2446">
        <v>5</v>
      </c>
      <c r="N2446" t="s">
        <v>162</v>
      </c>
      <c r="O2446">
        <v>10</v>
      </c>
      <c r="P2446">
        <v>0</v>
      </c>
      <c r="Q2446" t="s">
        <v>39</v>
      </c>
      <c r="R2446" t="s">
        <v>104</v>
      </c>
      <c r="S2446" t="s">
        <v>41</v>
      </c>
      <c r="T2446" t="s">
        <v>74</v>
      </c>
      <c r="U2446" t="s">
        <v>106</v>
      </c>
      <c r="V2446">
        <v>33</v>
      </c>
      <c r="W2446">
        <v>27</v>
      </c>
      <c r="X2446" t="str">
        <f>IF(Table1[[#This Row],[Driver Age]]&lt;25,"(&lt;25) Young",IF(Table1[[#This Row],[Driver Age]]&lt;=60,"(25–60) Adult","(&gt;60) Senior"))</f>
        <v>(25–60) Adult</v>
      </c>
      <c r="Y2446" t="s">
        <v>75</v>
      </c>
      <c r="Z2446" t="s">
        <v>33</v>
      </c>
      <c r="AA2446" t="s">
        <v>76</v>
      </c>
      <c r="AB2446" t="s">
        <v>46</v>
      </c>
      <c r="AC2446">
        <v>17</v>
      </c>
      <c r="AD2446" t="s">
        <v>114</v>
      </c>
      <c r="AE2446" t="s">
        <v>79</v>
      </c>
      <c r="AF2446" t="s">
        <v>49</v>
      </c>
      <c r="AG2446" t="s">
        <v>143</v>
      </c>
      <c r="AH2446">
        <v>0</v>
      </c>
      <c r="AI2446" t="s">
        <v>80</v>
      </c>
      <c r="AJ2446" t="s">
        <v>109</v>
      </c>
    </row>
    <row r="2447" spans="1:36">
      <c r="A2447" t="s">
        <v>3789</v>
      </c>
      <c r="B2447">
        <f>1</f>
        <v>1</v>
      </c>
      <c r="C2447" t="s">
        <v>157</v>
      </c>
      <c r="D2447" t="str">
        <f>VLOOKUP(Table1[[#This Row],[State Name]], Lookup!$A$2:$B$33, 2, FALSE)</f>
        <v>KA</v>
      </c>
      <c r="E2447" t="s">
        <v>302</v>
      </c>
      <c r="F2447">
        <v>2023</v>
      </c>
      <c r="G2447" t="s">
        <v>83</v>
      </c>
      <c r="H2447">
        <f t="shared" si="38"/>
        <v>6</v>
      </c>
      <c r="I2447" s="3">
        <f>DATE(Table1[[#This Row],[Year]],Table1[[#This Row],[Month_Number]],1)</f>
        <v>45078</v>
      </c>
      <c r="J2447" t="s">
        <v>146</v>
      </c>
      <c r="K2447" t="s">
        <v>3790</v>
      </c>
      <c r="L2447" t="s">
        <v>50</v>
      </c>
      <c r="M2447">
        <v>4</v>
      </c>
      <c r="N2447" t="s">
        <v>113</v>
      </c>
      <c r="O2447">
        <v>6</v>
      </c>
      <c r="P2447">
        <v>2</v>
      </c>
      <c r="Q2447" t="s">
        <v>119</v>
      </c>
      <c r="R2447" t="s">
        <v>61</v>
      </c>
      <c r="S2447" t="s">
        <v>120</v>
      </c>
      <c r="T2447" t="s">
        <v>63</v>
      </c>
      <c r="U2447" t="s">
        <v>43</v>
      </c>
      <c r="V2447">
        <v>113</v>
      </c>
      <c r="W2447">
        <v>37</v>
      </c>
      <c r="X2447" t="str">
        <f>IF(Table1[[#This Row],[Driver Age]]&lt;25,"(&lt;25) Young",IF(Table1[[#This Row],[Driver Age]]&lt;=60,"(25–60) Adult","(&gt;60) Senior"))</f>
        <v>(25–60) Adult</v>
      </c>
      <c r="Y2447" t="s">
        <v>75</v>
      </c>
      <c r="Z2447" t="s">
        <v>107</v>
      </c>
      <c r="AA2447" t="s">
        <v>45</v>
      </c>
      <c r="AB2447" t="s">
        <v>97</v>
      </c>
      <c r="AC2447">
        <v>4</v>
      </c>
      <c r="AD2447" t="s">
        <v>47</v>
      </c>
      <c r="AE2447" t="s">
        <v>79</v>
      </c>
      <c r="AF2447" t="s">
        <v>49</v>
      </c>
      <c r="AG2447" t="s">
        <v>50</v>
      </c>
      <c r="AH2447">
        <v>0.33</v>
      </c>
      <c r="AI2447" t="s">
        <v>108</v>
      </c>
      <c r="AJ2447" t="s">
        <v>81</v>
      </c>
    </row>
    <row r="2448" spans="1:36">
      <c r="A2448" t="s">
        <v>3791</v>
      </c>
      <c r="B2448">
        <f>1</f>
        <v>1</v>
      </c>
      <c r="C2448" t="s">
        <v>197</v>
      </c>
      <c r="D2448" t="str">
        <f>VLOOKUP(Table1[[#This Row],[State Name]], Lookup!$A$2:$B$33, 2, FALSE)</f>
        <v>GJ</v>
      </c>
      <c r="E2448" t="s">
        <v>297</v>
      </c>
      <c r="F2448">
        <v>2018</v>
      </c>
      <c r="G2448" t="s">
        <v>56</v>
      </c>
      <c r="H2448">
        <f t="shared" si="38"/>
        <v>1</v>
      </c>
      <c r="I2448" s="3">
        <f>DATE(Table1[[#This Row],[Year]],Table1[[#This Row],[Month_Number]],1)</f>
        <v>43101</v>
      </c>
      <c r="J2448" t="s">
        <v>84</v>
      </c>
      <c r="K2448" t="s">
        <v>1559</v>
      </c>
      <c r="L2448" t="s">
        <v>50</v>
      </c>
      <c r="M2448">
        <v>4</v>
      </c>
      <c r="N2448" t="s">
        <v>86</v>
      </c>
      <c r="O2448">
        <v>0</v>
      </c>
      <c r="P2448">
        <v>4</v>
      </c>
      <c r="Q2448" t="s">
        <v>72</v>
      </c>
      <c r="R2448" t="s">
        <v>40</v>
      </c>
      <c r="S2448" t="s">
        <v>73</v>
      </c>
      <c r="T2448" t="s">
        <v>74</v>
      </c>
      <c r="U2448" t="s">
        <v>89</v>
      </c>
      <c r="V2448">
        <v>101</v>
      </c>
      <c r="W2448">
        <v>28</v>
      </c>
      <c r="X2448" t="str">
        <f>IF(Table1[[#This Row],[Driver Age]]&lt;25,"(&lt;25) Young",IF(Table1[[#This Row],[Driver Age]]&lt;=60,"(25–60) Adult","(&gt;60) Senior"))</f>
        <v>(25–60) Adult</v>
      </c>
      <c r="Y2448" t="s">
        <v>75</v>
      </c>
      <c r="Z2448" t="s">
        <v>90</v>
      </c>
      <c r="AA2448" t="s">
        <v>45</v>
      </c>
      <c r="AB2448" t="s">
        <v>64</v>
      </c>
      <c r="AC2448">
        <v>23</v>
      </c>
      <c r="AD2448" t="s">
        <v>47</v>
      </c>
      <c r="AE2448" t="s">
        <v>65</v>
      </c>
      <c r="AF2448" t="s">
        <v>26</v>
      </c>
      <c r="AG2448" t="s">
        <v>50</v>
      </c>
      <c r="AH2448">
        <v>0</v>
      </c>
      <c r="AI2448" t="s">
        <v>80</v>
      </c>
      <c r="AJ2448" t="s">
        <v>67</v>
      </c>
    </row>
    <row r="2449" spans="1:36">
      <c r="A2449" t="s">
        <v>3792</v>
      </c>
      <c r="B2449">
        <f>1</f>
        <v>1</v>
      </c>
      <c r="C2449" t="s">
        <v>197</v>
      </c>
      <c r="D2449" t="str">
        <f>VLOOKUP(Table1[[#This Row],[State Name]], Lookup!$A$2:$B$33, 2, FALSE)</f>
        <v>GJ</v>
      </c>
      <c r="E2449" t="s">
        <v>297</v>
      </c>
      <c r="F2449">
        <v>2019</v>
      </c>
      <c r="G2449" t="s">
        <v>192</v>
      </c>
      <c r="H2449">
        <f t="shared" si="38"/>
        <v>3</v>
      </c>
      <c r="I2449" s="3">
        <f>DATE(Table1[[#This Row],[Year]],Table1[[#This Row],[Month_Number]],1)</f>
        <v>43525</v>
      </c>
      <c r="J2449" t="s">
        <v>35</v>
      </c>
      <c r="K2449" t="s">
        <v>2827</v>
      </c>
      <c r="L2449" t="s">
        <v>50</v>
      </c>
      <c r="M2449">
        <v>1</v>
      </c>
      <c r="N2449" t="s">
        <v>86</v>
      </c>
      <c r="O2449">
        <v>10</v>
      </c>
      <c r="P2449">
        <v>1</v>
      </c>
      <c r="Q2449" t="s">
        <v>103</v>
      </c>
      <c r="R2449" t="s">
        <v>104</v>
      </c>
      <c r="S2449" t="s">
        <v>73</v>
      </c>
      <c r="T2449" t="s">
        <v>63</v>
      </c>
      <c r="U2449" t="s">
        <v>106</v>
      </c>
      <c r="V2449">
        <v>89</v>
      </c>
      <c r="W2449">
        <v>51</v>
      </c>
      <c r="X2449" t="str">
        <f>IF(Table1[[#This Row],[Driver Age]]&lt;25,"(&lt;25) Young",IF(Table1[[#This Row],[Driver Age]]&lt;=60,"(25–60) Adult","(&gt;60) Senior"))</f>
        <v>(25–60) Adult</v>
      </c>
      <c r="Y2449" t="s">
        <v>75</v>
      </c>
      <c r="Z2449" t="s">
        <v>107</v>
      </c>
      <c r="AA2449" t="s">
        <v>76</v>
      </c>
      <c r="AB2449" t="s">
        <v>64</v>
      </c>
      <c r="AC2449">
        <v>2</v>
      </c>
      <c r="AD2449" t="s">
        <v>47</v>
      </c>
      <c r="AE2449" t="s">
        <v>65</v>
      </c>
      <c r="AF2449" t="s">
        <v>49</v>
      </c>
      <c r="AG2449" t="s">
        <v>50</v>
      </c>
      <c r="AH2449">
        <v>0.1</v>
      </c>
      <c r="AI2449" t="s">
        <v>66</v>
      </c>
      <c r="AJ2449" t="s">
        <v>91</v>
      </c>
    </row>
    <row r="2450" spans="1:36">
      <c r="A2450" t="s">
        <v>3793</v>
      </c>
      <c r="B2450">
        <f>1</f>
        <v>1</v>
      </c>
      <c r="C2450" t="s">
        <v>149</v>
      </c>
      <c r="D2450" t="str">
        <f>VLOOKUP(Table1[[#This Row],[State Name]], Lookup!$A$2:$B$33, 2, FALSE)</f>
        <v>AR</v>
      </c>
      <c r="E2450" t="s">
        <v>33</v>
      </c>
      <c r="F2450">
        <v>2021</v>
      </c>
      <c r="G2450" t="s">
        <v>117</v>
      </c>
      <c r="H2450">
        <f t="shared" si="38"/>
        <v>12</v>
      </c>
      <c r="I2450" s="3">
        <f>DATE(Table1[[#This Row],[Year]],Table1[[#This Row],[Month_Number]],1)</f>
        <v>44531</v>
      </c>
      <c r="J2450" t="s">
        <v>57</v>
      </c>
      <c r="K2450" t="s">
        <v>3794</v>
      </c>
      <c r="L2450" t="s">
        <v>59</v>
      </c>
      <c r="M2450">
        <v>3</v>
      </c>
      <c r="N2450" t="s">
        <v>71</v>
      </c>
      <c r="O2450">
        <v>10</v>
      </c>
      <c r="P2450">
        <v>5</v>
      </c>
      <c r="Q2450" t="s">
        <v>39</v>
      </c>
      <c r="R2450" t="s">
        <v>104</v>
      </c>
      <c r="S2450" t="s">
        <v>73</v>
      </c>
      <c r="T2450" t="s">
        <v>42</v>
      </c>
      <c r="U2450" t="s">
        <v>89</v>
      </c>
      <c r="V2450">
        <v>112</v>
      </c>
      <c r="W2450">
        <v>20</v>
      </c>
      <c r="X2450" t="str">
        <f>IF(Table1[[#This Row],[Driver Age]]&lt;25,"(&lt;25) Young",IF(Table1[[#This Row],[Driver Age]]&lt;=60,"(25–60) Adult","(&gt;60) Senior"))</f>
        <v>(&lt;25) Young</v>
      </c>
      <c r="Y2450" t="s">
        <v>75</v>
      </c>
      <c r="Z2450" t="s">
        <v>33</v>
      </c>
      <c r="AA2450" t="s">
        <v>76</v>
      </c>
      <c r="AB2450" t="s">
        <v>64</v>
      </c>
      <c r="AC2450">
        <v>17</v>
      </c>
      <c r="AD2450" t="s">
        <v>114</v>
      </c>
      <c r="AE2450" t="s">
        <v>48</v>
      </c>
      <c r="AF2450" t="s">
        <v>49</v>
      </c>
      <c r="AG2450" t="s">
        <v>50</v>
      </c>
      <c r="AH2450">
        <v>0.5</v>
      </c>
      <c r="AI2450" t="s">
        <v>168</v>
      </c>
      <c r="AJ2450" t="s">
        <v>81</v>
      </c>
    </row>
    <row r="2451" spans="1:36">
      <c r="A2451" t="s">
        <v>3795</v>
      </c>
      <c r="B2451">
        <f>1</f>
        <v>1</v>
      </c>
      <c r="C2451" t="s">
        <v>54</v>
      </c>
      <c r="D2451" t="str">
        <f>VLOOKUP(Table1[[#This Row],[State Name]], Lookup!$A$2:$B$33, 2, FALSE)</f>
        <v>UP</v>
      </c>
      <c r="E2451" t="s">
        <v>133</v>
      </c>
      <c r="F2451">
        <v>2020</v>
      </c>
      <c r="G2451" t="s">
        <v>111</v>
      </c>
      <c r="H2451">
        <f t="shared" si="38"/>
        <v>10</v>
      </c>
      <c r="I2451" s="3">
        <f>DATE(Table1[[#This Row],[Year]],Table1[[#This Row],[Month_Number]],1)</f>
        <v>44105</v>
      </c>
      <c r="J2451" t="s">
        <v>84</v>
      </c>
      <c r="K2451" t="s">
        <v>3796</v>
      </c>
      <c r="L2451" t="s">
        <v>50</v>
      </c>
      <c r="M2451">
        <v>2</v>
      </c>
      <c r="N2451" t="s">
        <v>113</v>
      </c>
      <c r="O2451">
        <v>0</v>
      </c>
      <c r="P2451">
        <v>2</v>
      </c>
      <c r="Q2451" t="s">
        <v>103</v>
      </c>
      <c r="R2451" t="s">
        <v>104</v>
      </c>
      <c r="S2451" t="s">
        <v>73</v>
      </c>
      <c r="T2451" t="s">
        <v>74</v>
      </c>
      <c r="U2451" t="s">
        <v>33</v>
      </c>
      <c r="V2451">
        <v>49</v>
      </c>
      <c r="W2451">
        <v>62</v>
      </c>
      <c r="X2451" t="str">
        <f>IF(Table1[[#This Row],[Driver Age]]&lt;25,"(&lt;25) Young",IF(Table1[[#This Row],[Driver Age]]&lt;=60,"(25–60) Adult","(&gt;60) Senior"))</f>
        <v>(&gt;60) Senior</v>
      </c>
      <c r="Y2451" t="s">
        <v>44</v>
      </c>
      <c r="Z2451" t="s">
        <v>33</v>
      </c>
      <c r="AA2451" t="s">
        <v>76</v>
      </c>
      <c r="AB2451" t="s">
        <v>97</v>
      </c>
      <c r="AC2451">
        <v>12</v>
      </c>
      <c r="AD2451" t="s">
        <v>135</v>
      </c>
      <c r="AE2451" t="s">
        <v>48</v>
      </c>
      <c r="AF2451" t="s">
        <v>26</v>
      </c>
      <c r="AG2451" t="s">
        <v>50</v>
      </c>
      <c r="AH2451">
        <v>0</v>
      </c>
      <c r="AI2451" t="s">
        <v>66</v>
      </c>
      <c r="AJ2451" t="s">
        <v>109</v>
      </c>
    </row>
    <row r="2452" spans="1:36">
      <c r="A2452" t="s">
        <v>3797</v>
      </c>
      <c r="B2452">
        <f>1</f>
        <v>1</v>
      </c>
      <c r="C2452" t="s">
        <v>99</v>
      </c>
      <c r="D2452" t="str">
        <f>VLOOKUP(Table1[[#This Row],[State Name]], Lookup!$A$2:$B$33, 2, FALSE)</f>
        <v>ML</v>
      </c>
      <c r="E2452" t="s">
        <v>33</v>
      </c>
      <c r="F2452">
        <v>2023</v>
      </c>
      <c r="G2452" t="s">
        <v>34</v>
      </c>
      <c r="H2452">
        <f t="shared" si="38"/>
        <v>5</v>
      </c>
      <c r="I2452" s="3">
        <f>DATE(Table1[[#This Row],[Year]],Table1[[#This Row],[Month_Number]],1)</f>
        <v>45047</v>
      </c>
      <c r="J2452" t="s">
        <v>35</v>
      </c>
      <c r="K2452" t="s">
        <v>620</v>
      </c>
      <c r="L2452" t="s">
        <v>59</v>
      </c>
      <c r="M2452">
        <v>5</v>
      </c>
      <c r="N2452" t="s">
        <v>113</v>
      </c>
      <c r="O2452">
        <v>4</v>
      </c>
      <c r="P2452">
        <v>5</v>
      </c>
      <c r="Q2452" t="s">
        <v>87</v>
      </c>
      <c r="R2452" t="s">
        <v>61</v>
      </c>
      <c r="S2452" t="s">
        <v>73</v>
      </c>
      <c r="T2452" t="s">
        <v>63</v>
      </c>
      <c r="U2452" t="s">
        <v>89</v>
      </c>
      <c r="V2452">
        <v>30</v>
      </c>
      <c r="W2452">
        <v>34</v>
      </c>
      <c r="X2452" t="str">
        <f>IF(Table1[[#This Row],[Driver Age]]&lt;25,"(&lt;25) Young",IF(Table1[[#This Row],[Driver Age]]&lt;=60,"(25–60) Adult","(&gt;60) Senior"))</f>
        <v>(25–60) Adult</v>
      </c>
      <c r="Y2452" t="s">
        <v>44</v>
      </c>
      <c r="Z2452" t="s">
        <v>90</v>
      </c>
      <c r="AA2452" t="s">
        <v>76</v>
      </c>
      <c r="AB2452" t="s">
        <v>97</v>
      </c>
      <c r="AC2452">
        <v>11</v>
      </c>
      <c r="AD2452" t="s">
        <v>78</v>
      </c>
      <c r="AE2452" t="s">
        <v>79</v>
      </c>
      <c r="AF2452" t="s">
        <v>49</v>
      </c>
      <c r="AG2452" t="s">
        <v>50</v>
      </c>
      <c r="AH2452">
        <v>1.25</v>
      </c>
      <c r="AI2452" t="s">
        <v>80</v>
      </c>
      <c r="AJ2452" t="s">
        <v>109</v>
      </c>
    </row>
    <row r="2453" spans="1:36">
      <c r="A2453" t="s">
        <v>3798</v>
      </c>
      <c r="B2453">
        <f>1</f>
        <v>1</v>
      </c>
      <c r="C2453" t="s">
        <v>327</v>
      </c>
      <c r="D2453" t="str">
        <f>VLOOKUP(Table1[[#This Row],[State Name]], Lookup!$A$2:$B$33, 2, FALSE)</f>
        <v>MN</v>
      </c>
      <c r="E2453" t="s">
        <v>33</v>
      </c>
      <c r="F2453">
        <v>2022</v>
      </c>
      <c r="G2453" t="s">
        <v>56</v>
      </c>
      <c r="H2453">
        <f t="shared" si="38"/>
        <v>1</v>
      </c>
      <c r="I2453" s="3">
        <f>DATE(Table1[[#This Row],[Year]],Table1[[#This Row],[Month_Number]],1)</f>
        <v>44562</v>
      </c>
      <c r="J2453" t="s">
        <v>57</v>
      </c>
      <c r="K2453" t="s">
        <v>2687</v>
      </c>
      <c r="L2453" t="s">
        <v>37</v>
      </c>
      <c r="M2453">
        <v>5</v>
      </c>
      <c r="N2453" t="s">
        <v>162</v>
      </c>
      <c r="O2453">
        <v>9</v>
      </c>
      <c r="P2453">
        <v>5</v>
      </c>
      <c r="Q2453" t="s">
        <v>103</v>
      </c>
      <c r="R2453" t="s">
        <v>40</v>
      </c>
      <c r="S2453" t="s">
        <v>120</v>
      </c>
      <c r="T2453" t="s">
        <v>42</v>
      </c>
      <c r="U2453" t="s">
        <v>106</v>
      </c>
      <c r="V2453">
        <v>48</v>
      </c>
      <c r="W2453">
        <v>51</v>
      </c>
      <c r="X2453" t="str">
        <f>IF(Table1[[#This Row],[Driver Age]]&lt;25,"(&lt;25) Young",IF(Table1[[#This Row],[Driver Age]]&lt;=60,"(25–60) Adult","(&gt;60) Senior"))</f>
        <v>(25–60) Adult</v>
      </c>
      <c r="Y2453" t="s">
        <v>75</v>
      </c>
      <c r="Z2453" t="s">
        <v>33</v>
      </c>
      <c r="AA2453" t="s">
        <v>45</v>
      </c>
      <c r="AB2453" t="s">
        <v>46</v>
      </c>
      <c r="AC2453">
        <v>17</v>
      </c>
      <c r="AD2453" t="s">
        <v>114</v>
      </c>
      <c r="AE2453" t="s">
        <v>79</v>
      </c>
      <c r="AF2453" t="s">
        <v>49</v>
      </c>
      <c r="AG2453" t="s">
        <v>50</v>
      </c>
      <c r="AH2453">
        <v>0.56000000000000005</v>
      </c>
      <c r="AI2453" t="s">
        <v>66</v>
      </c>
      <c r="AJ2453" t="s">
        <v>109</v>
      </c>
    </row>
    <row r="2454" spans="1:36">
      <c r="A2454" t="s">
        <v>3799</v>
      </c>
      <c r="B2454">
        <f>1</f>
        <v>1</v>
      </c>
      <c r="C2454" t="s">
        <v>152</v>
      </c>
      <c r="D2454" t="str">
        <f>VLOOKUP(Table1[[#This Row],[State Name]], Lookup!$A$2:$B$33, 2, FALSE)</f>
        <v>AP</v>
      </c>
      <c r="E2454" t="s">
        <v>153</v>
      </c>
      <c r="F2454">
        <v>2021</v>
      </c>
      <c r="G2454" t="s">
        <v>100</v>
      </c>
      <c r="H2454">
        <f t="shared" si="38"/>
        <v>11</v>
      </c>
      <c r="I2454" s="3">
        <f>DATE(Table1[[#This Row],[Year]],Table1[[#This Row],[Month_Number]],1)</f>
        <v>44501</v>
      </c>
      <c r="J2454" t="s">
        <v>84</v>
      </c>
      <c r="K2454" t="s">
        <v>1297</v>
      </c>
      <c r="L2454" t="s">
        <v>50</v>
      </c>
      <c r="M2454">
        <v>5</v>
      </c>
      <c r="N2454" t="s">
        <v>113</v>
      </c>
      <c r="O2454">
        <v>1</v>
      </c>
      <c r="P2454">
        <v>5</v>
      </c>
      <c r="Q2454" t="s">
        <v>87</v>
      </c>
      <c r="R2454" t="s">
        <v>61</v>
      </c>
      <c r="S2454" t="s">
        <v>41</v>
      </c>
      <c r="T2454" t="s">
        <v>74</v>
      </c>
      <c r="U2454" t="s">
        <v>106</v>
      </c>
      <c r="V2454">
        <v>33</v>
      </c>
      <c r="W2454">
        <v>66</v>
      </c>
      <c r="X2454" t="str">
        <f>IF(Table1[[#This Row],[Driver Age]]&lt;25,"(&lt;25) Young",IF(Table1[[#This Row],[Driver Age]]&lt;=60,"(25–60) Adult","(&gt;60) Senior"))</f>
        <v>(&gt;60) Senior</v>
      </c>
      <c r="Y2454" t="s">
        <v>44</v>
      </c>
      <c r="Z2454" t="s">
        <v>90</v>
      </c>
      <c r="AA2454" t="s">
        <v>45</v>
      </c>
      <c r="AB2454" t="s">
        <v>46</v>
      </c>
      <c r="AC2454">
        <v>4</v>
      </c>
      <c r="AD2454" t="s">
        <v>47</v>
      </c>
      <c r="AE2454" t="s">
        <v>48</v>
      </c>
      <c r="AF2454" t="s">
        <v>26</v>
      </c>
      <c r="AG2454" t="s">
        <v>50</v>
      </c>
      <c r="AH2454">
        <v>5</v>
      </c>
      <c r="AI2454" t="s">
        <v>51</v>
      </c>
      <c r="AJ2454" t="s">
        <v>109</v>
      </c>
    </row>
    <row r="2455" spans="1:36">
      <c r="A2455" t="s">
        <v>3800</v>
      </c>
      <c r="B2455">
        <f>1</f>
        <v>1</v>
      </c>
      <c r="C2455" t="s">
        <v>116</v>
      </c>
      <c r="D2455" t="str">
        <f>VLOOKUP(Table1[[#This Row],[State Name]], Lookup!$A$2:$B$33, 2, FALSE)</f>
        <v>HP</v>
      </c>
      <c r="E2455" t="s">
        <v>33</v>
      </c>
      <c r="F2455">
        <v>2022</v>
      </c>
      <c r="G2455" t="s">
        <v>192</v>
      </c>
      <c r="H2455">
        <f t="shared" si="38"/>
        <v>3</v>
      </c>
      <c r="I2455" s="3">
        <f>DATE(Table1[[#This Row],[Year]],Table1[[#This Row],[Month_Number]],1)</f>
        <v>44621</v>
      </c>
      <c r="J2455" t="s">
        <v>84</v>
      </c>
      <c r="K2455" t="s">
        <v>2494</v>
      </c>
      <c r="L2455" t="s">
        <v>50</v>
      </c>
      <c r="M2455">
        <v>2</v>
      </c>
      <c r="N2455" t="s">
        <v>128</v>
      </c>
      <c r="O2455">
        <v>8</v>
      </c>
      <c r="P2455">
        <v>5</v>
      </c>
      <c r="Q2455" t="s">
        <v>119</v>
      </c>
      <c r="R2455" t="s">
        <v>40</v>
      </c>
      <c r="S2455" t="s">
        <v>41</v>
      </c>
      <c r="T2455" t="s">
        <v>63</v>
      </c>
      <c r="U2455" t="s">
        <v>33</v>
      </c>
      <c r="V2455">
        <v>32</v>
      </c>
      <c r="W2455">
        <v>62</v>
      </c>
      <c r="X2455" t="str">
        <f>IF(Table1[[#This Row],[Driver Age]]&lt;25,"(&lt;25) Young",IF(Table1[[#This Row],[Driver Age]]&lt;=60,"(25–60) Adult","(&gt;60) Senior"))</f>
        <v>(&gt;60) Senior</v>
      </c>
      <c r="Y2455" t="s">
        <v>75</v>
      </c>
      <c r="Z2455" t="s">
        <v>107</v>
      </c>
      <c r="AA2455" t="s">
        <v>45</v>
      </c>
      <c r="AB2455" t="s">
        <v>46</v>
      </c>
      <c r="AC2455">
        <v>13</v>
      </c>
      <c r="AD2455" t="s">
        <v>135</v>
      </c>
      <c r="AE2455" t="s">
        <v>79</v>
      </c>
      <c r="AF2455" t="s">
        <v>26</v>
      </c>
      <c r="AG2455" t="s">
        <v>50</v>
      </c>
      <c r="AH2455">
        <v>0.62</v>
      </c>
      <c r="AI2455" t="s">
        <v>66</v>
      </c>
      <c r="AJ2455" t="s">
        <v>109</v>
      </c>
    </row>
    <row r="2456" spans="1:36">
      <c r="A2456" t="s">
        <v>3801</v>
      </c>
      <c r="B2456">
        <f>1</f>
        <v>1</v>
      </c>
      <c r="C2456" t="s">
        <v>318</v>
      </c>
      <c r="D2456" t="str">
        <f>VLOOKUP(Table1[[#This Row],[State Name]], Lookup!$A$2:$B$33, 2, FALSE)</f>
        <v>PB</v>
      </c>
      <c r="E2456" t="s">
        <v>33</v>
      </c>
      <c r="F2456">
        <v>2019</v>
      </c>
      <c r="G2456" t="s">
        <v>171</v>
      </c>
      <c r="H2456">
        <f t="shared" si="38"/>
        <v>2</v>
      </c>
      <c r="I2456" s="3">
        <f>DATE(Table1[[#This Row],[Year]],Table1[[#This Row],[Month_Number]],1)</f>
        <v>43497</v>
      </c>
      <c r="J2456" t="s">
        <v>146</v>
      </c>
      <c r="K2456" t="s">
        <v>1593</v>
      </c>
      <c r="L2456" t="s">
        <v>50</v>
      </c>
      <c r="M2456">
        <v>4</v>
      </c>
      <c r="N2456" t="s">
        <v>113</v>
      </c>
      <c r="O2456">
        <v>6</v>
      </c>
      <c r="P2456">
        <v>4</v>
      </c>
      <c r="Q2456" t="s">
        <v>87</v>
      </c>
      <c r="R2456" t="s">
        <v>88</v>
      </c>
      <c r="S2456" t="s">
        <v>62</v>
      </c>
      <c r="T2456" t="s">
        <v>63</v>
      </c>
      <c r="U2456" t="s">
        <v>106</v>
      </c>
      <c r="V2456">
        <v>112</v>
      </c>
      <c r="W2456">
        <v>62</v>
      </c>
      <c r="X2456" t="str">
        <f>IF(Table1[[#This Row],[Driver Age]]&lt;25,"(&lt;25) Young",IF(Table1[[#This Row],[Driver Age]]&lt;=60,"(25–60) Adult","(&gt;60) Senior"))</f>
        <v>(&gt;60) Senior</v>
      </c>
      <c r="Y2456" t="s">
        <v>75</v>
      </c>
      <c r="Z2456" t="s">
        <v>107</v>
      </c>
      <c r="AA2456" t="s">
        <v>45</v>
      </c>
      <c r="AB2456" t="s">
        <v>64</v>
      </c>
      <c r="AC2456">
        <v>1</v>
      </c>
      <c r="AD2456" t="s">
        <v>47</v>
      </c>
      <c r="AE2456" t="s">
        <v>65</v>
      </c>
      <c r="AF2456" t="s">
        <v>49</v>
      </c>
      <c r="AG2456" t="s">
        <v>50</v>
      </c>
      <c r="AH2456">
        <v>0.67</v>
      </c>
      <c r="AI2456" t="s">
        <v>66</v>
      </c>
      <c r="AJ2456" t="s">
        <v>81</v>
      </c>
    </row>
    <row r="2457" spans="1:36">
      <c r="A2457" t="s">
        <v>3802</v>
      </c>
      <c r="B2457">
        <f>1</f>
        <v>1</v>
      </c>
      <c r="C2457" t="s">
        <v>54</v>
      </c>
      <c r="D2457" t="str">
        <f>VLOOKUP(Table1[[#This Row],[State Name]], Lookup!$A$2:$B$33, 2, FALSE)</f>
        <v>UP</v>
      </c>
      <c r="E2457" t="s">
        <v>55</v>
      </c>
      <c r="F2457">
        <v>2019</v>
      </c>
      <c r="G2457" t="s">
        <v>171</v>
      </c>
      <c r="H2457">
        <f t="shared" si="38"/>
        <v>2</v>
      </c>
      <c r="I2457" s="3">
        <f>DATE(Table1[[#This Row],[Year]],Table1[[#This Row],[Month_Number]],1)</f>
        <v>43497</v>
      </c>
      <c r="J2457" t="s">
        <v>35</v>
      </c>
      <c r="K2457" t="s">
        <v>3803</v>
      </c>
      <c r="L2457" t="s">
        <v>59</v>
      </c>
      <c r="M2457">
        <v>5</v>
      </c>
      <c r="N2457" t="s">
        <v>71</v>
      </c>
      <c r="O2457">
        <v>3</v>
      </c>
      <c r="P2457">
        <v>4</v>
      </c>
      <c r="Q2457" t="s">
        <v>103</v>
      </c>
      <c r="R2457" t="s">
        <v>104</v>
      </c>
      <c r="S2457" t="s">
        <v>120</v>
      </c>
      <c r="T2457" t="s">
        <v>63</v>
      </c>
      <c r="U2457" t="s">
        <v>106</v>
      </c>
      <c r="V2457">
        <v>65</v>
      </c>
      <c r="W2457">
        <v>21</v>
      </c>
      <c r="X2457" t="str">
        <f>IF(Table1[[#This Row],[Driver Age]]&lt;25,"(&lt;25) Young",IF(Table1[[#This Row],[Driver Age]]&lt;=60,"(25–60) Adult","(&gt;60) Senior"))</f>
        <v>(&lt;25) Young</v>
      </c>
      <c r="Y2457" t="s">
        <v>75</v>
      </c>
      <c r="Z2457" t="s">
        <v>107</v>
      </c>
      <c r="AA2457" t="s">
        <v>45</v>
      </c>
      <c r="AB2457" t="s">
        <v>97</v>
      </c>
      <c r="AC2457">
        <v>21</v>
      </c>
      <c r="AD2457" t="s">
        <v>47</v>
      </c>
      <c r="AE2457" t="s">
        <v>65</v>
      </c>
      <c r="AF2457" t="s">
        <v>49</v>
      </c>
      <c r="AG2457" t="s">
        <v>50</v>
      </c>
      <c r="AH2457">
        <v>1.33</v>
      </c>
      <c r="AI2457" t="s">
        <v>168</v>
      </c>
      <c r="AJ2457" t="s">
        <v>52</v>
      </c>
    </row>
    <row r="2458" spans="1:36">
      <c r="A2458" t="s">
        <v>3804</v>
      </c>
      <c r="B2458">
        <f>1</f>
        <v>1</v>
      </c>
      <c r="C2458" t="s">
        <v>183</v>
      </c>
      <c r="D2458" t="str">
        <f>VLOOKUP(Table1[[#This Row],[State Name]], Lookup!$A$2:$B$33, 2, FALSE)</f>
        <v>TN</v>
      </c>
      <c r="E2458" t="s">
        <v>503</v>
      </c>
      <c r="F2458">
        <v>2022</v>
      </c>
      <c r="G2458" t="s">
        <v>83</v>
      </c>
      <c r="H2458">
        <f t="shared" si="38"/>
        <v>6</v>
      </c>
      <c r="I2458" s="3">
        <f>DATE(Table1[[#This Row],[Year]],Table1[[#This Row],[Month_Number]],1)</f>
        <v>44713</v>
      </c>
      <c r="J2458" t="s">
        <v>146</v>
      </c>
      <c r="K2458" t="s">
        <v>3595</v>
      </c>
      <c r="L2458" t="s">
        <v>59</v>
      </c>
      <c r="M2458">
        <v>2</v>
      </c>
      <c r="N2458" t="s">
        <v>113</v>
      </c>
      <c r="O2458">
        <v>10</v>
      </c>
      <c r="P2458">
        <v>3</v>
      </c>
      <c r="Q2458" t="s">
        <v>103</v>
      </c>
      <c r="R2458" t="s">
        <v>88</v>
      </c>
      <c r="S2458" t="s">
        <v>73</v>
      </c>
      <c r="T2458" t="s">
        <v>74</v>
      </c>
      <c r="U2458" t="s">
        <v>106</v>
      </c>
      <c r="V2458">
        <v>49</v>
      </c>
      <c r="W2458">
        <v>64</v>
      </c>
      <c r="X2458" t="str">
        <f>IF(Table1[[#This Row],[Driver Age]]&lt;25,"(&lt;25) Young",IF(Table1[[#This Row],[Driver Age]]&lt;=60,"(25–60) Adult","(&gt;60) Senior"))</f>
        <v>(&gt;60) Senior</v>
      </c>
      <c r="Y2458" t="s">
        <v>44</v>
      </c>
      <c r="Z2458" t="s">
        <v>33</v>
      </c>
      <c r="AA2458" t="s">
        <v>76</v>
      </c>
      <c r="AB2458" t="s">
        <v>46</v>
      </c>
      <c r="AC2458">
        <v>1</v>
      </c>
      <c r="AD2458" t="s">
        <v>47</v>
      </c>
      <c r="AE2458" t="s">
        <v>79</v>
      </c>
      <c r="AF2458" t="s">
        <v>49</v>
      </c>
      <c r="AG2458" t="s">
        <v>50</v>
      </c>
      <c r="AH2458">
        <v>0.3</v>
      </c>
      <c r="AI2458" t="s">
        <v>66</v>
      </c>
      <c r="AJ2458" t="s">
        <v>109</v>
      </c>
    </row>
    <row r="2459" spans="1:36">
      <c r="A2459" t="s">
        <v>3805</v>
      </c>
      <c r="B2459">
        <f>1</f>
        <v>1</v>
      </c>
      <c r="C2459" t="s">
        <v>122</v>
      </c>
      <c r="D2459" t="str">
        <f>VLOOKUP(Table1[[#This Row],[State Name]], Lookup!$A$2:$B$33, 2, FALSE)</f>
        <v>RJ</v>
      </c>
      <c r="E2459" t="s">
        <v>483</v>
      </c>
      <c r="F2459">
        <v>2023</v>
      </c>
      <c r="G2459" t="s">
        <v>124</v>
      </c>
      <c r="H2459">
        <f t="shared" si="38"/>
        <v>7</v>
      </c>
      <c r="I2459" s="3">
        <f>DATE(Table1[[#This Row],[Year]],Table1[[#This Row],[Month_Number]],1)</f>
        <v>45108</v>
      </c>
      <c r="J2459" t="s">
        <v>146</v>
      </c>
      <c r="K2459" t="s">
        <v>1134</v>
      </c>
      <c r="L2459" t="s">
        <v>59</v>
      </c>
      <c r="M2459">
        <v>3</v>
      </c>
      <c r="N2459" t="s">
        <v>128</v>
      </c>
      <c r="O2459">
        <v>0</v>
      </c>
      <c r="P2459">
        <v>4</v>
      </c>
      <c r="Q2459" t="s">
        <v>119</v>
      </c>
      <c r="R2459" t="s">
        <v>88</v>
      </c>
      <c r="S2459" t="s">
        <v>62</v>
      </c>
      <c r="T2459" t="s">
        <v>42</v>
      </c>
      <c r="U2459" t="s">
        <v>89</v>
      </c>
      <c r="V2459">
        <v>32</v>
      </c>
      <c r="W2459">
        <v>25</v>
      </c>
      <c r="X2459" t="str">
        <f>IF(Table1[[#This Row],[Driver Age]]&lt;25,"(&lt;25) Young",IF(Table1[[#This Row],[Driver Age]]&lt;=60,"(25–60) Adult","(&gt;60) Senior"))</f>
        <v>(25–60) Adult</v>
      </c>
      <c r="Y2459" t="s">
        <v>44</v>
      </c>
      <c r="Z2459" t="s">
        <v>107</v>
      </c>
      <c r="AA2459" t="s">
        <v>45</v>
      </c>
      <c r="AB2459" t="s">
        <v>64</v>
      </c>
      <c r="AC2459">
        <v>11</v>
      </c>
      <c r="AD2459" t="s">
        <v>78</v>
      </c>
      <c r="AE2459" t="s">
        <v>79</v>
      </c>
      <c r="AF2459" t="s">
        <v>49</v>
      </c>
      <c r="AG2459" t="s">
        <v>50</v>
      </c>
      <c r="AH2459">
        <v>0</v>
      </c>
      <c r="AI2459" t="s">
        <v>80</v>
      </c>
      <c r="AJ2459" t="s">
        <v>109</v>
      </c>
    </row>
    <row r="2460" spans="1:36">
      <c r="A2460" t="s">
        <v>3806</v>
      </c>
      <c r="B2460">
        <f>1</f>
        <v>1</v>
      </c>
      <c r="C2460" t="s">
        <v>137</v>
      </c>
      <c r="D2460" t="str">
        <f>VLOOKUP(Table1[[#This Row],[State Name]], Lookup!$A$2:$B$33, 2, FALSE)</f>
        <v>AS</v>
      </c>
      <c r="E2460" t="s">
        <v>33</v>
      </c>
      <c r="F2460">
        <v>2023</v>
      </c>
      <c r="G2460" t="s">
        <v>111</v>
      </c>
      <c r="H2460">
        <f t="shared" si="38"/>
        <v>10</v>
      </c>
      <c r="I2460" s="3">
        <f>DATE(Table1[[#This Row],[Year]],Table1[[#This Row],[Month_Number]],1)</f>
        <v>45200</v>
      </c>
      <c r="J2460" t="s">
        <v>35</v>
      </c>
      <c r="K2460" t="s">
        <v>371</v>
      </c>
      <c r="L2460" t="s">
        <v>50</v>
      </c>
      <c r="M2460">
        <v>1</v>
      </c>
      <c r="N2460" t="s">
        <v>38</v>
      </c>
      <c r="O2460">
        <v>5</v>
      </c>
      <c r="P2460">
        <v>1</v>
      </c>
      <c r="Q2460" t="s">
        <v>39</v>
      </c>
      <c r="R2460" t="s">
        <v>88</v>
      </c>
      <c r="S2460" t="s">
        <v>41</v>
      </c>
      <c r="T2460" t="s">
        <v>63</v>
      </c>
      <c r="U2460" t="s">
        <v>43</v>
      </c>
      <c r="V2460">
        <v>57</v>
      </c>
      <c r="W2460">
        <v>53</v>
      </c>
      <c r="X2460" t="str">
        <f>IF(Table1[[#This Row],[Driver Age]]&lt;25,"(&lt;25) Young",IF(Table1[[#This Row],[Driver Age]]&lt;=60,"(25–60) Adult","(&gt;60) Senior"))</f>
        <v>(25–60) Adult</v>
      </c>
      <c r="Y2460" t="s">
        <v>75</v>
      </c>
      <c r="Z2460" t="s">
        <v>90</v>
      </c>
      <c r="AA2460" t="s">
        <v>76</v>
      </c>
      <c r="AB2460" t="s">
        <v>64</v>
      </c>
      <c r="AC2460">
        <v>10</v>
      </c>
      <c r="AD2460" t="s">
        <v>78</v>
      </c>
      <c r="AE2460" t="s">
        <v>79</v>
      </c>
      <c r="AF2460" t="s">
        <v>49</v>
      </c>
      <c r="AG2460" t="s">
        <v>50</v>
      </c>
      <c r="AH2460">
        <v>0.2</v>
      </c>
      <c r="AI2460" t="s">
        <v>66</v>
      </c>
      <c r="AJ2460" t="s">
        <v>52</v>
      </c>
    </row>
    <row r="2461" spans="1:36">
      <c r="A2461" t="s">
        <v>3807</v>
      </c>
      <c r="B2461">
        <f>1</f>
        <v>1</v>
      </c>
      <c r="C2461" t="s">
        <v>157</v>
      </c>
      <c r="D2461" t="str">
        <f>VLOOKUP(Table1[[#This Row],[State Name]], Lookup!$A$2:$B$33, 2, FALSE)</f>
        <v>KA</v>
      </c>
      <c r="E2461" t="s">
        <v>158</v>
      </c>
      <c r="F2461">
        <v>2022</v>
      </c>
      <c r="G2461" t="s">
        <v>56</v>
      </c>
      <c r="H2461">
        <f t="shared" si="38"/>
        <v>1</v>
      </c>
      <c r="I2461" s="3">
        <f>DATE(Table1[[#This Row],[Year]],Table1[[#This Row],[Month_Number]],1)</f>
        <v>44562</v>
      </c>
      <c r="J2461" t="s">
        <v>101</v>
      </c>
      <c r="K2461" t="s">
        <v>1155</v>
      </c>
      <c r="L2461" t="s">
        <v>50</v>
      </c>
      <c r="M2461">
        <v>1</v>
      </c>
      <c r="N2461" t="s">
        <v>162</v>
      </c>
      <c r="O2461">
        <v>10</v>
      </c>
      <c r="P2461">
        <v>4</v>
      </c>
      <c r="Q2461" t="s">
        <v>103</v>
      </c>
      <c r="R2461" t="s">
        <v>40</v>
      </c>
      <c r="S2461" t="s">
        <v>41</v>
      </c>
      <c r="T2461" t="s">
        <v>74</v>
      </c>
      <c r="U2461" t="s">
        <v>43</v>
      </c>
      <c r="V2461">
        <v>47</v>
      </c>
      <c r="W2461">
        <v>34</v>
      </c>
      <c r="X2461" t="str">
        <f>IF(Table1[[#This Row],[Driver Age]]&lt;25,"(&lt;25) Young",IF(Table1[[#This Row],[Driver Age]]&lt;=60,"(25–60) Adult","(&gt;60) Senior"))</f>
        <v>(25–60) Adult</v>
      </c>
      <c r="Y2461" t="s">
        <v>75</v>
      </c>
      <c r="Z2461" t="s">
        <v>107</v>
      </c>
      <c r="AA2461" t="s">
        <v>76</v>
      </c>
      <c r="AB2461" t="s">
        <v>77</v>
      </c>
      <c r="AC2461">
        <v>2</v>
      </c>
      <c r="AD2461" t="s">
        <v>47</v>
      </c>
      <c r="AE2461" t="s">
        <v>79</v>
      </c>
      <c r="AF2461" t="s">
        <v>49</v>
      </c>
      <c r="AG2461" t="s">
        <v>50</v>
      </c>
      <c r="AH2461">
        <v>0.4</v>
      </c>
      <c r="AI2461" t="s">
        <v>80</v>
      </c>
      <c r="AJ2461" t="s">
        <v>109</v>
      </c>
    </row>
    <row r="2462" spans="1:36">
      <c r="A2462" t="s">
        <v>3808</v>
      </c>
      <c r="B2462">
        <f>1</f>
        <v>1</v>
      </c>
      <c r="C2462" t="s">
        <v>183</v>
      </c>
      <c r="D2462" t="str">
        <f>VLOOKUP(Table1[[#This Row],[State Name]], Lookup!$A$2:$B$33, 2, FALSE)</f>
        <v>TN</v>
      </c>
      <c r="E2462" t="s">
        <v>503</v>
      </c>
      <c r="F2462">
        <v>2019</v>
      </c>
      <c r="G2462" t="s">
        <v>100</v>
      </c>
      <c r="H2462">
        <f t="shared" si="38"/>
        <v>11</v>
      </c>
      <c r="I2462" s="3">
        <f>DATE(Table1[[#This Row],[Year]],Table1[[#This Row],[Month_Number]],1)</f>
        <v>43770</v>
      </c>
      <c r="J2462" t="s">
        <v>101</v>
      </c>
      <c r="K2462" t="s">
        <v>3809</v>
      </c>
      <c r="L2462" t="s">
        <v>59</v>
      </c>
      <c r="M2462">
        <v>1</v>
      </c>
      <c r="N2462" t="s">
        <v>86</v>
      </c>
      <c r="O2462">
        <v>9</v>
      </c>
      <c r="P2462">
        <v>2</v>
      </c>
      <c r="Q2462" t="s">
        <v>72</v>
      </c>
      <c r="R2462" t="s">
        <v>104</v>
      </c>
      <c r="S2462" t="s">
        <v>73</v>
      </c>
      <c r="T2462" t="s">
        <v>74</v>
      </c>
      <c r="U2462" t="s">
        <v>33</v>
      </c>
      <c r="V2462">
        <v>94</v>
      </c>
      <c r="W2462">
        <v>55</v>
      </c>
      <c r="X2462" t="str">
        <f>IF(Table1[[#This Row],[Driver Age]]&lt;25,"(&lt;25) Young",IF(Table1[[#This Row],[Driver Age]]&lt;=60,"(25–60) Adult","(&gt;60) Senior"))</f>
        <v>(25–60) Adult</v>
      </c>
      <c r="Y2462" t="s">
        <v>75</v>
      </c>
      <c r="Z2462" t="s">
        <v>90</v>
      </c>
      <c r="AA2462" t="s">
        <v>45</v>
      </c>
      <c r="AB2462" t="s">
        <v>64</v>
      </c>
      <c r="AC2462">
        <v>16</v>
      </c>
      <c r="AD2462" t="s">
        <v>135</v>
      </c>
      <c r="AE2462" t="s">
        <v>65</v>
      </c>
      <c r="AF2462" t="s">
        <v>49</v>
      </c>
      <c r="AG2462" t="s">
        <v>50</v>
      </c>
      <c r="AH2462">
        <v>0.22</v>
      </c>
      <c r="AI2462" t="s">
        <v>66</v>
      </c>
      <c r="AJ2462" t="s">
        <v>67</v>
      </c>
    </row>
    <row r="2463" spans="1:36">
      <c r="A2463" t="s">
        <v>3810</v>
      </c>
      <c r="B2463">
        <f>1</f>
        <v>1</v>
      </c>
      <c r="C2463" t="s">
        <v>166</v>
      </c>
      <c r="D2463" t="str">
        <f>VLOOKUP(Table1[[#This Row],[State Name]], Lookup!$A$2:$B$33, 2, FALSE)</f>
        <v>MP</v>
      </c>
      <c r="E2463" t="s">
        <v>33</v>
      </c>
      <c r="F2463">
        <v>2023</v>
      </c>
      <c r="G2463" t="s">
        <v>138</v>
      </c>
      <c r="H2463">
        <f t="shared" si="38"/>
        <v>9</v>
      </c>
      <c r="I2463" s="3">
        <f>DATE(Table1[[#This Row],[Year]],Table1[[#This Row],[Month_Number]],1)</f>
        <v>45170</v>
      </c>
      <c r="J2463" t="s">
        <v>95</v>
      </c>
      <c r="K2463" t="s">
        <v>1596</v>
      </c>
      <c r="L2463" t="s">
        <v>37</v>
      </c>
      <c r="M2463">
        <v>1</v>
      </c>
      <c r="N2463" t="s">
        <v>162</v>
      </c>
      <c r="O2463">
        <v>5</v>
      </c>
      <c r="P2463">
        <v>0</v>
      </c>
      <c r="Q2463" t="s">
        <v>87</v>
      </c>
      <c r="R2463" t="s">
        <v>40</v>
      </c>
      <c r="S2463" t="s">
        <v>73</v>
      </c>
      <c r="T2463" t="s">
        <v>74</v>
      </c>
      <c r="U2463" t="s">
        <v>106</v>
      </c>
      <c r="V2463">
        <v>115</v>
      </c>
      <c r="W2463">
        <v>20</v>
      </c>
      <c r="X2463" t="str">
        <f>IF(Table1[[#This Row],[Driver Age]]&lt;25,"(&lt;25) Young",IF(Table1[[#This Row],[Driver Age]]&lt;=60,"(25–60) Adult","(&gt;60) Senior"))</f>
        <v>(&lt;25) Young</v>
      </c>
      <c r="Y2463" t="s">
        <v>44</v>
      </c>
      <c r="Z2463" t="s">
        <v>107</v>
      </c>
      <c r="AA2463" t="s">
        <v>45</v>
      </c>
      <c r="AB2463" t="s">
        <v>77</v>
      </c>
      <c r="AC2463">
        <v>18</v>
      </c>
      <c r="AD2463" t="s">
        <v>114</v>
      </c>
      <c r="AE2463" t="s">
        <v>79</v>
      </c>
      <c r="AF2463" t="s">
        <v>49</v>
      </c>
      <c r="AG2463" t="s">
        <v>143</v>
      </c>
      <c r="AH2463">
        <v>0</v>
      </c>
      <c r="AI2463" t="s">
        <v>168</v>
      </c>
      <c r="AJ2463" t="s">
        <v>81</v>
      </c>
    </row>
    <row r="2464" spans="1:36">
      <c r="A2464" t="s">
        <v>3811</v>
      </c>
      <c r="B2464">
        <f>1</f>
        <v>1</v>
      </c>
      <c r="C2464" t="s">
        <v>318</v>
      </c>
      <c r="D2464" t="str">
        <f>VLOOKUP(Table1[[#This Row],[State Name]], Lookup!$A$2:$B$33, 2, FALSE)</f>
        <v>PB</v>
      </c>
      <c r="E2464" t="s">
        <v>33</v>
      </c>
      <c r="F2464">
        <v>2018</v>
      </c>
      <c r="G2464" t="s">
        <v>138</v>
      </c>
      <c r="H2464">
        <f t="shared" si="38"/>
        <v>9</v>
      </c>
      <c r="I2464" s="3">
        <f>DATE(Table1[[#This Row],[Year]],Table1[[#This Row],[Month_Number]],1)</f>
        <v>43344</v>
      </c>
      <c r="J2464" t="s">
        <v>35</v>
      </c>
      <c r="K2464" t="s">
        <v>1244</v>
      </c>
      <c r="L2464" t="s">
        <v>37</v>
      </c>
      <c r="M2464">
        <v>5</v>
      </c>
      <c r="N2464" t="s">
        <v>113</v>
      </c>
      <c r="O2464">
        <v>0</v>
      </c>
      <c r="P2464">
        <v>5</v>
      </c>
      <c r="Q2464" t="s">
        <v>87</v>
      </c>
      <c r="R2464" t="s">
        <v>40</v>
      </c>
      <c r="S2464" t="s">
        <v>73</v>
      </c>
      <c r="T2464" t="s">
        <v>42</v>
      </c>
      <c r="U2464" t="s">
        <v>33</v>
      </c>
      <c r="V2464">
        <v>64</v>
      </c>
      <c r="W2464">
        <v>53</v>
      </c>
      <c r="X2464" t="str">
        <f>IF(Table1[[#This Row],[Driver Age]]&lt;25,"(&lt;25) Young",IF(Table1[[#This Row],[Driver Age]]&lt;=60,"(25–60) Adult","(&gt;60) Senior"))</f>
        <v>(25–60) Adult</v>
      </c>
      <c r="Y2464" t="s">
        <v>44</v>
      </c>
      <c r="Z2464" t="s">
        <v>90</v>
      </c>
      <c r="AA2464" t="s">
        <v>45</v>
      </c>
      <c r="AB2464" t="s">
        <v>46</v>
      </c>
      <c r="AC2464">
        <v>2</v>
      </c>
      <c r="AD2464" t="s">
        <v>47</v>
      </c>
      <c r="AE2464" t="s">
        <v>65</v>
      </c>
      <c r="AF2464" t="s">
        <v>49</v>
      </c>
      <c r="AG2464" t="s">
        <v>50</v>
      </c>
      <c r="AH2464">
        <v>0</v>
      </c>
      <c r="AI2464" t="s">
        <v>66</v>
      </c>
      <c r="AJ2464" t="s">
        <v>52</v>
      </c>
    </row>
    <row r="2465" spans="1:36">
      <c r="A2465" t="s">
        <v>3812</v>
      </c>
      <c r="B2465">
        <f>1</f>
        <v>1</v>
      </c>
      <c r="C2465" t="s">
        <v>54</v>
      </c>
      <c r="D2465" t="str">
        <f>VLOOKUP(Table1[[#This Row],[State Name]], Lookup!$A$2:$B$33, 2, FALSE)</f>
        <v>UP</v>
      </c>
      <c r="E2465" t="s">
        <v>55</v>
      </c>
      <c r="F2465">
        <v>2019</v>
      </c>
      <c r="G2465" t="s">
        <v>171</v>
      </c>
      <c r="H2465">
        <f t="shared" si="38"/>
        <v>2</v>
      </c>
      <c r="I2465" s="3">
        <f>DATE(Table1[[#This Row],[Year]],Table1[[#This Row],[Month_Number]],1)</f>
        <v>43497</v>
      </c>
      <c r="J2465" t="s">
        <v>35</v>
      </c>
      <c r="K2465" t="s">
        <v>2985</v>
      </c>
      <c r="L2465" t="s">
        <v>59</v>
      </c>
      <c r="M2465">
        <v>1</v>
      </c>
      <c r="N2465" t="s">
        <v>38</v>
      </c>
      <c r="O2465">
        <v>9</v>
      </c>
      <c r="P2465">
        <v>0</v>
      </c>
      <c r="Q2465" t="s">
        <v>39</v>
      </c>
      <c r="R2465" t="s">
        <v>40</v>
      </c>
      <c r="S2465" t="s">
        <v>73</v>
      </c>
      <c r="T2465" t="s">
        <v>63</v>
      </c>
      <c r="U2465" t="s">
        <v>43</v>
      </c>
      <c r="V2465">
        <v>105</v>
      </c>
      <c r="W2465">
        <v>61</v>
      </c>
      <c r="X2465" t="str">
        <f>IF(Table1[[#This Row],[Driver Age]]&lt;25,"(&lt;25) Young",IF(Table1[[#This Row],[Driver Age]]&lt;=60,"(25–60) Adult","(&gt;60) Senior"))</f>
        <v>(&gt;60) Senior</v>
      </c>
      <c r="Y2465" t="s">
        <v>75</v>
      </c>
      <c r="Z2465" t="s">
        <v>90</v>
      </c>
      <c r="AA2465" t="s">
        <v>76</v>
      </c>
      <c r="AB2465" t="s">
        <v>97</v>
      </c>
      <c r="AC2465">
        <v>11</v>
      </c>
      <c r="AD2465" t="s">
        <v>78</v>
      </c>
      <c r="AE2465" t="s">
        <v>65</v>
      </c>
      <c r="AF2465" t="s">
        <v>49</v>
      </c>
      <c r="AG2465" t="s">
        <v>143</v>
      </c>
      <c r="AH2465">
        <v>0</v>
      </c>
      <c r="AI2465" t="s">
        <v>66</v>
      </c>
      <c r="AJ2465" t="s">
        <v>67</v>
      </c>
    </row>
    <row r="2466" spans="1:36">
      <c r="A2466" t="s">
        <v>3813</v>
      </c>
      <c r="B2466">
        <f>1</f>
        <v>1</v>
      </c>
      <c r="C2466" t="s">
        <v>170</v>
      </c>
      <c r="D2466" t="str">
        <f>VLOOKUP(Table1[[#This Row],[State Name]], Lookup!$A$2:$B$33, 2, FALSE)</f>
        <v>PY</v>
      </c>
      <c r="E2466" t="s">
        <v>33</v>
      </c>
      <c r="F2466">
        <v>2022</v>
      </c>
      <c r="G2466" t="s">
        <v>94</v>
      </c>
      <c r="H2466">
        <f t="shared" si="38"/>
        <v>8</v>
      </c>
      <c r="I2466" s="3">
        <f>DATE(Table1[[#This Row],[Year]],Table1[[#This Row],[Month_Number]],1)</f>
        <v>44774</v>
      </c>
      <c r="J2466" t="s">
        <v>57</v>
      </c>
      <c r="K2466" t="s">
        <v>1728</v>
      </c>
      <c r="L2466" t="s">
        <v>37</v>
      </c>
      <c r="M2466">
        <v>3</v>
      </c>
      <c r="N2466" t="s">
        <v>71</v>
      </c>
      <c r="O2466">
        <v>1</v>
      </c>
      <c r="P2466">
        <v>1</v>
      </c>
      <c r="Q2466" t="s">
        <v>87</v>
      </c>
      <c r="R2466" t="s">
        <v>104</v>
      </c>
      <c r="S2466" t="s">
        <v>62</v>
      </c>
      <c r="T2466" t="s">
        <v>105</v>
      </c>
      <c r="U2466" t="s">
        <v>106</v>
      </c>
      <c r="V2466">
        <v>105</v>
      </c>
      <c r="W2466">
        <v>23</v>
      </c>
      <c r="X2466" t="str">
        <f>IF(Table1[[#This Row],[Driver Age]]&lt;25,"(&lt;25) Young",IF(Table1[[#This Row],[Driver Age]]&lt;=60,"(25–60) Adult","(&gt;60) Senior"))</f>
        <v>(&lt;25) Young</v>
      </c>
      <c r="Y2466" t="s">
        <v>75</v>
      </c>
      <c r="Z2466" t="s">
        <v>107</v>
      </c>
      <c r="AA2466" t="s">
        <v>76</v>
      </c>
      <c r="AB2466" t="s">
        <v>64</v>
      </c>
      <c r="AC2466">
        <v>21</v>
      </c>
      <c r="AD2466" t="s">
        <v>47</v>
      </c>
      <c r="AE2466" t="s">
        <v>79</v>
      </c>
      <c r="AF2466" t="s">
        <v>49</v>
      </c>
      <c r="AG2466" t="s">
        <v>50</v>
      </c>
      <c r="AH2466">
        <v>1</v>
      </c>
      <c r="AI2466" t="s">
        <v>168</v>
      </c>
      <c r="AJ2466" t="s">
        <v>67</v>
      </c>
    </row>
    <row r="2467" spans="1:36">
      <c r="A2467" t="s">
        <v>3814</v>
      </c>
      <c r="B2467">
        <f>1</f>
        <v>1</v>
      </c>
      <c r="C2467" t="s">
        <v>122</v>
      </c>
      <c r="D2467" t="str">
        <f>VLOOKUP(Table1[[#This Row],[State Name]], Lookup!$A$2:$B$33, 2, FALSE)</f>
        <v>RJ</v>
      </c>
      <c r="E2467" t="s">
        <v>1191</v>
      </c>
      <c r="F2467">
        <v>2022</v>
      </c>
      <c r="G2467" t="s">
        <v>171</v>
      </c>
      <c r="H2467">
        <f t="shared" si="38"/>
        <v>2</v>
      </c>
      <c r="I2467" s="3">
        <f>DATE(Table1[[#This Row],[Year]],Table1[[#This Row],[Month_Number]],1)</f>
        <v>44593</v>
      </c>
      <c r="J2467" t="s">
        <v>146</v>
      </c>
      <c r="K2467" t="s">
        <v>1122</v>
      </c>
      <c r="L2467" t="s">
        <v>50</v>
      </c>
      <c r="M2467">
        <v>3</v>
      </c>
      <c r="N2467" t="s">
        <v>60</v>
      </c>
      <c r="O2467">
        <v>4</v>
      </c>
      <c r="P2467">
        <v>4</v>
      </c>
      <c r="Q2467" t="s">
        <v>39</v>
      </c>
      <c r="R2467" t="s">
        <v>104</v>
      </c>
      <c r="S2467" t="s">
        <v>41</v>
      </c>
      <c r="T2467" t="s">
        <v>63</v>
      </c>
      <c r="U2467" t="s">
        <v>89</v>
      </c>
      <c r="V2467">
        <v>39</v>
      </c>
      <c r="W2467">
        <v>39</v>
      </c>
      <c r="X2467" t="str">
        <f>IF(Table1[[#This Row],[Driver Age]]&lt;25,"(&lt;25) Young",IF(Table1[[#This Row],[Driver Age]]&lt;=60,"(25–60) Adult","(&gt;60) Senior"))</f>
        <v>(25–60) Adult</v>
      </c>
      <c r="Y2467" t="s">
        <v>75</v>
      </c>
      <c r="Z2467" t="s">
        <v>107</v>
      </c>
      <c r="AA2467" t="s">
        <v>76</v>
      </c>
      <c r="AB2467" t="s">
        <v>46</v>
      </c>
      <c r="AC2467">
        <v>21</v>
      </c>
      <c r="AD2467" t="s">
        <v>47</v>
      </c>
      <c r="AE2467" t="s">
        <v>79</v>
      </c>
      <c r="AF2467" t="s">
        <v>49</v>
      </c>
      <c r="AG2467" t="s">
        <v>50</v>
      </c>
      <c r="AH2467">
        <v>1</v>
      </c>
      <c r="AI2467" t="s">
        <v>108</v>
      </c>
      <c r="AJ2467" t="s">
        <v>109</v>
      </c>
    </row>
    <row r="2468" spans="1:36">
      <c r="A2468" t="s">
        <v>3815</v>
      </c>
      <c r="B2468">
        <f>1</f>
        <v>1</v>
      </c>
      <c r="C2468" t="s">
        <v>32</v>
      </c>
      <c r="D2468" t="str">
        <f>VLOOKUP(Table1[[#This Row],[State Name]], Lookup!$A$2:$B$33, 2, FALSE)</f>
        <v>JK</v>
      </c>
      <c r="E2468" t="s">
        <v>33</v>
      </c>
      <c r="F2468">
        <v>2022</v>
      </c>
      <c r="G2468" t="s">
        <v>130</v>
      </c>
      <c r="H2468">
        <f t="shared" si="38"/>
        <v>4</v>
      </c>
      <c r="I2468" s="3">
        <f>DATE(Table1[[#This Row],[Year]],Table1[[#This Row],[Month_Number]],1)</f>
        <v>44652</v>
      </c>
      <c r="J2468" t="s">
        <v>146</v>
      </c>
      <c r="K2468" t="s">
        <v>1537</v>
      </c>
      <c r="L2468" t="s">
        <v>59</v>
      </c>
      <c r="M2468">
        <v>1</v>
      </c>
      <c r="N2468" t="s">
        <v>113</v>
      </c>
      <c r="O2468">
        <v>0</v>
      </c>
      <c r="P2468">
        <v>3</v>
      </c>
      <c r="Q2468" t="s">
        <v>39</v>
      </c>
      <c r="R2468" t="s">
        <v>40</v>
      </c>
      <c r="S2468" t="s">
        <v>73</v>
      </c>
      <c r="T2468" t="s">
        <v>42</v>
      </c>
      <c r="U2468" t="s">
        <v>106</v>
      </c>
      <c r="V2468">
        <v>87</v>
      </c>
      <c r="W2468">
        <v>69</v>
      </c>
      <c r="X2468" t="str">
        <f>IF(Table1[[#This Row],[Driver Age]]&lt;25,"(&lt;25) Young",IF(Table1[[#This Row],[Driver Age]]&lt;=60,"(25–60) Adult","(&gt;60) Senior"))</f>
        <v>(&gt;60) Senior</v>
      </c>
      <c r="Y2468" t="s">
        <v>75</v>
      </c>
      <c r="Z2468" t="s">
        <v>33</v>
      </c>
      <c r="AA2468" t="s">
        <v>76</v>
      </c>
      <c r="AB2468" t="s">
        <v>97</v>
      </c>
      <c r="AC2468">
        <v>3</v>
      </c>
      <c r="AD2468" t="s">
        <v>47</v>
      </c>
      <c r="AE2468" t="s">
        <v>79</v>
      </c>
      <c r="AF2468" t="s">
        <v>49</v>
      </c>
      <c r="AG2468" t="s">
        <v>50</v>
      </c>
      <c r="AH2468">
        <v>0</v>
      </c>
      <c r="AI2468" t="s">
        <v>51</v>
      </c>
      <c r="AJ2468" t="s">
        <v>91</v>
      </c>
    </row>
    <row r="2469" spans="1:36">
      <c r="A2469" t="s">
        <v>3816</v>
      </c>
      <c r="B2469">
        <f>1</f>
        <v>1</v>
      </c>
      <c r="C2469" t="s">
        <v>234</v>
      </c>
      <c r="D2469" t="str">
        <f>VLOOKUP(Table1[[#This Row],[State Name]], Lookup!$A$2:$B$33, 2, FALSE)</f>
        <v>TR</v>
      </c>
      <c r="E2469" t="s">
        <v>33</v>
      </c>
      <c r="F2469">
        <v>2023</v>
      </c>
      <c r="G2469" t="s">
        <v>124</v>
      </c>
      <c r="H2469">
        <f t="shared" si="38"/>
        <v>7</v>
      </c>
      <c r="I2469" s="3">
        <f>DATE(Table1[[#This Row],[Year]],Table1[[#This Row],[Month_Number]],1)</f>
        <v>45108</v>
      </c>
      <c r="J2469" t="s">
        <v>95</v>
      </c>
      <c r="K2469" t="s">
        <v>1642</v>
      </c>
      <c r="L2469" t="s">
        <v>50</v>
      </c>
      <c r="M2469">
        <v>2</v>
      </c>
      <c r="N2469" t="s">
        <v>71</v>
      </c>
      <c r="O2469">
        <v>0</v>
      </c>
      <c r="P2469">
        <v>1</v>
      </c>
      <c r="Q2469" t="s">
        <v>39</v>
      </c>
      <c r="R2469" t="s">
        <v>40</v>
      </c>
      <c r="S2469" t="s">
        <v>120</v>
      </c>
      <c r="T2469" t="s">
        <v>105</v>
      </c>
      <c r="U2469" t="s">
        <v>43</v>
      </c>
      <c r="V2469">
        <v>95</v>
      </c>
      <c r="W2469">
        <v>66</v>
      </c>
      <c r="X2469" t="str">
        <f>IF(Table1[[#This Row],[Driver Age]]&lt;25,"(&lt;25) Young",IF(Table1[[#This Row],[Driver Age]]&lt;=60,"(25–60) Adult","(&gt;60) Senior"))</f>
        <v>(&gt;60) Senior</v>
      </c>
      <c r="Y2469" t="s">
        <v>75</v>
      </c>
      <c r="Z2469" t="s">
        <v>107</v>
      </c>
      <c r="AA2469" t="s">
        <v>76</v>
      </c>
      <c r="AB2469" t="s">
        <v>64</v>
      </c>
      <c r="AC2469">
        <v>7</v>
      </c>
      <c r="AD2469" t="s">
        <v>78</v>
      </c>
      <c r="AE2469" t="s">
        <v>79</v>
      </c>
      <c r="AF2469" t="s">
        <v>49</v>
      </c>
      <c r="AG2469" t="s">
        <v>50</v>
      </c>
      <c r="AH2469">
        <v>0</v>
      </c>
      <c r="AI2469" t="s">
        <v>51</v>
      </c>
      <c r="AJ2469" t="s">
        <v>67</v>
      </c>
    </row>
    <row r="2470" spans="1:36">
      <c r="A2470" t="s">
        <v>3817</v>
      </c>
      <c r="B2470">
        <f>1</f>
        <v>1</v>
      </c>
      <c r="C2470" t="s">
        <v>166</v>
      </c>
      <c r="D2470" t="str">
        <f>VLOOKUP(Table1[[#This Row],[State Name]], Lookup!$A$2:$B$33, 2, FALSE)</f>
        <v>MP</v>
      </c>
      <c r="E2470" t="s">
        <v>33</v>
      </c>
      <c r="F2470">
        <v>2019</v>
      </c>
      <c r="G2470" t="s">
        <v>117</v>
      </c>
      <c r="H2470">
        <f t="shared" si="38"/>
        <v>12</v>
      </c>
      <c r="I2470" s="3">
        <f>DATE(Table1[[#This Row],[Year]],Table1[[#This Row],[Month_Number]],1)</f>
        <v>43800</v>
      </c>
      <c r="J2470" t="s">
        <v>95</v>
      </c>
      <c r="K2470" t="s">
        <v>831</v>
      </c>
      <c r="L2470" t="s">
        <v>50</v>
      </c>
      <c r="M2470">
        <v>3</v>
      </c>
      <c r="N2470" t="s">
        <v>60</v>
      </c>
      <c r="O2470">
        <v>4</v>
      </c>
      <c r="P2470">
        <v>3</v>
      </c>
      <c r="Q2470" t="s">
        <v>39</v>
      </c>
      <c r="R2470" t="s">
        <v>104</v>
      </c>
      <c r="S2470" t="s">
        <v>73</v>
      </c>
      <c r="T2470" t="s">
        <v>63</v>
      </c>
      <c r="U2470" t="s">
        <v>89</v>
      </c>
      <c r="V2470">
        <v>41</v>
      </c>
      <c r="W2470">
        <v>45</v>
      </c>
      <c r="X2470" t="str">
        <f>IF(Table1[[#This Row],[Driver Age]]&lt;25,"(&lt;25) Young",IF(Table1[[#This Row],[Driver Age]]&lt;=60,"(25–60) Adult","(&gt;60) Senior"))</f>
        <v>(25–60) Adult</v>
      </c>
      <c r="Y2470" t="s">
        <v>44</v>
      </c>
      <c r="Z2470" t="s">
        <v>107</v>
      </c>
      <c r="AA2470" t="s">
        <v>76</v>
      </c>
      <c r="AB2470" t="s">
        <v>77</v>
      </c>
      <c r="AC2470">
        <v>16</v>
      </c>
      <c r="AD2470" t="s">
        <v>135</v>
      </c>
      <c r="AE2470" t="s">
        <v>65</v>
      </c>
      <c r="AF2470" t="s">
        <v>49</v>
      </c>
      <c r="AG2470" t="s">
        <v>50</v>
      </c>
      <c r="AH2470">
        <v>0.75</v>
      </c>
      <c r="AI2470" t="s">
        <v>108</v>
      </c>
      <c r="AJ2470" t="s">
        <v>109</v>
      </c>
    </row>
    <row r="2471" spans="1:36">
      <c r="A2471" t="s">
        <v>3818</v>
      </c>
      <c r="B2471">
        <f>1</f>
        <v>1</v>
      </c>
      <c r="C2471" t="s">
        <v>206</v>
      </c>
      <c r="D2471" t="str">
        <f>VLOOKUP(Table1[[#This Row],[State Name]], Lookup!$A$2:$B$33, 2, FALSE)</f>
        <v>OD</v>
      </c>
      <c r="E2471" t="s">
        <v>33</v>
      </c>
      <c r="F2471">
        <v>2020</v>
      </c>
      <c r="G2471" t="s">
        <v>111</v>
      </c>
      <c r="H2471">
        <f t="shared" si="38"/>
        <v>10</v>
      </c>
      <c r="I2471" s="3">
        <f>DATE(Table1[[#This Row],[Year]],Table1[[#This Row],[Month_Number]],1)</f>
        <v>44105</v>
      </c>
      <c r="J2471" t="s">
        <v>146</v>
      </c>
      <c r="K2471" t="s">
        <v>904</v>
      </c>
      <c r="L2471" t="s">
        <v>59</v>
      </c>
      <c r="M2471">
        <v>2</v>
      </c>
      <c r="N2471" t="s">
        <v>86</v>
      </c>
      <c r="O2471">
        <v>10</v>
      </c>
      <c r="P2471">
        <v>4</v>
      </c>
      <c r="Q2471" t="s">
        <v>87</v>
      </c>
      <c r="R2471" t="s">
        <v>40</v>
      </c>
      <c r="S2471" t="s">
        <v>62</v>
      </c>
      <c r="T2471" t="s">
        <v>74</v>
      </c>
      <c r="U2471" t="s">
        <v>43</v>
      </c>
      <c r="V2471">
        <v>89</v>
      </c>
      <c r="W2471">
        <v>25</v>
      </c>
      <c r="X2471" t="str">
        <f>IF(Table1[[#This Row],[Driver Age]]&lt;25,"(&lt;25) Young",IF(Table1[[#This Row],[Driver Age]]&lt;=60,"(25–60) Adult","(&gt;60) Senior"))</f>
        <v>(25–60) Adult</v>
      </c>
      <c r="Y2471" t="s">
        <v>75</v>
      </c>
      <c r="Z2471" t="s">
        <v>33</v>
      </c>
      <c r="AA2471" t="s">
        <v>45</v>
      </c>
      <c r="AB2471" t="s">
        <v>97</v>
      </c>
      <c r="AC2471">
        <v>13</v>
      </c>
      <c r="AD2471" t="s">
        <v>135</v>
      </c>
      <c r="AE2471" t="s">
        <v>48</v>
      </c>
      <c r="AF2471" t="s">
        <v>49</v>
      </c>
      <c r="AG2471" t="s">
        <v>50</v>
      </c>
      <c r="AH2471">
        <v>0.4</v>
      </c>
      <c r="AI2471" t="s">
        <v>80</v>
      </c>
      <c r="AJ2471" t="s">
        <v>91</v>
      </c>
    </row>
    <row r="2472" spans="1:36">
      <c r="A2472" t="s">
        <v>3819</v>
      </c>
      <c r="B2472">
        <f>1</f>
        <v>1</v>
      </c>
      <c r="C2472" t="s">
        <v>122</v>
      </c>
      <c r="D2472" t="str">
        <f>VLOOKUP(Table1[[#This Row],[State Name]], Lookup!$A$2:$B$33, 2, FALSE)</f>
        <v>RJ</v>
      </c>
      <c r="E2472" t="s">
        <v>1191</v>
      </c>
      <c r="F2472">
        <v>2018</v>
      </c>
      <c r="G2472" t="s">
        <v>34</v>
      </c>
      <c r="H2472">
        <f t="shared" si="38"/>
        <v>5</v>
      </c>
      <c r="I2472" s="3">
        <f>DATE(Table1[[#This Row],[Year]],Table1[[#This Row],[Month_Number]],1)</f>
        <v>43221</v>
      </c>
      <c r="J2472" t="s">
        <v>35</v>
      </c>
      <c r="K2472" t="s">
        <v>773</v>
      </c>
      <c r="L2472" t="s">
        <v>59</v>
      </c>
      <c r="M2472">
        <v>4</v>
      </c>
      <c r="N2472" t="s">
        <v>86</v>
      </c>
      <c r="O2472">
        <v>1</v>
      </c>
      <c r="P2472">
        <v>4</v>
      </c>
      <c r="Q2472" t="s">
        <v>39</v>
      </c>
      <c r="R2472" t="s">
        <v>40</v>
      </c>
      <c r="S2472" t="s">
        <v>41</v>
      </c>
      <c r="T2472" t="s">
        <v>105</v>
      </c>
      <c r="U2472" t="s">
        <v>106</v>
      </c>
      <c r="V2472">
        <v>77</v>
      </c>
      <c r="W2472">
        <v>70</v>
      </c>
      <c r="X2472" t="str">
        <f>IF(Table1[[#This Row],[Driver Age]]&lt;25,"(&lt;25) Young",IF(Table1[[#This Row],[Driver Age]]&lt;=60,"(25–60) Adult","(&gt;60) Senior"))</f>
        <v>(&gt;60) Senior</v>
      </c>
      <c r="Y2472" t="s">
        <v>75</v>
      </c>
      <c r="Z2472" t="s">
        <v>33</v>
      </c>
      <c r="AA2472" t="s">
        <v>45</v>
      </c>
      <c r="AB2472" t="s">
        <v>46</v>
      </c>
      <c r="AC2472">
        <v>14</v>
      </c>
      <c r="AD2472" t="s">
        <v>135</v>
      </c>
      <c r="AE2472" t="s">
        <v>65</v>
      </c>
      <c r="AF2472" t="s">
        <v>49</v>
      </c>
      <c r="AG2472" t="s">
        <v>50</v>
      </c>
      <c r="AH2472">
        <v>4</v>
      </c>
      <c r="AI2472" t="s">
        <v>51</v>
      </c>
      <c r="AJ2472" t="s">
        <v>91</v>
      </c>
    </row>
    <row r="2473" spans="1:36">
      <c r="A2473" t="s">
        <v>3820</v>
      </c>
      <c r="B2473">
        <f>1</f>
        <v>1</v>
      </c>
      <c r="C2473" t="s">
        <v>197</v>
      </c>
      <c r="D2473" t="str">
        <f>VLOOKUP(Table1[[#This Row],[State Name]], Lookup!$A$2:$B$33, 2, FALSE)</f>
        <v>GJ</v>
      </c>
      <c r="E2473" t="s">
        <v>297</v>
      </c>
      <c r="F2473">
        <v>2019</v>
      </c>
      <c r="G2473" t="s">
        <v>100</v>
      </c>
      <c r="H2473">
        <f t="shared" si="38"/>
        <v>11</v>
      </c>
      <c r="I2473" s="3">
        <f>DATE(Table1[[#This Row],[Year]],Table1[[#This Row],[Month_Number]],1)</f>
        <v>43770</v>
      </c>
      <c r="J2473" t="s">
        <v>154</v>
      </c>
      <c r="K2473" t="s">
        <v>992</v>
      </c>
      <c r="L2473" t="s">
        <v>50</v>
      </c>
      <c r="M2473">
        <v>4</v>
      </c>
      <c r="N2473" t="s">
        <v>38</v>
      </c>
      <c r="O2473">
        <v>7</v>
      </c>
      <c r="P2473">
        <v>0</v>
      </c>
      <c r="Q2473" t="s">
        <v>119</v>
      </c>
      <c r="R2473" t="s">
        <v>61</v>
      </c>
      <c r="S2473" t="s">
        <v>120</v>
      </c>
      <c r="T2473" t="s">
        <v>105</v>
      </c>
      <c r="U2473" t="s">
        <v>43</v>
      </c>
      <c r="V2473">
        <v>85</v>
      </c>
      <c r="W2473">
        <v>24</v>
      </c>
      <c r="X2473" t="str">
        <f>IF(Table1[[#This Row],[Driver Age]]&lt;25,"(&lt;25) Young",IF(Table1[[#This Row],[Driver Age]]&lt;=60,"(25–60) Adult","(&gt;60) Senior"))</f>
        <v>(&lt;25) Young</v>
      </c>
      <c r="Y2473" t="s">
        <v>44</v>
      </c>
      <c r="Z2473" t="s">
        <v>33</v>
      </c>
      <c r="AA2473" t="s">
        <v>76</v>
      </c>
      <c r="AB2473" t="s">
        <v>64</v>
      </c>
      <c r="AC2473">
        <v>22</v>
      </c>
      <c r="AD2473" t="s">
        <v>47</v>
      </c>
      <c r="AE2473" t="s">
        <v>65</v>
      </c>
      <c r="AF2473" t="s">
        <v>26</v>
      </c>
      <c r="AG2473" t="s">
        <v>143</v>
      </c>
      <c r="AH2473">
        <v>0</v>
      </c>
      <c r="AI2473" t="s">
        <v>168</v>
      </c>
      <c r="AJ2473" t="s">
        <v>91</v>
      </c>
    </row>
    <row r="2474" spans="1:36">
      <c r="A2474" t="s">
        <v>3821</v>
      </c>
      <c r="B2474">
        <f>1</f>
        <v>1</v>
      </c>
      <c r="C2474" t="s">
        <v>177</v>
      </c>
      <c r="D2474" t="str">
        <f>VLOOKUP(Table1[[#This Row],[State Name]], Lookup!$A$2:$B$33, 2, FALSE)</f>
        <v>MH</v>
      </c>
      <c r="E2474" t="s">
        <v>203</v>
      </c>
      <c r="F2474">
        <v>2019</v>
      </c>
      <c r="G2474" t="s">
        <v>124</v>
      </c>
      <c r="H2474">
        <f t="shared" si="38"/>
        <v>7</v>
      </c>
      <c r="I2474" s="3">
        <f>DATE(Table1[[#This Row],[Year]],Table1[[#This Row],[Month_Number]],1)</f>
        <v>43647</v>
      </c>
      <c r="J2474" t="s">
        <v>101</v>
      </c>
      <c r="K2474" t="s">
        <v>3660</v>
      </c>
      <c r="L2474" t="s">
        <v>37</v>
      </c>
      <c r="M2474">
        <v>2</v>
      </c>
      <c r="N2474" t="s">
        <v>86</v>
      </c>
      <c r="O2474">
        <v>10</v>
      </c>
      <c r="P2474">
        <v>5</v>
      </c>
      <c r="Q2474" t="s">
        <v>39</v>
      </c>
      <c r="R2474" t="s">
        <v>88</v>
      </c>
      <c r="S2474" t="s">
        <v>62</v>
      </c>
      <c r="T2474" t="s">
        <v>105</v>
      </c>
      <c r="U2474" t="s">
        <v>43</v>
      </c>
      <c r="V2474">
        <v>111</v>
      </c>
      <c r="W2474">
        <v>60</v>
      </c>
      <c r="X2474" t="str">
        <f>IF(Table1[[#This Row],[Driver Age]]&lt;25,"(&lt;25) Young",IF(Table1[[#This Row],[Driver Age]]&lt;=60,"(25–60) Adult","(&gt;60) Senior"))</f>
        <v>(25–60) Adult</v>
      </c>
      <c r="Y2474" t="s">
        <v>75</v>
      </c>
      <c r="Z2474" t="s">
        <v>107</v>
      </c>
      <c r="AA2474" t="s">
        <v>76</v>
      </c>
      <c r="AB2474" t="s">
        <v>77</v>
      </c>
      <c r="AC2474">
        <v>12</v>
      </c>
      <c r="AD2474" t="s">
        <v>135</v>
      </c>
      <c r="AE2474" t="s">
        <v>65</v>
      </c>
      <c r="AF2474" t="s">
        <v>49</v>
      </c>
      <c r="AG2474" t="s">
        <v>50</v>
      </c>
      <c r="AH2474">
        <v>0.5</v>
      </c>
      <c r="AI2474" t="s">
        <v>66</v>
      </c>
      <c r="AJ2474" t="s">
        <v>81</v>
      </c>
    </row>
    <row r="2475" spans="1:36">
      <c r="A2475" t="s">
        <v>3822</v>
      </c>
      <c r="B2475">
        <f>1</f>
        <v>1</v>
      </c>
      <c r="C2475" t="s">
        <v>197</v>
      </c>
      <c r="D2475" t="str">
        <f>VLOOKUP(Table1[[#This Row],[State Name]], Lookup!$A$2:$B$33, 2, FALSE)</f>
        <v>GJ</v>
      </c>
      <c r="E2475" t="s">
        <v>297</v>
      </c>
      <c r="F2475">
        <v>2020</v>
      </c>
      <c r="G2475" t="s">
        <v>34</v>
      </c>
      <c r="H2475">
        <f t="shared" si="38"/>
        <v>5</v>
      </c>
      <c r="I2475" s="3">
        <f>DATE(Table1[[#This Row],[Year]],Table1[[#This Row],[Month_Number]],1)</f>
        <v>43952</v>
      </c>
      <c r="J2475" t="s">
        <v>57</v>
      </c>
      <c r="K2475" t="s">
        <v>2080</v>
      </c>
      <c r="L2475" t="s">
        <v>50</v>
      </c>
      <c r="M2475">
        <v>5</v>
      </c>
      <c r="N2475" t="s">
        <v>86</v>
      </c>
      <c r="O2475">
        <v>3</v>
      </c>
      <c r="P2475">
        <v>5</v>
      </c>
      <c r="Q2475" t="s">
        <v>103</v>
      </c>
      <c r="R2475" t="s">
        <v>61</v>
      </c>
      <c r="S2475" t="s">
        <v>120</v>
      </c>
      <c r="T2475" t="s">
        <v>105</v>
      </c>
      <c r="U2475" t="s">
        <v>33</v>
      </c>
      <c r="V2475">
        <v>86</v>
      </c>
      <c r="W2475">
        <v>35</v>
      </c>
      <c r="X2475" t="str">
        <f>IF(Table1[[#This Row],[Driver Age]]&lt;25,"(&lt;25) Young",IF(Table1[[#This Row],[Driver Age]]&lt;=60,"(25–60) Adult","(&gt;60) Senior"))</f>
        <v>(25–60) Adult</v>
      </c>
      <c r="Y2475" t="s">
        <v>75</v>
      </c>
      <c r="Z2475" t="s">
        <v>33</v>
      </c>
      <c r="AA2475" t="s">
        <v>76</v>
      </c>
      <c r="AB2475" t="s">
        <v>64</v>
      </c>
      <c r="AC2475">
        <v>7</v>
      </c>
      <c r="AD2475" t="s">
        <v>78</v>
      </c>
      <c r="AE2475" t="s">
        <v>48</v>
      </c>
      <c r="AF2475" t="s">
        <v>49</v>
      </c>
      <c r="AG2475" t="s">
        <v>50</v>
      </c>
      <c r="AH2475">
        <v>1.67</v>
      </c>
      <c r="AI2475" t="s">
        <v>108</v>
      </c>
      <c r="AJ2475" t="s">
        <v>91</v>
      </c>
    </row>
    <row r="2476" spans="1:36">
      <c r="A2476" t="s">
        <v>3823</v>
      </c>
      <c r="B2476">
        <f>1</f>
        <v>1</v>
      </c>
      <c r="C2476" t="s">
        <v>141</v>
      </c>
      <c r="D2476" t="str">
        <f>VLOOKUP(Table1[[#This Row],[State Name]], Lookup!$A$2:$B$33, 2, FALSE)</f>
        <v>BR</v>
      </c>
      <c r="E2476" t="s">
        <v>33</v>
      </c>
      <c r="F2476">
        <v>2018</v>
      </c>
      <c r="G2476" t="s">
        <v>100</v>
      </c>
      <c r="H2476">
        <f t="shared" si="38"/>
        <v>11</v>
      </c>
      <c r="I2476" s="3">
        <f>DATE(Table1[[#This Row],[Year]],Table1[[#This Row],[Month_Number]],1)</f>
        <v>43405</v>
      </c>
      <c r="J2476" t="s">
        <v>101</v>
      </c>
      <c r="K2476" t="s">
        <v>1275</v>
      </c>
      <c r="L2476" t="s">
        <v>37</v>
      </c>
      <c r="M2476">
        <v>4</v>
      </c>
      <c r="N2476" t="s">
        <v>162</v>
      </c>
      <c r="O2476">
        <v>4</v>
      </c>
      <c r="P2476">
        <v>0</v>
      </c>
      <c r="Q2476" t="s">
        <v>119</v>
      </c>
      <c r="R2476" t="s">
        <v>104</v>
      </c>
      <c r="S2476" t="s">
        <v>120</v>
      </c>
      <c r="T2476" t="s">
        <v>63</v>
      </c>
      <c r="U2476" t="s">
        <v>43</v>
      </c>
      <c r="V2476">
        <v>82</v>
      </c>
      <c r="W2476">
        <v>64</v>
      </c>
      <c r="X2476" t="str">
        <f>IF(Table1[[#This Row],[Driver Age]]&lt;25,"(&lt;25) Young",IF(Table1[[#This Row],[Driver Age]]&lt;=60,"(25–60) Adult","(&gt;60) Senior"))</f>
        <v>(&gt;60) Senior</v>
      </c>
      <c r="Y2476" t="s">
        <v>75</v>
      </c>
      <c r="Z2476" t="s">
        <v>33</v>
      </c>
      <c r="AA2476" t="s">
        <v>76</v>
      </c>
      <c r="AB2476" t="s">
        <v>97</v>
      </c>
      <c r="AC2476">
        <v>0</v>
      </c>
      <c r="AD2476" t="s">
        <v>47</v>
      </c>
      <c r="AE2476" t="s">
        <v>65</v>
      </c>
      <c r="AF2476" t="s">
        <v>49</v>
      </c>
      <c r="AG2476" t="s">
        <v>143</v>
      </c>
      <c r="AH2476">
        <v>0</v>
      </c>
      <c r="AI2476" t="s">
        <v>66</v>
      </c>
      <c r="AJ2476" t="s">
        <v>91</v>
      </c>
    </row>
    <row r="2477" spans="1:36">
      <c r="A2477" t="s">
        <v>3824</v>
      </c>
      <c r="B2477">
        <f>1</f>
        <v>1</v>
      </c>
      <c r="C2477" t="s">
        <v>307</v>
      </c>
      <c r="D2477" t="str">
        <f>VLOOKUP(Table1[[#This Row],[State Name]], Lookup!$A$2:$B$33, 2, FALSE)</f>
        <v>DL</v>
      </c>
      <c r="E2477" t="s">
        <v>472</v>
      </c>
      <c r="F2477">
        <v>2022</v>
      </c>
      <c r="G2477" t="s">
        <v>117</v>
      </c>
      <c r="H2477">
        <f t="shared" si="38"/>
        <v>12</v>
      </c>
      <c r="I2477" s="3">
        <f>DATE(Table1[[#This Row],[Year]],Table1[[#This Row],[Month_Number]],1)</f>
        <v>44896</v>
      </c>
      <c r="J2477" t="s">
        <v>146</v>
      </c>
      <c r="K2477" t="s">
        <v>3825</v>
      </c>
      <c r="L2477" t="s">
        <v>37</v>
      </c>
      <c r="M2477">
        <v>2</v>
      </c>
      <c r="N2477" t="s">
        <v>113</v>
      </c>
      <c r="O2477">
        <v>6</v>
      </c>
      <c r="P2477">
        <v>0</v>
      </c>
      <c r="Q2477" t="s">
        <v>103</v>
      </c>
      <c r="R2477" t="s">
        <v>88</v>
      </c>
      <c r="S2477" t="s">
        <v>41</v>
      </c>
      <c r="T2477" t="s">
        <v>42</v>
      </c>
      <c r="U2477" t="s">
        <v>89</v>
      </c>
      <c r="V2477">
        <v>43</v>
      </c>
      <c r="W2477">
        <v>37</v>
      </c>
      <c r="X2477" t="str">
        <f>IF(Table1[[#This Row],[Driver Age]]&lt;25,"(&lt;25) Young",IF(Table1[[#This Row],[Driver Age]]&lt;=60,"(25–60) Adult","(&gt;60) Senior"))</f>
        <v>(25–60) Adult</v>
      </c>
      <c r="Y2477" t="s">
        <v>75</v>
      </c>
      <c r="Z2477" t="s">
        <v>107</v>
      </c>
      <c r="AA2477" t="s">
        <v>45</v>
      </c>
      <c r="AB2477" t="s">
        <v>46</v>
      </c>
      <c r="AC2477">
        <v>10</v>
      </c>
      <c r="AD2477" t="s">
        <v>78</v>
      </c>
      <c r="AE2477" t="s">
        <v>79</v>
      </c>
      <c r="AF2477" t="s">
        <v>49</v>
      </c>
      <c r="AG2477" t="s">
        <v>143</v>
      </c>
      <c r="AH2477">
        <v>0</v>
      </c>
      <c r="AI2477" t="s">
        <v>108</v>
      </c>
      <c r="AJ2477" t="s">
        <v>109</v>
      </c>
    </row>
    <row r="2478" spans="1:36">
      <c r="A2478" t="s">
        <v>3826</v>
      </c>
      <c r="B2478">
        <f>1</f>
        <v>1</v>
      </c>
      <c r="C2478" t="s">
        <v>327</v>
      </c>
      <c r="D2478" t="str">
        <f>VLOOKUP(Table1[[#This Row],[State Name]], Lookup!$A$2:$B$33, 2, FALSE)</f>
        <v>MN</v>
      </c>
      <c r="E2478" t="s">
        <v>33</v>
      </c>
      <c r="F2478">
        <v>2019</v>
      </c>
      <c r="G2478" t="s">
        <v>171</v>
      </c>
      <c r="H2478">
        <f t="shared" si="38"/>
        <v>2</v>
      </c>
      <c r="I2478" s="3">
        <f>DATE(Table1[[#This Row],[Year]],Table1[[#This Row],[Month_Number]],1)</f>
        <v>43497</v>
      </c>
      <c r="J2478" t="s">
        <v>154</v>
      </c>
      <c r="K2478" t="s">
        <v>1650</v>
      </c>
      <c r="L2478" t="s">
        <v>50</v>
      </c>
      <c r="M2478">
        <v>3</v>
      </c>
      <c r="N2478" t="s">
        <v>38</v>
      </c>
      <c r="O2478">
        <v>3</v>
      </c>
      <c r="P2478">
        <v>0</v>
      </c>
      <c r="Q2478" t="s">
        <v>87</v>
      </c>
      <c r="R2478" t="s">
        <v>104</v>
      </c>
      <c r="S2478" t="s">
        <v>73</v>
      </c>
      <c r="T2478" t="s">
        <v>105</v>
      </c>
      <c r="U2478" t="s">
        <v>43</v>
      </c>
      <c r="V2478">
        <v>108</v>
      </c>
      <c r="W2478">
        <v>24</v>
      </c>
      <c r="X2478" t="str">
        <f>IF(Table1[[#This Row],[Driver Age]]&lt;25,"(&lt;25) Young",IF(Table1[[#This Row],[Driver Age]]&lt;=60,"(25–60) Adult","(&gt;60) Senior"))</f>
        <v>(&lt;25) Young</v>
      </c>
      <c r="Y2478" t="s">
        <v>75</v>
      </c>
      <c r="Z2478" t="s">
        <v>107</v>
      </c>
      <c r="AA2478" t="s">
        <v>45</v>
      </c>
      <c r="AB2478" t="s">
        <v>46</v>
      </c>
      <c r="AC2478">
        <v>11</v>
      </c>
      <c r="AD2478" t="s">
        <v>78</v>
      </c>
      <c r="AE2478" t="s">
        <v>65</v>
      </c>
      <c r="AF2478" t="s">
        <v>26</v>
      </c>
      <c r="AG2478" t="s">
        <v>143</v>
      </c>
      <c r="AH2478">
        <v>0</v>
      </c>
      <c r="AI2478" t="s">
        <v>168</v>
      </c>
      <c r="AJ2478" t="s">
        <v>67</v>
      </c>
    </row>
    <row r="2479" spans="1:36">
      <c r="A2479" t="s">
        <v>3827</v>
      </c>
      <c r="B2479">
        <f>1</f>
        <v>1</v>
      </c>
      <c r="C2479" t="s">
        <v>32</v>
      </c>
      <c r="D2479" t="str">
        <f>VLOOKUP(Table1[[#This Row],[State Name]], Lookup!$A$2:$B$33, 2, FALSE)</f>
        <v>JK</v>
      </c>
      <c r="E2479" t="s">
        <v>33</v>
      </c>
      <c r="F2479">
        <v>2020</v>
      </c>
      <c r="G2479" t="s">
        <v>130</v>
      </c>
      <c r="H2479">
        <f t="shared" si="38"/>
        <v>4</v>
      </c>
      <c r="I2479" s="3">
        <f>DATE(Table1[[#This Row],[Year]],Table1[[#This Row],[Month_Number]],1)</f>
        <v>43922</v>
      </c>
      <c r="J2479" t="s">
        <v>146</v>
      </c>
      <c r="K2479" t="s">
        <v>2076</v>
      </c>
      <c r="L2479" t="s">
        <v>50</v>
      </c>
      <c r="M2479">
        <v>1</v>
      </c>
      <c r="N2479" t="s">
        <v>86</v>
      </c>
      <c r="O2479">
        <v>2</v>
      </c>
      <c r="P2479">
        <v>0</v>
      </c>
      <c r="Q2479" t="s">
        <v>87</v>
      </c>
      <c r="R2479" t="s">
        <v>40</v>
      </c>
      <c r="S2479" t="s">
        <v>120</v>
      </c>
      <c r="T2479" t="s">
        <v>63</v>
      </c>
      <c r="U2479" t="s">
        <v>89</v>
      </c>
      <c r="V2479">
        <v>70</v>
      </c>
      <c r="W2479">
        <v>19</v>
      </c>
      <c r="X2479" t="str">
        <f>IF(Table1[[#This Row],[Driver Age]]&lt;25,"(&lt;25) Young",IF(Table1[[#This Row],[Driver Age]]&lt;=60,"(25–60) Adult","(&gt;60) Senior"))</f>
        <v>(&lt;25) Young</v>
      </c>
      <c r="Y2479" t="s">
        <v>75</v>
      </c>
      <c r="Z2479" t="s">
        <v>90</v>
      </c>
      <c r="AA2479" t="s">
        <v>76</v>
      </c>
      <c r="AB2479" t="s">
        <v>97</v>
      </c>
      <c r="AC2479">
        <v>6</v>
      </c>
      <c r="AD2479" t="s">
        <v>78</v>
      </c>
      <c r="AE2479" t="s">
        <v>48</v>
      </c>
      <c r="AF2479" t="s">
        <v>49</v>
      </c>
      <c r="AG2479" t="s">
        <v>143</v>
      </c>
      <c r="AH2479">
        <v>0</v>
      </c>
      <c r="AI2479" t="s">
        <v>168</v>
      </c>
      <c r="AJ2479" t="s">
        <v>91</v>
      </c>
    </row>
    <row r="2480" spans="1:36">
      <c r="A2480" t="s">
        <v>3828</v>
      </c>
      <c r="B2480">
        <f>1</f>
        <v>1</v>
      </c>
      <c r="C2480" t="s">
        <v>166</v>
      </c>
      <c r="D2480" t="str">
        <f>VLOOKUP(Table1[[#This Row],[State Name]], Lookup!$A$2:$B$33, 2, FALSE)</f>
        <v>MP</v>
      </c>
      <c r="E2480" t="s">
        <v>33</v>
      </c>
      <c r="F2480">
        <v>2019</v>
      </c>
      <c r="G2480" t="s">
        <v>100</v>
      </c>
      <c r="H2480">
        <f t="shared" si="38"/>
        <v>11</v>
      </c>
      <c r="I2480" s="3">
        <f>DATE(Table1[[#This Row],[Year]],Table1[[#This Row],[Month_Number]],1)</f>
        <v>43770</v>
      </c>
      <c r="J2480" t="s">
        <v>146</v>
      </c>
      <c r="K2480" t="s">
        <v>1360</v>
      </c>
      <c r="L2480" t="s">
        <v>37</v>
      </c>
      <c r="M2480">
        <v>1</v>
      </c>
      <c r="N2480" t="s">
        <v>38</v>
      </c>
      <c r="O2480">
        <v>1</v>
      </c>
      <c r="P2480">
        <v>3</v>
      </c>
      <c r="Q2480" t="s">
        <v>87</v>
      </c>
      <c r="R2480" t="s">
        <v>104</v>
      </c>
      <c r="S2480" t="s">
        <v>73</v>
      </c>
      <c r="T2480" t="s">
        <v>42</v>
      </c>
      <c r="U2480" t="s">
        <v>89</v>
      </c>
      <c r="V2480">
        <v>64</v>
      </c>
      <c r="W2480">
        <v>25</v>
      </c>
      <c r="X2480" t="str">
        <f>IF(Table1[[#This Row],[Driver Age]]&lt;25,"(&lt;25) Young",IF(Table1[[#This Row],[Driver Age]]&lt;=60,"(25–60) Adult","(&gt;60) Senior"))</f>
        <v>(25–60) Adult</v>
      </c>
      <c r="Y2480" t="s">
        <v>75</v>
      </c>
      <c r="Z2480" t="s">
        <v>33</v>
      </c>
      <c r="AA2480" t="s">
        <v>76</v>
      </c>
      <c r="AB2480" t="s">
        <v>77</v>
      </c>
      <c r="AC2480">
        <v>1</v>
      </c>
      <c r="AD2480" t="s">
        <v>47</v>
      </c>
      <c r="AE2480" t="s">
        <v>65</v>
      </c>
      <c r="AF2480" t="s">
        <v>49</v>
      </c>
      <c r="AG2480" t="s">
        <v>50</v>
      </c>
      <c r="AH2480">
        <v>3</v>
      </c>
      <c r="AI2480" t="s">
        <v>80</v>
      </c>
      <c r="AJ2480" t="s">
        <v>52</v>
      </c>
    </row>
    <row r="2481" spans="1:36">
      <c r="A2481" t="s">
        <v>3829</v>
      </c>
      <c r="B2481">
        <f>1</f>
        <v>1</v>
      </c>
      <c r="C2481" t="s">
        <v>211</v>
      </c>
      <c r="D2481" t="str">
        <f>VLOOKUP(Table1[[#This Row],[State Name]], Lookup!$A$2:$B$33, 2, FALSE)</f>
        <v>WB</v>
      </c>
      <c r="E2481" t="s">
        <v>229</v>
      </c>
      <c r="F2481">
        <v>2023</v>
      </c>
      <c r="G2481" t="s">
        <v>124</v>
      </c>
      <c r="H2481">
        <f t="shared" si="38"/>
        <v>7</v>
      </c>
      <c r="I2481" s="3">
        <f>DATE(Table1[[#This Row],[Year]],Table1[[#This Row],[Month_Number]],1)</f>
        <v>45108</v>
      </c>
      <c r="J2481" t="s">
        <v>57</v>
      </c>
      <c r="K2481" t="s">
        <v>288</v>
      </c>
      <c r="L2481" t="s">
        <v>50</v>
      </c>
      <c r="M2481">
        <v>4</v>
      </c>
      <c r="N2481" t="s">
        <v>38</v>
      </c>
      <c r="O2481">
        <v>2</v>
      </c>
      <c r="P2481">
        <v>1</v>
      </c>
      <c r="Q2481" t="s">
        <v>39</v>
      </c>
      <c r="R2481" t="s">
        <v>61</v>
      </c>
      <c r="S2481" t="s">
        <v>41</v>
      </c>
      <c r="T2481" t="s">
        <v>63</v>
      </c>
      <c r="U2481" t="s">
        <v>89</v>
      </c>
      <c r="V2481">
        <v>86</v>
      </c>
      <c r="W2481">
        <v>20</v>
      </c>
      <c r="X2481" t="str">
        <f>IF(Table1[[#This Row],[Driver Age]]&lt;25,"(&lt;25) Young",IF(Table1[[#This Row],[Driver Age]]&lt;=60,"(25–60) Adult","(&gt;60) Senior"))</f>
        <v>(&lt;25) Young</v>
      </c>
      <c r="Y2481" t="s">
        <v>75</v>
      </c>
      <c r="Z2481" t="s">
        <v>107</v>
      </c>
      <c r="AA2481" t="s">
        <v>45</v>
      </c>
      <c r="AB2481" t="s">
        <v>46</v>
      </c>
      <c r="AC2481">
        <v>17</v>
      </c>
      <c r="AD2481" t="s">
        <v>114</v>
      </c>
      <c r="AE2481" t="s">
        <v>79</v>
      </c>
      <c r="AF2481" t="s">
        <v>49</v>
      </c>
      <c r="AG2481" t="s">
        <v>50</v>
      </c>
      <c r="AH2481">
        <v>0.5</v>
      </c>
      <c r="AI2481" t="s">
        <v>168</v>
      </c>
      <c r="AJ2481" t="s">
        <v>91</v>
      </c>
    </row>
    <row r="2482" spans="1:36">
      <c r="A2482" t="s">
        <v>3830</v>
      </c>
      <c r="B2482">
        <f>1</f>
        <v>1</v>
      </c>
      <c r="C2482" t="s">
        <v>99</v>
      </c>
      <c r="D2482" t="str">
        <f>VLOOKUP(Table1[[#This Row],[State Name]], Lookup!$A$2:$B$33, 2, FALSE)</f>
        <v>ML</v>
      </c>
      <c r="E2482" t="s">
        <v>33</v>
      </c>
      <c r="F2482">
        <v>2022</v>
      </c>
      <c r="G2482" t="s">
        <v>56</v>
      </c>
      <c r="H2482">
        <f t="shared" si="38"/>
        <v>1</v>
      </c>
      <c r="I2482" s="3">
        <f>DATE(Table1[[#This Row],[Year]],Table1[[#This Row],[Month_Number]],1)</f>
        <v>44562</v>
      </c>
      <c r="J2482" t="s">
        <v>35</v>
      </c>
      <c r="K2482" t="s">
        <v>1550</v>
      </c>
      <c r="L2482" t="s">
        <v>50</v>
      </c>
      <c r="M2482">
        <v>4</v>
      </c>
      <c r="N2482" t="s">
        <v>60</v>
      </c>
      <c r="O2482">
        <v>10</v>
      </c>
      <c r="P2482">
        <v>2</v>
      </c>
      <c r="Q2482" t="s">
        <v>103</v>
      </c>
      <c r="R2482" t="s">
        <v>40</v>
      </c>
      <c r="S2482" t="s">
        <v>41</v>
      </c>
      <c r="T2482" t="s">
        <v>105</v>
      </c>
      <c r="U2482" t="s">
        <v>106</v>
      </c>
      <c r="V2482">
        <v>57</v>
      </c>
      <c r="W2482">
        <v>34</v>
      </c>
      <c r="X2482" t="str">
        <f>IF(Table1[[#This Row],[Driver Age]]&lt;25,"(&lt;25) Young",IF(Table1[[#This Row],[Driver Age]]&lt;=60,"(25–60) Adult","(&gt;60) Senior"))</f>
        <v>(25–60) Adult</v>
      </c>
      <c r="Y2482" t="s">
        <v>44</v>
      </c>
      <c r="Z2482" t="s">
        <v>107</v>
      </c>
      <c r="AA2482" t="s">
        <v>76</v>
      </c>
      <c r="AB2482" t="s">
        <v>64</v>
      </c>
      <c r="AC2482">
        <v>23</v>
      </c>
      <c r="AD2482" t="s">
        <v>47</v>
      </c>
      <c r="AE2482" t="s">
        <v>79</v>
      </c>
      <c r="AF2482" t="s">
        <v>49</v>
      </c>
      <c r="AG2482" t="s">
        <v>50</v>
      </c>
      <c r="AH2482">
        <v>0.2</v>
      </c>
      <c r="AI2482" t="s">
        <v>80</v>
      </c>
      <c r="AJ2482" t="s">
        <v>52</v>
      </c>
    </row>
    <row r="2483" spans="1:36">
      <c r="A2483" t="s">
        <v>3831</v>
      </c>
      <c r="B2483">
        <f>1</f>
        <v>1</v>
      </c>
      <c r="C2483" t="s">
        <v>327</v>
      </c>
      <c r="D2483" t="str">
        <f>VLOOKUP(Table1[[#This Row],[State Name]], Lookup!$A$2:$B$33, 2, FALSE)</f>
        <v>MN</v>
      </c>
      <c r="E2483" t="s">
        <v>33</v>
      </c>
      <c r="F2483">
        <v>2019</v>
      </c>
      <c r="G2483" t="s">
        <v>192</v>
      </c>
      <c r="H2483">
        <f t="shared" si="38"/>
        <v>3</v>
      </c>
      <c r="I2483" s="3">
        <f>DATE(Table1[[#This Row],[Year]],Table1[[#This Row],[Month_Number]],1)</f>
        <v>43525</v>
      </c>
      <c r="J2483" t="s">
        <v>146</v>
      </c>
      <c r="K2483" t="s">
        <v>3832</v>
      </c>
      <c r="L2483" t="s">
        <v>50</v>
      </c>
      <c r="M2483">
        <v>3</v>
      </c>
      <c r="N2483" t="s">
        <v>38</v>
      </c>
      <c r="O2483">
        <v>10</v>
      </c>
      <c r="P2483">
        <v>5</v>
      </c>
      <c r="Q2483" t="s">
        <v>103</v>
      </c>
      <c r="R2483" t="s">
        <v>104</v>
      </c>
      <c r="S2483" t="s">
        <v>62</v>
      </c>
      <c r="T2483" t="s">
        <v>105</v>
      </c>
      <c r="U2483" t="s">
        <v>89</v>
      </c>
      <c r="V2483">
        <v>49</v>
      </c>
      <c r="W2483">
        <v>63</v>
      </c>
      <c r="X2483" t="str">
        <f>IF(Table1[[#This Row],[Driver Age]]&lt;25,"(&lt;25) Young",IF(Table1[[#This Row],[Driver Age]]&lt;=60,"(25–60) Adult","(&gt;60) Senior"))</f>
        <v>(&gt;60) Senior</v>
      </c>
      <c r="Y2483" t="s">
        <v>44</v>
      </c>
      <c r="Z2483" t="s">
        <v>90</v>
      </c>
      <c r="AA2483" t="s">
        <v>45</v>
      </c>
      <c r="AB2483" t="s">
        <v>77</v>
      </c>
      <c r="AC2483">
        <v>4</v>
      </c>
      <c r="AD2483" t="s">
        <v>47</v>
      </c>
      <c r="AE2483" t="s">
        <v>65</v>
      </c>
      <c r="AF2483" t="s">
        <v>49</v>
      </c>
      <c r="AG2483" t="s">
        <v>50</v>
      </c>
      <c r="AH2483">
        <v>0.5</v>
      </c>
      <c r="AI2483" t="s">
        <v>66</v>
      </c>
      <c r="AJ2483" t="s">
        <v>109</v>
      </c>
    </row>
    <row r="2484" spans="1:36">
      <c r="A2484" t="s">
        <v>3833</v>
      </c>
      <c r="B2484">
        <f>1</f>
        <v>1</v>
      </c>
      <c r="C2484" t="s">
        <v>149</v>
      </c>
      <c r="D2484" t="str">
        <f>VLOOKUP(Table1[[#This Row],[State Name]], Lookup!$A$2:$B$33, 2, FALSE)</f>
        <v>AR</v>
      </c>
      <c r="E2484" t="s">
        <v>33</v>
      </c>
      <c r="F2484">
        <v>2021</v>
      </c>
      <c r="G2484" t="s">
        <v>111</v>
      </c>
      <c r="H2484">
        <f t="shared" si="38"/>
        <v>10</v>
      </c>
      <c r="I2484" s="3">
        <f>DATE(Table1[[#This Row],[Year]],Table1[[#This Row],[Month_Number]],1)</f>
        <v>44470</v>
      </c>
      <c r="J2484" t="s">
        <v>57</v>
      </c>
      <c r="K2484" t="s">
        <v>1101</v>
      </c>
      <c r="L2484" t="s">
        <v>59</v>
      </c>
      <c r="M2484">
        <v>1</v>
      </c>
      <c r="N2484" t="s">
        <v>86</v>
      </c>
      <c r="O2484">
        <v>5</v>
      </c>
      <c r="P2484">
        <v>3</v>
      </c>
      <c r="Q2484" t="s">
        <v>39</v>
      </c>
      <c r="R2484" t="s">
        <v>88</v>
      </c>
      <c r="S2484" t="s">
        <v>62</v>
      </c>
      <c r="T2484" t="s">
        <v>63</v>
      </c>
      <c r="U2484" t="s">
        <v>89</v>
      </c>
      <c r="V2484">
        <v>78</v>
      </c>
      <c r="W2484">
        <v>46</v>
      </c>
      <c r="X2484" t="str">
        <f>IF(Table1[[#This Row],[Driver Age]]&lt;25,"(&lt;25) Young",IF(Table1[[#This Row],[Driver Age]]&lt;=60,"(25–60) Adult","(&gt;60) Senior"))</f>
        <v>(25–60) Adult</v>
      </c>
      <c r="Y2484" t="s">
        <v>44</v>
      </c>
      <c r="Z2484" t="s">
        <v>33</v>
      </c>
      <c r="AA2484" t="s">
        <v>76</v>
      </c>
      <c r="AB2484" t="s">
        <v>77</v>
      </c>
      <c r="AC2484">
        <v>1</v>
      </c>
      <c r="AD2484" t="s">
        <v>47</v>
      </c>
      <c r="AE2484" t="s">
        <v>48</v>
      </c>
      <c r="AF2484" t="s">
        <v>49</v>
      </c>
      <c r="AG2484" t="s">
        <v>50</v>
      </c>
      <c r="AH2484">
        <v>0.6</v>
      </c>
      <c r="AI2484" t="s">
        <v>108</v>
      </c>
      <c r="AJ2484" t="s">
        <v>91</v>
      </c>
    </row>
    <row r="2485" spans="1:36">
      <c r="A2485" t="s">
        <v>3834</v>
      </c>
      <c r="B2485">
        <f>1</f>
        <v>1</v>
      </c>
      <c r="C2485" t="s">
        <v>234</v>
      </c>
      <c r="D2485" t="str">
        <f>VLOOKUP(Table1[[#This Row],[State Name]], Lookup!$A$2:$B$33, 2, FALSE)</f>
        <v>TR</v>
      </c>
      <c r="E2485" t="s">
        <v>33</v>
      </c>
      <c r="F2485">
        <v>2023</v>
      </c>
      <c r="G2485" t="s">
        <v>192</v>
      </c>
      <c r="H2485">
        <f t="shared" si="38"/>
        <v>3</v>
      </c>
      <c r="I2485" s="3">
        <f>DATE(Table1[[#This Row],[Year]],Table1[[#This Row],[Month_Number]],1)</f>
        <v>44986</v>
      </c>
      <c r="J2485" t="s">
        <v>101</v>
      </c>
      <c r="K2485" t="s">
        <v>2445</v>
      </c>
      <c r="L2485" t="s">
        <v>37</v>
      </c>
      <c r="M2485">
        <v>1</v>
      </c>
      <c r="N2485" t="s">
        <v>60</v>
      </c>
      <c r="O2485">
        <v>6</v>
      </c>
      <c r="P2485">
        <v>5</v>
      </c>
      <c r="Q2485" t="s">
        <v>103</v>
      </c>
      <c r="R2485" t="s">
        <v>40</v>
      </c>
      <c r="S2485" t="s">
        <v>62</v>
      </c>
      <c r="T2485" t="s">
        <v>105</v>
      </c>
      <c r="U2485" t="s">
        <v>89</v>
      </c>
      <c r="V2485">
        <v>71</v>
      </c>
      <c r="W2485">
        <v>36</v>
      </c>
      <c r="X2485" t="str">
        <f>IF(Table1[[#This Row],[Driver Age]]&lt;25,"(&lt;25) Young",IF(Table1[[#This Row],[Driver Age]]&lt;=60,"(25–60) Adult","(&gt;60) Senior"))</f>
        <v>(25–60) Adult</v>
      </c>
      <c r="Y2485" t="s">
        <v>44</v>
      </c>
      <c r="Z2485" t="s">
        <v>107</v>
      </c>
      <c r="AA2485" t="s">
        <v>76</v>
      </c>
      <c r="AB2485" t="s">
        <v>77</v>
      </c>
      <c r="AC2485">
        <v>2</v>
      </c>
      <c r="AD2485" t="s">
        <v>47</v>
      </c>
      <c r="AE2485" t="s">
        <v>79</v>
      </c>
      <c r="AF2485" t="s">
        <v>49</v>
      </c>
      <c r="AG2485" t="s">
        <v>50</v>
      </c>
      <c r="AH2485">
        <v>0.83</v>
      </c>
      <c r="AI2485" t="s">
        <v>108</v>
      </c>
      <c r="AJ2485" t="s">
        <v>91</v>
      </c>
    </row>
    <row r="2486" spans="1:36">
      <c r="A2486" t="s">
        <v>3835</v>
      </c>
      <c r="B2486">
        <f>1</f>
        <v>1</v>
      </c>
      <c r="C2486" t="s">
        <v>177</v>
      </c>
      <c r="D2486" t="str">
        <f>VLOOKUP(Table1[[#This Row],[State Name]], Lookup!$A$2:$B$33, 2, FALSE)</f>
        <v>MH</v>
      </c>
      <c r="E2486" t="s">
        <v>577</v>
      </c>
      <c r="F2486">
        <v>2023</v>
      </c>
      <c r="G2486" t="s">
        <v>111</v>
      </c>
      <c r="H2486">
        <f t="shared" si="38"/>
        <v>10</v>
      </c>
      <c r="I2486" s="3">
        <f>DATE(Table1[[#This Row],[Year]],Table1[[#This Row],[Month_Number]],1)</f>
        <v>45200</v>
      </c>
      <c r="J2486" t="s">
        <v>57</v>
      </c>
      <c r="K2486" t="s">
        <v>1523</v>
      </c>
      <c r="L2486" t="s">
        <v>59</v>
      </c>
      <c r="M2486">
        <v>1</v>
      </c>
      <c r="N2486" t="s">
        <v>113</v>
      </c>
      <c r="O2486">
        <v>5</v>
      </c>
      <c r="P2486">
        <v>5</v>
      </c>
      <c r="Q2486" t="s">
        <v>39</v>
      </c>
      <c r="R2486" t="s">
        <v>104</v>
      </c>
      <c r="S2486" t="s">
        <v>41</v>
      </c>
      <c r="T2486" t="s">
        <v>42</v>
      </c>
      <c r="U2486" t="s">
        <v>89</v>
      </c>
      <c r="V2486">
        <v>75</v>
      </c>
      <c r="W2486">
        <v>70</v>
      </c>
      <c r="X2486" t="str">
        <f>IF(Table1[[#This Row],[Driver Age]]&lt;25,"(&lt;25) Young",IF(Table1[[#This Row],[Driver Age]]&lt;=60,"(25–60) Adult","(&gt;60) Senior"))</f>
        <v>(&gt;60) Senior</v>
      </c>
      <c r="Y2486" t="s">
        <v>75</v>
      </c>
      <c r="Z2486" t="s">
        <v>33</v>
      </c>
      <c r="AA2486" t="s">
        <v>45</v>
      </c>
      <c r="AB2486" t="s">
        <v>97</v>
      </c>
      <c r="AC2486">
        <v>1</v>
      </c>
      <c r="AD2486" t="s">
        <v>47</v>
      </c>
      <c r="AE2486" t="s">
        <v>79</v>
      </c>
      <c r="AF2486" t="s">
        <v>49</v>
      </c>
      <c r="AG2486" t="s">
        <v>50</v>
      </c>
      <c r="AH2486">
        <v>1</v>
      </c>
      <c r="AI2486" t="s">
        <v>51</v>
      </c>
      <c r="AJ2486" t="s">
        <v>91</v>
      </c>
    </row>
    <row r="2487" spans="1:36">
      <c r="A2487" t="s">
        <v>3836</v>
      </c>
      <c r="B2487">
        <f>1</f>
        <v>1</v>
      </c>
      <c r="C2487" t="s">
        <v>294</v>
      </c>
      <c r="D2487" t="str">
        <f>VLOOKUP(Table1[[#This Row],[State Name]], Lookup!$A$2:$B$33, 2, FALSE)</f>
        <v>MZ</v>
      </c>
      <c r="E2487" t="s">
        <v>33</v>
      </c>
      <c r="F2487">
        <v>2021</v>
      </c>
      <c r="G2487" t="s">
        <v>34</v>
      </c>
      <c r="H2487">
        <f t="shared" si="38"/>
        <v>5</v>
      </c>
      <c r="I2487" s="3">
        <f>DATE(Table1[[#This Row],[Year]],Table1[[#This Row],[Month_Number]],1)</f>
        <v>44317</v>
      </c>
      <c r="J2487" t="s">
        <v>154</v>
      </c>
      <c r="K2487" t="s">
        <v>1205</v>
      </c>
      <c r="L2487" t="s">
        <v>37</v>
      </c>
      <c r="M2487">
        <v>3</v>
      </c>
      <c r="N2487" t="s">
        <v>162</v>
      </c>
      <c r="O2487">
        <v>3</v>
      </c>
      <c r="P2487">
        <v>4</v>
      </c>
      <c r="Q2487" t="s">
        <v>119</v>
      </c>
      <c r="R2487" t="s">
        <v>104</v>
      </c>
      <c r="S2487" t="s">
        <v>41</v>
      </c>
      <c r="T2487" t="s">
        <v>105</v>
      </c>
      <c r="U2487" t="s">
        <v>33</v>
      </c>
      <c r="V2487">
        <v>80</v>
      </c>
      <c r="W2487">
        <v>60</v>
      </c>
      <c r="X2487" t="str">
        <f>IF(Table1[[#This Row],[Driver Age]]&lt;25,"(&lt;25) Young",IF(Table1[[#This Row],[Driver Age]]&lt;=60,"(25–60) Adult","(&gt;60) Senior"))</f>
        <v>(25–60) Adult</v>
      </c>
      <c r="Y2487" t="s">
        <v>44</v>
      </c>
      <c r="Z2487" t="s">
        <v>107</v>
      </c>
      <c r="AA2487" t="s">
        <v>45</v>
      </c>
      <c r="AB2487" t="s">
        <v>97</v>
      </c>
      <c r="AC2487">
        <v>16</v>
      </c>
      <c r="AD2487" t="s">
        <v>135</v>
      </c>
      <c r="AE2487" t="s">
        <v>48</v>
      </c>
      <c r="AF2487" t="s">
        <v>26</v>
      </c>
      <c r="AG2487" t="s">
        <v>50</v>
      </c>
      <c r="AH2487">
        <v>1.33</v>
      </c>
      <c r="AI2487" t="s">
        <v>66</v>
      </c>
      <c r="AJ2487" t="s">
        <v>91</v>
      </c>
    </row>
    <row r="2488" spans="1:36">
      <c r="A2488" t="s">
        <v>3837</v>
      </c>
      <c r="B2488">
        <f>1</f>
        <v>1</v>
      </c>
      <c r="C2488" t="s">
        <v>149</v>
      </c>
      <c r="D2488" t="str">
        <f>VLOOKUP(Table1[[#This Row],[State Name]], Lookup!$A$2:$B$33, 2, FALSE)</f>
        <v>AR</v>
      </c>
      <c r="E2488" t="s">
        <v>33</v>
      </c>
      <c r="F2488">
        <v>2019</v>
      </c>
      <c r="G2488" t="s">
        <v>111</v>
      </c>
      <c r="H2488">
        <f t="shared" si="38"/>
        <v>10</v>
      </c>
      <c r="I2488" s="3">
        <f>DATE(Table1[[#This Row],[Year]],Table1[[#This Row],[Month_Number]],1)</f>
        <v>43739</v>
      </c>
      <c r="J2488" t="s">
        <v>57</v>
      </c>
      <c r="K2488" t="s">
        <v>3838</v>
      </c>
      <c r="L2488" t="s">
        <v>37</v>
      </c>
      <c r="M2488">
        <v>2</v>
      </c>
      <c r="N2488" t="s">
        <v>86</v>
      </c>
      <c r="O2488">
        <v>6</v>
      </c>
      <c r="P2488">
        <v>1</v>
      </c>
      <c r="Q2488" t="s">
        <v>39</v>
      </c>
      <c r="R2488" t="s">
        <v>61</v>
      </c>
      <c r="S2488" t="s">
        <v>41</v>
      </c>
      <c r="T2488" t="s">
        <v>42</v>
      </c>
      <c r="U2488" t="s">
        <v>33</v>
      </c>
      <c r="V2488">
        <v>65</v>
      </c>
      <c r="W2488">
        <v>66</v>
      </c>
      <c r="X2488" t="str">
        <f>IF(Table1[[#This Row],[Driver Age]]&lt;25,"(&lt;25) Young",IF(Table1[[#This Row],[Driver Age]]&lt;=60,"(25–60) Adult","(&gt;60) Senior"))</f>
        <v>(&gt;60) Senior</v>
      </c>
      <c r="Y2488" t="s">
        <v>44</v>
      </c>
      <c r="Z2488" t="s">
        <v>33</v>
      </c>
      <c r="AA2488" t="s">
        <v>45</v>
      </c>
      <c r="AB2488" t="s">
        <v>64</v>
      </c>
      <c r="AC2488">
        <v>11</v>
      </c>
      <c r="AD2488" t="s">
        <v>78</v>
      </c>
      <c r="AE2488" t="s">
        <v>65</v>
      </c>
      <c r="AF2488" t="s">
        <v>49</v>
      </c>
      <c r="AG2488" t="s">
        <v>50</v>
      </c>
      <c r="AH2488">
        <v>0.17</v>
      </c>
      <c r="AI2488" t="s">
        <v>51</v>
      </c>
      <c r="AJ2488" t="s">
        <v>52</v>
      </c>
    </row>
    <row r="2489" spans="1:36">
      <c r="A2489" t="s">
        <v>3839</v>
      </c>
      <c r="B2489">
        <f>1</f>
        <v>1</v>
      </c>
      <c r="C2489" t="s">
        <v>197</v>
      </c>
      <c r="D2489" t="str">
        <f>VLOOKUP(Table1[[#This Row],[State Name]], Lookup!$A$2:$B$33, 2, FALSE)</f>
        <v>GJ</v>
      </c>
      <c r="E2489" t="s">
        <v>245</v>
      </c>
      <c r="F2489">
        <v>2019</v>
      </c>
      <c r="G2489" t="s">
        <v>192</v>
      </c>
      <c r="H2489">
        <f t="shared" si="38"/>
        <v>3</v>
      </c>
      <c r="I2489" s="3">
        <f>DATE(Table1[[#This Row],[Year]],Table1[[#This Row],[Month_Number]],1)</f>
        <v>43525</v>
      </c>
      <c r="J2489" t="s">
        <v>154</v>
      </c>
      <c r="K2489" t="s">
        <v>3725</v>
      </c>
      <c r="L2489" t="s">
        <v>59</v>
      </c>
      <c r="M2489">
        <v>1</v>
      </c>
      <c r="N2489" t="s">
        <v>113</v>
      </c>
      <c r="O2489">
        <v>8</v>
      </c>
      <c r="P2489">
        <v>2</v>
      </c>
      <c r="Q2489" t="s">
        <v>103</v>
      </c>
      <c r="R2489" t="s">
        <v>61</v>
      </c>
      <c r="S2489" t="s">
        <v>62</v>
      </c>
      <c r="T2489" t="s">
        <v>63</v>
      </c>
      <c r="U2489" t="s">
        <v>33</v>
      </c>
      <c r="V2489">
        <v>38</v>
      </c>
      <c r="W2489">
        <v>68</v>
      </c>
      <c r="X2489" t="str">
        <f>IF(Table1[[#This Row],[Driver Age]]&lt;25,"(&lt;25) Young",IF(Table1[[#This Row],[Driver Age]]&lt;=60,"(25–60) Adult","(&gt;60) Senior"))</f>
        <v>(&gt;60) Senior</v>
      </c>
      <c r="Y2489" t="s">
        <v>44</v>
      </c>
      <c r="Z2489" t="s">
        <v>90</v>
      </c>
      <c r="AA2489" t="s">
        <v>76</v>
      </c>
      <c r="AB2489" t="s">
        <v>64</v>
      </c>
      <c r="AC2489">
        <v>3</v>
      </c>
      <c r="AD2489" t="s">
        <v>47</v>
      </c>
      <c r="AE2489" t="s">
        <v>65</v>
      </c>
      <c r="AF2489" t="s">
        <v>26</v>
      </c>
      <c r="AG2489" t="s">
        <v>50</v>
      </c>
      <c r="AH2489">
        <v>0.25</v>
      </c>
      <c r="AI2489" t="s">
        <v>51</v>
      </c>
      <c r="AJ2489" t="s">
        <v>109</v>
      </c>
    </row>
    <row r="2490" spans="1:36">
      <c r="A2490" t="s">
        <v>3840</v>
      </c>
      <c r="B2490">
        <f>1</f>
        <v>1</v>
      </c>
      <c r="C2490" t="s">
        <v>137</v>
      </c>
      <c r="D2490" t="str">
        <f>VLOOKUP(Table1[[#This Row],[State Name]], Lookup!$A$2:$B$33, 2, FALSE)</f>
        <v>AS</v>
      </c>
      <c r="E2490" t="s">
        <v>33</v>
      </c>
      <c r="F2490">
        <v>2022</v>
      </c>
      <c r="G2490" t="s">
        <v>111</v>
      </c>
      <c r="H2490">
        <f t="shared" si="38"/>
        <v>10</v>
      </c>
      <c r="I2490" s="3">
        <f>DATE(Table1[[#This Row],[Year]],Table1[[#This Row],[Month_Number]],1)</f>
        <v>44835</v>
      </c>
      <c r="J2490" t="s">
        <v>146</v>
      </c>
      <c r="K2490" t="s">
        <v>713</v>
      </c>
      <c r="L2490" t="s">
        <v>37</v>
      </c>
      <c r="M2490">
        <v>4</v>
      </c>
      <c r="N2490" t="s">
        <v>38</v>
      </c>
      <c r="O2490">
        <v>3</v>
      </c>
      <c r="P2490">
        <v>3</v>
      </c>
      <c r="Q2490" t="s">
        <v>39</v>
      </c>
      <c r="R2490" t="s">
        <v>104</v>
      </c>
      <c r="S2490" t="s">
        <v>62</v>
      </c>
      <c r="T2490" t="s">
        <v>74</v>
      </c>
      <c r="U2490" t="s">
        <v>43</v>
      </c>
      <c r="V2490">
        <v>80</v>
      </c>
      <c r="W2490">
        <v>47</v>
      </c>
      <c r="X2490" t="str">
        <f>IF(Table1[[#This Row],[Driver Age]]&lt;25,"(&lt;25) Young",IF(Table1[[#This Row],[Driver Age]]&lt;=60,"(25–60) Adult","(&gt;60) Senior"))</f>
        <v>(25–60) Adult</v>
      </c>
      <c r="Y2490" t="s">
        <v>44</v>
      </c>
      <c r="Z2490" t="s">
        <v>107</v>
      </c>
      <c r="AA2490" t="s">
        <v>45</v>
      </c>
      <c r="AB2490" t="s">
        <v>64</v>
      </c>
      <c r="AC2490">
        <v>4</v>
      </c>
      <c r="AD2490" t="s">
        <v>47</v>
      </c>
      <c r="AE2490" t="s">
        <v>79</v>
      </c>
      <c r="AF2490" t="s">
        <v>49</v>
      </c>
      <c r="AG2490" t="s">
        <v>50</v>
      </c>
      <c r="AH2490">
        <v>1</v>
      </c>
      <c r="AI2490" t="s">
        <v>108</v>
      </c>
      <c r="AJ2490" t="s">
        <v>91</v>
      </c>
    </row>
    <row r="2491" spans="1:36">
      <c r="A2491" t="s">
        <v>3841</v>
      </c>
      <c r="B2491">
        <f>1</f>
        <v>1</v>
      </c>
      <c r="C2491" t="s">
        <v>327</v>
      </c>
      <c r="D2491" t="str">
        <f>VLOOKUP(Table1[[#This Row],[State Name]], Lookup!$A$2:$B$33, 2, FALSE)</f>
        <v>MN</v>
      </c>
      <c r="E2491" t="s">
        <v>33</v>
      </c>
      <c r="F2491">
        <v>2021</v>
      </c>
      <c r="G2491" t="s">
        <v>138</v>
      </c>
      <c r="H2491">
        <f t="shared" si="38"/>
        <v>9</v>
      </c>
      <c r="I2491" s="3">
        <f>DATE(Table1[[#This Row],[Year]],Table1[[#This Row],[Month_Number]],1)</f>
        <v>44440</v>
      </c>
      <c r="J2491" t="s">
        <v>35</v>
      </c>
      <c r="K2491" t="s">
        <v>199</v>
      </c>
      <c r="L2491" t="s">
        <v>59</v>
      </c>
      <c r="M2491">
        <v>2</v>
      </c>
      <c r="N2491" t="s">
        <v>162</v>
      </c>
      <c r="O2491">
        <v>10</v>
      </c>
      <c r="P2491">
        <v>2</v>
      </c>
      <c r="Q2491" t="s">
        <v>72</v>
      </c>
      <c r="R2491" t="s">
        <v>61</v>
      </c>
      <c r="S2491" t="s">
        <v>73</v>
      </c>
      <c r="T2491" t="s">
        <v>105</v>
      </c>
      <c r="U2491" t="s">
        <v>89</v>
      </c>
      <c r="V2491">
        <v>60</v>
      </c>
      <c r="W2491">
        <v>23</v>
      </c>
      <c r="X2491" t="str">
        <f>IF(Table1[[#This Row],[Driver Age]]&lt;25,"(&lt;25) Young",IF(Table1[[#This Row],[Driver Age]]&lt;=60,"(25–60) Adult","(&gt;60) Senior"))</f>
        <v>(&lt;25) Young</v>
      </c>
      <c r="Y2491" t="s">
        <v>44</v>
      </c>
      <c r="Z2491" t="s">
        <v>90</v>
      </c>
      <c r="AA2491" t="s">
        <v>45</v>
      </c>
      <c r="AB2491" t="s">
        <v>77</v>
      </c>
      <c r="AC2491">
        <v>15</v>
      </c>
      <c r="AD2491" t="s">
        <v>135</v>
      </c>
      <c r="AE2491" t="s">
        <v>48</v>
      </c>
      <c r="AF2491" t="s">
        <v>49</v>
      </c>
      <c r="AG2491" t="s">
        <v>50</v>
      </c>
      <c r="AH2491">
        <v>0.2</v>
      </c>
      <c r="AI2491" t="s">
        <v>168</v>
      </c>
      <c r="AJ2491" t="s">
        <v>52</v>
      </c>
    </row>
    <row r="2492" spans="1:36">
      <c r="A2492" t="s">
        <v>3842</v>
      </c>
      <c r="B2492">
        <f>1</f>
        <v>1</v>
      </c>
      <c r="C2492" t="s">
        <v>294</v>
      </c>
      <c r="D2492" t="str">
        <f>VLOOKUP(Table1[[#This Row],[State Name]], Lookup!$A$2:$B$33, 2, FALSE)</f>
        <v>MZ</v>
      </c>
      <c r="E2492" t="s">
        <v>33</v>
      </c>
      <c r="F2492">
        <v>2023</v>
      </c>
      <c r="G2492" t="s">
        <v>124</v>
      </c>
      <c r="H2492">
        <f t="shared" si="38"/>
        <v>7</v>
      </c>
      <c r="I2492" s="3">
        <f>DATE(Table1[[#This Row],[Year]],Table1[[#This Row],[Month_Number]],1)</f>
        <v>45108</v>
      </c>
      <c r="J2492" t="s">
        <v>101</v>
      </c>
      <c r="K2492" t="s">
        <v>2578</v>
      </c>
      <c r="L2492" t="s">
        <v>50</v>
      </c>
      <c r="M2492">
        <v>2</v>
      </c>
      <c r="N2492" t="s">
        <v>162</v>
      </c>
      <c r="O2492">
        <v>6</v>
      </c>
      <c r="P2492">
        <v>1</v>
      </c>
      <c r="Q2492" t="s">
        <v>39</v>
      </c>
      <c r="R2492" t="s">
        <v>104</v>
      </c>
      <c r="S2492" t="s">
        <v>41</v>
      </c>
      <c r="T2492" t="s">
        <v>74</v>
      </c>
      <c r="U2492" t="s">
        <v>89</v>
      </c>
      <c r="V2492">
        <v>103</v>
      </c>
      <c r="W2492">
        <v>63</v>
      </c>
      <c r="X2492" t="str">
        <f>IF(Table1[[#This Row],[Driver Age]]&lt;25,"(&lt;25) Young",IF(Table1[[#This Row],[Driver Age]]&lt;=60,"(25–60) Adult","(&gt;60) Senior"))</f>
        <v>(&gt;60) Senior</v>
      </c>
      <c r="Y2492" t="s">
        <v>75</v>
      </c>
      <c r="Z2492" t="s">
        <v>33</v>
      </c>
      <c r="AA2492" t="s">
        <v>45</v>
      </c>
      <c r="AB2492" t="s">
        <v>64</v>
      </c>
      <c r="AC2492">
        <v>7</v>
      </c>
      <c r="AD2492" t="s">
        <v>78</v>
      </c>
      <c r="AE2492" t="s">
        <v>79</v>
      </c>
      <c r="AF2492" t="s">
        <v>49</v>
      </c>
      <c r="AG2492" t="s">
        <v>50</v>
      </c>
      <c r="AH2492">
        <v>0.17</v>
      </c>
      <c r="AI2492" t="s">
        <v>66</v>
      </c>
      <c r="AJ2492" t="s">
        <v>67</v>
      </c>
    </row>
    <row r="2493" spans="1:36">
      <c r="A2493" t="s">
        <v>3843</v>
      </c>
      <c r="B2493">
        <f>1</f>
        <v>1</v>
      </c>
      <c r="C2493" t="s">
        <v>93</v>
      </c>
      <c r="D2493" t="str">
        <f>VLOOKUP(Table1[[#This Row],[State Name]], Lookup!$A$2:$B$33, 2, FALSE)</f>
        <v>SK</v>
      </c>
      <c r="E2493" t="s">
        <v>33</v>
      </c>
      <c r="F2493">
        <v>2020</v>
      </c>
      <c r="G2493" t="s">
        <v>171</v>
      </c>
      <c r="H2493">
        <f t="shared" si="38"/>
        <v>2</v>
      </c>
      <c r="I2493" s="3">
        <f>DATE(Table1[[#This Row],[Year]],Table1[[#This Row],[Month_Number]],1)</f>
        <v>43862</v>
      </c>
      <c r="J2493" t="s">
        <v>35</v>
      </c>
      <c r="K2493" t="s">
        <v>1473</v>
      </c>
      <c r="L2493" t="s">
        <v>37</v>
      </c>
      <c r="M2493">
        <v>2</v>
      </c>
      <c r="N2493" t="s">
        <v>60</v>
      </c>
      <c r="O2493">
        <v>7</v>
      </c>
      <c r="P2493">
        <v>0</v>
      </c>
      <c r="Q2493" t="s">
        <v>72</v>
      </c>
      <c r="R2493" t="s">
        <v>88</v>
      </c>
      <c r="S2493" t="s">
        <v>62</v>
      </c>
      <c r="T2493" t="s">
        <v>74</v>
      </c>
      <c r="U2493" t="s">
        <v>89</v>
      </c>
      <c r="V2493">
        <v>54</v>
      </c>
      <c r="W2493">
        <v>57</v>
      </c>
      <c r="X2493" t="str">
        <f>IF(Table1[[#This Row],[Driver Age]]&lt;25,"(&lt;25) Young",IF(Table1[[#This Row],[Driver Age]]&lt;=60,"(25–60) Adult","(&gt;60) Senior"))</f>
        <v>(25–60) Adult</v>
      </c>
      <c r="Y2493" t="s">
        <v>44</v>
      </c>
      <c r="Z2493" t="s">
        <v>90</v>
      </c>
      <c r="AA2493" t="s">
        <v>76</v>
      </c>
      <c r="AB2493" t="s">
        <v>64</v>
      </c>
      <c r="AC2493">
        <v>20</v>
      </c>
      <c r="AD2493" t="s">
        <v>114</v>
      </c>
      <c r="AE2493" t="s">
        <v>48</v>
      </c>
      <c r="AF2493" t="s">
        <v>49</v>
      </c>
      <c r="AG2493" t="s">
        <v>143</v>
      </c>
      <c r="AH2493">
        <v>0</v>
      </c>
      <c r="AI2493" t="s">
        <v>66</v>
      </c>
      <c r="AJ2493" t="s">
        <v>52</v>
      </c>
    </row>
    <row r="2494" spans="1:36">
      <c r="A2494" t="s">
        <v>3844</v>
      </c>
      <c r="B2494">
        <f>1</f>
        <v>1</v>
      </c>
      <c r="C2494" t="s">
        <v>141</v>
      </c>
      <c r="D2494" t="str">
        <f>VLOOKUP(Table1[[#This Row],[State Name]], Lookup!$A$2:$B$33, 2, FALSE)</f>
        <v>BR</v>
      </c>
      <c r="E2494" t="s">
        <v>33</v>
      </c>
      <c r="F2494">
        <v>2019</v>
      </c>
      <c r="G2494" t="s">
        <v>138</v>
      </c>
      <c r="H2494">
        <f t="shared" si="38"/>
        <v>9</v>
      </c>
      <c r="I2494" s="3">
        <f>DATE(Table1[[#This Row],[Year]],Table1[[#This Row],[Month_Number]],1)</f>
        <v>43709</v>
      </c>
      <c r="J2494" t="s">
        <v>35</v>
      </c>
      <c r="K2494" t="s">
        <v>1103</v>
      </c>
      <c r="L2494" t="s">
        <v>37</v>
      </c>
      <c r="M2494">
        <v>5</v>
      </c>
      <c r="N2494" t="s">
        <v>86</v>
      </c>
      <c r="O2494">
        <v>10</v>
      </c>
      <c r="P2494">
        <v>1</v>
      </c>
      <c r="Q2494" t="s">
        <v>72</v>
      </c>
      <c r="R2494" t="s">
        <v>61</v>
      </c>
      <c r="S2494" t="s">
        <v>120</v>
      </c>
      <c r="T2494" t="s">
        <v>74</v>
      </c>
      <c r="U2494" t="s">
        <v>89</v>
      </c>
      <c r="V2494">
        <v>48</v>
      </c>
      <c r="W2494">
        <v>25</v>
      </c>
      <c r="X2494" t="str">
        <f>IF(Table1[[#This Row],[Driver Age]]&lt;25,"(&lt;25) Young",IF(Table1[[#This Row],[Driver Age]]&lt;=60,"(25–60) Adult","(&gt;60) Senior"))</f>
        <v>(25–60) Adult</v>
      </c>
      <c r="Y2494" t="s">
        <v>75</v>
      </c>
      <c r="Z2494" t="s">
        <v>90</v>
      </c>
      <c r="AA2494" t="s">
        <v>45</v>
      </c>
      <c r="AB2494" t="s">
        <v>97</v>
      </c>
      <c r="AC2494">
        <v>3</v>
      </c>
      <c r="AD2494" t="s">
        <v>47</v>
      </c>
      <c r="AE2494" t="s">
        <v>65</v>
      </c>
      <c r="AF2494" t="s">
        <v>49</v>
      </c>
      <c r="AG2494" t="s">
        <v>50</v>
      </c>
      <c r="AH2494">
        <v>0.1</v>
      </c>
      <c r="AI2494" t="s">
        <v>80</v>
      </c>
      <c r="AJ2494" t="s">
        <v>109</v>
      </c>
    </row>
    <row r="2495" spans="1:36">
      <c r="A2495" t="s">
        <v>3845</v>
      </c>
      <c r="B2495">
        <f>1</f>
        <v>1</v>
      </c>
      <c r="C2495" t="s">
        <v>93</v>
      </c>
      <c r="D2495" t="str">
        <f>VLOOKUP(Table1[[#This Row],[State Name]], Lookup!$A$2:$B$33, 2, FALSE)</f>
        <v>SK</v>
      </c>
      <c r="E2495" t="s">
        <v>33</v>
      </c>
      <c r="F2495">
        <v>2018</v>
      </c>
      <c r="G2495" t="s">
        <v>100</v>
      </c>
      <c r="H2495">
        <f t="shared" si="38"/>
        <v>11</v>
      </c>
      <c r="I2495" s="3">
        <f>DATE(Table1[[#This Row],[Year]],Table1[[#This Row],[Month_Number]],1)</f>
        <v>43405</v>
      </c>
      <c r="J2495" t="s">
        <v>57</v>
      </c>
      <c r="K2495" t="s">
        <v>618</v>
      </c>
      <c r="L2495" t="s">
        <v>50</v>
      </c>
      <c r="M2495">
        <v>2</v>
      </c>
      <c r="N2495" t="s">
        <v>86</v>
      </c>
      <c r="O2495">
        <v>4</v>
      </c>
      <c r="P2495">
        <v>0</v>
      </c>
      <c r="Q2495" t="s">
        <v>119</v>
      </c>
      <c r="R2495" t="s">
        <v>104</v>
      </c>
      <c r="S2495" t="s">
        <v>73</v>
      </c>
      <c r="T2495" t="s">
        <v>42</v>
      </c>
      <c r="U2495" t="s">
        <v>43</v>
      </c>
      <c r="V2495">
        <v>93</v>
      </c>
      <c r="W2495">
        <v>32</v>
      </c>
      <c r="X2495" t="str">
        <f>IF(Table1[[#This Row],[Driver Age]]&lt;25,"(&lt;25) Young",IF(Table1[[#This Row],[Driver Age]]&lt;=60,"(25–60) Adult","(&gt;60) Senior"))</f>
        <v>(25–60) Adult</v>
      </c>
      <c r="Y2495" t="s">
        <v>44</v>
      </c>
      <c r="Z2495" t="s">
        <v>90</v>
      </c>
      <c r="AA2495" t="s">
        <v>45</v>
      </c>
      <c r="AB2495" t="s">
        <v>46</v>
      </c>
      <c r="AC2495">
        <v>21</v>
      </c>
      <c r="AD2495" t="s">
        <v>47</v>
      </c>
      <c r="AE2495" t="s">
        <v>65</v>
      </c>
      <c r="AF2495" t="s">
        <v>49</v>
      </c>
      <c r="AG2495" t="s">
        <v>143</v>
      </c>
      <c r="AH2495">
        <v>0</v>
      </c>
      <c r="AI2495" t="s">
        <v>80</v>
      </c>
      <c r="AJ2495" t="s">
        <v>67</v>
      </c>
    </row>
    <row r="2496" spans="1:36">
      <c r="A2496" t="s">
        <v>3846</v>
      </c>
      <c r="B2496">
        <f>1</f>
        <v>1</v>
      </c>
      <c r="C2496" t="s">
        <v>157</v>
      </c>
      <c r="D2496" t="str">
        <f>VLOOKUP(Table1[[#This Row],[State Name]], Lookup!$A$2:$B$33, 2, FALSE)</f>
        <v>KA</v>
      </c>
      <c r="E2496" t="s">
        <v>302</v>
      </c>
      <c r="F2496">
        <v>2023</v>
      </c>
      <c r="G2496" t="s">
        <v>192</v>
      </c>
      <c r="H2496">
        <f t="shared" si="38"/>
        <v>3</v>
      </c>
      <c r="I2496" s="3">
        <f>DATE(Table1[[#This Row],[Year]],Table1[[#This Row],[Month_Number]],1)</f>
        <v>44986</v>
      </c>
      <c r="J2496" t="s">
        <v>95</v>
      </c>
      <c r="K2496" t="s">
        <v>3847</v>
      </c>
      <c r="L2496" t="s">
        <v>50</v>
      </c>
      <c r="M2496">
        <v>1</v>
      </c>
      <c r="N2496" t="s">
        <v>86</v>
      </c>
      <c r="O2496">
        <v>8</v>
      </c>
      <c r="P2496">
        <v>3</v>
      </c>
      <c r="Q2496" t="s">
        <v>39</v>
      </c>
      <c r="R2496" t="s">
        <v>40</v>
      </c>
      <c r="S2496" t="s">
        <v>62</v>
      </c>
      <c r="T2496" t="s">
        <v>74</v>
      </c>
      <c r="U2496" t="s">
        <v>106</v>
      </c>
      <c r="V2496">
        <v>62</v>
      </c>
      <c r="W2496">
        <v>20</v>
      </c>
      <c r="X2496" t="str">
        <f>IF(Table1[[#This Row],[Driver Age]]&lt;25,"(&lt;25) Young",IF(Table1[[#This Row],[Driver Age]]&lt;=60,"(25–60) Adult","(&gt;60) Senior"))</f>
        <v>(&lt;25) Young</v>
      </c>
      <c r="Y2496" t="s">
        <v>44</v>
      </c>
      <c r="Z2496" t="s">
        <v>33</v>
      </c>
      <c r="AA2496" t="s">
        <v>45</v>
      </c>
      <c r="AB2496" t="s">
        <v>97</v>
      </c>
      <c r="AC2496">
        <v>1</v>
      </c>
      <c r="AD2496" t="s">
        <v>47</v>
      </c>
      <c r="AE2496" t="s">
        <v>79</v>
      </c>
      <c r="AF2496" t="s">
        <v>49</v>
      </c>
      <c r="AG2496" t="s">
        <v>50</v>
      </c>
      <c r="AH2496">
        <v>0.38</v>
      </c>
      <c r="AI2496" t="s">
        <v>168</v>
      </c>
      <c r="AJ2496" t="s">
        <v>52</v>
      </c>
    </row>
    <row r="2497" spans="1:36">
      <c r="A2497" t="s">
        <v>3848</v>
      </c>
      <c r="B2497">
        <f>1</f>
        <v>1</v>
      </c>
      <c r="C2497" t="s">
        <v>93</v>
      </c>
      <c r="D2497" t="str">
        <f>VLOOKUP(Table1[[#This Row],[State Name]], Lookup!$A$2:$B$33, 2, FALSE)</f>
        <v>SK</v>
      </c>
      <c r="E2497" t="s">
        <v>33</v>
      </c>
      <c r="F2497">
        <v>2020</v>
      </c>
      <c r="G2497" t="s">
        <v>56</v>
      </c>
      <c r="H2497">
        <f t="shared" si="38"/>
        <v>1</v>
      </c>
      <c r="I2497" s="3">
        <f>DATE(Table1[[#This Row],[Year]],Table1[[#This Row],[Month_Number]],1)</f>
        <v>43831</v>
      </c>
      <c r="J2497" t="s">
        <v>35</v>
      </c>
      <c r="K2497" t="s">
        <v>1797</v>
      </c>
      <c r="L2497" t="s">
        <v>37</v>
      </c>
      <c r="M2497">
        <v>2</v>
      </c>
      <c r="N2497" t="s">
        <v>71</v>
      </c>
      <c r="O2497">
        <v>4</v>
      </c>
      <c r="P2497">
        <v>4</v>
      </c>
      <c r="Q2497" t="s">
        <v>39</v>
      </c>
      <c r="R2497" t="s">
        <v>40</v>
      </c>
      <c r="S2497" t="s">
        <v>62</v>
      </c>
      <c r="T2497" t="s">
        <v>63</v>
      </c>
      <c r="U2497" t="s">
        <v>106</v>
      </c>
      <c r="V2497">
        <v>63</v>
      </c>
      <c r="W2497">
        <v>63</v>
      </c>
      <c r="X2497" t="str">
        <f>IF(Table1[[#This Row],[Driver Age]]&lt;25,"(&lt;25) Young",IF(Table1[[#This Row],[Driver Age]]&lt;=60,"(25–60) Adult","(&gt;60) Senior"))</f>
        <v>(&gt;60) Senior</v>
      </c>
      <c r="Y2497" t="s">
        <v>44</v>
      </c>
      <c r="Z2497" t="s">
        <v>90</v>
      </c>
      <c r="AA2497" t="s">
        <v>76</v>
      </c>
      <c r="AB2497" t="s">
        <v>97</v>
      </c>
      <c r="AC2497">
        <v>2</v>
      </c>
      <c r="AD2497" t="s">
        <v>47</v>
      </c>
      <c r="AE2497" t="s">
        <v>48</v>
      </c>
      <c r="AF2497" t="s">
        <v>49</v>
      </c>
      <c r="AG2497" t="s">
        <v>50</v>
      </c>
      <c r="AH2497">
        <v>1</v>
      </c>
      <c r="AI2497" t="s">
        <v>66</v>
      </c>
      <c r="AJ2497" t="s">
        <v>52</v>
      </c>
    </row>
    <row r="2498" spans="1:36">
      <c r="A2498" t="s">
        <v>3849</v>
      </c>
      <c r="B2498">
        <f>1</f>
        <v>1</v>
      </c>
      <c r="C2498" t="s">
        <v>215</v>
      </c>
      <c r="D2498" t="str">
        <f>VLOOKUP(Table1[[#This Row],[State Name]], Lookup!$A$2:$B$33, 2, FALSE)</f>
        <v>KL</v>
      </c>
      <c r="E2498" t="s">
        <v>33</v>
      </c>
      <c r="F2498">
        <v>2022</v>
      </c>
      <c r="G2498" t="s">
        <v>124</v>
      </c>
      <c r="H2498">
        <f t="shared" ref="H2498:H2561" si="39">MONTH(DATEVALUE(G2498 &amp; " 5"))</f>
        <v>7</v>
      </c>
      <c r="I2498" s="3">
        <f>DATE(Table1[[#This Row],[Year]],Table1[[#This Row],[Month_Number]],1)</f>
        <v>44743</v>
      </c>
      <c r="J2498" t="s">
        <v>154</v>
      </c>
      <c r="K2498" t="s">
        <v>3850</v>
      </c>
      <c r="L2498" t="s">
        <v>59</v>
      </c>
      <c r="M2498">
        <v>3</v>
      </c>
      <c r="N2498" t="s">
        <v>38</v>
      </c>
      <c r="O2498">
        <v>8</v>
      </c>
      <c r="P2498">
        <v>1</v>
      </c>
      <c r="Q2498" t="s">
        <v>119</v>
      </c>
      <c r="R2498" t="s">
        <v>61</v>
      </c>
      <c r="S2498" t="s">
        <v>41</v>
      </c>
      <c r="T2498" t="s">
        <v>63</v>
      </c>
      <c r="U2498" t="s">
        <v>43</v>
      </c>
      <c r="V2498">
        <v>96</v>
      </c>
      <c r="W2498">
        <v>25</v>
      </c>
      <c r="X2498" t="str">
        <f>IF(Table1[[#This Row],[Driver Age]]&lt;25,"(&lt;25) Young",IF(Table1[[#This Row],[Driver Age]]&lt;=60,"(25–60) Adult","(&gt;60) Senior"))</f>
        <v>(25–60) Adult</v>
      </c>
      <c r="Y2498" t="s">
        <v>75</v>
      </c>
      <c r="Z2498" t="s">
        <v>90</v>
      </c>
      <c r="AA2498" t="s">
        <v>45</v>
      </c>
      <c r="AB2498" t="s">
        <v>77</v>
      </c>
      <c r="AC2498">
        <v>9</v>
      </c>
      <c r="AD2498" t="s">
        <v>78</v>
      </c>
      <c r="AE2498" t="s">
        <v>79</v>
      </c>
      <c r="AF2498" t="s">
        <v>26</v>
      </c>
      <c r="AG2498" t="s">
        <v>50</v>
      </c>
      <c r="AH2498">
        <v>0.12</v>
      </c>
      <c r="AI2498" t="s">
        <v>80</v>
      </c>
      <c r="AJ2498" t="s">
        <v>67</v>
      </c>
    </row>
    <row r="2499" spans="1:36">
      <c r="A2499" t="s">
        <v>3851</v>
      </c>
      <c r="B2499">
        <f>1</f>
        <v>1</v>
      </c>
      <c r="C2499" t="s">
        <v>211</v>
      </c>
      <c r="D2499" t="str">
        <f>VLOOKUP(Table1[[#This Row],[State Name]], Lookup!$A$2:$B$33, 2, FALSE)</f>
        <v>WB</v>
      </c>
      <c r="E2499" t="s">
        <v>212</v>
      </c>
      <c r="F2499">
        <v>2021</v>
      </c>
      <c r="G2499" t="s">
        <v>100</v>
      </c>
      <c r="H2499">
        <f t="shared" si="39"/>
        <v>11</v>
      </c>
      <c r="I2499" s="3">
        <f>DATE(Table1[[#This Row],[Year]],Table1[[#This Row],[Month_Number]],1)</f>
        <v>44501</v>
      </c>
      <c r="J2499" t="s">
        <v>84</v>
      </c>
      <c r="K2499" t="s">
        <v>1769</v>
      </c>
      <c r="L2499" t="s">
        <v>50</v>
      </c>
      <c r="M2499">
        <v>5</v>
      </c>
      <c r="N2499" t="s">
        <v>60</v>
      </c>
      <c r="O2499">
        <v>9</v>
      </c>
      <c r="P2499">
        <v>1</v>
      </c>
      <c r="Q2499" t="s">
        <v>39</v>
      </c>
      <c r="R2499" t="s">
        <v>40</v>
      </c>
      <c r="S2499" t="s">
        <v>120</v>
      </c>
      <c r="T2499" t="s">
        <v>63</v>
      </c>
      <c r="U2499" t="s">
        <v>43</v>
      </c>
      <c r="V2499">
        <v>59</v>
      </c>
      <c r="W2499">
        <v>40</v>
      </c>
      <c r="X2499" t="str">
        <f>IF(Table1[[#This Row],[Driver Age]]&lt;25,"(&lt;25) Young",IF(Table1[[#This Row],[Driver Age]]&lt;=60,"(25–60) Adult","(&gt;60) Senior"))</f>
        <v>(25–60) Adult</v>
      </c>
      <c r="Y2499" t="s">
        <v>44</v>
      </c>
      <c r="Z2499" t="s">
        <v>33</v>
      </c>
      <c r="AA2499" t="s">
        <v>45</v>
      </c>
      <c r="AB2499" t="s">
        <v>64</v>
      </c>
      <c r="AC2499">
        <v>21</v>
      </c>
      <c r="AD2499" t="s">
        <v>47</v>
      </c>
      <c r="AE2499" t="s">
        <v>48</v>
      </c>
      <c r="AF2499" t="s">
        <v>26</v>
      </c>
      <c r="AG2499" t="s">
        <v>50</v>
      </c>
      <c r="AH2499">
        <v>0.11</v>
      </c>
      <c r="AI2499" t="s">
        <v>108</v>
      </c>
      <c r="AJ2499" t="s">
        <v>52</v>
      </c>
    </row>
    <row r="2500" spans="1:36">
      <c r="A2500" t="s">
        <v>3852</v>
      </c>
      <c r="B2500">
        <f>1</f>
        <v>1</v>
      </c>
      <c r="C2500" t="s">
        <v>220</v>
      </c>
      <c r="D2500" t="str">
        <f>VLOOKUP(Table1[[#This Row],[State Name]], Lookup!$A$2:$B$33, 2, FALSE)</f>
        <v>NL</v>
      </c>
      <c r="E2500" t="s">
        <v>33</v>
      </c>
      <c r="F2500">
        <v>2023</v>
      </c>
      <c r="G2500" t="s">
        <v>111</v>
      </c>
      <c r="H2500">
        <f t="shared" si="39"/>
        <v>10</v>
      </c>
      <c r="I2500" s="3">
        <f>DATE(Table1[[#This Row],[Year]],Table1[[#This Row],[Month_Number]],1)</f>
        <v>45200</v>
      </c>
      <c r="J2500" t="s">
        <v>95</v>
      </c>
      <c r="K2500" t="s">
        <v>1198</v>
      </c>
      <c r="L2500" t="s">
        <v>50</v>
      </c>
      <c r="M2500">
        <v>3</v>
      </c>
      <c r="N2500" t="s">
        <v>86</v>
      </c>
      <c r="O2500">
        <v>2</v>
      </c>
      <c r="P2500">
        <v>1</v>
      </c>
      <c r="Q2500" t="s">
        <v>103</v>
      </c>
      <c r="R2500" t="s">
        <v>104</v>
      </c>
      <c r="S2500" t="s">
        <v>62</v>
      </c>
      <c r="T2500" t="s">
        <v>74</v>
      </c>
      <c r="U2500" t="s">
        <v>106</v>
      </c>
      <c r="V2500">
        <v>40</v>
      </c>
      <c r="W2500">
        <v>46</v>
      </c>
      <c r="X2500" t="str">
        <f>IF(Table1[[#This Row],[Driver Age]]&lt;25,"(&lt;25) Young",IF(Table1[[#This Row],[Driver Age]]&lt;=60,"(25–60) Adult","(&gt;60) Senior"))</f>
        <v>(25–60) Adult</v>
      </c>
      <c r="Y2500" t="s">
        <v>44</v>
      </c>
      <c r="Z2500" t="s">
        <v>33</v>
      </c>
      <c r="AA2500" t="s">
        <v>45</v>
      </c>
      <c r="AB2500" t="s">
        <v>97</v>
      </c>
      <c r="AC2500">
        <v>1</v>
      </c>
      <c r="AD2500" t="s">
        <v>47</v>
      </c>
      <c r="AE2500" t="s">
        <v>79</v>
      </c>
      <c r="AF2500" t="s">
        <v>49</v>
      </c>
      <c r="AG2500" t="s">
        <v>50</v>
      </c>
      <c r="AH2500">
        <v>0.5</v>
      </c>
      <c r="AI2500" t="s">
        <v>108</v>
      </c>
      <c r="AJ2500" t="s">
        <v>109</v>
      </c>
    </row>
    <row r="2501" spans="1:36">
      <c r="A2501" t="s">
        <v>3853</v>
      </c>
      <c r="B2501">
        <f>1</f>
        <v>1</v>
      </c>
      <c r="C2501" t="s">
        <v>69</v>
      </c>
      <c r="D2501" t="str">
        <f>VLOOKUP(Table1[[#This Row],[State Name]], Lookup!$A$2:$B$33, 2, FALSE)</f>
        <v>CG</v>
      </c>
      <c r="E2501" t="s">
        <v>33</v>
      </c>
      <c r="F2501">
        <v>2018</v>
      </c>
      <c r="G2501" t="s">
        <v>171</v>
      </c>
      <c r="H2501">
        <f t="shared" si="39"/>
        <v>2</v>
      </c>
      <c r="I2501" s="3">
        <f>DATE(Table1[[#This Row],[Year]],Table1[[#This Row],[Month_Number]],1)</f>
        <v>43132</v>
      </c>
      <c r="J2501" t="s">
        <v>57</v>
      </c>
      <c r="K2501" t="s">
        <v>2052</v>
      </c>
      <c r="L2501" t="s">
        <v>37</v>
      </c>
      <c r="M2501">
        <v>5</v>
      </c>
      <c r="N2501" t="s">
        <v>38</v>
      </c>
      <c r="O2501">
        <v>8</v>
      </c>
      <c r="P2501">
        <v>5</v>
      </c>
      <c r="Q2501" t="s">
        <v>103</v>
      </c>
      <c r="R2501" t="s">
        <v>40</v>
      </c>
      <c r="S2501" t="s">
        <v>41</v>
      </c>
      <c r="T2501" t="s">
        <v>63</v>
      </c>
      <c r="U2501" t="s">
        <v>33</v>
      </c>
      <c r="V2501">
        <v>30</v>
      </c>
      <c r="W2501">
        <v>59</v>
      </c>
      <c r="X2501" t="str">
        <f>IF(Table1[[#This Row],[Driver Age]]&lt;25,"(&lt;25) Young",IF(Table1[[#This Row],[Driver Age]]&lt;=60,"(25–60) Adult","(&gt;60) Senior"))</f>
        <v>(25–60) Adult</v>
      </c>
      <c r="Y2501" t="s">
        <v>75</v>
      </c>
      <c r="Z2501" t="s">
        <v>33</v>
      </c>
      <c r="AA2501" t="s">
        <v>76</v>
      </c>
      <c r="AB2501" t="s">
        <v>46</v>
      </c>
      <c r="AC2501">
        <v>18</v>
      </c>
      <c r="AD2501" t="s">
        <v>114</v>
      </c>
      <c r="AE2501" t="s">
        <v>65</v>
      </c>
      <c r="AF2501" t="s">
        <v>49</v>
      </c>
      <c r="AG2501" t="s">
        <v>50</v>
      </c>
      <c r="AH2501">
        <v>0.62</v>
      </c>
      <c r="AI2501" t="s">
        <v>66</v>
      </c>
      <c r="AJ2501" t="s">
        <v>109</v>
      </c>
    </row>
    <row r="2502" spans="1:36">
      <c r="A2502" t="s">
        <v>3854</v>
      </c>
      <c r="B2502">
        <f>1</f>
        <v>1</v>
      </c>
      <c r="C2502" t="s">
        <v>32</v>
      </c>
      <c r="D2502" t="str">
        <f>VLOOKUP(Table1[[#This Row],[State Name]], Lookup!$A$2:$B$33, 2, FALSE)</f>
        <v>JK</v>
      </c>
      <c r="E2502" t="s">
        <v>33</v>
      </c>
      <c r="F2502">
        <v>2023</v>
      </c>
      <c r="G2502" t="s">
        <v>138</v>
      </c>
      <c r="H2502">
        <f t="shared" si="39"/>
        <v>9</v>
      </c>
      <c r="I2502" s="3">
        <f>DATE(Table1[[#This Row],[Year]],Table1[[#This Row],[Month_Number]],1)</f>
        <v>45170</v>
      </c>
      <c r="J2502" t="s">
        <v>95</v>
      </c>
      <c r="K2502" t="s">
        <v>1200</v>
      </c>
      <c r="L2502" t="s">
        <v>50</v>
      </c>
      <c r="M2502">
        <v>3</v>
      </c>
      <c r="N2502" t="s">
        <v>162</v>
      </c>
      <c r="O2502">
        <v>8</v>
      </c>
      <c r="P2502">
        <v>3</v>
      </c>
      <c r="Q2502" t="s">
        <v>72</v>
      </c>
      <c r="R2502" t="s">
        <v>104</v>
      </c>
      <c r="S2502" t="s">
        <v>41</v>
      </c>
      <c r="T2502" t="s">
        <v>74</v>
      </c>
      <c r="U2502" t="s">
        <v>33</v>
      </c>
      <c r="V2502">
        <v>51</v>
      </c>
      <c r="W2502">
        <v>44</v>
      </c>
      <c r="X2502" t="str">
        <f>IF(Table1[[#This Row],[Driver Age]]&lt;25,"(&lt;25) Young",IF(Table1[[#This Row],[Driver Age]]&lt;=60,"(25–60) Adult","(&gt;60) Senior"))</f>
        <v>(25–60) Adult</v>
      </c>
      <c r="Y2502" t="s">
        <v>75</v>
      </c>
      <c r="Z2502" t="s">
        <v>90</v>
      </c>
      <c r="AA2502" t="s">
        <v>76</v>
      </c>
      <c r="AB2502" t="s">
        <v>64</v>
      </c>
      <c r="AC2502">
        <v>21</v>
      </c>
      <c r="AD2502" t="s">
        <v>47</v>
      </c>
      <c r="AE2502" t="s">
        <v>79</v>
      </c>
      <c r="AF2502" t="s">
        <v>49</v>
      </c>
      <c r="AG2502" t="s">
        <v>50</v>
      </c>
      <c r="AH2502">
        <v>0.38</v>
      </c>
      <c r="AI2502" t="s">
        <v>108</v>
      </c>
      <c r="AJ2502" t="s">
        <v>52</v>
      </c>
    </row>
    <row r="2503" spans="1:36">
      <c r="A2503" t="s">
        <v>3855</v>
      </c>
      <c r="B2503">
        <f>1</f>
        <v>1</v>
      </c>
      <c r="C2503" t="s">
        <v>215</v>
      </c>
      <c r="D2503" t="str">
        <f>VLOOKUP(Table1[[#This Row],[State Name]], Lookup!$A$2:$B$33, 2, FALSE)</f>
        <v>KL</v>
      </c>
      <c r="E2503" t="s">
        <v>33</v>
      </c>
      <c r="F2503">
        <v>2019</v>
      </c>
      <c r="G2503" t="s">
        <v>34</v>
      </c>
      <c r="H2503">
        <f t="shared" si="39"/>
        <v>5</v>
      </c>
      <c r="I2503" s="3">
        <f>DATE(Table1[[#This Row],[Year]],Table1[[#This Row],[Month_Number]],1)</f>
        <v>43586</v>
      </c>
      <c r="J2503" t="s">
        <v>154</v>
      </c>
      <c r="K2503" t="s">
        <v>416</v>
      </c>
      <c r="L2503" t="s">
        <v>50</v>
      </c>
      <c r="M2503">
        <v>1</v>
      </c>
      <c r="N2503" t="s">
        <v>71</v>
      </c>
      <c r="O2503">
        <v>10</v>
      </c>
      <c r="P2503">
        <v>2</v>
      </c>
      <c r="Q2503" t="s">
        <v>72</v>
      </c>
      <c r="R2503" t="s">
        <v>40</v>
      </c>
      <c r="S2503" t="s">
        <v>73</v>
      </c>
      <c r="T2503" t="s">
        <v>42</v>
      </c>
      <c r="U2503" t="s">
        <v>43</v>
      </c>
      <c r="V2503">
        <v>60</v>
      </c>
      <c r="W2503">
        <v>56</v>
      </c>
      <c r="X2503" t="str">
        <f>IF(Table1[[#This Row],[Driver Age]]&lt;25,"(&lt;25) Young",IF(Table1[[#This Row],[Driver Age]]&lt;=60,"(25–60) Adult","(&gt;60) Senior"))</f>
        <v>(25–60) Adult</v>
      </c>
      <c r="Y2503" t="s">
        <v>44</v>
      </c>
      <c r="Z2503" t="s">
        <v>90</v>
      </c>
      <c r="AA2503" t="s">
        <v>45</v>
      </c>
      <c r="AB2503" t="s">
        <v>77</v>
      </c>
      <c r="AC2503">
        <v>22</v>
      </c>
      <c r="AD2503" t="s">
        <v>47</v>
      </c>
      <c r="AE2503" t="s">
        <v>65</v>
      </c>
      <c r="AF2503" t="s">
        <v>26</v>
      </c>
      <c r="AG2503" t="s">
        <v>50</v>
      </c>
      <c r="AH2503">
        <v>0.2</v>
      </c>
      <c r="AI2503" t="s">
        <v>66</v>
      </c>
      <c r="AJ2503" t="s">
        <v>52</v>
      </c>
    </row>
    <row r="2504" spans="1:36">
      <c r="A2504" t="s">
        <v>3856</v>
      </c>
      <c r="B2504">
        <f>1</f>
        <v>1</v>
      </c>
      <c r="C2504" t="s">
        <v>197</v>
      </c>
      <c r="D2504" t="str">
        <f>VLOOKUP(Table1[[#This Row],[State Name]], Lookup!$A$2:$B$33, 2, FALSE)</f>
        <v>GJ</v>
      </c>
      <c r="E2504" t="s">
        <v>198</v>
      </c>
      <c r="F2504">
        <v>2021</v>
      </c>
      <c r="G2504" t="s">
        <v>56</v>
      </c>
      <c r="H2504">
        <f t="shared" si="39"/>
        <v>1</v>
      </c>
      <c r="I2504" s="3">
        <f>DATE(Table1[[#This Row],[Year]],Table1[[#This Row],[Month_Number]],1)</f>
        <v>44197</v>
      </c>
      <c r="J2504" t="s">
        <v>146</v>
      </c>
      <c r="K2504" t="s">
        <v>1277</v>
      </c>
      <c r="L2504" t="s">
        <v>37</v>
      </c>
      <c r="M2504">
        <v>2</v>
      </c>
      <c r="N2504" t="s">
        <v>162</v>
      </c>
      <c r="O2504">
        <v>4</v>
      </c>
      <c r="P2504">
        <v>5</v>
      </c>
      <c r="Q2504" t="s">
        <v>87</v>
      </c>
      <c r="R2504" t="s">
        <v>88</v>
      </c>
      <c r="S2504" t="s">
        <v>41</v>
      </c>
      <c r="T2504" t="s">
        <v>63</v>
      </c>
      <c r="U2504" t="s">
        <v>43</v>
      </c>
      <c r="V2504">
        <v>94</v>
      </c>
      <c r="W2504">
        <v>48</v>
      </c>
      <c r="X2504" t="str">
        <f>IF(Table1[[#This Row],[Driver Age]]&lt;25,"(&lt;25) Young",IF(Table1[[#This Row],[Driver Age]]&lt;=60,"(25–60) Adult","(&gt;60) Senior"))</f>
        <v>(25–60) Adult</v>
      </c>
      <c r="Y2504" t="s">
        <v>75</v>
      </c>
      <c r="Z2504" t="s">
        <v>107</v>
      </c>
      <c r="AA2504" t="s">
        <v>45</v>
      </c>
      <c r="AB2504" t="s">
        <v>46</v>
      </c>
      <c r="AC2504">
        <v>7</v>
      </c>
      <c r="AD2504" t="s">
        <v>78</v>
      </c>
      <c r="AE2504" t="s">
        <v>48</v>
      </c>
      <c r="AF2504" t="s">
        <v>49</v>
      </c>
      <c r="AG2504" t="s">
        <v>50</v>
      </c>
      <c r="AH2504">
        <v>1.25</v>
      </c>
      <c r="AI2504" t="s">
        <v>108</v>
      </c>
      <c r="AJ2504" t="s">
        <v>67</v>
      </c>
    </row>
    <row r="2505" spans="1:36">
      <c r="A2505" t="s">
        <v>3857</v>
      </c>
      <c r="B2505">
        <f>1</f>
        <v>1</v>
      </c>
      <c r="C2505" t="s">
        <v>286</v>
      </c>
      <c r="D2505" t="str">
        <f>VLOOKUP(Table1[[#This Row],[State Name]], Lookup!$A$2:$B$33, 2, FALSE)</f>
        <v>GA</v>
      </c>
      <c r="E2505" t="s">
        <v>33</v>
      </c>
      <c r="F2505">
        <v>2018</v>
      </c>
      <c r="G2505" t="s">
        <v>138</v>
      </c>
      <c r="H2505">
        <f t="shared" si="39"/>
        <v>9</v>
      </c>
      <c r="I2505" s="3">
        <f>DATE(Table1[[#This Row],[Year]],Table1[[#This Row],[Month_Number]],1)</f>
        <v>43344</v>
      </c>
      <c r="J2505" t="s">
        <v>101</v>
      </c>
      <c r="K2505" t="s">
        <v>1635</v>
      </c>
      <c r="L2505" t="s">
        <v>50</v>
      </c>
      <c r="M2505">
        <v>2</v>
      </c>
      <c r="N2505" t="s">
        <v>60</v>
      </c>
      <c r="O2505">
        <v>5</v>
      </c>
      <c r="P2505">
        <v>4</v>
      </c>
      <c r="Q2505" t="s">
        <v>103</v>
      </c>
      <c r="R2505" t="s">
        <v>61</v>
      </c>
      <c r="S2505" t="s">
        <v>73</v>
      </c>
      <c r="T2505" t="s">
        <v>105</v>
      </c>
      <c r="U2505" t="s">
        <v>43</v>
      </c>
      <c r="V2505">
        <v>59</v>
      </c>
      <c r="W2505">
        <v>42</v>
      </c>
      <c r="X2505" t="str">
        <f>IF(Table1[[#This Row],[Driver Age]]&lt;25,"(&lt;25) Young",IF(Table1[[#This Row],[Driver Age]]&lt;=60,"(25–60) Adult","(&gt;60) Senior"))</f>
        <v>(25–60) Adult</v>
      </c>
      <c r="Y2505" t="s">
        <v>44</v>
      </c>
      <c r="Z2505" t="s">
        <v>33</v>
      </c>
      <c r="AA2505" t="s">
        <v>76</v>
      </c>
      <c r="AB2505" t="s">
        <v>77</v>
      </c>
      <c r="AC2505">
        <v>23</v>
      </c>
      <c r="AD2505" t="s">
        <v>47</v>
      </c>
      <c r="AE2505" t="s">
        <v>65</v>
      </c>
      <c r="AF2505" t="s">
        <v>49</v>
      </c>
      <c r="AG2505" t="s">
        <v>50</v>
      </c>
      <c r="AH2505">
        <v>0.8</v>
      </c>
      <c r="AI2505" t="s">
        <v>108</v>
      </c>
      <c r="AJ2505" t="s">
        <v>52</v>
      </c>
    </row>
    <row r="2506" spans="1:36">
      <c r="A2506" t="s">
        <v>3858</v>
      </c>
      <c r="B2506">
        <f>1</f>
        <v>1</v>
      </c>
      <c r="C2506" t="s">
        <v>197</v>
      </c>
      <c r="D2506" t="str">
        <f>VLOOKUP(Table1[[#This Row],[State Name]], Lookup!$A$2:$B$33, 2, FALSE)</f>
        <v>GJ</v>
      </c>
      <c r="E2506" t="s">
        <v>297</v>
      </c>
      <c r="F2506">
        <v>2023</v>
      </c>
      <c r="G2506" t="s">
        <v>138</v>
      </c>
      <c r="H2506">
        <f t="shared" si="39"/>
        <v>9</v>
      </c>
      <c r="I2506" s="3">
        <f>DATE(Table1[[#This Row],[Year]],Table1[[#This Row],[Month_Number]],1)</f>
        <v>45170</v>
      </c>
      <c r="J2506" t="s">
        <v>35</v>
      </c>
      <c r="K2506" t="s">
        <v>1070</v>
      </c>
      <c r="L2506" t="s">
        <v>59</v>
      </c>
      <c r="M2506">
        <v>1</v>
      </c>
      <c r="N2506" t="s">
        <v>162</v>
      </c>
      <c r="O2506">
        <v>7</v>
      </c>
      <c r="P2506">
        <v>5</v>
      </c>
      <c r="Q2506" t="s">
        <v>119</v>
      </c>
      <c r="R2506" t="s">
        <v>40</v>
      </c>
      <c r="S2506" t="s">
        <v>120</v>
      </c>
      <c r="T2506" t="s">
        <v>63</v>
      </c>
      <c r="U2506" t="s">
        <v>33</v>
      </c>
      <c r="V2506">
        <v>99</v>
      </c>
      <c r="W2506">
        <v>53</v>
      </c>
      <c r="X2506" t="str">
        <f>IF(Table1[[#This Row],[Driver Age]]&lt;25,"(&lt;25) Young",IF(Table1[[#This Row],[Driver Age]]&lt;=60,"(25–60) Adult","(&gt;60) Senior"))</f>
        <v>(25–60) Adult</v>
      </c>
      <c r="Y2506" t="s">
        <v>75</v>
      </c>
      <c r="Z2506" t="s">
        <v>90</v>
      </c>
      <c r="AA2506" t="s">
        <v>45</v>
      </c>
      <c r="AB2506" t="s">
        <v>46</v>
      </c>
      <c r="AC2506">
        <v>17</v>
      </c>
      <c r="AD2506" t="s">
        <v>114</v>
      </c>
      <c r="AE2506" t="s">
        <v>79</v>
      </c>
      <c r="AF2506" t="s">
        <v>49</v>
      </c>
      <c r="AG2506" t="s">
        <v>50</v>
      </c>
      <c r="AH2506">
        <v>0.71</v>
      </c>
      <c r="AI2506" t="s">
        <v>66</v>
      </c>
      <c r="AJ2506" t="s">
        <v>67</v>
      </c>
    </row>
    <row r="2507" spans="1:36">
      <c r="A2507" t="s">
        <v>3859</v>
      </c>
      <c r="B2507">
        <f>1</f>
        <v>1</v>
      </c>
      <c r="C2507" t="s">
        <v>141</v>
      </c>
      <c r="D2507" t="str">
        <f>VLOOKUP(Table1[[#This Row],[State Name]], Lookup!$A$2:$B$33, 2, FALSE)</f>
        <v>BR</v>
      </c>
      <c r="E2507" t="s">
        <v>33</v>
      </c>
      <c r="F2507">
        <v>2022</v>
      </c>
      <c r="G2507" t="s">
        <v>138</v>
      </c>
      <c r="H2507">
        <f t="shared" si="39"/>
        <v>9</v>
      </c>
      <c r="I2507" s="3">
        <f>DATE(Table1[[#This Row],[Year]],Table1[[#This Row],[Month_Number]],1)</f>
        <v>44805</v>
      </c>
      <c r="J2507" t="s">
        <v>101</v>
      </c>
      <c r="K2507" t="s">
        <v>810</v>
      </c>
      <c r="L2507" t="s">
        <v>50</v>
      </c>
      <c r="M2507">
        <v>1</v>
      </c>
      <c r="N2507" t="s">
        <v>71</v>
      </c>
      <c r="O2507">
        <v>10</v>
      </c>
      <c r="P2507">
        <v>4</v>
      </c>
      <c r="Q2507" t="s">
        <v>39</v>
      </c>
      <c r="R2507" t="s">
        <v>88</v>
      </c>
      <c r="S2507" t="s">
        <v>73</v>
      </c>
      <c r="T2507" t="s">
        <v>42</v>
      </c>
      <c r="U2507" t="s">
        <v>106</v>
      </c>
      <c r="V2507">
        <v>57</v>
      </c>
      <c r="W2507">
        <v>56</v>
      </c>
      <c r="X2507" t="str">
        <f>IF(Table1[[#This Row],[Driver Age]]&lt;25,"(&lt;25) Young",IF(Table1[[#This Row],[Driver Age]]&lt;=60,"(25–60) Adult","(&gt;60) Senior"))</f>
        <v>(25–60) Adult</v>
      </c>
      <c r="Y2507" t="s">
        <v>75</v>
      </c>
      <c r="Z2507" t="s">
        <v>90</v>
      </c>
      <c r="AA2507" t="s">
        <v>45</v>
      </c>
      <c r="AB2507" t="s">
        <v>46</v>
      </c>
      <c r="AC2507">
        <v>23</v>
      </c>
      <c r="AD2507" t="s">
        <v>47</v>
      </c>
      <c r="AE2507" t="s">
        <v>79</v>
      </c>
      <c r="AF2507" t="s">
        <v>49</v>
      </c>
      <c r="AG2507" t="s">
        <v>50</v>
      </c>
      <c r="AH2507">
        <v>0.4</v>
      </c>
      <c r="AI2507" t="s">
        <v>66</v>
      </c>
      <c r="AJ2507" t="s">
        <v>52</v>
      </c>
    </row>
    <row r="2508" spans="1:36">
      <c r="A2508" t="s">
        <v>3860</v>
      </c>
      <c r="B2508">
        <f>1</f>
        <v>1</v>
      </c>
      <c r="C2508" t="s">
        <v>145</v>
      </c>
      <c r="D2508" t="str">
        <f>VLOOKUP(Table1[[#This Row],[State Name]], Lookup!$A$2:$B$33, 2, FALSE)</f>
        <v>TS</v>
      </c>
      <c r="E2508" t="s">
        <v>33</v>
      </c>
      <c r="F2508">
        <v>2020</v>
      </c>
      <c r="G2508" t="s">
        <v>111</v>
      </c>
      <c r="H2508">
        <f t="shared" si="39"/>
        <v>10</v>
      </c>
      <c r="I2508" s="3">
        <f>DATE(Table1[[#This Row],[Year]],Table1[[#This Row],[Month_Number]],1)</f>
        <v>44105</v>
      </c>
      <c r="J2508" t="s">
        <v>101</v>
      </c>
      <c r="K2508" t="s">
        <v>3285</v>
      </c>
      <c r="L2508" t="s">
        <v>50</v>
      </c>
      <c r="M2508">
        <v>5</v>
      </c>
      <c r="N2508" t="s">
        <v>128</v>
      </c>
      <c r="O2508">
        <v>6</v>
      </c>
      <c r="P2508">
        <v>4</v>
      </c>
      <c r="Q2508" t="s">
        <v>72</v>
      </c>
      <c r="R2508" t="s">
        <v>61</v>
      </c>
      <c r="S2508" t="s">
        <v>120</v>
      </c>
      <c r="T2508" t="s">
        <v>42</v>
      </c>
      <c r="U2508" t="s">
        <v>43</v>
      </c>
      <c r="V2508">
        <v>117</v>
      </c>
      <c r="W2508">
        <v>20</v>
      </c>
      <c r="X2508" t="str">
        <f>IF(Table1[[#This Row],[Driver Age]]&lt;25,"(&lt;25) Young",IF(Table1[[#This Row],[Driver Age]]&lt;=60,"(25–60) Adult","(&gt;60) Senior"))</f>
        <v>(&lt;25) Young</v>
      </c>
      <c r="Y2508" t="s">
        <v>44</v>
      </c>
      <c r="Z2508" t="s">
        <v>33</v>
      </c>
      <c r="AA2508" t="s">
        <v>76</v>
      </c>
      <c r="AB2508" t="s">
        <v>77</v>
      </c>
      <c r="AC2508">
        <v>8</v>
      </c>
      <c r="AD2508" t="s">
        <v>78</v>
      </c>
      <c r="AE2508" t="s">
        <v>48</v>
      </c>
      <c r="AF2508" t="s">
        <v>49</v>
      </c>
      <c r="AG2508" t="s">
        <v>50</v>
      </c>
      <c r="AH2508">
        <v>0.67</v>
      </c>
      <c r="AI2508" t="s">
        <v>168</v>
      </c>
      <c r="AJ2508" t="s">
        <v>81</v>
      </c>
    </row>
    <row r="2509" spans="1:36">
      <c r="A2509" t="s">
        <v>3861</v>
      </c>
      <c r="B2509">
        <f>1</f>
        <v>1</v>
      </c>
      <c r="C2509" t="s">
        <v>122</v>
      </c>
      <c r="D2509" t="str">
        <f>VLOOKUP(Table1[[#This Row],[State Name]], Lookup!$A$2:$B$33, 2, FALSE)</f>
        <v>RJ</v>
      </c>
      <c r="E2509" t="s">
        <v>123</v>
      </c>
      <c r="F2509">
        <v>2019</v>
      </c>
      <c r="G2509" t="s">
        <v>56</v>
      </c>
      <c r="H2509">
        <f t="shared" si="39"/>
        <v>1</v>
      </c>
      <c r="I2509" s="3">
        <f>DATE(Table1[[#This Row],[Year]],Table1[[#This Row],[Month_Number]],1)</f>
        <v>43466</v>
      </c>
      <c r="J2509" t="s">
        <v>101</v>
      </c>
      <c r="K2509" t="s">
        <v>1613</v>
      </c>
      <c r="L2509" t="s">
        <v>59</v>
      </c>
      <c r="M2509">
        <v>5</v>
      </c>
      <c r="N2509" t="s">
        <v>71</v>
      </c>
      <c r="O2509">
        <v>1</v>
      </c>
      <c r="P2509">
        <v>3</v>
      </c>
      <c r="Q2509" t="s">
        <v>119</v>
      </c>
      <c r="R2509" t="s">
        <v>61</v>
      </c>
      <c r="S2509" t="s">
        <v>62</v>
      </c>
      <c r="T2509" t="s">
        <v>105</v>
      </c>
      <c r="U2509" t="s">
        <v>106</v>
      </c>
      <c r="V2509">
        <v>35</v>
      </c>
      <c r="W2509">
        <v>30</v>
      </c>
      <c r="X2509" t="str">
        <f>IF(Table1[[#This Row],[Driver Age]]&lt;25,"(&lt;25) Young",IF(Table1[[#This Row],[Driver Age]]&lt;=60,"(25–60) Adult","(&gt;60) Senior"))</f>
        <v>(25–60) Adult</v>
      </c>
      <c r="Y2509" t="s">
        <v>44</v>
      </c>
      <c r="Z2509" t="s">
        <v>90</v>
      </c>
      <c r="AA2509" t="s">
        <v>45</v>
      </c>
      <c r="AB2509" t="s">
        <v>97</v>
      </c>
      <c r="AC2509">
        <v>8</v>
      </c>
      <c r="AD2509" t="s">
        <v>78</v>
      </c>
      <c r="AE2509" t="s">
        <v>65</v>
      </c>
      <c r="AF2509" t="s">
        <v>49</v>
      </c>
      <c r="AG2509" t="s">
        <v>50</v>
      </c>
      <c r="AH2509">
        <v>3</v>
      </c>
      <c r="AI2509" t="s">
        <v>80</v>
      </c>
      <c r="AJ2509" t="s">
        <v>109</v>
      </c>
    </row>
    <row r="2510" spans="1:36">
      <c r="A2510" t="s">
        <v>3862</v>
      </c>
      <c r="B2510">
        <f>1</f>
        <v>1</v>
      </c>
      <c r="C2510" t="s">
        <v>206</v>
      </c>
      <c r="D2510" t="str">
        <f>VLOOKUP(Table1[[#This Row],[State Name]], Lookup!$A$2:$B$33, 2, FALSE)</f>
        <v>OD</v>
      </c>
      <c r="E2510" t="s">
        <v>33</v>
      </c>
      <c r="F2510">
        <v>2020</v>
      </c>
      <c r="G2510" t="s">
        <v>138</v>
      </c>
      <c r="H2510">
        <f t="shared" si="39"/>
        <v>9</v>
      </c>
      <c r="I2510" s="3">
        <f>DATE(Table1[[#This Row],[Year]],Table1[[#This Row],[Month_Number]],1)</f>
        <v>44075</v>
      </c>
      <c r="J2510" t="s">
        <v>95</v>
      </c>
      <c r="K2510" t="s">
        <v>1996</v>
      </c>
      <c r="L2510" t="s">
        <v>37</v>
      </c>
      <c r="M2510">
        <v>2</v>
      </c>
      <c r="N2510" t="s">
        <v>162</v>
      </c>
      <c r="O2510">
        <v>9</v>
      </c>
      <c r="P2510">
        <v>2</v>
      </c>
      <c r="Q2510" t="s">
        <v>103</v>
      </c>
      <c r="R2510" t="s">
        <v>88</v>
      </c>
      <c r="S2510" t="s">
        <v>62</v>
      </c>
      <c r="T2510" t="s">
        <v>105</v>
      </c>
      <c r="U2510" t="s">
        <v>33</v>
      </c>
      <c r="V2510">
        <v>39</v>
      </c>
      <c r="W2510">
        <v>43</v>
      </c>
      <c r="X2510" t="str">
        <f>IF(Table1[[#This Row],[Driver Age]]&lt;25,"(&lt;25) Young",IF(Table1[[#This Row],[Driver Age]]&lt;=60,"(25–60) Adult","(&gt;60) Senior"))</f>
        <v>(25–60) Adult</v>
      </c>
      <c r="Y2510" t="s">
        <v>44</v>
      </c>
      <c r="Z2510" t="s">
        <v>33</v>
      </c>
      <c r="AA2510" t="s">
        <v>45</v>
      </c>
      <c r="AB2510" t="s">
        <v>77</v>
      </c>
      <c r="AC2510">
        <v>7</v>
      </c>
      <c r="AD2510" t="s">
        <v>78</v>
      </c>
      <c r="AE2510" t="s">
        <v>48</v>
      </c>
      <c r="AF2510" t="s">
        <v>49</v>
      </c>
      <c r="AG2510" t="s">
        <v>50</v>
      </c>
      <c r="AH2510">
        <v>0.22</v>
      </c>
      <c r="AI2510" t="s">
        <v>108</v>
      </c>
      <c r="AJ2510" t="s">
        <v>109</v>
      </c>
    </row>
    <row r="2511" spans="1:36">
      <c r="A2511" t="s">
        <v>3863</v>
      </c>
      <c r="B2511">
        <f>1</f>
        <v>1</v>
      </c>
      <c r="C2511" t="s">
        <v>32</v>
      </c>
      <c r="D2511" t="str">
        <f>VLOOKUP(Table1[[#This Row],[State Name]], Lookup!$A$2:$B$33, 2, FALSE)</f>
        <v>JK</v>
      </c>
      <c r="E2511" t="s">
        <v>33</v>
      </c>
      <c r="F2511">
        <v>2019</v>
      </c>
      <c r="G2511" t="s">
        <v>111</v>
      </c>
      <c r="H2511">
        <f t="shared" si="39"/>
        <v>10</v>
      </c>
      <c r="I2511" s="3">
        <f>DATE(Table1[[#This Row],[Year]],Table1[[#This Row],[Month_Number]],1)</f>
        <v>43739</v>
      </c>
      <c r="J2511" t="s">
        <v>95</v>
      </c>
      <c r="K2511" t="s">
        <v>3084</v>
      </c>
      <c r="L2511" t="s">
        <v>59</v>
      </c>
      <c r="M2511">
        <v>2</v>
      </c>
      <c r="N2511" t="s">
        <v>71</v>
      </c>
      <c r="O2511">
        <v>9</v>
      </c>
      <c r="P2511">
        <v>5</v>
      </c>
      <c r="Q2511" t="s">
        <v>119</v>
      </c>
      <c r="R2511" t="s">
        <v>40</v>
      </c>
      <c r="S2511" t="s">
        <v>41</v>
      </c>
      <c r="T2511" t="s">
        <v>74</v>
      </c>
      <c r="U2511" t="s">
        <v>106</v>
      </c>
      <c r="V2511">
        <v>35</v>
      </c>
      <c r="W2511">
        <v>61</v>
      </c>
      <c r="X2511" t="str">
        <f>IF(Table1[[#This Row],[Driver Age]]&lt;25,"(&lt;25) Young",IF(Table1[[#This Row],[Driver Age]]&lt;=60,"(25–60) Adult","(&gt;60) Senior"))</f>
        <v>(&gt;60) Senior</v>
      </c>
      <c r="Y2511" t="s">
        <v>44</v>
      </c>
      <c r="Z2511" t="s">
        <v>107</v>
      </c>
      <c r="AA2511" t="s">
        <v>76</v>
      </c>
      <c r="AB2511" t="s">
        <v>77</v>
      </c>
      <c r="AC2511">
        <v>19</v>
      </c>
      <c r="AD2511" t="s">
        <v>114</v>
      </c>
      <c r="AE2511" t="s">
        <v>65</v>
      </c>
      <c r="AF2511" t="s">
        <v>49</v>
      </c>
      <c r="AG2511" t="s">
        <v>50</v>
      </c>
      <c r="AH2511">
        <v>0.56000000000000005</v>
      </c>
      <c r="AI2511" t="s">
        <v>66</v>
      </c>
      <c r="AJ2511" t="s">
        <v>109</v>
      </c>
    </row>
    <row r="2512" spans="1:36">
      <c r="A2512" t="s">
        <v>3864</v>
      </c>
      <c r="B2512">
        <f>1</f>
        <v>1</v>
      </c>
      <c r="C2512" t="s">
        <v>122</v>
      </c>
      <c r="D2512" t="str">
        <f>VLOOKUP(Table1[[#This Row],[State Name]], Lookup!$A$2:$B$33, 2, FALSE)</f>
        <v>RJ</v>
      </c>
      <c r="E2512" t="s">
        <v>123</v>
      </c>
      <c r="F2512">
        <v>2020</v>
      </c>
      <c r="G2512" t="s">
        <v>117</v>
      </c>
      <c r="H2512">
        <f t="shared" si="39"/>
        <v>12</v>
      </c>
      <c r="I2512" s="3">
        <f>DATE(Table1[[#This Row],[Year]],Table1[[#This Row],[Month_Number]],1)</f>
        <v>44166</v>
      </c>
      <c r="J2512" t="s">
        <v>35</v>
      </c>
      <c r="K2512" t="s">
        <v>3220</v>
      </c>
      <c r="L2512" t="s">
        <v>59</v>
      </c>
      <c r="M2512">
        <v>5</v>
      </c>
      <c r="N2512" t="s">
        <v>113</v>
      </c>
      <c r="O2512">
        <v>2</v>
      </c>
      <c r="P2512">
        <v>4</v>
      </c>
      <c r="Q2512" t="s">
        <v>119</v>
      </c>
      <c r="R2512" t="s">
        <v>88</v>
      </c>
      <c r="S2512" t="s">
        <v>73</v>
      </c>
      <c r="T2512" t="s">
        <v>63</v>
      </c>
      <c r="U2512" t="s">
        <v>43</v>
      </c>
      <c r="V2512">
        <v>74</v>
      </c>
      <c r="W2512">
        <v>26</v>
      </c>
      <c r="X2512" t="str">
        <f>IF(Table1[[#This Row],[Driver Age]]&lt;25,"(&lt;25) Young",IF(Table1[[#This Row],[Driver Age]]&lt;=60,"(25–60) Adult","(&gt;60) Senior"))</f>
        <v>(25–60) Adult</v>
      </c>
      <c r="Y2512" t="s">
        <v>44</v>
      </c>
      <c r="Z2512" t="s">
        <v>107</v>
      </c>
      <c r="AA2512" t="s">
        <v>76</v>
      </c>
      <c r="AB2512" t="s">
        <v>46</v>
      </c>
      <c r="AC2512">
        <v>1</v>
      </c>
      <c r="AD2512" t="s">
        <v>47</v>
      </c>
      <c r="AE2512" t="s">
        <v>48</v>
      </c>
      <c r="AF2512" t="s">
        <v>49</v>
      </c>
      <c r="AG2512" t="s">
        <v>50</v>
      </c>
      <c r="AH2512">
        <v>2</v>
      </c>
      <c r="AI2512" t="s">
        <v>80</v>
      </c>
      <c r="AJ2512" t="s">
        <v>91</v>
      </c>
    </row>
    <row r="2513" spans="1:36">
      <c r="A2513" t="s">
        <v>3865</v>
      </c>
      <c r="B2513">
        <f>1</f>
        <v>1</v>
      </c>
      <c r="C2513" t="s">
        <v>294</v>
      </c>
      <c r="D2513" t="str">
        <f>VLOOKUP(Table1[[#This Row],[State Name]], Lookup!$A$2:$B$33, 2, FALSE)</f>
        <v>MZ</v>
      </c>
      <c r="E2513" t="s">
        <v>33</v>
      </c>
      <c r="F2513">
        <v>2019</v>
      </c>
      <c r="G2513" t="s">
        <v>56</v>
      </c>
      <c r="H2513">
        <f t="shared" si="39"/>
        <v>1</v>
      </c>
      <c r="I2513" s="3">
        <f>DATE(Table1[[#This Row],[Year]],Table1[[#This Row],[Month_Number]],1)</f>
        <v>43466</v>
      </c>
      <c r="J2513" t="s">
        <v>101</v>
      </c>
      <c r="K2513" t="s">
        <v>1622</v>
      </c>
      <c r="L2513" t="s">
        <v>59</v>
      </c>
      <c r="M2513">
        <v>1</v>
      </c>
      <c r="N2513" t="s">
        <v>60</v>
      </c>
      <c r="O2513">
        <v>6</v>
      </c>
      <c r="P2513">
        <v>1</v>
      </c>
      <c r="Q2513" t="s">
        <v>103</v>
      </c>
      <c r="R2513" t="s">
        <v>61</v>
      </c>
      <c r="S2513" t="s">
        <v>41</v>
      </c>
      <c r="T2513" t="s">
        <v>105</v>
      </c>
      <c r="U2513" t="s">
        <v>33</v>
      </c>
      <c r="V2513">
        <v>99</v>
      </c>
      <c r="W2513">
        <v>61</v>
      </c>
      <c r="X2513" t="str">
        <f>IF(Table1[[#This Row],[Driver Age]]&lt;25,"(&lt;25) Young",IF(Table1[[#This Row],[Driver Age]]&lt;=60,"(25–60) Adult","(&gt;60) Senior"))</f>
        <v>(&gt;60) Senior</v>
      </c>
      <c r="Y2513" t="s">
        <v>44</v>
      </c>
      <c r="Z2513" t="s">
        <v>33</v>
      </c>
      <c r="AA2513" t="s">
        <v>76</v>
      </c>
      <c r="AB2513" t="s">
        <v>46</v>
      </c>
      <c r="AC2513">
        <v>11</v>
      </c>
      <c r="AD2513" t="s">
        <v>78</v>
      </c>
      <c r="AE2513" t="s">
        <v>65</v>
      </c>
      <c r="AF2513" t="s">
        <v>49</v>
      </c>
      <c r="AG2513" t="s">
        <v>50</v>
      </c>
      <c r="AH2513">
        <v>0.17</v>
      </c>
      <c r="AI2513" t="s">
        <v>66</v>
      </c>
      <c r="AJ2513" t="s">
        <v>67</v>
      </c>
    </row>
    <row r="2514" spans="1:36">
      <c r="A2514" t="s">
        <v>3866</v>
      </c>
      <c r="B2514">
        <f>1</f>
        <v>1</v>
      </c>
      <c r="C2514" t="s">
        <v>54</v>
      </c>
      <c r="D2514" t="str">
        <f>VLOOKUP(Table1[[#This Row],[State Name]], Lookup!$A$2:$B$33, 2, FALSE)</f>
        <v>UP</v>
      </c>
      <c r="E2514" t="s">
        <v>133</v>
      </c>
      <c r="F2514">
        <v>2022</v>
      </c>
      <c r="G2514" t="s">
        <v>171</v>
      </c>
      <c r="H2514">
        <f t="shared" si="39"/>
        <v>2</v>
      </c>
      <c r="I2514" s="3">
        <f>DATE(Table1[[#This Row],[Year]],Table1[[#This Row],[Month_Number]],1)</f>
        <v>44593</v>
      </c>
      <c r="J2514" t="s">
        <v>154</v>
      </c>
      <c r="K2514" t="s">
        <v>2798</v>
      </c>
      <c r="L2514" t="s">
        <v>37</v>
      </c>
      <c r="M2514">
        <v>4</v>
      </c>
      <c r="N2514" t="s">
        <v>60</v>
      </c>
      <c r="O2514">
        <v>3</v>
      </c>
      <c r="P2514">
        <v>4</v>
      </c>
      <c r="Q2514" t="s">
        <v>72</v>
      </c>
      <c r="R2514" t="s">
        <v>104</v>
      </c>
      <c r="S2514" t="s">
        <v>120</v>
      </c>
      <c r="T2514" t="s">
        <v>74</v>
      </c>
      <c r="U2514" t="s">
        <v>106</v>
      </c>
      <c r="V2514">
        <v>35</v>
      </c>
      <c r="W2514">
        <v>44</v>
      </c>
      <c r="X2514" t="str">
        <f>IF(Table1[[#This Row],[Driver Age]]&lt;25,"(&lt;25) Young",IF(Table1[[#This Row],[Driver Age]]&lt;=60,"(25–60) Adult","(&gt;60) Senior"))</f>
        <v>(25–60) Adult</v>
      </c>
      <c r="Y2514" t="s">
        <v>75</v>
      </c>
      <c r="Z2514" t="s">
        <v>107</v>
      </c>
      <c r="AA2514" t="s">
        <v>45</v>
      </c>
      <c r="AB2514" t="s">
        <v>46</v>
      </c>
      <c r="AC2514">
        <v>23</v>
      </c>
      <c r="AD2514" t="s">
        <v>47</v>
      </c>
      <c r="AE2514" t="s">
        <v>79</v>
      </c>
      <c r="AF2514" t="s">
        <v>26</v>
      </c>
      <c r="AG2514" t="s">
        <v>50</v>
      </c>
      <c r="AH2514">
        <v>1.33</v>
      </c>
      <c r="AI2514" t="s">
        <v>108</v>
      </c>
      <c r="AJ2514" t="s">
        <v>109</v>
      </c>
    </row>
    <row r="2515" spans="1:36">
      <c r="A2515" t="s">
        <v>3867</v>
      </c>
      <c r="B2515">
        <f>1</f>
        <v>1</v>
      </c>
      <c r="C2515" t="s">
        <v>183</v>
      </c>
      <c r="D2515" t="str">
        <f>VLOOKUP(Table1[[#This Row],[State Name]], Lookup!$A$2:$B$33, 2, FALSE)</f>
        <v>TN</v>
      </c>
      <c r="E2515" t="s">
        <v>403</v>
      </c>
      <c r="F2515">
        <v>2020</v>
      </c>
      <c r="G2515" t="s">
        <v>138</v>
      </c>
      <c r="H2515">
        <f t="shared" si="39"/>
        <v>9</v>
      </c>
      <c r="I2515" s="3">
        <f>DATE(Table1[[#This Row],[Year]],Table1[[#This Row],[Month_Number]],1)</f>
        <v>44075</v>
      </c>
      <c r="J2515" t="s">
        <v>57</v>
      </c>
      <c r="K2515" t="s">
        <v>3868</v>
      </c>
      <c r="L2515" t="s">
        <v>50</v>
      </c>
      <c r="M2515">
        <v>3</v>
      </c>
      <c r="N2515" t="s">
        <v>128</v>
      </c>
      <c r="O2515">
        <v>8</v>
      </c>
      <c r="P2515">
        <v>1</v>
      </c>
      <c r="Q2515" t="s">
        <v>39</v>
      </c>
      <c r="R2515" t="s">
        <v>40</v>
      </c>
      <c r="S2515" t="s">
        <v>73</v>
      </c>
      <c r="T2515" t="s">
        <v>105</v>
      </c>
      <c r="U2515" t="s">
        <v>43</v>
      </c>
      <c r="V2515">
        <v>47</v>
      </c>
      <c r="W2515">
        <v>40</v>
      </c>
      <c r="X2515" t="str">
        <f>IF(Table1[[#This Row],[Driver Age]]&lt;25,"(&lt;25) Young",IF(Table1[[#This Row],[Driver Age]]&lt;=60,"(25–60) Adult","(&gt;60) Senior"))</f>
        <v>(25–60) Adult</v>
      </c>
      <c r="Y2515" t="s">
        <v>44</v>
      </c>
      <c r="Z2515" t="s">
        <v>33</v>
      </c>
      <c r="AA2515" t="s">
        <v>45</v>
      </c>
      <c r="AB2515" t="s">
        <v>46</v>
      </c>
      <c r="AC2515">
        <v>23</v>
      </c>
      <c r="AD2515" t="s">
        <v>47</v>
      </c>
      <c r="AE2515" t="s">
        <v>48</v>
      </c>
      <c r="AF2515" t="s">
        <v>49</v>
      </c>
      <c r="AG2515" t="s">
        <v>50</v>
      </c>
      <c r="AH2515">
        <v>0.12</v>
      </c>
      <c r="AI2515" t="s">
        <v>108</v>
      </c>
      <c r="AJ2515" t="s">
        <v>109</v>
      </c>
    </row>
    <row r="2516" spans="1:36">
      <c r="A2516" t="s">
        <v>3869</v>
      </c>
      <c r="B2516">
        <f>1</f>
        <v>1</v>
      </c>
      <c r="C2516" t="s">
        <v>183</v>
      </c>
      <c r="D2516" t="str">
        <f>VLOOKUP(Table1[[#This Row],[State Name]], Lookup!$A$2:$B$33, 2, FALSE)</f>
        <v>TN</v>
      </c>
      <c r="E2516" t="s">
        <v>403</v>
      </c>
      <c r="F2516">
        <v>2020</v>
      </c>
      <c r="G2516" t="s">
        <v>124</v>
      </c>
      <c r="H2516">
        <f t="shared" si="39"/>
        <v>7</v>
      </c>
      <c r="I2516" s="3">
        <f>DATE(Table1[[#This Row],[Year]],Table1[[#This Row],[Month_Number]],1)</f>
        <v>44013</v>
      </c>
      <c r="J2516" t="s">
        <v>95</v>
      </c>
      <c r="K2516" t="s">
        <v>1583</v>
      </c>
      <c r="L2516" t="s">
        <v>50</v>
      </c>
      <c r="M2516">
        <v>3</v>
      </c>
      <c r="N2516" t="s">
        <v>162</v>
      </c>
      <c r="O2516">
        <v>6</v>
      </c>
      <c r="P2516">
        <v>1</v>
      </c>
      <c r="Q2516" t="s">
        <v>72</v>
      </c>
      <c r="R2516" t="s">
        <v>88</v>
      </c>
      <c r="S2516" t="s">
        <v>62</v>
      </c>
      <c r="T2516" t="s">
        <v>42</v>
      </c>
      <c r="U2516" t="s">
        <v>43</v>
      </c>
      <c r="V2516">
        <v>119</v>
      </c>
      <c r="W2516">
        <v>63</v>
      </c>
      <c r="X2516" t="str">
        <f>IF(Table1[[#This Row],[Driver Age]]&lt;25,"(&lt;25) Young",IF(Table1[[#This Row],[Driver Age]]&lt;=60,"(25–60) Adult","(&gt;60) Senior"))</f>
        <v>(&gt;60) Senior</v>
      </c>
      <c r="Y2516" t="s">
        <v>44</v>
      </c>
      <c r="Z2516" t="s">
        <v>90</v>
      </c>
      <c r="AA2516" t="s">
        <v>76</v>
      </c>
      <c r="AB2516" t="s">
        <v>77</v>
      </c>
      <c r="AC2516">
        <v>16</v>
      </c>
      <c r="AD2516" t="s">
        <v>135</v>
      </c>
      <c r="AE2516" t="s">
        <v>48</v>
      </c>
      <c r="AF2516" t="s">
        <v>49</v>
      </c>
      <c r="AG2516" t="s">
        <v>50</v>
      </c>
      <c r="AH2516">
        <v>0.17</v>
      </c>
      <c r="AI2516" t="s">
        <v>66</v>
      </c>
      <c r="AJ2516" t="s">
        <v>81</v>
      </c>
    </row>
    <row r="2517" spans="1:36">
      <c r="A2517" t="s">
        <v>3870</v>
      </c>
      <c r="B2517">
        <f>1</f>
        <v>1</v>
      </c>
      <c r="C2517" t="s">
        <v>183</v>
      </c>
      <c r="D2517" t="str">
        <f>VLOOKUP(Table1[[#This Row],[State Name]], Lookup!$A$2:$B$33, 2, FALSE)</f>
        <v>TN</v>
      </c>
      <c r="E2517" t="s">
        <v>403</v>
      </c>
      <c r="F2517">
        <v>2021</v>
      </c>
      <c r="G2517" t="s">
        <v>171</v>
      </c>
      <c r="H2517">
        <f t="shared" si="39"/>
        <v>2</v>
      </c>
      <c r="I2517" s="3">
        <f>DATE(Table1[[#This Row],[Year]],Table1[[#This Row],[Month_Number]],1)</f>
        <v>44228</v>
      </c>
      <c r="J2517" t="s">
        <v>146</v>
      </c>
      <c r="K2517" t="s">
        <v>587</v>
      </c>
      <c r="L2517" t="s">
        <v>37</v>
      </c>
      <c r="M2517">
        <v>5</v>
      </c>
      <c r="N2517" t="s">
        <v>86</v>
      </c>
      <c r="O2517">
        <v>9</v>
      </c>
      <c r="P2517">
        <v>2</v>
      </c>
      <c r="Q2517" t="s">
        <v>87</v>
      </c>
      <c r="R2517" t="s">
        <v>88</v>
      </c>
      <c r="S2517" t="s">
        <v>41</v>
      </c>
      <c r="T2517" t="s">
        <v>105</v>
      </c>
      <c r="U2517" t="s">
        <v>43</v>
      </c>
      <c r="V2517">
        <v>106</v>
      </c>
      <c r="W2517">
        <v>46</v>
      </c>
      <c r="X2517" t="str">
        <f>IF(Table1[[#This Row],[Driver Age]]&lt;25,"(&lt;25) Young",IF(Table1[[#This Row],[Driver Age]]&lt;=60,"(25–60) Adult","(&gt;60) Senior"))</f>
        <v>(25–60) Adult</v>
      </c>
      <c r="Y2517" t="s">
        <v>75</v>
      </c>
      <c r="Z2517" t="s">
        <v>33</v>
      </c>
      <c r="AA2517" t="s">
        <v>76</v>
      </c>
      <c r="AB2517" t="s">
        <v>97</v>
      </c>
      <c r="AC2517">
        <v>14</v>
      </c>
      <c r="AD2517" t="s">
        <v>135</v>
      </c>
      <c r="AE2517" t="s">
        <v>48</v>
      </c>
      <c r="AF2517" t="s">
        <v>49</v>
      </c>
      <c r="AG2517" t="s">
        <v>50</v>
      </c>
      <c r="AH2517">
        <v>0.22</v>
      </c>
      <c r="AI2517" t="s">
        <v>108</v>
      </c>
      <c r="AJ2517" t="s">
        <v>67</v>
      </c>
    </row>
    <row r="2518" spans="1:36">
      <c r="A2518" t="s">
        <v>3871</v>
      </c>
      <c r="B2518">
        <f>1</f>
        <v>1</v>
      </c>
      <c r="C2518" t="s">
        <v>93</v>
      </c>
      <c r="D2518" t="str">
        <f>VLOOKUP(Table1[[#This Row],[State Name]], Lookup!$A$2:$B$33, 2, FALSE)</f>
        <v>SK</v>
      </c>
      <c r="E2518" t="s">
        <v>33</v>
      </c>
      <c r="F2518">
        <v>2020</v>
      </c>
      <c r="G2518" t="s">
        <v>124</v>
      </c>
      <c r="H2518">
        <f t="shared" si="39"/>
        <v>7</v>
      </c>
      <c r="I2518" s="3">
        <f>DATE(Table1[[#This Row],[Year]],Table1[[#This Row],[Month_Number]],1)</f>
        <v>44013</v>
      </c>
      <c r="J2518" t="s">
        <v>101</v>
      </c>
      <c r="K2518" t="s">
        <v>3809</v>
      </c>
      <c r="L2518" t="s">
        <v>37</v>
      </c>
      <c r="M2518">
        <v>5</v>
      </c>
      <c r="N2518" t="s">
        <v>71</v>
      </c>
      <c r="O2518">
        <v>7</v>
      </c>
      <c r="P2518">
        <v>5</v>
      </c>
      <c r="Q2518" t="s">
        <v>103</v>
      </c>
      <c r="R2518" t="s">
        <v>40</v>
      </c>
      <c r="S2518" t="s">
        <v>41</v>
      </c>
      <c r="T2518" t="s">
        <v>105</v>
      </c>
      <c r="U2518" t="s">
        <v>106</v>
      </c>
      <c r="V2518">
        <v>111</v>
      </c>
      <c r="W2518">
        <v>63</v>
      </c>
      <c r="X2518" t="str">
        <f>IF(Table1[[#This Row],[Driver Age]]&lt;25,"(&lt;25) Young",IF(Table1[[#This Row],[Driver Age]]&lt;=60,"(25–60) Adult","(&gt;60) Senior"))</f>
        <v>(&gt;60) Senior</v>
      </c>
      <c r="Y2518" t="s">
        <v>75</v>
      </c>
      <c r="Z2518" t="s">
        <v>107</v>
      </c>
      <c r="AA2518" t="s">
        <v>76</v>
      </c>
      <c r="AB2518" t="s">
        <v>46</v>
      </c>
      <c r="AC2518">
        <v>16</v>
      </c>
      <c r="AD2518" t="s">
        <v>135</v>
      </c>
      <c r="AE2518" t="s">
        <v>48</v>
      </c>
      <c r="AF2518" t="s">
        <v>49</v>
      </c>
      <c r="AG2518" t="s">
        <v>50</v>
      </c>
      <c r="AH2518">
        <v>0.71</v>
      </c>
      <c r="AI2518" t="s">
        <v>66</v>
      </c>
      <c r="AJ2518" t="s">
        <v>81</v>
      </c>
    </row>
    <row r="2519" spans="1:36">
      <c r="A2519" t="s">
        <v>3872</v>
      </c>
      <c r="B2519">
        <f>1</f>
        <v>1</v>
      </c>
      <c r="C2519" t="s">
        <v>211</v>
      </c>
      <c r="D2519" t="str">
        <f>VLOOKUP(Table1[[#This Row],[State Name]], Lookup!$A$2:$B$33, 2, FALSE)</f>
        <v>WB</v>
      </c>
      <c r="E2519" t="s">
        <v>265</v>
      </c>
      <c r="F2519">
        <v>2022</v>
      </c>
      <c r="G2519" t="s">
        <v>94</v>
      </c>
      <c r="H2519">
        <f t="shared" si="39"/>
        <v>8</v>
      </c>
      <c r="I2519" s="3">
        <f>DATE(Table1[[#This Row],[Year]],Table1[[#This Row],[Month_Number]],1)</f>
        <v>44774</v>
      </c>
      <c r="J2519" t="s">
        <v>57</v>
      </c>
      <c r="K2519" t="s">
        <v>3873</v>
      </c>
      <c r="L2519" t="s">
        <v>37</v>
      </c>
      <c r="M2519">
        <v>3</v>
      </c>
      <c r="N2519" t="s">
        <v>162</v>
      </c>
      <c r="O2519">
        <v>7</v>
      </c>
      <c r="P2519">
        <v>2</v>
      </c>
      <c r="Q2519" t="s">
        <v>87</v>
      </c>
      <c r="R2519" t="s">
        <v>61</v>
      </c>
      <c r="S2519" t="s">
        <v>120</v>
      </c>
      <c r="T2519" t="s">
        <v>105</v>
      </c>
      <c r="U2519" t="s">
        <v>106</v>
      </c>
      <c r="V2519">
        <v>80</v>
      </c>
      <c r="W2519">
        <v>26</v>
      </c>
      <c r="X2519" t="str">
        <f>IF(Table1[[#This Row],[Driver Age]]&lt;25,"(&lt;25) Young",IF(Table1[[#This Row],[Driver Age]]&lt;=60,"(25–60) Adult","(&gt;60) Senior"))</f>
        <v>(25–60) Adult</v>
      </c>
      <c r="Y2519" t="s">
        <v>44</v>
      </c>
      <c r="Z2519" t="s">
        <v>33</v>
      </c>
      <c r="AA2519" t="s">
        <v>76</v>
      </c>
      <c r="AB2519" t="s">
        <v>64</v>
      </c>
      <c r="AC2519">
        <v>11</v>
      </c>
      <c r="AD2519" t="s">
        <v>78</v>
      </c>
      <c r="AE2519" t="s">
        <v>79</v>
      </c>
      <c r="AF2519" t="s">
        <v>49</v>
      </c>
      <c r="AG2519" t="s">
        <v>50</v>
      </c>
      <c r="AH2519">
        <v>0.28999999999999998</v>
      </c>
      <c r="AI2519" t="s">
        <v>80</v>
      </c>
      <c r="AJ2519" t="s">
        <v>91</v>
      </c>
    </row>
    <row r="2520" spans="1:36">
      <c r="A2520" t="s">
        <v>3874</v>
      </c>
      <c r="B2520">
        <f>1</f>
        <v>1</v>
      </c>
      <c r="C2520" t="s">
        <v>54</v>
      </c>
      <c r="D2520" t="str">
        <f>VLOOKUP(Table1[[#This Row],[State Name]], Lookup!$A$2:$B$33, 2, FALSE)</f>
        <v>UP</v>
      </c>
      <c r="E2520" t="s">
        <v>55</v>
      </c>
      <c r="F2520">
        <v>2020</v>
      </c>
      <c r="G2520" t="s">
        <v>100</v>
      </c>
      <c r="H2520">
        <f t="shared" si="39"/>
        <v>11</v>
      </c>
      <c r="I2520" s="3">
        <f>DATE(Table1[[#This Row],[Year]],Table1[[#This Row],[Month_Number]],1)</f>
        <v>44136</v>
      </c>
      <c r="J2520" t="s">
        <v>57</v>
      </c>
      <c r="K2520" t="s">
        <v>743</v>
      </c>
      <c r="L2520" t="s">
        <v>59</v>
      </c>
      <c r="M2520">
        <v>4</v>
      </c>
      <c r="N2520" t="s">
        <v>162</v>
      </c>
      <c r="O2520">
        <v>1</v>
      </c>
      <c r="P2520">
        <v>0</v>
      </c>
      <c r="Q2520" t="s">
        <v>87</v>
      </c>
      <c r="R2520" t="s">
        <v>88</v>
      </c>
      <c r="S2520" t="s">
        <v>62</v>
      </c>
      <c r="T2520" t="s">
        <v>105</v>
      </c>
      <c r="U2520" t="s">
        <v>106</v>
      </c>
      <c r="V2520">
        <v>77</v>
      </c>
      <c r="W2520">
        <v>19</v>
      </c>
      <c r="X2520" t="str">
        <f>IF(Table1[[#This Row],[Driver Age]]&lt;25,"(&lt;25) Young",IF(Table1[[#This Row],[Driver Age]]&lt;=60,"(25–60) Adult","(&gt;60) Senior"))</f>
        <v>(&lt;25) Young</v>
      </c>
      <c r="Y2520" t="s">
        <v>44</v>
      </c>
      <c r="Z2520" t="s">
        <v>107</v>
      </c>
      <c r="AA2520" t="s">
        <v>45</v>
      </c>
      <c r="AB2520" t="s">
        <v>97</v>
      </c>
      <c r="AC2520">
        <v>18</v>
      </c>
      <c r="AD2520" t="s">
        <v>114</v>
      </c>
      <c r="AE2520" t="s">
        <v>48</v>
      </c>
      <c r="AF2520" t="s">
        <v>49</v>
      </c>
      <c r="AG2520" t="s">
        <v>143</v>
      </c>
      <c r="AH2520">
        <v>0</v>
      </c>
      <c r="AI2520" t="s">
        <v>168</v>
      </c>
      <c r="AJ2520" t="s">
        <v>91</v>
      </c>
    </row>
    <row r="2521" spans="1:36">
      <c r="A2521" t="s">
        <v>3875</v>
      </c>
      <c r="B2521">
        <f>1</f>
        <v>1</v>
      </c>
      <c r="C2521" t="s">
        <v>93</v>
      </c>
      <c r="D2521" t="str">
        <f>VLOOKUP(Table1[[#This Row],[State Name]], Lookup!$A$2:$B$33, 2, FALSE)</f>
        <v>SK</v>
      </c>
      <c r="E2521" t="s">
        <v>33</v>
      </c>
      <c r="F2521">
        <v>2021</v>
      </c>
      <c r="G2521" t="s">
        <v>100</v>
      </c>
      <c r="H2521">
        <f t="shared" si="39"/>
        <v>11</v>
      </c>
      <c r="I2521" s="3">
        <f>DATE(Table1[[#This Row],[Year]],Table1[[#This Row],[Month_Number]],1)</f>
        <v>44501</v>
      </c>
      <c r="J2521" t="s">
        <v>101</v>
      </c>
      <c r="K2521" t="s">
        <v>2037</v>
      </c>
      <c r="L2521" t="s">
        <v>59</v>
      </c>
      <c r="M2521">
        <v>2</v>
      </c>
      <c r="N2521" t="s">
        <v>162</v>
      </c>
      <c r="O2521">
        <v>7</v>
      </c>
      <c r="P2521">
        <v>3</v>
      </c>
      <c r="Q2521" t="s">
        <v>119</v>
      </c>
      <c r="R2521" t="s">
        <v>40</v>
      </c>
      <c r="S2521" t="s">
        <v>62</v>
      </c>
      <c r="T2521" t="s">
        <v>42</v>
      </c>
      <c r="U2521" t="s">
        <v>33</v>
      </c>
      <c r="V2521">
        <v>50</v>
      </c>
      <c r="W2521">
        <v>43</v>
      </c>
      <c r="X2521" t="str">
        <f>IF(Table1[[#This Row],[Driver Age]]&lt;25,"(&lt;25) Young",IF(Table1[[#This Row],[Driver Age]]&lt;=60,"(25–60) Adult","(&gt;60) Senior"))</f>
        <v>(25–60) Adult</v>
      </c>
      <c r="Y2521" t="s">
        <v>75</v>
      </c>
      <c r="Z2521" t="s">
        <v>90</v>
      </c>
      <c r="AA2521" t="s">
        <v>45</v>
      </c>
      <c r="AB2521" t="s">
        <v>64</v>
      </c>
      <c r="AC2521">
        <v>21</v>
      </c>
      <c r="AD2521" t="s">
        <v>47</v>
      </c>
      <c r="AE2521" t="s">
        <v>48</v>
      </c>
      <c r="AF2521" t="s">
        <v>49</v>
      </c>
      <c r="AG2521" t="s">
        <v>50</v>
      </c>
      <c r="AH2521">
        <v>0.43</v>
      </c>
      <c r="AI2521" t="s">
        <v>108</v>
      </c>
      <c r="AJ2521" t="s">
        <v>52</v>
      </c>
    </row>
    <row r="2522" spans="1:36">
      <c r="A2522" t="s">
        <v>3876</v>
      </c>
      <c r="B2522">
        <f>1</f>
        <v>1</v>
      </c>
      <c r="C2522" t="s">
        <v>211</v>
      </c>
      <c r="D2522" t="str">
        <f>VLOOKUP(Table1[[#This Row],[State Name]], Lookup!$A$2:$B$33, 2, FALSE)</f>
        <v>WB</v>
      </c>
      <c r="E2522" t="s">
        <v>265</v>
      </c>
      <c r="F2522">
        <v>2023</v>
      </c>
      <c r="G2522" t="s">
        <v>130</v>
      </c>
      <c r="H2522">
        <f t="shared" si="39"/>
        <v>4</v>
      </c>
      <c r="I2522" s="3">
        <f>DATE(Table1[[#This Row],[Year]],Table1[[#This Row],[Month_Number]],1)</f>
        <v>45017</v>
      </c>
      <c r="J2522" t="s">
        <v>154</v>
      </c>
      <c r="K2522" t="s">
        <v>1437</v>
      </c>
      <c r="L2522" t="s">
        <v>37</v>
      </c>
      <c r="M2522">
        <v>1</v>
      </c>
      <c r="N2522" t="s">
        <v>86</v>
      </c>
      <c r="O2522">
        <v>10</v>
      </c>
      <c r="P2522">
        <v>3</v>
      </c>
      <c r="Q2522" t="s">
        <v>87</v>
      </c>
      <c r="R2522" t="s">
        <v>104</v>
      </c>
      <c r="S2522" t="s">
        <v>120</v>
      </c>
      <c r="T2522" t="s">
        <v>63</v>
      </c>
      <c r="U2522" t="s">
        <v>89</v>
      </c>
      <c r="V2522">
        <v>79</v>
      </c>
      <c r="W2522">
        <v>45</v>
      </c>
      <c r="X2522" t="str">
        <f>IF(Table1[[#This Row],[Driver Age]]&lt;25,"(&lt;25) Young",IF(Table1[[#This Row],[Driver Age]]&lt;=60,"(25–60) Adult","(&gt;60) Senior"))</f>
        <v>(25–60) Adult</v>
      </c>
      <c r="Y2522" t="s">
        <v>75</v>
      </c>
      <c r="Z2522" t="s">
        <v>107</v>
      </c>
      <c r="AA2522" t="s">
        <v>76</v>
      </c>
      <c r="AB2522" t="s">
        <v>97</v>
      </c>
      <c r="AC2522">
        <v>13</v>
      </c>
      <c r="AD2522" t="s">
        <v>135</v>
      </c>
      <c r="AE2522" t="s">
        <v>79</v>
      </c>
      <c r="AF2522" t="s">
        <v>26</v>
      </c>
      <c r="AG2522" t="s">
        <v>50</v>
      </c>
      <c r="AH2522">
        <v>0.3</v>
      </c>
      <c r="AI2522" t="s">
        <v>108</v>
      </c>
      <c r="AJ2522" t="s">
        <v>91</v>
      </c>
    </row>
    <row r="2523" spans="1:36">
      <c r="A2523" t="s">
        <v>3877</v>
      </c>
      <c r="B2523">
        <f>1</f>
        <v>1</v>
      </c>
      <c r="C2523" t="s">
        <v>220</v>
      </c>
      <c r="D2523" t="str">
        <f>VLOOKUP(Table1[[#This Row],[State Name]], Lookup!$A$2:$B$33, 2, FALSE)</f>
        <v>NL</v>
      </c>
      <c r="E2523" t="s">
        <v>33</v>
      </c>
      <c r="F2523">
        <v>2023</v>
      </c>
      <c r="G2523" t="s">
        <v>111</v>
      </c>
      <c r="H2523">
        <f t="shared" si="39"/>
        <v>10</v>
      </c>
      <c r="I2523" s="3">
        <f>DATE(Table1[[#This Row],[Year]],Table1[[#This Row],[Month_Number]],1)</f>
        <v>45200</v>
      </c>
      <c r="J2523" t="s">
        <v>101</v>
      </c>
      <c r="K2523" t="s">
        <v>3878</v>
      </c>
      <c r="L2523" t="s">
        <v>50</v>
      </c>
      <c r="M2523">
        <v>4</v>
      </c>
      <c r="N2523" t="s">
        <v>162</v>
      </c>
      <c r="O2523">
        <v>9</v>
      </c>
      <c r="P2523">
        <v>5</v>
      </c>
      <c r="Q2523" t="s">
        <v>103</v>
      </c>
      <c r="R2523" t="s">
        <v>61</v>
      </c>
      <c r="S2523" t="s">
        <v>62</v>
      </c>
      <c r="T2523" t="s">
        <v>42</v>
      </c>
      <c r="U2523" t="s">
        <v>106</v>
      </c>
      <c r="V2523">
        <v>106</v>
      </c>
      <c r="W2523">
        <v>31</v>
      </c>
      <c r="X2523" t="str">
        <f>IF(Table1[[#This Row],[Driver Age]]&lt;25,"(&lt;25) Young",IF(Table1[[#This Row],[Driver Age]]&lt;=60,"(25–60) Adult","(&gt;60) Senior"))</f>
        <v>(25–60) Adult</v>
      </c>
      <c r="Y2523" t="s">
        <v>44</v>
      </c>
      <c r="Z2523" t="s">
        <v>107</v>
      </c>
      <c r="AA2523" t="s">
        <v>45</v>
      </c>
      <c r="AB2523" t="s">
        <v>64</v>
      </c>
      <c r="AC2523">
        <v>13</v>
      </c>
      <c r="AD2523" t="s">
        <v>135</v>
      </c>
      <c r="AE2523" t="s">
        <v>79</v>
      </c>
      <c r="AF2523" t="s">
        <v>49</v>
      </c>
      <c r="AG2523" t="s">
        <v>50</v>
      </c>
      <c r="AH2523">
        <v>0.56000000000000005</v>
      </c>
      <c r="AI2523" t="s">
        <v>80</v>
      </c>
      <c r="AJ2523" t="s">
        <v>67</v>
      </c>
    </row>
    <row r="2524" spans="1:36">
      <c r="A2524" t="s">
        <v>3879</v>
      </c>
      <c r="B2524">
        <f>1</f>
        <v>1</v>
      </c>
      <c r="C2524" t="s">
        <v>270</v>
      </c>
      <c r="D2524" t="str">
        <f>VLOOKUP(Table1[[#This Row],[State Name]], Lookup!$A$2:$B$33, 2, FALSE)</f>
        <v>HR</v>
      </c>
      <c r="E2524" t="s">
        <v>33</v>
      </c>
      <c r="F2524">
        <v>2018</v>
      </c>
      <c r="G2524" t="s">
        <v>117</v>
      </c>
      <c r="H2524">
        <f t="shared" si="39"/>
        <v>12</v>
      </c>
      <c r="I2524" s="3">
        <f>DATE(Table1[[#This Row],[Year]],Table1[[#This Row],[Month_Number]],1)</f>
        <v>43435</v>
      </c>
      <c r="J2524" t="s">
        <v>146</v>
      </c>
      <c r="K2524" t="s">
        <v>3880</v>
      </c>
      <c r="L2524" t="s">
        <v>50</v>
      </c>
      <c r="M2524">
        <v>5</v>
      </c>
      <c r="N2524" t="s">
        <v>113</v>
      </c>
      <c r="O2524">
        <v>1</v>
      </c>
      <c r="P2524">
        <v>4</v>
      </c>
      <c r="Q2524" t="s">
        <v>103</v>
      </c>
      <c r="R2524" t="s">
        <v>104</v>
      </c>
      <c r="S2524" t="s">
        <v>73</v>
      </c>
      <c r="T2524" t="s">
        <v>105</v>
      </c>
      <c r="U2524" t="s">
        <v>106</v>
      </c>
      <c r="V2524">
        <v>80</v>
      </c>
      <c r="W2524">
        <v>40</v>
      </c>
      <c r="X2524" t="str">
        <f>IF(Table1[[#This Row],[Driver Age]]&lt;25,"(&lt;25) Young",IF(Table1[[#This Row],[Driver Age]]&lt;=60,"(25–60) Adult","(&gt;60) Senior"))</f>
        <v>(25–60) Adult</v>
      </c>
      <c r="Y2524" t="s">
        <v>75</v>
      </c>
      <c r="Z2524" t="s">
        <v>33</v>
      </c>
      <c r="AA2524" t="s">
        <v>76</v>
      </c>
      <c r="AB2524" t="s">
        <v>97</v>
      </c>
      <c r="AC2524">
        <v>6</v>
      </c>
      <c r="AD2524" t="s">
        <v>78</v>
      </c>
      <c r="AE2524" t="s">
        <v>65</v>
      </c>
      <c r="AF2524" t="s">
        <v>49</v>
      </c>
      <c r="AG2524" t="s">
        <v>50</v>
      </c>
      <c r="AH2524">
        <v>4</v>
      </c>
      <c r="AI2524" t="s">
        <v>108</v>
      </c>
      <c r="AJ2524" t="s">
        <v>91</v>
      </c>
    </row>
    <row r="2525" spans="1:36">
      <c r="A2525" t="s">
        <v>3881</v>
      </c>
      <c r="B2525">
        <f>1</f>
        <v>1</v>
      </c>
      <c r="C2525" t="s">
        <v>311</v>
      </c>
      <c r="D2525" t="str">
        <f>VLOOKUP(Table1[[#This Row],[State Name]], Lookup!$A$2:$B$33, 2, FALSE)</f>
        <v>JH</v>
      </c>
      <c r="E2525" t="s">
        <v>33</v>
      </c>
      <c r="F2525">
        <v>2020</v>
      </c>
      <c r="G2525" t="s">
        <v>192</v>
      </c>
      <c r="H2525">
        <f t="shared" si="39"/>
        <v>3</v>
      </c>
      <c r="I2525" s="3">
        <f>DATE(Table1[[#This Row],[Year]],Table1[[#This Row],[Month_Number]],1)</f>
        <v>43891</v>
      </c>
      <c r="J2525" t="s">
        <v>146</v>
      </c>
      <c r="K2525" t="s">
        <v>510</v>
      </c>
      <c r="L2525" t="s">
        <v>37</v>
      </c>
      <c r="M2525">
        <v>3</v>
      </c>
      <c r="N2525" t="s">
        <v>162</v>
      </c>
      <c r="O2525">
        <v>10</v>
      </c>
      <c r="P2525">
        <v>3</v>
      </c>
      <c r="Q2525" t="s">
        <v>39</v>
      </c>
      <c r="R2525" t="s">
        <v>88</v>
      </c>
      <c r="S2525" t="s">
        <v>41</v>
      </c>
      <c r="T2525" t="s">
        <v>74</v>
      </c>
      <c r="U2525" t="s">
        <v>89</v>
      </c>
      <c r="V2525">
        <v>48</v>
      </c>
      <c r="W2525">
        <v>63</v>
      </c>
      <c r="X2525" t="str">
        <f>IF(Table1[[#This Row],[Driver Age]]&lt;25,"(&lt;25) Young",IF(Table1[[#This Row],[Driver Age]]&lt;=60,"(25–60) Adult","(&gt;60) Senior"))</f>
        <v>(&gt;60) Senior</v>
      </c>
      <c r="Y2525" t="s">
        <v>75</v>
      </c>
      <c r="Z2525" t="s">
        <v>33</v>
      </c>
      <c r="AA2525" t="s">
        <v>45</v>
      </c>
      <c r="AB2525" t="s">
        <v>64</v>
      </c>
      <c r="AC2525">
        <v>23</v>
      </c>
      <c r="AD2525" t="s">
        <v>47</v>
      </c>
      <c r="AE2525" t="s">
        <v>48</v>
      </c>
      <c r="AF2525" t="s">
        <v>49</v>
      </c>
      <c r="AG2525" t="s">
        <v>50</v>
      </c>
      <c r="AH2525">
        <v>0.3</v>
      </c>
      <c r="AI2525" t="s">
        <v>66</v>
      </c>
      <c r="AJ2525" t="s">
        <v>109</v>
      </c>
    </row>
    <row r="2526" spans="1:36">
      <c r="A2526" t="s">
        <v>3882</v>
      </c>
      <c r="B2526">
        <f>1</f>
        <v>1</v>
      </c>
      <c r="C2526" t="s">
        <v>141</v>
      </c>
      <c r="D2526" t="str">
        <f>VLOOKUP(Table1[[#This Row],[State Name]], Lookup!$A$2:$B$33, 2, FALSE)</f>
        <v>BR</v>
      </c>
      <c r="E2526" t="s">
        <v>33</v>
      </c>
      <c r="F2526">
        <v>2023</v>
      </c>
      <c r="G2526" t="s">
        <v>56</v>
      </c>
      <c r="H2526">
        <f t="shared" si="39"/>
        <v>1</v>
      </c>
      <c r="I2526" s="3">
        <f>DATE(Table1[[#This Row],[Year]],Table1[[#This Row],[Month_Number]],1)</f>
        <v>44927</v>
      </c>
      <c r="J2526" t="s">
        <v>154</v>
      </c>
      <c r="K2526" t="s">
        <v>428</v>
      </c>
      <c r="L2526" t="s">
        <v>59</v>
      </c>
      <c r="M2526">
        <v>4</v>
      </c>
      <c r="N2526" t="s">
        <v>86</v>
      </c>
      <c r="O2526">
        <v>6</v>
      </c>
      <c r="P2526">
        <v>3</v>
      </c>
      <c r="Q2526" t="s">
        <v>87</v>
      </c>
      <c r="R2526" t="s">
        <v>104</v>
      </c>
      <c r="S2526" t="s">
        <v>62</v>
      </c>
      <c r="T2526" t="s">
        <v>63</v>
      </c>
      <c r="U2526" t="s">
        <v>89</v>
      </c>
      <c r="V2526">
        <v>107</v>
      </c>
      <c r="W2526">
        <v>53</v>
      </c>
      <c r="X2526" t="str">
        <f>IF(Table1[[#This Row],[Driver Age]]&lt;25,"(&lt;25) Young",IF(Table1[[#This Row],[Driver Age]]&lt;=60,"(25–60) Adult","(&gt;60) Senior"))</f>
        <v>(25–60) Adult</v>
      </c>
      <c r="Y2526" t="s">
        <v>44</v>
      </c>
      <c r="Z2526" t="s">
        <v>90</v>
      </c>
      <c r="AA2526" t="s">
        <v>76</v>
      </c>
      <c r="AB2526" t="s">
        <v>77</v>
      </c>
      <c r="AC2526">
        <v>6</v>
      </c>
      <c r="AD2526" t="s">
        <v>78</v>
      </c>
      <c r="AE2526" t="s">
        <v>79</v>
      </c>
      <c r="AF2526" t="s">
        <v>26</v>
      </c>
      <c r="AG2526" t="s">
        <v>50</v>
      </c>
      <c r="AH2526">
        <v>0.5</v>
      </c>
      <c r="AI2526" t="s">
        <v>66</v>
      </c>
      <c r="AJ2526" t="s">
        <v>67</v>
      </c>
    </row>
    <row r="2527" spans="1:36">
      <c r="A2527" t="s">
        <v>3883</v>
      </c>
      <c r="B2527">
        <f>1</f>
        <v>1</v>
      </c>
      <c r="C2527" t="s">
        <v>145</v>
      </c>
      <c r="D2527" t="str">
        <f>VLOOKUP(Table1[[#This Row],[State Name]], Lookup!$A$2:$B$33, 2, FALSE)</f>
        <v>TS</v>
      </c>
      <c r="E2527" t="s">
        <v>33</v>
      </c>
      <c r="F2527">
        <v>2021</v>
      </c>
      <c r="G2527" t="s">
        <v>138</v>
      </c>
      <c r="H2527">
        <f t="shared" si="39"/>
        <v>9</v>
      </c>
      <c r="I2527" s="3">
        <f>DATE(Table1[[#This Row],[Year]],Table1[[#This Row],[Month_Number]],1)</f>
        <v>44440</v>
      </c>
      <c r="J2527" t="s">
        <v>154</v>
      </c>
      <c r="K2527" t="s">
        <v>3106</v>
      </c>
      <c r="L2527" t="s">
        <v>37</v>
      </c>
      <c r="M2527">
        <v>5</v>
      </c>
      <c r="N2527" t="s">
        <v>38</v>
      </c>
      <c r="O2527">
        <v>0</v>
      </c>
      <c r="P2527">
        <v>2</v>
      </c>
      <c r="Q2527" t="s">
        <v>87</v>
      </c>
      <c r="R2527" t="s">
        <v>61</v>
      </c>
      <c r="S2527" t="s">
        <v>41</v>
      </c>
      <c r="T2527" t="s">
        <v>74</v>
      </c>
      <c r="U2527" t="s">
        <v>106</v>
      </c>
      <c r="V2527">
        <v>49</v>
      </c>
      <c r="W2527">
        <v>36</v>
      </c>
      <c r="X2527" t="str">
        <f>IF(Table1[[#This Row],[Driver Age]]&lt;25,"(&lt;25) Young",IF(Table1[[#This Row],[Driver Age]]&lt;=60,"(25–60) Adult","(&gt;60) Senior"))</f>
        <v>(25–60) Adult</v>
      </c>
      <c r="Y2527" t="s">
        <v>44</v>
      </c>
      <c r="Z2527" t="s">
        <v>107</v>
      </c>
      <c r="AA2527" t="s">
        <v>76</v>
      </c>
      <c r="AB2527" t="s">
        <v>77</v>
      </c>
      <c r="AC2527">
        <v>3</v>
      </c>
      <c r="AD2527" t="s">
        <v>47</v>
      </c>
      <c r="AE2527" t="s">
        <v>48</v>
      </c>
      <c r="AF2527" t="s">
        <v>26</v>
      </c>
      <c r="AG2527" t="s">
        <v>50</v>
      </c>
      <c r="AH2527">
        <v>0</v>
      </c>
      <c r="AI2527" t="s">
        <v>108</v>
      </c>
      <c r="AJ2527" t="s">
        <v>109</v>
      </c>
    </row>
    <row r="2528" spans="1:36">
      <c r="A2528" t="s">
        <v>3884</v>
      </c>
      <c r="B2528">
        <f>1</f>
        <v>1</v>
      </c>
      <c r="C2528" t="s">
        <v>234</v>
      </c>
      <c r="D2528" t="str">
        <f>VLOOKUP(Table1[[#This Row],[State Name]], Lookup!$A$2:$B$33, 2, FALSE)</f>
        <v>TR</v>
      </c>
      <c r="E2528" t="s">
        <v>33</v>
      </c>
      <c r="F2528">
        <v>2020</v>
      </c>
      <c r="G2528" t="s">
        <v>56</v>
      </c>
      <c r="H2528">
        <f t="shared" si="39"/>
        <v>1</v>
      </c>
      <c r="I2528" s="3">
        <f>DATE(Table1[[#This Row],[Year]],Table1[[#This Row],[Month_Number]],1)</f>
        <v>43831</v>
      </c>
      <c r="J2528" t="s">
        <v>101</v>
      </c>
      <c r="K2528" t="s">
        <v>1257</v>
      </c>
      <c r="L2528" t="s">
        <v>59</v>
      </c>
      <c r="M2528">
        <v>5</v>
      </c>
      <c r="N2528" t="s">
        <v>128</v>
      </c>
      <c r="O2528">
        <v>5</v>
      </c>
      <c r="P2528">
        <v>2</v>
      </c>
      <c r="Q2528" t="s">
        <v>103</v>
      </c>
      <c r="R2528" t="s">
        <v>104</v>
      </c>
      <c r="S2528" t="s">
        <v>73</v>
      </c>
      <c r="T2528" t="s">
        <v>74</v>
      </c>
      <c r="U2528" t="s">
        <v>33</v>
      </c>
      <c r="V2528">
        <v>114</v>
      </c>
      <c r="W2528">
        <v>25</v>
      </c>
      <c r="X2528" t="str">
        <f>IF(Table1[[#This Row],[Driver Age]]&lt;25,"(&lt;25) Young",IF(Table1[[#This Row],[Driver Age]]&lt;=60,"(25–60) Adult","(&gt;60) Senior"))</f>
        <v>(25–60) Adult</v>
      </c>
      <c r="Y2528" t="s">
        <v>44</v>
      </c>
      <c r="Z2528" t="s">
        <v>107</v>
      </c>
      <c r="AA2528" t="s">
        <v>45</v>
      </c>
      <c r="AB2528" t="s">
        <v>77</v>
      </c>
      <c r="AC2528">
        <v>22</v>
      </c>
      <c r="AD2528" t="s">
        <v>47</v>
      </c>
      <c r="AE2528" t="s">
        <v>48</v>
      </c>
      <c r="AF2528" t="s">
        <v>49</v>
      </c>
      <c r="AG2528" t="s">
        <v>50</v>
      </c>
      <c r="AH2528">
        <v>0.4</v>
      </c>
      <c r="AI2528" t="s">
        <v>80</v>
      </c>
      <c r="AJ2528" t="s">
        <v>81</v>
      </c>
    </row>
    <row r="2529" spans="1:36">
      <c r="A2529" t="s">
        <v>3885</v>
      </c>
      <c r="B2529">
        <f>1</f>
        <v>1</v>
      </c>
      <c r="C2529" t="s">
        <v>220</v>
      </c>
      <c r="D2529" t="str">
        <f>VLOOKUP(Table1[[#This Row],[State Name]], Lookup!$A$2:$B$33, 2, FALSE)</f>
        <v>NL</v>
      </c>
      <c r="E2529" t="s">
        <v>33</v>
      </c>
      <c r="F2529">
        <v>2020</v>
      </c>
      <c r="G2529" t="s">
        <v>83</v>
      </c>
      <c r="H2529">
        <f t="shared" si="39"/>
        <v>6</v>
      </c>
      <c r="I2529" s="3">
        <f>DATE(Table1[[#This Row],[Year]],Table1[[#This Row],[Month_Number]],1)</f>
        <v>43983</v>
      </c>
      <c r="J2529" t="s">
        <v>84</v>
      </c>
      <c r="K2529" t="s">
        <v>936</v>
      </c>
      <c r="L2529" t="s">
        <v>59</v>
      </c>
      <c r="M2529">
        <v>1</v>
      </c>
      <c r="N2529" t="s">
        <v>60</v>
      </c>
      <c r="O2529">
        <v>7</v>
      </c>
      <c r="P2529">
        <v>3</v>
      </c>
      <c r="Q2529" t="s">
        <v>103</v>
      </c>
      <c r="R2529" t="s">
        <v>61</v>
      </c>
      <c r="S2529" t="s">
        <v>62</v>
      </c>
      <c r="T2529" t="s">
        <v>74</v>
      </c>
      <c r="U2529" t="s">
        <v>89</v>
      </c>
      <c r="V2529">
        <v>37</v>
      </c>
      <c r="W2529">
        <v>24</v>
      </c>
      <c r="X2529" t="str">
        <f>IF(Table1[[#This Row],[Driver Age]]&lt;25,"(&lt;25) Young",IF(Table1[[#This Row],[Driver Age]]&lt;=60,"(25–60) Adult","(&gt;60) Senior"))</f>
        <v>(&lt;25) Young</v>
      </c>
      <c r="Y2529" t="s">
        <v>75</v>
      </c>
      <c r="Z2529" t="s">
        <v>90</v>
      </c>
      <c r="AA2529" t="s">
        <v>76</v>
      </c>
      <c r="AB2529" t="s">
        <v>77</v>
      </c>
      <c r="AC2529">
        <v>3</v>
      </c>
      <c r="AD2529" t="s">
        <v>47</v>
      </c>
      <c r="AE2529" t="s">
        <v>48</v>
      </c>
      <c r="AF2529" t="s">
        <v>26</v>
      </c>
      <c r="AG2529" t="s">
        <v>50</v>
      </c>
      <c r="AH2529">
        <v>0.43</v>
      </c>
      <c r="AI2529" t="s">
        <v>168</v>
      </c>
      <c r="AJ2529" t="s">
        <v>109</v>
      </c>
    </row>
    <row r="2530" spans="1:36">
      <c r="A2530" t="s">
        <v>3886</v>
      </c>
      <c r="B2530">
        <f>1</f>
        <v>1</v>
      </c>
      <c r="C2530" t="s">
        <v>152</v>
      </c>
      <c r="D2530" t="str">
        <f>VLOOKUP(Table1[[#This Row],[State Name]], Lookup!$A$2:$B$33, 2, FALSE)</f>
        <v>AP</v>
      </c>
      <c r="E2530" t="s">
        <v>273</v>
      </c>
      <c r="F2530">
        <v>2021</v>
      </c>
      <c r="G2530" t="s">
        <v>130</v>
      </c>
      <c r="H2530">
        <f t="shared" si="39"/>
        <v>4</v>
      </c>
      <c r="I2530" s="3">
        <f>DATE(Table1[[#This Row],[Year]],Table1[[#This Row],[Month_Number]],1)</f>
        <v>44287</v>
      </c>
      <c r="J2530" t="s">
        <v>101</v>
      </c>
      <c r="K2530" t="s">
        <v>933</v>
      </c>
      <c r="L2530" t="s">
        <v>50</v>
      </c>
      <c r="M2530">
        <v>3</v>
      </c>
      <c r="N2530" t="s">
        <v>113</v>
      </c>
      <c r="O2530">
        <v>4</v>
      </c>
      <c r="P2530">
        <v>0</v>
      </c>
      <c r="Q2530" t="s">
        <v>119</v>
      </c>
      <c r="R2530" t="s">
        <v>88</v>
      </c>
      <c r="S2530" t="s">
        <v>120</v>
      </c>
      <c r="T2530" t="s">
        <v>74</v>
      </c>
      <c r="U2530" t="s">
        <v>43</v>
      </c>
      <c r="V2530">
        <v>60</v>
      </c>
      <c r="W2530">
        <v>31</v>
      </c>
      <c r="X2530" t="str">
        <f>IF(Table1[[#This Row],[Driver Age]]&lt;25,"(&lt;25) Young",IF(Table1[[#This Row],[Driver Age]]&lt;=60,"(25–60) Adult","(&gt;60) Senior"))</f>
        <v>(25–60) Adult</v>
      </c>
      <c r="Y2530" t="s">
        <v>75</v>
      </c>
      <c r="Z2530" t="s">
        <v>33</v>
      </c>
      <c r="AA2530" t="s">
        <v>76</v>
      </c>
      <c r="AB2530" t="s">
        <v>64</v>
      </c>
      <c r="AC2530">
        <v>5</v>
      </c>
      <c r="AD2530" t="s">
        <v>78</v>
      </c>
      <c r="AE2530" t="s">
        <v>48</v>
      </c>
      <c r="AF2530" t="s">
        <v>49</v>
      </c>
      <c r="AG2530" t="s">
        <v>143</v>
      </c>
      <c r="AH2530">
        <v>0</v>
      </c>
      <c r="AI2530" t="s">
        <v>80</v>
      </c>
      <c r="AJ2530" t="s">
        <v>52</v>
      </c>
    </row>
    <row r="2531" spans="1:36">
      <c r="A2531" t="s">
        <v>3887</v>
      </c>
      <c r="B2531">
        <f>1</f>
        <v>1</v>
      </c>
      <c r="C2531" t="s">
        <v>183</v>
      </c>
      <c r="D2531" t="str">
        <f>VLOOKUP(Table1[[#This Row],[State Name]], Lookup!$A$2:$B$33, 2, FALSE)</f>
        <v>TN</v>
      </c>
      <c r="E2531" t="s">
        <v>403</v>
      </c>
      <c r="F2531">
        <v>2023</v>
      </c>
      <c r="G2531" t="s">
        <v>94</v>
      </c>
      <c r="H2531">
        <f t="shared" si="39"/>
        <v>8</v>
      </c>
      <c r="I2531" s="3">
        <f>DATE(Table1[[#This Row],[Year]],Table1[[#This Row],[Month_Number]],1)</f>
        <v>45139</v>
      </c>
      <c r="J2531" t="s">
        <v>154</v>
      </c>
      <c r="K2531" t="s">
        <v>3888</v>
      </c>
      <c r="L2531" t="s">
        <v>50</v>
      </c>
      <c r="M2531">
        <v>5</v>
      </c>
      <c r="N2531" t="s">
        <v>128</v>
      </c>
      <c r="O2531">
        <v>9</v>
      </c>
      <c r="P2531">
        <v>0</v>
      </c>
      <c r="Q2531" t="s">
        <v>72</v>
      </c>
      <c r="R2531" t="s">
        <v>61</v>
      </c>
      <c r="S2531" t="s">
        <v>62</v>
      </c>
      <c r="T2531" t="s">
        <v>74</v>
      </c>
      <c r="U2531" t="s">
        <v>89</v>
      </c>
      <c r="V2531">
        <v>64</v>
      </c>
      <c r="W2531">
        <v>66</v>
      </c>
      <c r="X2531" t="str">
        <f>IF(Table1[[#This Row],[Driver Age]]&lt;25,"(&lt;25) Young",IF(Table1[[#This Row],[Driver Age]]&lt;=60,"(25–60) Adult","(&gt;60) Senior"))</f>
        <v>(&gt;60) Senior</v>
      </c>
      <c r="Y2531" t="s">
        <v>75</v>
      </c>
      <c r="Z2531" t="s">
        <v>107</v>
      </c>
      <c r="AA2531" t="s">
        <v>76</v>
      </c>
      <c r="AB2531" t="s">
        <v>77</v>
      </c>
      <c r="AC2531">
        <v>2</v>
      </c>
      <c r="AD2531" t="s">
        <v>47</v>
      </c>
      <c r="AE2531" t="s">
        <v>79</v>
      </c>
      <c r="AF2531" t="s">
        <v>26</v>
      </c>
      <c r="AG2531" t="s">
        <v>143</v>
      </c>
      <c r="AH2531">
        <v>0</v>
      </c>
      <c r="AI2531" t="s">
        <v>51</v>
      </c>
      <c r="AJ2531" t="s">
        <v>52</v>
      </c>
    </row>
    <row r="2532" spans="1:36">
      <c r="A2532" t="s">
        <v>3889</v>
      </c>
      <c r="B2532">
        <f>1</f>
        <v>1</v>
      </c>
      <c r="C2532" t="s">
        <v>170</v>
      </c>
      <c r="D2532" t="str">
        <f>VLOOKUP(Table1[[#This Row],[State Name]], Lookup!$A$2:$B$33, 2, FALSE)</f>
        <v>PY</v>
      </c>
      <c r="E2532" t="s">
        <v>33</v>
      </c>
      <c r="F2532">
        <v>2021</v>
      </c>
      <c r="G2532" t="s">
        <v>56</v>
      </c>
      <c r="H2532">
        <f t="shared" si="39"/>
        <v>1</v>
      </c>
      <c r="I2532" s="3">
        <f>DATE(Table1[[#This Row],[Year]],Table1[[#This Row],[Month_Number]],1)</f>
        <v>44197</v>
      </c>
      <c r="J2532" t="s">
        <v>146</v>
      </c>
      <c r="K2532" t="s">
        <v>1485</v>
      </c>
      <c r="L2532" t="s">
        <v>37</v>
      </c>
      <c r="M2532">
        <v>4</v>
      </c>
      <c r="N2532" t="s">
        <v>162</v>
      </c>
      <c r="O2532">
        <v>10</v>
      </c>
      <c r="P2532">
        <v>3</v>
      </c>
      <c r="Q2532" t="s">
        <v>119</v>
      </c>
      <c r="R2532" t="s">
        <v>88</v>
      </c>
      <c r="S2532" t="s">
        <v>120</v>
      </c>
      <c r="T2532" t="s">
        <v>74</v>
      </c>
      <c r="U2532" t="s">
        <v>33</v>
      </c>
      <c r="V2532">
        <v>60</v>
      </c>
      <c r="W2532">
        <v>34</v>
      </c>
      <c r="X2532" t="str">
        <f>IF(Table1[[#This Row],[Driver Age]]&lt;25,"(&lt;25) Young",IF(Table1[[#This Row],[Driver Age]]&lt;=60,"(25–60) Adult","(&gt;60) Senior"))</f>
        <v>(25–60) Adult</v>
      </c>
      <c r="Y2532" t="s">
        <v>44</v>
      </c>
      <c r="Z2532" t="s">
        <v>33</v>
      </c>
      <c r="AA2532" t="s">
        <v>45</v>
      </c>
      <c r="AB2532" t="s">
        <v>97</v>
      </c>
      <c r="AC2532">
        <v>6</v>
      </c>
      <c r="AD2532" t="s">
        <v>78</v>
      </c>
      <c r="AE2532" t="s">
        <v>48</v>
      </c>
      <c r="AF2532" t="s">
        <v>49</v>
      </c>
      <c r="AG2532" t="s">
        <v>50</v>
      </c>
      <c r="AH2532">
        <v>0.3</v>
      </c>
      <c r="AI2532" t="s">
        <v>80</v>
      </c>
      <c r="AJ2532" t="s">
        <v>52</v>
      </c>
    </row>
    <row r="2533" spans="1:36">
      <c r="A2533" t="s">
        <v>3890</v>
      </c>
      <c r="B2533">
        <f>1</f>
        <v>1</v>
      </c>
      <c r="C2533" t="s">
        <v>197</v>
      </c>
      <c r="D2533" t="str">
        <f>VLOOKUP(Table1[[#This Row],[State Name]], Lookup!$A$2:$B$33, 2, FALSE)</f>
        <v>GJ</v>
      </c>
      <c r="E2533" t="s">
        <v>297</v>
      </c>
      <c r="F2533">
        <v>2019</v>
      </c>
      <c r="G2533" t="s">
        <v>171</v>
      </c>
      <c r="H2533">
        <f t="shared" si="39"/>
        <v>2</v>
      </c>
      <c r="I2533" s="3">
        <f>DATE(Table1[[#This Row],[Year]],Table1[[#This Row],[Month_Number]],1)</f>
        <v>43497</v>
      </c>
      <c r="J2533" t="s">
        <v>35</v>
      </c>
      <c r="K2533" t="s">
        <v>3891</v>
      </c>
      <c r="L2533" t="s">
        <v>37</v>
      </c>
      <c r="M2533">
        <v>5</v>
      </c>
      <c r="N2533" t="s">
        <v>162</v>
      </c>
      <c r="O2533">
        <v>0</v>
      </c>
      <c r="P2533">
        <v>0</v>
      </c>
      <c r="Q2533" t="s">
        <v>39</v>
      </c>
      <c r="R2533" t="s">
        <v>40</v>
      </c>
      <c r="S2533" t="s">
        <v>73</v>
      </c>
      <c r="T2533" t="s">
        <v>63</v>
      </c>
      <c r="U2533" t="s">
        <v>89</v>
      </c>
      <c r="V2533">
        <v>40</v>
      </c>
      <c r="W2533">
        <v>55</v>
      </c>
      <c r="X2533" t="str">
        <f>IF(Table1[[#This Row],[Driver Age]]&lt;25,"(&lt;25) Young",IF(Table1[[#This Row],[Driver Age]]&lt;=60,"(25–60) Adult","(&gt;60) Senior"))</f>
        <v>(25–60) Adult</v>
      </c>
      <c r="Y2533" t="s">
        <v>75</v>
      </c>
      <c r="Z2533" t="s">
        <v>90</v>
      </c>
      <c r="AA2533" t="s">
        <v>45</v>
      </c>
      <c r="AB2533" t="s">
        <v>97</v>
      </c>
      <c r="AC2533">
        <v>3</v>
      </c>
      <c r="AD2533" t="s">
        <v>47</v>
      </c>
      <c r="AE2533" t="s">
        <v>65</v>
      </c>
      <c r="AF2533" t="s">
        <v>49</v>
      </c>
      <c r="AG2533" t="s">
        <v>143</v>
      </c>
      <c r="AH2533">
        <v>0</v>
      </c>
      <c r="AI2533" t="s">
        <v>66</v>
      </c>
      <c r="AJ2533" t="s">
        <v>109</v>
      </c>
    </row>
    <row r="2534" spans="1:36">
      <c r="A2534" t="s">
        <v>3892</v>
      </c>
      <c r="B2534">
        <f>1</f>
        <v>1</v>
      </c>
      <c r="C2534" t="s">
        <v>157</v>
      </c>
      <c r="D2534" t="str">
        <f>VLOOKUP(Table1[[#This Row],[State Name]], Lookup!$A$2:$B$33, 2, FALSE)</f>
        <v>KA</v>
      </c>
      <c r="E2534" t="s">
        <v>158</v>
      </c>
      <c r="F2534">
        <v>2018</v>
      </c>
      <c r="G2534" t="s">
        <v>124</v>
      </c>
      <c r="H2534">
        <f t="shared" si="39"/>
        <v>7</v>
      </c>
      <c r="I2534" s="3">
        <f>DATE(Table1[[#This Row],[Year]],Table1[[#This Row],[Month_Number]],1)</f>
        <v>43282</v>
      </c>
      <c r="J2534" t="s">
        <v>35</v>
      </c>
      <c r="K2534" t="s">
        <v>1988</v>
      </c>
      <c r="L2534" t="s">
        <v>50</v>
      </c>
      <c r="M2534">
        <v>1</v>
      </c>
      <c r="N2534" t="s">
        <v>71</v>
      </c>
      <c r="O2534">
        <v>4</v>
      </c>
      <c r="P2534">
        <v>0</v>
      </c>
      <c r="Q2534" t="s">
        <v>119</v>
      </c>
      <c r="R2534" t="s">
        <v>61</v>
      </c>
      <c r="S2534" t="s">
        <v>62</v>
      </c>
      <c r="T2534" t="s">
        <v>63</v>
      </c>
      <c r="U2534" t="s">
        <v>33</v>
      </c>
      <c r="V2534">
        <v>83</v>
      </c>
      <c r="W2534">
        <v>70</v>
      </c>
      <c r="X2534" t="str">
        <f>IF(Table1[[#This Row],[Driver Age]]&lt;25,"(&lt;25) Young",IF(Table1[[#This Row],[Driver Age]]&lt;=60,"(25–60) Adult","(&gt;60) Senior"))</f>
        <v>(&gt;60) Senior</v>
      </c>
      <c r="Y2534" t="s">
        <v>75</v>
      </c>
      <c r="Z2534" t="s">
        <v>107</v>
      </c>
      <c r="AA2534" t="s">
        <v>76</v>
      </c>
      <c r="AB2534" t="s">
        <v>77</v>
      </c>
      <c r="AC2534">
        <v>4</v>
      </c>
      <c r="AD2534" t="s">
        <v>47</v>
      </c>
      <c r="AE2534" t="s">
        <v>65</v>
      </c>
      <c r="AF2534" t="s">
        <v>49</v>
      </c>
      <c r="AG2534" t="s">
        <v>143</v>
      </c>
      <c r="AH2534">
        <v>0</v>
      </c>
      <c r="AI2534" t="s">
        <v>51</v>
      </c>
      <c r="AJ2534" t="s">
        <v>91</v>
      </c>
    </row>
    <row r="2535" spans="1:36">
      <c r="A2535" t="s">
        <v>3893</v>
      </c>
      <c r="B2535">
        <f>1</f>
        <v>1</v>
      </c>
      <c r="C2535" t="s">
        <v>170</v>
      </c>
      <c r="D2535" t="str">
        <f>VLOOKUP(Table1[[#This Row],[State Name]], Lookup!$A$2:$B$33, 2, FALSE)</f>
        <v>PY</v>
      </c>
      <c r="E2535" t="s">
        <v>33</v>
      </c>
      <c r="F2535">
        <v>2018</v>
      </c>
      <c r="G2535" t="s">
        <v>83</v>
      </c>
      <c r="H2535">
        <f t="shared" si="39"/>
        <v>6</v>
      </c>
      <c r="I2535" s="3">
        <f>DATE(Table1[[#This Row],[Year]],Table1[[#This Row],[Month_Number]],1)</f>
        <v>43252</v>
      </c>
      <c r="J2535" t="s">
        <v>95</v>
      </c>
      <c r="K2535" t="s">
        <v>673</v>
      </c>
      <c r="L2535" t="s">
        <v>50</v>
      </c>
      <c r="M2535">
        <v>5</v>
      </c>
      <c r="N2535" t="s">
        <v>162</v>
      </c>
      <c r="O2535">
        <v>5</v>
      </c>
      <c r="P2535">
        <v>0</v>
      </c>
      <c r="Q2535" t="s">
        <v>72</v>
      </c>
      <c r="R2535" t="s">
        <v>61</v>
      </c>
      <c r="S2535" t="s">
        <v>120</v>
      </c>
      <c r="T2535" t="s">
        <v>105</v>
      </c>
      <c r="U2535" t="s">
        <v>89</v>
      </c>
      <c r="V2535">
        <v>75</v>
      </c>
      <c r="W2535">
        <v>38</v>
      </c>
      <c r="X2535" t="str">
        <f>IF(Table1[[#This Row],[Driver Age]]&lt;25,"(&lt;25) Young",IF(Table1[[#This Row],[Driver Age]]&lt;=60,"(25–60) Adult","(&gt;60) Senior"))</f>
        <v>(25–60) Adult</v>
      </c>
      <c r="Y2535" t="s">
        <v>75</v>
      </c>
      <c r="Z2535" t="s">
        <v>90</v>
      </c>
      <c r="AA2535" t="s">
        <v>45</v>
      </c>
      <c r="AB2535" t="s">
        <v>46</v>
      </c>
      <c r="AC2535">
        <v>3</v>
      </c>
      <c r="AD2535" t="s">
        <v>47</v>
      </c>
      <c r="AE2535" t="s">
        <v>65</v>
      </c>
      <c r="AF2535" t="s">
        <v>49</v>
      </c>
      <c r="AG2535" t="s">
        <v>143</v>
      </c>
      <c r="AH2535">
        <v>0</v>
      </c>
      <c r="AI2535" t="s">
        <v>108</v>
      </c>
      <c r="AJ2535" t="s">
        <v>91</v>
      </c>
    </row>
    <row r="2536" spans="1:36">
      <c r="A2536" t="s">
        <v>3894</v>
      </c>
      <c r="B2536">
        <f>1</f>
        <v>1</v>
      </c>
      <c r="C2536" t="s">
        <v>318</v>
      </c>
      <c r="D2536" t="str">
        <f>VLOOKUP(Table1[[#This Row],[State Name]], Lookup!$A$2:$B$33, 2, FALSE)</f>
        <v>PB</v>
      </c>
      <c r="E2536" t="s">
        <v>33</v>
      </c>
      <c r="F2536">
        <v>2023</v>
      </c>
      <c r="G2536" t="s">
        <v>94</v>
      </c>
      <c r="H2536">
        <f t="shared" si="39"/>
        <v>8</v>
      </c>
      <c r="I2536" s="3">
        <f>DATE(Table1[[#This Row],[Year]],Table1[[#This Row],[Month_Number]],1)</f>
        <v>45139</v>
      </c>
      <c r="J2536" t="s">
        <v>95</v>
      </c>
      <c r="K2536" t="s">
        <v>3895</v>
      </c>
      <c r="L2536" t="s">
        <v>37</v>
      </c>
      <c r="M2536">
        <v>4</v>
      </c>
      <c r="N2536" t="s">
        <v>60</v>
      </c>
      <c r="O2536">
        <v>9</v>
      </c>
      <c r="P2536">
        <v>2</v>
      </c>
      <c r="Q2536" t="s">
        <v>103</v>
      </c>
      <c r="R2536" t="s">
        <v>88</v>
      </c>
      <c r="S2536" t="s">
        <v>120</v>
      </c>
      <c r="T2536" t="s">
        <v>105</v>
      </c>
      <c r="U2536" t="s">
        <v>106</v>
      </c>
      <c r="V2536">
        <v>106</v>
      </c>
      <c r="W2536">
        <v>50</v>
      </c>
      <c r="X2536" t="str">
        <f>IF(Table1[[#This Row],[Driver Age]]&lt;25,"(&lt;25) Young",IF(Table1[[#This Row],[Driver Age]]&lt;=60,"(25–60) Adult","(&gt;60) Senior"))</f>
        <v>(25–60) Adult</v>
      </c>
      <c r="Y2536" t="s">
        <v>44</v>
      </c>
      <c r="Z2536" t="s">
        <v>33</v>
      </c>
      <c r="AA2536" t="s">
        <v>76</v>
      </c>
      <c r="AB2536" t="s">
        <v>77</v>
      </c>
      <c r="AC2536">
        <v>21</v>
      </c>
      <c r="AD2536" t="s">
        <v>47</v>
      </c>
      <c r="AE2536" t="s">
        <v>79</v>
      </c>
      <c r="AF2536" t="s">
        <v>49</v>
      </c>
      <c r="AG2536" t="s">
        <v>50</v>
      </c>
      <c r="AH2536">
        <v>0.22</v>
      </c>
      <c r="AI2536" t="s">
        <v>66</v>
      </c>
      <c r="AJ2536" t="s">
        <v>67</v>
      </c>
    </row>
    <row r="2537" spans="1:36">
      <c r="A2537" t="s">
        <v>3896</v>
      </c>
      <c r="B2537">
        <f>1</f>
        <v>1</v>
      </c>
      <c r="C2537" t="s">
        <v>122</v>
      </c>
      <c r="D2537" t="str">
        <f>VLOOKUP(Table1[[#This Row],[State Name]], Lookup!$A$2:$B$33, 2, FALSE)</f>
        <v>RJ</v>
      </c>
      <c r="E2537" t="s">
        <v>483</v>
      </c>
      <c r="F2537">
        <v>2022</v>
      </c>
      <c r="G2537" t="s">
        <v>100</v>
      </c>
      <c r="H2537">
        <f t="shared" si="39"/>
        <v>11</v>
      </c>
      <c r="I2537" s="3">
        <f>DATE(Table1[[#This Row],[Year]],Table1[[#This Row],[Month_Number]],1)</f>
        <v>44866</v>
      </c>
      <c r="J2537" t="s">
        <v>146</v>
      </c>
      <c r="K2537" t="s">
        <v>2235</v>
      </c>
      <c r="L2537" t="s">
        <v>50</v>
      </c>
      <c r="M2537">
        <v>3</v>
      </c>
      <c r="N2537" t="s">
        <v>128</v>
      </c>
      <c r="O2537">
        <v>10</v>
      </c>
      <c r="P2537">
        <v>0</v>
      </c>
      <c r="Q2537" t="s">
        <v>39</v>
      </c>
      <c r="R2537" t="s">
        <v>61</v>
      </c>
      <c r="S2537" t="s">
        <v>62</v>
      </c>
      <c r="T2537" t="s">
        <v>63</v>
      </c>
      <c r="U2537" t="s">
        <v>43</v>
      </c>
      <c r="V2537">
        <v>34</v>
      </c>
      <c r="W2537">
        <v>67</v>
      </c>
      <c r="X2537" t="str">
        <f>IF(Table1[[#This Row],[Driver Age]]&lt;25,"(&lt;25) Young",IF(Table1[[#This Row],[Driver Age]]&lt;=60,"(25–60) Adult","(&gt;60) Senior"))</f>
        <v>(&gt;60) Senior</v>
      </c>
      <c r="Y2537" t="s">
        <v>44</v>
      </c>
      <c r="Z2537" t="s">
        <v>90</v>
      </c>
      <c r="AA2537" t="s">
        <v>76</v>
      </c>
      <c r="AB2537" t="s">
        <v>97</v>
      </c>
      <c r="AC2537">
        <v>12</v>
      </c>
      <c r="AD2537" t="s">
        <v>135</v>
      </c>
      <c r="AE2537" t="s">
        <v>79</v>
      </c>
      <c r="AF2537" t="s">
        <v>49</v>
      </c>
      <c r="AG2537" t="s">
        <v>143</v>
      </c>
      <c r="AH2537">
        <v>0</v>
      </c>
      <c r="AI2537" t="s">
        <v>51</v>
      </c>
      <c r="AJ2537" t="s">
        <v>109</v>
      </c>
    </row>
    <row r="2538" spans="1:36">
      <c r="A2538" t="s">
        <v>3897</v>
      </c>
      <c r="B2538">
        <f>1</f>
        <v>1</v>
      </c>
      <c r="C2538" t="s">
        <v>152</v>
      </c>
      <c r="D2538" t="str">
        <f>VLOOKUP(Table1[[#This Row],[State Name]], Lookup!$A$2:$B$33, 2, FALSE)</f>
        <v>AP</v>
      </c>
      <c r="E2538" t="s">
        <v>440</v>
      </c>
      <c r="F2538">
        <v>2021</v>
      </c>
      <c r="G2538" t="s">
        <v>83</v>
      </c>
      <c r="H2538">
        <f t="shared" si="39"/>
        <v>6</v>
      </c>
      <c r="I2538" s="3">
        <f>DATE(Table1[[#This Row],[Year]],Table1[[#This Row],[Month_Number]],1)</f>
        <v>44348</v>
      </c>
      <c r="J2538" t="s">
        <v>84</v>
      </c>
      <c r="K2538" t="s">
        <v>243</v>
      </c>
      <c r="L2538" t="s">
        <v>50</v>
      </c>
      <c r="M2538">
        <v>1</v>
      </c>
      <c r="N2538" t="s">
        <v>162</v>
      </c>
      <c r="O2538">
        <v>6</v>
      </c>
      <c r="P2538">
        <v>2</v>
      </c>
      <c r="Q2538" t="s">
        <v>103</v>
      </c>
      <c r="R2538" t="s">
        <v>61</v>
      </c>
      <c r="S2538" t="s">
        <v>73</v>
      </c>
      <c r="T2538" t="s">
        <v>63</v>
      </c>
      <c r="U2538" t="s">
        <v>33</v>
      </c>
      <c r="V2538">
        <v>56</v>
      </c>
      <c r="W2538">
        <v>37</v>
      </c>
      <c r="X2538" t="str">
        <f>IF(Table1[[#This Row],[Driver Age]]&lt;25,"(&lt;25) Young",IF(Table1[[#This Row],[Driver Age]]&lt;=60,"(25–60) Adult","(&gt;60) Senior"))</f>
        <v>(25–60) Adult</v>
      </c>
      <c r="Y2538" t="s">
        <v>44</v>
      </c>
      <c r="Z2538" t="s">
        <v>90</v>
      </c>
      <c r="AA2538" t="s">
        <v>76</v>
      </c>
      <c r="AB2538" t="s">
        <v>77</v>
      </c>
      <c r="AC2538">
        <v>5</v>
      </c>
      <c r="AD2538" t="s">
        <v>78</v>
      </c>
      <c r="AE2538" t="s">
        <v>48</v>
      </c>
      <c r="AF2538" t="s">
        <v>26</v>
      </c>
      <c r="AG2538" t="s">
        <v>50</v>
      </c>
      <c r="AH2538">
        <v>0.33</v>
      </c>
      <c r="AI2538" t="s">
        <v>108</v>
      </c>
      <c r="AJ2538" t="s">
        <v>52</v>
      </c>
    </row>
    <row r="2539" spans="1:36">
      <c r="A2539" t="s">
        <v>3898</v>
      </c>
      <c r="B2539">
        <f>1</f>
        <v>1</v>
      </c>
      <c r="C2539" t="s">
        <v>69</v>
      </c>
      <c r="D2539" t="str">
        <f>VLOOKUP(Table1[[#This Row],[State Name]], Lookup!$A$2:$B$33, 2, FALSE)</f>
        <v>CG</v>
      </c>
      <c r="E2539" t="s">
        <v>33</v>
      </c>
      <c r="F2539">
        <v>2020</v>
      </c>
      <c r="G2539" t="s">
        <v>138</v>
      </c>
      <c r="H2539">
        <f t="shared" si="39"/>
        <v>9</v>
      </c>
      <c r="I2539" s="3">
        <f>DATE(Table1[[#This Row],[Year]],Table1[[#This Row],[Month_Number]],1)</f>
        <v>44075</v>
      </c>
      <c r="J2539" t="s">
        <v>101</v>
      </c>
      <c r="K2539" t="s">
        <v>3899</v>
      </c>
      <c r="L2539" t="s">
        <v>50</v>
      </c>
      <c r="M2539">
        <v>1</v>
      </c>
      <c r="N2539" t="s">
        <v>38</v>
      </c>
      <c r="O2539">
        <v>1</v>
      </c>
      <c r="P2539">
        <v>3</v>
      </c>
      <c r="Q2539" t="s">
        <v>87</v>
      </c>
      <c r="R2539" t="s">
        <v>88</v>
      </c>
      <c r="S2539" t="s">
        <v>73</v>
      </c>
      <c r="T2539" t="s">
        <v>105</v>
      </c>
      <c r="U2539" t="s">
        <v>89</v>
      </c>
      <c r="V2539">
        <v>94</v>
      </c>
      <c r="W2539">
        <v>53</v>
      </c>
      <c r="X2539" t="str">
        <f>IF(Table1[[#This Row],[Driver Age]]&lt;25,"(&lt;25) Young",IF(Table1[[#This Row],[Driver Age]]&lt;=60,"(25–60) Adult","(&gt;60) Senior"))</f>
        <v>(25–60) Adult</v>
      </c>
      <c r="Y2539" t="s">
        <v>75</v>
      </c>
      <c r="Z2539" t="s">
        <v>107</v>
      </c>
      <c r="AA2539" t="s">
        <v>45</v>
      </c>
      <c r="AB2539" t="s">
        <v>64</v>
      </c>
      <c r="AC2539">
        <v>18</v>
      </c>
      <c r="AD2539" t="s">
        <v>114</v>
      </c>
      <c r="AE2539" t="s">
        <v>48</v>
      </c>
      <c r="AF2539" t="s">
        <v>49</v>
      </c>
      <c r="AG2539" t="s">
        <v>50</v>
      </c>
      <c r="AH2539">
        <v>3</v>
      </c>
      <c r="AI2539" t="s">
        <v>66</v>
      </c>
      <c r="AJ2539" t="s">
        <v>67</v>
      </c>
    </row>
    <row r="2540" spans="1:36">
      <c r="A2540" t="s">
        <v>3900</v>
      </c>
      <c r="B2540">
        <f>1</f>
        <v>1</v>
      </c>
      <c r="C2540" t="s">
        <v>177</v>
      </c>
      <c r="D2540" t="str">
        <f>VLOOKUP(Table1[[#This Row],[State Name]], Lookup!$A$2:$B$33, 2, FALSE)</f>
        <v>MH</v>
      </c>
      <c r="E2540" t="s">
        <v>178</v>
      </c>
      <c r="F2540">
        <v>2022</v>
      </c>
      <c r="G2540" t="s">
        <v>192</v>
      </c>
      <c r="H2540">
        <f t="shared" si="39"/>
        <v>3</v>
      </c>
      <c r="I2540" s="3">
        <f>DATE(Table1[[#This Row],[Year]],Table1[[#This Row],[Month_Number]],1)</f>
        <v>44621</v>
      </c>
      <c r="J2540" t="s">
        <v>146</v>
      </c>
      <c r="K2540" t="s">
        <v>2751</v>
      </c>
      <c r="L2540" t="s">
        <v>37</v>
      </c>
      <c r="M2540">
        <v>1</v>
      </c>
      <c r="N2540" t="s">
        <v>38</v>
      </c>
      <c r="O2540">
        <v>5</v>
      </c>
      <c r="P2540">
        <v>5</v>
      </c>
      <c r="Q2540" t="s">
        <v>72</v>
      </c>
      <c r="R2540" t="s">
        <v>88</v>
      </c>
      <c r="S2540" t="s">
        <v>120</v>
      </c>
      <c r="T2540" t="s">
        <v>105</v>
      </c>
      <c r="U2540" t="s">
        <v>89</v>
      </c>
      <c r="V2540">
        <v>49</v>
      </c>
      <c r="W2540">
        <v>27</v>
      </c>
      <c r="X2540" t="str">
        <f>IF(Table1[[#This Row],[Driver Age]]&lt;25,"(&lt;25) Young",IF(Table1[[#This Row],[Driver Age]]&lt;=60,"(25–60) Adult","(&gt;60) Senior"))</f>
        <v>(25–60) Adult</v>
      </c>
      <c r="Y2540" t="s">
        <v>75</v>
      </c>
      <c r="Z2540" t="s">
        <v>90</v>
      </c>
      <c r="AA2540" t="s">
        <v>76</v>
      </c>
      <c r="AB2540" t="s">
        <v>77</v>
      </c>
      <c r="AC2540">
        <v>19</v>
      </c>
      <c r="AD2540" t="s">
        <v>114</v>
      </c>
      <c r="AE2540" t="s">
        <v>79</v>
      </c>
      <c r="AF2540" t="s">
        <v>49</v>
      </c>
      <c r="AG2540" t="s">
        <v>50</v>
      </c>
      <c r="AH2540">
        <v>1</v>
      </c>
      <c r="AI2540" t="s">
        <v>80</v>
      </c>
      <c r="AJ2540" t="s">
        <v>109</v>
      </c>
    </row>
    <row r="2541" spans="1:36">
      <c r="A2541" t="s">
        <v>3901</v>
      </c>
      <c r="B2541">
        <f>1</f>
        <v>1</v>
      </c>
      <c r="C2541" t="s">
        <v>253</v>
      </c>
      <c r="D2541" t="str">
        <f>VLOOKUP(Table1[[#This Row],[State Name]], Lookup!$A$2:$B$33, 2, FALSE)</f>
        <v>UK</v>
      </c>
      <c r="E2541" t="s">
        <v>33</v>
      </c>
      <c r="F2541">
        <v>2020</v>
      </c>
      <c r="G2541" t="s">
        <v>83</v>
      </c>
      <c r="H2541">
        <f t="shared" si="39"/>
        <v>6</v>
      </c>
      <c r="I2541" s="3">
        <f>DATE(Table1[[#This Row],[Year]],Table1[[#This Row],[Month_Number]],1)</f>
        <v>43983</v>
      </c>
      <c r="J2541" t="s">
        <v>57</v>
      </c>
      <c r="K2541" t="s">
        <v>1247</v>
      </c>
      <c r="L2541" t="s">
        <v>37</v>
      </c>
      <c r="M2541">
        <v>3</v>
      </c>
      <c r="N2541" t="s">
        <v>128</v>
      </c>
      <c r="O2541">
        <v>3</v>
      </c>
      <c r="P2541">
        <v>4</v>
      </c>
      <c r="Q2541" t="s">
        <v>103</v>
      </c>
      <c r="R2541" t="s">
        <v>104</v>
      </c>
      <c r="S2541" t="s">
        <v>120</v>
      </c>
      <c r="T2541" t="s">
        <v>105</v>
      </c>
      <c r="U2541" t="s">
        <v>43</v>
      </c>
      <c r="V2541">
        <v>49</v>
      </c>
      <c r="W2541">
        <v>32</v>
      </c>
      <c r="X2541" t="str">
        <f>IF(Table1[[#This Row],[Driver Age]]&lt;25,"(&lt;25) Young",IF(Table1[[#This Row],[Driver Age]]&lt;=60,"(25–60) Adult","(&gt;60) Senior"))</f>
        <v>(25–60) Adult</v>
      </c>
      <c r="Y2541" t="s">
        <v>44</v>
      </c>
      <c r="Z2541" t="s">
        <v>90</v>
      </c>
      <c r="AA2541" t="s">
        <v>76</v>
      </c>
      <c r="AB2541" t="s">
        <v>46</v>
      </c>
      <c r="AC2541">
        <v>4</v>
      </c>
      <c r="AD2541" t="s">
        <v>47</v>
      </c>
      <c r="AE2541" t="s">
        <v>48</v>
      </c>
      <c r="AF2541" t="s">
        <v>49</v>
      </c>
      <c r="AG2541" t="s">
        <v>50</v>
      </c>
      <c r="AH2541">
        <v>1.33</v>
      </c>
      <c r="AI2541" t="s">
        <v>80</v>
      </c>
      <c r="AJ2541" t="s">
        <v>109</v>
      </c>
    </row>
    <row r="2542" spans="1:36">
      <c r="A2542" t="s">
        <v>3902</v>
      </c>
      <c r="B2542">
        <f>1</f>
        <v>1</v>
      </c>
      <c r="C2542" t="s">
        <v>177</v>
      </c>
      <c r="D2542" t="str">
        <f>VLOOKUP(Table1[[#This Row],[State Name]], Lookup!$A$2:$B$33, 2, FALSE)</f>
        <v>MH</v>
      </c>
      <c r="E2542" t="s">
        <v>577</v>
      </c>
      <c r="F2542">
        <v>2019</v>
      </c>
      <c r="G2542" t="s">
        <v>117</v>
      </c>
      <c r="H2542">
        <f t="shared" si="39"/>
        <v>12</v>
      </c>
      <c r="I2542" s="3">
        <f>DATE(Table1[[#This Row],[Year]],Table1[[#This Row],[Month_Number]],1)</f>
        <v>43800</v>
      </c>
      <c r="J2542" t="s">
        <v>95</v>
      </c>
      <c r="K2542" t="s">
        <v>3232</v>
      </c>
      <c r="L2542" t="s">
        <v>59</v>
      </c>
      <c r="M2542">
        <v>2</v>
      </c>
      <c r="N2542" t="s">
        <v>162</v>
      </c>
      <c r="O2542">
        <v>2</v>
      </c>
      <c r="P2542">
        <v>2</v>
      </c>
      <c r="Q2542" t="s">
        <v>119</v>
      </c>
      <c r="R2542" t="s">
        <v>40</v>
      </c>
      <c r="S2542" t="s">
        <v>120</v>
      </c>
      <c r="T2542" t="s">
        <v>42</v>
      </c>
      <c r="U2542" t="s">
        <v>33</v>
      </c>
      <c r="V2542">
        <v>87</v>
      </c>
      <c r="W2542">
        <v>23</v>
      </c>
      <c r="X2542" t="str">
        <f>IF(Table1[[#This Row],[Driver Age]]&lt;25,"(&lt;25) Young",IF(Table1[[#This Row],[Driver Age]]&lt;=60,"(25–60) Adult","(&gt;60) Senior"))</f>
        <v>(&lt;25) Young</v>
      </c>
      <c r="Y2542" t="s">
        <v>44</v>
      </c>
      <c r="Z2542" t="s">
        <v>90</v>
      </c>
      <c r="AA2542" t="s">
        <v>76</v>
      </c>
      <c r="AB2542" t="s">
        <v>77</v>
      </c>
      <c r="AC2542">
        <v>9</v>
      </c>
      <c r="AD2542" t="s">
        <v>78</v>
      </c>
      <c r="AE2542" t="s">
        <v>65</v>
      </c>
      <c r="AF2542" t="s">
        <v>49</v>
      </c>
      <c r="AG2542" t="s">
        <v>50</v>
      </c>
      <c r="AH2542">
        <v>1</v>
      </c>
      <c r="AI2542" t="s">
        <v>168</v>
      </c>
      <c r="AJ2542" t="s">
        <v>91</v>
      </c>
    </row>
    <row r="2543" spans="1:36">
      <c r="A2543" t="s">
        <v>3903</v>
      </c>
      <c r="B2543">
        <f>1</f>
        <v>1</v>
      </c>
      <c r="C2543" t="s">
        <v>137</v>
      </c>
      <c r="D2543" t="str">
        <f>VLOOKUP(Table1[[#This Row],[State Name]], Lookup!$A$2:$B$33, 2, FALSE)</f>
        <v>AS</v>
      </c>
      <c r="E2543" t="s">
        <v>33</v>
      </c>
      <c r="F2543">
        <v>2020</v>
      </c>
      <c r="G2543" t="s">
        <v>56</v>
      </c>
      <c r="H2543">
        <f t="shared" si="39"/>
        <v>1</v>
      </c>
      <c r="I2543" s="3">
        <f>DATE(Table1[[#This Row],[Year]],Table1[[#This Row],[Month_Number]],1)</f>
        <v>43831</v>
      </c>
      <c r="J2543" t="s">
        <v>84</v>
      </c>
      <c r="K2543" t="s">
        <v>1064</v>
      </c>
      <c r="L2543" t="s">
        <v>37</v>
      </c>
      <c r="M2543">
        <v>4</v>
      </c>
      <c r="N2543" t="s">
        <v>38</v>
      </c>
      <c r="O2543">
        <v>5</v>
      </c>
      <c r="P2543">
        <v>1</v>
      </c>
      <c r="Q2543" t="s">
        <v>103</v>
      </c>
      <c r="R2543" t="s">
        <v>88</v>
      </c>
      <c r="S2543" t="s">
        <v>41</v>
      </c>
      <c r="T2543" t="s">
        <v>42</v>
      </c>
      <c r="U2543" t="s">
        <v>106</v>
      </c>
      <c r="V2543">
        <v>106</v>
      </c>
      <c r="W2543">
        <v>58</v>
      </c>
      <c r="X2543" t="str">
        <f>IF(Table1[[#This Row],[Driver Age]]&lt;25,"(&lt;25) Young",IF(Table1[[#This Row],[Driver Age]]&lt;=60,"(25–60) Adult","(&gt;60) Senior"))</f>
        <v>(25–60) Adult</v>
      </c>
      <c r="Y2543" t="s">
        <v>44</v>
      </c>
      <c r="Z2543" t="s">
        <v>90</v>
      </c>
      <c r="AA2543" t="s">
        <v>76</v>
      </c>
      <c r="AB2543" t="s">
        <v>46</v>
      </c>
      <c r="AC2543">
        <v>18</v>
      </c>
      <c r="AD2543" t="s">
        <v>114</v>
      </c>
      <c r="AE2543" t="s">
        <v>48</v>
      </c>
      <c r="AF2543" t="s">
        <v>26</v>
      </c>
      <c r="AG2543" t="s">
        <v>50</v>
      </c>
      <c r="AH2543">
        <v>0.2</v>
      </c>
      <c r="AI2543" t="s">
        <v>66</v>
      </c>
      <c r="AJ2543" t="s">
        <v>67</v>
      </c>
    </row>
    <row r="2544" spans="1:36">
      <c r="A2544" t="s">
        <v>3904</v>
      </c>
      <c r="B2544">
        <f>1</f>
        <v>1</v>
      </c>
      <c r="C2544" t="s">
        <v>157</v>
      </c>
      <c r="D2544" t="str">
        <f>VLOOKUP(Table1[[#This Row],[State Name]], Lookup!$A$2:$B$33, 2, FALSE)</f>
        <v>KA</v>
      </c>
      <c r="E2544" t="s">
        <v>302</v>
      </c>
      <c r="F2544">
        <v>2018</v>
      </c>
      <c r="G2544" t="s">
        <v>130</v>
      </c>
      <c r="H2544">
        <f t="shared" si="39"/>
        <v>4</v>
      </c>
      <c r="I2544" s="3">
        <f>DATE(Table1[[#This Row],[Year]],Table1[[#This Row],[Month_Number]],1)</f>
        <v>43191</v>
      </c>
      <c r="J2544" t="s">
        <v>154</v>
      </c>
      <c r="K2544" t="s">
        <v>849</v>
      </c>
      <c r="L2544" t="s">
        <v>37</v>
      </c>
      <c r="M2544">
        <v>3</v>
      </c>
      <c r="N2544" t="s">
        <v>71</v>
      </c>
      <c r="O2544">
        <v>2</v>
      </c>
      <c r="P2544">
        <v>3</v>
      </c>
      <c r="Q2544" t="s">
        <v>103</v>
      </c>
      <c r="R2544" t="s">
        <v>40</v>
      </c>
      <c r="S2544" t="s">
        <v>73</v>
      </c>
      <c r="T2544" t="s">
        <v>63</v>
      </c>
      <c r="U2544" t="s">
        <v>43</v>
      </c>
      <c r="V2544">
        <v>83</v>
      </c>
      <c r="W2544">
        <v>44</v>
      </c>
      <c r="X2544" t="str">
        <f>IF(Table1[[#This Row],[Driver Age]]&lt;25,"(&lt;25) Young",IF(Table1[[#This Row],[Driver Age]]&lt;=60,"(25–60) Adult","(&gt;60) Senior"))</f>
        <v>(25–60) Adult</v>
      </c>
      <c r="Y2544" t="s">
        <v>75</v>
      </c>
      <c r="Z2544" t="s">
        <v>33</v>
      </c>
      <c r="AA2544" t="s">
        <v>76</v>
      </c>
      <c r="AB2544" t="s">
        <v>97</v>
      </c>
      <c r="AC2544">
        <v>1</v>
      </c>
      <c r="AD2544" t="s">
        <v>47</v>
      </c>
      <c r="AE2544" t="s">
        <v>65</v>
      </c>
      <c r="AF2544" t="s">
        <v>26</v>
      </c>
      <c r="AG2544" t="s">
        <v>50</v>
      </c>
      <c r="AH2544">
        <v>1.5</v>
      </c>
      <c r="AI2544" t="s">
        <v>108</v>
      </c>
      <c r="AJ2544" t="s">
        <v>91</v>
      </c>
    </row>
    <row r="2545" spans="1:36">
      <c r="A2545" t="s">
        <v>3905</v>
      </c>
      <c r="B2545">
        <f>1</f>
        <v>1</v>
      </c>
      <c r="C2545" t="s">
        <v>286</v>
      </c>
      <c r="D2545" t="str">
        <f>VLOOKUP(Table1[[#This Row],[State Name]], Lookup!$A$2:$B$33, 2, FALSE)</f>
        <v>GA</v>
      </c>
      <c r="E2545" t="s">
        <v>33</v>
      </c>
      <c r="F2545">
        <v>2022</v>
      </c>
      <c r="G2545" t="s">
        <v>130</v>
      </c>
      <c r="H2545">
        <f t="shared" si="39"/>
        <v>4</v>
      </c>
      <c r="I2545" s="3">
        <f>DATE(Table1[[#This Row],[Year]],Table1[[#This Row],[Month_Number]],1)</f>
        <v>44652</v>
      </c>
      <c r="J2545" t="s">
        <v>146</v>
      </c>
      <c r="K2545" t="s">
        <v>2505</v>
      </c>
      <c r="L2545" t="s">
        <v>50</v>
      </c>
      <c r="M2545">
        <v>1</v>
      </c>
      <c r="N2545" t="s">
        <v>86</v>
      </c>
      <c r="O2545">
        <v>8</v>
      </c>
      <c r="P2545">
        <v>0</v>
      </c>
      <c r="Q2545" t="s">
        <v>72</v>
      </c>
      <c r="R2545" t="s">
        <v>104</v>
      </c>
      <c r="S2545" t="s">
        <v>41</v>
      </c>
      <c r="T2545" t="s">
        <v>63</v>
      </c>
      <c r="U2545" t="s">
        <v>43</v>
      </c>
      <c r="V2545">
        <v>56</v>
      </c>
      <c r="W2545">
        <v>54</v>
      </c>
      <c r="X2545" t="str">
        <f>IF(Table1[[#This Row],[Driver Age]]&lt;25,"(&lt;25) Young",IF(Table1[[#This Row],[Driver Age]]&lt;=60,"(25–60) Adult","(&gt;60) Senior"))</f>
        <v>(25–60) Adult</v>
      </c>
      <c r="Y2545" t="s">
        <v>44</v>
      </c>
      <c r="Z2545" t="s">
        <v>107</v>
      </c>
      <c r="AA2545" t="s">
        <v>76</v>
      </c>
      <c r="AB2545" t="s">
        <v>97</v>
      </c>
      <c r="AC2545">
        <v>23</v>
      </c>
      <c r="AD2545" t="s">
        <v>47</v>
      </c>
      <c r="AE2545" t="s">
        <v>79</v>
      </c>
      <c r="AF2545" t="s">
        <v>49</v>
      </c>
      <c r="AG2545" t="s">
        <v>143</v>
      </c>
      <c r="AH2545">
        <v>0</v>
      </c>
      <c r="AI2545" t="s">
        <v>66</v>
      </c>
      <c r="AJ2545" t="s">
        <v>52</v>
      </c>
    </row>
    <row r="2546" spans="1:36">
      <c r="A2546" t="s">
        <v>3906</v>
      </c>
      <c r="B2546">
        <f>1</f>
        <v>1</v>
      </c>
      <c r="C2546" t="s">
        <v>177</v>
      </c>
      <c r="D2546" t="str">
        <f>VLOOKUP(Table1[[#This Row],[State Name]], Lookup!$A$2:$B$33, 2, FALSE)</f>
        <v>MH</v>
      </c>
      <c r="E2546" t="s">
        <v>577</v>
      </c>
      <c r="F2546">
        <v>2020</v>
      </c>
      <c r="G2546" t="s">
        <v>100</v>
      </c>
      <c r="H2546">
        <f t="shared" si="39"/>
        <v>11</v>
      </c>
      <c r="I2546" s="3">
        <f>DATE(Table1[[#This Row],[Year]],Table1[[#This Row],[Month_Number]],1)</f>
        <v>44136</v>
      </c>
      <c r="J2546" t="s">
        <v>57</v>
      </c>
      <c r="K2546" t="s">
        <v>2230</v>
      </c>
      <c r="L2546" t="s">
        <v>37</v>
      </c>
      <c r="M2546">
        <v>2</v>
      </c>
      <c r="N2546" t="s">
        <v>113</v>
      </c>
      <c r="O2546">
        <v>6</v>
      </c>
      <c r="P2546">
        <v>3</v>
      </c>
      <c r="Q2546" t="s">
        <v>72</v>
      </c>
      <c r="R2546" t="s">
        <v>61</v>
      </c>
      <c r="S2546" t="s">
        <v>120</v>
      </c>
      <c r="T2546" t="s">
        <v>74</v>
      </c>
      <c r="U2546" t="s">
        <v>106</v>
      </c>
      <c r="V2546">
        <v>80</v>
      </c>
      <c r="W2546">
        <v>18</v>
      </c>
      <c r="X2546" t="str">
        <f>IF(Table1[[#This Row],[Driver Age]]&lt;25,"(&lt;25) Young",IF(Table1[[#This Row],[Driver Age]]&lt;=60,"(25–60) Adult","(&gt;60) Senior"))</f>
        <v>(&lt;25) Young</v>
      </c>
      <c r="Y2546" t="s">
        <v>75</v>
      </c>
      <c r="Z2546" t="s">
        <v>33</v>
      </c>
      <c r="AA2546" t="s">
        <v>45</v>
      </c>
      <c r="AB2546" t="s">
        <v>77</v>
      </c>
      <c r="AC2546">
        <v>13</v>
      </c>
      <c r="AD2546" t="s">
        <v>135</v>
      </c>
      <c r="AE2546" t="s">
        <v>48</v>
      </c>
      <c r="AF2546" t="s">
        <v>49</v>
      </c>
      <c r="AG2546" t="s">
        <v>50</v>
      </c>
      <c r="AH2546">
        <v>0.5</v>
      </c>
      <c r="AI2546" t="s">
        <v>168</v>
      </c>
      <c r="AJ2546" t="s">
        <v>91</v>
      </c>
    </row>
    <row r="2547" spans="1:36">
      <c r="A2547" t="s">
        <v>3907</v>
      </c>
      <c r="B2547">
        <f>1</f>
        <v>1</v>
      </c>
      <c r="C2547" t="s">
        <v>137</v>
      </c>
      <c r="D2547" t="str">
        <f>VLOOKUP(Table1[[#This Row],[State Name]], Lookup!$A$2:$B$33, 2, FALSE)</f>
        <v>AS</v>
      </c>
      <c r="E2547" t="s">
        <v>33</v>
      </c>
      <c r="F2547">
        <v>2022</v>
      </c>
      <c r="G2547" t="s">
        <v>138</v>
      </c>
      <c r="H2547">
        <f t="shared" si="39"/>
        <v>9</v>
      </c>
      <c r="I2547" s="3">
        <f>DATE(Table1[[#This Row],[Year]],Table1[[#This Row],[Month_Number]],1)</f>
        <v>44805</v>
      </c>
      <c r="J2547" t="s">
        <v>35</v>
      </c>
      <c r="K2547" t="s">
        <v>428</v>
      </c>
      <c r="L2547" t="s">
        <v>37</v>
      </c>
      <c r="M2547">
        <v>2</v>
      </c>
      <c r="N2547" t="s">
        <v>38</v>
      </c>
      <c r="O2547">
        <v>4</v>
      </c>
      <c r="P2547">
        <v>1</v>
      </c>
      <c r="Q2547" t="s">
        <v>103</v>
      </c>
      <c r="R2547" t="s">
        <v>88</v>
      </c>
      <c r="S2547" t="s">
        <v>62</v>
      </c>
      <c r="T2547" t="s">
        <v>42</v>
      </c>
      <c r="U2547" t="s">
        <v>89</v>
      </c>
      <c r="V2547">
        <v>102</v>
      </c>
      <c r="W2547">
        <v>23</v>
      </c>
      <c r="X2547" t="str">
        <f>IF(Table1[[#This Row],[Driver Age]]&lt;25,"(&lt;25) Young",IF(Table1[[#This Row],[Driver Age]]&lt;=60,"(25–60) Adult","(&gt;60) Senior"))</f>
        <v>(&lt;25) Young</v>
      </c>
      <c r="Y2547" t="s">
        <v>44</v>
      </c>
      <c r="Z2547" t="s">
        <v>107</v>
      </c>
      <c r="AA2547" t="s">
        <v>76</v>
      </c>
      <c r="AB2547" t="s">
        <v>77</v>
      </c>
      <c r="AC2547">
        <v>6</v>
      </c>
      <c r="AD2547" t="s">
        <v>78</v>
      </c>
      <c r="AE2547" t="s">
        <v>79</v>
      </c>
      <c r="AF2547" t="s">
        <v>49</v>
      </c>
      <c r="AG2547" t="s">
        <v>50</v>
      </c>
      <c r="AH2547">
        <v>0.25</v>
      </c>
      <c r="AI2547" t="s">
        <v>168</v>
      </c>
      <c r="AJ2547" t="s">
        <v>67</v>
      </c>
    </row>
    <row r="2548" spans="1:36">
      <c r="A2548" t="s">
        <v>3908</v>
      </c>
      <c r="B2548">
        <f>1</f>
        <v>1</v>
      </c>
      <c r="C2548" t="s">
        <v>270</v>
      </c>
      <c r="D2548" t="str">
        <f>VLOOKUP(Table1[[#This Row],[State Name]], Lookup!$A$2:$B$33, 2, FALSE)</f>
        <v>HR</v>
      </c>
      <c r="E2548" t="s">
        <v>33</v>
      </c>
      <c r="F2548">
        <v>2022</v>
      </c>
      <c r="G2548" t="s">
        <v>138</v>
      </c>
      <c r="H2548">
        <f t="shared" si="39"/>
        <v>9</v>
      </c>
      <c r="I2548" s="3">
        <f>DATE(Table1[[#This Row],[Year]],Table1[[#This Row],[Month_Number]],1)</f>
        <v>44805</v>
      </c>
      <c r="J2548" t="s">
        <v>146</v>
      </c>
      <c r="K2548" t="s">
        <v>2964</v>
      </c>
      <c r="L2548" t="s">
        <v>50</v>
      </c>
      <c r="M2548">
        <v>3</v>
      </c>
      <c r="N2548" t="s">
        <v>128</v>
      </c>
      <c r="O2548">
        <v>0</v>
      </c>
      <c r="P2548">
        <v>3</v>
      </c>
      <c r="Q2548" t="s">
        <v>119</v>
      </c>
      <c r="R2548" t="s">
        <v>104</v>
      </c>
      <c r="S2548" t="s">
        <v>73</v>
      </c>
      <c r="T2548" t="s">
        <v>63</v>
      </c>
      <c r="U2548" t="s">
        <v>106</v>
      </c>
      <c r="V2548">
        <v>79</v>
      </c>
      <c r="W2548">
        <v>54</v>
      </c>
      <c r="X2548" t="str">
        <f>IF(Table1[[#This Row],[Driver Age]]&lt;25,"(&lt;25) Young",IF(Table1[[#This Row],[Driver Age]]&lt;=60,"(25–60) Adult","(&gt;60) Senior"))</f>
        <v>(25–60) Adult</v>
      </c>
      <c r="Y2548" t="s">
        <v>44</v>
      </c>
      <c r="Z2548" t="s">
        <v>107</v>
      </c>
      <c r="AA2548" t="s">
        <v>76</v>
      </c>
      <c r="AB2548" t="s">
        <v>77</v>
      </c>
      <c r="AC2548">
        <v>21</v>
      </c>
      <c r="AD2548" t="s">
        <v>47</v>
      </c>
      <c r="AE2548" t="s">
        <v>79</v>
      </c>
      <c r="AF2548" t="s">
        <v>49</v>
      </c>
      <c r="AG2548" t="s">
        <v>50</v>
      </c>
      <c r="AH2548">
        <v>0</v>
      </c>
      <c r="AI2548" t="s">
        <v>66</v>
      </c>
      <c r="AJ2548" t="s">
        <v>91</v>
      </c>
    </row>
    <row r="2549" spans="1:36">
      <c r="A2549" t="s">
        <v>3909</v>
      </c>
      <c r="B2549">
        <f>1</f>
        <v>1</v>
      </c>
      <c r="C2549" t="s">
        <v>294</v>
      </c>
      <c r="D2549" t="str">
        <f>VLOOKUP(Table1[[#This Row],[State Name]], Lookup!$A$2:$B$33, 2, FALSE)</f>
        <v>MZ</v>
      </c>
      <c r="E2549" t="s">
        <v>33</v>
      </c>
      <c r="F2549">
        <v>2018</v>
      </c>
      <c r="G2549" t="s">
        <v>192</v>
      </c>
      <c r="H2549">
        <f t="shared" si="39"/>
        <v>3</v>
      </c>
      <c r="I2549" s="3">
        <f>DATE(Table1[[#This Row],[Year]],Table1[[#This Row],[Month_Number]],1)</f>
        <v>43160</v>
      </c>
      <c r="J2549" t="s">
        <v>57</v>
      </c>
      <c r="K2549" t="s">
        <v>764</v>
      </c>
      <c r="L2549" t="s">
        <v>50</v>
      </c>
      <c r="M2549">
        <v>4</v>
      </c>
      <c r="N2549" t="s">
        <v>60</v>
      </c>
      <c r="O2549">
        <v>10</v>
      </c>
      <c r="P2549">
        <v>2</v>
      </c>
      <c r="Q2549" t="s">
        <v>87</v>
      </c>
      <c r="R2549" t="s">
        <v>61</v>
      </c>
      <c r="S2549" t="s">
        <v>62</v>
      </c>
      <c r="T2549" t="s">
        <v>42</v>
      </c>
      <c r="U2549" t="s">
        <v>33</v>
      </c>
      <c r="V2549">
        <v>119</v>
      </c>
      <c r="W2549">
        <v>58</v>
      </c>
      <c r="X2549" t="str">
        <f>IF(Table1[[#This Row],[Driver Age]]&lt;25,"(&lt;25) Young",IF(Table1[[#This Row],[Driver Age]]&lt;=60,"(25–60) Adult","(&gt;60) Senior"))</f>
        <v>(25–60) Adult</v>
      </c>
      <c r="Y2549" t="s">
        <v>44</v>
      </c>
      <c r="Z2549" t="s">
        <v>107</v>
      </c>
      <c r="AA2549" t="s">
        <v>45</v>
      </c>
      <c r="AB2549" t="s">
        <v>77</v>
      </c>
      <c r="AC2549">
        <v>8</v>
      </c>
      <c r="AD2549" t="s">
        <v>78</v>
      </c>
      <c r="AE2549" t="s">
        <v>65</v>
      </c>
      <c r="AF2549" t="s">
        <v>49</v>
      </c>
      <c r="AG2549" t="s">
        <v>50</v>
      </c>
      <c r="AH2549">
        <v>0.2</v>
      </c>
      <c r="AI2549" t="s">
        <v>66</v>
      </c>
      <c r="AJ2549" t="s">
        <v>81</v>
      </c>
    </row>
    <row r="2550" spans="1:36">
      <c r="A2550" t="s">
        <v>3910</v>
      </c>
      <c r="B2550">
        <f>1</f>
        <v>1</v>
      </c>
      <c r="C2550" t="s">
        <v>166</v>
      </c>
      <c r="D2550" t="str">
        <f>VLOOKUP(Table1[[#This Row],[State Name]], Lookup!$A$2:$B$33, 2, FALSE)</f>
        <v>MP</v>
      </c>
      <c r="E2550" t="s">
        <v>33</v>
      </c>
      <c r="F2550">
        <v>2022</v>
      </c>
      <c r="G2550" t="s">
        <v>124</v>
      </c>
      <c r="H2550">
        <f t="shared" si="39"/>
        <v>7</v>
      </c>
      <c r="I2550" s="3">
        <f>DATE(Table1[[#This Row],[Year]],Table1[[#This Row],[Month_Number]],1)</f>
        <v>44743</v>
      </c>
      <c r="J2550" t="s">
        <v>154</v>
      </c>
      <c r="K2550" t="s">
        <v>465</v>
      </c>
      <c r="L2550" t="s">
        <v>37</v>
      </c>
      <c r="M2550">
        <v>3</v>
      </c>
      <c r="N2550" t="s">
        <v>86</v>
      </c>
      <c r="O2550">
        <v>9</v>
      </c>
      <c r="P2550">
        <v>1</v>
      </c>
      <c r="Q2550" t="s">
        <v>119</v>
      </c>
      <c r="R2550" t="s">
        <v>104</v>
      </c>
      <c r="S2550" t="s">
        <v>41</v>
      </c>
      <c r="T2550" t="s">
        <v>74</v>
      </c>
      <c r="U2550" t="s">
        <v>89</v>
      </c>
      <c r="V2550">
        <v>77</v>
      </c>
      <c r="W2550">
        <v>41</v>
      </c>
      <c r="X2550" t="str">
        <f>IF(Table1[[#This Row],[Driver Age]]&lt;25,"(&lt;25) Young",IF(Table1[[#This Row],[Driver Age]]&lt;=60,"(25–60) Adult","(&gt;60) Senior"))</f>
        <v>(25–60) Adult</v>
      </c>
      <c r="Y2550" t="s">
        <v>75</v>
      </c>
      <c r="Z2550" t="s">
        <v>90</v>
      </c>
      <c r="AA2550" t="s">
        <v>45</v>
      </c>
      <c r="AB2550" t="s">
        <v>97</v>
      </c>
      <c r="AC2550">
        <v>14</v>
      </c>
      <c r="AD2550" t="s">
        <v>135</v>
      </c>
      <c r="AE2550" t="s">
        <v>79</v>
      </c>
      <c r="AF2550" t="s">
        <v>26</v>
      </c>
      <c r="AG2550" t="s">
        <v>50</v>
      </c>
      <c r="AH2550">
        <v>0.11</v>
      </c>
      <c r="AI2550" t="s">
        <v>108</v>
      </c>
      <c r="AJ2550" t="s">
        <v>91</v>
      </c>
    </row>
    <row r="2551" spans="1:36">
      <c r="A2551" t="s">
        <v>3911</v>
      </c>
      <c r="B2551">
        <f>1</f>
        <v>1</v>
      </c>
      <c r="C2551" t="s">
        <v>286</v>
      </c>
      <c r="D2551" t="str">
        <f>VLOOKUP(Table1[[#This Row],[State Name]], Lookup!$A$2:$B$33, 2, FALSE)</f>
        <v>GA</v>
      </c>
      <c r="E2551" t="s">
        <v>33</v>
      </c>
      <c r="F2551">
        <v>2021</v>
      </c>
      <c r="G2551" t="s">
        <v>117</v>
      </c>
      <c r="H2551">
        <f t="shared" si="39"/>
        <v>12</v>
      </c>
      <c r="I2551" s="3">
        <f>DATE(Table1[[#This Row],[Year]],Table1[[#This Row],[Month_Number]],1)</f>
        <v>44531</v>
      </c>
      <c r="J2551" t="s">
        <v>146</v>
      </c>
      <c r="K2551" t="s">
        <v>3191</v>
      </c>
      <c r="L2551" t="s">
        <v>59</v>
      </c>
      <c r="M2551">
        <v>2</v>
      </c>
      <c r="N2551" t="s">
        <v>162</v>
      </c>
      <c r="O2551">
        <v>4</v>
      </c>
      <c r="P2551">
        <v>4</v>
      </c>
      <c r="Q2551" t="s">
        <v>87</v>
      </c>
      <c r="R2551" t="s">
        <v>104</v>
      </c>
      <c r="S2551" t="s">
        <v>120</v>
      </c>
      <c r="T2551" t="s">
        <v>105</v>
      </c>
      <c r="U2551" t="s">
        <v>43</v>
      </c>
      <c r="V2551">
        <v>120</v>
      </c>
      <c r="W2551">
        <v>30</v>
      </c>
      <c r="X2551" t="str">
        <f>IF(Table1[[#This Row],[Driver Age]]&lt;25,"(&lt;25) Young",IF(Table1[[#This Row],[Driver Age]]&lt;=60,"(25–60) Adult","(&gt;60) Senior"))</f>
        <v>(25–60) Adult</v>
      </c>
      <c r="Y2551" t="s">
        <v>44</v>
      </c>
      <c r="Z2551" t="s">
        <v>33</v>
      </c>
      <c r="AA2551" t="s">
        <v>45</v>
      </c>
      <c r="AB2551" t="s">
        <v>46</v>
      </c>
      <c r="AC2551">
        <v>23</v>
      </c>
      <c r="AD2551" t="s">
        <v>47</v>
      </c>
      <c r="AE2551" t="s">
        <v>48</v>
      </c>
      <c r="AF2551" t="s">
        <v>49</v>
      </c>
      <c r="AG2551" t="s">
        <v>50</v>
      </c>
      <c r="AH2551">
        <v>1</v>
      </c>
      <c r="AI2551" t="s">
        <v>80</v>
      </c>
      <c r="AJ2551" t="s">
        <v>81</v>
      </c>
    </row>
    <row r="2552" spans="1:36">
      <c r="A2552" t="s">
        <v>3912</v>
      </c>
      <c r="B2552">
        <f>1</f>
        <v>1</v>
      </c>
      <c r="C2552" t="s">
        <v>211</v>
      </c>
      <c r="D2552" t="str">
        <f>VLOOKUP(Table1[[#This Row],[State Name]], Lookup!$A$2:$B$33, 2, FALSE)</f>
        <v>WB</v>
      </c>
      <c r="E2552" t="s">
        <v>212</v>
      </c>
      <c r="F2552">
        <v>2022</v>
      </c>
      <c r="G2552" t="s">
        <v>171</v>
      </c>
      <c r="H2552">
        <f t="shared" si="39"/>
        <v>2</v>
      </c>
      <c r="I2552" s="3">
        <f>DATE(Table1[[#This Row],[Year]],Table1[[#This Row],[Month_Number]],1)</f>
        <v>44593</v>
      </c>
      <c r="J2552" t="s">
        <v>146</v>
      </c>
      <c r="K2552" t="s">
        <v>309</v>
      </c>
      <c r="L2552" t="s">
        <v>37</v>
      </c>
      <c r="M2552">
        <v>1</v>
      </c>
      <c r="N2552" t="s">
        <v>71</v>
      </c>
      <c r="O2552">
        <v>2</v>
      </c>
      <c r="P2552">
        <v>4</v>
      </c>
      <c r="Q2552" t="s">
        <v>39</v>
      </c>
      <c r="R2552" t="s">
        <v>104</v>
      </c>
      <c r="S2552" t="s">
        <v>120</v>
      </c>
      <c r="T2552" t="s">
        <v>42</v>
      </c>
      <c r="U2552" t="s">
        <v>33</v>
      </c>
      <c r="V2552">
        <v>57</v>
      </c>
      <c r="W2552">
        <v>63</v>
      </c>
      <c r="X2552" t="str">
        <f>IF(Table1[[#This Row],[Driver Age]]&lt;25,"(&lt;25) Young",IF(Table1[[#This Row],[Driver Age]]&lt;=60,"(25–60) Adult","(&gt;60) Senior"))</f>
        <v>(&gt;60) Senior</v>
      </c>
      <c r="Y2552" t="s">
        <v>75</v>
      </c>
      <c r="Z2552" t="s">
        <v>33</v>
      </c>
      <c r="AA2552" t="s">
        <v>76</v>
      </c>
      <c r="AB2552" t="s">
        <v>46</v>
      </c>
      <c r="AC2552">
        <v>4</v>
      </c>
      <c r="AD2552" t="s">
        <v>47</v>
      </c>
      <c r="AE2552" t="s">
        <v>79</v>
      </c>
      <c r="AF2552" t="s">
        <v>49</v>
      </c>
      <c r="AG2552" t="s">
        <v>50</v>
      </c>
      <c r="AH2552">
        <v>2</v>
      </c>
      <c r="AI2552" t="s">
        <v>66</v>
      </c>
      <c r="AJ2552" t="s">
        <v>52</v>
      </c>
    </row>
    <row r="2553" spans="1:36">
      <c r="A2553" t="s">
        <v>3913</v>
      </c>
      <c r="B2553">
        <f>1</f>
        <v>1</v>
      </c>
      <c r="C2553" t="s">
        <v>253</v>
      </c>
      <c r="D2553" t="str">
        <f>VLOOKUP(Table1[[#This Row],[State Name]], Lookup!$A$2:$B$33, 2, FALSE)</f>
        <v>UK</v>
      </c>
      <c r="E2553" t="s">
        <v>33</v>
      </c>
      <c r="F2553">
        <v>2022</v>
      </c>
      <c r="G2553" t="s">
        <v>117</v>
      </c>
      <c r="H2553">
        <f t="shared" si="39"/>
        <v>12</v>
      </c>
      <c r="I2553" s="3">
        <f>DATE(Table1[[#This Row],[Year]],Table1[[#This Row],[Month_Number]],1)</f>
        <v>44896</v>
      </c>
      <c r="J2553" t="s">
        <v>146</v>
      </c>
      <c r="K2553" t="s">
        <v>2474</v>
      </c>
      <c r="L2553" t="s">
        <v>59</v>
      </c>
      <c r="M2553">
        <v>5</v>
      </c>
      <c r="N2553" t="s">
        <v>60</v>
      </c>
      <c r="O2553">
        <v>3</v>
      </c>
      <c r="P2553">
        <v>4</v>
      </c>
      <c r="Q2553" t="s">
        <v>103</v>
      </c>
      <c r="R2553" t="s">
        <v>61</v>
      </c>
      <c r="S2553" t="s">
        <v>120</v>
      </c>
      <c r="T2553" t="s">
        <v>63</v>
      </c>
      <c r="U2553" t="s">
        <v>33</v>
      </c>
      <c r="V2553">
        <v>67</v>
      </c>
      <c r="W2553">
        <v>34</v>
      </c>
      <c r="X2553" t="str">
        <f>IF(Table1[[#This Row],[Driver Age]]&lt;25,"(&lt;25) Young",IF(Table1[[#This Row],[Driver Age]]&lt;=60,"(25–60) Adult","(&gt;60) Senior"))</f>
        <v>(25–60) Adult</v>
      </c>
      <c r="Y2553" t="s">
        <v>75</v>
      </c>
      <c r="Z2553" t="s">
        <v>90</v>
      </c>
      <c r="AA2553" t="s">
        <v>45</v>
      </c>
      <c r="AB2553" t="s">
        <v>64</v>
      </c>
      <c r="AC2553">
        <v>16</v>
      </c>
      <c r="AD2553" t="s">
        <v>135</v>
      </c>
      <c r="AE2553" t="s">
        <v>79</v>
      </c>
      <c r="AF2553" t="s">
        <v>49</v>
      </c>
      <c r="AG2553" t="s">
        <v>50</v>
      </c>
      <c r="AH2553">
        <v>1.33</v>
      </c>
      <c r="AI2553" t="s">
        <v>80</v>
      </c>
      <c r="AJ2553" t="s">
        <v>52</v>
      </c>
    </row>
    <row r="2554" spans="1:36">
      <c r="A2554" t="s">
        <v>3914</v>
      </c>
      <c r="B2554">
        <f>1</f>
        <v>1</v>
      </c>
      <c r="C2554" t="s">
        <v>318</v>
      </c>
      <c r="D2554" t="str">
        <f>VLOOKUP(Table1[[#This Row],[State Name]], Lookup!$A$2:$B$33, 2, FALSE)</f>
        <v>PB</v>
      </c>
      <c r="E2554" t="s">
        <v>33</v>
      </c>
      <c r="F2554">
        <v>2021</v>
      </c>
      <c r="G2554" t="s">
        <v>83</v>
      </c>
      <c r="H2554">
        <f t="shared" si="39"/>
        <v>6</v>
      </c>
      <c r="I2554" s="3">
        <f>DATE(Table1[[#This Row],[Year]],Table1[[#This Row],[Month_Number]],1)</f>
        <v>44348</v>
      </c>
      <c r="J2554" t="s">
        <v>57</v>
      </c>
      <c r="K2554" t="s">
        <v>1144</v>
      </c>
      <c r="L2554" t="s">
        <v>37</v>
      </c>
      <c r="M2554">
        <v>4</v>
      </c>
      <c r="N2554" t="s">
        <v>38</v>
      </c>
      <c r="O2554">
        <v>5</v>
      </c>
      <c r="P2554">
        <v>4</v>
      </c>
      <c r="Q2554" t="s">
        <v>72</v>
      </c>
      <c r="R2554" t="s">
        <v>61</v>
      </c>
      <c r="S2554" t="s">
        <v>41</v>
      </c>
      <c r="T2554" t="s">
        <v>105</v>
      </c>
      <c r="U2554" t="s">
        <v>43</v>
      </c>
      <c r="V2554">
        <v>116</v>
      </c>
      <c r="W2554">
        <v>66</v>
      </c>
      <c r="X2554" t="str">
        <f>IF(Table1[[#This Row],[Driver Age]]&lt;25,"(&lt;25) Young",IF(Table1[[#This Row],[Driver Age]]&lt;=60,"(25–60) Adult","(&gt;60) Senior"))</f>
        <v>(&gt;60) Senior</v>
      </c>
      <c r="Y2554" t="s">
        <v>44</v>
      </c>
      <c r="Z2554" t="s">
        <v>90</v>
      </c>
      <c r="AA2554" t="s">
        <v>76</v>
      </c>
      <c r="AB2554" t="s">
        <v>46</v>
      </c>
      <c r="AC2554">
        <v>0</v>
      </c>
      <c r="AD2554" t="s">
        <v>47</v>
      </c>
      <c r="AE2554" t="s">
        <v>48</v>
      </c>
      <c r="AF2554" t="s">
        <v>49</v>
      </c>
      <c r="AG2554" t="s">
        <v>50</v>
      </c>
      <c r="AH2554">
        <v>0.8</v>
      </c>
      <c r="AI2554" t="s">
        <v>51</v>
      </c>
      <c r="AJ2554" t="s">
        <v>81</v>
      </c>
    </row>
    <row r="2555" spans="1:36">
      <c r="A2555" t="s">
        <v>3915</v>
      </c>
      <c r="B2555">
        <f>1</f>
        <v>1</v>
      </c>
      <c r="C2555" t="s">
        <v>93</v>
      </c>
      <c r="D2555" t="str">
        <f>VLOOKUP(Table1[[#This Row],[State Name]], Lookup!$A$2:$B$33, 2, FALSE)</f>
        <v>SK</v>
      </c>
      <c r="E2555" t="s">
        <v>33</v>
      </c>
      <c r="F2555">
        <v>2018</v>
      </c>
      <c r="G2555" t="s">
        <v>192</v>
      </c>
      <c r="H2555">
        <f t="shared" si="39"/>
        <v>3</v>
      </c>
      <c r="I2555" s="3">
        <f>DATE(Table1[[#This Row],[Year]],Table1[[#This Row],[Month_Number]],1)</f>
        <v>43160</v>
      </c>
      <c r="J2555" t="s">
        <v>35</v>
      </c>
      <c r="K2555" t="s">
        <v>1882</v>
      </c>
      <c r="L2555" t="s">
        <v>37</v>
      </c>
      <c r="M2555">
        <v>1</v>
      </c>
      <c r="N2555" t="s">
        <v>162</v>
      </c>
      <c r="O2555">
        <v>0</v>
      </c>
      <c r="P2555">
        <v>5</v>
      </c>
      <c r="Q2555" t="s">
        <v>72</v>
      </c>
      <c r="R2555" t="s">
        <v>88</v>
      </c>
      <c r="S2555" t="s">
        <v>62</v>
      </c>
      <c r="T2555" t="s">
        <v>74</v>
      </c>
      <c r="U2555" t="s">
        <v>106</v>
      </c>
      <c r="V2555">
        <v>100</v>
      </c>
      <c r="W2555">
        <v>60</v>
      </c>
      <c r="X2555" t="str">
        <f>IF(Table1[[#This Row],[Driver Age]]&lt;25,"(&lt;25) Young",IF(Table1[[#This Row],[Driver Age]]&lt;=60,"(25–60) Adult","(&gt;60) Senior"))</f>
        <v>(25–60) Adult</v>
      </c>
      <c r="Y2555" t="s">
        <v>44</v>
      </c>
      <c r="Z2555" t="s">
        <v>90</v>
      </c>
      <c r="AA2555" t="s">
        <v>45</v>
      </c>
      <c r="AB2555" t="s">
        <v>97</v>
      </c>
      <c r="AC2555">
        <v>2</v>
      </c>
      <c r="AD2555" t="s">
        <v>47</v>
      </c>
      <c r="AE2555" t="s">
        <v>65</v>
      </c>
      <c r="AF2555" t="s">
        <v>49</v>
      </c>
      <c r="AG2555" t="s">
        <v>50</v>
      </c>
      <c r="AH2555">
        <v>0</v>
      </c>
      <c r="AI2555" t="s">
        <v>66</v>
      </c>
      <c r="AJ2555" t="s">
        <v>67</v>
      </c>
    </row>
    <row r="2556" spans="1:36">
      <c r="A2556" t="s">
        <v>3916</v>
      </c>
      <c r="B2556">
        <f>1</f>
        <v>1</v>
      </c>
      <c r="C2556" t="s">
        <v>166</v>
      </c>
      <c r="D2556" t="str">
        <f>VLOOKUP(Table1[[#This Row],[State Name]], Lookup!$A$2:$B$33, 2, FALSE)</f>
        <v>MP</v>
      </c>
      <c r="E2556" t="s">
        <v>33</v>
      </c>
      <c r="F2556">
        <v>2023</v>
      </c>
      <c r="G2556" t="s">
        <v>100</v>
      </c>
      <c r="H2556">
        <f t="shared" si="39"/>
        <v>11</v>
      </c>
      <c r="I2556" s="3">
        <f>DATE(Table1[[#This Row],[Year]],Table1[[#This Row],[Month_Number]],1)</f>
        <v>45231</v>
      </c>
      <c r="J2556" t="s">
        <v>84</v>
      </c>
      <c r="K2556" t="s">
        <v>3917</v>
      </c>
      <c r="L2556" t="s">
        <v>59</v>
      </c>
      <c r="M2556">
        <v>4</v>
      </c>
      <c r="N2556" t="s">
        <v>71</v>
      </c>
      <c r="O2556">
        <v>6</v>
      </c>
      <c r="P2556">
        <v>3</v>
      </c>
      <c r="Q2556" t="s">
        <v>119</v>
      </c>
      <c r="R2556" t="s">
        <v>61</v>
      </c>
      <c r="S2556" t="s">
        <v>120</v>
      </c>
      <c r="T2556" t="s">
        <v>105</v>
      </c>
      <c r="U2556" t="s">
        <v>33</v>
      </c>
      <c r="V2556">
        <v>82</v>
      </c>
      <c r="W2556">
        <v>19</v>
      </c>
      <c r="X2556" t="str">
        <f>IF(Table1[[#This Row],[Driver Age]]&lt;25,"(&lt;25) Young",IF(Table1[[#This Row],[Driver Age]]&lt;=60,"(25–60) Adult","(&gt;60) Senior"))</f>
        <v>(&lt;25) Young</v>
      </c>
      <c r="Y2556" t="s">
        <v>75</v>
      </c>
      <c r="Z2556" t="s">
        <v>90</v>
      </c>
      <c r="AA2556" t="s">
        <v>45</v>
      </c>
      <c r="AB2556" t="s">
        <v>97</v>
      </c>
      <c r="AC2556">
        <v>21</v>
      </c>
      <c r="AD2556" t="s">
        <v>47</v>
      </c>
      <c r="AE2556" t="s">
        <v>79</v>
      </c>
      <c r="AF2556" t="s">
        <v>26</v>
      </c>
      <c r="AG2556" t="s">
        <v>50</v>
      </c>
      <c r="AH2556">
        <v>0.5</v>
      </c>
      <c r="AI2556" t="s">
        <v>168</v>
      </c>
      <c r="AJ2556" t="s">
        <v>91</v>
      </c>
    </row>
    <row r="2557" spans="1:36">
      <c r="A2557" t="s">
        <v>3918</v>
      </c>
      <c r="B2557">
        <f>1</f>
        <v>1</v>
      </c>
      <c r="C2557" t="s">
        <v>270</v>
      </c>
      <c r="D2557" t="str">
        <f>VLOOKUP(Table1[[#This Row],[State Name]], Lookup!$A$2:$B$33, 2, FALSE)</f>
        <v>HR</v>
      </c>
      <c r="E2557" t="s">
        <v>33</v>
      </c>
      <c r="F2557">
        <v>2019</v>
      </c>
      <c r="G2557" t="s">
        <v>138</v>
      </c>
      <c r="H2557">
        <f t="shared" si="39"/>
        <v>9</v>
      </c>
      <c r="I2557" s="3">
        <f>DATE(Table1[[#This Row],[Year]],Table1[[#This Row],[Month_Number]],1)</f>
        <v>43709</v>
      </c>
      <c r="J2557" t="s">
        <v>95</v>
      </c>
      <c r="K2557" t="s">
        <v>1493</v>
      </c>
      <c r="L2557" t="s">
        <v>59</v>
      </c>
      <c r="M2557">
        <v>1</v>
      </c>
      <c r="N2557" t="s">
        <v>71</v>
      </c>
      <c r="O2557">
        <v>3</v>
      </c>
      <c r="P2557">
        <v>5</v>
      </c>
      <c r="Q2557" t="s">
        <v>103</v>
      </c>
      <c r="R2557" t="s">
        <v>104</v>
      </c>
      <c r="S2557" t="s">
        <v>41</v>
      </c>
      <c r="T2557" t="s">
        <v>63</v>
      </c>
      <c r="U2557" t="s">
        <v>106</v>
      </c>
      <c r="V2557">
        <v>53</v>
      </c>
      <c r="W2557">
        <v>36</v>
      </c>
      <c r="X2557" t="str">
        <f>IF(Table1[[#This Row],[Driver Age]]&lt;25,"(&lt;25) Young",IF(Table1[[#This Row],[Driver Age]]&lt;=60,"(25–60) Adult","(&gt;60) Senior"))</f>
        <v>(25–60) Adult</v>
      </c>
      <c r="Y2557" t="s">
        <v>44</v>
      </c>
      <c r="Z2557" t="s">
        <v>107</v>
      </c>
      <c r="AA2557" t="s">
        <v>76</v>
      </c>
      <c r="AB2557" t="s">
        <v>77</v>
      </c>
      <c r="AC2557">
        <v>17</v>
      </c>
      <c r="AD2557" t="s">
        <v>114</v>
      </c>
      <c r="AE2557" t="s">
        <v>65</v>
      </c>
      <c r="AF2557" t="s">
        <v>49</v>
      </c>
      <c r="AG2557" t="s">
        <v>50</v>
      </c>
      <c r="AH2557">
        <v>1.67</v>
      </c>
      <c r="AI2557" t="s">
        <v>108</v>
      </c>
      <c r="AJ2557" t="s">
        <v>52</v>
      </c>
    </row>
    <row r="2558" spans="1:36">
      <c r="A2558" t="s">
        <v>3919</v>
      </c>
      <c r="B2558">
        <f>1</f>
        <v>1</v>
      </c>
      <c r="C2558" t="s">
        <v>211</v>
      </c>
      <c r="D2558" t="str">
        <f>VLOOKUP(Table1[[#This Row],[State Name]], Lookup!$A$2:$B$33, 2, FALSE)</f>
        <v>WB</v>
      </c>
      <c r="E2558" t="s">
        <v>212</v>
      </c>
      <c r="F2558">
        <v>2023</v>
      </c>
      <c r="G2558" t="s">
        <v>192</v>
      </c>
      <c r="H2558">
        <f t="shared" si="39"/>
        <v>3</v>
      </c>
      <c r="I2558" s="3">
        <f>DATE(Table1[[#This Row],[Year]],Table1[[#This Row],[Month_Number]],1)</f>
        <v>44986</v>
      </c>
      <c r="J2558" t="s">
        <v>57</v>
      </c>
      <c r="K2558" t="s">
        <v>3920</v>
      </c>
      <c r="L2558" t="s">
        <v>50</v>
      </c>
      <c r="M2558">
        <v>2</v>
      </c>
      <c r="N2558" t="s">
        <v>60</v>
      </c>
      <c r="O2558">
        <v>10</v>
      </c>
      <c r="P2558">
        <v>4</v>
      </c>
      <c r="Q2558" t="s">
        <v>103</v>
      </c>
      <c r="R2558" t="s">
        <v>88</v>
      </c>
      <c r="S2558" t="s">
        <v>73</v>
      </c>
      <c r="T2558" t="s">
        <v>42</v>
      </c>
      <c r="U2558" t="s">
        <v>106</v>
      </c>
      <c r="V2558">
        <v>115</v>
      </c>
      <c r="W2558">
        <v>51</v>
      </c>
      <c r="X2558" t="str">
        <f>IF(Table1[[#This Row],[Driver Age]]&lt;25,"(&lt;25) Young",IF(Table1[[#This Row],[Driver Age]]&lt;=60,"(25–60) Adult","(&gt;60) Senior"))</f>
        <v>(25–60) Adult</v>
      </c>
      <c r="Y2558" t="s">
        <v>44</v>
      </c>
      <c r="Z2558" t="s">
        <v>33</v>
      </c>
      <c r="AA2558" t="s">
        <v>76</v>
      </c>
      <c r="AB2558" t="s">
        <v>64</v>
      </c>
      <c r="AC2558">
        <v>7</v>
      </c>
      <c r="AD2558" t="s">
        <v>78</v>
      </c>
      <c r="AE2558" t="s">
        <v>79</v>
      </c>
      <c r="AF2558" t="s">
        <v>49</v>
      </c>
      <c r="AG2558" t="s">
        <v>50</v>
      </c>
      <c r="AH2558">
        <v>0.4</v>
      </c>
      <c r="AI2558" t="s">
        <v>66</v>
      </c>
      <c r="AJ2558" t="s">
        <v>81</v>
      </c>
    </row>
    <row r="2559" spans="1:36">
      <c r="A2559" t="s">
        <v>3921</v>
      </c>
      <c r="B2559">
        <f>1</f>
        <v>1</v>
      </c>
      <c r="C2559" t="s">
        <v>307</v>
      </c>
      <c r="D2559" t="str">
        <f>VLOOKUP(Table1[[#This Row],[State Name]], Lookup!$A$2:$B$33, 2, FALSE)</f>
        <v>DL</v>
      </c>
      <c r="E2559" t="s">
        <v>472</v>
      </c>
      <c r="F2559">
        <v>2021</v>
      </c>
      <c r="G2559" t="s">
        <v>130</v>
      </c>
      <c r="H2559">
        <f t="shared" si="39"/>
        <v>4</v>
      </c>
      <c r="I2559" s="3">
        <f>DATE(Table1[[#This Row],[Year]],Table1[[#This Row],[Month_Number]],1)</f>
        <v>44287</v>
      </c>
      <c r="J2559" t="s">
        <v>57</v>
      </c>
      <c r="K2559" t="s">
        <v>3922</v>
      </c>
      <c r="L2559" t="s">
        <v>50</v>
      </c>
      <c r="M2559">
        <v>4</v>
      </c>
      <c r="N2559" t="s">
        <v>113</v>
      </c>
      <c r="O2559">
        <v>7</v>
      </c>
      <c r="P2559">
        <v>4</v>
      </c>
      <c r="Q2559" t="s">
        <v>119</v>
      </c>
      <c r="R2559" t="s">
        <v>40</v>
      </c>
      <c r="S2559" t="s">
        <v>73</v>
      </c>
      <c r="T2559" t="s">
        <v>74</v>
      </c>
      <c r="U2559" t="s">
        <v>33</v>
      </c>
      <c r="V2559">
        <v>119</v>
      </c>
      <c r="W2559">
        <v>56</v>
      </c>
      <c r="X2559" t="str">
        <f>IF(Table1[[#This Row],[Driver Age]]&lt;25,"(&lt;25) Young",IF(Table1[[#This Row],[Driver Age]]&lt;=60,"(25–60) Adult","(&gt;60) Senior"))</f>
        <v>(25–60) Adult</v>
      </c>
      <c r="Y2559" t="s">
        <v>44</v>
      </c>
      <c r="Z2559" t="s">
        <v>107</v>
      </c>
      <c r="AA2559" t="s">
        <v>45</v>
      </c>
      <c r="AB2559" t="s">
        <v>46</v>
      </c>
      <c r="AC2559">
        <v>1</v>
      </c>
      <c r="AD2559" t="s">
        <v>47</v>
      </c>
      <c r="AE2559" t="s">
        <v>48</v>
      </c>
      <c r="AF2559" t="s">
        <v>49</v>
      </c>
      <c r="AG2559" t="s">
        <v>50</v>
      </c>
      <c r="AH2559">
        <v>0.56999999999999995</v>
      </c>
      <c r="AI2559" t="s">
        <v>66</v>
      </c>
      <c r="AJ2559" t="s">
        <v>81</v>
      </c>
    </row>
    <row r="2560" spans="1:36">
      <c r="A2560" t="s">
        <v>3923</v>
      </c>
      <c r="B2560">
        <f>1</f>
        <v>1</v>
      </c>
      <c r="C2560" t="s">
        <v>116</v>
      </c>
      <c r="D2560" t="str">
        <f>VLOOKUP(Table1[[#This Row],[State Name]], Lookup!$A$2:$B$33, 2, FALSE)</f>
        <v>HP</v>
      </c>
      <c r="E2560" t="s">
        <v>33</v>
      </c>
      <c r="F2560">
        <v>2019</v>
      </c>
      <c r="G2560" t="s">
        <v>100</v>
      </c>
      <c r="H2560">
        <f t="shared" si="39"/>
        <v>11</v>
      </c>
      <c r="I2560" s="3">
        <f>DATE(Table1[[#This Row],[Year]],Table1[[#This Row],[Month_Number]],1)</f>
        <v>43770</v>
      </c>
      <c r="J2560" t="s">
        <v>57</v>
      </c>
      <c r="K2560" t="s">
        <v>1442</v>
      </c>
      <c r="L2560" t="s">
        <v>37</v>
      </c>
      <c r="M2560">
        <v>5</v>
      </c>
      <c r="N2560" t="s">
        <v>71</v>
      </c>
      <c r="O2560">
        <v>10</v>
      </c>
      <c r="P2560">
        <v>1</v>
      </c>
      <c r="Q2560" t="s">
        <v>103</v>
      </c>
      <c r="R2560" t="s">
        <v>40</v>
      </c>
      <c r="S2560" t="s">
        <v>62</v>
      </c>
      <c r="T2560" t="s">
        <v>63</v>
      </c>
      <c r="U2560" t="s">
        <v>33</v>
      </c>
      <c r="V2560">
        <v>100</v>
      </c>
      <c r="W2560">
        <v>40</v>
      </c>
      <c r="X2560" t="str">
        <f>IF(Table1[[#This Row],[Driver Age]]&lt;25,"(&lt;25) Young",IF(Table1[[#This Row],[Driver Age]]&lt;=60,"(25–60) Adult","(&gt;60) Senior"))</f>
        <v>(25–60) Adult</v>
      </c>
      <c r="Y2560" t="s">
        <v>75</v>
      </c>
      <c r="Z2560" t="s">
        <v>33</v>
      </c>
      <c r="AA2560" t="s">
        <v>45</v>
      </c>
      <c r="AB2560" t="s">
        <v>64</v>
      </c>
      <c r="AC2560">
        <v>2</v>
      </c>
      <c r="AD2560" t="s">
        <v>47</v>
      </c>
      <c r="AE2560" t="s">
        <v>65</v>
      </c>
      <c r="AF2560" t="s">
        <v>49</v>
      </c>
      <c r="AG2560" t="s">
        <v>50</v>
      </c>
      <c r="AH2560">
        <v>0.1</v>
      </c>
      <c r="AI2560" t="s">
        <v>108</v>
      </c>
      <c r="AJ2560" t="s">
        <v>67</v>
      </c>
    </row>
    <row r="2561" spans="1:36">
      <c r="A2561" t="s">
        <v>3924</v>
      </c>
      <c r="B2561">
        <f>1</f>
        <v>1</v>
      </c>
      <c r="C2561" t="s">
        <v>294</v>
      </c>
      <c r="D2561" t="str">
        <f>VLOOKUP(Table1[[#This Row],[State Name]], Lookup!$A$2:$B$33, 2, FALSE)</f>
        <v>MZ</v>
      </c>
      <c r="E2561" t="s">
        <v>33</v>
      </c>
      <c r="F2561">
        <v>2021</v>
      </c>
      <c r="G2561" t="s">
        <v>56</v>
      </c>
      <c r="H2561">
        <f t="shared" si="39"/>
        <v>1</v>
      </c>
      <c r="I2561" s="3">
        <f>DATE(Table1[[#This Row],[Year]],Table1[[#This Row],[Month_Number]],1)</f>
        <v>44197</v>
      </c>
      <c r="J2561" t="s">
        <v>57</v>
      </c>
      <c r="K2561" t="s">
        <v>2542</v>
      </c>
      <c r="L2561" t="s">
        <v>59</v>
      </c>
      <c r="M2561">
        <v>2</v>
      </c>
      <c r="N2561" t="s">
        <v>162</v>
      </c>
      <c r="O2561">
        <v>1</v>
      </c>
      <c r="P2561">
        <v>1</v>
      </c>
      <c r="Q2561" t="s">
        <v>72</v>
      </c>
      <c r="R2561" t="s">
        <v>104</v>
      </c>
      <c r="S2561" t="s">
        <v>62</v>
      </c>
      <c r="T2561" t="s">
        <v>105</v>
      </c>
      <c r="U2561" t="s">
        <v>106</v>
      </c>
      <c r="V2561">
        <v>87</v>
      </c>
      <c r="W2561">
        <v>70</v>
      </c>
      <c r="X2561" t="str">
        <f>IF(Table1[[#This Row],[Driver Age]]&lt;25,"(&lt;25) Young",IF(Table1[[#This Row],[Driver Age]]&lt;=60,"(25–60) Adult","(&gt;60) Senior"))</f>
        <v>(&gt;60) Senior</v>
      </c>
      <c r="Y2561" t="s">
        <v>44</v>
      </c>
      <c r="Z2561" t="s">
        <v>33</v>
      </c>
      <c r="AA2561" t="s">
        <v>76</v>
      </c>
      <c r="AB2561" t="s">
        <v>64</v>
      </c>
      <c r="AC2561">
        <v>9</v>
      </c>
      <c r="AD2561" t="s">
        <v>78</v>
      </c>
      <c r="AE2561" t="s">
        <v>48</v>
      </c>
      <c r="AF2561" t="s">
        <v>49</v>
      </c>
      <c r="AG2561" t="s">
        <v>50</v>
      </c>
      <c r="AH2561">
        <v>1</v>
      </c>
      <c r="AI2561" t="s">
        <v>51</v>
      </c>
      <c r="AJ2561" t="s">
        <v>91</v>
      </c>
    </row>
    <row r="2562" spans="1:36">
      <c r="A2562" t="s">
        <v>3925</v>
      </c>
      <c r="B2562">
        <f>1</f>
        <v>1</v>
      </c>
      <c r="C2562" t="s">
        <v>253</v>
      </c>
      <c r="D2562" t="str">
        <f>VLOOKUP(Table1[[#This Row],[State Name]], Lookup!$A$2:$B$33, 2, FALSE)</f>
        <v>UK</v>
      </c>
      <c r="E2562" t="s">
        <v>33</v>
      </c>
      <c r="F2562">
        <v>2018</v>
      </c>
      <c r="G2562" t="s">
        <v>138</v>
      </c>
      <c r="H2562">
        <f t="shared" ref="H2562:H2625" si="40">MONTH(DATEVALUE(G2562 &amp; " 5"))</f>
        <v>9</v>
      </c>
      <c r="I2562" s="3">
        <f>DATE(Table1[[#This Row],[Year]],Table1[[#This Row],[Month_Number]],1)</f>
        <v>43344</v>
      </c>
      <c r="J2562" t="s">
        <v>84</v>
      </c>
      <c r="K2562" t="s">
        <v>1918</v>
      </c>
      <c r="L2562" t="s">
        <v>59</v>
      </c>
      <c r="M2562">
        <v>1</v>
      </c>
      <c r="N2562" t="s">
        <v>71</v>
      </c>
      <c r="O2562">
        <v>10</v>
      </c>
      <c r="P2562">
        <v>3</v>
      </c>
      <c r="Q2562" t="s">
        <v>72</v>
      </c>
      <c r="R2562" t="s">
        <v>88</v>
      </c>
      <c r="S2562" t="s">
        <v>120</v>
      </c>
      <c r="T2562" t="s">
        <v>74</v>
      </c>
      <c r="U2562" t="s">
        <v>43</v>
      </c>
      <c r="V2562">
        <v>70</v>
      </c>
      <c r="W2562">
        <v>28</v>
      </c>
      <c r="X2562" t="str">
        <f>IF(Table1[[#This Row],[Driver Age]]&lt;25,"(&lt;25) Young",IF(Table1[[#This Row],[Driver Age]]&lt;=60,"(25–60) Adult","(&gt;60) Senior"))</f>
        <v>(25–60) Adult</v>
      </c>
      <c r="Y2562" t="s">
        <v>44</v>
      </c>
      <c r="Z2562" t="s">
        <v>107</v>
      </c>
      <c r="AA2562" t="s">
        <v>76</v>
      </c>
      <c r="AB2562" t="s">
        <v>97</v>
      </c>
      <c r="AC2562">
        <v>4</v>
      </c>
      <c r="AD2562" t="s">
        <v>47</v>
      </c>
      <c r="AE2562" t="s">
        <v>65</v>
      </c>
      <c r="AF2562" t="s">
        <v>26</v>
      </c>
      <c r="AG2562" t="s">
        <v>50</v>
      </c>
      <c r="AH2562">
        <v>0.3</v>
      </c>
      <c r="AI2562" t="s">
        <v>80</v>
      </c>
      <c r="AJ2562" t="s">
        <v>91</v>
      </c>
    </row>
    <row r="2563" spans="1:36">
      <c r="A2563" t="s">
        <v>3926</v>
      </c>
      <c r="B2563">
        <f>1</f>
        <v>1</v>
      </c>
      <c r="C2563" t="s">
        <v>253</v>
      </c>
      <c r="D2563" t="str">
        <f>VLOOKUP(Table1[[#This Row],[State Name]], Lookup!$A$2:$B$33, 2, FALSE)</f>
        <v>UK</v>
      </c>
      <c r="E2563" t="s">
        <v>33</v>
      </c>
      <c r="F2563">
        <v>2018</v>
      </c>
      <c r="G2563" t="s">
        <v>124</v>
      </c>
      <c r="H2563">
        <f t="shared" si="40"/>
        <v>7</v>
      </c>
      <c r="I2563" s="3">
        <f>DATE(Table1[[#This Row],[Year]],Table1[[#This Row],[Month_Number]],1)</f>
        <v>43282</v>
      </c>
      <c r="J2563" t="s">
        <v>84</v>
      </c>
      <c r="K2563" t="s">
        <v>3346</v>
      </c>
      <c r="L2563" t="s">
        <v>37</v>
      </c>
      <c r="M2563">
        <v>2</v>
      </c>
      <c r="N2563" t="s">
        <v>113</v>
      </c>
      <c r="O2563">
        <v>5</v>
      </c>
      <c r="P2563">
        <v>5</v>
      </c>
      <c r="Q2563" t="s">
        <v>103</v>
      </c>
      <c r="R2563" t="s">
        <v>40</v>
      </c>
      <c r="S2563" t="s">
        <v>73</v>
      </c>
      <c r="T2563" t="s">
        <v>105</v>
      </c>
      <c r="U2563" t="s">
        <v>89</v>
      </c>
      <c r="V2563">
        <v>45</v>
      </c>
      <c r="W2563">
        <v>44</v>
      </c>
      <c r="X2563" t="str">
        <f>IF(Table1[[#This Row],[Driver Age]]&lt;25,"(&lt;25) Young",IF(Table1[[#This Row],[Driver Age]]&lt;=60,"(25–60) Adult","(&gt;60) Senior"))</f>
        <v>(25–60) Adult</v>
      </c>
      <c r="Y2563" t="s">
        <v>75</v>
      </c>
      <c r="Z2563" t="s">
        <v>107</v>
      </c>
      <c r="AA2563" t="s">
        <v>76</v>
      </c>
      <c r="AB2563" t="s">
        <v>97</v>
      </c>
      <c r="AC2563">
        <v>15</v>
      </c>
      <c r="AD2563" t="s">
        <v>135</v>
      </c>
      <c r="AE2563" t="s">
        <v>65</v>
      </c>
      <c r="AF2563" t="s">
        <v>26</v>
      </c>
      <c r="AG2563" t="s">
        <v>50</v>
      </c>
      <c r="AH2563">
        <v>1</v>
      </c>
      <c r="AI2563" t="s">
        <v>108</v>
      </c>
      <c r="AJ2563" t="s">
        <v>109</v>
      </c>
    </row>
    <row r="2564" spans="1:36">
      <c r="A2564" t="s">
        <v>3927</v>
      </c>
      <c r="B2564">
        <f>1</f>
        <v>1</v>
      </c>
      <c r="C2564" t="s">
        <v>206</v>
      </c>
      <c r="D2564" t="str">
        <f>VLOOKUP(Table1[[#This Row],[State Name]], Lookup!$A$2:$B$33, 2, FALSE)</f>
        <v>OD</v>
      </c>
      <c r="E2564" t="s">
        <v>33</v>
      </c>
      <c r="F2564">
        <v>2018</v>
      </c>
      <c r="G2564" t="s">
        <v>94</v>
      </c>
      <c r="H2564">
        <f t="shared" si="40"/>
        <v>8</v>
      </c>
      <c r="I2564" s="3">
        <f>DATE(Table1[[#This Row],[Year]],Table1[[#This Row],[Month_Number]],1)</f>
        <v>43313</v>
      </c>
      <c r="J2564" t="s">
        <v>95</v>
      </c>
      <c r="K2564" t="s">
        <v>3359</v>
      </c>
      <c r="L2564" t="s">
        <v>50</v>
      </c>
      <c r="M2564">
        <v>3</v>
      </c>
      <c r="N2564" t="s">
        <v>86</v>
      </c>
      <c r="O2564">
        <v>2</v>
      </c>
      <c r="P2564">
        <v>3</v>
      </c>
      <c r="Q2564" t="s">
        <v>119</v>
      </c>
      <c r="R2564" t="s">
        <v>104</v>
      </c>
      <c r="S2564" t="s">
        <v>120</v>
      </c>
      <c r="T2564" t="s">
        <v>105</v>
      </c>
      <c r="U2564" t="s">
        <v>43</v>
      </c>
      <c r="V2564">
        <v>107</v>
      </c>
      <c r="W2564">
        <v>24</v>
      </c>
      <c r="X2564" t="str">
        <f>IF(Table1[[#This Row],[Driver Age]]&lt;25,"(&lt;25) Young",IF(Table1[[#This Row],[Driver Age]]&lt;=60,"(25–60) Adult","(&gt;60) Senior"))</f>
        <v>(&lt;25) Young</v>
      </c>
      <c r="Y2564" t="s">
        <v>44</v>
      </c>
      <c r="Z2564" t="s">
        <v>33</v>
      </c>
      <c r="AA2564" t="s">
        <v>45</v>
      </c>
      <c r="AB2564" t="s">
        <v>97</v>
      </c>
      <c r="AC2564">
        <v>12</v>
      </c>
      <c r="AD2564" t="s">
        <v>135</v>
      </c>
      <c r="AE2564" t="s">
        <v>65</v>
      </c>
      <c r="AF2564" t="s">
        <v>49</v>
      </c>
      <c r="AG2564" t="s">
        <v>50</v>
      </c>
      <c r="AH2564">
        <v>1.5</v>
      </c>
      <c r="AI2564" t="s">
        <v>168</v>
      </c>
      <c r="AJ2564" t="s">
        <v>67</v>
      </c>
    </row>
    <row r="2565" spans="1:36">
      <c r="A2565" t="s">
        <v>3928</v>
      </c>
      <c r="B2565">
        <f>1</f>
        <v>1</v>
      </c>
      <c r="C2565" t="s">
        <v>318</v>
      </c>
      <c r="D2565" t="str">
        <f>VLOOKUP(Table1[[#This Row],[State Name]], Lookup!$A$2:$B$33, 2, FALSE)</f>
        <v>PB</v>
      </c>
      <c r="E2565" t="s">
        <v>33</v>
      </c>
      <c r="F2565">
        <v>2022</v>
      </c>
      <c r="G2565" t="s">
        <v>138</v>
      </c>
      <c r="H2565">
        <f t="shared" si="40"/>
        <v>9</v>
      </c>
      <c r="I2565" s="3">
        <f>DATE(Table1[[#This Row],[Year]],Table1[[#This Row],[Month_Number]],1)</f>
        <v>44805</v>
      </c>
      <c r="J2565" t="s">
        <v>95</v>
      </c>
      <c r="K2565" t="s">
        <v>575</v>
      </c>
      <c r="L2565" t="s">
        <v>50</v>
      </c>
      <c r="M2565">
        <v>3</v>
      </c>
      <c r="N2565" t="s">
        <v>60</v>
      </c>
      <c r="O2565">
        <v>8</v>
      </c>
      <c r="P2565">
        <v>1</v>
      </c>
      <c r="Q2565" t="s">
        <v>103</v>
      </c>
      <c r="R2565" t="s">
        <v>104</v>
      </c>
      <c r="S2565" t="s">
        <v>41</v>
      </c>
      <c r="T2565" t="s">
        <v>63</v>
      </c>
      <c r="U2565" t="s">
        <v>43</v>
      </c>
      <c r="V2565">
        <v>105</v>
      </c>
      <c r="W2565">
        <v>35</v>
      </c>
      <c r="X2565" t="str">
        <f>IF(Table1[[#This Row],[Driver Age]]&lt;25,"(&lt;25) Young",IF(Table1[[#This Row],[Driver Age]]&lt;=60,"(25–60) Adult","(&gt;60) Senior"))</f>
        <v>(25–60) Adult</v>
      </c>
      <c r="Y2565" t="s">
        <v>75</v>
      </c>
      <c r="Z2565" t="s">
        <v>107</v>
      </c>
      <c r="AA2565" t="s">
        <v>45</v>
      </c>
      <c r="AB2565" t="s">
        <v>77</v>
      </c>
      <c r="AC2565">
        <v>4</v>
      </c>
      <c r="AD2565" t="s">
        <v>47</v>
      </c>
      <c r="AE2565" t="s">
        <v>79</v>
      </c>
      <c r="AF2565" t="s">
        <v>49</v>
      </c>
      <c r="AG2565" t="s">
        <v>50</v>
      </c>
      <c r="AH2565">
        <v>0.12</v>
      </c>
      <c r="AI2565" t="s">
        <v>108</v>
      </c>
      <c r="AJ2565" t="s">
        <v>67</v>
      </c>
    </row>
    <row r="2566" spans="1:36">
      <c r="A2566" t="s">
        <v>3929</v>
      </c>
      <c r="B2566">
        <f>1</f>
        <v>1</v>
      </c>
      <c r="C2566" t="s">
        <v>183</v>
      </c>
      <c r="D2566" t="str">
        <f>VLOOKUP(Table1[[#This Row],[State Name]], Lookup!$A$2:$B$33, 2, FALSE)</f>
        <v>TN</v>
      </c>
      <c r="E2566" t="s">
        <v>503</v>
      </c>
      <c r="F2566">
        <v>2023</v>
      </c>
      <c r="G2566" t="s">
        <v>117</v>
      </c>
      <c r="H2566">
        <f t="shared" si="40"/>
        <v>12</v>
      </c>
      <c r="I2566" s="3">
        <f>DATE(Table1[[#This Row],[Year]],Table1[[#This Row],[Month_Number]],1)</f>
        <v>45261</v>
      </c>
      <c r="J2566" t="s">
        <v>154</v>
      </c>
      <c r="K2566" t="s">
        <v>3930</v>
      </c>
      <c r="L2566" t="s">
        <v>37</v>
      </c>
      <c r="M2566">
        <v>2</v>
      </c>
      <c r="N2566" t="s">
        <v>128</v>
      </c>
      <c r="O2566">
        <v>3</v>
      </c>
      <c r="P2566">
        <v>0</v>
      </c>
      <c r="Q2566" t="s">
        <v>87</v>
      </c>
      <c r="R2566" t="s">
        <v>104</v>
      </c>
      <c r="S2566" t="s">
        <v>120</v>
      </c>
      <c r="T2566" t="s">
        <v>74</v>
      </c>
      <c r="U2566" t="s">
        <v>89</v>
      </c>
      <c r="V2566">
        <v>82</v>
      </c>
      <c r="W2566">
        <v>67</v>
      </c>
      <c r="X2566" t="str">
        <f>IF(Table1[[#This Row],[Driver Age]]&lt;25,"(&lt;25) Young",IF(Table1[[#This Row],[Driver Age]]&lt;=60,"(25–60) Adult","(&gt;60) Senior"))</f>
        <v>(&gt;60) Senior</v>
      </c>
      <c r="Y2566" t="s">
        <v>75</v>
      </c>
      <c r="Z2566" t="s">
        <v>90</v>
      </c>
      <c r="AA2566" t="s">
        <v>76</v>
      </c>
      <c r="AB2566" t="s">
        <v>64</v>
      </c>
      <c r="AC2566">
        <v>20</v>
      </c>
      <c r="AD2566" t="s">
        <v>114</v>
      </c>
      <c r="AE2566" t="s">
        <v>79</v>
      </c>
      <c r="AF2566" t="s">
        <v>26</v>
      </c>
      <c r="AG2566" t="s">
        <v>143</v>
      </c>
      <c r="AH2566">
        <v>0</v>
      </c>
      <c r="AI2566" t="s">
        <v>51</v>
      </c>
      <c r="AJ2566" t="s">
        <v>91</v>
      </c>
    </row>
    <row r="2567" spans="1:36">
      <c r="A2567" t="s">
        <v>3931</v>
      </c>
      <c r="B2567">
        <f>1</f>
        <v>1</v>
      </c>
      <c r="C2567" t="s">
        <v>327</v>
      </c>
      <c r="D2567" t="str">
        <f>VLOOKUP(Table1[[#This Row],[State Name]], Lookup!$A$2:$B$33, 2, FALSE)</f>
        <v>MN</v>
      </c>
      <c r="E2567" t="s">
        <v>33</v>
      </c>
      <c r="F2567">
        <v>2019</v>
      </c>
      <c r="G2567" t="s">
        <v>94</v>
      </c>
      <c r="H2567">
        <f t="shared" si="40"/>
        <v>8</v>
      </c>
      <c r="I2567" s="3">
        <f>DATE(Table1[[#This Row],[Year]],Table1[[#This Row],[Month_Number]],1)</f>
        <v>43678</v>
      </c>
      <c r="J2567" t="s">
        <v>146</v>
      </c>
      <c r="K2567" t="s">
        <v>3932</v>
      </c>
      <c r="L2567" t="s">
        <v>37</v>
      </c>
      <c r="M2567">
        <v>1</v>
      </c>
      <c r="N2567" t="s">
        <v>128</v>
      </c>
      <c r="O2567">
        <v>6</v>
      </c>
      <c r="P2567">
        <v>3</v>
      </c>
      <c r="Q2567" t="s">
        <v>119</v>
      </c>
      <c r="R2567" t="s">
        <v>61</v>
      </c>
      <c r="S2567" t="s">
        <v>73</v>
      </c>
      <c r="T2567" t="s">
        <v>63</v>
      </c>
      <c r="U2567" t="s">
        <v>43</v>
      </c>
      <c r="V2567">
        <v>57</v>
      </c>
      <c r="W2567">
        <v>37</v>
      </c>
      <c r="X2567" t="str">
        <f>IF(Table1[[#This Row],[Driver Age]]&lt;25,"(&lt;25) Young",IF(Table1[[#This Row],[Driver Age]]&lt;=60,"(25–60) Adult","(&gt;60) Senior"))</f>
        <v>(25–60) Adult</v>
      </c>
      <c r="Y2567" t="s">
        <v>75</v>
      </c>
      <c r="Z2567" t="s">
        <v>107</v>
      </c>
      <c r="AA2567" t="s">
        <v>76</v>
      </c>
      <c r="AB2567" t="s">
        <v>77</v>
      </c>
      <c r="AC2567">
        <v>15</v>
      </c>
      <c r="AD2567" t="s">
        <v>135</v>
      </c>
      <c r="AE2567" t="s">
        <v>65</v>
      </c>
      <c r="AF2567" t="s">
        <v>49</v>
      </c>
      <c r="AG2567" t="s">
        <v>50</v>
      </c>
      <c r="AH2567">
        <v>0.5</v>
      </c>
      <c r="AI2567" t="s">
        <v>108</v>
      </c>
      <c r="AJ2567" t="s">
        <v>52</v>
      </c>
    </row>
    <row r="2568" spans="1:36">
      <c r="A2568" t="s">
        <v>3933</v>
      </c>
      <c r="B2568">
        <f>1</f>
        <v>1</v>
      </c>
      <c r="C2568" t="s">
        <v>152</v>
      </c>
      <c r="D2568" t="str">
        <f>VLOOKUP(Table1[[#This Row],[State Name]], Lookup!$A$2:$B$33, 2, FALSE)</f>
        <v>AP</v>
      </c>
      <c r="E2568" t="s">
        <v>153</v>
      </c>
      <c r="F2568">
        <v>2023</v>
      </c>
      <c r="G2568" t="s">
        <v>171</v>
      </c>
      <c r="H2568">
        <f t="shared" si="40"/>
        <v>2</v>
      </c>
      <c r="I2568" s="3">
        <f>DATE(Table1[[#This Row],[Year]],Table1[[#This Row],[Month_Number]],1)</f>
        <v>44958</v>
      </c>
      <c r="J2568" t="s">
        <v>84</v>
      </c>
      <c r="K2568" t="s">
        <v>1661</v>
      </c>
      <c r="L2568" t="s">
        <v>37</v>
      </c>
      <c r="M2568">
        <v>2</v>
      </c>
      <c r="N2568" t="s">
        <v>113</v>
      </c>
      <c r="O2568">
        <v>6</v>
      </c>
      <c r="P2568">
        <v>4</v>
      </c>
      <c r="Q2568" t="s">
        <v>72</v>
      </c>
      <c r="R2568" t="s">
        <v>104</v>
      </c>
      <c r="S2568" t="s">
        <v>62</v>
      </c>
      <c r="T2568" t="s">
        <v>63</v>
      </c>
      <c r="U2568" t="s">
        <v>43</v>
      </c>
      <c r="V2568">
        <v>39</v>
      </c>
      <c r="W2568">
        <v>43</v>
      </c>
      <c r="X2568" t="str">
        <f>IF(Table1[[#This Row],[Driver Age]]&lt;25,"(&lt;25) Young",IF(Table1[[#This Row],[Driver Age]]&lt;=60,"(25–60) Adult","(&gt;60) Senior"))</f>
        <v>(25–60) Adult</v>
      </c>
      <c r="Y2568" t="s">
        <v>75</v>
      </c>
      <c r="Z2568" t="s">
        <v>33</v>
      </c>
      <c r="AA2568" t="s">
        <v>76</v>
      </c>
      <c r="AB2568" t="s">
        <v>64</v>
      </c>
      <c r="AC2568">
        <v>16</v>
      </c>
      <c r="AD2568" t="s">
        <v>135</v>
      </c>
      <c r="AE2568" t="s">
        <v>79</v>
      </c>
      <c r="AF2568" t="s">
        <v>26</v>
      </c>
      <c r="AG2568" t="s">
        <v>50</v>
      </c>
      <c r="AH2568">
        <v>0.67</v>
      </c>
      <c r="AI2568" t="s">
        <v>108</v>
      </c>
      <c r="AJ2568" t="s">
        <v>109</v>
      </c>
    </row>
    <row r="2569" spans="1:36">
      <c r="A2569" t="s">
        <v>3934</v>
      </c>
      <c r="B2569">
        <f>1</f>
        <v>1</v>
      </c>
      <c r="C2569" t="s">
        <v>327</v>
      </c>
      <c r="D2569" t="str">
        <f>VLOOKUP(Table1[[#This Row],[State Name]], Lookup!$A$2:$B$33, 2, FALSE)</f>
        <v>MN</v>
      </c>
      <c r="E2569" t="s">
        <v>33</v>
      </c>
      <c r="F2569">
        <v>2019</v>
      </c>
      <c r="G2569" t="s">
        <v>171</v>
      </c>
      <c r="H2569">
        <f t="shared" si="40"/>
        <v>2</v>
      </c>
      <c r="I2569" s="3">
        <f>DATE(Table1[[#This Row],[Year]],Table1[[#This Row],[Month_Number]],1)</f>
        <v>43497</v>
      </c>
      <c r="J2569" t="s">
        <v>84</v>
      </c>
      <c r="K2569" t="s">
        <v>2104</v>
      </c>
      <c r="L2569" t="s">
        <v>50</v>
      </c>
      <c r="M2569">
        <v>1</v>
      </c>
      <c r="N2569" t="s">
        <v>162</v>
      </c>
      <c r="O2569">
        <v>4</v>
      </c>
      <c r="P2569">
        <v>0</v>
      </c>
      <c r="Q2569" t="s">
        <v>87</v>
      </c>
      <c r="R2569" t="s">
        <v>104</v>
      </c>
      <c r="S2569" t="s">
        <v>73</v>
      </c>
      <c r="T2569" t="s">
        <v>42</v>
      </c>
      <c r="U2569" t="s">
        <v>43</v>
      </c>
      <c r="V2569">
        <v>37</v>
      </c>
      <c r="W2569">
        <v>39</v>
      </c>
      <c r="X2569" t="str">
        <f>IF(Table1[[#This Row],[Driver Age]]&lt;25,"(&lt;25) Young",IF(Table1[[#This Row],[Driver Age]]&lt;=60,"(25–60) Adult","(&gt;60) Senior"))</f>
        <v>(25–60) Adult</v>
      </c>
      <c r="Y2569" t="s">
        <v>44</v>
      </c>
      <c r="Z2569" t="s">
        <v>90</v>
      </c>
      <c r="AA2569" t="s">
        <v>45</v>
      </c>
      <c r="AB2569" t="s">
        <v>64</v>
      </c>
      <c r="AC2569">
        <v>10</v>
      </c>
      <c r="AD2569" t="s">
        <v>78</v>
      </c>
      <c r="AE2569" t="s">
        <v>65</v>
      </c>
      <c r="AF2569" t="s">
        <v>26</v>
      </c>
      <c r="AG2569" t="s">
        <v>143</v>
      </c>
      <c r="AH2569">
        <v>0</v>
      </c>
      <c r="AI2569" t="s">
        <v>108</v>
      </c>
      <c r="AJ2569" t="s">
        <v>109</v>
      </c>
    </row>
    <row r="2570" spans="1:36">
      <c r="A2570" t="s">
        <v>3935</v>
      </c>
      <c r="B2570">
        <f>1</f>
        <v>1</v>
      </c>
      <c r="C2570" t="s">
        <v>286</v>
      </c>
      <c r="D2570" t="str">
        <f>VLOOKUP(Table1[[#This Row],[State Name]], Lookup!$A$2:$B$33, 2, FALSE)</f>
        <v>GA</v>
      </c>
      <c r="E2570" t="s">
        <v>33</v>
      </c>
      <c r="F2570">
        <v>2018</v>
      </c>
      <c r="G2570" t="s">
        <v>192</v>
      </c>
      <c r="H2570">
        <f t="shared" si="40"/>
        <v>3</v>
      </c>
      <c r="I2570" s="3">
        <f>DATE(Table1[[#This Row],[Year]],Table1[[#This Row],[Month_Number]],1)</f>
        <v>43160</v>
      </c>
      <c r="J2570" t="s">
        <v>154</v>
      </c>
      <c r="K2570" t="s">
        <v>3144</v>
      </c>
      <c r="L2570" t="s">
        <v>59</v>
      </c>
      <c r="M2570">
        <v>2</v>
      </c>
      <c r="N2570" t="s">
        <v>86</v>
      </c>
      <c r="O2570">
        <v>7</v>
      </c>
      <c r="P2570">
        <v>0</v>
      </c>
      <c r="Q2570" t="s">
        <v>119</v>
      </c>
      <c r="R2570" t="s">
        <v>40</v>
      </c>
      <c r="S2570" t="s">
        <v>41</v>
      </c>
      <c r="T2570" t="s">
        <v>42</v>
      </c>
      <c r="U2570" t="s">
        <v>33</v>
      </c>
      <c r="V2570">
        <v>63</v>
      </c>
      <c r="W2570">
        <v>57</v>
      </c>
      <c r="X2570" t="str">
        <f>IF(Table1[[#This Row],[Driver Age]]&lt;25,"(&lt;25) Young",IF(Table1[[#This Row],[Driver Age]]&lt;=60,"(25–60) Adult","(&gt;60) Senior"))</f>
        <v>(25–60) Adult</v>
      </c>
      <c r="Y2570" t="s">
        <v>75</v>
      </c>
      <c r="Z2570" t="s">
        <v>90</v>
      </c>
      <c r="AA2570" t="s">
        <v>76</v>
      </c>
      <c r="AB2570" t="s">
        <v>97</v>
      </c>
      <c r="AC2570">
        <v>11</v>
      </c>
      <c r="AD2570" t="s">
        <v>78</v>
      </c>
      <c r="AE2570" t="s">
        <v>65</v>
      </c>
      <c r="AF2570" t="s">
        <v>26</v>
      </c>
      <c r="AG2570" t="s">
        <v>143</v>
      </c>
      <c r="AH2570">
        <v>0</v>
      </c>
      <c r="AI2570" t="s">
        <v>66</v>
      </c>
      <c r="AJ2570" t="s">
        <v>52</v>
      </c>
    </row>
    <row r="2571" spans="1:36">
      <c r="A2571" t="s">
        <v>3936</v>
      </c>
      <c r="B2571">
        <f>1</f>
        <v>1</v>
      </c>
      <c r="C2571" t="s">
        <v>145</v>
      </c>
      <c r="D2571" t="str">
        <f>VLOOKUP(Table1[[#This Row],[State Name]], Lookup!$A$2:$B$33, 2, FALSE)</f>
        <v>TS</v>
      </c>
      <c r="E2571" t="s">
        <v>33</v>
      </c>
      <c r="F2571">
        <v>2021</v>
      </c>
      <c r="G2571" t="s">
        <v>94</v>
      </c>
      <c r="H2571">
        <f t="shared" si="40"/>
        <v>8</v>
      </c>
      <c r="I2571" s="3">
        <f>DATE(Table1[[#This Row],[Year]],Table1[[#This Row],[Month_Number]],1)</f>
        <v>44409</v>
      </c>
      <c r="J2571" t="s">
        <v>84</v>
      </c>
      <c r="K2571" t="s">
        <v>594</v>
      </c>
      <c r="L2571" t="s">
        <v>50</v>
      </c>
      <c r="M2571">
        <v>2</v>
      </c>
      <c r="N2571" t="s">
        <v>71</v>
      </c>
      <c r="O2571">
        <v>10</v>
      </c>
      <c r="P2571">
        <v>3</v>
      </c>
      <c r="Q2571" t="s">
        <v>39</v>
      </c>
      <c r="R2571" t="s">
        <v>88</v>
      </c>
      <c r="S2571" t="s">
        <v>73</v>
      </c>
      <c r="T2571" t="s">
        <v>63</v>
      </c>
      <c r="U2571" t="s">
        <v>89</v>
      </c>
      <c r="V2571">
        <v>84</v>
      </c>
      <c r="W2571">
        <v>40</v>
      </c>
      <c r="X2571" t="str">
        <f>IF(Table1[[#This Row],[Driver Age]]&lt;25,"(&lt;25) Young",IF(Table1[[#This Row],[Driver Age]]&lt;=60,"(25–60) Adult","(&gt;60) Senior"))</f>
        <v>(25–60) Adult</v>
      </c>
      <c r="Y2571" t="s">
        <v>44</v>
      </c>
      <c r="Z2571" t="s">
        <v>90</v>
      </c>
      <c r="AA2571" t="s">
        <v>45</v>
      </c>
      <c r="AB2571" t="s">
        <v>97</v>
      </c>
      <c r="AC2571">
        <v>9</v>
      </c>
      <c r="AD2571" t="s">
        <v>78</v>
      </c>
      <c r="AE2571" t="s">
        <v>48</v>
      </c>
      <c r="AF2571" t="s">
        <v>26</v>
      </c>
      <c r="AG2571" t="s">
        <v>50</v>
      </c>
      <c r="AH2571">
        <v>0.3</v>
      </c>
      <c r="AI2571" t="s">
        <v>108</v>
      </c>
      <c r="AJ2571" t="s">
        <v>91</v>
      </c>
    </row>
    <row r="2572" spans="1:36">
      <c r="A2572" t="s">
        <v>3937</v>
      </c>
      <c r="B2572">
        <f>1</f>
        <v>1</v>
      </c>
      <c r="C2572" t="s">
        <v>183</v>
      </c>
      <c r="D2572" t="str">
        <f>VLOOKUP(Table1[[#This Row],[State Name]], Lookup!$A$2:$B$33, 2, FALSE)</f>
        <v>TN</v>
      </c>
      <c r="E2572" t="s">
        <v>403</v>
      </c>
      <c r="F2572">
        <v>2022</v>
      </c>
      <c r="G2572" t="s">
        <v>83</v>
      </c>
      <c r="H2572">
        <f t="shared" si="40"/>
        <v>6</v>
      </c>
      <c r="I2572" s="3">
        <f>DATE(Table1[[#This Row],[Year]],Table1[[#This Row],[Month_Number]],1)</f>
        <v>44713</v>
      </c>
      <c r="J2572" t="s">
        <v>84</v>
      </c>
      <c r="K2572" t="s">
        <v>1654</v>
      </c>
      <c r="L2572" t="s">
        <v>37</v>
      </c>
      <c r="M2572">
        <v>4</v>
      </c>
      <c r="N2572" t="s">
        <v>71</v>
      </c>
      <c r="O2572">
        <v>2</v>
      </c>
      <c r="P2572">
        <v>0</v>
      </c>
      <c r="Q2572" t="s">
        <v>72</v>
      </c>
      <c r="R2572" t="s">
        <v>88</v>
      </c>
      <c r="S2572" t="s">
        <v>62</v>
      </c>
      <c r="T2572" t="s">
        <v>105</v>
      </c>
      <c r="U2572" t="s">
        <v>43</v>
      </c>
      <c r="V2572">
        <v>119</v>
      </c>
      <c r="W2572">
        <v>62</v>
      </c>
      <c r="X2572" t="str">
        <f>IF(Table1[[#This Row],[Driver Age]]&lt;25,"(&lt;25) Young",IF(Table1[[#This Row],[Driver Age]]&lt;=60,"(25–60) Adult","(&gt;60) Senior"))</f>
        <v>(&gt;60) Senior</v>
      </c>
      <c r="Y2572" t="s">
        <v>75</v>
      </c>
      <c r="Z2572" t="s">
        <v>107</v>
      </c>
      <c r="AA2572" t="s">
        <v>76</v>
      </c>
      <c r="AB2572" t="s">
        <v>97</v>
      </c>
      <c r="AC2572">
        <v>19</v>
      </c>
      <c r="AD2572" t="s">
        <v>114</v>
      </c>
      <c r="AE2572" t="s">
        <v>79</v>
      </c>
      <c r="AF2572" t="s">
        <v>26</v>
      </c>
      <c r="AG2572" t="s">
        <v>143</v>
      </c>
      <c r="AH2572">
        <v>0</v>
      </c>
      <c r="AI2572" t="s">
        <v>66</v>
      </c>
      <c r="AJ2572" t="s">
        <v>81</v>
      </c>
    </row>
    <row r="2573" spans="1:36">
      <c r="A2573" t="s">
        <v>3938</v>
      </c>
      <c r="B2573">
        <f>1</f>
        <v>1</v>
      </c>
      <c r="C2573" t="s">
        <v>270</v>
      </c>
      <c r="D2573" t="str">
        <f>VLOOKUP(Table1[[#This Row],[State Name]], Lookup!$A$2:$B$33, 2, FALSE)</f>
        <v>HR</v>
      </c>
      <c r="E2573" t="s">
        <v>33</v>
      </c>
      <c r="F2573">
        <v>2019</v>
      </c>
      <c r="G2573" t="s">
        <v>171</v>
      </c>
      <c r="H2573">
        <f t="shared" si="40"/>
        <v>2</v>
      </c>
      <c r="I2573" s="3">
        <f>DATE(Table1[[#This Row],[Year]],Table1[[#This Row],[Month_Number]],1)</f>
        <v>43497</v>
      </c>
      <c r="J2573" t="s">
        <v>101</v>
      </c>
      <c r="K2573" t="s">
        <v>2689</v>
      </c>
      <c r="L2573" t="s">
        <v>37</v>
      </c>
      <c r="M2573">
        <v>3</v>
      </c>
      <c r="N2573" t="s">
        <v>86</v>
      </c>
      <c r="O2573">
        <v>1</v>
      </c>
      <c r="P2573">
        <v>2</v>
      </c>
      <c r="Q2573" t="s">
        <v>39</v>
      </c>
      <c r="R2573" t="s">
        <v>40</v>
      </c>
      <c r="S2573" t="s">
        <v>62</v>
      </c>
      <c r="T2573" t="s">
        <v>42</v>
      </c>
      <c r="U2573" t="s">
        <v>43</v>
      </c>
      <c r="V2573">
        <v>96</v>
      </c>
      <c r="W2573">
        <v>59</v>
      </c>
      <c r="X2573" t="str">
        <f>IF(Table1[[#This Row],[Driver Age]]&lt;25,"(&lt;25) Young",IF(Table1[[#This Row],[Driver Age]]&lt;=60,"(25–60) Adult","(&gt;60) Senior"))</f>
        <v>(25–60) Adult</v>
      </c>
      <c r="Y2573" t="s">
        <v>75</v>
      </c>
      <c r="Z2573" t="s">
        <v>90</v>
      </c>
      <c r="AA2573" t="s">
        <v>76</v>
      </c>
      <c r="AB2573" t="s">
        <v>77</v>
      </c>
      <c r="AC2573">
        <v>19</v>
      </c>
      <c r="AD2573" t="s">
        <v>114</v>
      </c>
      <c r="AE2573" t="s">
        <v>65</v>
      </c>
      <c r="AF2573" t="s">
        <v>49</v>
      </c>
      <c r="AG2573" t="s">
        <v>50</v>
      </c>
      <c r="AH2573">
        <v>2</v>
      </c>
      <c r="AI2573" t="s">
        <v>66</v>
      </c>
      <c r="AJ2573" t="s">
        <v>67</v>
      </c>
    </row>
    <row r="2574" spans="1:36">
      <c r="A2574" t="s">
        <v>3939</v>
      </c>
      <c r="B2574">
        <f>1</f>
        <v>1</v>
      </c>
      <c r="C2574" t="s">
        <v>197</v>
      </c>
      <c r="D2574" t="str">
        <f>VLOOKUP(Table1[[#This Row],[State Name]], Lookup!$A$2:$B$33, 2, FALSE)</f>
        <v>GJ</v>
      </c>
      <c r="E2574" t="s">
        <v>198</v>
      </c>
      <c r="F2574">
        <v>2021</v>
      </c>
      <c r="G2574" t="s">
        <v>192</v>
      </c>
      <c r="H2574">
        <f t="shared" si="40"/>
        <v>3</v>
      </c>
      <c r="I2574" s="3">
        <f>DATE(Table1[[#This Row],[Year]],Table1[[#This Row],[Month_Number]],1)</f>
        <v>44256</v>
      </c>
      <c r="J2574" t="s">
        <v>154</v>
      </c>
      <c r="K2574" t="s">
        <v>3940</v>
      </c>
      <c r="L2574" t="s">
        <v>59</v>
      </c>
      <c r="M2574">
        <v>5</v>
      </c>
      <c r="N2574" t="s">
        <v>162</v>
      </c>
      <c r="O2574">
        <v>8</v>
      </c>
      <c r="P2574">
        <v>0</v>
      </c>
      <c r="Q2574" t="s">
        <v>119</v>
      </c>
      <c r="R2574" t="s">
        <v>61</v>
      </c>
      <c r="S2574" t="s">
        <v>120</v>
      </c>
      <c r="T2574" t="s">
        <v>42</v>
      </c>
      <c r="U2574" t="s">
        <v>89</v>
      </c>
      <c r="V2574">
        <v>99</v>
      </c>
      <c r="W2574">
        <v>63</v>
      </c>
      <c r="X2574" t="str">
        <f>IF(Table1[[#This Row],[Driver Age]]&lt;25,"(&lt;25) Young",IF(Table1[[#This Row],[Driver Age]]&lt;=60,"(25–60) Adult","(&gt;60) Senior"))</f>
        <v>(&gt;60) Senior</v>
      </c>
      <c r="Y2574" t="s">
        <v>44</v>
      </c>
      <c r="Z2574" t="s">
        <v>33</v>
      </c>
      <c r="AA2574" t="s">
        <v>45</v>
      </c>
      <c r="AB2574" t="s">
        <v>97</v>
      </c>
      <c r="AC2574">
        <v>2</v>
      </c>
      <c r="AD2574" t="s">
        <v>47</v>
      </c>
      <c r="AE2574" t="s">
        <v>48</v>
      </c>
      <c r="AF2574" t="s">
        <v>26</v>
      </c>
      <c r="AG2574" t="s">
        <v>143</v>
      </c>
      <c r="AH2574">
        <v>0</v>
      </c>
      <c r="AI2574" t="s">
        <v>66</v>
      </c>
      <c r="AJ2574" t="s">
        <v>67</v>
      </c>
    </row>
    <row r="2575" spans="1:36">
      <c r="A2575" t="s">
        <v>3941</v>
      </c>
      <c r="B2575">
        <f>1</f>
        <v>1</v>
      </c>
      <c r="C2575" t="s">
        <v>69</v>
      </c>
      <c r="D2575" t="str">
        <f>VLOOKUP(Table1[[#This Row],[State Name]], Lookup!$A$2:$B$33, 2, FALSE)</f>
        <v>CG</v>
      </c>
      <c r="E2575" t="s">
        <v>33</v>
      </c>
      <c r="F2575">
        <v>2021</v>
      </c>
      <c r="G2575" t="s">
        <v>124</v>
      </c>
      <c r="H2575">
        <f t="shared" si="40"/>
        <v>7</v>
      </c>
      <c r="I2575" s="3">
        <f>DATE(Table1[[#This Row],[Year]],Table1[[#This Row],[Month_Number]],1)</f>
        <v>44378</v>
      </c>
      <c r="J2575" t="s">
        <v>154</v>
      </c>
      <c r="K2575" t="s">
        <v>2962</v>
      </c>
      <c r="L2575" t="s">
        <v>59</v>
      </c>
      <c r="M2575">
        <v>2</v>
      </c>
      <c r="N2575" t="s">
        <v>162</v>
      </c>
      <c r="O2575">
        <v>2</v>
      </c>
      <c r="P2575">
        <v>5</v>
      </c>
      <c r="Q2575" t="s">
        <v>119</v>
      </c>
      <c r="R2575" t="s">
        <v>61</v>
      </c>
      <c r="S2575" t="s">
        <v>62</v>
      </c>
      <c r="T2575" t="s">
        <v>74</v>
      </c>
      <c r="U2575" t="s">
        <v>106</v>
      </c>
      <c r="V2575">
        <v>108</v>
      </c>
      <c r="W2575">
        <v>56</v>
      </c>
      <c r="X2575" t="str">
        <f>IF(Table1[[#This Row],[Driver Age]]&lt;25,"(&lt;25) Young",IF(Table1[[#This Row],[Driver Age]]&lt;=60,"(25–60) Adult","(&gt;60) Senior"))</f>
        <v>(25–60) Adult</v>
      </c>
      <c r="Y2575" t="s">
        <v>75</v>
      </c>
      <c r="Z2575" t="s">
        <v>107</v>
      </c>
      <c r="AA2575" t="s">
        <v>45</v>
      </c>
      <c r="AB2575" t="s">
        <v>77</v>
      </c>
      <c r="AC2575">
        <v>2</v>
      </c>
      <c r="AD2575" t="s">
        <v>47</v>
      </c>
      <c r="AE2575" t="s">
        <v>48</v>
      </c>
      <c r="AF2575" t="s">
        <v>26</v>
      </c>
      <c r="AG2575" t="s">
        <v>50</v>
      </c>
      <c r="AH2575">
        <v>2.5</v>
      </c>
      <c r="AI2575" t="s">
        <v>66</v>
      </c>
      <c r="AJ2575" t="s">
        <v>67</v>
      </c>
    </row>
    <row r="2576" spans="1:36">
      <c r="A2576" t="s">
        <v>3942</v>
      </c>
      <c r="B2576">
        <f>1</f>
        <v>1</v>
      </c>
      <c r="C2576" t="s">
        <v>307</v>
      </c>
      <c r="D2576" t="str">
        <f>VLOOKUP(Table1[[#This Row],[State Name]], Lookup!$A$2:$B$33, 2, FALSE)</f>
        <v>DL</v>
      </c>
      <c r="E2576" t="s">
        <v>308</v>
      </c>
      <c r="F2576">
        <v>2018</v>
      </c>
      <c r="G2576" t="s">
        <v>130</v>
      </c>
      <c r="H2576">
        <f t="shared" si="40"/>
        <v>4</v>
      </c>
      <c r="I2576" s="3">
        <f>DATE(Table1[[#This Row],[Year]],Table1[[#This Row],[Month_Number]],1)</f>
        <v>43191</v>
      </c>
      <c r="J2576" t="s">
        <v>57</v>
      </c>
      <c r="K2576" t="s">
        <v>3943</v>
      </c>
      <c r="L2576" t="s">
        <v>37</v>
      </c>
      <c r="M2576">
        <v>3</v>
      </c>
      <c r="N2576" t="s">
        <v>38</v>
      </c>
      <c r="O2576">
        <v>3</v>
      </c>
      <c r="P2576">
        <v>0</v>
      </c>
      <c r="Q2576" t="s">
        <v>103</v>
      </c>
      <c r="R2576" t="s">
        <v>104</v>
      </c>
      <c r="S2576" t="s">
        <v>41</v>
      </c>
      <c r="T2576" t="s">
        <v>105</v>
      </c>
      <c r="U2576" t="s">
        <v>43</v>
      </c>
      <c r="V2576">
        <v>61</v>
      </c>
      <c r="W2576">
        <v>63</v>
      </c>
      <c r="X2576" t="str">
        <f>IF(Table1[[#This Row],[Driver Age]]&lt;25,"(&lt;25) Young",IF(Table1[[#This Row],[Driver Age]]&lt;=60,"(25–60) Adult","(&gt;60) Senior"))</f>
        <v>(&gt;60) Senior</v>
      </c>
      <c r="Y2576" t="s">
        <v>75</v>
      </c>
      <c r="Z2576" t="s">
        <v>107</v>
      </c>
      <c r="AA2576" t="s">
        <v>45</v>
      </c>
      <c r="AB2576" t="s">
        <v>64</v>
      </c>
      <c r="AC2576">
        <v>6</v>
      </c>
      <c r="AD2576" t="s">
        <v>78</v>
      </c>
      <c r="AE2576" t="s">
        <v>65</v>
      </c>
      <c r="AF2576" t="s">
        <v>49</v>
      </c>
      <c r="AG2576" t="s">
        <v>143</v>
      </c>
      <c r="AH2576">
        <v>0</v>
      </c>
      <c r="AI2576" t="s">
        <v>66</v>
      </c>
      <c r="AJ2576" t="s">
        <v>52</v>
      </c>
    </row>
    <row r="2577" spans="1:36">
      <c r="A2577" t="s">
        <v>3944</v>
      </c>
      <c r="B2577">
        <f>1</f>
        <v>1</v>
      </c>
      <c r="C2577" t="s">
        <v>170</v>
      </c>
      <c r="D2577" t="str">
        <f>VLOOKUP(Table1[[#This Row],[State Name]], Lookup!$A$2:$B$33, 2, FALSE)</f>
        <v>PY</v>
      </c>
      <c r="E2577" t="s">
        <v>33</v>
      </c>
      <c r="F2577">
        <v>2023</v>
      </c>
      <c r="G2577" t="s">
        <v>192</v>
      </c>
      <c r="H2577">
        <f t="shared" si="40"/>
        <v>3</v>
      </c>
      <c r="I2577" s="3">
        <f>DATE(Table1[[#This Row],[Year]],Table1[[#This Row],[Month_Number]],1)</f>
        <v>44986</v>
      </c>
      <c r="J2577" t="s">
        <v>57</v>
      </c>
      <c r="K2577" t="s">
        <v>486</v>
      </c>
      <c r="L2577" t="s">
        <v>37</v>
      </c>
      <c r="M2577">
        <v>1</v>
      </c>
      <c r="N2577" t="s">
        <v>60</v>
      </c>
      <c r="O2577">
        <v>5</v>
      </c>
      <c r="P2577">
        <v>1</v>
      </c>
      <c r="Q2577" t="s">
        <v>119</v>
      </c>
      <c r="R2577" t="s">
        <v>61</v>
      </c>
      <c r="S2577" t="s">
        <v>41</v>
      </c>
      <c r="T2577" t="s">
        <v>105</v>
      </c>
      <c r="U2577" t="s">
        <v>43</v>
      </c>
      <c r="V2577">
        <v>54</v>
      </c>
      <c r="W2577">
        <v>32</v>
      </c>
      <c r="X2577" t="str">
        <f>IF(Table1[[#This Row],[Driver Age]]&lt;25,"(&lt;25) Young",IF(Table1[[#This Row],[Driver Age]]&lt;=60,"(25–60) Adult","(&gt;60) Senior"))</f>
        <v>(25–60) Adult</v>
      </c>
      <c r="Y2577" t="s">
        <v>75</v>
      </c>
      <c r="Z2577" t="s">
        <v>107</v>
      </c>
      <c r="AA2577" t="s">
        <v>76</v>
      </c>
      <c r="AB2577" t="s">
        <v>97</v>
      </c>
      <c r="AC2577">
        <v>15</v>
      </c>
      <c r="AD2577" t="s">
        <v>135</v>
      </c>
      <c r="AE2577" t="s">
        <v>79</v>
      </c>
      <c r="AF2577" t="s">
        <v>49</v>
      </c>
      <c r="AG2577" t="s">
        <v>50</v>
      </c>
      <c r="AH2577">
        <v>0.2</v>
      </c>
      <c r="AI2577" t="s">
        <v>80</v>
      </c>
      <c r="AJ2577" t="s">
        <v>52</v>
      </c>
    </row>
    <row r="2578" spans="1:36">
      <c r="A2578" t="s">
        <v>3945</v>
      </c>
      <c r="B2578">
        <f>1</f>
        <v>1</v>
      </c>
      <c r="C2578" t="s">
        <v>253</v>
      </c>
      <c r="D2578" t="str">
        <f>VLOOKUP(Table1[[#This Row],[State Name]], Lookup!$A$2:$B$33, 2, FALSE)</f>
        <v>UK</v>
      </c>
      <c r="E2578" t="s">
        <v>33</v>
      </c>
      <c r="F2578">
        <v>2022</v>
      </c>
      <c r="G2578" t="s">
        <v>111</v>
      </c>
      <c r="H2578">
        <f t="shared" si="40"/>
        <v>10</v>
      </c>
      <c r="I2578" s="3">
        <f>DATE(Table1[[#This Row],[Year]],Table1[[#This Row],[Month_Number]],1)</f>
        <v>44835</v>
      </c>
      <c r="J2578" t="s">
        <v>146</v>
      </c>
      <c r="K2578" t="s">
        <v>1337</v>
      </c>
      <c r="L2578" t="s">
        <v>59</v>
      </c>
      <c r="M2578">
        <v>5</v>
      </c>
      <c r="N2578" t="s">
        <v>128</v>
      </c>
      <c r="O2578">
        <v>5</v>
      </c>
      <c r="P2578">
        <v>0</v>
      </c>
      <c r="Q2578" t="s">
        <v>103</v>
      </c>
      <c r="R2578" t="s">
        <v>61</v>
      </c>
      <c r="S2578" t="s">
        <v>62</v>
      </c>
      <c r="T2578" t="s">
        <v>63</v>
      </c>
      <c r="U2578" t="s">
        <v>43</v>
      </c>
      <c r="V2578">
        <v>70</v>
      </c>
      <c r="W2578">
        <v>57</v>
      </c>
      <c r="X2578" t="str">
        <f>IF(Table1[[#This Row],[Driver Age]]&lt;25,"(&lt;25) Young",IF(Table1[[#This Row],[Driver Age]]&lt;=60,"(25–60) Adult","(&gt;60) Senior"))</f>
        <v>(25–60) Adult</v>
      </c>
      <c r="Y2578" t="s">
        <v>75</v>
      </c>
      <c r="Z2578" t="s">
        <v>33</v>
      </c>
      <c r="AA2578" t="s">
        <v>76</v>
      </c>
      <c r="AB2578" t="s">
        <v>46</v>
      </c>
      <c r="AC2578">
        <v>15</v>
      </c>
      <c r="AD2578" t="s">
        <v>135</v>
      </c>
      <c r="AE2578" t="s">
        <v>79</v>
      </c>
      <c r="AF2578" t="s">
        <v>49</v>
      </c>
      <c r="AG2578" t="s">
        <v>143</v>
      </c>
      <c r="AH2578">
        <v>0</v>
      </c>
      <c r="AI2578" t="s">
        <v>66</v>
      </c>
      <c r="AJ2578" t="s">
        <v>91</v>
      </c>
    </row>
    <row r="2579" spans="1:36">
      <c r="A2579" t="s">
        <v>3946</v>
      </c>
      <c r="B2579">
        <f>1</f>
        <v>1</v>
      </c>
      <c r="C2579" t="s">
        <v>137</v>
      </c>
      <c r="D2579" t="str">
        <f>VLOOKUP(Table1[[#This Row],[State Name]], Lookup!$A$2:$B$33, 2, FALSE)</f>
        <v>AS</v>
      </c>
      <c r="E2579" t="s">
        <v>33</v>
      </c>
      <c r="F2579">
        <v>2021</v>
      </c>
      <c r="G2579" t="s">
        <v>83</v>
      </c>
      <c r="H2579">
        <f t="shared" si="40"/>
        <v>6</v>
      </c>
      <c r="I2579" s="3">
        <f>DATE(Table1[[#This Row],[Year]],Table1[[#This Row],[Month_Number]],1)</f>
        <v>44348</v>
      </c>
      <c r="J2579" t="s">
        <v>101</v>
      </c>
      <c r="K2579" t="s">
        <v>682</v>
      </c>
      <c r="L2579" t="s">
        <v>59</v>
      </c>
      <c r="M2579">
        <v>4</v>
      </c>
      <c r="N2579" t="s">
        <v>113</v>
      </c>
      <c r="O2579">
        <v>4</v>
      </c>
      <c r="P2579">
        <v>3</v>
      </c>
      <c r="Q2579" t="s">
        <v>103</v>
      </c>
      <c r="R2579" t="s">
        <v>40</v>
      </c>
      <c r="S2579" t="s">
        <v>41</v>
      </c>
      <c r="T2579" t="s">
        <v>63</v>
      </c>
      <c r="U2579" t="s">
        <v>89</v>
      </c>
      <c r="V2579">
        <v>87</v>
      </c>
      <c r="W2579">
        <v>50</v>
      </c>
      <c r="X2579" t="str">
        <f>IF(Table1[[#This Row],[Driver Age]]&lt;25,"(&lt;25) Young",IF(Table1[[#This Row],[Driver Age]]&lt;=60,"(25–60) Adult","(&gt;60) Senior"))</f>
        <v>(25–60) Adult</v>
      </c>
      <c r="Y2579" t="s">
        <v>75</v>
      </c>
      <c r="Z2579" t="s">
        <v>90</v>
      </c>
      <c r="AA2579" t="s">
        <v>76</v>
      </c>
      <c r="AB2579" t="s">
        <v>46</v>
      </c>
      <c r="AC2579">
        <v>8</v>
      </c>
      <c r="AD2579" t="s">
        <v>78</v>
      </c>
      <c r="AE2579" t="s">
        <v>48</v>
      </c>
      <c r="AF2579" t="s">
        <v>49</v>
      </c>
      <c r="AG2579" t="s">
        <v>50</v>
      </c>
      <c r="AH2579">
        <v>0.75</v>
      </c>
      <c r="AI2579" t="s">
        <v>66</v>
      </c>
      <c r="AJ2579" t="s">
        <v>91</v>
      </c>
    </row>
    <row r="2580" spans="1:36">
      <c r="A2580" t="s">
        <v>3947</v>
      </c>
      <c r="B2580">
        <f>1</f>
        <v>1</v>
      </c>
      <c r="C2580" t="s">
        <v>220</v>
      </c>
      <c r="D2580" t="str">
        <f>VLOOKUP(Table1[[#This Row],[State Name]], Lookup!$A$2:$B$33, 2, FALSE)</f>
        <v>NL</v>
      </c>
      <c r="E2580" t="s">
        <v>33</v>
      </c>
      <c r="F2580">
        <v>2022</v>
      </c>
      <c r="G2580" t="s">
        <v>117</v>
      </c>
      <c r="H2580">
        <f t="shared" si="40"/>
        <v>12</v>
      </c>
      <c r="I2580" s="3">
        <f>DATE(Table1[[#This Row],[Year]],Table1[[#This Row],[Month_Number]],1)</f>
        <v>44896</v>
      </c>
      <c r="J2580" t="s">
        <v>95</v>
      </c>
      <c r="K2580" t="s">
        <v>1880</v>
      </c>
      <c r="L2580" t="s">
        <v>59</v>
      </c>
      <c r="M2580">
        <v>5</v>
      </c>
      <c r="N2580" t="s">
        <v>60</v>
      </c>
      <c r="O2580">
        <v>10</v>
      </c>
      <c r="P2580">
        <v>3</v>
      </c>
      <c r="Q2580" t="s">
        <v>72</v>
      </c>
      <c r="R2580" t="s">
        <v>104</v>
      </c>
      <c r="S2580" t="s">
        <v>73</v>
      </c>
      <c r="T2580" t="s">
        <v>74</v>
      </c>
      <c r="U2580" t="s">
        <v>89</v>
      </c>
      <c r="V2580">
        <v>58</v>
      </c>
      <c r="W2580">
        <v>51</v>
      </c>
      <c r="X2580" t="str">
        <f>IF(Table1[[#This Row],[Driver Age]]&lt;25,"(&lt;25) Young",IF(Table1[[#This Row],[Driver Age]]&lt;=60,"(25–60) Adult","(&gt;60) Senior"))</f>
        <v>(25–60) Adult</v>
      </c>
      <c r="Y2580" t="s">
        <v>44</v>
      </c>
      <c r="Z2580" t="s">
        <v>90</v>
      </c>
      <c r="AA2580" t="s">
        <v>45</v>
      </c>
      <c r="AB2580" t="s">
        <v>46</v>
      </c>
      <c r="AC2580">
        <v>1</v>
      </c>
      <c r="AD2580" t="s">
        <v>47</v>
      </c>
      <c r="AE2580" t="s">
        <v>79</v>
      </c>
      <c r="AF2580" t="s">
        <v>49</v>
      </c>
      <c r="AG2580" t="s">
        <v>50</v>
      </c>
      <c r="AH2580">
        <v>0.3</v>
      </c>
      <c r="AI2580" t="s">
        <v>66</v>
      </c>
      <c r="AJ2580" t="s">
        <v>52</v>
      </c>
    </row>
    <row r="2581" spans="1:36">
      <c r="A2581" t="s">
        <v>3948</v>
      </c>
      <c r="B2581">
        <f>1</f>
        <v>1</v>
      </c>
      <c r="C2581" t="s">
        <v>93</v>
      </c>
      <c r="D2581" t="str">
        <f>VLOOKUP(Table1[[#This Row],[State Name]], Lookup!$A$2:$B$33, 2, FALSE)</f>
        <v>SK</v>
      </c>
      <c r="E2581" t="s">
        <v>33</v>
      </c>
      <c r="F2581">
        <v>2020</v>
      </c>
      <c r="G2581" t="s">
        <v>171</v>
      </c>
      <c r="H2581">
        <f t="shared" si="40"/>
        <v>2</v>
      </c>
      <c r="I2581" s="3">
        <f>DATE(Table1[[#This Row],[Year]],Table1[[#This Row],[Month_Number]],1)</f>
        <v>43862</v>
      </c>
      <c r="J2581" t="s">
        <v>35</v>
      </c>
      <c r="K2581" t="s">
        <v>1107</v>
      </c>
      <c r="L2581" t="s">
        <v>59</v>
      </c>
      <c r="M2581">
        <v>5</v>
      </c>
      <c r="N2581" t="s">
        <v>128</v>
      </c>
      <c r="O2581">
        <v>5</v>
      </c>
      <c r="P2581">
        <v>4</v>
      </c>
      <c r="Q2581" t="s">
        <v>87</v>
      </c>
      <c r="R2581" t="s">
        <v>104</v>
      </c>
      <c r="S2581" t="s">
        <v>41</v>
      </c>
      <c r="T2581" t="s">
        <v>42</v>
      </c>
      <c r="U2581" t="s">
        <v>33</v>
      </c>
      <c r="V2581">
        <v>70</v>
      </c>
      <c r="W2581">
        <v>28</v>
      </c>
      <c r="X2581" t="str">
        <f>IF(Table1[[#This Row],[Driver Age]]&lt;25,"(&lt;25) Young",IF(Table1[[#This Row],[Driver Age]]&lt;=60,"(25–60) Adult","(&gt;60) Senior"))</f>
        <v>(25–60) Adult</v>
      </c>
      <c r="Y2581" t="s">
        <v>75</v>
      </c>
      <c r="Z2581" t="s">
        <v>107</v>
      </c>
      <c r="AA2581" t="s">
        <v>76</v>
      </c>
      <c r="AB2581" t="s">
        <v>46</v>
      </c>
      <c r="AC2581">
        <v>21</v>
      </c>
      <c r="AD2581" t="s">
        <v>47</v>
      </c>
      <c r="AE2581" t="s">
        <v>48</v>
      </c>
      <c r="AF2581" t="s">
        <v>49</v>
      </c>
      <c r="AG2581" t="s">
        <v>50</v>
      </c>
      <c r="AH2581">
        <v>0.8</v>
      </c>
      <c r="AI2581" t="s">
        <v>80</v>
      </c>
      <c r="AJ2581" t="s">
        <v>91</v>
      </c>
    </row>
    <row r="2582" spans="1:36">
      <c r="A2582" t="s">
        <v>3949</v>
      </c>
      <c r="B2582">
        <f>1</f>
        <v>1</v>
      </c>
      <c r="C2582" t="s">
        <v>307</v>
      </c>
      <c r="D2582" t="str">
        <f>VLOOKUP(Table1[[#This Row],[State Name]], Lookup!$A$2:$B$33, 2, FALSE)</f>
        <v>DL</v>
      </c>
      <c r="E2582" t="s">
        <v>308</v>
      </c>
      <c r="F2582">
        <v>2019</v>
      </c>
      <c r="G2582" t="s">
        <v>138</v>
      </c>
      <c r="H2582">
        <f t="shared" si="40"/>
        <v>9</v>
      </c>
      <c r="I2582" s="3">
        <f>DATE(Table1[[#This Row],[Year]],Table1[[#This Row],[Month_Number]],1)</f>
        <v>43709</v>
      </c>
      <c r="J2582" t="s">
        <v>101</v>
      </c>
      <c r="K2582" t="s">
        <v>749</v>
      </c>
      <c r="L2582" t="s">
        <v>59</v>
      </c>
      <c r="M2582">
        <v>3</v>
      </c>
      <c r="N2582" t="s">
        <v>60</v>
      </c>
      <c r="O2582">
        <v>7</v>
      </c>
      <c r="P2582">
        <v>5</v>
      </c>
      <c r="Q2582" t="s">
        <v>72</v>
      </c>
      <c r="R2582" t="s">
        <v>61</v>
      </c>
      <c r="S2582" t="s">
        <v>62</v>
      </c>
      <c r="T2582" t="s">
        <v>63</v>
      </c>
      <c r="U2582" t="s">
        <v>106</v>
      </c>
      <c r="V2582">
        <v>50</v>
      </c>
      <c r="W2582">
        <v>32</v>
      </c>
      <c r="X2582" t="str">
        <f>IF(Table1[[#This Row],[Driver Age]]&lt;25,"(&lt;25) Young",IF(Table1[[#This Row],[Driver Age]]&lt;=60,"(25–60) Adult","(&gt;60) Senior"))</f>
        <v>(25–60) Adult</v>
      </c>
      <c r="Y2582" t="s">
        <v>75</v>
      </c>
      <c r="Z2582" t="s">
        <v>90</v>
      </c>
      <c r="AA2582" t="s">
        <v>76</v>
      </c>
      <c r="AB2582" t="s">
        <v>64</v>
      </c>
      <c r="AC2582">
        <v>17</v>
      </c>
      <c r="AD2582" t="s">
        <v>114</v>
      </c>
      <c r="AE2582" t="s">
        <v>65</v>
      </c>
      <c r="AF2582" t="s">
        <v>49</v>
      </c>
      <c r="AG2582" t="s">
        <v>50</v>
      </c>
      <c r="AH2582">
        <v>0.71</v>
      </c>
      <c r="AI2582" t="s">
        <v>80</v>
      </c>
      <c r="AJ2582" t="s">
        <v>52</v>
      </c>
    </row>
    <row r="2583" spans="1:36">
      <c r="A2583" t="s">
        <v>3950</v>
      </c>
      <c r="B2583">
        <f>1</f>
        <v>1</v>
      </c>
      <c r="C2583" t="s">
        <v>137</v>
      </c>
      <c r="D2583" t="str">
        <f>VLOOKUP(Table1[[#This Row],[State Name]], Lookup!$A$2:$B$33, 2, FALSE)</f>
        <v>AS</v>
      </c>
      <c r="E2583" t="s">
        <v>33</v>
      </c>
      <c r="F2583">
        <v>2020</v>
      </c>
      <c r="G2583" t="s">
        <v>117</v>
      </c>
      <c r="H2583">
        <f t="shared" si="40"/>
        <v>12</v>
      </c>
      <c r="I2583" s="3">
        <f>DATE(Table1[[#This Row],[Year]],Table1[[#This Row],[Month_Number]],1)</f>
        <v>44166</v>
      </c>
      <c r="J2583" t="s">
        <v>154</v>
      </c>
      <c r="K2583" t="s">
        <v>2326</v>
      </c>
      <c r="L2583" t="s">
        <v>50</v>
      </c>
      <c r="M2583">
        <v>5</v>
      </c>
      <c r="N2583" t="s">
        <v>71</v>
      </c>
      <c r="O2583">
        <v>8</v>
      </c>
      <c r="P2583">
        <v>1</v>
      </c>
      <c r="Q2583" t="s">
        <v>39</v>
      </c>
      <c r="R2583" t="s">
        <v>40</v>
      </c>
      <c r="S2583" t="s">
        <v>73</v>
      </c>
      <c r="T2583" t="s">
        <v>63</v>
      </c>
      <c r="U2583" t="s">
        <v>43</v>
      </c>
      <c r="V2583">
        <v>51</v>
      </c>
      <c r="W2583">
        <v>55</v>
      </c>
      <c r="X2583" t="str">
        <f>IF(Table1[[#This Row],[Driver Age]]&lt;25,"(&lt;25) Young",IF(Table1[[#This Row],[Driver Age]]&lt;=60,"(25–60) Adult","(&gt;60) Senior"))</f>
        <v>(25–60) Adult</v>
      </c>
      <c r="Y2583" t="s">
        <v>44</v>
      </c>
      <c r="Z2583" t="s">
        <v>90</v>
      </c>
      <c r="AA2583" t="s">
        <v>76</v>
      </c>
      <c r="AB2583" t="s">
        <v>97</v>
      </c>
      <c r="AC2583">
        <v>8</v>
      </c>
      <c r="AD2583" t="s">
        <v>78</v>
      </c>
      <c r="AE2583" t="s">
        <v>48</v>
      </c>
      <c r="AF2583" t="s">
        <v>26</v>
      </c>
      <c r="AG2583" t="s">
        <v>50</v>
      </c>
      <c r="AH2583">
        <v>0.12</v>
      </c>
      <c r="AI2583" t="s">
        <v>66</v>
      </c>
      <c r="AJ2583" t="s">
        <v>52</v>
      </c>
    </row>
    <row r="2584" spans="1:36">
      <c r="A2584" t="s">
        <v>3951</v>
      </c>
      <c r="B2584">
        <f>1</f>
        <v>1</v>
      </c>
      <c r="C2584" t="s">
        <v>197</v>
      </c>
      <c r="D2584" t="str">
        <f>VLOOKUP(Table1[[#This Row],[State Name]], Lookup!$A$2:$B$33, 2, FALSE)</f>
        <v>GJ</v>
      </c>
      <c r="E2584" t="s">
        <v>198</v>
      </c>
      <c r="F2584">
        <v>2018</v>
      </c>
      <c r="G2584" t="s">
        <v>56</v>
      </c>
      <c r="H2584">
        <f t="shared" si="40"/>
        <v>1</v>
      </c>
      <c r="I2584" s="3">
        <f>DATE(Table1[[#This Row],[Year]],Table1[[#This Row],[Month_Number]],1)</f>
        <v>43101</v>
      </c>
      <c r="J2584" t="s">
        <v>101</v>
      </c>
      <c r="K2584" t="s">
        <v>2528</v>
      </c>
      <c r="L2584" t="s">
        <v>59</v>
      </c>
      <c r="M2584">
        <v>2</v>
      </c>
      <c r="N2584" t="s">
        <v>128</v>
      </c>
      <c r="O2584">
        <v>2</v>
      </c>
      <c r="P2584">
        <v>3</v>
      </c>
      <c r="Q2584" t="s">
        <v>39</v>
      </c>
      <c r="R2584" t="s">
        <v>88</v>
      </c>
      <c r="S2584" t="s">
        <v>73</v>
      </c>
      <c r="T2584" t="s">
        <v>42</v>
      </c>
      <c r="U2584" t="s">
        <v>106</v>
      </c>
      <c r="V2584">
        <v>40</v>
      </c>
      <c r="W2584">
        <v>49</v>
      </c>
      <c r="X2584" t="str">
        <f>IF(Table1[[#This Row],[Driver Age]]&lt;25,"(&lt;25) Young",IF(Table1[[#This Row],[Driver Age]]&lt;=60,"(25–60) Adult","(&gt;60) Senior"))</f>
        <v>(25–60) Adult</v>
      </c>
      <c r="Y2584" t="s">
        <v>75</v>
      </c>
      <c r="Z2584" t="s">
        <v>33</v>
      </c>
      <c r="AA2584" t="s">
        <v>45</v>
      </c>
      <c r="AB2584" t="s">
        <v>64</v>
      </c>
      <c r="AC2584">
        <v>4</v>
      </c>
      <c r="AD2584" t="s">
        <v>47</v>
      </c>
      <c r="AE2584" t="s">
        <v>65</v>
      </c>
      <c r="AF2584" t="s">
        <v>49</v>
      </c>
      <c r="AG2584" t="s">
        <v>50</v>
      </c>
      <c r="AH2584">
        <v>1.5</v>
      </c>
      <c r="AI2584" t="s">
        <v>108</v>
      </c>
      <c r="AJ2584" t="s">
        <v>109</v>
      </c>
    </row>
    <row r="2585" spans="1:36">
      <c r="A2585" t="s">
        <v>3952</v>
      </c>
      <c r="B2585">
        <f>1</f>
        <v>1</v>
      </c>
      <c r="C2585" t="s">
        <v>220</v>
      </c>
      <c r="D2585" t="str">
        <f>VLOOKUP(Table1[[#This Row],[State Name]], Lookup!$A$2:$B$33, 2, FALSE)</f>
        <v>NL</v>
      </c>
      <c r="E2585" t="s">
        <v>33</v>
      </c>
      <c r="F2585">
        <v>2019</v>
      </c>
      <c r="G2585" t="s">
        <v>94</v>
      </c>
      <c r="H2585">
        <f t="shared" si="40"/>
        <v>8</v>
      </c>
      <c r="I2585" s="3">
        <f>DATE(Table1[[#This Row],[Year]],Table1[[#This Row],[Month_Number]],1)</f>
        <v>43678</v>
      </c>
      <c r="J2585" t="s">
        <v>57</v>
      </c>
      <c r="K2585" t="s">
        <v>1921</v>
      </c>
      <c r="L2585" t="s">
        <v>37</v>
      </c>
      <c r="M2585">
        <v>2</v>
      </c>
      <c r="N2585" t="s">
        <v>162</v>
      </c>
      <c r="O2585">
        <v>9</v>
      </c>
      <c r="P2585">
        <v>2</v>
      </c>
      <c r="Q2585" t="s">
        <v>72</v>
      </c>
      <c r="R2585" t="s">
        <v>40</v>
      </c>
      <c r="S2585" t="s">
        <v>62</v>
      </c>
      <c r="T2585" t="s">
        <v>63</v>
      </c>
      <c r="U2585" t="s">
        <v>106</v>
      </c>
      <c r="V2585">
        <v>32</v>
      </c>
      <c r="W2585">
        <v>48</v>
      </c>
      <c r="X2585" t="str">
        <f>IF(Table1[[#This Row],[Driver Age]]&lt;25,"(&lt;25) Young",IF(Table1[[#This Row],[Driver Age]]&lt;=60,"(25–60) Adult","(&gt;60) Senior"))</f>
        <v>(25–60) Adult</v>
      </c>
      <c r="Y2585" t="s">
        <v>75</v>
      </c>
      <c r="Z2585" t="s">
        <v>33</v>
      </c>
      <c r="AA2585" t="s">
        <v>76</v>
      </c>
      <c r="AB2585" t="s">
        <v>97</v>
      </c>
      <c r="AC2585">
        <v>1</v>
      </c>
      <c r="AD2585" t="s">
        <v>47</v>
      </c>
      <c r="AE2585" t="s">
        <v>65</v>
      </c>
      <c r="AF2585" t="s">
        <v>49</v>
      </c>
      <c r="AG2585" t="s">
        <v>50</v>
      </c>
      <c r="AH2585">
        <v>0.22</v>
      </c>
      <c r="AI2585" t="s">
        <v>108</v>
      </c>
      <c r="AJ2585" t="s">
        <v>109</v>
      </c>
    </row>
    <row r="2586" spans="1:36">
      <c r="A2586" t="s">
        <v>3953</v>
      </c>
      <c r="B2586">
        <f>1</f>
        <v>1</v>
      </c>
      <c r="C2586" t="s">
        <v>286</v>
      </c>
      <c r="D2586" t="str">
        <f>VLOOKUP(Table1[[#This Row],[State Name]], Lookup!$A$2:$B$33, 2, FALSE)</f>
        <v>GA</v>
      </c>
      <c r="E2586" t="s">
        <v>33</v>
      </c>
      <c r="F2586">
        <v>2021</v>
      </c>
      <c r="G2586" t="s">
        <v>56</v>
      </c>
      <c r="H2586">
        <f t="shared" si="40"/>
        <v>1</v>
      </c>
      <c r="I2586" s="3">
        <f>DATE(Table1[[#This Row],[Year]],Table1[[#This Row],[Month_Number]],1)</f>
        <v>44197</v>
      </c>
      <c r="J2586" t="s">
        <v>146</v>
      </c>
      <c r="K2586" t="s">
        <v>2067</v>
      </c>
      <c r="L2586" t="s">
        <v>59</v>
      </c>
      <c r="M2586">
        <v>2</v>
      </c>
      <c r="N2586" t="s">
        <v>162</v>
      </c>
      <c r="O2586">
        <v>4</v>
      </c>
      <c r="P2586">
        <v>1</v>
      </c>
      <c r="Q2586" t="s">
        <v>72</v>
      </c>
      <c r="R2586" t="s">
        <v>88</v>
      </c>
      <c r="S2586" t="s">
        <v>62</v>
      </c>
      <c r="T2586" t="s">
        <v>105</v>
      </c>
      <c r="U2586" t="s">
        <v>89</v>
      </c>
      <c r="V2586">
        <v>107</v>
      </c>
      <c r="W2586">
        <v>51</v>
      </c>
      <c r="X2586" t="str">
        <f>IF(Table1[[#This Row],[Driver Age]]&lt;25,"(&lt;25) Young",IF(Table1[[#This Row],[Driver Age]]&lt;=60,"(25–60) Adult","(&gt;60) Senior"))</f>
        <v>(25–60) Adult</v>
      </c>
      <c r="Y2586" t="s">
        <v>44</v>
      </c>
      <c r="Z2586" t="s">
        <v>33</v>
      </c>
      <c r="AA2586" t="s">
        <v>45</v>
      </c>
      <c r="AB2586" t="s">
        <v>97</v>
      </c>
      <c r="AC2586">
        <v>0</v>
      </c>
      <c r="AD2586" t="s">
        <v>47</v>
      </c>
      <c r="AE2586" t="s">
        <v>48</v>
      </c>
      <c r="AF2586" t="s">
        <v>49</v>
      </c>
      <c r="AG2586" t="s">
        <v>50</v>
      </c>
      <c r="AH2586">
        <v>0.25</v>
      </c>
      <c r="AI2586" t="s">
        <v>66</v>
      </c>
      <c r="AJ2586" t="s">
        <v>67</v>
      </c>
    </row>
    <row r="2587" spans="1:36">
      <c r="A2587" t="s">
        <v>3954</v>
      </c>
      <c r="B2587">
        <f>1</f>
        <v>1</v>
      </c>
      <c r="C2587" t="s">
        <v>211</v>
      </c>
      <c r="D2587" t="str">
        <f>VLOOKUP(Table1[[#This Row],[State Name]], Lookup!$A$2:$B$33, 2, FALSE)</f>
        <v>WB</v>
      </c>
      <c r="E2587" t="s">
        <v>265</v>
      </c>
      <c r="F2587">
        <v>2019</v>
      </c>
      <c r="G2587" t="s">
        <v>117</v>
      </c>
      <c r="H2587">
        <f t="shared" si="40"/>
        <v>12</v>
      </c>
      <c r="I2587" s="3">
        <f>DATE(Table1[[#This Row],[Year]],Table1[[#This Row],[Month_Number]],1)</f>
        <v>43800</v>
      </c>
      <c r="J2587" t="s">
        <v>146</v>
      </c>
      <c r="K2587" t="s">
        <v>3955</v>
      </c>
      <c r="L2587" t="s">
        <v>59</v>
      </c>
      <c r="M2587">
        <v>4</v>
      </c>
      <c r="N2587" t="s">
        <v>113</v>
      </c>
      <c r="O2587">
        <v>5</v>
      </c>
      <c r="P2587">
        <v>2</v>
      </c>
      <c r="Q2587" t="s">
        <v>103</v>
      </c>
      <c r="R2587" t="s">
        <v>104</v>
      </c>
      <c r="S2587" t="s">
        <v>62</v>
      </c>
      <c r="T2587" t="s">
        <v>74</v>
      </c>
      <c r="U2587" t="s">
        <v>33</v>
      </c>
      <c r="V2587">
        <v>33</v>
      </c>
      <c r="W2587">
        <v>30</v>
      </c>
      <c r="X2587" t="str">
        <f>IF(Table1[[#This Row],[Driver Age]]&lt;25,"(&lt;25) Young",IF(Table1[[#This Row],[Driver Age]]&lt;=60,"(25–60) Adult","(&gt;60) Senior"))</f>
        <v>(25–60) Adult</v>
      </c>
      <c r="Y2587" t="s">
        <v>44</v>
      </c>
      <c r="Z2587" t="s">
        <v>33</v>
      </c>
      <c r="AA2587" t="s">
        <v>76</v>
      </c>
      <c r="AB2587" t="s">
        <v>46</v>
      </c>
      <c r="AC2587">
        <v>23</v>
      </c>
      <c r="AD2587" t="s">
        <v>47</v>
      </c>
      <c r="AE2587" t="s">
        <v>65</v>
      </c>
      <c r="AF2587" t="s">
        <v>49</v>
      </c>
      <c r="AG2587" t="s">
        <v>50</v>
      </c>
      <c r="AH2587">
        <v>0.4</v>
      </c>
      <c r="AI2587" t="s">
        <v>80</v>
      </c>
      <c r="AJ2587" t="s">
        <v>109</v>
      </c>
    </row>
    <row r="2588" spans="1:36">
      <c r="A2588" t="s">
        <v>3956</v>
      </c>
      <c r="B2588">
        <f>1</f>
        <v>1</v>
      </c>
      <c r="C2588" t="s">
        <v>157</v>
      </c>
      <c r="D2588" t="str">
        <f>VLOOKUP(Table1[[#This Row],[State Name]], Lookup!$A$2:$B$33, 2, FALSE)</f>
        <v>KA</v>
      </c>
      <c r="E2588" t="s">
        <v>258</v>
      </c>
      <c r="F2588">
        <v>2022</v>
      </c>
      <c r="G2588" t="s">
        <v>111</v>
      </c>
      <c r="H2588">
        <f t="shared" si="40"/>
        <v>10</v>
      </c>
      <c r="I2588" s="3">
        <f>DATE(Table1[[#This Row],[Year]],Table1[[#This Row],[Month_Number]],1)</f>
        <v>44835</v>
      </c>
      <c r="J2588" t="s">
        <v>35</v>
      </c>
      <c r="K2588" t="s">
        <v>2102</v>
      </c>
      <c r="L2588" t="s">
        <v>50</v>
      </c>
      <c r="M2588">
        <v>3</v>
      </c>
      <c r="N2588" t="s">
        <v>38</v>
      </c>
      <c r="O2588">
        <v>0</v>
      </c>
      <c r="P2588">
        <v>1</v>
      </c>
      <c r="Q2588" t="s">
        <v>103</v>
      </c>
      <c r="R2588" t="s">
        <v>40</v>
      </c>
      <c r="S2588" t="s">
        <v>120</v>
      </c>
      <c r="T2588" t="s">
        <v>63</v>
      </c>
      <c r="U2588" t="s">
        <v>89</v>
      </c>
      <c r="V2588">
        <v>58</v>
      </c>
      <c r="W2588">
        <v>55</v>
      </c>
      <c r="X2588" t="str">
        <f>IF(Table1[[#This Row],[Driver Age]]&lt;25,"(&lt;25) Young",IF(Table1[[#This Row],[Driver Age]]&lt;=60,"(25–60) Adult","(&gt;60) Senior"))</f>
        <v>(25–60) Adult</v>
      </c>
      <c r="Y2588" t="s">
        <v>44</v>
      </c>
      <c r="Z2588" t="s">
        <v>90</v>
      </c>
      <c r="AA2588" t="s">
        <v>45</v>
      </c>
      <c r="AB2588" t="s">
        <v>77</v>
      </c>
      <c r="AC2588">
        <v>3</v>
      </c>
      <c r="AD2588" t="s">
        <v>47</v>
      </c>
      <c r="AE2588" t="s">
        <v>79</v>
      </c>
      <c r="AF2588" t="s">
        <v>49</v>
      </c>
      <c r="AG2588" t="s">
        <v>50</v>
      </c>
      <c r="AH2588">
        <v>0</v>
      </c>
      <c r="AI2588" t="s">
        <v>66</v>
      </c>
      <c r="AJ2588" t="s">
        <v>52</v>
      </c>
    </row>
    <row r="2589" spans="1:36">
      <c r="A2589" t="s">
        <v>3957</v>
      </c>
      <c r="B2589">
        <f>1</f>
        <v>1</v>
      </c>
      <c r="C2589" t="s">
        <v>191</v>
      </c>
      <c r="D2589" t="str">
        <f>VLOOKUP(Table1[[#This Row],[State Name]], Lookup!$A$2:$B$33, 2, FALSE)</f>
        <v>CH</v>
      </c>
      <c r="E2589" t="s">
        <v>33</v>
      </c>
      <c r="F2589">
        <v>2023</v>
      </c>
      <c r="G2589" t="s">
        <v>192</v>
      </c>
      <c r="H2589">
        <f t="shared" si="40"/>
        <v>3</v>
      </c>
      <c r="I2589" s="3">
        <f>DATE(Table1[[#This Row],[Year]],Table1[[#This Row],[Month_Number]],1)</f>
        <v>44986</v>
      </c>
      <c r="J2589" t="s">
        <v>84</v>
      </c>
      <c r="K2589" t="s">
        <v>436</v>
      </c>
      <c r="L2589" t="s">
        <v>37</v>
      </c>
      <c r="M2589">
        <v>4</v>
      </c>
      <c r="N2589" t="s">
        <v>162</v>
      </c>
      <c r="O2589">
        <v>6</v>
      </c>
      <c r="P2589">
        <v>0</v>
      </c>
      <c r="Q2589" t="s">
        <v>39</v>
      </c>
      <c r="R2589" t="s">
        <v>40</v>
      </c>
      <c r="S2589" t="s">
        <v>73</v>
      </c>
      <c r="T2589" t="s">
        <v>63</v>
      </c>
      <c r="U2589" t="s">
        <v>106</v>
      </c>
      <c r="V2589">
        <v>56</v>
      </c>
      <c r="W2589">
        <v>38</v>
      </c>
      <c r="X2589" t="str">
        <f>IF(Table1[[#This Row],[Driver Age]]&lt;25,"(&lt;25) Young",IF(Table1[[#This Row],[Driver Age]]&lt;=60,"(25–60) Adult","(&gt;60) Senior"))</f>
        <v>(25–60) Adult</v>
      </c>
      <c r="Y2589" t="s">
        <v>75</v>
      </c>
      <c r="Z2589" t="s">
        <v>107</v>
      </c>
      <c r="AA2589" t="s">
        <v>45</v>
      </c>
      <c r="AB2589" t="s">
        <v>64</v>
      </c>
      <c r="AC2589">
        <v>8</v>
      </c>
      <c r="AD2589" t="s">
        <v>78</v>
      </c>
      <c r="AE2589" t="s">
        <v>79</v>
      </c>
      <c r="AF2589" t="s">
        <v>26</v>
      </c>
      <c r="AG2589" t="s">
        <v>143</v>
      </c>
      <c r="AH2589">
        <v>0</v>
      </c>
      <c r="AI2589" t="s">
        <v>108</v>
      </c>
      <c r="AJ2589" t="s">
        <v>52</v>
      </c>
    </row>
    <row r="2590" spans="1:36">
      <c r="A2590" t="s">
        <v>3958</v>
      </c>
      <c r="B2590">
        <f>1</f>
        <v>1</v>
      </c>
      <c r="C2590" t="s">
        <v>294</v>
      </c>
      <c r="D2590" t="str">
        <f>VLOOKUP(Table1[[#This Row],[State Name]], Lookup!$A$2:$B$33, 2, FALSE)</f>
        <v>MZ</v>
      </c>
      <c r="E2590" t="s">
        <v>33</v>
      </c>
      <c r="F2590">
        <v>2018</v>
      </c>
      <c r="G2590" t="s">
        <v>100</v>
      </c>
      <c r="H2590">
        <f t="shared" si="40"/>
        <v>11</v>
      </c>
      <c r="I2590" s="3">
        <f>DATE(Table1[[#This Row],[Year]],Table1[[#This Row],[Month_Number]],1)</f>
        <v>43405</v>
      </c>
      <c r="J2590" t="s">
        <v>57</v>
      </c>
      <c r="K2590" t="s">
        <v>2840</v>
      </c>
      <c r="L2590" t="s">
        <v>59</v>
      </c>
      <c r="M2590">
        <v>1</v>
      </c>
      <c r="N2590" t="s">
        <v>60</v>
      </c>
      <c r="O2590">
        <v>8</v>
      </c>
      <c r="P2590">
        <v>3</v>
      </c>
      <c r="Q2590" t="s">
        <v>103</v>
      </c>
      <c r="R2590" t="s">
        <v>61</v>
      </c>
      <c r="S2590" t="s">
        <v>120</v>
      </c>
      <c r="T2590" t="s">
        <v>105</v>
      </c>
      <c r="U2590" t="s">
        <v>33</v>
      </c>
      <c r="V2590">
        <v>116</v>
      </c>
      <c r="W2590">
        <v>37</v>
      </c>
      <c r="X2590" t="str">
        <f>IF(Table1[[#This Row],[Driver Age]]&lt;25,"(&lt;25) Young",IF(Table1[[#This Row],[Driver Age]]&lt;=60,"(25–60) Adult","(&gt;60) Senior"))</f>
        <v>(25–60) Adult</v>
      </c>
      <c r="Y2590" t="s">
        <v>44</v>
      </c>
      <c r="Z2590" t="s">
        <v>107</v>
      </c>
      <c r="AA2590" t="s">
        <v>76</v>
      </c>
      <c r="AB2590" t="s">
        <v>77</v>
      </c>
      <c r="AC2590">
        <v>4</v>
      </c>
      <c r="AD2590" t="s">
        <v>47</v>
      </c>
      <c r="AE2590" t="s">
        <v>65</v>
      </c>
      <c r="AF2590" t="s">
        <v>49</v>
      </c>
      <c r="AG2590" t="s">
        <v>50</v>
      </c>
      <c r="AH2590">
        <v>0.38</v>
      </c>
      <c r="AI2590" t="s">
        <v>108</v>
      </c>
      <c r="AJ2590" t="s">
        <v>81</v>
      </c>
    </row>
    <row r="2591" spans="1:36">
      <c r="A2591" t="s">
        <v>3959</v>
      </c>
      <c r="B2591">
        <f>1</f>
        <v>1</v>
      </c>
      <c r="C2591" t="s">
        <v>93</v>
      </c>
      <c r="D2591" t="str">
        <f>VLOOKUP(Table1[[#This Row],[State Name]], Lookup!$A$2:$B$33, 2, FALSE)</f>
        <v>SK</v>
      </c>
      <c r="E2591" t="s">
        <v>33</v>
      </c>
      <c r="F2591">
        <v>2020</v>
      </c>
      <c r="G2591" t="s">
        <v>94</v>
      </c>
      <c r="H2591">
        <f t="shared" si="40"/>
        <v>8</v>
      </c>
      <c r="I2591" s="3">
        <f>DATE(Table1[[#This Row],[Year]],Table1[[#This Row],[Month_Number]],1)</f>
        <v>44044</v>
      </c>
      <c r="J2591" t="s">
        <v>146</v>
      </c>
      <c r="K2591" t="s">
        <v>1559</v>
      </c>
      <c r="L2591" t="s">
        <v>50</v>
      </c>
      <c r="M2591">
        <v>1</v>
      </c>
      <c r="N2591" t="s">
        <v>71</v>
      </c>
      <c r="O2591">
        <v>0</v>
      </c>
      <c r="P2591">
        <v>4</v>
      </c>
      <c r="Q2591" t="s">
        <v>103</v>
      </c>
      <c r="R2591" t="s">
        <v>104</v>
      </c>
      <c r="S2591" t="s">
        <v>120</v>
      </c>
      <c r="T2591" t="s">
        <v>42</v>
      </c>
      <c r="U2591" t="s">
        <v>43</v>
      </c>
      <c r="V2591">
        <v>64</v>
      </c>
      <c r="W2591">
        <v>37</v>
      </c>
      <c r="X2591" t="str">
        <f>IF(Table1[[#This Row],[Driver Age]]&lt;25,"(&lt;25) Young",IF(Table1[[#This Row],[Driver Age]]&lt;=60,"(25–60) Adult","(&gt;60) Senior"))</f>
        <v>(25–60) Adult</v>
      </c>
      <c r="Y2591" t="s">
        <v>75</v>
      </c>
      <c r="Z2591" t="s">
        <v>33</v>
      </c>
      <c r="AA2591" t="s">
        <v>76</v>
      </c>
      <c r="AB2591" t="s">
        <v>77</v>
      </c>
      <c r="AC2591">
        <v>23</v>
      </c>
      <c r="AD2591" t="s">
        <v>47</v>
      </c>
      <c r="AE2591" t="s">
        <v>48</v>
      </c>
      <c r="AF2591" t="s">
        <v>49</v>
      </c>
      <c r="AG2591" t="s">
        <v>50</v>
      </c>
      <c r="AH2591">
        <v>0</v>
      </c>
      <c r="AI2591" t="s">
        <v>108</v>
      </c>
      <c r="AJ2591" t="s">
        <v>52</v>
      </c>
    </row>
    <row r="2592" spans="1:36">
      <c r="A2592" t="s">
        <v>3960</v>
      </c>
      <c r="B2592">
        <f>1</f>
        <v>1</v>
      </c>
      <c r="C2592" t="s">
        <v>166</v>
      </c>
      <c r="D2592" t="str">
        <f>VLOOKUP(Table1[[#This Row],[State Name]], Lookup!$A$2:$B$33, 2, FALSE)</f>
        <v>MP</v>
      </c>
      <c r="E2592" t="s">
        <v>33</v>
      </c>
      <c r="F2592">
        <v>2018</v>
      </c>
      <c r="G2592" t="s">
        <v>124</v>
      </c>
      <c r="H2592">
        <f t="shared" si="40"/>
        <v>7</v>
      </c>
      <c r="I2592" s="3">
        <f>DATE(Table1[[#This Row],[Year]],Table1[[#This Row],[Month_Number]],1)</f>
        <v>43282</v>
      </c>
      <c r="J2592" t="s">
        <v>35</v>
      </c>
      <c r="K2592" t="s">
        <v>1604</v>
      </c>
      <c r="L2592" t="s">
        <v>59</v>
      </c>
      <c r="M2592">
        <v>5</v>
      </c>
      <c r="N2592" t="s">
        <v>71</v>
      </c>
      <c r="O2592">
        <v>1</v>
      </c>
      <c r="P2592">
        <v>1</v>
      </c>
      <c r="Q2592" t="s">
        <v>87</v>
      </c>
      <c r="R2592" t="s">
        <v>88</v>
      </c>
      <c r="S2592" t="s">
        <v>120</v>
      </c>
      <c r="T2592" t="s">
        <v>42</v>
      </c>
      <c r="U2592" t="s">
        <v>89</v>
      </c>
      <c r="V2592">
        <v>51</v>
      </c>
      <c r="W2592">
        <v>48</v>
      </c>
      <c r="X2592" t="str">
        <f>IF(Table1[[#This Row],[Driver Age]]&lt;25,"(&lt;25) Young",IF(Table1[[#This Row],[Driver Age]]&lt;=60,"(25–60) Adult","(&gt;60) Senior"))</f>
        <v>(25–60) Adult</v>
      </c>
      <c r="Y2592" t="s">
        <v>44</v>
      </c>
      <c r="Z2592" t="s">
        <v>33</v>
      </c>
      <c r="AA2592" t="s">
        <v>45</v>
      </c>
      <c r="AB2592" t="s">
        <v>46</v>
      </c>
      <c r="AC2592">
        <v>23</v>
      </c>
      <c r="AD2592" t="s">
        <v>47</v>
      </c>
      <c r="AE2592" t="s">
        <v>65</v>
      </c>
      <c r="AF2592" t="s">
        <v>49</v>
      </c>
      <c r="AG2592" t="s">
        <v>50</v>
      </c>
      <c r="AH2592">
        <v>1</v>
      </c>
      <c r="AI2592" t="s">
        <v>108</v>
      </c>
      <c r="AJ2592" t="s">
        <v>52</v>
      </c>
    </row>
    <row r="2593" spans="1:36">
      <c r="A2593" t="s">
        <v>3961</v>
      </c>
      <c r="B2593">
        <f>1</f>
        <v>1</v>
      </c>
      <c r="C2593" t="s">
        <v>157</v>
      </c>
      <c r="D2593" t="str">
        <f>VLOOKUP(Table1[[#This Row],[State Name]], Lookup!$A$2:$B$33, 2, FALSE)</f>
        <v>KA</v>
      </c>
      <c r="E2593" t="s">
        <v>258</v>
      </c>
      <c r="F2593">
        <v>2020</v>
      </c>
      <c r="G2593" t="s">
        <v>192</v>
      </c>
      <c r="H2593">
        <f t="shared" si="40"/>
        <v>3</v>
      </c>
      <c r="I2593" s="3">
        <f>DATE(Table1[[#This Row],[Year]],Table1[[#This Row],[Month_Number]],1)</f>
        <v>43891</v>
      </c>
      <c r="J2593" t="s">
        <v>101</v>
      </c>
      <c r="K2593" t="s">
        <v>479</v>
      </c>
      <c r="L2593" t="s">
        <v>50</v>
      </c>
      <c r="M2593">
        <v>4</v>
      </c>
      <c r="N2593" t="s">
        <v>60</v>
      </c>
      <c r="O2593">
        <v>6</v>
      </c>
      <c r="P2593">
        <v>4</v>
      </c>
      <c r="Q2593" t="s">
        <v>87</v>
      </c>
      <c r="R2593" t="s">
        <v>104</v>
      </c>
      <c r="S2593" t="s">
        <v>120</v>
      </c>
      <c r="T2593" t="s">
        <v>105</v>
      </c>
      <c r="U2593" t="s">
        <v>43</v>
      </c>
      <c r="V2593">
        <v>48</v>
      </c>
      <c r="W2593">
        <v>44</v>
      </c>
      <c r="X2593" t="str">
        <f>IF(Table1[[#This Row],[Driver Age]]&lt;25,"(&lt;25) Young",IF(Table1[[#This Row],[Driver Age]]&lt;=60,"(25–60) Adult","(&gt;60) Senior"))</f>
        <v>(25–60) Adult</v>
      </c>
      <c r="Y2593" t="s">
        <v>75</v>
      </c>
      <c r="Z2593" t="s">
        <v>33</v>
      </c>
      <c r="AA2593" t="s">
        <v>76</v>
      </c>
      <c r="AB2593" t="s">
        <v>64</v>
      </c>
      <c r="AC2593">
        <v>2</v>
      </c>
      <c r="AD2593" t="s">
        <v>47</v>
      </c>
      <c r="AE2593" t="s">
        <v>48</v>
      </c>
      <c r="AF2593" t="s">
        <v>49</v>
      </c>
      <c r="AG2593" t="s">
        <v>50</v>
      </c>
      <c r="AH2593">
        <v>0.67</v>
      </c>
      <c r="AI2593" t="s">
        <v>108</v>
      </c>
      <c r="AJ2593" t="s">
        <v>109</v>
      </c>
    </row>
    <row r="2594" spans="1:36">
      <c r="A2594" t="s">
        <v>3962</v>
      </c>
      <c r="B2594">
        <f>1</f>
        <v>1</v>
      </c>
      <c r="C2594" t="s">
        <v>122</v>
      </c>
      <c r="D2594" t="str">
        <f>VLOOKUP(Table1[[#This Row],[State Name]], Lookup!$A$2:$B$33, 2, FALSE)</f>
        <v>RJ</v>
      </c>
      <c r="E2594" t="s">
        <v>1191</v>
      </c>
      <c r="F2594">
        <v>2019</v>
      </c>
      <c r="G2594" t="s">
        <v>124</v>
      </c>
      <c r="H2594">
        <f t="shared" si="40"/>
        <v>7</v>
      </c>
      <c r="I2594" s="3">
        <f>DATE(Table1[[#This Row],[Year]],Table1[[#This Row],[Month_Number]],1)</f>
        <v>43647</v>
      </c>
      <c r="J2594" t="s">
        <v>84</v>
      </c>
      <c r="K2594" t="s">
        <v>3963</v>
      </c>
      <c r="L2594" t="s">
        <v>50</v>
      </c>
      <c r="M2594">
        <v>1</v>
      </c>
      <c r="N2594" t="s">
        <v>128</v>
      </c>
      <c r="O2594">
        <v>5</v>
      </c>
      <c r="P2594">
        <v>1</v>
      </c>
      <c r="Q2594" t="s">
        <v>103</v>
      </c>
      <c r="R2594" t="s">
        <v>40</v>
      </c>
      <c r="S2594" t="s">
        <v>41</v>
      </c>
      <c r="T2594" t="s">
        <v>42</v>
      </c>
      <c r="U2594" t="s">
        <v>106</v>
      </c>
      <c r="V2594">
        <v>71</v>
      </c>
      <c r="W2594">
        <v>59</v>
      </c>
      <c r="X2594" t="str">
        <f>IF(Table1[[#This Row],[Driver Age]]&lt;25,"(&lt;25) Young",IF(Table1[[#This Row],[Driver Age]]&lt;=60,"(25–60) Adult","(&gt;60) Senior"))</f>
        <v>(25–60) Adult</v>
      </c>
      <c r="Y2594" t="s">
        <v>75</v>
      </c>
      <c r="Z2594" t="s">
        <v>107</v>
      </c>
      <c r="AA2594" t="s">
        <v>76</v>
      </c>
      <c r="AB2594" t="s">
        <v>64</v>
      </c>
      <c r="AC2594">
        <v>11</v>
      </c>
      <c r="AD2594" t="s">
        <v>78</v>
      </c>
      <c r="AE2594" t="s">
        <v>65</v>
      </c>
      <c r="AF2594" t="s">
        <v>26</v>
      </c>
      <c r="AG2594" t="s">
        <v>50</v>
      </c>
      <c r="AH2594">
        <v>0.2</v>
      </c>
      <c r="AI2594" t="s">
        <v>66</v>
      </c>
      <c r="AJ2594" t="s">
        <v>91</v>
      </c>
    </row>
    <row r="2595" spans="1:36">
      <c r="A2595" t="s">
        <v>3964</v>
      </c>
      <c r="B2595">
        <f>1</f>
        <v>1</v>
      </c>
      <c r="C2595" t="s">
        <v>170</v>
      </c>
      <c r="D2595" t="str">
        <f>VLOOKUP(Table1[[#This Row],[State Name]], Lookup!$A$2:$B$33, 2, FALSE)</f>
        <v>PY</v>
      </c>
      <c r="E2595" t="s">
        <v>33</v>
      </c>
      <c r="F2595">
        <v>2022</v>
      </c>
      <c r="G2595" t="s">
        <v>117</v>
      </c>
      <c r="H2595">
        <f t="shared" si="40"/>
        <v>12</v>
      </c>
      <c r="I2595" s="3">
        <f>DATE(Table1[[#This Row],[Year]],Table1[[#This Row],[Month_Number]],1)</f>
        <v>44896</v>
      </c>
      <c r="J2595" t="s">
        <v>146</v>
      </c>
      <c r="K2595" t="s">
        <v>2305</v>
      </c>
      <c r="L2595" t="s">
        <v>37</v>
      </c>
      <c r="M2595">
        <v>5</v>
      </c>
      <c r="N2595" t="s">
        <v>71</v>
      </c>
      <c r="O2595">
        <v>10</v>
      </c>
      <c r="P2595">
        <v>2</v>
      </c>
      <c r="Q2595" t="s">
        <v>39</v>
      </c>
      <c r="R2595" t="s">
        <v>40</v>
      </c>
      <c r="S2595" t="s">
        <v>41</v>
      </c>
      <c r="T2595" t="s">
        <v>74</v>
      </c>
      <c r="U2595" t="s">
        <v>33</v>
      </c>
      <c r="V2595">
        <v>43</v>
      </c>
      <c r="W2595">
        <v>19</v>
      </c>
      <c r="X2595" t="str">
        <f>IF(Table1[[#This Row],[Driver Age]]&lt;25,"(&lt;25) Young",IF(Table1[[#This Row],[Driver Age]]&lt;=60,"(25–60) Adult","(&gt;60) Senior"))</f>
        <v>(&lt;25) Young</v>
      </c>
      <c r="Y2595" t="s">
        <v>75</v>
      </c>
      <c r="Z2595" t="s">
        <v>33</v>
      </c>
      <c r="AA2595" t="s">
        <v>76</v>
      </c>
      <c r="AB2595" t="s">
        <v>77</v>
      </c>
      <c r="AC2595">
        <v>11</v>
      </c>
      <c r="AD2595" t="s">
        <v>78</v>
      </c>
      <c r="AE2595" t="s">
        <v>79</v>
      </c>
      <c r="AF2595" t="s">
        <v>49</v>
      </c>
      <c r="AG2595" t="s">
        <v>50</v>
      </c>
      <c r="AH2595">
        <v>0.2</v>
      </c>
      <c r="AI2595" t="s">
        <v>168</v>
      </c>
      <c r="AJ2595" t="s">
        <v>109</v>
      </c>
    </row>
    <row r="2596" spans="1:36">
      <c r="A2596" t="s">
        <v>3965</v>
      </c>
      <c r="B2596">
        <f>1</f>
        <v>1</v>
      </c>
      <c r="C2596" t="s">
        <v>54</v>
      </c>
      <c r="D2596" t="str">
        <f>VLOOKUP(Table1[[#This Row],[State Name]], Lookup!$A$2:$B$33, 2, FALSE)</f>
        <v>UP</v>
      </c>
      <c r="E2596" t="s">
        <v>174</v>
      </c>
      <c r="F2596">
        <v>2018</v>
      </c>
      <c r="G2596" t="s">
        <v>130</v>
      </c>
      <c r="H2596">
        <f t="shared" si="40"/>
        <v>4</v>
      </c>
      <c r="I2596" s="3">
        <f>DATE(Table1[[#This Row],[Year]],Table1[[#This Row],[Month_Number]],1)</f>
        <v>43191</v>
      </c>
      <c r="J2596" t="s">
        <v>95</v>
      </c>
      <c r="K2596" t="s">
        <v>426</v>
      </c>
      <c r="L2596" t="s">
        <v>50</v>
      </c>
      <c r="M2596">
        <v>2</v>
      </c>
      <c r="N2596" t="s">
        <v>71</v>
      </c>
      <c r="O2596">
        <v>9</v>
      </c>
      <c r="P2596">
        <v>2</v>
      </c>
      <c r="Q2596" t="s">
        <v>87</v>
      </c>
      <c r="R2596" t="s">
        <v>40</v>
      </c>
      <c r="S2596" t="s">
        <v>41</v>
      </c>
      <c r="T2596" t="s">
        <v>42</v>
      </c>
      <c r="U2596" t="s">
        <v>43</v>
      </c>
      <c r="V2596">
        <v>79</v>
      </c>
      <c r="W2596">
        <v>35</v>
      </c>
      <c r="X2596" t="str">
        <f>IF(Table1[[#This Row],[Driver Age]]&lt;25,"(&lt;25) Young",IF(Table1[[#This Row],[Driver Age]]&lt;=60,"(25–60) Adult","(&gt;60) Senior"))</f>
        <v>(25–60) Adult</v>
      </c>
      <c r="Y2596" t="s">
        <v>75</v>
      </c>
      <c r="Z2596" t="s">
        <v>90</v>
      </c>
      <c r="AA2596" t="s">
        <v>76</v>
      </c>
      <c r="AB2596" t="s">
        <v>64</v>
      </c>
      <c r="AC2596">
        <v>23</v>
      </c>
      <c r="AD2596" t="s">
        <v>47</v>
      </c>
      <c r="AE2596" t="s">
        <v>65</v>
      </c>
      <c r="AF2596" t="s">
        <v>49</v>
      </c>
      <c r="AG2596" t="s">
        <v>50</v>
      </c>
      <c r="AH2596">
        <v>0.22</v>
      </c>
      <c r="AI2596" t="s">
        <v>108</v>
      </c>
      <c r="AJ2596" t="s">
        <v>91</v>
      </c>
    </row>
    <row r="2597" spans="1:36">
      <c r="A2597" t="s">
        <v>3966</v>
      </c>
      <c r="B2597">
        <f>1</f>
        <v>1</v>
      </c>
      <c r="C2597" t="s">
        <v>93</v>
      </c>
      <c r="D2597" t="str">
        <f>VLOOKUP(Table1[[#This Row],[State Name]], Lookup!$A$2:$B$33, 2, FALSE)</f>
        <v>SK</v>
      </c>
      <c r="E2597" t="s">
        <v>33</v>
      </c>
      <c r="F2597">
        <v>2022</v>
      </c>
      <c r="G2597" t="s">
        <v>124</v>
      </c>
      <c r="H2597">
        <f t="shared" si="40"/>
        <v>7</v>
      </c>
      <c r="I2597" s="3">
        <f>DATE(Table1[[#This Row],[Year]],Table1[[#This Row],[Month_Number]],1)</f>
        <v>44743</v>
      </c>
      <c r="J2597" t="s">
        <v>57</v>
      </c>
      <c r="K2597" t="s">
        <v>3967</v>
      </c>
      <c r="L2597" t="s">
        <v>50</v>
      </c>
      <c r="M2597">
        <v>4</v>
      </c>
      <c r="N2597" t="s">
        <v>86</v>
      </c>
      <c r="O2597">
        <v>6</v>
      </c>
      <c r="P2597">
        <v>0</v>
      </c>
      <c r="Q2597" t="s">
        <v>39</v>
      </c>
      <c r="R2597" t="s">
        <v>88</v>
      </c>
      <c r="S2597" t="s">
        <v>41</v>
      </c>
      <c r="T2597" t="s">
        <v>74</v>
      </c>
      <c r="U2597" t="s">
        <v>106</v>
      </c>
      <c r="V2597">
        <v>37</v>
      </c>
      <c r="W2597">
        <v>23</v>
      </c>
      <c r="X2597" t="str">
        <f>IF(Table1[[#This Row],[Driver Age]]&lt;25,"(&lt;25) Young",IF(Table1[[#This Row],[Driver Age]]&lt;=60,"(25–60) Adult","(&gt;60) Senior"))</f>
        <v>(&lt;25) Young</v>
      </c>
      <c r="Y2597" t="s">
        <v>44</v>
      </c>
      <c r="Z2597" t="s">
        <v>90</v>
      </c>
      <c r="AA2597" t="s">
        <v>76</v>
      </c>
      <c r="AB2597" t="s">
        <v>46</v>
      </c>
      <c r="AC2597">
        <v>22</v>
      </c>
      <c r="AD2597" t="s">
        <v>47</v>
      </c>
      <c r="AE2597" t="s">
        <v>79</v>
      </c>
      <c r="AF2597" t="s">
        <v>49</v>
      </c>
      <c r="AG2597" t="s">
        <v>143</v>
      </c>
      <c r="AH2597">
        <v>0</v>
      </c>
      <c r="AI2597" t="s">
        <v>168</v>
      </c>
      <c r="AJ2597" t="s">
        <v>109</v>
      </c>
    </row>
    <row r="2598" spans="1:36">
      <c r="A2598" t="s">
        <v>3968</v>
      </c>
      <c r="B2598">
        <f>1</f>
        <v>1</v>
      </c>
      <c r="C2598" t="s">
        <v>122</v>
      </c>
      <c r="D2598" t="str">
        <f>VLOOKUP(Table1[[#This Row],[State Name]], Lookup!$A$2:$B$33, 2, FALSE)</f>
        <v>RJ</v>
      </c>
      <c r="E2598" t="s">
        <v>123</v>
      </c>
      <c r="F2598">
        <v>2022</v>
      </c>
      <c r="G2598" t="s">
        <v>100</v>
      </c>
      <c r="H2598">
        <f t="shared" si="40"/>
        <v>11</v>
      </c>
      <c r="I2598" s="3">
        <f>DATE(Table1[[#This Row],[Year]],Table1[[#This Row],[Month_Number]],1)</f>
        <v>44866</v>
      </c>
      <c r="J2598" t="s">
        <v>154</v>
      </c>
      <c r="K2598" t="s">
        <v>970</v>
      </c>
      <c r="L2598" t="s">
        <v>37</v>
      </c>
      <c r="M2598">
        <v>4</v>
      </c>
      <c r="N2598" t="s">
        <v>71</v>
      </c>
      <c r="O2598">
        <v>1</v>
      </c>
      <c r="P2598">
        <v>2</v>
      </c>
      <c r="Q2598" t="s">
        <v>119</v>
      </c>
      <c r="R2598" t="s">
        <v>104</v>
      </c>
      <c r="S2598" t="s">
        <v>73</v>
      </c>
      <c r="T2598" t="s">
        <v>63</v>
      </c>
      <c r="U2598" t="s">
        <v>106</v>
      </c>
      <c r="V2598">
        <v>115</v>
      </c>
      <c r="W2598">
        <v>64</v>
      </c>
      <c r="X2598" t="str">
        <f>IF(Table1[[#This Row],[Driver Age]]&lt;25,"(&lt;25) Young",IF(Table1[[#This Row],[Driver Age]]&lt;=60,"(25–60) Adult","(&gt;60) Senior"))</f>
        <v>(&gt;60) Senior</v>
      </c>
      <c r="Y2598" t="s">
        <v>75</v>
      </c>
      <c r="Z2598" t="s">
        <v>107</v>
      </c>
      <c r="AA2598" t="s">
        <v>45</v>
      </c>
      <c r="AB2598" t="s">
        <v>64</v>
      </c>
      <c r="AC2598">
        <v>0</v>
      </c>
      <c r="AD2598" t="s">
        <v>47</v>
      </c>
      <c r="AE2598" t="s">
        <v>79</v>
      </c>
      <c r="AF2598" t="s">
        <v>26</v>
      </c>
      <c r="AG2598" t="s">
        <v>50</v>
      </c>
      <c r="AH2598">
        <v>2</v>
      </c>
      <c r="AI2598" t="s">
        <v>66</v>
      </c>
      <c r="AJ2598" t="s">
        <v>81</v>
      </c>
    </row>
    <row r="2599" spans="1:36">
      <c r="A2599" t="s">
        <v>3969</v>
      </c>
      <c r="B2599">
        <f>1</f>
        <v>1</v>
      </c>
      <c r="C2599" t="s">
        <v>157</v>
      </c>
      <c r="D2599" t="str">
        <f>VLOOKUP(Table1[[#This Row],[State Name]], Lookup!$A$2:$B$33, 2, FALSE)</f>
        <v>KA</v>
      </c>
      <c r="E2599" t="s">
        <v>158</v>
      </c>
      <c r="F2599">
        <v>2023</v>
      </c>
      <c r="G2599" t="s">
        <v>117</v>
      </c>
      <c r="H2599">
        <f t="shared" si="40"/>
        <v>12</v>
      </c>
      <c r="I2599" s="3">
        <f>DATE(Table1[[#This Row],[Year]],Table1[[#This Row],[Month_Number]],1)</f>
        <v>45261</v>
      </c>
      <c r="J2599" t="s">
        <v>84</v>
      </c>
      <c r="K2599" t="s">
        <v>2703</v>
      </c>
      <c r="L2599" t="s">
        <v>59</v>
      </c>
      <c r="M2599">
        <v>4</v>
      </c>
      <c r="N2599" t="s">
        <v>71</v>
      </c>
      <c r="O2599">
        <v>2</v>
      </c>
      <c r="P2599">
        <v>1</v>
      </c>
      <c r="Q2599" t="s">
        <v>72</v>
      </c>
      <c r="R2599" t="s">
        <v>61</v>
      </c>
      <c r="S2599" t="s">
        <v>120</v>
      </c>
      <c r="T2599" t="s">
        <v>105</v>
      </c>
      <c r="U2599" t="s">
        <v>106</v>
      </c>
      <c r="V2599">
        <v>69</v>
      </c>
      <c r="W2599">
        <v>70</v>
      </c>
      <c r="X2599" t="str">
        <f>IF(Table1[[#This Row],[Driver Age]]&lt;25,"(&lt;25) Young",IF(Table1[[#This Row],[Driver Age]]&lt;=60,"(25–60) Adult","(&gt;60) Senior"))</f>
        <v>(&gt;60) Senior</v>
      </c>
      <c r="Y2599" t="s">
        <v>75</v>
      </c>
      <c r="Z2599" t="s">
        <v>107</v>
      </c>
      <c r="AA2599" t="s">
        <v>76</v>
      </c>
      <c r="AB2599" t="s">
        <v>77</v>
      </c>
      <c r="AC2599">
        <v>15</v>
      </c>
      <c r="AD2599" t="s">
        <v>135</v>
      </c>
      <c r="AE2599" t="s">
        <v>79</v>
      </c>
      <c r="AF2599" t="s">
        <v>26</v>
      </c>
      <c r="AG2599" t="s">
        <v>50</v>
      </c>
      <c r="AH2599">
        <v>0.5</v>
      </c>
      <c r="AI2599" t="s">
        <v>51</v>
      </c>
      <c r="AJ2599" t="s">
        <v>52</v>
      </c>
    </row>
    <row r="2600" spans="1:36">
      <c r="A2600" t="s">
        <v>3970</v>
      </c>
      <c r="B2600">
        <f>1</f>
        <v>1</v>
      </c>
      <c r="C2600" t="s">
        <v>215</v>
      </c>
      <c r="D2600" t="str">
        <f>VLOOKUP(Table1[[#This Row],[State Name]], Lookup!$A$2:$B$33, 2, FALSE)</f>
        <v>KL</v>
      </c>
      <c r="E2600" t="s">
        <v>33</v>
      </c>
      <c r="F2600">
        <v>2023</v>
      </c>
      <c r="G2600" t="s">
        <v>56</v>
      </c>
      <c r="H2600">
        <f t="shared" si="40"/>
        <v>1</v>
      </c>
      <c r="I2600" s="3">
        <f>DATE(Table1[[#This Row],[Year]],Table1[[#This Row],[Month_Number]],1)</f>
        <v>44927</v>
      </c>
      <c r="J2600" t="s">
        <v>101</v>
      </c>
      <c r="K2600" t="s">
        <v>352</v>
      </c>
      <c r="L2600" t="s">
        <v>59</v>
      </c>
      <c r="M2600">
        <v>1</v>
      </c>
      <c r="N2600" t="s">
        <v>162</v>
      </c>
      <c r="O2600">
        <v>2</v>
      </c>
      <c r="P2600">
        <v>1</v>
      </c>
      <c r="Q2600" t="s">
        <v>72</v>
      </c>
      <c r="R2600" t="s">
        <v>61</v>
      </c>
      <c r="S2600" t="s">
        <v>62</v>
      </c>
      <c r="T2600" t="s">
        <v>63</v>
      </c>
      <c r="U2600" t="s">
        <v>43</v>
      </c>
      <c r="V2600">
        <v>104</v>
      </c>
      <c r="W2600">
        <v>50</v>
      </c>
      <c r="X2600" t="str">
        <f>IF(Table1[[#This Row],[Driver Age]]&lt;25,"(&lt;25) Young",IF(Table1[[#This Row],[Driver Age]]&lt;=60,"(25–60) Adult","(&gt;60) Senior"))</f>
        <v>(25–60) Adult</v>
      </c>
      <c r="Y2600" t="s">
        <v>44</v>
      </c>
      <c r="Z2600" t="s">
        <v>33</v>
      </c>
      <c r="AA2600" t="s">
        <v>76</v>
      </c>
      <c r="AB2600" t="s">
        <v>77</v>
      </c>
      <c r="AC2600">
        <v>12</v>
      </c>
      <c r="AD2600" t="s">
        <v>135</v>
      </c>
      <c r="AE2600" t="s">
        <v>79</v>
      </c>
      <c r="AF2600" t="s">
        <v>49</v>
      </c>
      <c r="AG2600" t="s">
        <v>50</v>
      </c>
      <c r="AH2600">
        <v>0.5</v>
      </c>
      <c r="AI2600" t="s">
        <v>66</v>
      </c>
      <c r="AJ2600" t="s">
        <v>67</v>
      </c>
    </row>
    <row r="2601" spans="1:36">
      <c r="A2601" t="s">
        <v>3971</v>
      </c>
      <c r="B2601">
        <f>1</f>
        <v>1</v>
      </c>
      <c r="C2601" t="s">
        <v>253</v>
      </c>
      <c r="D2601" t="str">
        <f>VLOOKUP(Table1[[#This Row],[State Name]], Lookup!$A$2:$B$33, 2, FALSE)</f>
        <v>UK</v>
      </c>
      <c r="E2601" t="s">
        <v>33</v>
      </c>
      <c r="F2601">
        <v>2019</v>
      </c>
      <c r="G2601" t="s">
        <v>171</v>
      </c>
      <c r="H2601">
        <f t="shared" si="40"/>
        <v>2</v>
      </c>
      <c r="I2601" s="3">
        <f>DATE(Table1[[#This Row],[Year]],Table1[[#This Row],[Month_Number]],1)</f>
        <v>43497</v>
      </c>
      <c r="J2601" t="s">
        <v>146</v>
      </c>
      <c r="K2601" t="s">
        <v>1613</v>
      </c>
      <c r="L2601" t="s">
        <v>50</v>
      </c>
      <c r="M2601">
        <v>4</v>
      </c>
      <c r="N2601" t="s">
        <v>162</v>
      </c>
      <c r="O2601">
        <v>7</v>
      </c>
      <c r="P2601">
        <v>1</v>
      </c>
      <c r="Q2601" t="s">
        <v>87</v>
      </c>
      <c r="R2601" t="s">
        <v>40</v>
      </c>
      <c r="S2601" t="s">
        <v>120</v>
      </c>
      <c r="T2601" t="s">
        <v>105</v>
      </c>
      <c r="U2601" t="s">
        <v>106</v>
      </c>
      <c r="V2601">
        <v>104</v>
      </c>
      <c r="W2601">
        <v>35</v>
      </c>
      <c r="X2601" t="str">
        <f>IF(Table1[[#This Row],[Driver Age]]&lt;25,"(&lt;25) Young",IF(Table1[[#This Row],[Driver Age]]&lt;=60,"(25–60) Adult","(&gt;60) Senior"))</f>
        <v>(25–60) Adult</v>
      </c>
      <c r="Y2601" t="s">
        <v>44</v>
      </c>
      <c r="Z2601" t="s">
        <v>107</v>
      </c>
      <c r="AA2601" t="s">
        <v>45</v>
      </c>
      <c r="AB2601" t="s">
        <v>64</v>
      </c>
      <c r="AC2601">
        <v>8</v>
      </c>
      <c r="AD2601" t="s">
        <v>78</v>
      </c>
      <c r="AE2601" t="s">
        <v>65</v>
      </c>
      <c r="AF2601" t="s">
        <v>49</v>
      </c>
      <c r="AG2601" t="s">
        <v>50</v>
      </c>
      <c r="AH2601">
        <v>0.14000000000000001</v>
      </c>
      <c r="AI2601" t="s">
        <v>108</v>
      </c>
      <c r="AJ2601" t="s">
        <v>67</v>
      </c>
    </row>
    <row r="2602" spans="1:36">
      <c r="A2602" t="s">
        <v>3972</v>
      </c>
      <c r="B2602">
        <f>1</f>
        <v>1</v>
      </c>
      <c r="C2602" t="s">
        <v>122</v>
      </c>
      <c r="D2602" t="str">
        <f>VLOOKUP(Table1[[#This Row],[State Name]], Lookup!$A$2:$B$33, 2, FALSE)</f>
        <v>RJ</v>
      </c>
      <c r="E2602" t="s">
        <v>1191</v>
      </c>
      <c r="F2602">
        <v>2020</v>
      </c>
      <c r="G2602" t="s">
        <v>117</v>
      </c>
      <c r="H2602">
        <f t="shared" si="40"/>
        <v>12</v>
      </c>
      <c r="I2602" s="3">
        <f>DATE(Table1[[#This Row],[Year]],Table1[[#This Row],[Month_Number]],1)</f>
        <v>44166</v>
      </c>
      <c r="J2602" t="s">
        <v>57</v>
      </c>
      <c r="K2602" t="s">
        <v>715</v>
      </c>
      <c r="L2602" t="s">
        <v>37</v>
      </c>
      <c r="M2602">
        <v>5</v>
      </c>
      <c r="N2602" t="s">
        <v>60</v>
      </c>
      <c r="O2602">
        <v>2</v>
      </c>
      <c r="P2602">
        <v>0</v>
      </c>
      <c r="Q2602" t="s">
        <v>72</v>
      </c>
      <c r="R2602" t="s">
        <v>104</v>
      </c>
      <c r="S2602" t="s">
        <v>41</v>
      </c>
      <c r="T2602" t="s">
        <v>63</v>
      </c>
      <c r="U2602" t="s">
        <v>106</v>
      </c>
      <c r="V2602">
        <v>33</v>
      </c>
      <c r="W2602">
        <v>48</v>
      </c>
      <c r="X2602" t="str">
        <f>IF(Table1[[#This Row],[Driver Age]]&lt;25,"(&lt;25) Young",IF(Table1[[#This Row],[Driver Age]]&lt;=60,"(25–60) Adult","(&gt;60) Senior"))</f>
        <v>(25–60) Adult</v>
      </c>
      <c r="Y2602" t="s">
        <v>44</v>
      </c>
      <c r="Z2602" t="s">
        <v>90</v>
      </c>
      <c r="AA2602" t="s">
        <v>45</v>
      </c>
      <c r="AB2602" t="s">
        <v>46</v>
      </c>
      <c r="AC2602">
        <v>21</v>
      </c>
      <c r="AD2602" t="s">
        <v>47</v>
      </c>
      <c r="AE2602" t="s">
        <v>48</v>
      </c>
      <c r="AF2602" t="s">
        <v>49</v>
      </c>
      <c r="AG2602" t="s">
        <v>143</v>
      </c>
      <c r="AH2602">
        <v>0</v>
      </c>
      <c r="AI2602" t="s">
        <v>108</v>
      </c>
      <c r="AJ2602" t="s">
        <v>109</v>
      </c>
    </row>
    <row r="2603" spans="1:36">
      <c r="A2603" t="s">
        <v>3973</v>
      </c>
      <c r="B2603">
        <f>1</f>
        <v>1</v>
      </c>
      <c r="C2603" t="s">
        <v>197</v>
      </c>
      <c r="D2603" t="str">
        <f>VLOOKUP(Table1[[#This Row],[State Name]], Lookup!$A$2:$B$33, 2, FALSE)</f>
        <v>GJ</v>
      </c>
      <c r="E2603" t="s">
        <v>245</v>
      </c>
      <c r="F2603">
        <v>2022</v>
      </c>
      <c r="G2603" t="s">
        <v>100</v>
      </c>
      <c r="H2603">
        <f t="shared" si="40"/>
        <v>11</v>
      </c>
      <c r="I2603" s="3">
        <f>DATE(Table1[[#This Row],[Year]],Table1[[#This Row],[Month_Number]],1)</f>
        <v>44866</v>
      </c>
      <c r="J2603" t="s">
        <v>146</v>
      </c>
      <c r="K2603" t="s">
        <v>3310</v>
      </c>
      <c r="L2603" t="s">
        <v>37</v>
      </c>
      <c r="M2603">
        <v>3</v>
      </c>
      <c r="N2603" t="s">
        <v>113</v>
      </c>
      <c r="O2603">
        <v>7</v>
      </c>
      <c r="P2603">
        <v>3</v>
      </c>
      <c r="Q2603" t="s">
        <v>39</v>
      </c>
      <c r="R2603" t="s">
        <v>88</v>
      </c>
      <c r="S2603" t="s">
        <v>73</v>
      </c>
      <c r="T2603" t="s">
        <v>63</v>
      </c>
      <c r="U2603" t="s">
        <v>106</v>
      </c>
      <c r="V2603">
        <v>107</v>
      </c>
      <c r="W2603">
        <v>27</v>
      </c>
      <c r="X2603" t="str">
        <f>IF(Table1[[#This Row],[Driver Age]]&lt;25,"(&lt;25) Young",IF(Table1[[#This Row],[Driver Age]]&lt;=60,"(25–60) Adult","(&gt;60) Senior"))</f>
        <v>(25–60) Adult</v>
      </c>
      <c r="Y2603" t="s">
        <v>75</v>
      </c>
      <c r="Z2603" t="s">
        <v>107</v>
      </c>
      <c r="AA2603" t="s">
        <v>45</v>
      </c>
      <c r="AB2603" t="s">
        <v>64</v>
      </c>
      <c r="AC2603">
        <v>19</v>
      </c>
      <c r="AD2603" t="s">
        <v>114</v>
      </c>
      <c r="AE2603" t="s">
        <v>79</v>
      </c>
      <c r="AF2603" t="s">
        <v>49</v>
      </c>
      <c r="AG2603" t="s">
        <v>50</v>
      </c>
      <c r="AH2603">
        <v>0.43</v>
      </c>
      <c r="AI2603" t="s">
        <v>80</v>
      </c>
      <c r="AJ2603" t="s">
        <v>67</v>
      </c>
    </row>
    <row r="2604" spans="1:36">
      <c r="A2604" t="s">
        <v>3974</v>
      </c>
      <c r="B2604">
        <f>1</f>
        <v>1</v>
      </c>
      <c r="C2604" t="s">
        <v>32</v>
      </c>
      <c r="D2604" t="str">
        <f>VLOOKUP(Table1[[#This Row],[State Name]], Lookup!$A$2:$B$33, 2, FALSE)</f>
        <v>JK</v>
      </c>
      <c r="E2604" t="s">
        <v>33</v>
      </c>
      <c r="F2604">
        <v>2021</v>
      </c>
      <c r="G2604" t="s">
        <v>130</v>
      </c>
      <c r="H2604">
        <f t="shared" si="40"/>
        <v>4</v>
      </c>
      <c r="I2604" s="3">
        <f>DATE(Table1[[#This Row],[Year]],Table1[[#This Row],[Month_Number]],1)</f>
        <v>44287</v>
      </c>
      <c r="J2604" t="s">
        <v>57</v>
      </c>
      <c r="K2604" t="s">
        <v>1566</v>
      </c>
      <c r="L2604" t="s">
        <v>59</v>
      </c>
      <c r="M2604">
        <v>2</v>
      </c>
      <c r="N2604" t="s">
        <v>71</v>
      </c>
      <c r="O2604">
        <v>6</v>
      </c>
      <c r="P2604">
        <v>2</v>
      </c>
      <c r="Q2604" t="s">
        <v>39</v>
      </c>
      <c r="R2604" t="s">
        <v>88</v>
      </c>
      <c r="S2604" t="s">
        <v>73</v>
      </c>
      <c r="T2604" t="s">
        <v>74</v>
      </c>
      <c r="U2604" t="s">
        <v>43</v>
      </c>
      <c r="V2604">
        <v>88</v>
      </c>
      <c r="W2604">
        <v>23</v>
      </c>
      <c r="X2604" t="str">
        <f>IF(Table1[[#This Row],[Driver Age]]&lt;25,"(&lt;25) Young",IF(Table1[[#This Row],[Driver Age]]&lt;=60,"(25–60) Adult","(&gt;60) Senior"))</f>
        <v>(&lt;25) Young</v>
      </c>
      <c r="Y2604" t="s">
        <v>75</v>
      </c>
      <c r="Z2604" t="s">
        <v>90</v>
      </c>
      <c r="AA2604" t="s">
        <v>45</v>
      </c>
      <c r="AB2604" t="s">
        <v>46</v>
      </c>
      <c r="AC2604">
        <v>2</v>
      </c>
      <c r="AD2604" t="s">
        <v>47</v>
      </c>
      <c r="AE2604" t="s">
        <v>48</v>
      </c>
      <c r="AF2604" t="s">
        <v>49</v>
      </c>
      <c r="AG2604" t="s">
        <v>50</v>
      </c>
      <c r="AH2604">
        <v>0.33</v>
      </c>
      <c r="AI2604" t="s">
        <v>168</v>
      </c>
      <c r="AJ2604" t="s">
        <v>91</v>
      </c>
    </row>
    <row r="2605" spans="1:36">
      <c r="A2605" t="s">
        <v>3975</v>
      </c>
      <c r="B2605">
        <f>1</f>
        <v>1</v>
      </c>
      <c r="C2605" t="s">
        <v>32</v>
      </c>
      <c r="D2605" t="str">
        <f>VLOOKUP(Table1[[#This Row],[State Name]], Lookup!$A$2:$B$33, 2, FALSE)</f>
        <v>JK</v>
      </c>
      <c r="E2605" t="s">
        <v>33</v>
      </c>
      <c r="F2605">
        <v>2019</v>
      </c>
      <c r="G2605" t="s">
        <v>111</v>
      </c>
      <c r="H2605">
        <f t="shared" si="40"/>
        <v>10</v>
      </c>
      <c r="I2605" s="3">
        <f>DATE(Table1[[#This Row],[Year]],Table1[[#This Row],[Month_Number]],1)</f>
        <v>43739</v>
      </c>
      <c r="J2605" t="s">
        <v>57</v>
      </c>
      <c r="K2605" t="s">
        <v>3976</v>
      </c>
      <c r="L2605" t="s">
        <v>59</v>
      </c>
      <c r="M2605">
        <v>1</v>
      </c>
      <c r="N2605" t="s">
        <v>71</v>
      </c>
      <c r="O2605">
        <v>9</v>
      </c>
      <c r="P2605">
        <v>3</v>
      </c>
      <c r="Q2605" t="s">
        <v>39</v>
      </c>
      <c r="R2605" t="s">
        <v>104</v>
      </c>
      <c r="S2605" t="s">
        <v>41</v>
      </c>
      <c r="T2605" t="s">
        <v>63</v>
      </c>
      <c r="U2605" t="s">
        <v>89</v>
      </c>
      <c r="V2605">
        <v>65</v>
      </c>
      <c r="W2605">
        <v>47</v>
      </c>
      <c r="X2605" t="str">
        <f>IF(Table1[[#This Row],[Driver Age]]&lt;25,"(&lt;25) Young",IF(Table1[[#This Row],[Driver Age]]&lt;=60,"(25–60) Adult","(&gt;60) Senior"))</f>
        <v>(25–60) Adult</v>
      </c>
      <c r="Y2605" t="s">
        <v>75</v>
      </c>
      <c r="Z2605" t="s">
        <v>90</v>
      </c>
      <c r="AA2605" t="s">
        <v>45</v>
      </c>
      <c r="AB2605" t="s">
        <v>64</v>
      </c>
      <c r="AC2605">
        <v>6</v>
      </c>
      <c r="AD2605" t="s">
        <v>78</v>
      </c>
      <c r="AE2605" t="s">
        <v>65</v>
      </c>
      <c r="AF2605" t="s">
        <v>49</v>
      </c>
      <c r="AG2605" t="s">
        <v>50</v>
      </c>
      <c r="AH2605">
        <v>0.33</v>
      </c>
      <c r="AI2605" t="s">
        <v>108</v>
      </c>
      <c r="AJ2605" t="s">
        <v>52</v>
      </c>
    </row>
    <row r="2606" spans="1:36">
      <c r="A2606" t="s">
        <v>3977</v>
      </c>
      <c r="B2606">
        <f>1</f>
        <v>1</v>
      </c>
      <c r="C2606" t="s">
        <v>116</v>
      </c>
      <c r="D2606" t="str">
        <f>VLOOKUP(Table1[[#This Row],[State Name]], Lookup!$A$2:$B$33, 2, FALSE)</f>
        <v>HP</v>
      </c>
      <c r="E2606" t="s">
        <v>33</v>
      </c>
      <c r="F2606">
        <v>2018</v>
      </c>
      <c r="G2606" t="s">
        <v>130</v>
      </c>
      <c r="H2606">
        <f t="shared" si="40"/>
        <v>4</v>
      </c>
      <c r="I2606" s="3">
        <f>DATE(Table1[[#This Row],[Year]],Table1[[#This Row],[Month_Number]],1)</f>
        <v>43191</v>
      </c>
      <c r="J2606" t="s">
        <v>146</v>
      </c>
      <c r="K2606" t="s">
        <v>1198</v>
      </c>
      <c r="L2606" t="s">
        <v>59</v>
      </c>
      <c r="M2606">
        <v>2</v>
      </c>
      <c r="N2606" t="s">
        <v>128</v>
      </c>
      <c r="O2606">
        <v>6</v>
      </c>
      <c r="P2606">
        <v>2</v>
      </c>
      <c r="Q2606" t="s">
        <v>87</v>
      </c>
      <c r="R2606" t="s">
        <v>40</v>
      </c>
      <c r="S2606" t="s">
        <v>62</v>
      </c>
      <c r="T2606" t="s">
        <v>63</v>
      </c>
      <c r="U2606" t="s">
        <v>106</v>
      </c>
      <c r="V2606">
        <v>30</v>
      </c>
      <c r="W2606">
        <v>33</v>
      </c>
      <c r="X2606" t="str">
        <f>IF(Table1[[#This Row],[Driver Age]]&lt;25,"(&lt;25) Young",IF(Table1[[#This Row],[Driver Age]]&lt;=60,"(25–60) Adult","(&gt;60) Senior"))</f>
        <v>(25–60) Adult</v>
      </c>
      <c r="Y2606" t="s">
        <v>44</v>
      </c>
      <c r="Z2606" t="s">
        <v>107</v>
      </c>
      <c r="AA2606" t="s">
        <v>76</v>
      </c>
      <c r="AB2606" t="s">
        <v>97</v>
      </c>
      <c r="AC2606">
        <v>1</v>
      </c>
      <c r="AD2606" t="s">
        <v>47</v>
      </c>
      <c r="AE2606" t="s">
        <v>65</v>
      </c>
      <c r="AF2606" t="s">
        <v>49</v>
      </c>
      <c r="AG2606" t="s">
        <v>50</v>
      </c>
      <c r="AH2606">
        <v>0.33</v>
      </c>
      <c r="AI2606" t="s">
        <v>80</v>
      </c>
      <c r="AJ2606" t="s">
        <v>109</v>
      </c>
    </row>
    <row r="2607" spans="1:36">
      <c r="A2607" t="s">
        <v>3978</v>
      </c>
      <c r="B2607">
        <f>1</f>
        <v>1</v>
      </c>
      <c r="C2607" t="s">
        <v>234</v>
      </c>
      <c r="D2607" t="str">
        <f>VLOOKUP(Table1[[#This Row],[State Name]], Lookup!$A$2:$B$33, 2, FALSE)</f>
        <v>TR</v>
      </c>
      <c r="E2607" t="s">
        <v>33</v>
      </c>
      <c r="F2607">
        <v>2018</v>
      </c>
      <c r="G2607" t="s">
        <v>83</v>
      </c>
      <c r="H2607">
        <f t="shared" si="40"/>
        <v>6</v>
      </c>
      <c r="I2607" s="3">
        <f>DATE(Table1[[#This Row],[Year]],Table1[[#This Row],[Month_Number]],1)</f>
        <v>43252</v>
      </c>
      <c r="J2607" t="s">
        <v>146</v>
      </c>
      <c r="K2607" t="s">
        <v>3979</v>
      </c>
      <c r="L2607" t="s">
        <v>59</v>
      </c>
      <c r="M2607">
        <v>5</v>
      </c>
      <c r="N2607" t="s">
        <v>128</v>
      </c>
      <c r="O2607">
        <v>3</v>
      </c>
      <c r="P2607">
        <v>5</v>
      </c>
      <c r="Q2607" t="s">
        <v>103</v>
      </c>
      <c r="R2607" t="s">
        <v>104</v>
      </c>
      <c r="S2607" t="s">
        <v>120</v>
      </c>
      <c r="T2607" t="s">
        <v>74</v>
      </c>
      <c r="U2607" t="s">
        <v>43</v>
      </c>
      <c r="V2607">
        <v>105</v>
      </c>
      <c r="W2607">
        <v>56</v>
      </c>
      <c r="X2607" t="str">
        <f>IF(Table1[[#This Row],[Driver Age]]&lt;25,"(&lt;25) Young",IF(Table1[[#This Row],[Driver Age]]&lt;=60,"(25–60) Adult","(&gt;60) Senior"))</f>
        <v>(25–60) Adult</v>
      </c>
      <c r="Y2607" t="s">
        <v>44</v>
      </c>
      <c r="Z2607" t="s">
        <v>107</v>
      </c>
      <c r="AA2607" t="s">
        <v>76</v>
      </c>
      <c r="AB2607" t="s">
        <v>97</v>
      </c>
      <c r="AC2607">
        <v>20</v>
      </c>
      <c r="AD2607" t="s">
        <v>114</v>
      </c>
      <c r="AE2607" t="s">
        <v>65</v>
      </c>
      <c r="AF2607" t="s">
        <v>49</v>
      </c>
      <c r="AG2607" t="s">
        <v>50</v>
      </c>
      <c r="AH2607">
        <v>1.67</v>
      </c>
      <c r="AI2607" t="s">
        <v>66</v>
      </c>
      <c r="AJ2607" t="s">
        <v>67</v>
      </c>
    </row>
    <row r="2608" spans="1:36">
      <c r="A2608" t="s">
        <v>3980</v>
      </c>
      <c r="B2608">
        <f>1</f>
        <v>1</v>
      </c>
      <c r="C2608" t="s">
        <v>32</v>
      </c>
      <c r="D2608" t="str">
        <f>VLOOKUP(Table1[[#This Row],[State Name]], Lookup!$A$2:$B$33, 2, FALSE)</f>
        <v>JK</v>
      </c>
      <c r="E2608" t="s">
        <v>33</v>
      </c>
      <c r="F2608">
        <v>2021</v>
      </c>
      <c r="G2608" t="s">
        <v>130</v>
      </c>
      <c r="H2608">
        <f t="shared" si="40"/>
        <v>4</v>
      </c>
      <c r="I2608" s="3">
        <f>DATE(Table1[[#This Row],[Year]],Table1[[#This Row],[Month_Number]],1)</f>
        <v>44287</v>
      </c>
      <c r="J2608" t="s">
        <v>95</v>
      </c>
      <c r="K2608" t="s">
        <v>2840</v>
      </c>
      <c r="L2608" t="s">
        <v>50</v>
      </c>
      <c r="M2608">
        <v>1</v>
      </c>
      <c r="N2608" t="s">
        <v>113</v>
      </c>
      <c r="O2608">
        <v>5</v>
      </c>
      <c r="P2608">
        <v>0</v>
      </c>
      <c r="Q2608" t="s">
        <v>119</v>
      </c>
      <c r="R2608" t="s">
        <v>61</v>
      </c>
      <c r="S2608" t="s">
        <v>62</v>
      </c>
      <c r="T2608" t="s">
        <v>105</v>
      </c>
      <c r="U2608" t="s">
        <v>43</v>
      </c>
      <c r="V2608">
        <v>85</v>
      </c>
      <c r="W2608">
        <v>49</v>
      </c>
      <c r="X2608" t="str">
        <f>IF(Table1[[#This Row],[Driver Age]]&lt;25,"(&lt;25) Young",IF(Table1[[#This Row],[Driver Age]]&lt;=60,"(25–60) Adult","(&gt;60) Senior"))</f>
        <v>(25–60) Adult</v>
      </c>
      <c r="Y2608" t="s">
        <v>44</v>
      </c>
      <c r="Z2608" t="s">
        <v>90</v>
      </c>
      <c r="AA2608" t="s">
        <v>45</v>
      </c>
      <c r="AB2608" t="s">
        <v>77</v>
      </c>
      <c r="AC2608">
        <v>4</v>
      </c>
      <c r="AD2608" t="s">
        <v>47</v>
      </c>
      <c r="AE2608" t="s">
        <v>48</v>
      </c>
      <c r="AF2608" t="s">
        <v>49</v>
      </c>
      <c r="AG2608" t="s">
        <v>143</v>
      </c>
      <c r="AH2608">
        <v>0</v>
      </c>
      <c r="AI2608" t="s">
        <v>108</v>
      </c>
      <c r="AJ2608" t="s">
        <v>91</v>
      </c>
    </row>
    <row r="2609" spans="1:36">
      <c r="A2609" t="s">
        <v>3981</v>
      </c>
      <c r="B2609">
        <f>1</f>
        <v>1</v>
      </c>
      <c r="C2609" t="s">
        <v>286</v>
      </c>
      <c r="D2609" t="str">
        <f>VLOOKUP(Table1[[#This Row],[State Name]], Lookup!$A$2:$B$33, 2, FALSE)</f>
        <v>GA</v>
      </c>
      <c r="E2609" t="s">
        <v>33</v>
      </c>
      <c r="F2609">
        <v>2023</v>
      </c>
      <c r="G2609" t="s">
        <v>171</v>
      </c>
      <c r="H2609">
        <f t="shared" si="40"/>
        <v>2</v>
      </c>
      <c r="I2609" s="3">
        <f>DATE(Table1[[#This Row],[Year]],Table1[[#This Row],[Month_Number]],1)</f>
        <v>44958</v>
      </c>
      <c r="J2609" t="s">
        <v>84</v>
      </c>
      <c r="K2609" t="s">
        <v>1383</v>
      </c>
      <c r="L2609" t="s">
        <v>37</v>
      </c>
      <c r="M2609">
        <v>1</v>
      </c>
      <c r="N2609" t="s">
        <v>71</v>
      </c>
      <c r="O2609">
        <v>5</v>
      </c>
      <c r="P2609">
        <v>4</v>
      </c>
      <c r="Q2609" t="s">
        <v>119</v>
      </c>
      <c r="R2609" t="s">
        <v>61</v>
      </c>
      <c r="S2609" t="s">
        <v>120</v>
      </c>
      <c r="T2609" t="s">
        <v>42</v>
      </c>
      <c r="U2609" t="s">
        <v>89</v>
      </c>
      <c r="V2609">
        <v>59</v>
      </c>
      <c r="W2609">
        <v>39</v>
      </c>
      <c r="X2609" t="str">
        <f>IF(Table1[[#This Row],[Driver Age]]&lt;25,"(&lt;25) Young",IF(Table1[[#This Row],[Driver Age]]&lt;=60,"(25–60) Adult","(&gt;60) Senior"))</f>
        <v>(25–60) Adult</v>
      </c>
      <c r="Y2609" t="s">
        <v>44</v>
      </c>
      <c r="Z2609" t="s">
        <v>107</v>
      </c>
      <c r="AA2609" t="s">
        <v>76</v>
      </c>
      <c r="AB2609" t="s">
        <v>97</v>
      </c>
      <c r="AC2609">
        <v>15</v>
      </c>
      <c r="AD2609" t="s">
        <v>135</v>
      </c>
      <c r="AE2609" t="s">
        <v>79</v>
      </c>
      <c r="AF2609" t="s">
        <v>26</v>
      </c>
      <c r="AG2609" t="s">
        <v>50</v>
      </c>
      <c r="AH2609">
        <v>0.8</v>
      </c>
      <c r="AI2609" t="s">
        <v>108</v>
      </c>
      <c r="AJ2609" t="s">
        <v>52</v>
      </c>
    </row>
    <row r="2610" spans="1:36">
      <c r="A2610" t="s">
        <v>3982</v>
      </c>
      <c r="B2610">
        <f>1</f>
        <v>1</v>
      </c>
      <c r="C2610" t="s">
        <v>145</v>
      </c>
      <c r="D2610" t="str">
        <f>VLOOKUP(Table1[[#This Row],[State Name]], Lookup!$A$2:$B$33, 2, FALSE)</f>
        <v>TS</v>
      </c>
      <c r="E2610" t="s">
        <v>33</v>
      </c>
      <c r="F2610">
        <v>2020</v>
      </c>
      <c r="G2610" t="s">
        <v>34</v>
      </c>
      <c r="H2610">
        <f t="shared" si="40"/>
        <v>5</v>
      </c>
      <c r="I2610" s="3">
        <f>DATE(Table1[[#This Row],[Year]],Table1[[#This Row],[Month_Number]],1)</f>
        <v>43952</v>
      </c>
      <c r="J2610" t="s">
        <v>35</v>
      </c>
      <c r="K2610" t="s">
        <v>547</v>
      </c>
      <c r="L2610" t="s">
        <v>37</v>
      </c>
      <c r="M2610">
        <v>3</v>
      </c>
      <c r="N2610" t="s">
        <v>86</v>
      </c>
      <c r="O2610">
        <v>0</v>
      </c>
      <c r="P2610">
        <v>5</v>
      </c>
      <c r="Q2610" t="s">
        <v>39</v>
      </c>
      <c r="R2610" t="s">
        <v>88</v>
      </c>
      <c r="S2610" t="s">
        <v>62</v>
      </c>
      <c r="T2610" t="s">
        <v>63</v>
      </c>
      <c r="U2610" t="s">
        <v>106</v>
      </c>
      <c r="V2610">
        <v>50</v>
      </c>
      <c r="W2610">
        <v>38</v>
      </c>
      <c r="X2610" t="str">
        <f>IF(Table1[[#This Row],[Driver Age]]&lt;25,"(&lt;25) Young",IF(Table1[[#This Row],[Driver Age]]&lt;=60,"(25–60) Adult","(&gt;60) Senior"))</f>
        <v>(25–60) Adult</v>
      </c>
      <c r="Y2610" t="s">
        <v>75</v>
      </c>
      <c r="Z2610" t="s">
        <v>90</v>
      </c>
      <c r="AA2610" t="s">
        <v>45</v>
      </c>
      <c r="AB2610" t="s">
        <v>46</v>
      </c>
      <c r="AC2610">
        <v>7</v>
      </c>
      <c r="AD2610" t="s">
        <v>78</v>
      </c>
      <c r="AE2610" t="s">
        <v>48</v>
      </c>
      <c r="AF2610" t="s">
        <v>49</v>
      </c>
      <c r="AG2610" t="s">
        <v>50</v>
      </c>
      <c r="AH2610">
        <v>0</v>
      </c>
      <c r="AI2610" t="s">
        <v>108</v>
      </c>
      <c r="AJ2610" t="s">
        <v>52</v>
      </c>
    </row>
    <row r="2611" spans="1:36">
      <c r="A2611" t="s">
        <v>3983</v>
      </c>
      <c r="B2611">
        <f>1</f>
        <v>1</v>
      </c>
      <c r="C2611" t="s">
        <v>99</v>
      </c>
      <c r="D2611" t="str">
        <f>VLOOKUP(Table1[[#This Row],[State Name]], Lookup!$A$2:$B$33, 2, FALSE)</f>
        <v>ML</v>
      </c>
      <c r="E2611" t="s">
        <v>33</v>
      </c>
      <c r="F2611">
        <v>2021</v>
      </c>
      <c r="G2611" t="s">
        <v>117</v>
      </c>
      <c r="H2611">
        <f t="shared" si="40"/>
        <v>12</v>
      </c>
      <c r="I2611" s="3">
        <f>DATE(Table1[[#This Row],[Year]],Table1[[#This Row],[Month_Number]],1)</f>
        <v>44531</v>
      </c>
      <c r="J2611" t="s">
        <v>101</v>
      </c>
      <c r="K2611" t="s">
        <v>2092</v>
      </c>
      <c r="L2611" t="s">
        <v>59</v>
      </c>
      <c r="M2611">
        <v>4</v>
      </c>
      <c r="N2611" t="s">
        <v>38</v>
      </c>
      <c r="O2611">
        <v>8</v>
      </c>
      <c r="P2611">
        <v>5</v>
      </c>
      <c r="Q2611" t="s">
        <v>119</v>
      </c>
      <c r="R2611" t="s">
        <v>40</v>
      </c>
      <c r="S2611" t="s">
        <v>41</v>
      </c>
      <c r="T2611" t="s">
        <v>63</v>
      </c>
      <c r="U2611" t="s">
        <v>43</v>
      </c>
      <c r="V2611">
        <v>65</v>
      </c>
      <c r="W2611">
        <v>26</v>
      </c>
      <c r="X2611" t="str">
        <f>IF(Table1[[#This Row],[Driver Age]]&lt;25,"(&lt;25) Young",IF(Table1[[#This Row],[Driver Age]]&lt;=60,"(25–60) Adult","(&gt;60) Senior"))</f>
        <v>(25–60) Adult</v>
      </c>
      <c r="Y2611" t="s">
        <v>75</v>
      </c>
      <c r="Z2611" t="s">
        <v>33</v>
      </c>
      <c r="AA2611" t="s">
        <v>45</v>
      </c>
      <c r="AB2611" t="s">
        <v>97</v>
      </c>
      <c r="AC2611">
        <v>3</v>
      </c>
      <c r="AD2611" t="s">
        <v>47</v>
      </c>
      <c r="AE2611" t="s">
        <v>48</v>
      </c>
      <c r="AF2611" t="s">
        <v>49</v>
      </c>
      <c r="AG2611" t="s">
        <v>50</v>
      </c>
      <c r="AH2611">
        <v>0.62</v>
      </c>
      <c r="AI2611" t="s">
        <v>80</v>
      </c>
      <c r="AJ2611" t="s">
        <v>52</v>
      </c>
    </row>
    <row r="2612" spans="1:36">
      <c r="A2612" t="s">
        <v>3984</v>
      </c>
      <c r="B2612">
        <f>1</f>
        <v>1</v>
      </c>
      <c r="C2612" t="s">
        <v>318</v>
      </c>
      <c r="D2612" t="str">
        <f>VLOOKUP(Table1[[#This Row],[State Name]], Lookup!$A$2:$B$33, 2, FALSE)</f>
        <v>PB</v>
      </c>
      <c r="E2612" t="s">
        <v>33</v>
      </c>
      <c r="F2612">
        <v>2023</v>
      </c>
      <c r="G2612" t="s">
        <v>117</v>
      </c>
      <c r="H2612">
        <f t="shared" si="40"/>
        <v>12</v>
      </c>
      <c r="I2612" s="3">
        <f>DATE(Table1[[#This Row],[Year]],Table1[[#This Row],[Month_Number]],1)</f>
        <v>45261</v>
      </c>
      <c r="J2612" t="s">
        <v>84</v>
      </c>
      <c r="K2612" t="s">
        <v>1473</v>
      </c>
      <c r="L2612" t="s">
        <v>50</v>
      </c>
      <c r="M2612">
        <v>2</v>
      </c>
      <c r="N2612" t="s">
        <v>71</v>
      </c>
      <c r="O2612">
        <v>4</v>
      </c>
      <c r="P2612">
        <v>5</v>
      </c>
      <c r="Q2612" t="s">
        <v>87</v>
      </c>
      <c r="R2612" t="s">
        <v>104</v>
      </c>
      <c r="S2612" t="s">
        <v>73</v>
      </c>
      <c r="T2612" t="s">
        <v>74</v>
      </c>
      <c r="U2612" t="s">
        <v>43</v>
      </c>
      <c r="V2612">
        <v>54</v>
      </c>
      <c r="W2612">
        <v>23</v>
      </c>
      <c r="X2612" t="str">
        <f>IF(Table1[[#This Row],[Driver Age]]&lt;25,"(&lt;25) Young",IF(Table1[[#This Row],[Driver Age]]&lt;=60,"(25–60) Adult","(&gt;60) Senior"))</f>
        <v>(&lt;25) Young</v>
      </c>
      <c r="Y2612" t="s">
        <v>75</v>
      </c>
      <c r="Z2612" t="s">
        <v>33</v>
      </c>
      <c r="AA2612" t="s">
        <v>76</v>
      </c>
      <c r="AB2612" t="s">
        <v>77</v>
      </c>
      <c r="AC2612">
        <v>20</v>
      </c>
      <c r="AD2612" t="s">
        <v>114</v>
      </c>
      <c r="AE2612" t="s">
        <v>79</v>
      </c>
      <c r="AF2612" t="s">
        <v>26</v>
      </c>
      <c r="AG2612" t="s">
        <v>50</v>
      </c>
      <c r="AH2612">
        <v>1.25</v>
      </c>
      <c r="AI2612" t="s">
        <v>168</v>
      </c>
      <c r="AJ2612" t="s">
        <v>52</v>
      </c>
    </row>
    <row r="2613" spans="1:36">
      <c r="A2613" t="s">
        <v>3985</v>
      </c>
      <c r="B2613">
        <f>1</f>
        <v>1</v>
      </c>
      <c r="C2613" t="s">
        <v>166</v>
      </c>
      <c r="D2613" t="str">
        <f>VLOOKUP(Table1[[#This Row],[State Name]], Lookup!$A$2:$B$33, 2, FALSE)</f>
        <v>MP</v>
      </c>
      <c r="E2613" t="s">
        <v>33</v>
      </c>
      <c r="F2613">
        <v>2018</v>
      </c>
      <c r="G2613" t="s">
        <v>192</v>
      </c>
      <c r="H2613">
        <f t="shared" si="40"/>
        <v>3</v>
      </c>
      <c r="I2613" s="3">
        <f>DATE(Table1[[#This Row],[Year]],Table1[[#This Row],[Month_Number]],1)</f>
        <v>43160</v>
      </c>
      <c r="J2613" t="s">
        <v>146</v>
      </c>
      <c r="K2613" t="s">
        <v>179</v>
      </c>
      <c r="L2613" t="s">
        <v>37</v>
      </c>
      <c r="M2613">
        <v>4</v>
      </c>
      <c r="N2613" t="s">
        <v>113</v>
      </c>
      <c r="O2613">
        <v>9</v>
      </c>
      <c r="P2613">
        <v>1</v>
      </c>
      <c r="Q2613" t="s">
        <v>103</v>
      </c>
      <c r="R2613" t="s">
        <v>104</v>
      </c>
      <c r="S2613" t="s">
        <v>62</v>
      </c>
      <c r="T2613" t="s">
        <v>63</v>
      </c>
      <c r="U2613" t="s">
        <v>89</v>
      </c>
      <c r="V2613">
        <v>111</v>
      </c>
      <c r="W2613">
        <v>52</v>
      </c>
      <c r="X2613" t="str">
        <f>IF(Table1[[#This Row],[Driver Age]]&lt;25,"(&lt;25) Young",IF(Table1[[#This Row],[Driver Age]]&lt;=60,"(25–60) Adult","(&gt;60) Senior"))</f>
        <v>(25–60) Adult</v>
      </c>
      <c r="Y2613" t="s">
        <v>75</v>
      </c>
      <c r="Z2613" t="s">
        <v>107</v>
      </c>
      <c r="AA2613" t="s">
        <v>45</v>
      </c>
      <c r="AB2613" t="s">
        <v>64</v>
      </c>
      <c r="AC2613">
        <v>13</v>
      </c>
      <c r="AD2613" t="s">
        <v>135</v>
      </c>
      <c r="AE2613" t="s">
        <v>65</v>
      </c>
      <c r="AF2613" t="s">
        <v>49</v>
      </c>
      <c r="AG2613" t="s">
        <v>50</v>
      </c>
      <c r="AH2613">
        <v>0.11</v>
      </c>
      <c r="AI2613" t="s">
        <v>66</v>
      </c>
      <c r="AJ2613" t="s">
        <v>81</v>
      </c>
    </row>
    <row r="2614" spans="1:36">
      <c r="A2614" t="s">
        <v>3986</v>
      </c>
      <c r="B2614">
        <f>1</f>
        <v>1</v>
      </c>
      <c r="C2614" t="s">
        <v>69</v>
      </c>
      <c r="D2614" t="str">
        <f>VLOOKUP(Table1[[#This Row],[State Name]], Lookup!$A$2:$B$33, 2, FALSE)</f>
        <v>CG</v>
      </c>
      <c r="E2614" t="s">
        <v>33</v>
      </c>
      <c r="F2614">
        <v>2023</v>
      </c>
      <c r="G2614" t="s">
        <v>124</v>
      </c>
      <c r="H2614">
        <f t="shared" si="40"/>
        <v>7</v>
      </c>
      <c r="I2614" s="3">
        <f>DATE(Table1[[#This Row],[Year]],Table1[[#This Row],[Month_Number]],1)</f>
        <v>45108</v>
      </c>
      <c r="J2614" t="s">
        <v>101</v>
      </c>
      <c r="K2614" t="s">
        <v>468</v>
      </c>
      <c r="L2614" t="s">
        <v>50</v>
      </c>
      <c r="M2614">
        <v>1</v>
      </c>
      <c r="N2614" t="s">
        <v>162</v>
      </c>
      <c r="O2614">
        <v>2</v>
      </c>
      <c r="P2614">
        <v>0</v>
      </c>
      <c r="Q2614" t="s">
        <v>39</v>
      </c>
      <c r="R2614" t="s">
        <v>104</v>
      </c>
      <c r="S2614" t="s">
        <v>62</v>
      </c>
      <c r="T2614" t="s">
        <v>63</v>
      </c>
      <c r="U2614" t="s">
        <v>89</v>
      </c>
      <c r="V2614">
        <v>118</v>
      </c>
      <c r="W2614">
        <v>45</v>
      </c>
      <c r="X2614" t="str">
        <f>IF(Table1[[#This Row],[Driver Age]]&lt;25,"(&lt;25) Young",IF(Table1[[#This Row],[Driver Age]]&lt;=60,"(25–60) Adult","(&gt;60) Senior"))</f>
        <v>(25–60) Adult</v>
      </c>
      <c r="Y2614" t="s">
        <v>75</v>
      </c>
      <c r="Z2614" t="s">
        <v>33</v>
      </c>
      <c r="AA2614" t="s">
        <v>76</v>
      </c>
      <c r="AB2614" t="s">
        <v>77</v>
      </c>
      <c r="AC2614">
        <v>21</v>
      </c>
      <c r="AD2614" t="s">
        <v>47</v>
      </c>
      <c r="AE2614" t="s">
        <v>79</v>
      </c>
      <c r="AF2614" t="s">
        <v>49</v>
      </c>
      <c r="AG2614" t="s">
        <v>143</v>
      </c>
      <c r="AH2614">
        <v>0</v>
      </c>
      <c r="AI2614" t="s">
        <v>108</v>
      </c>
      <c r="AJ2614" t="s">
        <v>81</v>
      </c>
    </row>
    <row r="2615" spans="1:36">
      <c r="A2615" t="s">
        <v>3987</v>
      </c>
      <c r="B2615">
        <f>1</f>
        <v>1</v>
      </c>
      <c r="C2615" t="s">
        <v>311</v>
      </c>
      <c r="D2615" t="str">
        <f>VLOOKUP(Table1[[#This Row],[State Name]], Lookup!$A$2:$B$33, 2, FALSE)</f>
        <v>JH</v>
      </c>
      <c r="E2615" t="s">
        <v>33</v>
      </c>
      <c r="F2615">
        <v>2019</v>
      </c>
      <c r="G2615" t="s">
        <v>130</v>
      </c>
      <c r="H2615">
        <f t="shared" si="40"/>
        <v>4</v>
      </c>
      <c r="I2615" s="3">
        <f>DATE(Table1[[#This Row],[Year]],Table1[[#This Row],[Month_Number]],1)</f>
        <v>43556</v>
      </c>
      <c r="J2615" t="s">
        <v>154</v>
      </c>
      <c r="K2615" t="s">
        <v>3988</v>
      </c>
      <c r="L2615" t="s">
        <v>59</v>
      </c>
      <c r="M2615">
        <v>3</v>
      </c>
      <c r="N2615" t="s">
        <v>38</v>
      </c>
      <c r="O2615">
        <v>10</v>
      </c>
      <c r="P2615">
        <v>1</v>
      </c>
      <c r="Q2615" t="s">
        <v>87</v>
      </c>
      <c r="R2615" t="s">
        <v>61</v>
      </c>
      <c r="S2615" t="s">
        <v>62</v>
      </c>
      <c r="T2615" t="s">
        <v>74</v>
      </c>
      <c r="U2615" t="s">
        <v>33</v>
      </c>
      <c r="V2615">
        <v>38</v>
      </c>
      <c r="W2615">
        <v>42</v>
      </c>
      <c r="X2615" t="str">
        <f>IF(Table1[[#This Row],[Driver Age]]&lt;25,"(&lt;25) Young",IF(Table1[[#This Row],[Driver Age]]&lt;=60,"(25–60) Adult","(&gt;60) Senior"))</f>
        <v>(25–60) Adult</v>
      </c>
      <c r="Y2615" t="s">
        <v>44</v>
      </c>
      <c r="Z2615" t="s">
        <v>33</v>
      </c>
      <c r="AA2615" t="s">
        <v>76</v>
      </c>
      <c r="AB2615" t="s">
        <v>77</v>
      </c>
      <c r="AC2615">
        <v>5</v>
      </c>
      <c r="AD2615" t="s">
        <v>78</v>
      </c>
      <c r="AE2615" t="s">
        <v>65</v>
      </c>
      <c r="AF2615" t="s">
        <v>26</v>
      </c>
      <c r="AG2615" t="s">
        <v>50</v>
      </c>
      <c r="AH2615">
        <v>0.1</v>
      </c>
      <c r="AI2615" t="s">
        <v>108</v>
      </c>
      <c r="AJ2615" t="s">
        <v>109</v>
      </c>
    </row>
    <row r="2616" spans="1:36">
      <c r="A2616" t="s">
        <v>3989</v>
      </c>
      <c r="B2616">
        <f>1</f>
        <v>1</v>
      </c>
      <c r="C2616" t="s">
        <v>183</v>
      </c>
      <c r="D2616" t="str">
        <f>VLOOKUP(Table1[[#This Row],[State Name]], Lookup!$A$2:$B$33, 2, FALSE)</f>
        <v>TN</v>
      </c>
      <c r="E2616" t="s">
        <v>184</v>
      </c>
      <c r="F2616">
        <v>2022</v>
      </c>
      <c r="G2616" t="s">
        <v>130</v>
      </c>
      <c r="H2616">
        <f t="shared" si="40"/>
        <v>4</v>
      </c>
      <c r="I2616" s="3">
        <f>DATE(Table1[[#This Row],[Year]],Table1[[#This Row],[Month_Number]],1)</f>
        <v>44652</v>
      </c>
      <c r="J2616" t="s">
        <v>146</v>
      </c>
      <c r="K2616" t="s">
        <v>278</v>
      </c>
      <c r="L2616" t="s">
        <v>37</v>
      </c>
      <c r="M2616">
        <v>2</v>
      </c>
      <c r="N2616" t="s">
        <v>60</v>
      </c>
      <c r="O2616">
        <v>6</v>
      </c>
      <c r="P2616">
        <v>5</v>
      </c>
      <c r="Q2616" t="s">
        <v>87</v>
      </c>
      <c r="R2616" t="s">
        <v>61</v>
      </c>
      <c r="S2616" t="s">
        <v>120</v>
      </c>
      <c r="T2616" t="s">
        <v>74</v>
      </c>
      <c r="U2616" t="s">
        <v>106</v>
      </c>
      <c r="V2616">
        <v>39</v>
      </c>
      <c r="W2616">
        <v>45</v>
      </c>
      <c r="X2616" t="str">
        <f>IF(Table1[[#This Row],[Driver Age]]&lt;25,"(&lt;25) Young",IF(Table1[[#This Row],[Driver Age]]&lt;=60,"(25–60) Adult","(&gt;60) Senior"))</f>
        <v>(25–60) Adult</v>
      </c>
      <c r="Y2616" t="s">
        <v>75</v>
      </c>
      <c r="Z2616" t="s">
        <v>33</v>
      </c>
      <c r="AA2616" t="s">
        <v>76</v>
      </c>
      <c r="AB2616" t="s">
        <v>97</v>
      </c>
      <c r="AC2616">
        <v>10</v>
      </c>
      <c r="AD2616" t="s">
        <v>78</v>
      </c>
      <c r="AE2616" t="s">
        <v>79</v>
      </c>
      <c r="AF2616" t="s">
        <v>49</v>
      </c>
      <c r="AG2616" t="s">
        <v>50</v>
      </c>
      <c r="AH2616">
        <v>0.83</v>
      </c>
      <c r="AI2616" t="s">
        <v>108</v>
      </c>
      <c r="AJ2616" t="s">
        <v>109</v>
      </c>
    </row>
    <row r="2617" spans="1:36">
      <c r="A2617" t="s">
        <v>3990</v>
      </c>
      <c r="B2617">
        <f>1</f>
        <v>1</v>
      </c>
      <c r="C2617" t="s">
        <v>311</v>
      </c>
      <c r="D2617" t="str">
        <f>VLOOKUP(Table1[[#This Row],[State Name]], Lookup!$A$2:$B$33, 2, FALSE)</f>
        <v>JH</v>
      </c>
      <c r="E2617" t="s">
        <v>33</v>
      </c>
      <c r="F2617">
        <v>2020</v>
      </c>
      <c r="G2617" t="s">
        <v>111</v>
      </c>
      <c r="H2617">
        <f t="shared" si="40"/>
        <v>10</v>
      </c>
      <c r="I2617" s="3">
        <f>DATE(Table1[[#This Row],[Year]],Table1[[#This Row],[Month_Number]],1)</f>
        <v>44105</v>
      </c>
      <c r="J2617" t="s">
        <v>57</v>
      </c>
      <c r="K2617" t="s">
        <v>3976</v>
      </c>
      <c r="L2617" t="s">
        <v>37</v>
      </c>
      <c r="M2617">
        <v>5</v>
      </c>
      <c r="N2617" t="s">
        <v>60</v>
      </c>
      <c r="O2617">
        <v>10</v>
      </c>
      <c r="P2617">
        <v>0</v>
      </c>
      <c r="Q2617" t="s">
        <v>103</v>
      </c>
      <c r="R2617" t="s">
        <v>104</v>
      </c>
      <c r="S2617" t="s">
        <v>41</v>
      </c>
      <c r="T2617" t="s">
        <v>63</v>
      </c>
      <c r="U2617" t="s">
        <v>89</v>
      </c>
      <c r="V2617">
        <v>35</v>
      </c>
      <c r="W2617">
        <v>21</v>
      </c>
      <c r="X2617" t="str">
        <f>IF(Table1[[#This Row],[Driver Age]]&lt;25,"(&lt;25) Young",IF(Table1[[#This Row],[Driver Age]]&lt;=60,"(25–60) Adult","(&gt;60) Senior"))</f>
        <v>(&lt;25) Young</v>
      </c>
      <c r="Y2617" t="s">
        <v>44</v>
      </c>
      <c r="Z2617" t="s">
        <v>90</v>
      </c>
      <c r="AA2617" t="s">
        <v>76</v>
      </c>
      <c r="AB2617" t="s">
        <v>64</v>
      </c>
      <c r="AC2617">
        <v>6</v>
      </c>
      <c r="AD2617" t="s">
        <v>78</v>
      </c>
      <c r="AE2617" t="s">
        <v>48</v>
      </c>
      <c r="AF2617" t="s">
        <v>49</v>
      </c>
      <c r="AG2617" t="s">
        <v>143</v>
      </c>
      <c r="AH2617">
        <v>0</v>
      </c>
      <c r="AI2617" t="s">
        <v>168</v>
      </c>
      <c r="AJ2617" t="s">
        <v>109</v>
      </c>
    </row>
    <row r="2618" spans="1:36">
      <c r="A2618" t="s">
        <v>3991</v>
      </c>
      <c r="B2618">
        <f>1</f>
        <v>1</v>
      </c>
      <c r="C2618" t="s">
        <v>93</v>
      </c>
      <c r="D2618" t="str">
        <f>VLOOKUP(Table1[[#This Row],[State Name]], Lookup!$A$2:$B$33, 2, FALSE)</f>
        <v>SK</v>
      </c>
      <c r="E2618" t="s">
        <v>33</v>
      </c>
      <c r="F2618">
        <v>2022</v>
      </c>
      <c r="G2618" t="s">
        <v>130</v>
      </c>
      <c r="H2618">
        <f t="shared" si="40"/>
        <v>4</v>
      </c>
      <c r="I2618" s="3">
        <f>DATE(Table1[[#This Row],[Year]],Table1[[#This Row],[Month_Number]],1)</f>
        <v>44652</v>
      </c>
      <c r="J2618" t="s">
        <v>101</v>
      </c>
      <c r="K2618" t="s">
        <v>780</v>
      </c>
      <c r="L2618" t="s">
        <v>59</v>
      </c>
      <c r="M2618">
        <v>2</v>
      </c>
      <c r="N2618" t="s">
        <v>128</v>
      </c>
      <c r="O2618">
        <v>7</v>
      </c>
      <c r="P2618">
        <v>0</v>
      </c>
      <c r="Q2618" t="s">
        <v>87</v>
      </c>
      <c r="R2618" t="s">
        <v>104</v>
      </c>
      <c r="S2618" t="s">
        <v>41</v>
      </c>
      <c r="T2618" t="s">
        <v>63</v>
      </c>
      <c r="U2618" t="s">
        <v>43</v>
      </c>
      <c r="V2618">
        <v>54</v>
      </c>
      <c r="W2618">
        <v>56</v>
      </c>
      <c r="X2618" t="str">
        <f>IF(Table1[[#This Row],[Driver Age]]&lt;25,"(&lt;25) Young",IF(Table1[[#This Row],[Driver Age]]&lt;=60,"(25–60) Adult","(&gt;60) Senior"))</f>
        <v>(25–60) Adult</v>
      </c>
      <c r="Y2618" t="s">
        <v>44</v>
      </c>
      <c r="Z2618" t="s">
        <v>33</v>
      </c>
      <c r="AA2618" t="s">
        <v>45</v>
      </c>
      <c r="AB2618" t="s">
        <v>46</v>
      </c>
      <c r="AC2618">
        <v>12</v>
      </c>
      <c r="AD2618" t="s">
        <v>135</v>
      </c>
      <c r="AE2618" t="s">
        <v>79</v>
      </c>
      <c r="AF2618" t="s">
        <v>49</v>
      </c>
      <c r="AG2618" t="s">
        <v>143</v>
      </c>
      <c r="AH2618">
        <v>0</v>
      </c>
      <c r="AI2618" t="s">
        <v>66</v>
      </c>
      <c r="AJ2618" t="s">
        <v>52</v>
      </c>
    </row>
    <row r="2619" spans="1:36">
      <c r="A2619" t="s">
        <v>3992</v>
      </c>
      <c r="B2619">
        <f>1</f>
        <v>1</v>
      </c>
      <c r="C2619" t="s">
        <v>253</v>
      </c>
      <c r="D2619" t="str">
        <f>VLOOKUP(Table1[[#This Row],[State Name]], Lookup!$A$2:$B$33, 2, FALSE)</f>
        <v>UK</v>
      </c>
      <c r="E2619" t="s">
        <v>33</v>
      </c>
      <c r="F2619">
        <v>2023</v>
      </c>
      <c r="G2619" t="s">
        <v>130</v>
      </c>
      <c r="H2619">
        <f t="shared" si="40"/>
        <v>4</v>
      </c>
      <c r="I2619" s="3">
        <f>DATE(Table1[[#This Row],[Year]],Table1[[#This Row],[Month_Number]],1)</f>
        <v>45017</v>
      </c>
      <c r="J2619" t="s">
        <v>84</v>
      </c>
      <c r="K2619" t="s">
        <v>2160</v>
      </c>
      <c r="L2619" t="s">
        <v>50</v>
      </c>
      <c r="M2619">
        <v>2</v>
      </c>
      <c r="N2619" t="s">
        <v>71</v>
      </c>
      <c r="O2619">
        <v>7</v>
      </c>
      <c r="P2619">
        <v>3</v>
      </c>
      <c r="Q2619" t="s">
        <v>119</v>
      </c>
      <c r="R2619" t="s">
        <v>88</v>
      </c>
      <c r="S2619" t="s">
        <v>62</v>
      </c>
      <c r="T2619" t="s">
        <v>63</v>
      </c>
      <c r="U2619" t="s">
        <v>43</v>
      </c>
      <c r="V2619">
        <v>44</v>
      </c>
      <c r="W2619">
        <v>20</v>
      </c>
      <c r="X2619" t="str">
        <f>IF(Table1[[#This Row],[Driver Age]]&lt;25,"(&lt;25) Young",IF(Table1[[#This Row],[Driver Age]]&lt;=60,"(25–60) Adult","(&gt;60) Senior"))</f>
        <v>(&lt;25) Young</v>
      </c>
      <c r="Y2619" t="s">
        <v>44</v>
      </c>
      <c r="Z2619" t="s">
        <v>90</v>
      </c>
      <c r="AA2619" t="s">
        <v>76</v>
      </c>
      <c r="AB2619" t="s">
        <v>77</v>
      </c>
      <c r="AC2619">
        <v>2</v>
      </c>
      <c r="AD2619" t="s">
        <v>47</v>
      </c>
      <c r="AE2619" t="s">
        <v>79</v>
      </c>
      <c r="AF2619" t="s">
        <v>26</v>
      </c>
      <c r="AG2619" t="s">
        <v>50</v>
      </c>
      <c r="AH2619">
        <v>0.43</v>
      </c>
      <c r="AI2619" t="s">
        <v>168</v>
      </c>
      <c r="AJ2619" t="s">
        <v>109</v>
      </c>
    </row>
    <row r="2620" spans="1:36">
      <c r="A2620" t="s">
        <v>3993</v>
      </c>
      <c r="B2620">
        <f>1</f>
        <v>1</v>
      </c>
      <c r="C2620" t="s">
        <v>286</v>
      </c>
      <c r="D2620" t="str">
        <f>VLOOKUP(Table1[[#This Row],[State Name]], Lookup!$A$2:$B$33, 2, FALSE)</f>
        <v>GA</v>
      </c>
      <c r="E2620" t="s">
        <v>33</v>
      </c>
      <c r="F2620">
        <v>2020</v>
      </c>
      <c r="G2620" t="s">
        <v>111</v>
      </c>
      <c r="H2620">
        <f t="shared" si="40"/>
        <v>10</v>
      </c>
      <c r="I2620" s="3">
        <f>DATE(Table1[[#This Row],[Year]],Table1[[#This Row],[Month_Number]],1)</f>
        <v>44105</v>
      </c>
      <c r="J2620" t="s">
        <v>84</v>
      </c>
      <c r="K2620" t="s">
        <v>1985</v>
      </c>
      <c r="L2620" t="s">
        <v>50</v>
      </c>
      <c r="M2620">
        <v>2</v>
      </c>
      <c r="N2620" t="s">
        <v>60</v>
      </c>
      <c r="O2620">
        <v>6</v>
      </c>
      <c r="P2620">
        <v>5</v>
      </c>
      <c r="Q2620" t="s">
        <v>103</v>
      </c>
      <c r="R2620" t="s">
        <v>61</v>
      </c>
      <c r="S2620" t="s">
        <v>41</v>
      </c>
      <c r="T2620" t="s">
        <v>74</v>
      </c>
      <c r="U2620" t="s">
        <v>33</v>
      </c>
      <c r="V2620">
        <v>110</v>
      </c>
      <c r="W2620">
        <v>35</v>
      </c>
      <c r="X2620" t="str">
        <f>IF(Table1[[#This Row],[Driver Age]]&lt;25,"(&lt;25) Young",IF(Table1[[#This Row],[Driver Age]]&lt;=60,"(25–60) Adult","(&gt;60) Senior"))</f>
        <v>(25–60) Adult</v>
      </c>
      <c r="Y2620" t="s">
        <v>44</v>
      </c>
      <c r="Z2620" t="s">
        <v>90</v>
      </c>
      <c r="AA2620" t="s">
        <v>76</v>
      </c>
      <c r="AB2620" t="s">
        <v>46</v>
      </c>
      <c r="AC2620">
        <v>22</v>
      </c>
      <c r="AD2620" t="s">
        <v>47</v>
      </c>
      <c r="AE2620" t="s">
        <v>48</v>
      </c>
      <c r="AF2620" t="s">
        <v>26</v>
      </c>
      <c r="AG2620" t="s">
        <v>50</v>
      </c>
      <c r="AH2620">
        <v>0.83</v>
      </c>
      <c r="AI2620" t="s">
        <v>108</v>
      </c>
      <c r="AJ2620" t="s">
        <v>81</v>
      </c>
    </row>
    <row r="2621" spans="1:36">
      <c r="A2621" t="s">
        <v>3994</v>
      </c>
      <c r="B2621">
        <f>1</f>
        <v>1</v>
      </c>
      <c r="C2621" t="s">
        <v>116</v>
      </c>
      <c r="D2621" t="str">
        <f>VLOOKUP(Table1[[#This Row],[State Name]], Lookup!$A$2:$B$33, 2, FALSE)</f>
        <v>HP</v>
      </c>
      <c r="E2621" t="s">
        <v>33</v>
      </c>
      <c r="F2621">
        <v>2022</v>
      </c>
      <c r="G2621" t="s">
        <v>34</v>
      </c>
      <c r="H2621">
        <f t="shared" si="40"/>
        <v>5</v>
      </c>
      <c r="I2621" s="3">
        <f>DATE(Table1[[#This Row],[Year]],Table1[[#This Row],[Month_Number]],1)</f>
        <v>44682</v>
      </c>
      <c r="J2621" t="s">
        <v>95</v>
      </c>
      <c r="K2621" t="s">
        <v>1724</v>
      </c>
      <c r="L2621" t="s">
        <v>50</v>
      </c>
      <c r="M2621">
        <v>1</v>
      </c>
      <c r="N2621" t="s">
        <v>71</v>
      </c>
      <c r="O2621">
        <v>5</v>
      </c>
      <c r="P2621">
        <v>2</v>
      </c>
      <c r="Q2621" t="s">
        <v>103</v>
      </c>
      <c r="R2621" t="s">
        <v>40</v>
      </c>
      <c r="S2621" t="s">
        <v>41</v>
      </c>
      <c r="T2621" t="s">
        <v>105</v>
      </c>
      <c r="U2621" t="s">
        <v>89</v>
      </c>
      <c r="V2621">
        <v>65</v>
      </c>
      <c r="W2621">
        <v>30</v>
      </c>
      <c r="X2621" t="str">
        <f>IF(Table1[[#This Row],[Driver Age]]&lt;25,"(&lt;25) Young",IF(Table1[[#This Row],[Driver Age]]&lt;=60,"(25–60) Adult","(&gt;60) Senior"))</f>
        <v>(25–60) Adult</v>
      </c>
      <c r="Y2621" t="s">
        <v>75</v>
      </c>
      <c r="Z2621" t="s">
        <v>90</v>
      </c>
      <c r="AA2621" t="s">
        <v>45</v>
      </c>
      <c r="AB2621" t="s">
        <v>77</v>
      </c>
      <c r="AC2621">
        <v>19</v>
      </c>
      <c r="AD2621" t="s">
        <v>114</v>
      </c>
      <c r="AE2621" t="s">
        <v>79</v>
      </c>
      <c r="AF2621" t="s">
        <v>49</v>
      </c>
      <c r="AG2621" t="s">
        <v>50</v>
      </c>
      <c r="AH2621">
        <v>0.4</v>
      </c>
      <c r="AI2621" t="s">
        <v>80</v>
      </c>
      <c r="AJ2621" t="s">
        <v>52</v>
      </c>
    </row>
    <row r="2622" spans="1:36">
      <c r="A2622" t="s">
        <v>3995</v>
      </c>
      <c r="B2622">
        <f>1</f>
        <v>1</v>
      </c>
      <c r="C2622" t="s">
        <v>157</v>
      </c>
      <c r="D2622" t="str">
        <f>VLOOKUP(Table1[[#This Row],[State Name]], Lookup!$A$2:$B$33, 2, FALSE)</f>
        <v>KA</v>
      </c>
      <c r="E2622" t="s">
        <v>258</v>
      </c>
      <c r="F2622">
        <v>2020</v>
      </c>
      <c r="G2622" t="s">
        <v>171</v>
      </c>
      <c r="H2622">
        <f t="shared" si="40"/>
        <v>2</v>
      </c>
      <c r="I2622" s="3">
        <f>DATE(Table1[[#This Row],[Year]],Table1[[#This Row],[Month_Number]],1)</f>
        <v>43862</v>
      </c>
      <c r="J2622" t="s">
        <v>95</v>
      </c>
      <c r="K2622" t="s">
        <v>3310</v>
      </c>
      <c r="L2622" t="s">
        <v>37</v>
      </c>
      <c r="M2622">
        <v>5</v>
      </c>
      <c r="N2622" t="s">
        <v>60</v>
      </c>
      <c r="O2622">
        <v>4</v>
      </c>
      <c r="P2622">
        <v>4</v>
      </c>
      <c r="Q2622" t="s">
        <v>103</v>
      </c>
      <c r="R2622" t="s">
        <v>104</v>
      </c>
      <c r="S2622" t="s">
        <v>62</v>
      </c>
      <c r="T2622" t="s">
        <v>63</v>
      </c>
      <c r="U2622" t="s">
        <v>106</v>
      </c>
      <c r="V2622">
        <v>95</v>
      </c>
      <c r="W2622">
        <v>40</v>
      </c>
      <c r="X2622" t="str">
        <f>IF(Table1[[#This Row],[Driver Age]]&lt;25,"(&lt;25) Young",IF(Table1[[#This Row],[Driver Age]]&lt;=60,"(25–60) Adult","(&gt;60) Senior"))</f>
        <v>(25–60) Adult</v>
      </c>
      <c r="Y2622" t="s">
        <v>44</v>
      </c>
      <c r="Z2622" t="s">
        <v>90</v>
      </c>
      <c r="AA2622" t="s">
        <v>45</v>
      </c>
      <c r="AB2622" t="s">
        <v>97</v>
      </c>
      <c r="AC2622">
        <v>19</v>
      </c>
      <c r="AD2622" t="s">
        <v>114</v>
      </c>
      <c r="AE2622" t="s">
        <v>48</v>
      </c>
      <c r="AF2622" t="s">
        <v>49</v>
      </c>
      <c r="AG2622" t="s">
        <v>50</v>
      </c>
      <c r="AH2622">
        <v>1</v>
      </c>
      <c r="AI2622" t="s">
        <v>108</v>
      </c>
      <c r="AJ2622" t="s">
        <v>67</v>
      </c>
    </row>
    <row r="2623" spans="1:36">
      <c r="A2623" t="s">
        <v>3996</v>
      </c>
      <c r="B2623">
        <f>1</f>
        <v>1</v>
      </c>
      <c r="C2623" t="s">
        <v>294</v>
      </c>
      <c r="D2623" t="str">
        <f>VLOOKUP(Table1[[#This Row],[State Name]], Lookup!$A$2:$B$33, 2, FALSE)</f>
        <v>MZ</v>
      </c>
      <c r="E2623" t="s">
        <v>33</v>
      </c>
      <c r="F2623">
        <v>2020</v>
      </c>
      <c r="G2623" t="s">
        <v>130</v>
      </c>
      <c r="H2623">
        <f t="shared" si="40"/>
        <v>4</v>
      </c>
      <c r="I2623" s="3">
        <f>DATE(Table1[[#This Row],[Year]],Table1[[#This Row],[Month_Number]],1)</f>
        <v>43922</v>
      </c>
      <c r="J2623" t="s">
        <v>35</v>
      </c>
      <c r="K2623" t="s">
        <v>1950</v>
      </c>
      <c r="L2623" t="s">
        <v>37</v>
      </c>
      <c r="M2623">
        <v>3</v>
      </c>
      <c r="N2623" t="s">
        <v>128</v>
      </c>
      <c r="O2623">
        <v>5</v>
      </c>
      <c r="P2623">
        <v>0</v>
      </c>
      <c r="Q2623" t="s">
        <v>103</v>
      </c>
      <c r="R2623" t="s">
        <v>88</v>
      </c>
      <c r="S2623" t="s">
        <v>62</v>
      </c>
      <c r="T2623" t="s">
        <v>105</v>
      </c>
      <c r="U2623" t="s">
        <v>33</v>
      </c>
      <c r="V2623">
        <v>86</v>
      </c>
      <c r="W2623">
        <v>42</v>
      </c>
      <c r="X2623" t="str">
        <f>IF(Table1[[#This Row],[Driver Age]]&lt;25,"(&lt;25) Young",IF(Table1[[#This Row],[Driver Age]]&lt;=60,"(25–60) Adult","(&gt;60) Senior"))</f>
        <v>(25–60) Adult</v>
      </c>
      <c r="Y2623" t="s">
        <v>44</v>
      </c>
      <c r="Z2623" t="s">
        <v>33</v>
      </c>
      <c r="AA2623" t="s">
        <v>76</v>
      </c>
      <c r="AB2623" t="s">
        <v>77</v>
      </c>
      <c r="AC2623">
        <v>12</v>
      </c>
      <c r="AD2623" t="s">
        <v>135</v>
      </c>
      <c r="AE2623" t="s">
        <v>48</v>
      </c>
      <c r="AF2623" t="s">
        <v>49</v>
      </c>
      <c r="AG2623" t="s">
        <v>143</v>
      </c>
      <c r="AH2623">
        <v>0</v>
      </c>
      <c r="AI2623" t="s">
        <v>108</v>
      </c>
      <c r="AJ2623" t="s">
        <v>91</v>
      </c>
    </row>
    <row r="2624" spans="1:36">
      <c r="A2624" t="s">
        <v>3997</v>
      </c>
      <c r="B2624">
        <f>1</f>
        <v>1</v>
      </c>
      <c r="C2624" t="s">
        <v>32</v>
      </c>
      <c r="D2624" t="str">
        <f>VLOOKUP(Table1[[#This Row],[State Name]], Lookup!$A$2:$B$33, 2, FALSE)</f>
        <v>JK</v>
      </c>
      <c r="E2624" t="s">
        <v>33</v>
      </c>
      <c r="F2624">
        <v>2021</v>
      </c>
      <c r="G2624" t="s">
        <v>111</v>
      </c>
      <c r="H2624">
        <f t="shared" si="40"/>
        <v>10</v>
      </c>
      <c r="I2624" s="3">
        <f>DATE(Table1[[#This Row],[Year]],Table1[[#This Row],[Month_Number]],1)</f>
        <v>44470</v>
      </c>
      <c r="J2624" t="s">
        <v>57</v>
      </c>
      <c r="K2624" t="s">
        <v>2358</v>
      </c>
      <c r="L2624" t="s">
        <v>37</v>
      </c>
      <c r="M2624">
        <v>1</v>
      </c>
      <c r="N2624" t="s">
        <v>60</v>
      </c>
      <c r="O2624">
        <v>0</v>
      </c>
      <c r="P2624">
        <v>5</v>
      </c>
      <c r="Q2624" t="s">
        <v>103</v>
      </c>
      <c r="R2624" t="s">
        <v>88</v>
      </c>
      <c r="S2624" t="s">
        <v>62</v>
      </c>
      <c r="T2624" t="s">
        <v>63</v>
      </c>
      <c r="U2624" t="s">
        <v>43</v>
      </c>
      <c r="V2624">
        <v>82</v>
      </c>
      <c r="W2624">
        <v>69</v>
      </c>
      <c r="X2624" t="str">
        <f>IF(Table1[[#This Row],[Driver Age]]&lt;25,"(&lt;25) Young",IF(Table1[[#This Row],[Driver Age]]&lt;=60,"(25–60) Adult","(&gt;60) Senior"))</f>
        <v>(&gt;60) Senior</v>
      </c>
      <c r="Y2624" t="s">
        <v>44</v>
      </c>
      <c r="Z2624" t="s">
        <v>33</v>
      </c>
      <c r="AA2624" t="s">
        <v>76</v>
      </c>
      <c r="AB2624" t="s">
        <v>64</v>
      </c>
      <c r="AC2624">
        <v>18</v>
      </c>
      <c r="AD2624" t="s">
        <v>114</v>
      </c>
      <c r="AE2624" t="s">
        <v>48</v>
      </c>
      <c r="AF2624" t="s">
        <v>49</v>
      </c>
      <c r="AG2624" t="s">
        <v>50</v>
      </c>
      <c r="AH2624">
        <v>0</v>
      </c>
      <c r="AI2624" t="s">
        <v>51</v>
      </c>
      <c r="AJ2624" t="s">
        <v>91</v>
      </c>
    </row>
    <row r="2625" spans="1:36">
      <c r="A2625" t="s">
        <v>3998</v>
      </c>
      <c r="B2625">
        <f>1</f>
        <v>1</v>
      </c>
      <c r="C2625" t="s">
        <v>177</v>
      </c>
      <c r="D2625" t="str">
        <f>VLOOKUP(Table1[[#This Row],[State Name]], Lookup!$A$2:$B$33, 2, FALSE)</f>
        <v>MH</v>
      </c>
      <c r="E2625" t="s">
        <v>577</v>
      </c>
      <c r="F2625">
        <v>2022</v>
      </c>
      <c r="G2625" t="s">
        <v>171</v>
      </c>
      <c r="H2625">
        <f t="shared" si="40"/>
        <v>2</v>
      </c>
      <c r="I2625" s="3">
        <f>DATE(Table1[[#This Row],[Year]],Table1[[#This Row],[Month_Number]],1)</f>
        <v>44593</v>
      </c>
      <c r="J2625" t="s">
        <v>84</v>
      </c>
      <c r="K2625" t="s">
        <v>150</v>
      </c>
      <c r="L2625" t="s">
        <v>37</v>
      </c>
      <c r="M2625">
        <v>2</v>
      </c>
      <c r="N2625" t="s">
        <v>113</v>
      </c>
      <c r="O2625">
        <v>6</v>
      </c>
      <c r="P2625">
        <v>4</v>
      </c>
      <c r="Q2625" t="s">
        <v>119</v>
      </c>
      <c r="R2625" t="s">
        <v>61</v>
      </c>
      <c r="S2625" t="s">
        <v>62</v>
      </c>
      <c r="T2625" t="s">
        <v>74</v>
      </c>
      <c r="U2625" t="s">
        <v>106</v>
      </c>
      <c r="V2625">
        <v>71</v>
      </c>
      <c r="W2625">
        <v>52</v>
      </c>
      <c r="X2625" t="str">
        <f>IF(Table1[[#This Row],[Driver Age]]&lt;25,"(&lt;25) Young",IF(Table1[[#This Row],[Driver Age]]&lt;=60,"(25–60) Adult","(&gt;60) Senior"))</f>
        <v>(25–60) Adult</v>
      </c>
      <c r="Y2625" t="s">
        <v>44</v>
      </c>
      <c r="Z2625" t="s">
        <v>90</v>
      </c>
      <c r="AA2625" t="s">
        <v>45</v>
      </c>
      <c r="AB2625" t="s">
        <v>77</v>
      </c>
      <c r="AC2625">
        <v>12</v>
      </c>
      <c r="AD2625" t="s">
        <v>135</v>
      </c>
      <c r="AE2625" t="s">
        <v>79</v>
      </c>
      <c r="AF2625" t="s">
        <v>26</v>
      </c>
      <c r="AG2625" t="s">
        <v>50</v>
      </c>
      <c r="AH2625">
        <v>0.67</v>
      </c>
      <c r="AI2625" t="s">
        <v>66</v>
      </c>
      <c r="AJ2625" t="s">
        <v>91</v>
      </c>
    </row>
    <row r="2626" spans="1:36">
      <c r="A2626" t="s">
        <v>3999</v>
      </c>
      <c r="B2626">
        <f>1</f>
        <v>1</v>
      </c>
      <c r="C2626" t="s">
        <v>141</v>
      </c>
      <c r="D2626" t="str">
        <f>VLOOKUP(Table1[[#This Row],[State Name]], Lookup!$A$2:$B$33, 2, FALSE)</f>
        <v>BR</v>
      </c>
      <c r="E2626" t="s">
        <v>33</v>
      </c>
      <c r="F2626">
        <v>2022</v>
      </c>
      <c r="G2626" t="s">
        <v>171</v>
      </c>
      <c r="H2626">
        <f t="shared" ref="H2626:H2689" si="41">MONTH(DATEVALUE(G2626 &amp; " 5"))</f>
        <v>2</v>
      </c>
      <c r="I2626" s="3">
        <f>DATE(Table1[[#This Row],[Year]],Table1[[#This Row],[Month_Number]],1)</f>
        <v>44593</v>
      </c>
      <c r="J2626" t="s">
        <v>101</v>
      </c>
      <c r="K2626" t="s">
        <v>3917</v>
      </c>
      <c r="L2626" t="s">
        <v>50</v>
      </c>
      <c r="M2626">
        <v>4</v>
      </c>
      <c r="N2626" t="s">
        <v>113</v>
      </c>
      <c r="O2626">
        <v>7</v>
      </c>
      <c r="P2626">
        <v>2</v>
      </c>
      <c r="Q2626" t="s">
        <v>72</v>
      </c>
      <c r="R2626" t="s">
        <v>40</v>
      </c>
      <c r="S2626" t="s">
        <v>120</v>
      </c>
      <c r="T2626" t="s">
        <v>74</v>
      </c>
      <c r="U2626" t="s">
        <v>106</v>
      </c>
      <c r="V2626">
        <v>48</v>
      </c>
      <c r="W2626">
        <v>22</v>
      </c>
      <c r="X2626" t="str">
        <f>IF(Table1[[#This Row],[Driver Age]]&lt;25,"(&lt;25) Young",IF(Table1[[#This Row],[Driver Age]]&lt;=60,"(25–60) Adult","(&gt;60) Senior"))</f>
        <v>(&lt;25) Young</v>
      </c>
      <c r="Y2626" t="s">
        <v>44</v>
      </c>
      <c r="Z2626" t="s">
        <v>33</v>
      </c>
      <c r="AA2626" t="s">
        <v>76</v>
      </c>
      <c r="AB2626" t="s">
        <v>64</v>
      </c>
      <c r="AC2626">
        <v>21</v>
      </c>
      <c r="AD2626" t="s">
        <v>47</v>
      </c>
      <c r="AE2626" t="s">
        <v>79</v>
      </c>
      <c r="AF2626" t="s">
        <v>49</v>
      </c>
      <c r="AG2626" t="s">
        <v>50</v>
      </c>
      <c r="AH2626">
        <v>0.28999999999999998</v>
      </c>
      <c r="AI2626" t="s">
        <v>168</v>
      </c>
      <c r="AJ2626" t="s">
        <v>109</v>
      </c>
    </row>
    <row r="2627" spans="1:36">
      <c r="A2627" t="s">
        <v>4000</v>
      </c>
      <c r="B2627">
        <f>1</f>
        <v>1</v>
      </c>
      <c r="C2627" t="s">
        <v>311</v>
      </c>
      <c r="D2627" t="str">
        <f>VLOOKUP(Table1[[#This Row],[State Name]], Lookup!$A$2:$B$33, 2, FALSE)</f>
        <v>JH</v>
      </c>
      <c r="E2627" t="s">
        <v>33</v>
      </c>
      <c r="F2627">
        <v>2019</v>
      </c>
      <c r="G2627" t="s">
        <v>117</v>
      </c>
      <c r="H2627">
        <f t="shared" si="41"/>
        <v>12</v>
      </c>
      <c r="I2627" s="3">
        <f>DATE(Table1[[#This Row],[Year]],Table1[[#This Row],[Month_Number]],1)</f>
        <v>43800</v>
      </c>
      <c r="J2627" t="s">
        <v>57</v>
      </c>
      <c r="K2627" t="s">
        <v>663</v>
      </c>
      <c r="L2627" t="s">
        <v>59</v>
      </c>
      <c r="M2627">
        <v>5</v>
      </c>
      <c r="N2627" t="s">
        <v>60</v>
      </c>
      <c r="O2627">
        <v>3</v>
      </c>
      <c r="P2627">
        <v>1</v>
      </c>
      <c r="Q2627" t="s">
        <v>39</v>
      </c>
      <c r="R2627" t="s">
        <v>61</v>
      </c>
      <c r="S2627" t="s">
        <v>41</v>
      </c>
      <c r="T2627" t="s">
        <v>42</v>
      </c>
      <c r="U2627" t="s">
        <v>43</v>
      </c>
      <c r="V2627">
        <v>42</v>
      </c>
      <c r="W2627">
        <v>42</v>
      </c>
      <c r="X2627" t="str">
        <f>IF(Table1[[#This Row],[Driver Age]]&lt;25,"(&lt;25) Young",IF(Table1[[#This Row],[Driver Age]]&lt;=60,"(25–60) Adult","(&gt;60) Senior"))</f>
        <v>(25–60) Adult</v>
      </c>
      <c r="Y2627" t="s">
        <v>75</v>
      </c>
      <c r="Z2627" t="s">
        <v>90</v>
      </c>
      <c r="AA2627" t="s">
        <v>45</v>
      </c>
      <c r="AB2627" t="s">
        <v>64</v>
      </c>
      <c r="AC2627">
        <v>10</v>
      </c>
      <c r="AD2627" t="s">
        <v>78</v>
      </c>
      <c r="AE2627" t="s">
        <v>65</v>
      </c>
      <c r="AF2627" t="s">
        <v>49</v>
      </c>
      <c r="AG2627" t="s">
        <v>50</v>
      </c>
      <c r="AH2627">
        <v>0.33</v>
      </c>
      <c r="AI2627" t="s">
        <v>108</v>
      </c>
      <c r="AJ2627" t="s">
        <v>109</v>
      </c>
    </row>
    <row r="2628" spans="1:36">
      <c r="A2628" t="s">
        <v>4001</v>
      </c>
      <c r="B2628">
        <f>1</f>
        <v>1</v>
      </c>
      <c r="C2628" t="s">
        <v>211</v>
      </c>
      <c r="D2628" t="str">
        <f>VLOOKUP(Table1[[#This Row],[State Name]], Lookup!$A$2:$B$33, 2, FALSE)</f>
        <v>WB</v>
      </c>
      <c r="E2628" t="s">
        <v>229</v>
      </c>
      <c r="F2628">
        <v>2021</v>
      </c>
      <c r="G2628" t="s">
        <v>83</v>
      </c>
      <c r="H2628">
        <f t="shared" si="41"/>
        <v>6</v>
      </c>
      <c r="I2628" s="3">
        <f>DATE(Table1[[#This Row],[Year]],Table1[[#This Row],[Month_Number]],1)</f>
        <v>44348</v>
      </c>
      <c r="J2628" t="s">
        <v>57</v>
      </c>
      <c r="K2628" t="s">
        <v>898</v>
      </c>
      <c r="L2628" t="s">
        <v>37</v>
      </c>
      <c r="M2628">
        <v>3</v>
      </c>
      <c r="N2628" t="s">
        <v>86</v>
      </c>
      <c r="O2628">
        <v>3</v>
      </c>
      <c r="P2628">
        <v>1</v>
      </c>
      <c r="Q2628" t="s">
        <v>87</v>
      </c>
      <c r="R2628" t="s">
        <v>61</v>
      </c>
      <c r="S2628" t="s">
        <v>73</v>
      </c>
      <c r="T2628" t="s">
        <v>63</v>
      </c>
      <c r="U2628" t="s">
        <v>43</v>
      </c>
      <c r="V2628">
        <v>102</v>
      </c>
      <c r="W2628">
        <v>40</v>
      </c>
      <c r="X2628" t="str">
        <f>IF(Table1[[#This Row],[Driver Age]]&lt;25,"(&lt;25) Young",IF(Table1[[#This Row],[Driver Age]]&lt;=60,"(25–60) Adult","(&gt;60) Senior"))</f>
        <v>(25–60) Adult</v>
      </c>
      <c r="Y2628" t="s">
        <v>75</v>
      </c>
      <c r="Z2628" t="s">
        <v>33</v>
      </c>
      <c r="AA2628" t="s">
        <v>76</v>
      </c>
      <c r="AB2628" t="s">
        <v>77</v>
      </c>
      <c r="AC2628">
        <v>15</v>
      </c>
      <c r="AD2628" t="s">
        <v>135</v>
      </c>
      <c r="AE2628" t="s">
        <v>48</v>
      </c>
      <c r="AF2628" t="s">
        <v>49</v>
      </c>
      <c r="AG2628" t="s">
        <v>50</v>
      </c>
      <c r="AH2628">
        <v>0.33</v>
      </c>
      <c r="AI2628" t="s">
        <v>108</v>
      </c>
      <c r="AJ2628" t="s">
        <v>67</v>
      </c>
    </row>
    <row r="2629" spans="1:36">
      <c r="A2629" t="s">
        <v>4002</v>
      </c>
      <c r="B2629">
        <f>1</f>
        <v>1</v>
      </c>
      <c r="C2629" t="s">
        <v>307</v>
      </c>
      <c r="D2629" t="str">
        <f>VLOOKUP(Table1[[#This Row],[State Name]], Lookup!$A$2:$B$33, 2, FALSE)</f>
        <v>DL</v>
      </c>
      <c r="E2629" t="s">
        <v>472</v>
      </c>
      <c r="F2629">
        <v>2022</v>
      </c>
      <c r="G2629" t="s">
        <v>171</v>
      </c>
      <c r="H2629">
        <f t="shared" si="41"/>
        <v>2</v>
      </c>
      <c r="I2629" s="3">
        <f>DATE(Table1[[#This Row],[Year]],Table1[[#This Row],[Month_Number]],1)</f>
        <v>44593</v>
      </c>
      <c r="J2629" t="s">
        <v>101</v>
      </c>
      <c r="K2629" t="s">
        <v>4003</v>
      </c>
      <c r="L2629" t="s">
        <v>59</v>
      </c>
      <c r="M2629">
        <v>2</v>
      </c>
      <c r="N2629" t="s">
        <v>86</v>
      </c>
      <c r="O2629">
        <v>2</v>
      </c>
      <c r="P2629">
        <v>1</v>
      </c>
      <c r="Q2629" t="s">
        <v>119</v>
      </c>
      <c r="R2629" t="s">
        <v>40</v>
      </c>
      <c r="S2629" t="s">
        <v>73</v>
      </c>
      <c r="T2629" t="s">
        <v>63</v>
      </c>
      <c r="U2629" t="s">
        <v>43</v>
      </c>
      <c r="V2629">
        <v>73</v>
      </c>
      <c r="W2629">
        <v>42</v>
      </c>
      <c r="X2629" t="str">
        <f>IF(Table1[[#This Row],[Driver Age]]&lt;25,"(&lt;25) Young",IF(Table1[[#This Row],[Driver Age]]&lt;=60,"(25–60) Adult","(&gt;60) Senior"))</f>
        <v>(25–60) Adult</v>
      </c>
      <c r="Y2629" t="s">
        <v>75</v>
      </c>
      <c r="Z2629" t="s">
        <v>33</v>
      </c>
      <c r="AA2629" t="s">
        <v>45</v>
      </c>
      <c r="AB2629" t="s">
        <v>97</v>
      </c>
      <c r="AC2629">
        <v>19</v>
      </c>
      <c r="AD2629" t="s">
        <v>114</v>
      </c>
      <c r="AE2629" t="s">
        <v>79</v>
      </c>
      <c r="AF2629" t="s">
        <v>49</v>
      </c>
      <c r="AG2629" t="s">
        <v>50</v>
      </c>
      <c r="AH2629">
        <v>0.5</v>
      </c>
      <c r="AI2629" t="s">
        <v>108</v>
      </c>
      <c r="AJ2629" t="s">
        <v>91</v>
      </c>
    </row>
    <row r="2630" spans="1:36">
      <c r="A2630" t="s">
        <v>4004</v>
      </c>
      <c r="B2630">
        <f>1</f>
        <v>1</v>
      </c>
      <c r="C2630" t="s">
        <v>54</v>
      </c>
      <c r="D2630" t="str">
        <f>VLOOKUP(Table1[[#This Row],[State Name]], Lookup!$A$2:$B$33, 2, FALSE)</f>
        <v>UP</v>
      </c>
      <c r="E2630" t="s">
        <v>55</v>
      </c>
      <c r="F2630">
        <v>2021</v>
      </c>
      <c r="G2630" t="s">
        <v>100</v>
      </c>
      <c r="H2630">
        <f t="shared" si="41"/>
        <v>11</v>
      </c>
      <c r="I2630" s="3">
        <f>DATE(Table1[[#This Row],[Year]],Table1[[#This Row],[Month_Number]],1)</f>
        <v>44501</v>
      </c>
      <c r="J2630" t="s">
        <v>95</v>
      </c>
      <c r="K2630" t="s">
        <v>3183</v>
      </c>
      <c r="L2630" t="s">
        <v>59</v>
      </c>
      <c r="M2630">
        <v>1</v>
      </c>
      <c r="N2630" t="s">
        <v>86</v>
      </c>
      <c r="O2630">
        <v>4</v>
      </c>
      <c r="P2630">
        <v>4</v>
      </c>
      <c r="Q2630" t="s">
        <v>119</v>
      </c>
      <c r="R2630" t="s">
        <v>40</v>
      </c>
      <c r="S2630" t="s">
        <v>120</v>
      </c>
      <c r="T2630" t="s">
        <v>63</v>
      </c>
      <c r="U2630" t="s">
        <v>43</v>
      </c>
      <c r="V2630">
        <v>98</v>
      </c>
      <c r="W2630">
        <v>35</v>
      </c>
      <c r="X2630" t="str">
        <f>IF(Table1[[#This Row],[Driver Age]]&lt;25,"(&lt;25) Young",IF(Table1[[#This Row],[Driver Age]]&lt;=60,"(25–60) Adult","(&gt;60) Senior"))</f>
        <v>(25–60) Adult</v>
      </c>
      <c r="Y2630" t="s">
        <v>75</v>
      </c>
      <c r="Z2630" t="s">
        <v>33</v>
      </c>
      <c r="AA2630" t="s">
        <v>45</v>
      </c>
      <c r="AB2630" t="s">
        <v>64</v>
      </c>
      <c r="AC2630">
        <v>17</v>
      </c>
      <c r="AD2630" t="s">
        <v>114</v>
      </c>
      <c r="AE2630" t="s">
        <v>48</v>
      </c>
      <c r="AF2630" t="s">
        <v>49</v>
      </c>
      <c r="AG2630" t="s">
        <v>50</v>
      </c>
      <c r="AH2630">
        <v>1</v>
      </c>
      <c r="AI2630" t="s">
        <v>108</v>
      </c>
      <c r="AJ2630" t="s">
        <v>67</v>
      </c>
    </row>
    <row r="2631" spans="1:36">
      <c r="A2631" t="s">
        <v>4005</v>
      </c>
      <c r="B2631">
        <f>1</f>
        <v>1</v>
      </c>
      <c r="C2631" t="s">
        <v>286</v>
      </c>
      <c r="D2631" t="str">
        <f>VLOOKUP(Table1[[#This Row],[State Name]], Lookup!$A$2:$B$33, 2, FALSE)</f>
        <v>GA</v>
      </c>
      <c r="E2631" t="s">
        <v>33</v>
      </c>
      <c r="F2631">
        <v>2019</v>
      </c>
      <c r="G2631" t="s">
        <v>192</v>
      </c>
      <c r="H2631">
        <f t="shared" si="41"/>
        <v>3</v>
      </c>
      <c r="I2631" s="3">
        <f>DATE(Table1[[#This Row],[Year]],Table1[[#This Row],[Month_Number]],1)</f>
        <v>43525</v>
      </c>
      <c r="J2631" t="s">
        <v>84</v>
      </c>
      <c r="K2631" t="s">
        <v>837</v>
      </c>
      <c r="L2631" t="s">
        <v>37</v>
      </c>
      <c r="M2631">
        <v>4</v>
      </c>
      <c r="N2631" t="s">
        <v>86</v>
      </c>
      <c r="O2631">
        <v>5</v>
      </c>
      <c r="P2631">
        <v>2</v>
      </c>
      <c r="Q2631" t="s">
        <v>103</v>
      </c>
      <c r="R2631" t="s">
        <v>61</v>
      </c>
      <c r="S2631" t="s">
        <v>120</v>
      </c>
      <c r="T2631" t="s">
        <v>105</v>
      </c>
      <c r="U2631" t="s">
        <v>33</v>
      </c>
      <c r="V2631">
        <v>76</v>
      </c>
      <c r="W2631">
        <v>20</v>
      </c>
      <c r="X2631" t="str">
        <f>IF(Table1[[#This Row],[Driver Age]]&lt;25,"(&lt;25) Young",IF(Table1[[#This Row],[Driver Age]]&lt;=60,"(25–60) Adult","(&gt;60) Senior"))</f>
        <v>(&lt;25) Young</v>
      </c>
      <c r="Y2631" t="s">
        <v>75</v>
      </c>
      <c r="Z2631" t="s">
        <v>33</v>
      </c>
      <c r="AA2631" t="s">
        <v>76</v>
      </c>
      <c r="AB2631" t="s">
        <v>64</v>
      </c>
      <c r="AC2631">
        <v>19</v>
      </c>
      <c r="AD2631" t="s">
        <v>114</v>
      </c>
      <c r="AE2631" t="s">
        <v>65</v>
      </c>
      <c r="AF2631" t="s">
        <v>26</v>
      </c>
      <c r="AG2631" t="s">
        <v>50</v>
      </c>
      <c r="AH2631">
        <v>0.4</v>
      </c>
      <c r="AI2631" t="s">
        <v>168</v>
      </c>
      <c r="AJ2631" t="s">
        <v>91</v>
      </c>
    </row>
    <row r="2632" spans="1:36">
      <c r="A2632" t="s">
        <v>4006</v>
      </c>
      <c r="B2632">
        <f>1</f>
        <v>1</v>
      </c>
      <c r="C2632" t="s">
        <v>152</v>
      </c>
      <c r="D2632" t="str">
        <f>VLOOKUP(Table1[[#This Row],[State Name]], Lookup!$A$2:$B$33, 2, FALSE)</f>
        <v>AP</v>
      </c>
      <c r="E2632" t="s">
        <v>153</v>
      </c>
      <c r="F2632">
        <v>2021</v>
      </c>
      <c r="G2632" t="s">
        <v>83</v>
      </c>
      <c r="H2632">
        <f t="shared" si="41"/>
        <v>6</v>
      </c>
      <c r="I2632" s="3">
        <f>DATE(Table1[[#This Row],[Year]],Table1[[#This Row],[Month_Number]],1)</f>
        <v>44348</v>
      </c>
      <c r="J2632" t="s">
        <v>101</v>
      </c>
      <c r="K2632" t="s">
        <v>940</v>
      </c>
      <c r="L2632" t="s">
        <v>37</v>
      </c>
      <c r="M2632">
        <v>3</v>
      </c>
      <c r="N2632" t="s">
        <v>38</v>
      </c>
      <c r="O2632">
        <v>2</v>
      </c>
      <c r="P2632">
        <v>0</v>
      </c>
      <c r="Q2632" t="s">
        <v>119</v>
      </c>
      <c r="R2632" t="s">
        <v>40</v>
      </c>
      <c r="S2632" t="s">
        <v>73</v>
      </c>
      <c r="T2632" t="s">
        <v>42</v>
      </c>
      <c r="U2632" t="s">
        <v>89</v>
      </c>
      <c r="V2632">
        <v>83</v>
      </c>
      <c r="W2632">
        <v>32</v>
      </c>
      <c r="X2632" t="str">
        <f>IF(Table1[[#This Row],[Driver Age]]&lt;25,"(&lt;25) Young",IF(Table1[[#This Row],[Driver Age]]&lt;=60,"(25–60) Adult","(&gt;60) Senior"))</f>
        <v>(25–60) Adult</v>
      </c>
      <c r="Y2632" t="s">
        <v>75</v>
      </c>
      <c r="Z2632" t="s">
        <v>90</v>
      </c>
      <c r="AA2632" t="s">
        <v>76</v>
      </c>
      <c r="AB2632" t="s">
        <v>97</v>
      </c>
      <c r="AC2632">
        <v>15</v>
      </c>
      <c r="AD2632" t="s">
        <v>135</v>
      </c>
      <c r="AE2632" t="s">
        <v>48</v>
      </c>
      <c r="AF2632" t="s">
        <v>49</v>
      </c>
      <c r="AG2632" t="s">
        <v>143</v>
      </c>
      <c r="AH2632">
        <v>0</v>
      </c>
      <c r="AI2632" t="s">
        <v>80</v>
      </c>
      <c r="AJ2632" t="s">
        <v>91</v>
      </c>
    </row>
    <row r="2633" spans="1:36">
      <c r="A2633" t="s">
        <v>4007</v>
      </c>
      <c r="B2633">
        <f>1</f>
        <v>1</v>
      </c>
      <c r="C2633" t="s">
        <v>234</v>
      </c>
      <c r="D2633" t="str">
        <f>VLOOKUP(Table1[[#This Row],[State Name]], Lookup!$A$2:$B$33, 2, FALSE)</f>
        <v>TR</v>
      </c>
      <c r="E2633" t="s">
        <v>33</v>
      </c>
      <c r="F2633">
        <v>2018</v>
      </c>
      <c r="G2633" t="s">
        <v>111</v>
      </c>
      <c r="H2633">
        <f t="shared" si="41"/>
        <v>10</v>
      </c>
      <c r="I2633" s="3">
        <f>DATE(Table1[[#This Row],[Year]],Table1[[#This Row],[Month_Number]],1)</f>
        <v>43374</v>
      </c>
      <c r="J2633" t="s">
        <v>154</v>
      </c>
      <c r="K2633" t="s">
        <v>1724</v>
      </c>
      <c r="L2633" t="s">
        <v>59</v>
      </c>
      <c r="M2633">
        <v>5</v>
      </c>
      <c r="N2633" t="s">
        <v>113</v>
      </c>
      <c r="O2633">
        <v>1</v>
      </c>
      <c r="P2633">
        <v>5</v>
      </c>
      <c r="Q2633" t="s">
        <v>87</v>
      </c>
      <c r="R2633" t="s">
        <v>40</v>
      </c>
      <c r="S2633" t="s">
        <v>62</v>
      </c>
      <c r="T2633" t="s">
        <v>74</v>
      </c>
      <c r="U2633" t="s">
        <v>43</v>
      </c>
      <c r="V2633">
        <v>76</v>
      </c>
      <c r="W2633">
        <v>47</v>
      </c>
      <c r="X2633" t="str">
        <f>IF(Table1[[#This Row],[Driver Age]]&lt;25,"(&lt;25) Young",IF(Table1[[#This Row],[Driver Age]]&lt;=60,"(25–60) Adult","(&gt;60) Senior"))</f>
        <v>(25–60) Adult</v>
      </c>
      <c r="Y2633" t="s">
        <v>75</v>
      </c>
      <c r="Z2633" t="s">
        <v>90</v>
      </c>
      <c r="AA2633" t="s">
        <v>45</v>
      </c>
      <c r="AB2633" t="s">
        <v>64</v>
      </c>
      <c r="AC2633">
        <v>19</v>
      </c>
      <c r="AD2633" t="s">
        <v>114</v>
      </c>
      <c r="AE2633" t="s">
        <v>65</v>
      </c>
      <c r="AF2633" t="s">
        <v>26</v>
      </c>
      <c r="AG2633" t="s">
        <v>50</v>
      </c>
      <c r="AH2633">
        <v>5</v>
      </c>
      <c r="AI2633" t="s">
        <v>108</v>
      </c>
      <c r="AJ2633" t="s">
        <v>91</v>
      </c>
    </row>
    <row r="2634" spans="1:36">
      <c r="A2634" t="s">
        <v>4008</v>
      </c>
      <c r="B2634">
        <f>1</f>
        <v>1</v>
      </c>
      <c r="C2634" t="s">
        <v>116</v>
      </c>
      <c r="D2634" t="str">
        <f>VLOOKUP(Table1[[#This Row],[State Name]], Lookup!$A$2:$B$33, 2, FALSE)</f>
        <v>HP</v>
      </c>
      <c r="E2634" t="s">
        <v>33</v>
      </c>
      <c r="F2634">
        <v>2023</v>
      </c>
      <c r="G2634" t="s">
        <v>124</v>
      </c>
      <c r="H2634">
        <f t="shared" si="41"/>
        <v>7</v>
      </c>
      <c r="I2634" s="3">
        <f>DATE(Table1[[#This Row],[Year]],Table1[[#This Row],[Month_Number]],1)</f>
        <v>45108</v>
      </c>
      <c r="J2634" t="s">
        <v>101</v>
      </c>
      <c r="K2634" t="s">
        <v>1270</v>
      </c>
      <c r="L2634" t="s">
        <v>59</v>
      </c>
      <c r="M2634">
        <v>1</v>
      </c>
      <c r="N2634" t="s">
        <v>38</v>
      </c>
      <c r="O2634">
        <v>2</v>
      </c>
      <c r="P2634">
        <v>0</v>
      </c>
      <c r="Q2634" t="s">
        <v>87</v>
      </c>
      <c r="R2634" t="s">
        <v>61</v>
      </c>
      <c r="S2634" t="s">
        <v>73</v>
      </c>
      <c r="T2634" t="s">
        <v>105</v>
      </c>
      <c r="U2634" t="s">
        <v>33</v>
      </c>
      <c r="V2634">
        <v>103</v>
      </c>
      <c r="W2634">
        <v>30</v>
      </c>
      <c r="X2634" t="str">
        <f>IF(Table1[[#This Row],[Driver Age]]&lt;25,"(&lt;25) Young",IF(Table1[[#This Row],[Driver Age]]&lt;=60,"(25–60) Adult","(&gt;60) Senior"))</f>
        <v>(25–60) Adult</v>
      </c>
      <c r="Y2634" t="s">
        <v>75</v>
      </c>
      <c r="Z2634" t="s">
        <v>107</v>
      </c>
      <c r="AA2634" t="s">
        <v>76</v>
      </c>
      <c r="AB2634" t="s">
        <v>97</v>
      </c>
      <c r="AC2634">
        <v>1</v>
      </c>
      <c r="AD2634" t="s">
        <v>47</v>
      </c>
      <c r="AE2634" t="s">
        <v>79</v>
      </c>
      <c r="AF2634" t="s">
        <v>49</v>
      </c>
      <c r="AG2634" t="s">
        <v>143</v>
      </c>
      <c r="AH2634">
        <v>0</v>
      </c>
      <c r="AI2634" t="s">
        <v>80</v>
      </c>
      <c r="AJ2634" t="s">
        <v>67</v>
      </c>
    </row>
    <row r="2635" spans="1:36">
      <c r="A2635" t="s">
        <v>4009</v>
      </c>
      <c r="B2635">
        <f>1</f>
        <v>1</v>
      </c>
      <c r="C2635" t="s">
        <v>253</v>
      </c>
      <c r="D2635" t="str">
        <f>VLOOKUP(Table1[[#This Row],[State Name]], Lookup!$A$2:$B$33, 2, FALSE)</f>
        <v>UK</v>
      </c>
      <c r="E2635" t="s">
        <v>33</v>
      </c>
      <c r="F2635">
        <v>2022</v>
      </c>
      <c r="G2635" t="s">
        <v>130</v>
      </c>
      <c r="H2635">
        <f t="shared" si="41"/>
        <v>4</v>
      </c>
      <c r="I2635" s="3">
        <f>DATE(Table1[[#This Row],[Year]],Table1[[#This Row],[Month_Number]],1)</f>
        <v>44652</v>
      </c>
      <c r="J2635" t="s">
        <v>154</v>
      </c>
      <c r="K2635" t="s">
        <v>1613</v>
      </c>
      <c r="L2635" t="s">
        <v>50</v>
      </c>
      <c r="M2635">
        <v>5</v>
      </c>
      <c r="N2635" t="s">
        <v>38</v>
      </c>
      <c r="O2635">
        <v>4</v>
      </c>
      <c r="P2635">
        <v>2</v>
      </c>
      <c r="Q2635" t="s">
        <v>119</v>
      </c>
      <c r="R2635" t="s">
        <v>104</v>
      </c>
      <c r="S2635" t="s">
        <v>41</v>
      </c>
      <c r="T2635" t="s">
        <v>105</v>
      </c>
      <c r="U2635" t="s">
        <v>89</v>
      </c>
      <c r="V2635">
        <v>87</v>
      </c>
      <c r="W2635">
        <v>23</v>
      </c>
      <c r="X2635" t="str">
        <f>IF(Table1[[#This Row],[Driver Age]]&lt;25,"(&lt;25) Young",IF(Table1[[#This Row],[Driver Age]]&lt;=60,"(25–60) Adult","(&gt;60) Senior"))</f>
        <v>(&lt;25) Young</v>
      </c>
      <c r="Y2635" t="s">
        <v>44</v>
      </c>
      <c r="Z2635" t="s">
        <v>90</v>
      </c>
      <c r="AA2635" t="s">
        <v>45</v>
      </c>
      <c r="AB2635" t="s">
        <v>97</v>
      </c>
      <c r="AC2635">
        <v>8</v>
      </c>
      <c r="AD2635" t="s">
        <v>78</v>
      </c>
      <c r="AE2635" t="s">
        <v>79</v>
      </c>
      <c r="AF2635" t="s">
        <v>26</v>
      </c>
      <c r="AG2635" t="s">
        <v>50</v>
      </c>
      <c r="AH2635">
        <v>0.5</v>
      </c>
      <c r="AI2635" t="s">
        <v>168</v>
      </c>
      <c r="AJ2635" t="s">
        <v>91</v>
      </c>
    </row>
    <row r="2636" spans="1:36">
      <c r="A2636" t="s">
        <v>4010</v>
      </c>
      <c r="B2636">
        <f>1</f>
        <v>1</v>
      </c>
      <c r="C2636" t="s">
        <v>220</v>
      </c>
      <c r="D2636" t="str">
        <f>VLOOKUP(Table1[[#This Row],[State Name]], Lookup!$A$2:$B$33, 2, FALSE)</f>
        <v>NL</v>
      </c>
      <c r="E2636" t="s">
        <v>33</v>
      </c>
      <c r="F2636">
        <v>2020</v>
      </c>
      <c r="G2636" t="s">
        <v>100</v>
      </c>
      <c r="H2636">
        <f t="shared" si="41"/>
        <v>11</v>
      </c>
      <c r="I2636" s="3">
        <f>DATE(Table1[[#This Row],[Year]],Table1[[#This Row],[Month_Number]],1)</f>
        <v>44136</v>
      </c>
      <c r="J2636" t="s">
        <v>154</v>
      </c>
      <c r="K2636" t="s">
        <v>1620</v>
      </c>
      <c r="L2636" t="s">
        <v>59</v>
      </c>
      <c r="M2636">
        <v>5</v>
      </c>
      <c r="N2636" t="s">
        <v>60</v>
      </c>
      <c r="O2636">
        <v>5</v>
      </c>
      <c r="P2636">
        <v>1</v>
      </c>
      <c r="Q2636" t="s">
        <v>87</v>
      </c>
      <c r="R2636" t="s">
        <v>88</v>
      </c>
      <c r="S2636" t="s">
        <v>120</v>
      </c>
      <c r="T2636" t="s">
        <v>42</v>
      </c>
      <c r="U2636" t="s">
        <v>33</v>
      </c>
      <c r="V2636">
        <v>36</v>
      </c>
      <c r="W2636">
        <v>30</v>
      </c>
      <c r="X2636" t="str">
        <f>IF(Table1[[#This Row],[Driver Age]]&lt;25,"(&lt;25) Young",IF(Table1[[#This Row],[Driver Age]]&lt;=60,"(25–60) Adult","(&gt;60) Senior"))</f>
        <v>(25–60) Adult</v>
      </c>
      <c r="Y2636" t="s">
        <v>75</v>
      </c>
      <c r="Z2636" t="s">
        <v>107</v>
      </c>
      <c r="AA2636" t="s">
        <v>76</v>
      </c>
      <c r="AB2636" t="s">
        <v>77</v>
      </c>
      <c r="AC2636">
        <v>7</v>
      </c>
      <c r="AD2636" t="s">
        <v>78</v>
      </c>
      <c r="AE2636" t="s">
        <v>48</v>
      </c>
      <c r="AF2636" t="s">
        <v>26</v>
      </c>
      <c r="AG2636" t="s">
        <v>50</v>
      </c>
      <c r="AH2636">
        <v>0.2</v>
      </c>
      <c r="AI2636" t="s">
        <v>80</v>
      </c>
      <c r="AJ2636" t="s">
        <v>109</v>
      </c>
    </row>
    <row r="2637" spans="1:36">
      <c r="A2637" t="s">
        <v>4011</v>
      </c>
      <c r="B2637">
        <f>1</f>
        <v>1</v>
      </c>
      <c r="C2637" t="s">
        <v>99</v>
      </c>
      <c r="D2637" t="str">
        <f>VLOOKUP(Table1[[#This Row],[State Name]], Lookup!$A$2:$B$33, 2, FALSE)</f>
        <v>ML</v>
      </c>
      <c r="E2637" t="s">
        <v>33</v>
      </c>
      <c r="F2637">
        <v>2023</v>
      </c>
      <c r="G2637" t="s">
        <v>111</v>
      </c>
      <c r="H2637">
        <f t="shared" si="41"/>
        <v>10</v>
      </c>
      <c r="I2637" s="3">
        <f>DATE(Table1[[#This Row],[Year]],Table1[[#This Row],[Month_Number]],1)</f>
        <v>45200</v>
      </c>
      <c r="J2637" t="s">
        <v>57</v>
      </c>
      <c r="K2637" t="s">
        <v>2889</v>
      </c>
      <c r="L2637" t="s">
        <v>37</v>
      </c>
      <c r="M2637">
        <v>2</v>
      </c>
      <c r="N2637" t="s">
        <v>86</v>
      </c>
      <c r="O2637">
        <v>4</v>
      </c>
      <c r="P2637">
        <v>3</v>
      </c>
      <c r="Q2637" t="s">
        <v>87</v>
      </c>
      <c r="R2637" t="s">
        <v>40</v>
      </c>
      <c r="S2637" t="s">
        <v>120</v>
      </c>
      <c r="T2637" t="s">
        <v>105</v>
      </c>
      <c r="U2637" t="s">
        <v>33</v>
      </c>
      <c r="V2637">
        <v>47</v>
      </c>
      <c r="W2637">
        <v>66</v>
      </c>
      <c r="X2637" t="str">
        <f>IF(Table1[[#This Row],[Driver Age]]&lt;25,"(&lt;25) Young",IF(Table1[[#This Row],[Driver Age]]&lt;=60,"(25–60) Adult","(&gt;60) Senior"))</f>
        <v>(&gt;60) Senior</v>
      </c>
      <c r="Y2637" t="s">
        <v>75</v>
      </c>
      <c r="Z2637" t="s">
        <v>90</v>
      </c>
      <c r="AA2637" t="s">
        <v>76</v>
      </c>
      <c r="AB2637" t="s">
        <v>64</v>
      </c>
      <c r="AC2637">
        <v>1</v>
      </c>
      <c r="AD2637" t="s">
        <v>47</v>
      </c>
      <c r="AE2637" t="s">
        <v>79</v>
      </c>
      <c r="AF2637" t="s">
        <v>49</v>
      </c>
      <c r="AG2637" t="s">
        <v>50</v>
      </c>
      <c r="AH2637">
        <v>0.75</v>
      </c>
      <c r="AI2637" t="s">
        <v>51</v>
      </c>
      <c r="AJ2637" t="s">
        <v>109</v>
      </c>
    </row>
    <row r="2638" spans="1:36">
      <c r="A2638" t="s">
        <v>4012</v>
      </c>
      <c r="B2638">
        <f>1</f>
        <v>1</v>
      </c>
      <c r="C2638" t="s">
        <v>206</v>
      </c>
      <c r="D2638" t="str">
        <f>VLOOKUP(Table1[[#This Row],[State Name]], Lookup!$A$2:$B$33, 2, FALSE)</f>
        <v>OD</v>
      </c>
      <c r="E2638" t="s">
        <v>33</v>
      </c>
      <c r="F2638">
        <v>2021</v>
      </c>
      <c r="G2638" t="s">
        <v>171</v>
      </c>
      <c r="H2638">
        <f t="shared" si="41"/>
        <v>2</v>
      </c>
      <c r="I2638" s="3">
        <f>DATE(Table1[[#This Row],[Year]],Table1[[#This Row],[Month_Number]],1)</f>
        <v>44228</v>
      </c>
      <c r="J2638" t="s">
        <v>35</v>
      </c>
      <c r="K2638" t="s">
        <v>659</v>
      </c>
      <c r="L2638" t="s">
        <v>59</v>
      </c>
      <c r="M2638">
        <v>5</v>
      </c>
      <c r="N2638" t="s">
        <v>60</v>
      </c>
      <c r="O2638">
        <v>5</v>
      </c>
      <c r="P2638">
        <v>4</v>
      </c>
      <c r="Q2638" t="s">
        <v>103</v>
      </c>
      <c r="R2638" t="s">
        <v>104</v>
      </c>
      <c r="S2638" t="s">
        <v>62</v>
      </c>
      <c r="T2638" t="s">
        <v>42</v>
      </c>
      <c r="U2638" t="s">
        <v>43</v>
      </c>
      <c r="V2638">
        <v>113</v>
      </c>
      <c r="W2638">
        <v>57</v>
      </c>
      <c r="X2638" t="str">
        <f>IF(Table1[[#This Row],[Driver Age]]&lt;25,"(&lt;25) Young",IF(Table1[[#This Row],[Driver Age]]&lt;=60,"(25–60) Adult","(&gt;60) Senior"))</f>
        <v>(25–60) Adult</v>
      </c>
      <c r="Y2638" t="s">
        <v>44</v>
      </c>
      <c r="Z2638" t="s">
        <v>90</v>
      </c>
      <c r="AA2638" t="s">
        <v>45</v>
      </c>
      <c r="AB2638" t="s">
        <v>64</v>
      </c>
      <c r="AC2638">
        <v>20</v>
      </c>
      <c r="AD2638" t="s">
        <v>114</v>
      </c>
      <c r="AE2638" t="s">
        <v>48</v>
      </c>
      <c r="AF2638" t="s">
        <v>49</v>
      </c>
      <c r="AG2638" t="s">
        <v>50</v>
      </c>
      <c r="AH2638">
        <v>0.8</v>
      </c>
      <c r="AI2638" t="s">
        <v>66</v>
      </c>
      <c r="AJ2638" t="s">
        <v>81</v>
      </c>
    </row>
    <row r="2639" spans="1:36">
      <c r="A2639" t="s">
        <v>4013</v>
      </c>
      <c r="B2639">
        <f>1</f>
        <v>1</v>
      </c>
      <c r="C2639" t="s">
        <v>220</v>
      </c>
      <c r="D2639" t="str">
        <f>VLOOKUP(Table1[[#This Row],[State Name]], Lookup!$A$2:$B$33, 2, FALSE)</f>
        <v>NL</v>
      </c>
      <c r="E2639" t="s">
        <v>33</v>
      </c>
      <c r="F2639">
        <v>2022</v>
      </c>
      <c r="G2639" t="s">
        <v>192</v>
      </c>
      <c r="H2639">
        <f t="shared" si="41"/>
        <v>3</v>
      </c>
      <c r="I2639" s="3">
        <f>DATE(Table1[[#This Row],[Year]],Table1[[#This Row],[Month_Number]],1)</f>
        <v>44621</v>
      </c>
      <c r="J2639" t="s">
        <v>146</v>
      </c>
      <c r="K2639" t="s">
        <v>3979</v>
      </c>
      <c r="L2639" t="s">
        <v>59</v>
      </c>
      <c r="M2639">
        <v>3</v>
      </c>
      <c r="N2639" t="s">
        <v>113</v>
      </c>
      <c r="O2639">
        <v>0</v>
      </c>
      <c r="P2639">
        <v>0</v>
      </c>
      <c r="Q2639" t="s">
        <v>72</v>
      </c>
      <c r="R2639" t="s">
        <v>40</v>
      </c>
      <c r="S2639" t="s">
        <v>41</v>
      </c>
      <c r="T2639" t="s">
        <v>105</v>
      </c>
      <c r="U2639" t="s">
        <v>43</v>
      </c>
      <c r="V2639">
        <v>64</v>
      </c>
      <c r="W2639">
        <v>37</v>
      </c>
      <c r="X2639" t="str">
        <f>IF(Table1[[#This Row],[Driver Age]]&lt;25,"(&lt;25) Young",IF(Table1[[#This Row],[Driver Age]]&lt;=60,"(25–60) Adult","(&gt;60) Senior"))</f>
        <v>(25–60) Adult</v>
      </c>
      <c r="Y2639" t="s">
        <v>75</v>
      </c>
      <c r="Z2639" t="s">
        <v>33</v>
      </c>
      <c r="AA2639" t="s">
        <v>76</v>
      </c>
      <c r="AB2639" t="s">
        <v>97</v>
      </c>
      <c r="AC2639">
        <v>20</v>
      </c>
      <c r="AD2639" t="s">
        <v>114</v>
      </c>
      <c r="AE2639" t="s">
        <v>79</v>
      </c>
      <c r="AF2639" t="s">
        <v>49</v>
      </c>
      <c r="AG2639" t="s">
        <v>143</v>
      </c>
      <c r="AH2639">
        <v>0</v>
      </c>
      <c r="AI2639" t="s">
        <v>108</v>
      </c>
      <c r="AJ2639" t="s">
        <v>52</v>
      </c>
    </row>
    <row r="2640" spans="1:36">
      <c r="A2640" t="s">
        <v>4014</v>
      </c>
      <c r="B2640">
        <f>1</f>
        <v>1</v>
      </c>
      <c r="C2640" t="s">
        <v>191</v>
      </c>
      <c r="D2640" t="str">
        <f>VLOOKUP(Table1[[#This Row],[State Name]], Lookup!$A$2:$B$33, 2, FALSE)</f>
        <v>CH</v>
      </c>
      <c r="E2640" t="s">
        <v>33</v>
      </c>
      <c r="F2640">
        <v>2020</v>
      </c>
      <c r="G2640" t="s">
        <v>138</v>
      </c>
      <c r="H2640">
        <f t="shared" si="41"/>
        <v>9</v>
      </c>
      <c r="I2640" s="3">
        <f>DATE(Table1[[#This Row],[Year]],Table1[[#This Row],[Month_Number]],1)</f>
        <v>44075</v>
      </c>
      <c r="J2640" t="s">
        <v>95</v>
      </c>
      <c r="K2640" t="s">
        <v>1326</v>
      </c>
      <c r="L2640" t="s">
        <v>50</v>
      </c>
      <c r="M2640">
        <v>2</v>
      </c>
      <c r="N2640" t="s">
        <v>71</v>
      </c>
      <c r="O2640">
        <v>3</v>
      </c>
      <c r="P2640">
        <v>3</v>
      </c>
      <c r="Q2640" t="s">
        <v>72</v>
      </c>
      <c r="R2640" t="s">
        <v>104</v>
      </c>
      <c r="S2640" t="s">
        <v>41</v>
      </c>
      <c r="T2640" t="s">
        <v>42</v>
      </c>
      <c r="U2640" t="s">
        <v>89</v>
      </c>
      <c r="V2640">
        <v>113</v>
      </c>
      <c r="W2640">
        <v>69</v>
      </c>
      <c r="X2640" t="str">
        <f>IF(Table1[[#This Row],[Driver Age]]&lt;25,"(&lt;25) Young",IF(Table1[[#This Row],[Driver Age]]&lt;=60,"(25–60) Adult","(&gt;60) Senior"))</f>
        <v>(&gt;60) Senior</v>
      </c>
      <c r="Y2640" t="s">
        <v>44</v>
      </c>
      <c r="Z2640" t="s">
        <v>90</v>
      </c>
      <c r="AA2640" t="s">
        <v>76</v>
      </c>
      <c r="AB2640" t="s">
        <v>97</v>
      </c>
      <c r="AC2640">
        <v>10</v>
      </c>
      <c r="AD2640" t="s">
        <v>78</v>
      </c>
      <c r="AE2640" t="s">
        <v>48</v>
      </c>
      <c r="AF2640" t="s">
        <v>49</v>
      </c>
      <c r="AG2640" t="s">
        <v>50</v>
      </c>
      <c r="AH2640">
        <v>1</v>
      </c>
      <c r="AI2640" t="s">
        <v>51</v>
      </c>
      <c r="AJ2640" t="s">
        <v>81</v>
      </c>
    </row>
    <row r="2641" spans="1:36">
      <c r="A2641" t="s">
        <v>4015</v>
      </c>
      <c r="B2641">
        <f>1</f>
        <v>1</v>
      </c>
      <c r="C2641" t="s">
        <v>157</v>
      </c>
      <c r="D2641" t="str">
        <f>VLOOKUP(Table1[[#This Row],[State Name]], Lookup!$A$2:$B$33, 2, FALSE)</f>
        <v>KA</v>
      </c>
      <c r="E2641" t="s">
        <v>302</v>
      </c>
      <c r="F2641">
        <v>2018</v>
      </c>
      <c r="G2641" t="s">
        <v>56</v>
      </c>
      <c r="H2641">
        <f t="shared" si="41"/>
        <v>1</v>
      </c>
      <c r="I2641" s="3">
        <f>DATE(Table1[[#This Row],[Year]],Table1[[#This Row],[Month_Number]],1)</f>
        <v>43101</v>
      </c>
      <c r="J2641" t="s">
        <v>84</v>
      </c>
      <c r="K2641" t="s">
        <v>241</v>
      </c>
      <c r="L2641" t="s">
        <v>37</v>
      </c>
      <c r="M2641">
        <v>1</v>
      </c>
      <c r="N2641" t="s">
        <v>113</v>
      </c>
      <c r="O2641">
        <v>0</v>
      </c>
      <c r="P2641">
        <v>2</v>
      </c>
      <c r="Q2641" t="s">
        <v>87</v>
      </c>
      <c r="R2641" t="s">
        <v>88</v>
      </c>
      <c r="S2641" t="s">
        <v>41</v>
      </c>
      <c r="T2641" t="s">
        <v>105</v>
      </c>
      <c r="U2641" t="s">
        <v>89</v>
      </c>
      <c r="V2641">
        <v>37</v>
      </c>
      <c r="W2641">
        <v>28</v>
      </c>
      <c r="X2641" t="str">
        <f>IF(Table1[[#This Row],[Driver Age]]&lt;25,"(&lt;25) Young",IF(Table1[[#This Row],[Driver Age]]&lt;=60,"(25–60) Adult","(&gt;60) Senior"))</f>
        <v>(25–60) Adult</v>
      </c>
      <c r="Y2641" t="s">
        <v>44</v>
      </c>
      <c r="Z2641" t="s">
        <v>107</v>
      </c>
      <c r="AA2641" t="s">
        <v>45</v>
      </c>
      <c r="AB2641" t="s">
        <v>97</v>
      </c>
      <c r="AC2641">
        <v>19</v>
      </c>
      <c r="AD2641" t="s">
        <v>114</v>
      </c>
      <c r="AE2641" t="s">
        <v>65</v>
      </c>
      <c r="AF2641" t="s">
        <v>26</v>
      </c>
      <c r="AG2641" t="s">
        <v>50</v>
      </c>
      <c r="AH2641">
        <v>0</v>
      </c>
      <c r="AI2641" t="s">
        <v>80</v>
      </c>
      <c r="AJ2641" t="s">
        <v>109</v>
      </c>
    </row>
    <row r="2642" spans="1:36">
      <c r="A2642" t="s">
        <v>4016</v>
      </c>
      <c r="B2642">
        <f>1</f>
        <v>1</v>
      </c>
      <c r="C2642" t="s">
        <v>294</v>
      </c>
      <c r="D2642" t="str">
        <f>VLOOKUP(Table1[[#This Row],[State Name]], Lookup!$A$2:$B$33, 2, FALSE)</f>
        <v>MZ</v>
      </c>
      <c r="E2642" t="s">
        <v>33</v>
      </c>
      <c r="F2642">
        <v>2019</v>
      </c>
      <c r="G2642" t="s">
        <v>171</v>
      </c>
      <c r="H2642">
        <f t="shared" si="41"/>
        <v>2</v>
      </c>
      <c r="I2642" s="3">
        <f>DATE(Table1[[#This Row],[Year]],Table1[[#This Row],[Month_Number]],1)</f>
        <v>43497</v>
      </c>
      <c r="J2642" t="s">
        <v>57</v>
      </c>
      <c r="K2642" t="s">
        <v>1312</v>
      </c>
      <c r="L2642" t="s">
        <v>50</v>
      </c>
      <c r="M2642">
        <v>4</v>
      </c>
      <c r="N2642" t="s">
        <v>128</v>
      </c>
      <c r="O2642">
        <v>3</v>
      </c>
      <c r="P2642">
        <v>1</v>
      </c>
      <c r="Q2642" t="s">
        <v>39</v>
      </c>
      <c r="R2642" t="s">
        <v>88</v>
      </c>
      <c r="S2642" t="s">
        <v>41</v>
      </c>
      <c r="T2642" t="s">
        <v>63</v>
      </c>
      <c r="U2642" t="s">
        <v>43</v>
      </c>
      <c r="V2642">
        <v>80</v>
      </c>
      <c r="W2642">
        <v>68</v>
      </c>
      <c r="X2642" t="str">
        <f>IF(Table1[[#This Row],[Driver Age]]&lt;25,"(&lt;25) Young",IF(Table1[[#This Row],[Driver Age]]&lt;=60,"(25–60) Adult","(&gt;60) Senior"))</f>
        <v>(&gt;60) Senior</v>
      </c>
      <c r="Y2642" t="s">
        <v>44</v>
      </c>
      <c r="Z2642" t="s">
        <v>33</v>
      </c>
      <c r="AA2642" t="s">
        <v>45</v>
      </c>
      <c r="AB2642" t="s">
        <v>64</v>
      </c>
      <c r="AC2642">
        <v>8</v>
      </c>
      <c r="AD2642" t="s">
        <v>78</v>
      </c>
      <c r="AE2642" t="s">
        <v>65</v>
      </c>
      <c r="AF2642" t="s">
        <v>49</v>
      </c>
      <c r="AG2642" t="s">
        <v>50</v>
      </c>
      <c r="AH2642">
        <v>0.33</v>
      </c>
      <c r="AI2642" t="s">
        <v>51</v>
      </c>
      <c r="AJ2642" t="s">
        <v>91</v>
      </c>
    </row>
    <row r="2643" spans="1:36">
      <c r="A2643" t="s">
        <v>4017</v>
      </c>
      <c r="B2643">
        <f>1</f>
        <v>1</v>
      </c>
      <c r="C2643" t="s">
        <v>270</v>
      </c>
      <c r="D2643" t="str">
        <f>VLOOKUP(Table1[[#This Row],[State Name]], Lookup!$A$2:$B$33, 2, FALSE)</f>
        <v>HR</v>
      </c>
      <c r="E2643" t="s">
        <v>33</v>
      </c>
      <c r="F2643">
        <v>2018</v>
      </c>
      <c r="G2643" t="s">
        <v>83</v>
      </c>
      <c r="H2643">
        <f t="shared" si="41"/>
        <v>6</v>
      </c>
      <c r="I2643" s="3">
        <f>DATE(Table1[[#This Row],[Year]],Table1[[#This Row],[Month_Number]],1)</f>
        <v>43252</v>
      </c>
      <c r="J2643" t="s">
        <v>146</v>
      </c>
      <c r="K2643" t="s">
        <v>867</v>
      </c>
      <c r="L2643" t="s">
        <v>37</v>
      </c>
      <c r="M2643">
        <v>2</v>
      </c>
      <c r="N2643" t="s">
        <v>71</v>
      </c>
      <c r="O2643">
        <v>8</v>
      </c>
      <c r="P2643">
        <v>5</v>
      </c>
      <c r="Q2643" t="s">
        <v>87</v>
      </c>
      <c r="R2643" t="s">
        <v>88</v>
      </c>
      <c r="S2643" t="s">
        <v>41</v>
      </c>
      <c r="T2643" t="s">
        <v>74</v>
      </c>
      <c r="U2643" t="s">
        <v>106</v>
      </c>
      <c r="V2643">
        <v>30</v>
      </c>
      <c r="W2643">
        <v>23</v>
      </c>
      <c r="X2643" t="str">
        <f>IF(Table1[[#This Row],[Driver Age]]&lt;25,"(&lt;25) Young",IF(Table1[[#This Row],[Driver Age]]&lt;=60,"(25–60) Adult","(&gt;60) Senior"))</f>
        <v>(&lt;25) Young</v>
      </c>
      <c r="Y2643" t="s">
        <v>44</v>
      </c>
      <c r="Z2643" t="s">
        <v>33</v>
      </c>
      <c r="AA2643" t="s">
        <v>45</v>
      </c>
      <c r="AB2643" t="s">
        <v>97</v>
      </c>
      <c r="AC2643">
        <v>6</v>
      </c>
      <c r="AD2643" t="s">
        <v>78</v>
      </c>
      <c r="AE2643" t="s">
        <v>65</v>
      </c>
      <c r="AF2643" t="s">
        <v>49</v>
      </c>
      <c r="AG2643" t="s">
        <v>50</v>
      </c>
      <c r="AH2643">
        <v>0.62</v>
      </c>
      <c r="AI2643" t="s">
        <v>168</v>
      </c>
      <c r="AJ2643" t="s">
        <v>109</v>
      </c>
    </row>
    <row r="2644" spans="1:36">
      <c r="A2644" t="s">
        <v>4018</v>
      </c>
      <c r="B2644">
        <f>1</f>
        <v>1</v>
      </c>
      <c r="C2644" t="s">
        <v>32</v>
      </c>
      <c r="D2644" t="str">
        <f>VLOOKUP(Table1[[#This Row],[State Name]], Lookup!$A$2:$B$33, 2, FALSE)</f>
        <v>JK</v>
      </c>
      <c r="E2644" t="s">
        <v>33</v>
      </c>
      <c r="F2644">
        <v>2023</v>
      </c>
      <c r="G2644" t="s">
        <v>94</v>
      </c>
      <c r="H2644">
        <f t="shared" si="41"/>
        <v>8</v>
      </c>
      <c r="I2644" s="3">
        <f>DATE(Table1[[#This Row],[Year]],Table1[[#This Row],[Month_Number]],1)</f>
        <v>45139</v>
      </c>
      <c r="J2644" t="s">
        <v>35</v>
      </c>
      <c r="K2644" t="s">
        <v>2410</v>
      </c>
      <c r="L2644" t="s">
        <v>50</v>
      </c>
      <c r="M2644">
        <v>2</v>
      </c>
      <c r="N2644" t="s">
        <v>38</v>
      </c>
      <c r="O2644">
        <v>10</v>
      </c>
      <c r="P2644">
        <v>1</v>
      </c>
      <c r="Q2644" t="s">
        <v>72</v>
      </c>
      <c r="R2644" t="s">
        <v>88</v>
      </c>
      <c r="S2644" t="s">
        <v>62</v>
      </c>
      <c r="T2644" t="s">
        <v>105</v>
      </c>
      <c r="U2644" t="s">
        <v>33</v>
      </c>
      <c r="V2644">
        <v>94</v>
      </c>
      <c r="W2644">
        <v>63</v>
      </c>
      <c r="X2644" t="str">
        <f>IF(Table1[[#This Row],[Driver Age]]&lt;25,"(&lt;25) Young",IF(Table1[[#This Row],[Driver Age]]&lt;=60,"(25–60) Adult","(&gt;60) Senior"))</f>
        <v>(&gt;60) Senior</v>
      </c>
      <c r="Y2644" t="s">
        <v>75</v>
      </c>
      <c r="Z2644" t="s">
        <v>90</v>
      </c>
      <c r="AA2644" t="s">
        <v>45</v>
      </c>
      <c r="AB2644" t="s">
        <v>97</v>
      </c>
      <c r="AC2644">
        <v>23</v>
      </c>
      <c r="AD2644" t="s">
        <v>47</v>
      </c>
      <c r="AE2644" t="s">
        <v>79</v>
      </c>
      <c r="AF2644" t="s">
        <v>49</v>
      </c>
      <c r="AG2644" t="s">
        <v>50</v>
      </c>
      <c r="AH2644">
        <v>0.1</v>
      </c>
      <c r="AI2644" t="s">
        <v>66</v>
      </c>
      <c r="AJ2644" t="s">
        <v>67</v>
      </c>
    </row>
    <row r="2645" spans="1:36">
      <c r="A2645" t="s">
        <v>4019</v>
      </c>
      <c r="B2645">
        <f>1</f>
        <v>1</v>
      </c>
      <c r="C2645" t="s">
        <v>177</v>
      </c>
      <c r="D2645" t="str">
        <f>VLOOKUP(Table1[[#This Row],[State Name]], Lookup!$A$2:$B$33, 2, FALSE)</f>
        <v>MH</v>
      </c>
      <c r="E2645" t="s">
        <v>203</v>
      </c>
      <c r="F2645">
        <v>2022</v>
      </c>
      <c r="G2645" t="s">
        <v>124</v>
      </c>
      <c r="H2645">
        <f t="shared" si="41"/>
        <v>7</v>
      </c>
      <c r="I2645" s="3">
        <f>DATE(Table1[[#This Row],[Year]],Table1[[#This Row],[Month_Number]],1)</f>
        <v>44743</v>
      </c>
      <c r="J2645" t="s">
        <v>84</v>
      </c>
      <c r="K2645" t="s">
        <v>2471</v>
      </c>
      <c r="L2645" t="s">
        <v>37</v>
      </c>
      <c r="M2645">
        <v>3</v>
      </c>
      <c r="N2645" t="s">
        <v>128</v>
      </c>
      <c r="O2645">
        <v>10</v>
      </c>
      <c r="P2645">
        <v>3</v>
      </c>
      <c r="Q2645" t="s">
        <v>72</v>
      </c>
      <c r="R2645" t="s">
        <v>104</v>
      </c>
      <c r="S2645" t="s">
        <v>62</v>
      </c>
      <c r="T2645" t="s">
        <v>42</v>
      </c>
      <c r="U2645" t="s">
        <v>43</v>
      </c>
      <c r="V2645">
        <v>101</v>
      </c>
      <c r="W2645">
        <v>67</v>
      </c>
      <c r="X2645" t="str">
        <f>IF(Table1[[#This Row],[Driver Age]]&lt;25,"(&lt;25) Young",IF(Table1[[#This Row],[Driver Age]]&lt;=60,"(25–60) Adult","(&gt;60) Senior"))</f>
        <v>(&gt;60) Senior</v>
      </c>
      <c r="Y2645" t="s">
        <v>44</v>
      </c>
      <c r="Z2645" t="s">
        <v>33</v>
      </c>
      <c r="AA2645" t="s">
        <v>76</v>
      </c>
      <c r="AB2645" t="s">
        <v>97</v>
      </c>
      <c r="AC2645">
        <v>9</v>
      </c>
      <c r="AD2645" t="s">
        <v>78</v>
      </c>
      <c r="AE2645" t="s">
        <v>79</v>
      </c>
      <c r="AF2645" t="s">
        <v>26</v>
      </c>
      <c r="AG2645" t="s">
        <v>50</v>
      </c>
      <c r="AH2645">
        <v>0.3</v>
      </c>
      <c r="AI2645" t="s">
        <v>51</v>
      </c>
      <c r="AJ2645" t="s">
        <v>67</v>
      </c>
    </row>
    <row r="2646" spans="1:36">
      <c r="A2646" t="s">
        <v>4020</v>
      </c>
      <c r="B2646">
        <f>1</f>
        <v>1</v>
      </c>
      <c r="C2646" t="s">
        <v>215</v>
      </c>
      <c r="D2646" t="str">
        <f>VLOOKUP(Table1[[#This Row],[State Name]], Lookup!$A$2:$B$33, 2, FALSE)</f>
        <v>KL</v>
      </c>
      <c r="E2646" t="s">
        <v>33</v>
      </c>
      <c r="F2646">
        <v>2018</v>
      </c>
      <c r="G2646" t="s">
        <v>138</v>
      </c>
      <c r="H2646">
        <f t="shared" si="41"/>
        <v>9</v>
      </c>
      <c r="I2646" s="3">
        <f>DATE(Table1[[#This Row],[Year]],Table1[[#This Row],[Month_Number]],1)</f>
        <v>43344</v>
      </c>
      <c r="J2646" t="s">
        <v>101</v>
      </c>
      <c r="K2646" t="s">
        <v>204</v>
      </c>
      <c r="L2646" t="s">
        <v>59</v>
      </c>
      <c r="M2646">
        <v>3</v>
      </c>
      <c r="N2646" t="s">
        <v>60</v>
      </c>
      <c r="O2646">
        <v>2</v>
      </c>
      <c r="P2646">
        <v>4</v>
      </c>
      <c r="Q2646" t="s">
        <v>103</v>
      </c>
      <c r="R2646" t="s">
        <v>40</v>
      </c>
      <c r="S2646" t="s">
        <v>62</v>
      </c>
      <c r="T2646" t="s">
        <v>63</v>
      </c>
      <c r="U2646" t="s">
        <v>106</v>
      </c>
      <c r="V2646">
        <v>71</v>
      </c>
      <c r="W2646">
        <v>39</v>
      </c>
      <c r="X2646" t="str">
        <f>IF(Table1[[#This Row],[Driver Age]]&lt;25,"(&lt;25) Young",IF(Table1[[#This Row],[Driver Age]]&lt;=60,"(25–60) Adult","(&gt;60) Senior"))</f>
        <v>(25–60) Adult</v>
      </c>
      <c r="Y2646" t="s">
        <v>75</v>
      </c>
      <c r="Z2646" t="s">
        <v>107</v>
      </c>
      <c r="AA2646" t="s">
        <v>76</v>
      </c>
      <c r="AB2646" t="s">
        <v>97</v>
      </c>
      <c r="AC2646">
        <v>23</v>
      </c>
      <c r="AD2646" t="s">
        <v>47</v>
      </c>
      <c r="AE2646" t="s">
        <v>65</v>
      </c>
      <c r="AF2646" t="s">
        <v>49</v>
      </c>
      <c r="AG2646" t="s">
        <v>50</v>
      </c>
      <c r="AH2646">
        <v>2</v>
      </c>
      <c r="AI2646" t="s">
        <v>108</v>
      </c>
      <c r="AJ2646" t="s">
        <v>91</v>
      </c>
    </row>
    <row r="2647" spans="1:36">
      <c r="A2647" t="s">
        <v>4021</v>
      </c>
      <c r="B2647">
        <f>1</f>
        <v>1</v>
      </c>
      <c r="C2647" t="s">
        <v>234</v>
      </c>
      <c r="D2647" t="str">
        <f>VLOOKUP(Table1[[#This Row],[State Name]], Lookup!$A$2:$B$33, 2, FALSE)</f>
        <v>TR</v>
      </c>
      <c r="E2647" t="s">
        <v>33</v>
      </c>
      <c r="F2647">
        <v>2019</v>
      </c>
      <c r="G2647" t="s">
        <v>100</v>
      </c>
      <c r="H2647">
        <f t="shared" si="41"/>
        <v>11</v>
      </c>
      <c r="I2647" s="3">
        <f>DATE(Table1[[#This Row],[Year]],Table1[[#This Row],[Month_Number]],1)</f>
        <v>43770</v>
      </c>
      <c r="J2647" t="s">
        <v>57</v>
      </c>
      <c r="K2647" t="s">
        <v>1769</v>
      </c>
      <c r="L2647" t="s">
        <v>59</v>
      </c>
      <c r="M2647">
        <v>4</v>
      </c>
      <c r="N2647" t="s">
        <v>86</v>
      </c>
      <c r="O2647">
        <v>0</v>
      </c>
      <c r="P2647">
        <v>1</v>
      </c>
      <c r="Q2647" t="s">
        <v>103</v>
      </c>
      <c r="R2647" t="s">
        <v>88</v>
      </c>
      <c r="S2647" t="s">
        <v>62</v>
      </c>
      <c r="T2647" t="s">
        <v>42</v>
      </c>
      <c r="U2647" t="s">
        <v>33</v>
      </c>
      <c r="V2647">
        <v>92</v>
      </c>
      <c r="W2647">
        <v>64</v>
      </c>
      <c r="X2647" t="str">
        <f>IF(Table1[[#This Row],[Driver Age]]&lt;25,"(&lt;25) Young",IF(Table1[[#This Row],[Driver Age]]&lt;=60,"(25–60) Adult","(&gt;60) Senior"))</f>
        <v>(&gt;60) Senior</v>
      </c>
      <c r="Y2647" t="s">
        <v>44</v>
      </c>
      <c r="Z2647" t="s">
        <v>90</v>
      </c>
      <c r="AA2647" t="s">
        <v>45</v>
      </c>
      <c r="AB2647" t="s">
        <v>77</v>
      </c>
      <c r="AC2647">
        <v>21</v>
      </c>
      <c r="AD2647" t="s">
        <v>47</v>
      </c>
      <c r="AE2647" t="s">
        <v>65</v>
      </c>
      <c r="AF2647" t="s">
        <v>49</v>
      </c>
      <c r="AG2647" t="s">
        <v>50</v>
      </c>
      <c r="AH2647">
        <v>0</v>
      </c>
      <c r="AI2647" t="s">
        <v>66</v>
      </c>
      <c r="AJ2647" t="s">
        <v>67</v>
      </c>
    </row>
    <row r="2648" spans="1:36">
      <c r="A2648" t="s">
        <v>4022</v>
      </c>
      <c r="B2648">
        <f>1</f>
        <v>1</v>
      </c>
      <c r="C2648" t="s">
        <v>215</v>
      </c>
      <c r="D2648" t="str">
        <f>VLOOKUP(Table1[[#This Row],[State Name]], Lookup!$A$2:$B$33, 2, FALSE)</f>
        <v>KL</v>
      </c>
      <c r="E2648" t="s">
        <v>33</v>
      </c>
      <c r="F2648">
        <v>2020</v>
      </c>
      <c r="G2648" t="s">
        <v>117</v>
      </c>
      <c r="H2648">
        <f t="shared" si="41"/>
        <v>12</v>
      </c>
      <c r="I2648" s="3">
        <f>DATE(Table1[[#This Row],[Year]],Table1[[#This Row],[Month_Number]],1)</f>
        <v>44166</v>
      </c>
      <c r="J2648" t="s">
        <v>95</v>
      </c>
      <c r="K2648" t="s">
        <v>1537</v>
      </c>
      <c r="L2648" t="s">
        <v>59</v>
      </c>
      <c r="M2648">
        <v>5</v>
      </c>
      <c r="N2648" t="s">
        <v>86</v>
      </c>
      <c r="O2648">
        <v>1</v>
      </c>
      <c r="P2648">
        <v>2</v>
      </c>
      <c r="Q2648" t="s">
        <v>119</v>
      </c>
      <c r="R2648" t="s">
        <v>61</v>
      </c>
      <c r="S2648" t="s">
        <v>41</v>
      </c>
      <c r="T2648" t="s">
        <v>63</v>
      </c>
      <c r="U2648" t="s">
        <v>33</v>
      </c>
      <c r="V2648">
        <v>97</v>
      </c>
      <c r="W2648">
        <v>55</v>
      </c>
      <c r="X2648" t="str">
        <f>IF(Table1[[#This Row],[Driver Age]]&lt;25,"(&lt;25) Young",IF(Table1[[#This Row],[Driver Age]]&lt;=60,"(25–60) Adult","(&gt;60) Senior"))</f>
        <v>(25–60) Adult</v>
      </c>
      <c r="Y2648" t="s">
        <v>75</v>
      </c>
      <c r="Z2648" t="s">
        <v>90</v>
      </c>
      <c r="AA2648" t="s">
        <v>76</v>
      </c>
      <c r="AB2648" t="s">
        <v>77</v>
      </c>
      <c r="AC2648">
        <v>3</v>
      </c>
      <c r="AD2648" t="s">
        <v>47</v>
      </c>
      <c r="AE2648" t="s">
        <v>48</v>
      </c>
      <c r="AF2648" t="s">
        <v>49</v>
      </c>
      <c r="AG2648" t="s">
        <v>50</v>
      </c>
      <c r="AH2648">
        <v>2</v>
      </c>
      <c r="AI2648" t="s">
        <v>66</v>
      </c>
      <c r="AJ2648" t="s">
        <v>67</v>
      </c>
    </row>
    <row r="2649" spans="1:36">
      <c r="A2649" t="s">
        <v>4023</v>
      </c>
      <c r="B2649">
        <f>1</f>
        <v>1</v>
      </c>
      <c r="C2649" t="s">
        <v>116</v>
      </c>
      <c r="D2649" t="str">
        <f>VLOOKUP(Table1[[#This Row],[State Name]], Lookup!$A$2:$B$33, 2, FALSE)</f>
        <v>HP</v>
      </c>
      <c r="E2649" t="s">
        <v>33</v>
      </c>
      <c r="F2649">
        <v>2019</v>
      </c>
      <c r="G2649" t="s">
        <v>124</v>
      </c>
      <c r="H2649">
        <f t="shared" si="41"/>
        <v>7</v>
      </c>
      <c r="I2649" s="3">
        <f>DATE(Table1[[#This Row],[Year]],Table1[[#This Row],[Month_Number]],1)</f>
        <v>43647</v>
      </c>
      <c r="J2649" t="s">
        <v>95</v>
      </c>
      <c r="K2649" t="s">
        <v>131</v>
      </c>
      <c r="L2649" t="s">
        <v>37</v>
      </c>
      <c r="M2649">
        <v>4</v>
      </c>
      <c r="N2649" t="s">
        <v>71</v>
      </c>
      <c r="O2649">
        <v>2</v>
      </c>
      <c r="P2649">
        <v>5</v>
      </c>
      <c r="Q2649" t="s">
        <v>72</v>
      </c>
      <c r="R2649" t="s">
        <v>61</v>
      </c>
      <c r="S2649" t="s">
        <v>120</v>
      </c>
      <c r="T2649" t="s">
        <v>63</v>
      </c>
      <c r="U2649" t="s">
        <v>43</v>
      </c>
      <c r="V2649">
        <v>48</v>
      </c>
      <c r="W2649">
        <v>18</v>
      </c>
      <c r="X2649" t="str">
        <f>IF(Table1[[#This Row],[Driver Age]]&lt;25,"(&lt;25) Young",IF(Table1[[#This Row],[Driver Age]]&lt;=60,"(25–60) Adult","(&gt;60) Senior"))</f>
        <v>(&lt;25) Young</v>
      </c>
      <c r="Y2649" t="s">
        <v>75</v>
      </c>
      <c r="Z2649" t="s">
        <v>107</v>
      </c>
      <c r="AA2649" t="s">
        <v>45</v>
      </c>
      <c r="AB2649" t="s">
        <v>46</v>
      </c>
      <c r="AC2649">
        <v>22</v>
      </c>
      <c r="AD2649" t="s">
        <v>47</v>
      </c>
      <c r="AE2649" t="s">
        <v>65</v>
      </c>
      <c r="AF2649" t="s">
        <v>49</v>
      </c>
      <c r="AG2649" t="s">
        <v>50</v>
      </c>
      <c r="AH2649">
        <v>2.5</v>
      </c>
      <c r="AI2649" t="s">
        <v>168</v>
      </c>
      <c r="AJ2649" t="s">
        <v>109</v>
      </c>
    </row>
    <row r="2650" spans="1:36">
      <c r="A2650" t="s">
        <v>4024</v>
      </c>
      <c r="B2650">
        <f>1</f>
        <v>1</v>
      </c>
      <c r="C2650" t="s">
        <v>191</v>
      </c>
      <c r="D2650" t="str">
        <f>VLOOKUP(Table1[[#This Row],[State Name]], Lookup!$A$2:$B$33, 2, FALSE)</f>
        <v>CH</v>
      </c>
      <c r="E2650" t="s">
        <v>33</v>
      </c>
      <c r="F2650">
        <v>2019</v>
      </c>
      <c r="G2650" t="s">
        <v>111</v>
      </c>
      <c r="H2650">
        <f t="shared" si="41"/>
        <v>10</v>
      </c>
      <c r="I2650" s="3">
        <f>DATE(Table1[[#This Row],[Year]],Table1[[#This Row],[Month_Number]],1)</f>
        <v>43739</v>
      </c>
      <c r="J2650" t="s">
        <v>57</v>
      </c>
      <c r="K2650" t="s">
        <v>2837</v>
      </c>
      <c r="L2650" t="s">
        <v>50</v>
      </c>
      <c r="M2650">
        <v>3</v>
      </c>
      <c r="N2650" t="s">
        <v>162</v>
      </c>
      <c r="O2650">
        <v>5</v>
      </c>
      <c r="P2650">
        <v>2</v>
      </c>
      <c r="Q2650" t="s">
        <v>103</v>
      </c>
      <c r="R2650" t="s">
        <v>88</v>
      </c>
      <c r="S2650" t="s">
        <v>62</v>
      </c>
      <c r="T2650" t="s">
        <v>42</v>
      </c>
      <c r="U2650" t="s">
        <v>89</v>
      </c>
      <c r="V2650">
        <v>112</v>
      </c>
      <c r="W2650">
        <v>27</v>
      </c>
      <c r="X2650" t="str">
        <f>IF(Table1[[#This Row],[Driver Age]]&lt;25,"(&lt;25) Young",IF(Table1[[#This Row],[Driver Age]]&lt;=60,"(25–60) Adult","(&gt;60) Senior"))</f>
        <v>(25–60) Adult</v>
      </c>
      <c r="Y2650" t="s">
        <v>75</v>
      </c>
      <c r="Z2650" t="s">
        <v>107</v>
      </c>
      <c r="AA2650" t="s">
        <v>76</v>
      </c>
      <c r="AB2650" t="s">
        <v>77</v>
      </c>
      <c r="AC2650">
        <v>0</v>
      </c>
      <c r="AD2650" t="s">
        <v>47</v>
      </c>
      <c r="AE2650" t="s">
        <v>65</v>
      </c>
      <c r="AF2650" t="s">
        <v>49</v>
      </c>
      <c r="AG2650" t="s">
        <v>50</v>
      </c>
      <c r="AH2650">
        <v>0.4</v>
      </c>
      <c r="AI2650" t="s">
        <v>80</v>
      </c>
      <c r="AJ2650" t="s">
        <v>81</v>
      </c>
    </row>
    <row r="2651" spans="1:36">
      <c r="A2651" t="s">
        <v>4025</v>
      </c>
      <c r="B2651">
        <f>1</f>
        <v>1</v>
      </c>
      <c r="C2651" t="s">
        <v>318</v>
      </c>
      <c r="D2651" t="str">
        <f>VLOOKUP(Table1[[#This Row],[State Name]], Lookup!$A$2:$B$33, 2, FALSE)</f>
        <v>PB</v>
      </c>
      <c r="E2651" t="s">
        <v>33</v>
      </c>
      <c r="F2651">
        <v>2023</v>
      </c>
      <c r="G2651" t="s">
        <v>124</v>
      </c>
      <c r="H2651">
        <f t="shared" si="41"/>
        <v>7</v>
      </c>
      <c r="I2651" s="3">
        <f>DATE(Table1[[#This Row],[Year]],Table1[[#This Row],[Month_Number]],1)</f>
        <v>45108</v>
      </c>
      <c r="J2651" t="s">
        <v>101</v>
      </c>
      <c r="K2651" t="s">
        <v>1936</v>
      </c>
      <c r="L2651" t="s">
        <v>50</v>
      </c>
      <c r="M2651">
        <v>5</v>
      </c>
      <c r="N2651" t="s">
        <v>60</v>
      </c>
      <c r="O2651">
        <v>10</v>
      </c>
      <c r="P2651">
        <v>0</v>
      </c>
      <c r="Q2651" t="s">
        <v>119</v>
      </c>
      <c r="R2651" t="s">
        <v>40</v>
      </c>
      <c r="S2651" t="s">
        <v>41</v>
      </c>
      <c r="T2651" t="s">
        <v>63</v>
      </c>
      <c r="U2651" t="s">
        <v>106</v>
      </c>
      <c r="V2651">
        <v>34</v>
      </c>
      <c r="W2651">
        <v>59</v>
      </c>
      <c r="X2651" t="str">
        <f>IF(Table1[[#This Row],[Driver Age]]&lt;25,"(&lt;25) Young",IF(Table1[[#This Row],[Driver Age]]&lt;=60,"(25–60) Adult","(&gt;60) Senior"))</f>
        <v>(25–60) Adult</v>
      </c>
      <c r="Y2651" t="s">
        <v>44</v>
      </c>
      <c r="Z2651" t="s">
        <v>107</v>
      </c>
      <c r="AA2651" t="s">
        <v>76</v>
      </c>
      <c r="AB2651" t="s">
        <v>64</v>
      </c>
      <c r="AC2651">
        <v>13</v>
      </c>
      <c r="AD2651" t="s">
        <v>135</v>
      </c>
      <c r="AE2651" t="s">
        <v>79</v>
      </c>
      <c r="AF2651" t="s">
        <v>49</v>
      </c>
      <c r="AG2651" t="s">
        <v>143</v>
      </c>
      <c r="AH2651">
        <v>0</v>
      </c>
      <c r="AI2651" t="s">
        <v>66</v>
      </c>
      <c r="AJ2651" t="s">
        <v>109</v>
      </c>
    </row>
    <row r="2652" spans="1:36">
      <c r="A2652" t="s">
        <v>4026</v>
      </c>
      <c r="B2652">
        <f>1</f>
        <v>1</v>
      </c>
      <c r="C2652" t="s">
        <v>311</v>
      </c>
      <c r="D2652" t="str">
        <f>VLOOKUP(Table1[[#This Row],[State Name]], Lookup!$A$2:$B$33, 2, FALSE)</f>
        <v>JH</v>
      </c>
      <c r="E2652" t="s">
        <v>33</v>
      </c>
      <c r="F2652">
        <v>2022</v>
      </c>
      <c r="G2652" t="s">
        <v>34</v>
      </c>
      <c r="H2652">
        <f t="shared" si="41"/>
        <v>5</v>
      </c>
      <c r="I2652" s="3">
        <f>DATE(Table1[[#This Row],[Year]],Table1[[#This Row],[Month_Number]],1)</f>
        <v>44682</v>
      </c>
      <c r="J2652" t="s">
        <v>95</v>
      </c>
      <c r="K2652" t="s">
        <v>980</v>
      </c>
      <c r="L2652" t="s">
        <v>50</v>
      </c>
      <c r="M2652">
        <v>5</v>
      </c>
      <c r="N2652" t="s">
        <v>113</v>
      </c>
      <c r="O2652">
        <v>5</v>
      </c>
      <c r="P2652">
        <v>0</v>
      </c>
      <c r="Q2652" t="s">
        <v>39</v>
      </c>
      <c r="R2652" t="s">
        <v>40</v>
      </c>
      <c r="S2652" t="s">
        <v>120</v>
      </c>
      <c r="T2652" t="s">
        <v>42</v>
      </c>
      <c r="U2652" t="s">
        <v>33</v>
      </c>
      <c r="V2652">
        <v>90</v>
      </c>
      <c r="W2652">
        <v>52</v>
      </c>
      <c r="X2652" t="str">
        <f>IF(Table1[[#This Row],[Driver Age]]&lt;25,"(&lt;25) Young",IF(Table1[[#This Row],[Driver Age]]&lt;=60,"(25–60) Adult","(&gt;60) Senior"))</f>
        <v>(25–60) Adult</v>
      </c>
      <c r="Y2652" t="s">
        <v>75</v>
      </c>
      <c r="Z2652" t="s">
        <v>90</v>
      </c>
      <c r="AA2652" t="s">
        <v>45</v>
      </c>
      <c r="AB2652" t="s">
        <v>64</v>
      </c>
      <c r="AC2652">
        <v>23</v>
      </c>
      <c r="AD2652" t="s">
        <v>47</v>
      </c>
      <c r="AE2652" t="s">
        <v>79</v>
      </c>
      <c r="AF2652" t="s">
        <v>49</v>
      </c>
      <c r="AG2652" t="s">
        <v>143</v>
      </c>
      <c r="AH2652">
        <v>0</v>
      </c>
      <c r="AI2652" t="s">
        <v>66</v>
      </c>
      <c r="AJ2652" t="s">
        <v>67</v>
      </c>
    </row>
    <row r="2653" spans="1:36">
      <c r="A2653" t="s">
        <v>4027</v>
      </c>
      <c r="B2653">
        <f>1</f>
        <v>1</v>
      </c>
      <c r="C2653" t="s">
        <v>170</v>
      </c>
      <c r="D2653" t="str">
        <f>VLOOKUP(Table1[[#This Row],[State Name]], Lookup!$A$2:$B$33, 2, FALSE)</f>
        <v>PY</v>
      </c>
      <c r="E2653" t="s">
        <v>33</v>
      </c>
      <c r="F2653">
        <v>2018</v>
      </c>
      <c r="G2653" t="s">
        <v>34</v>
      </c>
      <c r="H2653">
        <f t="shared" si="41"/>
        <v>5</v>
      </c>
      <c r="I2653" s="3">
        <f>DATE(Table1[[#This Row],[Year]],Table1[[#This Row],[Month_Number]],1)</f>
        <v>43221</v>
      </c>
      <c r="J2653" t="s">
        <v>95</v>
      </c>
      <c r="K2653" t="s">
        <v>3058</v>
      </c>
      <c r="L2653" t="s">
        <v>50</v>
      </c>
      <c r="M2653">
        <v>2</v>
      </c>
      <c r="N2653" t="s">
        <v>128</v>
      </c>
      <c r="O2653">
        <v>8</v>
      </c>
      <c r="P2653">
        <v>3</v>
      </c>
      <c r="Q2653" t="s">
        <v>119</v>
      </c>
      <c r="R2653" t="s">
        <v>40</v>
      </c>
      <c r="S2653" t="s">
        <v>62</v>
      </c>
      <c r="T2653" t="s">
        <v>63</v>
      </c>
      <c r="U2653" t="s">
        <v>33</v>
      </c>
      <c r="V2653">
        <v>115</v>
      </c>
      <c r="W2653">
        <v>28</v>
      </c>
      <c r="X2653" t="str">
        <f>IF(Table1[[#This Row],[Driver Age]]&lt;25,"(&lt;25) Young",IF(Table1[[#This Row],[Driver Age]]&lt;=60,"(25–60) Adult","(&gt;60) Senior"))</f>
        <v>(25–60) Adult</v>
      </c>
      <c r="Y2653" t="s">
        <v>75</v>
      </c>
      <c r="Z2653" t="s">
        <v>90</v>
      </c>
      <c r="AA2653" t="s">
        <v>45</v>
      </c>
      <c r="AB2653" t="s">
        <v>46</v>
      </c>
      <c r="AC2653">
        <v>19</v>
      </c>
      <c r="AD2653" t="s">
        <v>114</v>
      </c>
      <c r="AE2653" t="s">
        <v>65</v>
      </c>
      <c r="AF2653" t="s">
        <v>49</v>
      </c>
      <c r="AG2653" t="s">
        <v>50</v>
      </c>
      <c r="AH2653">
        <v>0.38</v>
      </c>
      <c r="AI2653" t="s">
        <v>80</v>
      </c>
      <c r="AJ2653" t="s">
        <v>81</v>
      </c>
    </row>
    <row r="2654" spans="1:36">
      <c r="A2654" t="s">
        <v>4028</v>
      </c>
      <c r="B2654">
        <f>1</f>
        <v>1</v>
      </c>
      <c r="C2654" t="s">
        <v>145</v>
      </c>
      <c r="D2654" t="str">
        <f>VLOOKUP(Table1[[#This Row],[State Name]], Lookup!$A$2:$B$33, 2, FALSE)</f>
        <v>TS</v>
      </c>
      <c r="E2654" t="s">
        <v>33</v>
      </c>
      <c r="F2654">
        <v>2023</v>
      </c>
      <c r="G2654" t="s">
        <v>192</v>
      </c>
      <c r="H2654">
        <f t="shared" si="41"/>
        <v>3</v>
      </c>
      <c r="I2654" s="3">
        <f>DATE(Table1[[#This Row],[Year]],Table1[[#This Row],[Month_Number]],1)</f>
        <v>44986</v>
      </c>
      <c r="J2654" t="s">
        <v>35</v>
      </c>
      <c r="K2654" t="s">
        <v>646</v>
      </c>
      <c r="L2654" t="s">
        <v>50</v>
      </c>
      <c r="M2654">
        <v>2</v>
      </c>
      <c r="N2654" t="s">
        <v>86</v>
      </c>
      <c r="O2654">
        <v>5</v>
      </c>
      <c r="P2654">
        <v>4</v>
      </c>
      <c r="Q2654" t="s">
        <v>103</v>
      </c>
      <c r="R2654" t="s">
        <v>40</v>
      </c>
      <c r="S2654" t="s">
        <v>41</v>
      </c>
      <c r="T2654" t="s">
        <v>63</v>
      </c>
      <c r="U2654" t="s">
        <v>33</v>
      </c>
      <c r="V2654">
        <v>101</v>
      </c>
      <c r="W2654">
        <v>31</v>
      </c>
      <c r="X2654" t="str">
        <f>IF(Table1[[#This Row],[Driver Age]]&lt;25,"(&lt;25) Young",IF(Table1[[#This Row],[Driver Age]]&lt;=60,"(25–60) Adult","(&gt;60) Senior"))</f>
        <v>(25–60) Adult</v>
      </c>
      <c r="Y2654" t="s">
        <v>75</v>
      </c>
      <c r="Z2654" t="s">
        <v>90</v>
      </c>
      <c r="AA2654" t="s">
        <v>45</v>
      </c>
      <c r="AB2654" t="s">
        <v>46</v>
      </c>
      <c r="AC2654">
        <v>16</v>
      </c>
      <c r="AD2654" t="s">
        <v>135</v>
      </c>
      <c r="AE2654" t="s">
        <v>79</v>
      </c>
      <c r="AF2654" t="s">
        <v>49</v>
      </c>
      <c r="AG2654" t="s">
        <v>50</v>
      </c>
      <c r="AH2654">
        <v>0.8</v>
      </c>
      <c r="AI2654" t="s">
        <v>80</v>
      </c>
      <c r="AJ2654" t="s">
        <v>67</v>
      </c>
    </row>
    <row r="2655" spans="1:36">
      <c r="A2655" t="s">
        <v>4029</v>
      </c>
      <c r="B2655">
        <f>1</f>
        <v>1</v>
      </c>
      <c r="C2655" t="s">
        <v>327</v>
      </c>
      <c r="D2655" t="str">
        <f>VLOOKUP(Table1[[#This Row],[State Name]], Lookup!$A$2:$B$33, 2, FALSE)</f>
        <v>MN</v>
      </c>
      <c r="E2655" t="s">
        <v>33</v>
      </c>
      <c r="F2655">
        <v>2018</v>
      </c>
      <c r="G2655" t="s">
        <v>34</v>
      </c>
      <c r="H2655">
        <f t="shared" si="41"/>
        <v>5</v>
      </c>
      <c r="I2655" s="3">
        <f>DATE(Table1[[#This Row],[Year]],Table1[[#This Row],[Month_Number]],1)</f>
        <v>43221</v>
      </c>
      <c r="J2655" t="s">
        <v>84</v>
      </c>
      <c r="K2655" t="s">
        <v>522</v>
      </c>
      <c r="L2655" t="s">
        <v>37</v>
      </c>
      <c r="M2655">
        <v>5</v>
      </c>
      <c r="N2655" t="s">
        <v>60</v>
      </c>
      <c r="O2655">
        <v>2</v>
      </c>
      <c r="P2655">
        <v>2</v>
      </c>
      <c r="Q2655" t="s">
        <v>72</v>
      </c>
      <c r="R2655" t="s">
        <v>88</v>
      </c>
      <c r="S2655" t="s">
        <v>62</v>
      </c>
      <c r="T2655" t="s">
        <v>105</v>
      </c>
      <c r="U2655" t="s">
        <v>33</v>
      </c>
      <c r="V2655">
        <v>85</v>
      </c>
      <c r="W2655">
        <v>52</v>
      </c>
      <c r="X2655" t="str">
        <f>IF(Table1[[#This Row],[Driver Age]]&lt;25,"(&lt;25) Young",IF(Table1[[#This Row],[Driver Age]]&lt;=60,"(25–60) Adult","(&gt;60) Senior"))</f>
        <v>(25–60) Adult</v>
      </c>
      <c r="Y2655" t="s">
        <v>75</v>
      </c>
      <c r="Z2655" t="s">
        <v>90</v>
      </c>
      <c r="AA2655" t="s">
        <v>76</v>
      </c>
      <c r="AB2655" t="s">
        <v>77</v>
      </c>
      <c r="AC2655">
        <v>10</v>
      </c>
      <c r="AD2655" t="s">
        <v>78</v>
      </c>
      <c r="AE2655" t="s">
        <v>65</v>
      </c>
      <c r="AF2655" t="s">
        <v>26</v>
      </c>
      <c r="AG2655" t="s">
        <v>50</v>
      </c>
      <c r="AH2655">
        <v>1</v>
      </c>
      <c r="AI2655" t="s">
        <v>66</v>
      </c>
      <c r="AJ2655" t="s">
        <v>91</v>
      </c>
    </row>
    <row r="2656" spans="1:36">
      <c r="A2656" t="s">
        <v>4030</v>
      </c>
      <c r="B2656">
        <f>1</f>
        <v>1</v>
      </c>
      <c r="C2656" t="s">
        <v>294</v>
      </c>
      <c r="D2656" t="str">
        <f>VLOOKUP(Table1[[#This Row],[State Name]], Lookup!$A$2:$B$33, 2, FALSE)</f>
        <v>MZ</v>
      </c>
      <c r="E2656" t="s">
        <v>33</v>
      </c>
      <c r="F2656">
        <v>2019</v>
      </c>
      <c r="G2656" t="s">
        <v>138</v>
      </c>
      <c r="H2656">
        <f t="shared" si="41"/>
        <v>9</v>
      </c>
      <c r="I2656" s="3">
        <f>DATE(Table1[[#This Row],[Year]],Table1[[#This Row],[Month_Number]],1)</f>
        <v>43709</v>
      </c>
      <c r="J2656" t="s">
        <v>84</v>
      </c>
      <c r="K2656" t="s">
        <v>4031</v>
      </c>
      <c r="L2656" t="s">
        <v>50</v>
      </c>
      <c r="M2656">
        <v>3</v>
      </c>
      <c r="N2656" t="s">
        <v>71</v>
      </c>
      <c r="O2656">
        <v>8</v>
      </c>
      <c r="P2656">
        <v>2</v>
      </c>
      <c r="Q2656" t="s">
        <v>72</v>
      </c>
      <c r="R2656" t="s">
        <v>61</v>
      </c>
      <c r="S2656" t="s">
        <v>41</v>
      </c>
      <c r="T2656" t="s">
        <v>63</v>
      </c>
      <c r="U2656" t="s">
        <v>43</v>
      </c>
      <c r="V2656">
        <v>49</v>
      </c>
      <c r="W2656">
        <v>64</v>
      </c>
      <c r="X2656" t="str">
        <f>IF(Table1[[#This Row],[Driver Age]]&lt;25,"(&lt;25) Young",IF(Table1[[#This Row],[Driver Age]]&lt;=60,"(25–60) Adult","(&gt;60) Senior"))</f>
        <v>(&gt;60) Senior</v>
      </c>
      <c r="Y2656" t="s">
        <v>44</v>
      </c>
      <c r="Z2656" t="s">
        <v>90</v>
      </c>
      <c r="AA2656" t="s">
        <v>45</v>
      </c>
      <c r="AB2656" t="s">
        <v>46</v>
      </c>
      <c r="AC2656">
        <v>19</v>
      </c>
      <c r="AD2656" t="s">
        <v>114</v>
      </c>
      <c r="AE2656" t="s">
        <v>65</v>
      </c>
      <c r="AF2656" t="s">
        <v>26</v>
      </c>
      <c r="AG2656" t="s">
        <v>50</v>
      </c>
      <c r="AH2656">
        <v>0.25</v>
      </c>
      <c r="AI2656" t="s">
        <v>66</v>
      </c>
      <c r="AJ2656" t="s">
        <v>109</v>
      </c>
    </row>
    <row r="2657" spans="1:36">
      <c r="A2657" t="s">
        <v>4032</v>
      </c>
      <c r="B2657">
        <f>1</f>
        <v>1</v>
      </c>
      <c r="C2657" t="s">
        <v>294</v>
      </c>
      <c r="D2657" t="str">
        <f>VLOOKUP(Table1[[#This Row],[State Name]], Lookup!$A$2:$B$33, 2, FALSE)</f>
        <v>MZ</v>
      </c>
      <c r="E2657" t="s">
        <v>33</v>
      </c>
      <c r="F2657">
        <v>2019</v>
      </c>
      <c r="G2657" t="s">
        <v>138</v>
      </c>
      <c r="H2657">
        <f t="shared" si="41"/>
        <v>9</v>
      </c>
      <c r="I2657" s="3">
        <f>DATE(Table1[[#This Row],[Year]],Table1[[#This Row],[Month_Number]],1)</f>
        <v>43709</v>
      </c>
      <c r="J2657" t="s">
        <v>101</v>
      </c>
      <c r="K2657" t="s">
        <v>223</v>
      </c>
      <c r="L2657" t="s">
        <v>50</v>
      </c>
      <c r="M2657">
        <v>3</v>
      </c>
      <c r="N2657" t="s">
        <v>113</v>
      </c>
      <c r="O2657">
        <v>3</v>
      </c>
      <c r="P2657">
        <v>3</v>
      </c>
      <c r="Q2657" t="s">
        <v>87</v>
      </c>
      <c r="R2657" t="s">
        <v>61</v>
      </c>
      <c r="S2657" t="s">
        <v>62</v>
      </c>
      <c r="T2657" t="s">
        <v>74</v>
      </c>
      <c r="U2657" t="s">
        <v>33</v>
      </c>
      <c r="V2657">
        <v>94</v>
      </c>
      <c r="W2657">
        <v>54</v>
      </c>
      <c r="X2657" t="str">
        <f>IF(Table1[[#This Row],[Driver Age]]&lt;25,"(&lt;25) Young",IF(Table1[[#This Row],[Driver Age]]&lt;=60,"(25–60) Adult","(&gt;60) Senior"))</f>
        <v>(25–60) Adult</v>
      </c>
      <c r="Y2657" t="s">
        <v>75</v>
      </c>
      <c r="Z2657" t="s">
        <v>33</v>
      </c>
      <c r="AA2657" t="s">
        <v>45</v>
      </c>
      <c r="AB2657" t="s">
        <v>77</v>
      </c>
      <c r="AC2657">
        <v>6</v>
      </c>
      <c r="AD2657" t="s">
        <v>78</v>
      </c>
      <c r="AE2657" t="s">
        <v>65</v>
      </c>
      <c r="AF2657" t="s">
        <v>49</v>
      </c>
      <c r="AG2657" t="s">
        <v>50</v>
      </c>
      <c r="AH2657">
        <v>1</v>
      </c>
      <c r="AI2657" t="s">
        <v>66</v>
      </c>
      <c r="AJ2657" t="s">
        <v>67</v>
      </c>
    </row>
    <row r="2658" spans="1:36">
      <c r="A2658" t="s">
        <v>4033</v>
      </c>
      <c r="B2658">
        <f>1</f>
        <v>1</v>
      </c>
      <c r="C2658" t="s">
        <v>253</v>
      </c>
      <c r="D2658" t="str">
        <f>VLOOKUP(Table1[[#This Row],[State Name]], Lookup!$A$2:$B$33, 2, FALSE)</f>
        <v>UK</v>
      </c>
      <c r="E2658" t="s">
        <v>33</v>
      </c>
      <c r="F2658">
        <v>2019</v>
      </c>
      <c r="G2658" t="s">
        <v>138</v>
      </c>
      <c r="H2658">
        <f t="shared" si="41"/>
        <v>9</v>
      </c>
      <c r="I2658" s="3">
        <f>DATE(Table1[[#This Row],[Year]],Table1[[#This Row],[Month_Number]],1)</f>
        <v>43709</v>
      </c>
      <c r="J2658" t="s">
        <v>84</v>
      </c>
      <c r="K2658" t="s">
        <v>3988</v>
      </c>
      <c r="L2658" t="s">
        <v>59</v>
      </c>
      <c r="M2658">
        <v>3</v>
      </c>
      <c r="N2658" t="s">
        <v>71</v>
      </c>
      <c r="O2658">
        <v>7</v>
      </c>
      <c r="P2658">
        <v>3</v>
      </c>
      <c r="Q2658" t="s">
        <v>119</v>
      </c>
      <c r="R2658" t="s">
        <v>104</v>
      </c>
      <c r="S2658" t="s">
        <v>62</v>
      </c>
      <c r="T2658" t="s">
        <v>74</v>
      </c>
      <c r="U2658" t="s">
        <v>89</v>
      </c>
      <c r="V2658">
        <v>48</v>
      </c>
      <c r="W2658">
        <v>45</v>
      </c>
      <c r="X2658" t="str">
        <f>IF(Table1[[#This Row],[Driver Age]]&lt;25,"(&lt;25) Young",IF(Table1[[#This Row],[Driver Age]]&lt;=60,"(25–60) Adult","(&gt;60) Senior"))</f>
        <v>(25–60) Adult</v>
      </c>
      <c r="Y2658" t="s">
        <v>44</v>
      </c>
      <c r="Z2658" t="s">
        <v>90</v>
      </c>
      <c r="AA2658" t="s">
        <v>76</v>
      </c>
      <c r="AB2658" t="s">
        <v>97</v>
      </c>
      <c r="AC2658">
        <v>5</v>
      </c>
      <c r="AD2658" t="s">
        <v>78</v>
      </c>
      <c r="AE2658" t="s">
        <v>65</v>
      </c>
      <c r="AF2658" t="s">
        <v>26</v>
      </c>
      <c r="AG2658" t="s">
        <v>50</v>
      </c>
      <c r="AH2658">
        <v>0.43</v>
      </c>
      <c r="AI2658" t="s">
        <v>108</v>
      </c>
      <c r="AJ2658" t="s">
        <v>109</v>
      </c>
    </row>
    <row r="2659" spans="1:36">
      <c r="A2659" t="s">
        <v>4034</v>
      </c>
      <c r="B2659">
        <f>1</f>
        <v>1</v>
      </c>
      <c r="C2659" t="s">
        <v>152</v>
      </c>
      <c r="D2659" t="str">
        <f>VLOOKUP(Table1[[#This Row],[State Name]], Lookup!$A$2:$B$33, 2, FALSE)</f>
        <v>AP</v>
      </c>
      <c r="E2659" t="s">
        <v>153</v>
      </c>
      <c r="F2659">
        <v>2020</v>
      </c>
      <c r="G2659" t="s">
        <v>34</v>
      </c>
      <c r="H2659">
        <f t="shared" si="41"/>
        <v>5</v>
      </c>
      <c r="I2659" s="3">
        <f>DATE(Table1[[#This Row],[Year]],Table1[[#This Row],[Month_Number]],1)</f>
        <v>43952</v>
      </c>
      <c r="J2659" t="s">
        <v>146</v>
      </c>
      <c r="K2659" t="s">
        <v>1591</v>
      </c>
      <c r="L2659" t="s">
        <v>37</v>
      </c>
      <c r="M2659">
        <v>2</v>
      </c>
      <c r="N2659" t="s">
        <v>60</v>
      </c>
      <c r="O2659">
        <v>7</v>
      </c>
      <c r="P2659">
        <v>1</v>
      </c>
      <c r="Q2659" t="s">
        <v>39</v>
      </c>
      <c r="R2659" t="s">
        <v>61</v>
      </c>
      <c r="S2659" t="s">
        <v>41</v>
      </c>
      <c r="T2659" t="s">
        <v>42</v>
      </c>
      <c r="U2659" t="s">
        <v>106</v>
      </c>
      <c r="V2659">
        <v>111</v>
      </c>
      <c r="W2659">
        <v>44</v>
      </c>
      <c r="X2659" t="str">
        <f>IF(Table1[[#This Row],[Driver Age]]&lt;25,"(&lt;25) Young",IF(Table1[[#This Row],[Driver Age]]&lt;=60,"(25–60) Adult","(&gt;60) Senior"))</f>
        <v>(25–60) Adult</v>
      </c>
      <c r="Y2659" t="s">
        <v>44</v>
      </c>
      <c r="Z2659" t="s">
        <v>33</v>
      </c>
      <c r="AA2659" t="s">
        <v>45</v>
      </c>
      <c r="AB2659" t="s">
        <v>97</v>
      </c>
      <c r="AC2659">
        <v>18</v>
      </c>
      <c r="AD2659" t="s">
        <v>114</v>
      </c>
      <c r="AE2659" t="s">
        <v>48</v>
      </c>
      <c r="AF2659" t="s">
        <v>49</v>
      </c>
      <c r="AG2659" t="s">
        <v>50</v>
      </c>
      <c r="AH2659">
        <v>0.14000000000000001</v>
      </c>
      <c r="AI2659" t="s">
        <v>108</v>
      </c>
      <c r="AJ2659" t="s">
        <v>81</v>
      </c>
    </row>
    <row r="2660" spans="1:36">
      <c r="A2660" t="s">
        <v>4035</v>
      </c>
      <c r="B2660">
        <f>1</f>
        <v>1</v>
      </c>
      <c r="C2660" t="s">
        <v>54</v>
      </c>
      <c r="D2660" t="str">
        <f>VLOOKUP(Table1[[#This Row],[State Name]], Lookup!$A$2:$B$33, 2, FALSE)</f>
        <v>UP</v>
      </c>
      <c r="E2660" t="s">
        <v>55</v>
      </c>
      <c r="F2660">
        <v>2023</v>
      </c>
      <c r="G2660" t="s">
        <v>111</v>
      </c>
      <c r="H2660">
        <f t="shared" si="41"/>
        <v>10</v>
      </c>
      <c r="I2660" s="3">
        <f>DATE(Table1[[#This Row],[Year]],Table1[[#This Row],[Month_Number]],1)</f>
        <v>45200</v>
      </c>
      <c r="J2660" t="s">
        <v>146</v>
      </c>
      <c r="K2660" t="s">
        <v>2755</v>
      </c>
      <c r="L2660" t="s">
        <v>50</v>
      </c>
      <c r="M2660">
        <v>2</v>
      </c>
      <c r="N2660" t="s">
        <v>71</v>
      </c>
      <c r="O2660">
        <v>10</v>
      </c>
      <c r="P2660">
        <v>4</v>
      </c>
      <c r="Q2660" t="s">
        <v>119</v>
      </c>
      <c r="R2660" t="s">
        <v>104</v>
      </c>
      <c r="S2660" t="s">
        <v>120</v>
      </c>
      <c r="T2660" t="s">
        <v>63</v>
      </c>
      <c r="U2660" t="s">
        <v>89</v>
      </c>
      <c r="V2660">
        <v>113</v>
      </c>
      <c r="W2660">
        <v>23</v>
      </c>
      <c r="X2660" t="str">
        <f>IF(Table1[[#This Row],[Driver Age]]&lt;25,"(&lt;25) Young",IF(Table1[[#This Row],[Driver Age]]&lt;=60,"(25–60) Adult","(&gt;60) Senior"))</f>
        <v>(&lt;25) Young</v>
      </c>
      <c r="Y2660" t="s">
        <v>75</v>
      </c>
      <c r="Z2660" t="s">
        <v>90</v>
      </c>
      <c r="AA2660" t="s">
        <v>76</v>
      </c>
      <c r="AB2660" t="s">
        <v>77</v>
      </c>
      <c r="AC2660">
        <v>7</v>
      </c>
      <c r="AD2660" t="s">
        <v>78</v>
      </c>
      <c r="AE2660" t="s">
        <v>79</v>
      </c>
      <c r="AF2660" t="s">
        <v>49</v>
      </c>
      <c r="AG2660" t="s">
        <v>50</v>
      </c>
      <c r="AH2660">
        <v>0.4</v>
      </c>
      <c r="AI2660" t="s">
        <v>168</v>
      </c>
      <c r="AJ2660" t="s">
        <v>81</v>
      </c>
    </row>
    <row r="2661" spans="1:36">
      <c r="A2661" t="s">
        <v>4036</v>
      </c>
      <c r="B2661">
        <f>1</f>
        <v>1</v>
      </c>
      <c r="C2661" t="s">
        <v>191</v>
      </c>
      <c r="D2661" t="str">
        <f>VLOOKUP(Table1[[#This Row],[State Name]], Lookup!$A$2:$B$33, 2, FALSE)</f>
        <v>CH</v>
      </c>
      <c r="E2661" t="s">
        <v>33</v>
      </c>
      <c r="F2661">
        <v>2018</v>
      </c>
      <c r="G2661" t="s">
        <v>124</v>
      </c>
      <c r="H2661">
        <f t="shared" si="41"/>
        <v>7</v>
      </c>
      <c r="I2661" s="3">
        <f>DATE(Table1[[#This Row],[Year]],Table1[[#This Row],[Month_Number]],1)</f>
        <v>43282</v>
      </c>
      <c r="J2661" t="s">
        <v>95</v>
      </c>
      <c r="K2661" t="s">
        <v>1882</v>
      </c>
      <c r="L2661" t="s">
        <v>50</v>
      </c>
      <c r="M2661">
        <v>4</v>
      </c>
      <c r="N2661" t="s">
        <v>162</v>
      </c>
      <c r="O2661">
        <v>5</v>
      </c>
      <c r="P2661">
        <v>4</v>
      </c>
      <c r="Q2661" t="s">
        <v>72</v>
      </c>
      <c r="R2661" t="s">
        <v>61</v>
      </c>
      <c r="S2661" t="s">
        <v>73</v>
      </c>
      <c r="T2661" t="s">
        <v>105</v>
      </c>
      <c r="U2661" t="s">
        <v>43</v>
      </c>
      <c r="V2661">
        <v>93</v>
      </c>
      <c r="W2661">
        <v>30</v>
      </c>
      <c r="X2661" t="str">
        <f>IF(Table1[[#This Row],[Driver Age]]&lt;25,"(&lt;25) Young",IF(Table1[[#This Row],[Driver Age]]&lt;=60,"(25–60) Adult","(&gt;60) Senior"))</f>
        <v>(25–60) Adult</v>
      </c>
      <c r="Y2661" t="s">
        <v>44</v>
      </c>
      <c r="Z2661" t="s">
        <v>33</v>
      </c>
      <c r="AA2661" t="s">
        <v>76</v>
      </c>
      <c r="AB2661" t="s">
        <v>97</v>
      </c>
      <c r="AC2661">
        <v>2</v>
      </c>
      <c r="AD2661" t="s">
        <v>47</v>
      </c>
      <c r="AE2661" t="s">
        <v>65</v>
      </c>
      <c r="AF2661" t="s">
        <v>49</v>
      </c>
      <c r="AG2661" t="s">
        <v>50</v>
      </c>
      <c r="AH2661">
        <v>0.8</v>
      </c>
      <c r="AI2661" t="s">
        <v>80</v>
      </c>
      <c r="AJ2661" t="s">
        <v>67</v>
      </c>
    </row>
    <row r="2662" spans="1:36">
      <c r="A2662" t="s">
        <v>4037</v>
      </c>
      <c r="B2662">
        <f>1</f>
        <v>1</v>
      </c>
      <c r="C2662" t="s">
        <v>32</v>
      </c>
      <c r="D2662" t="str">
        <f>VLOOKUP(Table1[[#This Row],[State Name]], Lookup!$A$2:$B$33, 2, FALSE)</f>
        <v>JK</v>
      </c>
      <c r="E2662" t="s">
        <v>33</v>
      </c>
      <c r="F2662">
        <v>2019</v>
      </c>
      <c r="G2662" t="s">
        <v>94</v>
      </c>
      <c r="H2662">
        <f t="shared" si="41"/>
        <v>8</v>
      </c>
      <c r="I2662" s="3">
        <f>DATE(Table1[[#This Row],[Year]],Table1[[#This Row],[Month_Number]],1)</f>
        <v>43678</v>
      </c>
      <c r="J2662" t="s">
        <v>57</v>
      </c>
      <c r="K2662" t="s">
        <v>389</v>
      </c>
      <c r="L2662" t="s">
        <v>50</v>
      </c>
      <c r="M2662">
        <v>1</v>
      </c>
      <c r="N2662" t="s">
        <v>113</v>
      </c>
      <c r="O2662">
        <v>6</v>
      </c>
      <c r="P2662">
        <v>5</v>
      </c>
      <c r="Q2662" t="s">
        <v>103</v>
      </c>
      <c r="R2662" t="s">
        <v>104</v>
      </c>
      <c r="S2662" t="s">
        <v>41</v>
      </c>
      <c r="T2662" t="s">
        <v>74</v>
      </c>
      <c r="U2662" t="s">
        <v>43</v>
      </c>
      <c r="V2662">
        <v>78</v>
      </c>
      <c r="W2662">
        <v>54</v>
      </c>
      <c r="X2662" t="str">
        <f>IF(Table1[[#This Row],[Driver Age]]&lt;25,"(&lt;25) Young",IF(Table1[[#This Row],[Driver Age]]&lt;=60,"(25–60) Adult","(&gt;60) Senior"))</f>
        <v>(25–60) Adult</v>
      </c>
      <c r="Y2662" t="s">
        <v>75</v>
      </c>
      <c r="Z2662" t="s">
        <v>33</v>
      </c>
      <c r="AA2662" t="s">
        <v>45</v>
      </c>
      <c r="AB2662" t="s">
        <v>64</v>
      </c>
      <c r="AC2662">
        <v>18</v>
      </c>
      <c r="AD2662" t="s">
        <v>114</v>
      </c>
      <c r="AE2662" t="s">
        <v>65</v>
      </c>
      <c r="AF2662" t="s">
        <v>49</v>
      </c>
      <c r="AG2662" t="s">
        <v>50</v>
      </c>
      <c r="AH2662">
        <v>0.83</v>
      </c>
      <c r="AI2662" t="s">
        <v>66</v>
      </c>
      <c r="AJ2662" t="s">
        <v>91</v>
      </c>
    </row>
    <row r="2663" spans="1:36">
      <c r="A2663" t="s">
        <v>4038</v>
      </c>
      <c r="B2663">
        <f>1</f>
        <v>1</v>
      </c>
      <c r="C2663" t="s">
        <v>197</v>
      </c>
      <c r="D2663" t="str">
        <f>VLOOKUP(Table1[[#This Row],[State Name]], Lookup!$A$2:$B$33, 2, FALSE)</f>
        <v>GJ</v>
      </c>
      <c r="E2663" t="s">
        <v>297</v>
      </c>
      <c r="F2663">
        <v>2018</v>
      </c>
      <c r="G2663" t="s">
        <v>171</v>
      </c>
      <c r="H2663">
        <f t="shared" si="41"/>
        <v>2</v>
      </c>
      <c r="I2663" s="3">
        <f>DATE(Table1[[#This Row],[Year]],Table1[[#This Row],[Month_Number]],1)</f>
        <v>43132</v>
      </c>
      <c r="J2663" t="s">
        <v>35</v>
      </c>
      <c r="K2663" t="s">
        <v>3825</v>
      </c>
      <c r="L2663" t="s">
        <v>37</v>
      </c>
      <c r="M2663">
        <v>3</v>
      </c>
      <c r="N2663" t="s">
        <v>113</v>
      </c>
      <c r="O2663">
        <v>5</v>
      </c>
      <c r="P2663">
        <v>1</v>
      </c>
      <c r="Q2663" t="s">
        <v>119</v>
      </c>
      <c r="R2663" t="s">
        <v>88</v>
      </c>
      <c r="S2663" t="s">
        <v>62</v>
      </c>
      <c r="T2663" t="s">
        <v>105</v>
      </c>
      <c r="U2663" t="s">
        <v>106</v>
      </c>
      <c r="V2663">
        <v>87</v>
      </c>
      <c r="W2663">
        <v>23</v>
      </c>
      <c r="X2663" t="str">
        <f>IF(Table1[[#This Row],[Driver Age]]&lt;25,"(&lt;25) Young",IF(Table1[[#This Row],[Driver Age]]&lt;=60,"(25–60) Adult","(&gt;60) Senior"))</f>
        <v>(&lt;25) Young</v>
      </c>
      <c r="Y2663" t="s">
        <v>44</v>
      </c>
      <c r="Z2663" t="s">
        <v>107</v>
      </c>
      <c r="AA2663" t="s">
        <v>45</v>
      </c>
      <c r="AB2663" t="s">
        <v>46</v>
      </c>
      <c r="AC2663">
        <v>10</v>
      </c>
      <c r="AD2663" t="s">
        <v>78</v>
      </c>
      <c r="AE2663" t="s">
        <v>65</v>
      </c>
      <c r="AF2663" t="s">
        <v>49</v>
      </c>
      <c r="AG2663" t="s">
        <v>50</v>
      </c>
      <c r="AH2663">
        <v>0.2</v>
      </c>
      <c r="AI2663" t="s">
        <v>168</v>
      </c>
      <c r="AJ2663" t="s">
        <v>91</v>
      </c>
    </row>
    <row r="2664" spans="1:36">
      <c r="A2664" t="s">
        <v>4039</v>
      </c>
      <c r="B2664">
        <f>1</f>
        <v>1</v>
      </c>
      <c r="C2664" t="s">
        <v>145</v>
      </c>
      <c r="D2664" t="str">
        <f>VLOOKUP(Table1[[#This Row],[State Name]], Lookup!$A$2:$B$33, 2, FALSE)</f>
        <v>TS</v>
      </c>
      <c r="E2664" t="s">
        <v>33</v>
      </c>
      <c r="F2664">
        <v>2018</v>
      </c>
      <c r="G2664" t="s">
        <v>94</v>
      </c>
      <c r="H2664">
        <f t="shared" si="41"/>
        <v>8</v>
      </c>
      <c r="I2664" s="3">
        <f>DATE(Table1[[#This Row],[Year]],Table1[[#This Row],[Month_Number]],1)</f>
        <v>43313</v>
      </c>
      <c r="J2664" t="s">
        <v>146</v>
      </c>
      <c r="K2664" t="s">
        <v>1615</v>
      </c>
      <c r="L2664" t="s">
        <v>37</v>
      </c>
      <c r="M2664">
        <v>5</v>
      </c>
      <c r="N2664" t="s">
        <v>162</v>
      </c>
      <c r="O2664">
        <v>7</v>
      </c>
      <c r="P2664">
        <v>0</v>
      </c>
      <c r="Q2664" t="s">
        <v>72</v>
      </c>
      <c r="R2664" t="s">
        <v>61</v>
      </c>
      <c r="S2664" t="s">
        <v>62</v>
      </c>
      <c r="T2664" t="s">
        <v>105</v>
      </c>
      <c r="U2664" t="s">
        <v>106</v>
      </c>
      <c r="V2664">
        <v>70</v>
      </c>
      <c r="W2664">
        <v>52</v>
      </c>
      <c r="X2664" t="str">
        <f>IF(Table1[[#This Row],[Driver Age]]&lt;25,"(&lt;25) Young",IF(Table1[[#This Row],[Driver Age]]&lt;=60,"(25–60) Adult","(&gt;60) Senior"))</f>
        <v>(25–60) Adult</v>
      </c>
      <c r="Y2664" t="s">
        <v>75</v>
      </c>
      <c r="Z2664" t="s">
        <v>33</v>
      </c>
      <c r="AA2664" t="s">
        <v>45</v>
      </c>
      <c r="AB2664" t="s">
        <v>46</v>
      </c>
      <c r="AC2664">
        <v>18</v>
      </c>
      <c r="AD2664" t="s">
        <v>114</v>
      </c>
      <c r="AE2664" t="s">
        <v>65</v>
      </c>
      <c r="AF2664" t="s">
        <v>49</v>
      </c>
      <c r="AG2664" t="s">
        <v>143</v>
      </c>
      <c r="AH2664">
        <v>0</v>
      </c>
      <c r="AI2664" t="s">
        <v>66</v>
      </c>
      <c r="AJ2664" t="s">
        <v>91</v>
      </c>
    </row>
    <row r="2665" spans="1:36">
      <c r="A2665" t="s">
        <v>4040</v>
      </c>
      <c r="B2665">
        <f>1</f>
        <v>1</v>
      </c>
      <c r="C2665" t="s">
        <v>170</v>
      </c>
      <c r="D2665" t="str">
        <f>VLOOKUP(Table1[[#This Row],[State Name]], Lookup!$A$2:$B$33, 2, FALSE)</f>
        <v>PY</v>
      </c>
      <c r="E2665" t="s">
        <v>33</v>
      </c>
      <c r="F2665">
        <v>2023</v>
      </c>
      <c r="G2665" t="s">
        <v>138</v>
      </c>
      <c r="H2665">
        <f t="shared" si="41"/>
        <v>9</v>
      </c>
      <c r="I2665" s="3">
        <f>DATE(Table1[[#This Row],[Year]],Table1[[#This Row],[Month_Number]],1)</f>
        <v>45170</v>
      </c>
      <c r="J2665" t="s">
        <v>101</v>
      </c>
      <c r="K2665" t="s">
        <v>4041</v>
      </c>
      <c r="L2665" t="s">
        <v>50</v>
      </c>
      <c r="M2665">
        <v>5</v>
      </c>
      <c r="N2665" t="s">
        <v>60</v>
      </c>
      <c r="O2665">
        <v>9</v>
      </c>
      <c r="P2665">
        <v>3</v>
      </c>
      <c r="Q2665" t="s">
        <v>119</v>
      </c>
      <c r="R2665" t="s">
        <v>104</v>
      </c>
      <c r="S2665" t="s">
        <v>73</v>
      </c>
      <c r="T2665" t="s">
        <v>74</v>
      </c>
      <c r="U2665" t="s">
        <v>33</v>
      </c>
      <c r="V2665">
        <v>90</v>
      </c>
      <c r="W2665">
        <v>69</v>
      </c>
      <c r="X2665" t="str">
        <f>IF(Table1[[#This Row],[Driver Age]]&lt;25,"(&lt;25) Young",IF(Table1[[#This Row],[Driver Age]]&lt;=60,"(25–60) Adult","(&gt;60) Senior"))</f>
        <v>(&gt;60) Senior</v>
      </c>
      <c r="Y2665" t="s">
        <v>75</v>
      </c>
      <c r="Z2665" t="s">
        <v>90</v>
      </c>
      <c r="AA2665" t="s">
        <v>45</v>
      </c>
      <c r="AB2665" t="s">
        <v>77</v>
      </c>
      <c r="AC2665">
        <v>12</v>
      </c>
      <c r="AD2665" t="s">
        <v>135</v>
      </c>
      <c r="AE2665" t="s">
        <v>79</v>
      </c>
      <c r="AF2665" t="s">
        <v>49</v>
      </c>
      <c r="AG2665" t="s">
        <v>50</v>
      </c>
      <c r="AH2665">
        <v>0.33</v>
      </c>
      <c r="AI2665" t="s">
        <v>51</v>
      </c>
      <c r="AJ2665" t="s">
        <v>67</v>
      </c>
    </row>
    <row r="2666" spans="1:36">
      <c r="A2666" t="s">
        <v>4042</v>
      </c>
      <c r="B2666">
        <f>1</f>
        <v>1</v>
      </c>
      <c r="C2666" t="s">
        <v>137</v>
      </c>
      <c r="D2666" t="str">
        <f>VLOOKUP(Table1[[#This Row],[State Name]], Lookup!$A$2:$B$33, 2, FALSE)</f>
        <v>AS</v>
      </c>
      <c r="E2666" t="s">
        <v>33</v>
      </c>
      <c r="F2666">
        <v>2023</v>
      </c>
      <c r="G2666" t="s">
        <v>100</v>
      </c>
      <c r="H2666">
        <f t="shared" si="41"/>
        <v>11</v>
      </c>
      <c r="I2666" s="3">
        <f>DATE(Table1[[#This Row],[Year]],Table1[[#This Row],[Month_Number]],1)</f>
        <v>45231</v>
      </c>
      <c r="J2666" t="s">
        <v>57</v>
      </c>
      <c r="K2666" t="s">
        <v>181</v>
      </c>
      <c r="L2666" t="s">
        <v>37</v>
      </c>
      <c r="M2666">
        <v>3</v>
      </c>
      <c r="N2666" t="s">
        <v>86</v>
      </c>
      <c r="O2666">
        <v>5</v>
      </c>
      <c r="P2666">
        <v>1</v>
      </c>
      <c r="Q2666" t="s">
        <v>119</v>
      </c>
      <c r="R2666" t="s">
        <v>40</v>
      </c>
      <c r="S2666" t="s">
        <v>120</v>
      </c>
      <c r="T2666" t="s">
        <v>42</v>
      </c>
      <c r="U2666" t="s">
        <v>89</v>
      </c>
      <c r="V2666">
        <v>111</v>
      </c>
      <c r="W2666">
        <v>37</v>
      </c>
      <c r="X2666" t="str">
        <f>IF(Table1[[#This Row],[Driver Age]]&lt;25,"(&lt;25) Young",IF(Table1[[#This Row],[Driver Age]]&lt;=60,"(25–60) Adult","(&gt;60) Senior"))</f>
        <v>(25–60) Adult</v>
      </c>
      <c r="Y2666" t="s">
        <v>75</v>
      </c>
      <c r="Z2666" t="s">
        <v>90</v>
      </c>
      <c r="AA2666" t="s">
        <v>76</v>
      </c>
      <c r="AB2666" t="s">
        <v>97</v>
      </c>
      <c r="AC2666">
        <v>3</v>
      </c>
      <c r="AD2666" t="s">
        <v>47</v>
      </c>
      <c r="AE2666" t="s">
        <v>79</v>
      </c>
      <c r="AF2666" t="s">
        <v>49</v>
      </c>
      <c r="AG2666" t="s">
        <v>50</v>
      </c>
      <c r="AH2666">
        <v>0.2</v>
      </c>
      <c r="AI2666" t="s">
        <v>108</v>
      </c>
      <c r="AJ2666" t="s">
        <v>81</v>
      </c>
    </row>
    <row r="2667" spans="1:36">
      <c r="A2667" t="s">
        <v>4043</v>
      </c>
      <c r="B2667">
        <f>1</f>
        <v>1</v>
      </c>
      <c r="C2667" t="s">
        <v>145</v>
      </c>
      <c r="D2667" t="str">
        <f>VLOOKUP(Table1[[#This Row],[State Name]], Lookup!$A$2:$B$33, 2, FALSE)</f>
        <v>TS</v>
      </c>
      <c r="E2667" t="s">
        <v>33</v>
      </c>
      <c r="F2667">
        <v>2023</v>
      </c>
      <c r="G2667" t="s">
        <v>117</v>
      </c>
      <c r="H2667">
        <f t="shared" si="41"/>
        <v>12</v>
      </c>
      <c r="I2667" s="3">
        <f>DATE(Table1[[#This Row],[Year]],Table1[[#This Row],[Month_Number]],1)</f>
        <v>45261</v>
      </c>
      <c r="J2667" t="s">
        <v>101</v>
      </c>
      <c r="K2667" t="s">
        <v>1845</v>
      </c>
      <c r="L2667" t="s">
        <v>37</v>
      </c>
      <c r="M2667">
        <v>5</v>
      </c>
      <c r="N2667" t="s">
        <v>162</v>
      </c>
      <c r="O2667">
        <v>7</v>
      </c>
      <c r="P2667">
        <v>3</v>
      </c>
      <c r="Q2667" t="s">
        <v>119</v>
      </c>
      <c r="R2667" t="s">
        <v>104</v>
      </c>
      <c r="S2667" t="s">
        <v>62</v>
      </c>
      <c r="T2667" t="s">
        <v>42</v>
      </c>
      <c r="U2667" t="s">
        <v>43</v>
      </c>
      <c r="V2667">
        <v>58</v>
      </c>
      <c r="W2667">
        <v>62</v>
      </c>
      <c r="X2667" t="str">
        <f>IF(Table1[[#This Row],[Driver Age]]&lt;25,"(&lt;25) Young",IF(Table1[[#This Row],[Driver Age]]&lt;=60,"(25–60) Adult","(&gt;60) Senior"))</f>
        <v>(&gt;60) Senior</v>
      </c>
      <c r="Y2667" t="s">
        <v>44</v>
      </c>
      <c r="Z2667" t="s">
        <v>90</v>
      </c>
      <c r="AA2667" t="s">
        <v>76</v>
      </c>
      <c r="AB2667" t="s">
        <v>64</v>
      </c>
      <c r="AC2667">
        <v>10</v>
      </c>
      <c r="AD2667" t="s">
        <v>78</v>
      </c>
      <c r="AE2667" t="s">
        <v>79</v>
      </c>
      <c r="AF2667" t="s">
        <v>49</v>
      </c>
      <c r="AG2667" t="s">
        <v>50</v>
      </c>
      <c r="AH2667">
        <v>0.43</v>
      </c>
      <c r="AI2667" t="s">
        <v>66</v>
      </c>
      <c r="AJ2667" t="s">
        <v>52</v>
      </c>
    </row>
    <row r="2668" spans="1:36">
      <c r="A2668" t="s">
        <v>4044</v>
      </c>
      <c r="B2668">
        <f>1</f>
        <v>1</v>
      </c>
      <c r="C2668" t="s">
        <v>116</v>
      </c>
      <c r="D2668" t="str">
        <f>VLOOKUP(Table1[[#This Row],[State Name]], Lookup!$A$2:$B$33, 2, FALSE)</f>
        <v>HP</v>
      </c>
      <c r="E2668" t="s">
        <v>33</v>
      </c>
      <c r="F2668">
        <v>2019</v>
      </c>
      <c r="G2668" t="s">
        <v>138</v>
      </c>
      <c r="H2668">
        <f t="shared" si="41"/>
        <v>9</v>
      </c>
      <c r="I2668" s="3">
        <f>DATE(Table1[[#This Row],[Year]],Table1[[#This Row],[Month_Number]],1)</f>
        <v>43709</v>
      </c>
      <c r="J2668" t="s">
        <v>57</v>
      </c>
      <c r="K2668" t="s">
        <v>3318</v>
      </c>
      <c r="L2668" t="s">
        <v>59</v>
      </c>
      <c r="M2668">
        <v>4</v>
      </c>
      <c r="N2668" t="s">
        <v>71</v>
      </c>
      <c r="O2668">
        <v>1</v>
      </c>
      <c r="P2668">
        <v>3</v>
      </c>
      <c r="Q2668" t="s">
        <v>87</v>
      </c>
      <c r="R2668" t="s">
        <v>61</v>
      </c>
      <c r="S2668" t="s">
        <v>41</v>
      </c>
      <c r="T2668" t="s">
        <v>105</v>
      </c>
      <c r="U2668" t="s">
        <v>33</v>
      </c>
      <c r="V2668">
        <v>109</v>
      </c>
      <c r="W2668">
        <v>66</v>
      </c>
      <c r="X2668" t="str">
        <f>IF(Table1[[#This Row],[Driver Age]]&lt;25,"(&lt;25) Young",IF(Table1[[#This Row],[Driver Age]]&lt;=60,"(25–60) Adult","(&gt;60) Senior"))</f>
        <v>(&gt;60) Senior</v>
      </c>
      <c r="Y2668" t="s">
        <v>44</v>
      </c>
      <c r="Z2668" t="s">
        <v>90</v>
      </c>
      <c r="AA2668" t="s">
        <v>45</v>
      </c>
      <c r="AB2668" t="s">
        <v>46</v>
      </c>
      <c r="AC2668">
        <v>18</v>
      </c>
      <c r="AD2668" t="s">
        <v>114</v>
      </c>
      <c r="AE2668" t="s">
        <v>65</v>
      </c>
      <c r="AF2668" t="s">
        <v>49</v>
      </c>
      <c r="AG2668" t="s">
        <v>50</v>
      </c>
      <c r="AH2668">
        <v>3</v>
      </c>
      <c r="AI2668" t="s">
        <v>51</v>
      </c>
      <c r="AJ2668" t="s">
        <v>67</v>
      </c>
    </row>
    <row r="2669" spans="1:36">
      <c r="A2669" t="s">
        <v>4045</v>
      </c>
      <c r="B2669">
        <f>1</f>
        <v>1</v>
      </c>
      <c r="C2669" t="s">
        <v>183</v>
      </c>
      <c r="D2669" t="str">
        <f>VLOOKUP(Table1[[#This Row],[State Name]], Lookup!$A$2:$B$33, 2, FALSE)</f>
        <v>TN</v>
      </c>
      <c r="E2669" t="s">
        <v>184</v>
      </c>
      <c r="F2669">
        <v>2023</v>
      </c>
      <c r="G2669" t="s">
        <v>56</v>
      </c>
      <c r="H2669">
        <f t="shared" si="41"/>
        <v>1</v>
      </c>
      <c r="I2669" s="3">
        <f>DATE(Table1[[#This Row],[Year]],Table1[[#This Row],[Month_Number]],1)</f>
        <v>44927</v>
      </c>
      <c r="J2669" t="s">
        <v>154</v>
      </c>
      <c r="K2669" t="s">
        <v>650</v>
      </c>
      <c r="L2669" t="s">
        <v>59</v>
      </c>
      <c r="M2669">
        <v>4</v>
      </c>
      <c r="N2669" t="s">
        <v>86</v>
      </c>
      <c r="O2669">
        <v>9</v>
      </c>
      <c r="P2669">
        <v>4</v>
      </c>
      <c r="Q2669" t="s">
        <v>103</v>
      </c>
      <c r="R2669" t="s">
        <v>104</v>
      </c>
      <c r="S2669" t="s">
        <v>62</v>
      </c>
      <c r="T2669" t="s">
        <v>105</v>
      </c>
      <c r="U2669" t="s">
        <v>89</v>
      </c>
      <c r="V2669">
        <v>70</v>
      </c>
      <c r="W2669">
        <v>66</v>
      </c>
      <c r="X2669" t="str">
        <f>IF(Table1[[#This Row],[Driver Age]]&lt;25,"(&lt;25) Young",IF(Table1[[#This Row],[Driver Age]]&lt;=60,"(25–60) Adult","(&gt;60) Senior"))</f>
        <v>(&gt;60) Senior</v>
      </c>
      <c r="Y2669" t="s">
        <v>44</v>
      </c>
      <c r="Z2669" t="s">
        <v>90</v>
      </c>
      <c r="AA2669" t="s">
        <v>76</v>
      </c>
      <c r="AB2669" t="s">
        <v>77</v>
      </c>
      <c r="AC2669">
        <v>17</v>
      </c>
      <c r="AD2669" t="s">
        <v>114</v>
      </c>
      <c r="AE2669" t="s">
        <v>79</v>
      </c>
      <c r="AF2669" t="s">
        <v>26</v>
      </c>
      <c r="AG2669" t="s">
        <v>50</v>
      </c>
      <c r="AH2669">
        <v>0.44</v>
      </c>
      <c r="AI2669" t="s">
        <v>51</v>
      </c>
      <c r="AJ2669" t="s">
        <v>91</v>
      </c>
    </row>
    <row r="2670" spans="1:36">
      <c r="A2670" t="s">
        <v>4046</v>
      </c>
      <c r="B2670">
        <f>1</f>
        <v>1</v>
      </c>
      <c r="C2670" t="s">
        <v>93</v>
      </c>
      <c r="D2670" t="str">
        <f>VLOOKUP(Table1[[#This Row],[State Name]], Lookup!$A$2:$B$33, 2, FALSE)</f>
        <v>SK</v>
      </c>
      <c r="E2670" t="s">
        <v>33</v>
      </c>
      <c r="F2670">
        <v>2020</v>
      </c>
      <c r="G2670" t="s">
        <v>124</v>
      </c>
      <c r="H2670">
        <f t="shared" si="41"/>
        <v>7</v>
      </c>
      <c r="I2670" s="3">
        <f>DATE(Table1[[#This Row],[Year]],Table1[[#This Row],[Month_Number]],1)</f>
        <v>44013</v>
      </c>
      <c r="J2670" t="s">
        <v>35</v>
      </c>
      <c r="K2670" t="s">
        <v>4047</v>
      </c>
      <c r="L2670" t="s">
        <v>37</v>
      </c>
      <c r="M2670">
        <v>4</v>
      </c>
      <c r="N2670" t="s">
        <v>60</v>
      </c>
      <c r="O2670">
        <v>7</v>
      </c>
      <c r="P2670">
        <v>0</v>
      </c>
      <c r="Q2670" t="s">
        <v>103</v>
      </c>
      <c r="R2670" t="s">
        <v>104</v>
      </c>
      <c r="S2670" t="s">
        <v>73</v>
      </c>
      <c r="T2670" t="s">
        <v>63</v>
      </c>
      <c r="U2670" t="s">
        <v>43</v>
      </c>
      <c r="V2670">
        <v>111</v>
      </c>
      <c r="W2670">
        <v>62</v>
      </c>
      <c r="X2670" t="str">
        <f>IF(Table1[[#This Row],[Driver Age]]&lt;25,"(&lt;25) Young",IF(Table1[[#This Row],[Driver Age]]&lt;=60,"(25–60) Adult","(&gt;60) Senior"))</f>
        <v>(&gt;60) Senior</v>
      </c>
      <c r="Y2670" t="s">
        <v>44</v>
      </c>
      <c r="Z2670" t="s">
        <v>33</v>
      </c>
      <c r="AA2670" t="s">
        <v>76</v>
      </c>
      <c r="AB2670" t="s">
        <v>46</v>
      </c>
      <c r="AC2670">
        <v>23</v>
      </c>
      <c r="AD2670" t="s">
        <v>47</v>
      </c>
      <c r="AE2670" t="s">
        <v>48</v>
      </c>
      <c r="AF2670" t="s">
        <v>49</v>
      </c>
      <c r="AG2670" t="s">
        <v>143</v>
      </c>
      <c r="AH2670">
        <v>0</v>
      </c>
      <c r="AI2670" t="s">
        <v>66</v>
      </c>
      <c r="AJ2670" t="s">
        <v>81</v>
      </c>
    </row>
    <row r="2671" spans="1:36">
      <c r="A2671" t="s">
        <v>4048</v>
      </c>
      <c r="B2671">
        <f>1</f>
        <v>1</v>
      </c>
      <c r="C2671" t="s">
        <v>32</v>
      </c>
      <c r="D2671" t="str">
        <f>VLOOKUP(Table1[[#This Row],[State Name]], Lookup!$A$2:$B$33, 2, FALSE)</f>
        <v>JK</v>
      </c>
      <c r="E2671" t="s">
        <v>33</v>
      </c>
      <c r="F2671">
        <v>2021</v>
      </c>
      <c r="G2671" t="s">
        <v>83</v>
      </c>
      <c r="H2671">
        <f t="shared" si="41"/>
        <v>6</v>
      </c>
      <c r="I2671" s="3">
        <f>DATE(Table1[[#This Row],[Year]],Table1[[#This Row],[Month_Number]],1)</f>
        <v>44348</v>
      </c>
      <c r="J2671" t="s">
        <v>95</v>
      </c>
      <c r="K2671" t="s">
        <v>1415</v>
      </c>
      <c r="L2671" t="s">
        <v>37</v>
      </c>
      <c r="M2671">
        <v>3</v>
      </c>
      <c r="N2671" t="s">
        <v>71</v>
      </c>
      <c r="O2671">
        <v>0</v>
      </c>
      <c r="P2671">
        <v>5</v>
      </c>
      <c r="Q2671" t="s">
        <v>39</v>
      </c>
      <c r="R2671" t="s">
        <v>88</v>
      </c>
      <c r="S2671" t="s">
        <v>41</v>
      </c>
      <c r="T2671" t="s">
        <v>74</v>
      </c>
      <c r="U2671" t="s">
        <v>43</v>
      </c>
      <c r="V2671">
        <v>89</v>
      </c>
      <c r="W2671">
        <v>51</v>
      </c>
      <c r="X2671" t="str">
        <f>IF(Table1[[#This Row],[Driver Age]]&lt;25,"(&lt;25) Young",IF(Table1[[#This Row],[Driver Age]]&lt;=60,"(25–60) Adult","(&gt;60) Senior"))</f>
        <v>(25–60) Adult</v>
      </c>
      <c r="Y2671" t="s">
        <v>75</v>
      </c>
      <c r="Z2671" t="s">
        <v>107</v>
      </c>
      <c r="AA2671" t="s">
        <v>45</v>
      </c>
      <c r="AB2671" t="s">
        <v>46</v>
      </c>
      <c r="AC2671">
        <v>23</v>
      </c>
      <c r="AD2671" t="s">
        <v>47</v>
      </c>
      <c r="AE2671" t="s">
        <v>48</v>
      </c>
      <c r="AF2671" t="s">
        <v>49</v>
      </c>
      <c r="AG2671" t="s">
        <v>50</v>
      </c>
      <c r="AH2671">
        <v>0</v>
      </c>
      <c r="AI2671" t="s">
        <v>66</v>
      </c>
      <c r="AJ2671" t="s">
        <v>91</v>
      </c>
    </row>
    <row r="2672" spans="1:36">
      <c r="A2672" t="s">
        <v>4049</v>
      </c>
      <c r="B2672">
        <f>1</f>
        <v>1</v>
      </c>
      <c r="C2672" t="s">
        <v>137</v>
      </c>
      <c r="D2672" t="str">
        <f>VLOOKUP(Table1[[#This Row],[State Name]], Lookup!$A$2:$B$33, 2, FALSE)</f>
        <v>AS</v>
      </c>
      <c r="E2672" t="s">
        <v>33</v>
      </c>
      <c r="F2672">
        <v>2021</v>
      </c>
      <c r="G2672" t="s">
        <v>100</v>
      </c>
      <c r="H2672">
        <f t="shared" si="41"/>
        <v>11</v>
      </c>
      <c r="I2672" s="3">
        <f>DATE(Table1[[#This Row],[Year]],Table1[[#This Row],[Month_Number]],1)</f>
        <v>44501</v>
      </c>
      <c r="J2672" t="s">
        <v>84</v>
      </c>
      <c r="K2672" t="s">
        <v>4050</v>
      </c>
      <c r="L2672" t="s">
        <v>37</v>
      </c>
      <c r="M2672">
        <v>3</v>
      </c>
      <c r="N2672" t="s">
        <v>128</v>
      </c>
      <c r="O2672">
        <v>4</v>
      </c>
      <c r="P2672">
        <v>2</v>
      </c>
      <c r="Q2672" t="s">
        <v>103</v>
      </c>
      <c r="R2672" t="s">
        <v>104</v>
      </c>
      <c r="S2672" t="s">
        <v>41</v>
      </c>
      <c r="T2672" t="s">
        <v>42</v>
      </c>
      <c r="U2672" t="s">
        <v>106</v>
      </c>
      <c r="V2672">
        <v>61</v>
      </c>
      <c r="W2672">
        <v>21</v>
      </c>
      <c r="X2672" t="str">
        <f>IF(Table1[[#This Row],[Driver Age]]&lt;25,"(&lt;25) Young",IF(Table1[[#This Row],[Driver Age]]&lt;=60,"(25–60) Adult","(&gt;60) Senior"))</f>
        <v>(&lt;25) Young</v>
      </c>
      <c r="Y2672" t="s">
        <v>75</v>
      </c>
      <c r="Z2672" t="s">
        <v>33</v>
      </c>
      <c r="AA2672" t="s">
        <v>76</v>
      </c>
      <c r="AB2672" t="s">
        <v>77</v>
      </c>
      <c r="AC2672">
        <v>12</v>
      </c>
      <c r="AD2672" t="s">
        <v>135</v>
      </c>
      <c r="AE2672" t="s">
        <v>48</v>
      </c>
      <c r="AF2672" t="s">
        <v>26</v>
      </c>
      <c r="AG2672" t="s">
        <v>50</v>
      </c>
      <c r="AH2672">
        <v>0.5</v>
      </c>
      <c r="AI2672" t="s">
        <v>168</v>
      </c>
      <c r="AJ2672" t="s">
        <v>52</v>
      </c>
    </row>
    <row r="2673" spans="1:36">
      <c r="A2673" t="s">
        <v>4051</v>
      </c>
      <c r="B2673">
        <f>1</f>
        <v>1</v>
      </c>
      <c r="C2673" t="s">
        <v>54</v>
      </c>
      <c r="D2673" t="str">
        <f>VLOOKUP(Table1[[#This Row],[State Name]], Lookup!$A$2:$B$33, 2, FALSE)</f>
        <v>UP</v>
      </c>
      <c r="E2673" t="s">
        <v>55</v>
      </c>
      <c r="F2673">
        <v>2022</v>
      </c>
      <c r="G2673" t="s">
        <v>138</v>
      </c>
      <c r="H2673">
        <f t="shared" si="41"/>
        <v>9</v>
      </c>
      <c r="I2673" s="3">
        <f>DATE(Table1[[#This Row],[Year]],Table1[[#This Row],[Month_Number]],1)</f>
        <v>44805</v>
      </c>
      <c r="J2673" t="s">
        <v>95</v>
      </c>
      <c r="K2673" t="s">
        <v>284</v>
      </c>
      <c r="L2673" t="s">
        <v>59</v>
      </c>
      <c r="M2673">
        <v>3</v>
      </c>
      <c r="N2673" t="s">
        <v>113</v>
      </c>
      <c r="O2673">
        <v>8</v>
      </c>
      <c r="P2673">
        <v>3</v>
      </c>
      <c r="Q2673" t="s">
        <v>87</v>
      </c>
      <c r="R2673" t="s">
        <v>88</v>
      </c>
      <c r="S2673" t="s">
        <v>120</v>
      </c>
      <c r="T2673" t="s">
        <v>74</v>
      </c>
      <c r="U2673" t="s">
        <v>89</v>
      </c>
      <c r="V2673">
        <v>114</v>
      </c>
      <c r="W2673">
        <v>29</v>
      </c>
      <c r="X2673" t="str">
        <f>IF(Table1[[#This Row],[Driver Age]]&lt;25,"(&lt;25) Young",IF(Table1[[#This Row],[Driver Age]]&lt;=60,"(25–60) Adult","(&gt;60) Senior"))</f>
        <v>(25–60) Adult</v>
      </c>
      <c r="Y2673" t="s">
        <v>75</v>
      </c>
      <c r="Z2673" t="s">
        <v>107</v>
      </c>
      <c r="AA2673" t="s">
        <v>45</v>
      </c>
      <c r="AB2673" t="s">
        <v>77</v>
      </c>
      <c r="AC2673">
        <v>20</v>
      </c>
      <c r="AD2673" t="s">
        <v>114</v>
      </c>
      <c r="AE2673" t="s">
        <v>79</v>
      </c>
      <c r="AF2673" t="s">
        <v>49</v>
      </c>
      <c r="AG2673" t="s">
        <v>50</v>
      </c>
      <c r="AH2673">
        <v>0.38</v>
      </c>
      <c r="AI2673" t="s">
        <v>80</v>
      </c>
      <c r="AJ2673" t="s">
        <v>81</v>
      </c>
    </row>
    <row r="2674" spans="1:36">
      <c r="A2674" t="s">
        <v>4052</v>
      </c>
      <c r="B2674">
        <f>1</f>
        <v>1</v>
      </c>
      <c r="C2674" t="s">
        <v>286</v>
      </c>
      <c r="D2674" t="str">
        <f>VLOOKUP(Table1[[#This Row],[State Name]], Lookup!$A$2:$B$33, 2, FALSE)</f>
        <v>GA</v>
      </c>
      <c r="E2674" t="s">
        <v>33</v>
      </c>
      <c r="F2674">
        <v>2022</v>
      </c>
      <c r="G2674" t="s">
        <v>124</v>
      </c>
      <c r="H2674">
        <f t="shared" si="41"/>
        <v>7</v>
      </c>
      <c r="I2674" s="3">
        <f>DATE(Table1[[#This Row],[Year]],Table1[[#This Row],[Month_Number]],1)</f>
        <v>44743</v>
      </c>
      <c r="J2674" t="s">
        <v>146</v>
      </c>
      <c r="K2674" t="s">
        <v>167</v>
      </c>
      <c r="L2674" t="s">
        <v>59</v>
      </c>
      <c r="M2674">
        <v>3</v>
      </c>
      <c r="N2674" t="s">
        <v>128</v>
      </c>
      <c r="O2674">
        <v>7</v>
      </c>
      <c r="P2674">
        <v>1</v>
      </c>
      <c r="Q2674" t="s">
        <v>103</v>
      </c>
      <c r="R2674" t="s">
        <v>61</v>
      </c>
      <c r="S2674" t="s">
        <v>62</v>
      </c>
      <c r="T2674" t="s">
        <v>105</v>
      </c>
      <c r="U2674" t="s">
        <v>106</v>
      </c>
      <c r="V2674">
        <v>42</v>
      </c>
      <c r="W2674">
        <v>24</v>
      </c>
      <c r="X2674" t="str">
        <f>IF(Table1[[#This Row],[Driver Age]]&lt;25,"(&lt;25) Young",IF(Table1[[#This Row],[Driver Age]]&lt;=60,"(25–60) Adult","(&gt;60) Senior"))</f>
        <v>(&lt;25) Young</v>
      </c>
      <c r="Y2674" t="s">
        <v>75</v>
      </c>
      <c r="Z2674" t="s">
        <v>90</v>
      </c>
      <c r="AA2674" t="s">
        <v>76</v>
      </c>
      <c r="AB2674" t="s">
        <v>77</v>
      </c>
      <c r="AC2674">
        <v>8</v>
      </c>
      <c r="AD2674" t="s">
        <v>78</v>
      </c>
      <c r="AE2674" t="s">
        <v>79</v>
      </c>
      <c r="AF2674" t="s">
        <v>49</v>
      </c>
      <c r="AG2674" t="s">
        <v>50</v>
      </c>
      <c r="AH2674">
        <v>0.14000000000000001</v>
      </c>
      <c r="AI2674" t="s">
        <v>168</v>
      </c>
      <c r="AJ2674" t="s">
        <v>109</v>
      </c>
    </row>
    <row r="2675" spans="1:36">
      <c r="A2675" t="s">
        <v>4053</v>
      </c>
      <c r="B2675">
        <f>1</f>
        <v>1</v>
      </c>
      <c r="C2675" t="s">
        <v>122</v>
      </c>
      <c r="D2675" t="str">
        <f>VLOOKUP(Table1[[#This Row],[State Name]], Lookup!$A$2:$B$33, 2, FALSE)</f>
        <v>RJ</v>
      </c>
      <c r="E2675" t="s">
        <v>483</v>
      </c>
      <c r="F2675">
        <v>2018</v>
      </c>
      <c r="G2675" t="s">
        <v>138</v>
      </c>
      <c r="H2675">
        <f t="shared" si="41"/>
        <v>9</v>
      </c>
      <c r="I2675" s="3">
        <f>DATE(Table1[[#This Row],[Year]],Table1[[#This Row],[Month_Number]],1)</f>
        <v>43344</v>
      </c>
      <c r="J2675" t="s">
        <v>84</v>
      </c>
      <c r="K2675" t="s">
        <v>481</v>
      </c>
      <c r="L2675" t="s">
        <v>59</v>
      </c>
      <c r="M2675">
        <v>1</v>
      </c>
      <c r="N2675" t="s">
        <v>162</v>
      </c>
      <c r="O2675">
        <v>10</v>
      </c>
      <c r="P2675">
        <v>4</v>
      </c>
      <c r="Q2675" t="s">
        <v>103</v>
      </c>
      <c r="R2675" t="s">
        <v>88</v>
      </c>
      <c r="S2675" t="s">
        <v>62</v>
      </c>
      <c r="T2675" t="s">
        <v>74</v>
      </c>
      <c r="U2675" t="s">
        <v>43</v>
      </c>
      <c r="V2675">
        <v>43</v>
      </c>
      <c r="W2675">
        <v>45</v>
      </c>
      <c r="X2675" t="str">
        <f>IF(Table1[[#This Row],[Driver Age]]&lt;25,"(&lt;25) Young",IF(Table1[[#This Row],[Driver Age]]&lt;=60,"(25–60) Adult","(&gt;60) Senior"))</f>
        <v>(25–60) Adult</v>
      </c>
      <c r="Y2675" t="s">
        <v>75</v>
      </c>
      <c r="Z2675" t="s">
        <v>90</v>
      </c>
      <c r="AA2675" t="s">
        <v>76</v>
      </c>
      <c r="AB2675" t="s">
        <v>46</v>
      </c>
      <c r="AC2675">
        <v>20</v>
      </c>
      <c r="AD2675" t="s">
        <v>114</v>
      </c>
      <c r="AE2675" t="s">
        <v>65</v>
      </c>
      <c r="AF2675" t="s">
        <v>26</v>
      </c>
      <c r="AG2675" t="s">
        <v>50</v>
      </c>
      <c r="AH2675">
        <v>0.4</v>
      </c>
      <c r="AI2675" t="s">
        <v>108</v>
      </c>
      <c r="AJ2675" t="s">
        <v>109</v>
      </c>
    </row>
    <row r="2676" spans="1:36">
      <c r="A2676" t="s">
        <v>4054</v>
      </c>
      <c r="B2676">
        <f>1</f>
        <v>1</v>
      </c>
      <c r="C2676" t="s">
        <v>215</v>
      </c>
      <c r="D2676" t="str">
        <f>VLOOKUP(Table1[[#This Row],[State Name]], Lookup!$A$2:$B$33, 2, FALSE)</f>
        <v>KL</v>
      </c>
      <c r="E2676" t="s">
        <v>33</v>
      </c>
      <c r="F2676">
        <v>2021</v>
      </c>
      <c r="G2676" t="s">
        <v>138</v>
      </c>
      <c r="H2676">
        <f t="shared" si="41"/>
        <v>9</v>
      </c>
      <c r="I2676" s="3">
        <f>DATE(Table1[[#This Row],[Year]],Table1[[#This Row],[Month_Number]],1)</f>
        <v>44440</v>
      </c>
      <c r="J2676" t="s">
        <v>84</v>
      </c>
      <c r="K2676" t="s">
        <v>1061</v>
      </c>
      <c r="L2676" t="s">
        <v>50</v>
      </c>
      <c r="M2676">
        <v>2</v>
      </c>
      <c r="N2676" t="s">
        <v>71</v>
      </c>
      <c r="O2676">
        <v>1</v>
      </c>
      <c r="P2676">
        <v>3</v>
      </c>
      <c r="Q2676" t="s">
        <v>119</v>
      </c>
      <c r="R2676" t="s">
        <v>61</v>
      </c>
      <c r="S2676" t="s">
        <v>62</v>
      </c>
      <c r="T2676" t="s">
        <v>63</v>
      </c>
      <c r="U2676" t="s">
        <v>106</v>
      </c>
      <c r="V2676">
        <v>107</v>
      </c>
      <c r="W2676">
        <v>53</v>
      </c>
      <c r="X2676" t="str">
        <f>IF(Table1[[#This Row],[Driver Age]]&lt;25,"(&lt;25) Young",IF(Table1[[#This Row],[Driver Age]]&lt;=60,"(25–60) Adult","(&gt;60) Senior"))</f>
        <v>(25–60) Adult</v>
      </c>
      <c r="Y2676" t="s">
        <v>75</v>
      </c>
      <c r="Z2676" t="s">
        <v>90</v>
      </c>
      <c r="AA2676" t="s">
        <v>45</v>
      </c>
      <c r="AB2676" t="s">
        <v>46</v>
      </c>
      <c r="AC2676">
        <v>21</v>
      </c>
      <c r="AD2676" t="s">
        <v>47</v>
      </c>
      <c r="AE2676" t="s">
        <v>48</v>
      </c>
      <c r="AF2676" t="s">
        <v>26</v>
      </c>
      <c r="AG2676" t="s">
        <v>50</v>
      </c>
      <c r="AH2676">
        <v>3</v>
      </c>
      <c r="AI2676" t="s">
        <v>66</v>
      </c>
      <c r="AJ2676" t="s">
        <v>67</v>
      </c>
    </row>
    <row r="2677" spans="1:36">
      <c r="A2677" t="s">
        <v>4055</v>
      </c>
      <c r="B2677">
        <f>1</f>
        <v>1</v>
      </c>
      <c r="C2677" t="s">
        <v>69</v>
      </c>
      <c r="D2677" t="str">
        <f>VLOOKUP(Table1[[#This Row],[State Name]], Lookup!$A$2:$B$33, 2, FALSE)</f>
        <v>CG</v>
      </c>
      <c r="E2677" t="s">
        <v>33</v>
      </c>
      <c r="F2677">
        <v>2022</v>
      </c>
      <c r="G2677" t="s">
        <v>117</v>
      </c>
      <c r="H2677">
        <f t="shared" si="41"/>
        <v>12</v>
      </c>
      <c r="I2677" s="3">
        <f>DATE(Table1[[#This Row],[Year]],Table1[[#This Row],[Month_Number]],1)</f>
        <v>44896</v>
      </c>
      <c r="J2677" t="s">
        <v>35</v>
      </c>
      <c r="K2677" t="s">
        <v>1433</v>
      </c>
      <c r="L2677" t="s">
        <v>50</v>
      </c>
      <c r="M2677">
        <v>2</v>
      </c>
      <c r="N2677" t="s">
        <v>60</v>
      </c>
      <c r="O2677">
        <v>0</v>
      </c>
      <c r="P2677">
        <v>5</v>
      </c>
      <c r="Q2677" t="s">
        <v>72</v>
      </c>
      <c r="R2677" t="s">
        <v>104</v>
      </c>
      <c r="S2677" t="s">
        <v>62</v>
      </c>
      <c r="T2677" t="s">
        <v>63</v>
      </c>
      <c r="U2677" t="s">
        <v>43</v>
      </c>
      <c r="V2677">
        <v>66</v>
      </c>
      <c r="W2677">
        <v>68</v>
      </c>
      <c r="X2677" t="str">
        <f>IF(Table1[[#This Row],[Driver Age]]&lt;25,"(&lt;25) Young",IF(Table1[[#This Row],[Driver Age]]&lt;=60,"(25–60) Adult","(&gt;60) Senior"))</f>
        <v>(&gt;60) Senior</v>
      </c>
      <c r="Y2677" t="s">
        <v>75</v>
      </c>
      <c r="Z2677" t="s">
        <v>90</v>
      </c>
      <c r="AA2677" t="s">
        <v>76</v>
      </c>
      <c r="AB2677" t="s">
        <v>97</v>
      </c>
      <c r="AC2677">
        <v>10</v>
      </c>
      <c r="AD2677" t="s">
        <v>78</v>
      </c>
      <c r="AE2677" t="s">
        <v>79</v>
      </c>
      <c r="AF2677" t="s">
        <v>49</v>
      </c>
      <c r="AG2677" t="s">
        <v>50</v>
      </c>
      <c r="AH2677">
        <v>0</v>
      </c>
      <c r="AI2677" t="s">
        <v>51</v>
      </c>
      <c r="AJ2677" t="s">
        <v>52</v>
      </c>
    </row>
    <row r="2678" spans="1:36">
      <c r="A2678" t="s">
        <v>4056</v>
      </c>
      <c r="B2678">
        <f>1</f>
        <v>1</v>
      </c>
      <c r="C2678" t="s">
        <v>149</v>
      </c>
      <c r="D2678" t="str">
        <f>VLOOKUP(Table1[[#This Row],[State Name]], Lookup!$A$2:$B$33, 2, FALSE)</f>
        <v>AR</v>
      </c>
      <c r="E2678" t="s">
        <v>33</v>
      </c>
      <c r="F2678">
        <v>2023</v>
      </c>
      <c r="G2678" t="s">
        <v>111</v>
      </c>
      <c r="H2678">
        <f t="shared" si="41"/>
        <v>10</v>
      </c>
      <c r="I2678" s="3">
        <f>DATE(Table1[[#This Row],[Year]],Table1[[#This Row],[Month_Number]],1)</f>
        <v>45200</v>
      </c>
      <c r="J2678" t="s">
        <v>95</v>
      </c>
      <c r="K2678" t="s">
        <v>3386</v>
      </c>
      <c r="L2678" t="s">
        <v>50</v>
      </c>
      <c r="M2678">
        <v>1</v>
      </c>
      <c r="N2678" t="s">
        <v>60</v>
      </c>
      <c r="O2678">
        <v>2</v>
      </c>
      <c r="P2678">
        <v>1</v>
      </c>
      <c r="Q2678" t="s">
        <v>39</v>
      </c>
      <c r="R2678" t="s">
        <v>88</v>
      </c>
      <c r="S2678" t="s">
        <v>120</v>
      </c>
      <c r="T2678" t="s">
        <v>42</v>
      </c>
      <c r="U2678" t="s">
        <v>43</v>
      </c>
      <c r="V2678">
        <v>69</v>
      </c>
      <c r="W2678">
        <v>28</v>
      </c>
      <c r="X2678" t="str">
        <f>IF(Table1[[#This Row],[Driver Age]]&lt;25,"(&lt;25) Young",IF(Table1[[#This Row],[Driver Age]]&lt;=60,"(25–60) Adult","(&gt;60) Senior"))</f>
        <v>(25–60) Adult</v>
      </c>
      <c r="Y2678" t="s">
        <v>44</v>
      </c>
      <c r="Z2678" t="s">
        <v>90</v>
      </c>
      <c r="AA2678" t="s">
        <v>76</v>
      </c>
      <c r="AB2678" t="s">
        <v>97</v>
      </c>
      <c r="AC2678">
        <v>14</v>
      </c>
      <c r="AD2678" t="s">
        <v>135</v>
      </c>
      <c r="AE2678" t="s">
        <v>79</v>
      </c>
      <c r="AF2678" t="s">
        <v>49</v>
      </c>
      <c r="AG2678" t="s">
        <v>50</v>
      </c>
      <c r="AH2678">
        <v>0.5</v>
      </c>
      <c r="AI2678" t="s">
        <v>80</v>
      </c>
      <c r="AJ2678" t="s">
        <v>52</v>
      </c>
    </row>
    <row r="2679" spans="1:36">
      <c r="A2679" t="s">
        <v>4057</v>
      </c>
      <c r="B2679">
        <f>1</f>
        <v>1</v>
      </c>
      <c r="C2679" t="s">
        <v>327</v>
      </c>
      <c r="D2679" t="str">
        <f>VLOOKUP(Table1[[#This Row],[State Name]], Lookup!$A$2:$B$33, 2, FALSE)</f>
        <v>MN</v>
      </c>
      <c r="E2679" t="s">
        <v>33</v>
      </c>
      <c r="F2679">
        <v>2022</v>
      </c>
      <c r="G2679" t="s">
        <v>192</v>
      </c>
      <c r="H2679">
        <f t="shared" si="41"/>
        <v>3</v>
      </c>
      <c r="I2679" s="3">
        <f>DATE(Table1[[#This Row],[Year]],Table1[[#This Row],[Month_Number]],1)</f>
        <v>44621</v>
      </c>
      <c r="J2679" t="s">
        <v>35</v>
      </c>
      <c r="K2679" t="s">
        <v>2211</v>
      </c>
      <c r="L2679" t="s">
        <v>37</v>
      </c>
      <c r="M2679">
        <v>2</v>
      </c>
      <c r="N2679" t="s">
        <v>128</v>
      </c>
      <c r="O2679">
        <v>5</v>
      </c>
      <c r="P2679">
        <v>4</v>
      </c>
      <c r="Q2679" t="s">
        <v>103</v>
      </c>
      <c r="R2679" t="s">
        <v>88</v>
      </c>
      <c r="S2679" t="s">
        <v>73</v>
      </c>
      <c r="T2679" t="s">
        <v>74</v>
      </c>
      <c r="U2679" t="s">
        <v>43</v>
      </c>
      <c r="V2679">
        <v>46</v>
      </c>
      <c r="W2679">
        <v>44</v>
      </c>
      <c r="X2679" t="str">
        <f>IF(Table1[[#This Row],[Driver Age]]&lt;25,"(&lt;25) Young",IF(Table1[[#This Row],[Driver Age]]&lt;=60,"(25–60) Adult","(&gt;60) Senior"))</f>
        <v>(25–60) Adult</v>
      </c>
      <c r="Y2679" t="s">
        <v>44</v>
      </c>
      <c r="Z2679" t="s">
        <v>90</v>
      </c>
      <c r="AA2679" t="s">
        <v>45</v>
      </c>
      <c r="AB2679" t="s">
        <v>64</v>
      </c>
      <c r="AC2679">
        <v>10</v>
      </c>
      <c r="AD2679" t="s">
        <v>78</v>
      </c>
      <c r="AE2679" t="s">
        <v>79</v>
      </c>
      <c r="AF2679" t="s">
        <v>49</v>
      </c>
      <c r="AG2679" t="s">
        <v>50</v>
      </c>
      <c r="AH2679">
        <v>0.8</v>
      </c>
      <c r="AI2679" t="s">
        <v>108</v>
      </c>
      <c r="AJ2679" t="s">
        <v>109</v>
      </c>
    </row>
    <row r="2680" spans="1:36">
      <c r="A2680" t="s">
        <v>4058</v>
      </c>
      <c r="B2680">
        <f>1</f>
        <v>1</v>
      </c>
      <c r="C2680" t="s">
        <v>206</v>
      </c>
      <c r="D2680" t="str">
        <f>VLOOKUP(Table1[[#This Row],[State Name]], Lookup!$A$2:$B$33, 2, FALSE)</f>
        <v>OD</v>
      </c>
      <c r="E2680" t="s">
        <v>33</v>
      </c>
      <c r="F2680">
        <v>2021</v>
      </c>
      <c r="G2680" t="s">
        <v>124</v>
      </c>
      <c r="H2680">
        <f t="shared" si="41"/>
        <v>7</v>
      </c>
      <c r="I2680" s="3">
        <f>DATE(Table1[[#This Row],[Year]],Table1[[#This Row],[Month_Number]],1)</f>
        <v>44378</v>
      </c>
      <c r="J2680" t="s">
        <v>84</v>
      </c>
      <c r="K2680" t="s">
        <v>753</v>
      </c>
      <c r="L2680" t="s">
        <v>50</v>
      </c>
      <c r="M2680">
        <v>4</v>
      </c>
      <c r="N2680" t="s">
        <v>86</v>
      </c>
      <c r="O2680">
        <v>2</v>
      </c>
      <c r="P2680">
        <v>0</v>
      </c>
      <c r="Q2680" t="s">
        <v>39</v>
      </c>
      <c r="R2680" t="s">
        <v>61</v>
      </c>
      <c r="S2680" t="s">
        <v>73</v>
      </c>
      <c r="T2680" t="s">
        <v>42</v>
      </c>
      <c r="U2680" t="s">
        <v>33</v>
      </c>
      <c r="V2680">
        <v>104</v>
      </c>
      <c r="W2680">
        <v>59</v>
      </c>
      <c r="X2680" t="str">
        <f>IF(Table1[[#This Row],[Driver Age]]&lt;25,"(&lt;25) Young",IF(Table1[[#This Row],[Driver Age]]&lt;=60,"(25–60) Adult","(&gt;60) Senior"))</f>
        <v>(25–60) Adult</v>
      </c>
      <c r="Y2680" t="s">
        <v>44</v>
      </c>
      <c r="Z2680" t="s">
        <v>107</v>
      </c>
      <c r="AA2680" t="s">
        <v>45</v>
      </c>
      <c r="AB2680" t="s">
        <v>97</v>
      </c>
      <c r="AC2680">
        <v>0</v>
      </c>
      <c r="AD2680" t="s">
        <v>47</v>
      </c>
      <c r="AE2680" t="s">
        <v>48</v>
      </c>
      <c r="AF2680" t="s">
        <v>26</v>
      </c>
      <c r="AG2680" t="s">
        <v>143</v>
      </c>
      <c r="AH2680">
        <v>0</v>
      </c>
      <c r="AI2680" t="s">
        <v>66</v>
      </c>
      <c r="AJ2680" t="s">
        <v>67</v>
      </c>
    </row>
    <row r="2681" spans="1:36">
      <c r="A2681" t="s">
        <v>4059</v>
      </c>
      <c r="B2681">
        <f>1</f>
        <v>1</v>
      </c>
      <c r="C2681" t="s">
        <v>54</v>
      </c>
      <c r="D2681" t="str">
        <f>VLOOKUP(Table1[[#This Row],[State Name]], Lookup!$A$2:$B$33, 2, FALSE)</f>
        <v>UP</v>
      </c>
      <c r="E2681" t="s">
        <v>133</v>
      </c>
      <c r="F2681">
        <v>2018</v>
      </c>
      <c r="G2681" t="s">
        <v>100</v>
      </c>
      <c r="H2681">
        <f t="shared" si="41"/>
        <v>11</v>
      </c>
      <c r="I2681" s="3">
        <f>DATE(Table1[[#This Row],[Year]],Table1[[#This Row],[Month_Number]],1)</f>
        <v>43405</v>
      </c>
      <c r="J2681" t="s">
        <v>154</v>
      </c>
      <c r="K2681" t="s">
        <v>4060</v>
      </c>
      <c r="L2681" t="s">
        <v>37</v>
      </c>
      <c r="M2681">
        <v>2</v>
      </c>
      <c r="N2681" t="s">
        <v>113</v>
      </c>
      <c r="O2681">
        <v>9</v>
      </c>
      <c r="P2681">
        <v>2</v>
      </c>
      <c r="Q2681" t="s">
        <v>72</v>
      </c>
      <c r="R2681" t="s">
        <v>104</v>
      </c>
      <c r="S2681" t="s">
        <v>62</v>
      </c>
      <c r="T2681" t="s">
        <v>74</v>
      </c>
      <c r="U2681" t="s">
        <v>33</v>
      </c>
      <c r="V2681">
        <v>107</v>
      </c>
      <c r="W2681">
        <v>58</v>
      </c>
      <c r="X2681" t="str">
        <f>IF(Table1[[#This Row],[Driver Age]]&lt;25,"(&lt;25) Young",IF(Table1[[#This Row],[Driver Age]]&lt;=60,"(25–60) Adult","(&gt;60) Senior"))</f>
        <v>(25–60) Adult</v>
      </c>
      <c r="Y2681" t="s">
        <v>44</v>
      </c>
      <c r="Z2681" t="s">
        <v>107</v>
      </c>
      <c r="AA2681" t="s">
        <v>45</v>
      </c>
      <c r="AB2681" t="s">
        <v>46</v>
      </c>
      <c r="AC2681">
        <v>18</v>
      </c>
      <c r="AD2681" t="s">
        <v>114</v>
      </c>
      <c r="AE2681" t="s">
        <v>65</v>
      </c>
      <c r="AF2681" t="s">
        <v>26</v>
      </c>
      <c r="AG2681" t="s">
        <v>50</v>
      </c>
      <c r="AH2681">
        <v>0.22</v>
      </c>
      <c r="AI2681" t="s">
        <v>66</v>
      </c>
      <c r="AJ2681" t="s">
        <v>67</v>
      </c>
    </row>
    <row r="2682" spans="1:36">
      <c r="A2682" t="s">
        <v>4061</v>
      </c>
      <c r="B2682">
        <f>1</f>
        <v>1</v>
      </c>
      <c r="C2682" t="s">
        <v>294</v>
      </c>
      <c r="D2682" t="str">
        <f>VLOOKUP(Table1[[#This Row],[State Name]], Lookup!$A$2:$B$33, 2, FALSE)</f>
        <v>MZ</v>
      </c>
      <c r="E2682" t="s">
        <v>33</v>
      </c>
      <c r="F2682">
        <v>2020</v>
      </c>
      <c r="G2682" t="s">
        <v>130</v>
      </c>
      <c r="H2682">
        <f t="shared" si="41"/>
        <v>4</v>
      </c>
      <c r="I2682" s="3">
        <f>DATE(Table1[[#This Row],[Year]],Table1[[#This Row],[Month_Number]],1)</f>
        <v>43922</v>
      </c>
      <c r="J2682" t="s">
        <v>146</v>
      </c>
      <c r="K2682" t="s">
        <v>2067</v>
      </c>
      <c r="L2682" t="s">
        <v>37</v>
      </c>
      <c r="M2682">
        <v>4</v>
      </c>
      <c r="N2682" t="s">
        <v>162</v>
      </c>
      <c r="O2682">
        <v>2</v>
      </c>
      <c r="P2682">
        <v>5</v>
      </c>
      <c r="Q2682" t="s">
        <v>39</v>
      </c>
      <c r="R2682" t="s">
        <v>88</v>
      </c>
      <c r="S2682" t="s">
        <v>41</v>
      </c>
      <c r="T2682" t="s">
        <v>105</v>
      </c>
      <c r="U2682" t="s">
        <v>43</v>
      </c>
      <c r="V2682">
        <v>109</v>
      </c>
      <c r="W2682">
        <v>66</v>
      </c>
      <c r="X2682" t="str">
        <f>IF(Table1[[#This Row],[Driver Age]]&lt;25,"(&lt;25) Young",IF(Table1[[#This Row],[Driver Age]]&lt;=60,"(25–60) Adult","(&gt;60) Senior"))</f>
        <v>(&gt;60) Senior</v>
      </c>
      <c r="Y2682" t="s">
        <v>44</v>
      </c>
      <c r="Z2682" t="s">
        <v>90</v>
      </c>
      <c r="AA2682" t="s">
        <v>45</v>
      </c>
      <c r="AB2682" t="s">
        <v>97</v>
      </c>
      <c r="AC2682">
        <v>0</v>
      </c>
      <c r="AD2682" t="s">
        <v>47</v>
      </c>
      <c r="AE2682" t="s">
        <v>48</v>
      </c>
      <c r="AF2682" t="s">
        <v>49</v>
      </c>
      <c r="AG2682" t="s">
        <v>50</v>
      </c>
      <c r="AH2682">
        <v>2.5</v>
      </c>
      <c r="AI2682" t="s">
        <v>51</v>
      </c>
      <c r="AJ2682" t="s">
        <v>67</v>
      </c>
    </row>
    <row r="2683" spans="1:36">
      <c r="A2683" t="s">
        <v>4062</v>
      </c>
      <c r="B2683">
        <f>1</f>
        <v>1</v>
      </c>
      <c r="C2683" t="s">
        <v>270</v>
      </c>
      <c r="D2683" t="str">
        <f>VLOOKUP(Table1[[#This Row],[State Name]], Lookup!$A$2:$B$33, 2, FALSE)</f>
        <v>HR</v>
      </c>
      <c r="E2683" t="s">
        <v>33</v>
      </c>
      <c r="F2683">
        <v>2023</v>
      </c>
      <c r="G2683" t="s">
        <v>100</v>
      </c>
      <c r="H2683">
        <f t="shared" si="41"/>
        <v>11</v>
      </c>
      <c r="I2683" s="3">
        <f>DATE(Table1[[#This Row],[Year]],Table1[[#This Row],[Month_Number]],1)</f>
        <v>45231</v>
      </c>
      <c r="J2683" t="s">
        <v>146</v>
      </c>
      <c r="K2683" t="s">
        <v>859</v>
      </c>
      <c r="L2683" t="s">
        <v>59</v>
      </c>
      <c r="M2683">
        <v>4</v>
      </c>
      <c r="N2683" t="s">
        <v>162</v>
      </c>
      <c r="O2683">
        <v>9</v>
      </c>
      <c r="P2683">
        <v>0</v>
      </c>
      <c r="Q2683" t="s">
        <v>72</v>
      </c>
      <c r="R2683" t="s">
        <v>88</v>
      </c>
      <c r="S2683" t="s">
        <v>62</v>
      </c>
      <c r="T2683" t="s">
        <v>74</v>
      </c>
      <c r="U2683" t="s">
        <v>89</v>
      </c>
      <c r="V2683">
        <v>48</v>
      </c>
      <c r="W2683">
        <v>55</v>
      </c>
      <c r="X2683" t="str">
        <f>IF(Table1[[#This Row],[Driver Age]]&lt;25,"(&lt;25) Young",IF(Table1[[#This Row],[Driver Age]]&lt;=60,"(25–60) Adult","(&gt;60) Senior"))</f>
        <v>(25–60) Adult</v>
      </c>
      <c r="Y2683" t="s">
        <v>44</v>
      </c>
      <c r="Z2683" t="s">
        <v>107</v>
      </c>
      <c r="AA2683" t="s">
        <v>45</v>
      </c>
      <c r="AB2683" t="s">
        <v>64</v>
      </c>
      <c r="AC2683">
        <v>5</v>
      </c>
      <c r="AD2683" t="s">
        <v>78</v>
      </c>
      <c r="AE2683" t="s">
        <v>79</v>
      </c>
      <c r="AF2683" t="s">
        <v>49</v>
      </c>
      <c r="AG2683" t="s">
        <v>143</v>
      </c>
      <c r="AH2683">
        <v>0</v>
      </c>
      <c r="AI2683" t="s">
        <v>66</v>
      </c>
      <c r="AJ2683" t="s">
        <v>109</v>
      </c>
    </row>
    <row r="2684" spans="1:36">
      <c r="A2684" t="s">
        <v>4063</v>
      </c>
      <c r="B2684">
        <f>1</f>
        <v>1</v>
      </c>
      <c r="C2684" t="s">
        <v>116</v>
      </c>
      <c r="D2684" t="str">
        <f>VLOOKUP(Table1[[#This Row],[State Name]], Lookup!$A$2:$B$33, 2, FALSE)</f>
        <v>HP</v>
      </c>
      <c r="E2684" t="s">
        <v>33</v>
      </c>
      <c r="F2684">
        <v>2023</v>
      </c>
      <c r="G2684" t="s">
        <v>171</v>
      </c>
      <c r="H2684">
        <f t="shared" si="41"/>
        <v>2</v>
      </c>
      <c r="I2684" s="3">
        <f>DATE(Table1[[#This Row],[Year]],Table1[[#This Row],[Month_Number]],1)</f>
        <v>44958</v>
      </c>
      <c r="J2684" t="s">
        <v>146</v>
      </c>
      <c r="K2684" t="s">
        <v>1772</v>
      </c>
      <c r="L2684" t="s">
        <v>59</v>
      </c>
      <c r="M2684">
        <v>4</v>
      </c>
      <c r="N2684" t="s">
        <v>128</v>
      </c>
      <c r="O2684">
        <v>5</v>
      </c>
      <c r="P2684">
        <v>0</v>
      </c>
      <c r="Q2684" t="s">
        <v>39</v>
      </c>
      <c r="R2684" t="s">
        <v>88</v>
      </c>
      <c r="S2684" t="s">
        <v>41</v>
      </c>
      <c r="T2684" t="s">
        <v>105</v>
      </c>
      <c r="U2684" t="s">
        <v>89</v>
      </c>
      <c r="V2684">
        <v>68</v>
      </c>
      <c r="W2684">
        <v>52</v>
      </c>
      <c r="X2684" t="str">
        <f>IF(Table1[[#This Row],[Driver Age]]&lt;25,"(&lt;25) Young",IF(Table1[[#This Row],[Driver Age]]&lt;=60,"(25–60) Adult","(&gt;60) Senior"))</f>
        <v>(25–60) Adult</v>
      </c>
      <c r="Y2684" t="s">
        <v>44</v>
      </c>
      <c r="Z2684" t="s">
        <v>90</v>
      </c>
      <c r="AA2684" t="s">
        <v>45</v>
      </c>
      <c r="AB2684" t="s">
        <v>46</v>
      </c>
      <c r="AC2684">
        <v>12</v>
      </c>
      <c r="AD2684" t="s">
        <v>135</v>
      </c>
      <c r="AE2684" t="s">
        <v>79</v>
      </c>
      <c r="AF2684" t="s">
        <v>49</v>
      </c>
      <c r="AG2684" t="s">
        <v>143</v>
      </c>
      <c r="AH2684">
        <v>0</v>
      </c>
      <c r="AI2684" t="s">
        <v>66</v>
      </c>
      <c r="AJ2684" t="s">
        <v>52</v>
      </c>
    </row>
    <row r="2685" spans="1:36">
      <c r="A2685" t="s">
        <v>4064</v>
      </c>
      <c r="B2685">
        <f>1</f>
        <v>1</v>
      </c>
      <c r="C2685" t="s">
        <v>253</v>
      </c>
      <c r="D2685" t="str">
        <f>VLOOKUP(Table1[[#This Row],[State Name]], Lookup!$A$2:$B$33, 2, FALSE)</f>
        <v>UK</v>
      </c>
      <c r="E2685" t="s">
        <v>33</v>
      </c>
      <c r="F2685">
        <v>2022</v>
      </c>
      <c r="G2685" t="s">
        <v>100</v>
      </c>
      <c r="H2685">
        <f t="shared" si="41"/>
        <v>11</v>
      </c>
      <c r="I2685" s="3">
        <f>DATE(Table1[[#This Row],[Year]],Table1[[#This Row],[Month_Number]],1)</f>
        <v>44866</v>
      </c>
      <c r="J2685" t="s">
        <v>95</v>
      </c>
      <c r="K2685" t="s">
        <v>2646</v>
      </c>
      <c r="L2685" t="s">
        <v>50</v>
      </c>
      <c r="M2685">
        <v>1</v>
      </c>
      <c r="N2685" t="s">
        <v>86</v>
      </c>
      <c r="O2685">
        <v>7</v>
      </c>
      <c r="P2685">
        <v>0</v>
      </c>
      <c r="Q2685" t="s">
        <v>119</v>
      </c>
      <c r="R2685" t="s">
        <v>61</v>
      </c>
      <c r="S2685" t="s">
        <v>62</v>
      </c>
      <c r="T2685" t="s">
        <v>42</v>
      </c>
      <c r="U2685" t="s">
        <v>43</v>
      </c>
      <c r="V2685">
        <v>87</v>
      </c>
      <c r="W2685">
        <v>30</v>
      </c>
      <c r="X2685" t="str">
        <f>IF(Table1[[#This Row],[Driver Age]]&lt;25,"(&lt;25) Young",IF(Table1[[#This Row],[Driver Age]]&lt;=60,"(25–60) Adult","(&gt;60) Senior"))</f>
        <v>(25–60) Adult</v>
      </c>
      <c r="Y2685" t="s">
        <v>44</v>
      </c>
      <c r="Z2685" t="s">
        <v>90</v>
      </c>
      <c r="AA2685" t="s">
        <v>45</v>
      </c>
      <c r="AB2685" t="s">
        <v>64</v>
      </c>
      <c r="AC2685">
        <v>12</v>
      </c>
      <c r="AD2685" t="s">
        <v>135</v>
      </c>
      <c r="AE2685" t="s">
        <v>79</v>
      </c>
      <c r="AF2685" t="s">
        <v>49</v>
      </c>
      <c r="AG2685" t="s">
        <v>143</v>
      </c>
      <c r="AH2685">
        <v>0</v>
      </c>
      <c r="AI2685" t="s">
        <v>80</v>
      </c>
      <c r="AJ2685" t="s">
        <v>91</v>
      </c>
    </row>
    <row r="2686" spans="1:36">
      <c r="A2686" t="s">
        <v>4065</v>
      </c>
      <c r="B2686">
        <f>1</f>
        <v>1</v>
      </c>
      <c r="C2686" t="s">
        <v>152</v>
      </c>
      <c r="D2686" t="str">
        <f>VLOOKUP(Table1[[#This Row],[State Name]], Lookup!$A$2:$B$33, 2, FALSE)</f>
        <v>AP</v>
      </c>
      <c r="E2686" t="s">
        <v>273</v>
      </c>
      <c r="F2686">
        <v>2018</v>
      </c>
      <c r="G2686" t="s">
        <v>111</v>
      </c>
      <c r="H2686">
        <f t="shared" si="41"/>
        <v>10</v>
      </c>
      <c r="I2686" s="3">
        <f>DATE(Table1[[#This Row],[Year]],Table1[[#This Row],[Month_Number]],1)</f>
        <v>43374</v>
      </c>
      <c r="J2686" t="s">
        <v>57</v>
      </c>
      <c r="K2686" t="s">
        <v>383</v>
      </c>
      <c r="L2686" t="s">
        <v>37</v>
      </c>
      <c r="M2686">
        <v>4</v>
      </c>
      <c r="N2686" t="s">
        <v>86</v>
      </c>
      <c r="O2686">
        <v>6</v>
      </c>
      <c r="P2686">
        <v>3</v>
      </c>
      <c r="Q2686" t="s">
        <v>87</v>
      </c>
      <c r="R2686" t="s">
        <v>104</v>
      </c>
      <c r="S2686" t="s">
        <v>73</v>
      </c>
      <c r="T2686" t="s">
        <v>63</v>
      </c>
      <c r="U2686" t="s">
        <v>89</v>
      </c>
      <c r="V2686">
        <v>117</v>
      </c>
      <c r="W2686">
        <v>58</v>
      </c>
      <c r="X2686" t="str">
        <f>IF(Table1[[#This Row],[Driver Age]]&lt;25,"(&lt;25) Young",IF(Table1[[#This Row],[Driver Age]]&lt;=60,"(25–60) Adult","(&gt;60) Senior"))</f>
        <v>(25–60) Adult</v>
      </c>
      <c r="Y2686" t="s">
        <v>44</v>
      </c>
      <c r="Z2686" t="s">
        <v>33</v>
      </c>
      <c r="AA2686" t="s">
        <v>45</v>
      </c>
      <c r="AB2686" t="s">
        <v>97</v>
      </c>
      <c r="AC2686">
        <v>3</v>
      </c>
      <c r="AD2686" t="s">
        <v>47</v>
      </c>
      <c r="AE2686" t="s">
        <v>65</v>
      </c>
      <c r="AF2686" t="s">
        <v>49</v>
      </c>
      <c r="AG2686" t="s">
        <v>50</v>
      </c>
      <c r="AH2686">
        <v>0.5</v>
      </c>
      <c r="AI2686" t="s">
        <v>66</v>
      </c>
      <c r="AJ2686" t="s">
        <v>81</v>
      </c>
    </row>
    <row r="2687" spans="1:36">
      <c r="A2687" t="s">
        <v>4066</v>
      </c>
      <c r="B2687">
        <f>1</f>
        <v>1</v>
      </c>
      <c r="C2687" t="s">
        <v>183</v>
      </c>
      <c r="D2687" t="str">
        <f>VLOOKUP(Table1[[#This Row],[State Name]], Lookup!$A$2:$B$33, 2, FALSE)</f>
        <v>TN</v>
      </c>
      <c r="E2687" t="s">
        <v>503</v>
      </c>
      <c r="F2687">
        <v>2022</v>
      </c>
      <c r="G2687" t="s">
        <v>34</v>
      </c>
      <c r="H2687">
        <f t="shared" si="41"/>
        <v>5</v>
      </c>
      <c r="I2687" s="3">
        <f>DATE(Table1[[#This Row],[Year]],Table1[[#This Row],[Month_Number]],1)</f>
        <v>44682</v>
      </c>
      <c r="J2687" t="s">
        <v>84</v>
      </c>
      <c r="K2687" t="s">
        <v>4067</v>
      </c>
      <c r="L2687" t="s">
        <v>50</v>
      </c>
      <c r="M2687">
        <v>3</v>
      </c>
      <c r="N2687" t="s">
        <v>128</v>
      </c>
      <c r="O2687">
        <v>8</v>
      </c>
      <c r="P2687">
        <v>4</v>
      </c>
      <c r="Q2687" t="s">
        <v>119</v>
      </c>
      <c r="R2687" t="s">
        <v>88</v>
      </c>
      <c r="S2687" t="s">
        <v>62</v>
      </c>
      <c r="T2687" t="s">
        <v>42</v>
      </c>
      <c r="U2687" t="s">
        <v>43</v>
      </c>
      <c r="V2687">
        <v>109</v>
      </c>
      <c r="W2687">
        <v>37</v>
      </c>
      <c r="X2687" t="str">
        <f>IF(Table1[[#This Row],[Driver Age]]&lt;25,"(&lt;25) Young",IF(Table1[[#This Row],[Driver Age]]&lt;=60,"(25–60) Adult","(&gt;60) Senior"))</f>
        <v>(25–60) Adult</v>
      </c>
      <c r="Y2687" t="s">
        <v>44</v>
      </c>
      <c r="Z2687" t="s">
        <v>107</v>
      </c>
      <c r="AA2687" t="s">
        <v>76</v>
      </c>
      <c r="AB2687" t="s">
        <v>77</v>
      </c>
      <c r="AC2687">
        <v>13</v>
      </c>
      <c r="AD2687" t="s">
        <v>135</v>
      </c>
      <c r="AE2687" t="s">
        <v>79</v>
      </c>
      <c r="AF2687" t="s">
        <v>26</v>
      </c>
      <c r="AG2687" t="s">
        <v>50</v>
      </c>
      <c r="AH2687">
        <v>0.5</v>
      </c>
      <c r="AI2687" t="s">
        <v>108</v>
      </c>
      <c r="AJ2687" t="s">
        <v>67</v>
      </c>
    </row>
    <row r="2688" spans="1:36">
      <c r="A2688" t="s">
        <v>4068</v>
      </c>
      <c r="B2688">
        <f>1</f>
        <v>1</v>
      </c>
      <c r="C2688" t="s">
        <v>286</v>
      </c>
      <c r="D2688" t="str">
        <f>VLOOKUP(Table1[[#This Row],[State Name]], Lookup!$A$2:$B$33, 2, FALSE)</f>
        <v>GA</v>
      </c>
      <c r="E2688" t="s">
        <v>33</v>
      </c>
      <c r="F2688">
        <v>2022</v>
      </c>
      <c r="G2688" t="s">
        <v>124</v>
      </c>
      <c r="H2688">
        <f t="shared" si="41"/>
        <v>7</v>
      </c>
      <c r="I2688" s="3">
        <f>DATE(Table1[[#This Row],[Year]],Table1[[#This Row],[Month_Number]],1)</f>
        <v>44743</v>
      </c>
      <c r="J2688" t="s">
        <v>146</v>
      </c>
      <c r="K2688" t="s">
        <v>4069</v>
      </c>
      <c r="L2688" t="s">
        <v>59</v>
      </c>
      <c r="M2688">
        <v>5</v>
      </c>
      <c r="N2688" t="s">
        <v>60</v>
      </c>
      <c r="O2688">
        <v>9</v>
      </c>
      <c r="P2688">
        <v>3</v>
      </c>
      <c r="Q2688" t="s">
        <v>103</v>
      </c>
      <c r="R2688" t="s">
        <v>40</v>
      </c>
      <c r="S2688" t="s">
        <v>120</v>
      </c>
      <c r="T2688" t="s">
        <v>63</v>
      </c>
      <c r="U2688" t="s">
        <v>33</v>
      </c>
      <c r="V2688">
        <v>59</v>
      </c>
      <c r="W2688">
        <v>23</v>
      </c>
      <c r="X2688" t="str">
        <f>IF(Table1[[#This Row],[Driver Age]]&lt;25,"(&lt;25) Young",IF(Table1[[#This Row],[Driver Age]]&lt;=60,"(25–60) Adult","(&gt;60) Senior"))</f>
        <v>(&lt;25) Young</v>
      </c>
      <c r="Y2688" t="s">
        <v>75</v>
      </c>
      <c r="Z2688" t="s">
        <v>90</v>
      </c>
      <c r="AA2688" t="s">
        <v>45</v>
      </c>
      <c r="AB2688" t="s">
        <v>64</v>
      </c>
      <c r="AC2688">
        <v>7</v>
      </c>
      <c r="AD2688" t="s">
        <v>78</v>
      </c>
      <c r="AE2688" t="s">
        <v>79</v>
      </c>
      <c r="AF2688" t="s">
        <v>49</v>
      </c>
      <c r="AG2688" t="s">
        <v>50</v>
      </c>
      <c r="AH2688">
        <v>0.33</v>
      </c>
      <c r="AI2688" t="s">
        <v>168</v>
      </c>
      <c r="AJ2688" t="s">
        <v>52</v>
      </c>
    </row>
    <row r="2689" spans="1:36">
      <c r="A2689" t="s">
        <v>4070</v>
      </c>
      <c r="B2689">
        <f>1</f>
        <v>1</v>
      </c>
      <c r="C2689" t="s">
        <v>149</v>
      </c>
      <c r="D2689" t="str">
        <f>VLOOKUP(Table1[[#This Row],[State Name]], Lookup!$A$2:$B$33, 2, FALSE)</f>
        <v>AR</v>
      </c>
      <c r="E2689" t="s">
        <v>33</v>
      </c>
      <c r="F2689">
        <v>2020</v>
      </c>
      <c r="G2689" t="s">
        <v>130</v>
      </c>
      <c r="H2689">
        <f t="shared" si="41"/>
        <v>4</v>
      </c>
      <c r="I2689" s="3">
        <f>DATE(Table1[[#This Row],[Year]],Table1[[#This Row],[Month_Number]],1)</f>
        <v>43922</v>
      </c>
      <c r="J2689" t="s">
        <v>101</v>
      </c>
      <c r="K2689" t="s">
        <v>863</v>
      </c>
      <c r="L2689" t="s">
        <v>37</v>
      </c>
      <c r="M2689">
        <v>1</v>
      </c>
      <c r="N2689" t="s">
        <v>60</v>
      </c>
      <c r="O2689">
        <v>8</v>
      </c>
      <c r="P2689">
        <v>2</v>
      </c>
      <c r="Q2689" t="s">
        <v>87</v>
      </c>
      <c r="R2689" t="s">
        <v>40</v>
      </c>
      <c r="S2689" t="s">
        <v>41</v>
      </c>
      <c r="T2689" t="s">
        <v>105</v>
      </c>
      <c r="U2689" t="s">
        <v>33</v>
      </c>
      <c r="V2689">
        <v>90</v>
      </c>
      <c r="W2689">
        <v>55</v>
      </c>
      <c r="X2689" t="str">
        <f>IF(Table1[[#This Row],[Driver Age]]&lt;25,"(&lt;25) Young",IF(Table1[[#This Row],[Driver Age]]&lt;=60,"(25–60) Adult","(&gt;60) Senior"))</f>
        <v>(25–60) Adult</v>
      </c>
      <c r="Y2689" t="s">
        <v>75</v>
      </c>
      <c r="Z2689" t="s">
        <v>33</v>
      </c>
      <c r="AA2689" t="s">
        <v>76</v>
      </c>
      <c r="AB2689" t="s">
        <v>46</v>
      </c>
      <c r="AC2689">
        <v>3</v>
      </c>
      <c r="AD2689" t="s">
        <v>47</v>
      </c>
      <c r="AE2689" t="s">
        <v>48</v>
      </c>
      <c r="AF2689" t="s">
        <v>49</v>
      </c>
      <c r="AG2689" t="s">
        <v>50</v>
      </c>
      <c r="AH2689">
        <v>0.25</v>
      </c>
      <c r="AI2689" t="s">
        <v>66</v>
      </c>
      <c r="AJ2689" t="s">
        <v>67</v>
      </c>
    </row>
    <row r="2690" spans="1:36">
      <c r="A2690" t="s">
        <v>4071</v>
      </c>
      <c r="B2690">
        <f>1</f>
        <v>1</v>
      </c>
      <c r="C2690" t="s">
        <v>122</v>
      </c>
      <c r="D2690" t="str">
        <f>VLOOKUP(Table1[[#This Row],[State Name]], Lookup!$A$2:$B$33, 2, FALSE)</f>
        <v>RJ</v>
      </c>
      <c r="E2690" t="s">
        <v>1191</v>
      </c>
      <c r="F2690">
        <v>2019</v>
      </c>
      <c r="G2690" t="s">
        <v>83</v>
      </c>
      <c r="H2690">
        <f t="shared" ref="H2690:H2753" si="42">MONTH(DATEVALUE(G2690 &amp; " 5"))</f>
        <v>6</v>
      </c>
      <c r="I2690" s="3">
        <f>DATE(Table1[[#This Row],[Year]],Table1[[#This Row],[Month_Number]],1)</f>
        <v>43617</v>
      </c>
      <c r="J2690" t="s">
        <v>154</v>
      </c>
      <c r="K2690" t="s">
        <v>1533</v>
      </c>
      <c r="L2690" t="s">
        <v>50</v>
      </c>
      <c r="M2690">
        <v>1</v>
      </c>
      <c r="N2690" t="s">
        <v>113</v>
      </c>
      <c r="O2690">
        <v>9</v>
      </c>
      <c r="P2690">
        <v>0</v>
      </c>
      <c r="Q2690" t="s">
        <v>87</v>
      </c>
      <c r="R2690" t="s">
        <v>104</v>
      </c>
      <c r="S2690" t="s">
        <v>62</v>
      </c>
      <c r="T2690" t="s">
        <v>74</v>
      </c>
      <c r="U2690" t="s">
        <v>33</v>
      </c>
      <c r="V2690">
        <v>70</v>
      </c>
      <c r="W2690">
        <v>56</v>
      </c>
      <c r="X2690" t="str">
        <f>IF(Table1[[#This Row],[Driver Age]]&lt;25,"(&lt;25) Young",IF(Table1[[#This Row],[Driver Age]]&lt;=60,"(25–60) Adult","(&gt;60) Senior"))</f>
        <v>(25–60) Adult</v>
      </c>
      <c r="Y2690" t="s">
        <v>44</v>
      </c>
      <c r="Z2690" t="s">
        <v>90</v>
      </c>
      <c r="AA2690" t="s">
        <v>76</v>
      </c>
      <c r="AB2690" t="s">
        <v>97</v>
      </c>
      <c r="AC2690">
        <v>21</v>
      </c>
      <c r="AD2690" t="s">
        <v>47</v>
      </c>
      <c r="AE2690" t="s">
        <v>65</v>
      </c>
      <c r="AF2690" t="s">
        <v>26</v>
      </c>
      <c r="AG2690" t="s">
        <v>143</v>
      </c>
      <c r="AH2690">
        <v>0</v>
      </c>
      <c r="AI2690" t="s">
        <v>66</v>
      </c>
      <c r="AJ2690" t="s">
        <v>91</v>
      </c>
    </row>
    <row r="2691" spans="1:36">
      <c r="A2691" t="s">
        <v>4072</v>
      </c>
      <c r="B2691">
        <f>1</f>
        <v>1</v>
      </c>
      <c r="C2691" t="s">
        <v>137</v>
      </c>
      <c r="D2691" t="str">
        <f>VLOOKUP(Table1[[#This Row],[State Name]], Lookup!$A$2:$B$33, 2, FALSE)</f>
        <v>AS</v>
      </c>
      <c r="E2691" t="s">
        <v>33</v>
      </c>
      <c r="F2691">
        <v>2019</v>
      </c>
      <c r="G2691" t="s">
        <v>171</v>
      </c>
      <c r="H2691">
        <f t="shared" si="42"/>
        <v>2</v>
      </c>
      <c r="I2691" s="3">
        <f>DATE(Table1[[#This Row],[Year]],Table1[[#This Row],[Month_Number]],1)</f>
        <v>43497</v>
      </c>
      <c r="J2691" t="s">
        <v>101</v>
      </c>
      <c r="K2691" t="s">
        <v>1142</v>
      </c>
      <c r="L2691" t="s">
        <v>50</v>
      </c>
      <c r="M2691">
        <v>2</v>
      </c>
      <c r="N2691" t="s">
        <v>86</v>
      </c>
      <c r="O2691">
        <v>9</v>
      </c>
      <c r="P2691">
        <v>3</v>
      </c>
      <c r="Q2691" t="s">
        <v>103</v>
      </c>
      <c r="R2691" t="s">
        <v>88</v>
      </c>
      <c r="S2691" t="s">
        <v>62</v>
      </c>
      <c r="T2691" t="s">
        <v>63</v>
      </c>
      <c r="U2691" t="s">
        <v>43</v>
      </c>
      <c r="V2691">
        <v>120</v>
      </c>
      <c r="W2691">
        <v>21</v>
      </c>
      <c r="X2691" t="str">
        <f>IF(Table1[[#This Row],[Driver Age]]&lt;25,"(&lt;25) Young",IF(Table1[[#This Row],[Driver Age]]&lt;=60,"(25–60) Adult","(&gt;60) Senior"))</f>
        <v>(&lt;25) Young</v>
      </c>
      <c r="Y2691" t="s">
        <v>75</v>
      </c>
      <c r="Z2691" t="s">
        <v>33</v>
      </c>
      <c r="AA2691" t="s">
        <v>76</v>
      </c>
      <c r="AB2691" t="s">
        <v>97</v>
      </c>
      <c r="AC2691">
        <v>7</v>
      </c>
      <c r="AD2691" t="s">
        <v>78</v>
      </c>
      <c r="AE2691" t="s">
        <v>65</v>
      </c>
      <c r="AF2691" t="s">
        <v>49</v>
      </c>
      <c r="AG2691" t="s">
        <v>50</v>
      </c>
      <c r="AH2691">
        <v>0.33</v>
      </c>
      <c r="AI2691" t="s">
        <v>168</v>
      </c>
      <c r="AJ2691" t="s">
        <v>81</v>
      </c>
    </row>
    <row r="2692" spans="1:36">
      <c r="A2692" t="s">
        <v>4073</v>
      </c>
      <c r="B2692">
        <f>1</f>
        <v>1</v>
      </c>
      <c r="C2692" t="s">
        <v>157</v>
      </c>
      <c r="D2692" t="str">
        <f>VLOOKUP(Table1[[#This Row],[State Name]], Lookup!$A$2:$B$33, 2, FALSE)</f>
        <v>KA</v>
      </c>
      <c r="E2692" t="s">
        <v>302</v>
      </c>
      <c r="F2692">
        <v>2023</v>
      </c>
      <c r="G2692" t="s">
        <v>117</v>
      </c>
      <c r="H2692">
        <f t="shared" si="42"/>
        <v>12</v>
      </c>
      <c r="I2692" s="3">
        <f>DATE(Table1[[#This Row],[Year]],Table1[[#This Row],[Month_Number]],1)</f>
        <v>45261</v>
      </c>
      <c r="J2692" t="s">
        <v>35</v>
      </c>
      <c r="K2692" t="s">
        <v>2433</v>
      </c>
      <c r="L2692" t="s">
        <v>50</v>
      </c>
      <c r="M2692">
        <v>1</v>
      </c>
      <c r="N2692" t="s">
        <v>86</v>
      </c>
      <c r="O2692">
        <v>7</v>
      </c>
      <c r="P2692">
        <v>5</v>
      </c>
      <c r="Q2692" t="s">
        <v>72</v>
      </c>
      <c r="R2692" t="s">
        <v>104</v>
      </c>
      <c r="S2692" t="s">
        <v>120</v>
      </c>
      <c r="T2692" t="s">
        <v>74</v>
      </c>
      <c r="U2692" t="s">
        <v>89</v>
      </c>
      <c r="V2692">
        <v>59</v>
      </c>
      <c r="W2692">
        <v>61</v>
      </c>
      <c r="X2692" t="str">
        <f>IF(Table1[[#This Row],[Driver Age]]&lt;25,"(&lt;25) Young",IF(Table1[[#This Row],[Driver Age]]&lt;=60,"(25–60) Adult","(&gt;60) Senior"))</f>
        <v>(&gt;60) Senior</v>
      </c>
      <c r="Y2692" t="s">
        <v>44</v>
      </c>
      <c r="Z2692" t="s">
        <v>90</v>
      </c>
      <c r="AA2692" t="s">
        <v>45</v>
      </c>
      <c r="AB2692" t="s">
        <v>46</v>
      </c>
      <c r="AC2692">
        <v>15</v>
      </c>
      <c r="AD2692" t="s">
        <v>135</v>
      </c>
      <c r="AE2692" t="s">
        <v>79</v>
      </c>
      <c r="AF2692" t="s">
        <v>49</v>
      </c>
      <c r="AG2692" t="s">
        <v>50</v>
      </c>
      <c r="AH2692">
        <v>0.71</v>
      </c>
      <c r="AI2692" t="s">
        <v>66</v>
      </c>
      <c r="AJ2692" t="s">
        <v>52</v>
      </c>
    </row>
    <row r="2693" spans="1:36">
      <c r="A2693" t="s">
        <v>4074</v>
      </c>
      <c r="B2693">
        <f>1</f>
        <v>1</v>
      </c>
      <c r="C2693" t="s">
        <v>177</v>
      </c>
      <c r="D2693" t="str">
        <f>VLOOKUP(Table1[[#This Row],[State Name]], Lookup!$A$2:$B$33, 2, FALSE)</f>
        <v>MH</v>
      </c>
      <c r="E2693" t="s">
        <v>577</v>
      </c>
      <c r="F2693">
        <v>2019</v>
      </c>
      <c r="G2693" t="s">
        <v>83</v>
      </c>
      <c r="H2693">
        <f t="shared" si="42"/>
        <v>6</v>
      </c>
      <c r="I2693" s="3">
        <f>DATE(Table1[[#This Row],[Year]],Table1[[#This Row],[Month_Number]],1)</f>
        <v>43617</v>
      </c>
      <c r="J2693" t="s">
        <v>84</v>
      </c>
      <c r="K2693" t="s">
        <v>4041</v>
      </c>
      <c r="L2693" t="s">
        <v>59</v>
      </c>
      <c r="M2693">
        <v>3</v>
      </c>
      <c r="N2693" t="s">
        <v>71</v>
      </c>
      <c r="O2693">
        <v>8</v>
      </c>
      <c r="P2693">
        <v>1</v>
      </c>
      <c r="Q2693" t="s">
        <v>72</v>
      </c>
      <c r="R2693" t="s">
        <v>104</v>
      </c>
      <c r="S2693" t="s">
        <v>62</v>
      </c>
      <c r="T2693" t="s">
        <v>74</v>
      </c>
      <c r="U2693" t="s">
        <v>89</v>
      </c>
      <c r="V2693">
        <v>63</v>
      </c>
      <c r="W2693">
        <v>65</v>
      </c>
      <c r="X2693" t="str">
        <f>IF(Table1[[#This Row],[Driver Age]]&lt;25,"(&lt;25) Young",IF(Table1[[#This Row],[Driver Age]]&lt;=60,"(25–60) Adult","(&gt;60) Senior"))</f>
        <v>(&gt;60) Senior</v>
      </c>
      <c r="Y2693" t="s">
        <v>75</v>
      </c>
      <c r="Z2693" t="s">
        <v>33</v>
      </c>
      <c r="AA2693" t="s">
        <v>76</v>
      </c>
      <c r="AB2693" t="s">
        <v>64</v>
      </c>
      <c r="AC2693">
        <v>12</v>
      </c>
      <c r="AD2693" t="s">
        <v>135</v>
      </c>
      <c r="AE2693" t="s">
        <v>65</v>
      </c>
      <c r="AF2693" t="s">
        <v>26</v>
      </c>
      <c r="AG2693" t="s">
        <v>50</v>
      </c>
      <c r="AH2693">
        <v>0.12</v>
      </c>
      <c r="AI2693" t="s">
        <v>51</v>
      </c>
      <c r="AJ2693" t="s">
        <v>52</v>
      </c>
    </row>
    <row r="2694" spans="1:36">
      <c r="A2694" t="s">
        <v>4075</v>
      </c>
      <c r="B2694">
        <f>1</f>
        <v>1</v>
      </c>
      <c r="C2694" t="s">
        <v>141</v>
      </c>
      <c r="D2694" t="str">
        <f>VLOOKUP(Table1[[#This Row],[State Name]], Lookup!$A$2:$B$33, 2, FALSE)</f>
        <v>BR</v>
      </c>
      <c r="E2694" t="s">
        <v>33</v>
      </c>
      <c r="F2694">
        <v>2023</v>
      </c>
      <c r="G2694" t="s">
        <v>56</v>
      </c>
      <c r="H2694">
        <f t="shared" si="42"/>
        <v>1</v>
      </c>
      <c r="I2694" s="3">
        <f>DATE(Table1[[#This Row],[Year]],Table1[[#This Row],[Month_Number]],1)</f>
        <v>44927</v>
      </c>
      <c r="J2694" t="s">
        <v>84</v>
      </c>
      <c r="K2694" t="s">
        <v>3185</v>
      </c>
      <c r="L2694" t="s">
        <v>59</v>
      </c>
      <c r="M2694">
        <v>4</v>
      </c>
      <c r="N2694" t="s">
        <v>128</v>
      </c>
      <c r="O2694">
        <v>7</v>
      </c>
      <c r="P2694">
        <v>2</v>
      </c>
      <c r="Q2694" t="s">
        <v>39</v>
      </c>
      <c r="R2694" t="s">
        <v>40</v>
      </c>
      <c r="S2694" t="s">
        <v>73</v>
      </c>
      <c r="T2694" t="s">
        <v>42</v>
      </c>
      <c r="U2694" t="s">
        <v>106</v>
      </c>
      <c r="V2694">
        <v>34</v>
      </c>
      <c r="W2694">
        <v>36</v>
      </c>
      <c r="X2694" t="str">
        <f>IF(Table1[[#This Row],[Driver Age]]&lt;25,"(&lt;25) Young",IF(Table1[[#This Row],[Driver Age]]&lt;=60,"(25–60) Adult","(&gt;60) Senior"))</f>
        <v>(25–60) Adult</v>
      </c>
      <c r="Y2694" t="s">
        <v>75</v>
      </c>
      <c r="Z2694" t="s">
        <v>33</v>
      </c>
      <c r="AA2694" t="s">
        <v>76</v>
      </c>
      <c r="AB2694" t="s">
        <v>46</v>
      </c>
      <c r="AC2694">
        <v>19</v>
      </c>
      <c r="AD2694" t="s">
        <v>114</v>
      </c>
      <c r="AE2694" t="s">
        <v>79</v>
      </c>
      <c r="AF2694" t="s">
        <v>26</v>
      </c>
      <c r="AG2694" t="s">
        <v>50</v>
      </c>
      <c r="AH2694">
        <v>0.28999999999999998</v>
      </c>
      <c r="AI2694" t="s">
        <v>108</v>
      </c>
      <c r="AJ2694" t="s">
        <v>109</v>
      </c>
    </row>
    <row r="2695" spans="1:36">
      <c r="A2695" t="s">
        <v>4076</v>
      </c>
      <c r="B2695">
        <f>1</f>
        <v>1</v>
      </c>
      <c r="C2695" t="s">
        <v>122</v>
      </c>
      <c r="D2695" t="str">
        <f>VLOOKUP(Table1[[#This Row],[State Name]], Lookup!$A$2:$B$33, 2, FALSE)</f>
        <v>RJ</v>
      </c>
      <c r="E2695" t="s">
        <v>1191</v>
      </c>
      <c r="F2695">
        <v>2020</v>
      </c>
      <c r="G2695" t="s">
        <v>83</v>
      </c>
      <c r="H2695">
        <f t="shared" si="42"/>
        <v>6</v>
      </c>
      <c r="I2695" s="3">
        <f>DATE(Table1[[#This Row],[Year]],Table1[[#This Row],[Month_Number]],1)</f>
        <v>43983</v>
      </c>
      <c r="J2695" t="s">
        <v>84</v>
      </c>
      <c r="K2695" t="s">
        <v>4077</v>
      </c>
      <c r="L2695" t="s">
        <v>59</v>
      </c>
      <c r="M2695">
        <v>1</v>
      </c>
      <c r="N2695" t="s">
        <v>162</v>
      </c>
      <c r="O2695">
        <v>4</v>
      </c>
      <c r="P2695">
        <v>0</v>
      </c>
      <c r="Q2695" t="s">
        <v>72</v>
      </c>
      <c r="R2695" t="s">
        <v>61</v>
      </c>
      <c r="S2695" t="s">
        <v>120</v>
      </c>
      <c r="T2695" t="s">
        <v>105</v>
      </c>
      <c r="U2695" t="s">
        <v>89</v>
      </c>
      <c r="V2695">
        <v>119</v>
      </c>
      <c r="W2695">
        <v>44</v>
      </c>
      <c r="X2695" t="str">
        <f>IF(Table1[[#This Row],[Driver Age]]&lt;25,"(&lt;25) Young",IF(Table1[[#This Row],[Driver Age]]&lt;=60,"(25–60) Adult","(&gt;60) Senior"))</f>
        <v>(25–60) Adult</v>
      </c>
      <c r="Y2695" t="s">
        <v>44</v>
      </c>
      <c r="Z2695" t="s">
        <v>107</v>
      </c>
      <c r="AA2695" t="s">
        <v>45</v>
      </c>
      <c r="AB2695" t="s">
        <v>64</v>
      </c>
      <c r="AC2695">
        <v>14</v>
      </c>
      <c r="AD2695" t="s">
        <v>135</v>
      </c>
      <c r="AE2695" t="s">
        <v>48</v>
      </c>
      <c r="AF2695" t="s">
        <v>26</v>
      </c>
      <c r="AG2695" t="s">
        <v>143</v>
      </c>
      <c r="AH2695">
        <v>0</v>
      </c>
      <c r="AI2695" t="s">
        <v>108</v>
      </c>
      <c r="AJ2695" t="s">
        <v>81</v>
      </c>
    </row>
    <row r="2696" spans="1:36">
      <c r="A2696" t="s">
        <v>4078</v>
      </c>
      <c r="B2696">
        <f>1</f>
        <v>1</v>
      </c>
      <c r="C2696" t="s">
        <v>197</v>
      </c>
      <c r="D2696" t="str">
        <f>VLOOKUP(Table1[[#This Row],[State Name]], Lookup!$A$2:$B$33, 2, FALSE)</f>
        <v>GJ</v>
      </c>
      <c r="E2696" t="s">
        <v>198</v>
      </c>
      <c r="F2696">
        <v>2019</v>
      </c>
      <c r="G2696" t="s">
        <v>124</v>
      </c>
      <c r="H2696">
        <f t="shared" si="42"/>
        <v>7</v>
      </c>
      <c r="I2696" s="3">
        <f>DATE(Table1[[#This Row],[Year]],Table1[[#This Row],[Month_Number]],1)</f>
        <v>43647</v>
      </c>
      <c r="J2696" t="s">
        <v>146</v>
      </c>
      <c r="K2696" t="s">
        <v>232</v>
      </c>
      <c r="L2696" t="s">
        <v>50</v>
      </c>
      <c r="M2696">
        <v>5</v>
      </c>
      <c r="N2696" t="s">
        <v>162</v>
      </c>
      <c r="O2696">
        <v>8</v>
      </c>
      <c r="P2696">
        <v>1</v>
      </c>
      <c r="Q2696" t="s">
        <v>119</v>
      </c>
      <c r="R2696" t="s">
        <v>88</v>
      </c>
      <c r="S2696" t="s">
        <v>41</v>
      </c>
      <c r="T2696" t="s">
        <v>63</v>
      </c>
      <c r="U2696" t="s">
        <v>89</v>
      </c>
      <c r="V2696">
        <v>104</v>
      </c>
      <c r="W2696">
        <v>56</v>
      </c>
      <c r="X2696" t="str">
        <f>IF(Table1[[#This Row],[Driver Age]]&lt;25,"(&lt;25) Young",IF(Table1[[#This Row],[Driver Age]]&lt;=60,"(25–60) Adult","(&gt;60) Senior"))</f>
        <v>(25–60) Adult</v>
      </c>
      <c r="Y2696" t="s">
        <v>44</v>
      </c>
      <c r="Z2696" t="s">
        <v>33</v>
      </c>
      <c r="AA2696" t="s">
        <v>76</v>
      </c>
      <c r="AB2696" t="s">
        <v>77</v>
      </c>
      <c r="AC2696">
        <v>7</v>
      </c>
      <c r="AD2696" t="s">
        <v>78</v>
      </c>
      <c r="AE2696" t="s">
        <v>65</v>
      </c>
      <c r="AF2696" t="s">
        <v>49</v>
      </c>
      <c r="AG2696" t="s">
        <v>50</v>
      </c>
      <c r="AH2696">
        <v>0.12</v>
      </c>
      <c r="AI2696" t="s">
        <v>66</v>
      </c>
      <c r="AJ2696" t="s">
        <v>67</v>
      </c>
    </row>
    <row r="2697" spans="1:36">
      <c r="A2697" t="s">
        <v>4079</v>
      </c>
      <c r="B2697">
        <f>1</f>
        <v>1</v>
      </c>
      <c r="C2697" t="s">
        <v>149</v>
      </c>
      <c r="D2697" t="str">
        <f>VLOOKUP(Table1[[#This Row],[State Name]], Lookup!$A$2:$B$33, 2, FALSE)</f>
        <v>AR</v>
      </c>
      <c r="E2697" t="s">
        <v>33</v>
      </c>
      <c r="F2697">
        <v>2020</v>
      </c>
      <c r="G2697" t="s">
        <v>171</v>
      </c>
      <c r="H2697">
        <f t="shared" si="42"/>
        <v>2</v>
      </c>
      <c r="I2697" s="3">
        <f>DATE(Table1[[#This Row],[Year]],Table1[[#This Row],[Month_Number]],1)</f>
        <v>43862</v>
      </c>
      <c r="J2697" t="s">
        <v>57</v>
      </c>
      <c r="K2697" t="s">
        <v>4080</v>
      </c>
      <c r="L2697" t="s">
        <v>59</v>
      </c>
      <c r="M2697">
        <v>1</v>
      </c>
      <c r="N2697" t="s">
        <v>38</v>
      </c>
      <c r="O2697">
        <v>0</v>
      </c>
      <c r="P2697">
        <v>5</v>
      </c>
      <c r="Q2697" t="s">
        <v>72</v>
      </c>
      <c r="R2697" t="s">
        <v>61</v>
      </c>
      <c r="S2697" t="s">
        <v>73</v>
      </c>
      <c r="T2697" t="s">
        <v>63</v>
      </c>
      <c r="U2697" t="s">
        <v>33</v>
      </c>
      <c r="V2697">
        <v>46</v>
      </c>
      <c r="W2697">
        <v>21</v>
      </c>
      <c r="X2697" t="str">
        <f>IF(Table1[[#This Row],[Driver Age]]&lt;25,"(&lt;25) Young",IF(Table1[[#This Row],[Driver Age]]&lt;=60,"(25–60) Adult","(&gt;60) Senior"))</f>
        <v>(&lt;25) Young</v>
      </c>
      <c r="Y2697" t="s">
        <v>75</v>
      </c>
      <c r="Z2697" t="s">
        <v>90</v>
      </c>
      <c r="AA2697" t="s">
        <v>76</v>
      </c>
      <c r="AB2697" t="s">
        <v>64</v>
      </c>
      <c r="AC2697">
        <v>9</v>
      </c>
      <c r="AD2697" t="s">
        <v>78</v>
      </c>
      <c r="AE2697" t="s">
        <v>48</v>
      </c>
      <c r="AF2697" t="s">
        <v>49</v>
      </c>
      <c r="AG2697" t="s">
        <v>50</v>
      </c>
      <c r="AH2697">
        <v>0</v>
      </c>
      <c r="AI2697" t="s">
        <v>168</v>
      </c>
      <c r="AJ2697" t="s">
        <v>109</v>
      </c>
    </row>
    <row r="2698" spans="1:36">
      <c r="A2698" t="s">
        <v>4081</v>
      </c>
      <c r="B2698">
        <f>1</f>
        <v>1</v>
      </c>
      <c r="C2698" t="s">
        <v>166</v>
      </c>
      <c r="D2698" t="str">
        <f>VLOOKUP(Table1[[#This Row],[State Name]], Lookup!$A$2:$B$33, 2, FALSE)</f>
        <v>MP</v>
      </c>
      <c r="E2698" t="s">
        <v>33</v>
      </c>
      <c r="F2698">
        <v>2020</v>
      </c>
      <c r="G2698" t="s">
        <v>117</v>
      </c>
      <c r="H2698">
        <f t="shared" si="42"/>
        <v>12</v>
      </c>
      <c r="I2698" s="3">
        <f>DATE(Table1[[#This Row],[Year]],Table1[[#This Row],[Month_Number]],1)</f>
        <v>44166</v>
      </c>
      <c r="J2698" t="s">
        <v>84</v>
      </c>
      <c r="K2698" t="s">
        <v>193</v>
      </c>
      <c r="L2698" t="s">
        <v>59</v>
      </c>
      <c r="M2698">
        <v>1</v>
      </c>
      <c r="N2698" t="s">
        <v>71</v>
      </c>
      <c r="O2698">
        <v>9</v>
      </c>
      <c r="P2698">
        <v>1</v>
      </c>
      <c r="Q2698" t="s">
        <v>119</v>
      </c>
      <c r="R2698" t="s">
        <v>88</v>
      </c>
      <c r="S2698" t="s">
        <v>73</v>
      </c>
      <c r="T2698" t="s">
        <v>74</v>
      </c>
      <c r="U2698" t="s">
        <v>43</v>
      </c>
      <c r="V2698">
        <v>38</v>
      </c>
      <c r="W2698">
        <v>67</v>
      </c>
      <c r="X2698" t="str">
        <f>IF(Table1[[#This Row],[Driver Age]]&lt;25,"(&lt;25) Young",IF(Table1[[#This Row],[Driver Age]]&lt;=60,"(25–60) Adult","(&gt;60) Senior"))</f>
        <v>(&gt;60) Senior</v>
      </c>
      <c r="Y2698" t="s">
        <v>75</v>
      </c>
      <c r="Z2698" t="s">
        <v>90</v>
      </c>
      <c r="AA2698" t="s">
        <v>45</v>
      </c>
      <c r="AB2698" t="s">
        <v>64</v>
      </c>
      <c r="AC2698">
        <v>15</v>
      </c>
      <c r="AD2698" t="s">
        <v>135</v>
      </c>
      <c r="AE2698" t="s">
        <v>48</v>
      </c>
      <c r="AF2698" t="s">
        <v>26</v>
      </c>
      <c r="AG2698" t="s">
        <v>50</v>
      </c>
      <c r="AH2698">
        <v>0.11</v>
      </c>
      <c r="AI2698" t="s">
        <v>51</v>
      </c>
      <c r="AJ2698" t="s">
        <v>109</v>
      </c>
    </row>
    <row r="2699" spans="1:36">
      <c r="A2699" t="s">
        <v>4082</v>
      </c>
      <c r="B2699">
        <f>1</f>
        <v>1</v>
      </c>
      <c r="C2699" t="s">
        <v>32</v>
      </c>
      <c r="D2699" t="str">
        <f>VLOOKUP(Table1[[#This Row],[State Name]], Lookup!$A$2:$B$33, 2, FALSE)</f>
        <v>JK</v>
      </c>
      <c r="E2699" t="s">
        <v>33</v>
      </c>
      <c r="F2699">
        <v>2020</v>
      </c>
      <c r="G2699" t="s">
        <v>56</v>
      </c>
      <c r="H2699">
        <f t="shared" si="42"/>
        <v>1</v>
      </c>
      <c r="I2699" s="3">
        <f>DATE(Table1[[#This Row],[Year]],Table1[[#This Row],[Month_Number]],1)</f>
        <v>43831</v>
      </c>
      <c r="J2699" t="s">
        <v>35</v>
      </c>
      <c r="K2699" t="s">
        <v>622</v>
      </c>
      <c r="L2699" t="s">
        <v>59</v>
      </c>
      <c r="M2699">
        <v>3</v>
      </c>
      <c r="N2699" t="s">
        <v>60</v>
      </c>
      <c r="O2699">
        <v>10</v>
      </c>
      <c r="P2699">
        <v>2</v>
      </c>
      <c r="Q2699" t="s">
        <v>103</v>
      </c>
      <c r="R2699" t="s">
        <v>104</v>
      </c>
      <c r="S2699" t="s">
        <v>73</v>
      </c>
      <c r="T2699" t="s">
        <v>74</v>
      </c>
      <c r="U2699" t="s">
        <v>106</v>
      </c>
      <c r="V2699">
        <v>90</v>
      </c>
      <c r="W2699">
        <v>56</v>
      </c>
      <c r="X2699" t="str">
        <f>IF(Table1[[#This Row],[Driver Age]]&lt;25,"(&lt;25) Young",IF(Table1[[#This Row],[Driver Age]]&lt;=60,"(25–60) Adult","(&gt;60) Senior"))</f>
        <v>(25–60) Adult</v>
      </c>
      <c r="Y2699" t="s">
        <v>44</v>
      </c>
      <c r="Z2699" t="s">
        <v>107</v>
      </c>
      <c r="AA2699" t="s">
        <v>45</v>
      </c>
      <c r="AB2699" t="s">
        <v>64</v>
      </c>
      <c r="AC2699">
        <v>21</v>
      </c>
      <c r="AD2699" t="s">
        <v>47</v>
      </c>
      <c r="AE2699" t="s">
        <v>48</v>
      </c>
      <c r="AF2699" t="s">
        <v>49</v>
      </c>
      <c r="AG2699" t="s">
        <v>50</v>
      </c>
      <c r="AH2699">
        <v>0.2</v>
      </c>
      <c r="AI2699" t="s">
        <v>66</v>
      </c>
      <c r="AJ2699" t="s">
        <v>67</v>
      </c>
    </row>
    <row r="2700" spans="1:36">
      <c r="A2700" t="s">
        <v>4083</v>
      </c>
      <c r="B2700">
        <f>1</f>
        <v>1</v>
      </c>
      <c r="C2700" t="s">
        <v>197</v>
      </c>
      <c r="D2700" t="str">
        <f>VLOOKUP(Table1[[#This Row],[State Name]], Lookup!$A$2:$B$33, 2, FALSE)</f>
        <v>GJ</v>
      </c>
      <c r="E2700" t="s">
        <v>198</v>
      </c>
      <c r="F2700">
        <v>2020</v>
      </c>
      <c r="G2700" t="s">
        <v>56</v>
      </c>
      <c r="H2700">
        <f t="shared" si="42"/>
        <v>1</v>
      </c>
      <c r="I2700" s="3">
        <f>DATE(Table1[[#This Row],[Year]],Table1[[#This Row],[Month_Number]],1)</f>
        <v>43831</v>
      </c>
      <c r="J2700" t="s">
        <v>146</v>
      </c>
      <c r="K2700" t="s">
        <v>1046</v>
      </c>
      <c r="L2700" t="s">
        <v>59</v>
      </c>
      <c r="M2700">
        <v>3</v>
      </c>
      <c r="N2700" t="s">
        <v>113</v>
      </c>
      <c r="O2700">
        <v>9</v>
      </c>
      <c r="P2700">
        <v>5</v>
      </c>
      <c r="Q2700" t="s">
        <v>119</v>
      </c>
      <c r="R2700" t="s">
        <v>40</v>
      </c>
      <c r="S2700" t="s">
        <v>73</v>
      </c>
      <c r="T2700" t="s">
        <v>105</v>
      </c>
      <c r="U2700" t="s">
        <v>33</v>
      </c>
      <c r="V2700">
        <v>62</v>
      </c>
      <c r="W2700">
        <v>23</v>
      </c>
      <c r="X2700" t="str">
        <f>IF(Table1[[#This Row],[Driver Age]]&lt;25,"(&lt;25) Young",IF(Table1[[#This Row],[Driver Age]]&lt;=60,"(25–60) Adult","(&gt;60) Senior"))</f>
        <v>(&lt;25) Young</v>
      </c>
      <c r="Y2700" t="s">
        <v>75</v>
      </c>
      <c r="Z2700" t="s">
        <v>33</v>
      </c>
      <c r="AA2700" t="s">
        <v>45</v>
      </c>
      <c r="AB2700" t="s">
        <v>97</v>
      </c>
      <c r="AC2700">
        <v>4</v>
      </c>
      <c r="AD2700" t="s">
        <v>47</v>
      </c>
      <c r="AE2700" t="s">
        <v>48</v>
      </c>
      <c r="AF2700" t="s">
        <v>49</v>
      </c>
      <c r="AG2700" t="s">
        <v>50</v>
      </c>
      <c r="AH2700">
        <v>0.56000000000000005</v>
      </c>
      <c r="AI2700" t="s">
        <v>168</v>
      </c>
      <c r="AJ2700" t="s">
        <v>52</v>
      </c>
    </row>
    <row r="2701" spans="1:36">
      <c r="A2701" t="s">
        <v>4084</v>
      </c>
      <c r="B2701">
        <f>1</f>
        <v>1</v>
      </c>
      <c r="C2701" t="s">
        <v>220</v>
      </c>
      <c r="D2701" t="str">
        <f>VLOOKUP(Table1[[#This Row],[State Name]], Lookup!$A$2:$B$33, 2, FALSE)</f>
        <v>NL</v>
      </c>
      <c r="E2701" t="s">
        <v>33</v>
      </c>
      <c r="F2701">
        <v>2020</v>
      </c>
      <c r="G2701" t="s">
        <v>100</v>
      </c>
      <c r="H2701">
        <f t="shared" si="42"/>
        <v>11</v>
      </c>
      <c r="I2701" s="3">
        <f>DATE(Table1[[#This Row],[Year]],Table1[[#This Row],[Month_Number]],1)</f>
        <v>44136</v>
      </c>
      <c r="J2701" t="s">
        <v>84</v>
      </c>
      <c r="K2701" t="s">
        <v>2798</v>
      </c>
      <c r="L2701" t="s">
        <v>37</v>
      </c>
      <c r="M2701">
        <v>2</v>
      </c>
      <c r="N2701" t="s">
        <v>38</v>
      </c>
      <c r="O2701">
        <v>1</v>
      </c>
      <c r="P2701">
        <v>5</v>
      </c>
      <c r="Q2701" t="s">
        <v>119</v>
      </c>
      <c r="R2701" t="s">
        <v>61</v>
      </c>
      <c r="S2701" t="s">
        <v>62</v>
      </c>
      <c r="T2701" t="s">
        <v>105</v>
      </c>
      <c r="U2701" t="s">
        <v>33</v>
      </c>
      <c r="V2701">
        <v>100</v>
      </c>
      <c r="W2701">
        <v>22</v>
      </c>
      <c r="X2701" t="str">
        <f>IF(Table1[[#This Row],[Driver Age]]&lt;25,"(&lt;25) Young",IF(Table1[[#This Row],[Driver Age]]&lt;=60,"(25–60) Adult","(&gt;60) Senior"))</f>
        <v>(&lt;25) Young</v>
      </c>
      <c r="Y2701" t="s">
        <v>44</v>
      </c>
      <c r="Z2701" t="s">
        <v>90</v>
      </c>
      <c r="AA2701" t="s">
        <v>45</v>
      </c>
      <c r="AB2701" t="s">
        <v>46</v>
      </c>
      <c r="AC2701">
        <v>23</v>
      </c>
      <c r="AD2701" t="s">
        <v>47</v>
      </c>
      <c r="AE2701" t="s">
        <v>48</v>
      </c>
      <c r="AF2701" t="s">
        <v>26</v>
      </c>
      <c r="AG2701" t="s">
        <v>50</v>
      </c>
      <c r="AH2701">
        <v>5</v>
      </c>
      <c r="AI2701" t="s">
        <v>168</v>
      </c>
      <c r="AJ2701" t="s">
        <v>67</v>
      </c>
    </row>
    <row r="2702" spans="1:36">
      <c r="A2702" t="s">
        <v>4085</v>
      </c>
      <c r="B2702">
        <f>1</f>
        <v>1</v>
      </c>
      <c r="C2702" t="s">
        <v>220</v>
      </c>
      <c r="D2702" t="str">
        <f>VLOOKUP(Table1[[#This Row],[State Name]], Lookup!$A$2:$B$33, 2, FALSE)</f>
        <v>NL</v>
      </c>
      <c r="E2702" t="s">
        <v>33</v>
      </c>
      <c r="F2702">
        <v>2020</v>
      </c>
      <c r="G2702" t="s">
        <v>192</v>
      </c>
      <c r="H2702">
        <f t="shared" si="42"/>
        <v>3</v>
      </c>
      <c r="I2702" s="3">
        <f>DATE(Table1[[#This Row],[Year]],Table1[[#This Row],[Month_Number]],1)</f>
        <v>43891</v>
      </c>
      <c r="J2702" t="s">
        <v>84</v>
      </c>
      <c r="K2702" t="s">
        <v>2998</v>
      </c>
      <c r="L2702" t="s">
        <v>50</v>
      </c>
      <c r="M2702">
        <v>2</v>
      </c>
      <c r="N2702" t="s">
        <v>128</v>
      </c>
      <c r="O2702">
        <v>5</v>
      </c>
      <c r="P2702">
        <v>1</v>
      </c>
      <c r="Q2702" t="s">
        <v>119</v>
      </c>
      <c r="R2702" t="s">
        <v>61</v>
      </c>
      <c r="S2702" t="s">
        <v>41</v>
      </c>
      <c r="T2702" t="s">
        <v>74</v>
      </c>
      <c r="U2702" t="s">
        <v>43</v>
      </c>
      <c r="V2702">
        <v>117</v>
      </c>
      <c r="W2702">
        <v>34</v>
      </c>
      <c r="X2702" t="str">
        <f>IF(Table1[[#This Row],[Driver Age]]&lt;25,"(&lt;25) Young",IF(Table1[[#This Row],[Driver Age]]&lt;=60,"(25–60) Adult","(&gt;60) Senior"))</f>
        <v>(25–60) Adult</v>
      </c>
      <c r="Y2702" t="s">
        <v>75</v>
      </c>
      <c r="Z2702" t="s">
        <v>90</v>
      </c>
      <c r="AA2702" t="s">
        <v>45</v>
      </c>
      <c r="AB2702" t="s">
        <v>97</v>
      </c>
      <c r="AC2702">
        <v>20</v>
      </c>
      <c r="AD2702" t="s">
        <v>114</v>
      </c>
      <c r="AE2702" t="s">
        <v>48</v>
      </c>
      <c r="AF2702" t="s">
        <v>26</v>
      </c>
      <c r="AG2702" t="s">
        <v>50</v>
      </c>
      <c r="AH2702">
        <v>0.2</v>
      </c>
      <c r="AI2702" t="s">
        <v>80</v>
      </c>
      <c r="AJ2702" t="s">
        <v>81</v>
      </c>
    </row>
    <row r="2703" spans="1:36">
      <c r="A2703" t="s">
        <v>4086</v>
      </c>
      <c r="B2703">
        <f>1</f>
        <v>1</v>
      </c>
      <c r="C2703" t="s">
        <v>32</v>
      </c>
      <c r="D2703" t="str">
        <f>VLOOKUP(Table1[[#This Row],[State Name]], Lookup!$A$2:$B$33, 2, FALSE)</f>
        <v>JK</v>
      </c>
      <c r="E2703" t="s">
        <v>33</v>
      </c>
      <c r="F2703">
        <v>2019</v>
      </c>
      <c r="G2703" t="s">
        <v>94</v>
      </c>
      <c r="H2703">
        <f t="shared" si="42"/>
        <v>8</v>
      </c>
      <c r="I2703" s="3">
        <f>DATE(Table1[[#This Row],[Year]],Table1[[#This Row],[Month_Number]],1)</f>
        <v>43678</v>
      </c>
      <c r="J2703" t="s">
        <v>35</v>
      </c>
      <c r="K2703" t="s">
        <v>4087</v>
      </c>
      <c r="L2703" t="s">
        <v>37</v>
      </c>
      <c r="M2703">
        <v>3</v>
      </c>
      <c r="N2703" t="s">
        <v>162</v>
      </c>
      <c r="O2703">
        <v>8</v>
      </c>
      <c r="P2703">
        <v>0</v>
      </c>
      <c r="Q2703" t="s">
        <v>103</v>
      </c>
      <c r="R2703" t="s">
        <v>61</v>
      </c>
      <c r="S2703" t="s">
        <v>41</v>
      </c>
      <c r="T2703" t="s">
        <v>42</v>
      </c>
      <c r="U2703" t="s">
        <v>43</v>
      </c>
      <c r="V2703">
        <v>112</v>
      </c>
      <c r="W2703">
        <v>21</v>
      </c>
      <c r="X2703" t="str">
        <f>IF(Table1[[#This Row],[Driver Age]]&lt;25,"(&lt;25) Young",IF(Table1[[#This Row],[Driver Age]]&lt;=60,"(25–60) Adult","(&gt;60) Senior"))</f>
        <v>(&lt;25) Young</v>
      </c>
      <c r="Y2703" t="s">
        <v>75</v>
      </c>
      <c r="Z2703" t="s">
        <v>90</v>
      </c>
      <c r="AA2703" t="s">
        <v>45</v>
      </c>
      <c r="AB2703" t="s">
        <v>97</v>
      </c>
      <c r="AC2703">
        <v>4</v>
      </c>
      <c r="AD2703" t="s">
        <v>47</v>
      </c>
      <c r="AE2703" t="s">
        <v>65</v>
      </c>
      <c r="AF2703" t="s">
        <v>49</v>
      </c>
      <c r="AG2703" t="s">
        <v>143</v>
      </c>
      <c r="AH2703">
        <v>0</v>
      </c>
      <c r="AI2703" t="s">
        <v>168</v>
      </c>
      <c r="AJ2703" t="s">
        <v>81</v>
      </c>
    </row>
    <row r="2704" spans="1:36">
      <c r="A2704" t="s">
        <v>4088</v>
      </c>
      <c r="B2704">
        <f>1</f>
        <v>1</v>
      </c>
      <c r="C2704" t="s">
        <v>166</v>
      </c>
      <c r="D2704" t="str">
        <f>VLOOKUP(Table1[[#This Row],[State Name]], Lookup!$A$2:$B$33, 2, FALSE)</f>
        <v>MP</v>
      </c>
      <c r="E2704" t="s">
        <v>33</v>
      </c>
      <c r="F2704">
        <v>2020</v>
      </c>
      <c r="G2704" t="s">
        <v>138</v>
      </c>
      <c r="H2704">
        <f t="shared" si="42"/>
        <v>9</v>
      </c>
      <c r="I2704" s="3">
        <f>DATE(Table1[[#This Row],[Year]],Table1[[#This Row],[Month_Number]],1)</f>
        <v>44075</v>
      </c>
      <c r="J2704" t="s">
        <v>146</v>
      </c>
      <c r="K2704" t="s">
        <v>3511</v>
      </c>
      <c r="L2704" t="s">
        <v>37</v>
      </c>
      <c r="M2704">
        <v>5</v>
      </c>
      <c r="N2704" t="s">
        <v>60</v>
      </c>
      <c r="O2704">
        <v>10</v>
      </c>
      <c r="P2704">
        <v>5</v>
      </c>
      <c r="Q2704" t="s">
        <v>39</v>
      </c>
      <c r="R2704" t="s">
        <v>40</v>
      </c>
      <c r="S2704" t="s">
        <v>41</v>
      </c>
      <c r="T2704" t="s">
        <v>74</v>
      </c>
      <c r="U2704" t="s">
        <v>89</v>
      </c>
      <c r="V2704">
        <v>72</v>
      </c>
      <c r="W2704">
        <v>19</v>
      </c>
      <c r="X2704" t="str">
        <f>IF(Table1[[#This Row],[Driver Age]]&lt;25,"(&lt;25) Young",IF(Table1[[#This Row],[Driver Age]]&lt;=60,"(25–60) Adult","(&gt;60) Senior"))</f>
        <v>(&lt;25) Young</v>
      </c>
      <c r="Y2704" t="s">
        <v>75</v>
      </c>
      <c r="Z2704" t="s">
        <v>33</v>
      </c>
      <c r="AA2704" t="s">
        <v>76</v>
      </c>
      <c r="AB2704" t="s">
        <v>64</v>
      </c>
      <c r="AC2704">
        <v>17</v>
      </c>
      <c r="AD2704" t="s">
        <v>114</v>
      </c>
      <c r="AE2704" t="s">
        <v>48</v>
      </c>
      <c r="AF2704" t="s">
        <v>49</v>
      </c>
      <c r="AG2704" t="s">
        <v>50</v>
      </c>
      <c r="AH2704">
        <v>0.5</v>
      </c>
      <c r="AI2704" t="s">
        <v>168</v>
      </c>
      <c r="AJ2704" t="s">
        <v>91</v>
      </c>
    </row>
    <row r="2705" spans="1:36">
      <c r="A2705" t="s">
        <v>4089</v>
      </c>
      <c r="B2705">
        <f>1</f>
        <v>1</v>
      </c>
      <c r="C2705" t="s">
        <v>145</v>
      </c>
      <c r="D2705" t="str">
        <f>VLOOKUP(Table1[[#This Row],[State Name]], Lookup!$A$2:$B$33, 2, FALSE)</f>
        <v>TS</v>
      </c>
      <c r="E2705" t="s">
        <v>33</v>
      </c>
      <c r="F2705">
        <v>2019</v>
      </c>
      <c r="G2705" t="s">
        <v>192</v>
      </c>
      <c r="H2705">
        <f t="shared" si="42"/>
        <v>3</v>
      </c>
      <c r="I2705" s="3">
        <f>DATE(Table1[[#This Row],[Year]],Table1[[#This Row],[Month_Number]],1)</f>
        <v>43525</v>
      </c>
      <c r="J2705" t="s">
        <v>57</v>
      </c>
      <c r="K2705" t="s">
        <v>3100</v>
      </c>
      <c r="L2705" t="s">
        <v>37</v>
      </c>
      <c r="M2705">
        <v>5</v>
      </c>
      <c r="N2705" t="s">
        <v>162</v>
      </c>
      <c r="O2705">
        <v>4</v>
      </c>
      <c r="P2705">
        <v>3</v>
      </c>
      <c r="Q2705" t="s">
        <v>39</v>
      </c>
      <c r="R2705" t="s">
        <v>88</v>
      </c>
      <c r="S2705" t="s">
        <v>41</v>
      </c>
      <c r="T2705" t="s">
        <v>74</v>
      </c>
      <c r="U2705" t="s">
        <v>106</v>
      </c>
      <c r="V2705">
        <v>110</v>
      </c>
      <c r="W2705">
        <v>61</v>
      </c>
      <c r="X2705" t="str">
        <f>IF(Table1[[#This Row],[Driver Age]]&lt;25,"(&lt;25) Young",IF(Table1[[#This Row],[Driver Age]]&lt;=60,"(25–60) Adult","(&gt;60) Senior"))</f>
        <v>(&gt;60) Senior</v>
      </c>
      <c r="Y2705" t="s">
        <v>75</v>
      </c>
      <c r="Z2705" t="s">
        <v>33</v>
      </c>
      <c r="AA2705" t="s">
        <v>45</v>
      </c>
      <c r="AB2705" t="s">
        <v>46</v>
      </c>
      <c r="AC2705">
        <v>9</v>
      </c>
      <c r="AD2705" t="s">
        <v>78</v>
      </c>
      <c r="AE2705" t="s">
        <v>65</v>
      </c>
      <c r="AF2705" t="s">
        <v>49</v>
      </c>
      <c r="AG2705" t="s">
        <v>50</v>
      </c>
      <c r="AH2705">
        <v>0.75</v>
      </c>
      <c r="AI2705" t="s">
        <v>66</v>
      </c>
      <c r="AJ2705" t="s">
        <v>81</v>
      </c>
    </row>
    <row r="2706" spans="1:36">
      <c r="A2706" t="s">
        <v>4090</v>
      </c>
      <c r="B2706">
        <f>1</f>
        <v>1</v>
      </c>
      <c r="C2706" t="s">
        <v>234</v>
      </c>
      <c r="D2706" t="str">
        <f>VLOOKUP(Table1[[#This Row],[State Name]], Lookup!$A$2:$B$33, 2, FALSE)</f>
        <v>TR</v>
      </c>
      <c r="E2706" t="s">
        <v>33</v>
      </c>
      <c r="F2706">
        <v>2018</v>
      </c>
      <c r="G2706" t="s">
        <v>192</v>
      </c>
      <c r="H2706">
        <f t="shared" si="42"/>
        <v>3</v>
      </c>
      <c r="I2706" s="3">
        <f>DATE(Table1[[#This Row],[Year]],Table1[[#This Row],[Month_Number]],1)</f>
        <v>43160</v>
      </c>
      <c r="J2706" t="s">
        <v>95</v>
      </c>
      <c r="K2706" t="s">
        <v>1257</v>
      </c>
      <c r="L2706" t="s">
        <v>37</v>
      </c>
      <c r="M2706">
        <v>3</v>
      </c>
      <c r="N2706" t="s">
        <v>71</v>
      </c>
      <c r="O2706">
        <v>10</v>
      </c>
      <c r="P2706">
        <v>3</v>
      </c>
      <c r="Q2706" t="s">
        <v>87</v>
      </c>
      <c r="R2706" t="s">
        <v>88</v>
      </c>
      <c r="S2706" t="s">
        <v>120</v>
      </c>
      <c r="T2706" t="s">
        <v>42</v>
      </c>
      <c r="U2706" t="s">
        <v>43</v>
      </c>
      <c r="V2706">
        <v>96</v>
      </c>
      <c r="W2706">
        <v>41</v>
      </c>
      <c r="X2706" t="str">
        <f>IF(Table1[[#This Row],[Driver Age]]&lt;25,"(&lt;25) Young",IF(Table1[[#This Row],[Driver Age]]&lt;=60,"(25–60) Adult","(&gt;60) Senior"))</f>
        <v>(25–60) Adult</v>
      </c>
      <c r="Y2706" t="s">
        <v>44</v>
      </c>
      <c r="Z2706" t="s">
        <v>107</v>
      </c>
      <c r="AA2706" t="s">
        <v>45</v>
      </c>
      <c r="AB2706" t="s">
        <v>77</v>
      </c>
      <c r="AC2706">
        <v>22</v>
      </c>
      <c r="AD2706" t="s">
        <v>47</v>
      </c>
      <c r="AE2706" t="s">
        <v>65</v>
      </c>
      <c r="AF2706" t="s">
        <v>49</v>
      </c>
      <c r="AG2706" t="s">
        <v>50</v>
      </c>
      <c r="AH2706">
        <v>0.3</v>
      </c>
      <c r="AI2706" t="s">
        <v>108</v>
      </c>
      <c r="AJ2706" t="s">
        <v>67</v>
      </c>
    </row>
    <row r="2707" spans="1:36">
      <c r="A2707" t="s">
        <v>4091</v>
      </c>
      <c r="B2707">
        <f>1</f>
        <v>1</v>
      </c>
      <c r="C2707" t="s">
        <v>137</v>
      </c>
      <c r="D2707" t="str">
        <f>VLOOKUP(Table1[[#This Row],[State Name]], Lookup!$A$2:$B$33, 2, FALSE)</f>
        <v>AS</v>
      </c>
      <c r="E2707" t="s">
        <v>33</v>
      </c>
      <c r="F2707">
        <v>2021</v>
      </c>
      <c r="G2707" t="s">
        <v>117</v>
      </c>
      <c r="H2707">
        <f t="shared" si="42"/>
        <v>12</v>
      </c>
      <c r="I2707" s="3">
        <f>DATE(Table1[[#This Row],[Year]],Table1[[#This Row],[Month_Number]],1)</f>
        <v>44531</v>
      </c>
      <c r="J2707" t="s">
        <v>57</v>
      </c>
      <c r="K2707" t="s">
        <v>3484</v>
      </c>
      <c r="L2707" t="s">
        <v>37</v>
      </c>
      <c r="M2707">
        <v>4</v>
      </c>
      <c r="N2707" t="s">
        <v>113</v>
      </c>
      <c r="O2707">
        <v>9</v>
      </c>
      <c r="P2707">
        <v>5</v>
      </c>
      <c r="Q2707" t="s">
        <v>72</v>
      </c>
      <c r="R2707" t="s">
        <v>40</v>
      </c>
      <c r="S2707" t="s">
        <v>41</v>
      </c>
      <c r="T2707" t="s">
        <v>74</v>
      </c>
      <c r="U2707" t="s">
        <v>43</v>
      </c>
      <c r="V2707">
        <v>109</v>
      </c>
      <c r="W2707">
        <v>48</v>
      </c>
      <c r="X2707" t="str">
        <f>IF(Table1[[#This Row],[Driver Age]]&lt;25,"(&lt;25) Young",IF(Table1[[#This Row],[Driver Age]]&lt;=60,"(25–60) Adult","(&gt;60) Senior"))</f>
        <v>(25–60) Adult</v>
      </c>
      <c r="Y2707" t="s">
        <v>75</v>
      </c>
      <c r="Z2707" t="s">
        <v>33</v>
      </c>
      <c r="AA2707" t="s">
        <v>45</v>
      </c>
      <c r="AB2707" t="s">
        <v>46</v>
      </c>
      <c r="AC2707">
        <v>3</v>
      </c>
      <c r="AD2707" t="s">
        <v>47</v>
      </c>
      <c r="AE2707" t="s">
        <v>48</v>
      </c>
      <c r="AF2707" t="s">
        <v>49</v>
      </c>
      <c r="AG2707" t="s">
        <v>50</v>
      </c>
      <c r="AH2707">
        <v>0.56000000000000005</v>
      </c>
      <c r="AI2707" t="s">
        <v>108</v>
      </c>
      <c r="AJ2707" t="s">
        <v>67</v>
      </c>
    </row>
    <row r="2708" spans="1:36">
      <c r="A2708" t="s">
        <v>4092</v>
      </c>
      <c r="B2708">
        <f>1</f>
        <v>1</v>
      </c>
      <c r="C2708" t="s">
        <v>270</v>
      </c>
      <c r="D2708" t="str">
        <f>VLOOKUP(Table1[[#This Row],[State Name]], Lookup!$A$2:$B$33, 2, FALSE)</f>
        <v>HR</v>
      </c>
      <c r="E2708" t="s">
        <v>33</v>
      </c>
      <c r="F2708">
        <v>2022</v>
      </c>
      <c r="G2708" t="s">
        <v>83</v>
      </c>
      <c r="H2708">
        <f t="shared" si="42"/>
        <v>6</v>
      </c>
      <c r="I2708" s="3">
        <f>DATE(Table1[[#This Row],[Year]],Table1[[#This Row],[Month_Number]],1)</f>
        <v>44713</v>
      </c>
      <c r="J2708" t="s">
        <v>57</v>
      </c>
      <c r="K2708" t="s">
        <v>1464</v>
      </c>
      <c r="L2708" t="s">
        <v>37</v>
      </c>
      <c r="M2708">
        <v>4</v>
      </c>
      <c r="N2708" t="s">
        <v>128</v>
      </c>
      <c r="O2708">
        <v>3</v>
      </c>
      <c r="P2708">
        <v>3</v>
      </c>
      <c r="Q2708" t="s">
        <v>72</v>
      </c>
      <c r="R2708" t="s">
        <v>61</v>
      </c>
      <c r="S2708" t="s">
        <v>120</v>
      </c>
      <c r="T2708" t="s">
        <v>63</v>
      </c>
      <c r="U2708" t="s">
        <v>43</v>
      </c>
      <c r="V2708">
        <v>77</v>
      </c>
      <c r="W2708">
        <v>69</v>
      </c>
      <c r="X2708" t="str">
        <f>IF(Table1[[#This Row],[Driver Age]]&lt;25,"(&lt;25) Young",IF(Table1[[#This Row],[Driver Age]]&lt;=60,"(25–60) Adult","(&gt;60) Senior"))</f>
        <v>(&gt;60) Senior</v>
      </c>
      <c r="Y2708" t="s">
        <v>75</v>
      </c>
      <c r="Z2708" t="s">
        <v>33</v>
      </c>
      <c r="AA2708" t="s">
        <v>76</v>
      </c>
      <c r="AB2708" t="s">
        <v>77</v>
      </c>
      <c r="AC2708">
        <v>6</v>
      </c>
      <c r="AD2708" t="s">
        <v>78</v>
      </c>
      <c r="AE2708" t="s">
        <v>79</v>
      </c>
      <c r="AF2708" t="s">
        <v>49</v>
      </c>
      <c r="AG2708" t="s">
        <v>50</v>
      </c>
      <c r="AH2708">
        <v>1</v>
      </c>
      <c r="AI2708" t="s">
        <v>51</v>
      </c>
      <c r="AJ2708" t="s">
        <v>91</v>
      </c>
    </row>
    <row r="2709" spans="1:36">
      <c r="A2709" t="s">
        <v>4093</v>
      </c>
      <c r="B2709">
        <f>1</f>
        <v>1</v>
      </c>
      <c r="C2709" t="s">
        <v>32</v>
      </c>
      <c r="D2709" t="str">
        <f>VLOOKUP(Table1[[#This Row],[State Name]], Lookup!$A$2:$B$33, 2, FALSE)</f>
        <v>JK</v>
      </c>
      <c r="E2709" t="s">
        <v>33</v>
      </c>
      <c r="F2709">
        <v>2023</v>
      </c>
      <c r="G2709" t="s">
        <v>94</v>
      </c>
      <c r="H2709">
        <f t="shared" si="42"/>
        <v>8</v>
      </c>
      <c r="I2709" s="3">
        <f>DATE(Table1[[#This Row],[Year]],Table1[[#This Row],[Month_Number]],1)</f>
        <v>45139</v>
      </c>
      <c r="J2709" t="s">
        <v>35</v>
      </c>
      <c r="K2709" t="s">
        <v>3383</v>
      </c>
      <c r="L2709" t="s">
        <v>37</v>
      </c>
      <c r="M2709">
        <v>1</v>
      </c>
      <c r="N2709" t="s">
        <v>113</v>
      </c>
      <c r="O2709">
        <v>5</v>
      </c>
      <c r="P2709">
        <v>3</v>
      </c>
      <c r="Q2709" t="s">
        <v>39</v>
      </c>
      <c r="R2709" t="s">
        <v>104</v>
      </c>
      <c r="S2709" t="s">
        <v>73</v>
      </c>
      <c r="T2709" t="s">
        <v>74</v>
      </c>
      <c r="U2709" t="s">
        <v>106</v>
      </c>
      <c r="V2709">
        <v>64</v>
      </c>
      <c r="W2709">
        <v>22</v>
      </c>
      <c r="X2709" t="str">
        <f>IF(Table1[[#This Row],[Driver Age]]&lt;25,"(&lt;25) Young",IF(Table1[[#This Row],[Driver Age]]&lt;=60,"(25–60) Adult","(&gt;60) Senior"))</f>
        <v>(&lt;25) Young</v>
      </c>
      <c r="Y2709" t="s">
        <v>75</v>
      </c>
      <c r="Z2709" t="s">
        <v>33</v>
      </c>
      <c r="AA2709" t="s">
        <v>76</v>
      </c>
      <c r="AB2709" t="s">
        <v>77</v>
      </c>
      <c r="AC2709">
        <v>6</v>
      </c>
      <c r="AD2709" t="s">
        <v>78</v>
      </c>
      <c r="AE2709" t="s">
        <v>79</v>
      </c>
      <c r="AF2709" t="s">
        <v>49</v>
      </c>
      <c r="AG2709" t="s">
        <v>50</v>
      </c>
      <c r="AH2709">
        <v>0.6</v>
      </c>
      <c r="AI2709" t="s">
        <v>168</v>
      </c>
      <c r="AJ2709" t="s">
        <v>52</v>
      </c>
    </row>
    <row r="2710" spans="1:36">
      <c r="A2710" t="s">
        <v>4094</v>
      </c>
      <c r="B2710">
        <f>1</f>
        <v>1</v>
      </c>
      <c r="C2710" t="s">
        <v>220</v>
      </c>
      <c r="D2710" t="str">
        <f>VLOOKUP(Table1[[#This Row],[State Name]], Lookup!$A$2:$B$33, 2, FALSE)</f>
        <v>NL</v>
      </c>
      <c r="E2710" t="s">
        <v>33</v>
      </c>
      <c r="F2710">
        <v>2021</v>
      </c>
      <c r="G2710" t="s">
        <v>83</v>
      </c>
      <c r="H2710">
        <f t="shared" si="42"/>
        <v>6</v>
      </c>
      <c r="I2710" s="3">
        <f>DATE(Table1[[#This Row],[Year]],Table1[[#This Row],[Month_Number]],1)</f>
        <v>44348</v>
      </c>
      <c r="J2710" t="s">
        <v>146</v>
      </c>
      <c r="K2710" t="s">
        <v>3368</v>
      </c>
      <c r="L2710" t="s">
        <v>37</v>
      </c>
      <c r="M2710">
        <v>4</v>
      </c>
      <c r="N2710" t="s">
        <v>60</v>
      </c>
      <c r="O2710">
        <v>5</v>
      </c>
      <c r="P2710">
        <v>2</v>
      </c>
      <c r="Q2710" t="s">
        <v>39</v>
      </c>
      <c r="R2710" t="s">
        <v>104</v>
      </c>
      <c r="S2710" t="s">
        <v>73</v>
      </c>
      <c r="T2710" t="s">
        <v>63</v>
      </c>
      <c r="U2710" t="s">
        <v>43</v>
      </c>
      <c r="V2710">
        <v>106</v>
      </c>
      <c r="W2710">
        <v>23</v>
      </c>
      <c r="X2710" t="str">
        <f>IF(Table1[[#This Row],[Driver Age]]&lt;25,"(&lt;25) Young",IF(Table1[[#This Row],[Driver Age]]&lt;=60,"(25–60) Adult","(&gt;60) Senior"))</f>
        <v>(&lt;25) Young</v>
      </c>
      <c r="Y2710" t="s">
        <v>75</v>
      </c>
      <c r="Z2710" t="s">
        <v>33</v>
      </c>
      <c r="AA2710" t="s">
        <v>45</v>
      </c>
      <c r="AB2710" t="s">
        <v>64</v>
      </c>
      <c r="AC2710">
        <v>8</v>
      </c>
      <c r="AD2710" t="s">
        <v>78</v>
      </c>
      <c r="AE2710" t="s">
        <v>48</v>
      </c>
      <c r="AF2710" t="s">
        <v>49</v>
      </c>
      <c r="AG2710" t="s">
        <v>50</v>
      </c>
      <c r="AH2710">
        <v>0.4</v>
      </c>
      <c r="AI2710" t="s">
        <v>168</v>
      </c>
      <c r="AJ2710" t="s">
        <v>67</v>
      </c>
    </row>
    <row r="2711" spans="1:36">
      <c r="A2711" t="s">
        <v>4095</v>
      </c>
      <c r="B2711">
        <f>1</f>
        <v>1</v>
      </c>
      <c r="C2711" t="s">
        <v>183</v>
      </c>
      <c r="D2711" t="str">
        <f>VLOOKUP(Table1[[#This Row],[State Name]], Lookup!$A$2:$B$33, 2, FALSE)</f>
        <v>TN</v>
      </c>
      <c r="E2711" t="s">
        <v>403</v>
      </c>
      <c r="F2711">
        <v>2018</v>
      </c>
      <c r="G2711" t="s">
        <v>100</v>
      </c>
      <c r="H2711">
        <f t="shared" si="42"/>
        <v>11</v>
      </c>
      <c r="I2711" s="3">
        <f>DATE(Table1[[#This Row],[Year]],Table1[[#This Row],[Month_Number]],1)</f>
        <v>43405</v>
      </c>
      <c r="J2711" t="s">
        <v>84</v>
      </c>
      <c r="K2711" t="s">
        <v>1646</v>
      </c>
      <c r="L2711" t="s">
        <v>50</v>
      </c>
      <c r="M2711">
        <v>2</v>
      </c>
      <c r="N2711" t="s">
        <v>60</v>
      </c>
      <c r="O2711">
        <v>1</v>
      </c>
      <c r="P2711">
        <v>5</v>
      </c>
      <c r="Q2711" t="s">
        <v>72</v>
      </c>
      <c r="R2711" t="s">
        <v>88</v>
      </c>
      <c r="S2711" t="s">
        <v>41</v>
      </c>
      <c r="T2711" t="s">
        <v>42</v>
      </c>
      <c r="U2711" t="s">
        <v>106</v>
      </c>
      <c r="V2711">
        <v>50</v>
      </c>
      <c r="W2711">
        <v>65</v>
      </c>
      <c r="X2711" t="str">
        <f>IF(Table1[[#This Row],[Driver Age]]&lt;25,"(&lt;25) Young",IF(Table1[[#This Row],[Driver Age]]&lt;=60,"(25–60) Adult","(&gt;60) Senior"))</f>
        <v>(&gt;60) Senior</v>
      </c>
      <c r="Y2711" t="s">
        <v>44</v>
      </c>
      <c r="Z2711" t="s">
        <v>90</v>
      </c>
      <c r="AA2711" t="s">
        <v>45</v>
      </c>
      <c r="AB2711" t="s">
        <v>77</v>
      </c>
      <c r="AC2711">
        <v>1</v>
      </c>
      <c r="AD2711" t="s">
        <v>47</v>
      </c>
      <c r="AE2711" t="s">
        <v>65</v>
      </c>
      <c r="AF2711" t="s">
        <v>26</v>
      </c>
      <c r="AG2711" t="s">
        <v>50</v>
      </c>
      <c r="AH2711">
        <v>5</v>
      </c>
      <c r="AI2711" t="s">
        <v>51</v>
      </c>
      <c r="AJ2711" t="s">
        <v>52</v>
      </c>
    </row>
    <row r="2712" spans="1:36">
      <c r="A2712" t="s">
        <v>4096</v>
      </c>
      <c r="B2712">
        <f>1</f>
        <v>1</v>
      </c>
      <c r="C2712" t="s">
        <v>286</v>
      </c>
      <c r="D2712" t="str">
        <f>VLOOKUP(Table1[[#This Row],[State Name]], Lookup!$A$2:$B$33, 2, FALSE)</f>
        <v>GA</v>
      </c>
      <c r="E2712" t="s">
        <v>33</v>
      </c>
      <c r="F2712">
        <v>2022</v>
      </c>
      <c r="G2712" t="s">
        <v>94</v>
      </c>
      <c r="H2712">
        <f t="shared" si="42"/>
        <v>8</v>
      </c>
      <c r="I2712" s="3">
        <f>DATE(Table1[[#This Row],[Year]],Table1[[#This Row],[Month_Number]],1)</f>
        <v>44774</v>
      </c>
      <c r="J2712" t="s">
        <v>57</v>
      </c>
      <c r="K2712" t="s">
        <v>839</v>
      </c>
      <c r="L2712" t="s">
        <v>37</v>
      </c>
      <c r="M2712">
        <v>2</v>
      </c>
      <c r="N2712" t="s">
        <v>60</v>
      </c>
      <c r="O2712">
        <v>1</v>
      </c>
      <c r="P2712">
        <v>5</v>
      </c>
      <c r="Q2712" t="s">
        <v>87</v>
      </c>
      <c r="R2712" t="s">
        <v>104</v>
      </c>
      <c r="S2712" t="s">
        <v>73</v>
      </c>
      <c r="T2712" t="s">
        <v>42</v>
      </c>
      <c r="U2712" t="s">
        <v>106</v>
      </c>
      <c r="V2712">
        <v>55</v>
      </c>
      <c r="W2712">
        <v>37</v>
      </c>
      <c r="X2712" t="str">
        <f>IF(Table1[[#This Row],[Driver Age]]&lt;25,"(&lt;25) Young",IF(Table1[[#This Row],[Driver Age]]&lt;=60,"(25–60) Adult","(&gt;60) Senior"))</f>
        <v>(25–60) Adult</v>
      </c>
      <c r="Y2712" t="s">
        <v>44</v>
      </c>
      <c r="Z2712" t="s">
        <v>33</v>
      </c>
      <c r="AA2712" t="s">
        <v>76</v>
      </c>
      <c r="AB2712" t="s">
        <v>46</v>
      </c>
      <c r="AC2712">
        <v>14</v>
      </c>
      <c r="AD2712" t="s">
        <v>135</v>
      </c>
      <c r="AE2712" t="s">
        <v>79</v>
      </c>
      <c r="AF2712" t="s">
        <v>49</v>
      </c>
      <c r="AG2712" t="s">
        <v>50</v>
      </c>
      <c r="AH2712">
        <v>5</v>
      </c>
      <c r="AI2712" t="s">
        <v>108</v>
      </c>
      <c r="AJ2712" t="s">
        <v>52</v>
      </c>
    </row>
    <row r="2713" spans="1:36">
      <c r="A2713" t="s">
        <v>4097</v>
      </c>
      <c r="B2713">
        <f>1</f>
        <v>1</v>
      </c>
      <c r="C2713" t="s">
        <v>294</v>
      </c>
      <c r="D2713" t="str">
        <f>VLOOKUP(Table1[[#This Row],[State Name]], Lookup!$A$2:$B$33, 2, FALSE)</f>
        <v>MZ</v>
      </c>
      <c r="E2713" t="s">
        <v>33</v>
      </c>
      <c r="F2713">
        <v>2020</v>
      </c>
      <c r="G2713" t="s">
        <v>94</v>
      </c>
      <c r="H2713">
        <f t="shared" si="42"/>
        <v>8</v>
      </c>
      <c r="I2713" s="3">
        <f>DATE(Table1[[#This Row],[Year]],Table1[[#This Row],[Month_Number]],1)</f>
        <v>44044</v>
      </c>
      <c r="J2713" t="s">
        <v>35</v>
      </c>
      <c r="K2713" t="s">
        <v>235</v>
      </c>
      <c r="L2713" t="s">
        <v>37</v>
      </c>
      <c r="M2713">
        <v>3</v>
      </c>
      <c r="N2713" t="s">
        <v>162</v>
      </c>
      <c r="O2713">
        <v>10</v>
      </c>
      <c r="P2713">
        <v>2</v>
      </c>
      <c r="Q2713" t="s">
        <v>39</v>
      </c>
      <c r="R2713" t="s">
        <v>40</v>
      </c>
      <c r="S2713" t="s">
        <v>62</v>
      </c>
      <c r="T2713" t="s">
        <v>105</v>
      </c>
      <c r="U2713" t="s">
        <v>89</v>
      </c>
      <c r="V2713">
        <v>30</v>
      </c>
      <c r="W2713">
        <v>35</v>
      </c>
      <c r="X2713" t="str">
        <f>IF(Table1[[#This Row],[Driver Age]]&lt;25,"(&lt;25) Young",IF(Table1[[#This Row],[Driver Age]]&lt;=60,"(25–60) Adult","(&gt;60) Senior"))</f>
        <v>(25–60) Adult</v>
      </c>
      <c r="Y2713" t="s">
        <v>44</v>
      </c>
      <c r="Z2713" t="s">
        <v>33</v>
      </c>
      <c r="AA2713" t="s">
        <v>45</v>
      </c>
      <c r="AB2713" t="s">
        <v>46</v>
      </c>
      <c r="AC2713">
        <v>10</v>
      </c>
      <c r="AD2713" t="s">
        <v>78</v>
      </c>
      <c r="AE2713" t="s">
        <v>48</v>
      </c>
      <c r="AF2713" t="s">
        <v>49</v>
      </c>
      <c r="AG2713" t="s">
        <v>50</v>
      </c>
      <c r="AH2713">
        <v>0.2</v>
      </c>
      <c r="AI2713" t="s">
        <v>108</v>
      </c>
      <c r="AJ2713" t="s">
        <v>109</v>
      </c>
    </row>
    <row r="2714" spans="1:36">
      <c r="A2714" t="s">
        <v>4098</v>
      </c>
      <c r="B2714">
        <f>1</f>
        <v>1</v>
      </c>
      <c r="C2714" t="s">
        <v>99</v>
      </c>
      <c r="D2714" t="str">
        <f>VLOOKUP(Table1[[#This Row],[State Name]], Lookup!$A$2:$B$33, 2, FALSE)</f>
        <v>ML</v>
      </c>
      <c r="E2714" t="s">
        <v>33</v>
      </c>
      <c r="F2714">
        <v>2019</v>
      </c>
      <c r="G2714" t="s">
        <v>124</v>
      </c>
      <c r="H2714">
        <f t="shared" si="42"/>
        <v>7</v>
      </c>
      <c r="I2714" s="3">
        <f>DATE(Table1[[#This Row],[Year]],Table1[[#This Row],[Month_Number]],1)</f>
        <v>43647</v>
      </c>
      <c r="J2714" t="s">
        <v>35</v>
      </c>
      <c r="K2714" t="s">
        <v>2076</v>
      </c>
      <c r="L2714" t="s">
        <v>37</v>
      </c>
      <c r="M2714">
        <v>5</v>
      </c>
      <c r="N2714" t="s">
        <v>86</v>
      </c>
      <c r="O2714">
        <v>2</v>
      </c>
      <c r="P2714">
        <v>3</v>
      </c>
      <c r="Q2714" t="s">
        <v>72</v>
      </c>
      <c r="R2714" t="s">
        <v>88</v>
      </c>
      <c r="S2714" t="s">
        <v>73</v>
      </c>
      <c r="T2714" t="s">
        <v>63</v>
      </c>
      <c r="U2714" t="s">
        <v>89</v>
      </c>
      <c r="V2714">
        <v>101</v>
      </c>
      <c r="W2714">
        <v>55</v>
      </c>
      <c r="X2714" t="str">
        <f>IF(Table1[[#This Row],[Driver Age]]&lt;25,"(&lt;25) Young",IF(Table1[[#This Row],[Driver Age]]&lt;=60,"(25–60) Adult","(&gt;60) Senior"))</f>
        <v>(25–60) Adult</v>
      </c>
      <c r="Y2714" t="s">
        <v>75</v>
      </c>
      <c r="Z2714" t="s">
        <v>33</v>
      </c>
      <c r="AA2714" t="s">
        <v>45</v>
      </c>
      <c r="AB2714" t="s">
        <v>97</v>
      </c>
      <c r="AC2714">
        <v>6</v>
      </c>
      <c r="AD2714" t="s">
        <v>78</v>
      </c>
      <c r="AE2714" t="s">
        <v>65</v>
      </c>
      <c r="AF2714" t="s">
        <v>49</v>
      </c>
      <c r="AG2714" t="s">
        <v>50</v>
      </c>
      <c r="AH2714">
        <v>1.5</v>
      </c>
      <c r="AI2714" t="s">
        <v>66</v>
      </c>
      <c r="AJ2714" t="s">
        <v>67</v>
      </c>
    </row>
    <row r="2715" spans="1:36">
      <c r="A2715" t="s">
        <v>4099</v>
      </c>
      <c r="B2715">
        <f>1</f>
        <v>1</v>
      </c>
      <c r="C2715" t="s">
        <v>166</v>
      </c>
      <c r="D2715" t="str">
        <f>VLOOKUP(Table1[[#This Row],[State Name]], Lookup!$A$2:$B$33, 2, FALSE)</f>
        <v>MP</v>
      </c>
      <c r="E2715" t="s">
        <v>33</v>
      </c>
      <c r="F2715">
        <v>2019</v>
      </c>
      <c r="G2715" t="s">
        <v>117</v>
      </c>
      <c r="H2715">
        <f t="shared" si="42"/>
        <v>12</v>
      </c>
      <c r="I2715" s="3">
        <f>DATE(Table1[[#This Row],[Year]],Table1[[#This Row],[Month_Number]],1)</f>
        <v>43800</v>
      </c>
      <c r="J2715" t="s">
        <v>101</v>
      </c>
      <c r="K2715" t="s">
        <v>1464</v>
      </c>
      <c r="L2715" t="s">
        <v>59</v>
      </c>
      <c r="M2715">
        <v>5</v>
      </c>
      <c r="N2715" t="s">
        <v>86</v>
      </c>
      <c r="O2715">
        <v>1</v>
      </c>
      <c r="P2715">
        <v>2</v>
      </c>
      <c r="Q2715" t="s">
        <v>119</v>
      </c>
      <c r="R2715" t="s">
        <v>40</v>
      </c>
      <c r="S2715" t="s">
        <v>120</v>
      </c>
      <c r="T2715" t="s">
        <v>74</v>
      </c>
      <c r="U2715" t="s">
        <v>106</v>
      </c>
      <c r="V2715">
        <v>43</v>
      </c>
      <c r="W2715">
        <v>43</v>
      </c>
      <c r="X2715" t="str">
        <f>IF(Table1[[#This Row],[Driver Age]]&lt;25,"(&lt;25) Young",IF(Table1[[#This Row],[Driver Age]]&lt;=60,"(25–60) Adult","(&gt;60) Senior"))</f>
        <v>(25–60) Adult</v>
      </c>
      <c r="Y2715" t="s">
        <v>75</v>
      </c>
      <c r="Z2715" t="s">
        <v>107</v>
      </c>
      <c r="AA2715" t="s">
        <v>76</v>
      </c>
      <c r="AB2715" t="s">
        <v>64</v>
      </c>
      <c r="AC2715">
        <v>6</v>
      </c>
      <c r="AD2715" t="s">
        <v>78</v>
      </c>
      <c r="AE2715" t="s">
        <v>65</v>
      </c>
      <c r="AF2715" t="s">
        <v>49</v>
      </c>
      <c r="AG2715" t="s">
        <v>50</v>
      </c>
      <c r="AH2715">
        <v>2</v>
      </c>
      <c r="AI2715" t="s">
        <v>108</v>
      </c>
      <c r="AJ2715" t="s">
        <v>109</v>
      </c>
    </row>
    <row r="2716" spans="1:36">
      <c r="A2716" t="s">
        <v>4100</v>
      </c>
      <c r="B2716">
        <f>1</f>
        <v>1</v>
      </c>
      <c r="C2716" t="s">
        <v>215</v>
      </c>
      <c r="D2716" t="str">
        <f>VLOOKUP(Table1[[#This Row],[State Name]], Lookup!$A$2:$B$33, 2, FALSE)</f>
        <v>KL</v>
      </c>
      <c r="E2716" t="s">
        <v>33</v>
      </c>
      <c r="F2716">
        <v>2021</v>
      </c>
      <c r="G2716" t="s">
        <v>138</v>
      </c>
      <c r="H2716">
        <f t="shared" si="42"/>
        <v>9</v>
      </c>
      <c r="I2716" s="3">
        <f>DATE(Table1[[#This Row],[Year]],Table1[[#This Row],[Month_Number]],1)</f>
        <v>44440</v>
      </c>
      <c r="J2716" t="s">
        <v>146</v>
      </c>
      <c r="K2716" t="s">
        <v>3316</v>
      </c>
      <c r="L2716" t="s">
        <v>37</v>
      </c>
      <c r="M2716">
        <v>5</v>
      </c>
      <c r="N2716" t="s">
        <v>60</v>
      </c>
      <c r="O2716">
        <v>4</v>
      </c>
      <c r="P2716">
        <v>3</v>
      </c>
      <c r="Q2716" t="s">
        <v>72</v>
      </c>
      <c r="R2716" t="s">
        <v>61</v>
      </c>
      <c r="S2716" t="s">
        <v>41</v>
      </c>
      <c r="T2716" t="s">
        <v>74</v>
      </c>
      <c r="U2716" t="s">
        <v>89</v>
      </c>
      <c r="V2716">
        <v>34</v>
      </c>
      <c r="W2716">
        <v>53</v>
      </c>
      <c r="X2716" t="str">
        <f>IF(Table1[[#This Row],[Driver Age]]&lt;25,"(&lt;25) Young",IF(Table1[[#This Row],[Driver Age]]&lt;=60,"(25–60) Adult","(&gt;60) Senior"))</f>
        <v>(25–60) Adult</v>
      </c>
      <c r="Y2716" t="s">
        <v>44</v>
      </c>
      <c r="Z2716" t="s">
        <v>107</v>
      </c>
      <c r="AA2716" t="s">
        <v>76</v>
      </c>
      <c r="AB2716" t="s">
        <v>64</v>
      </c>
      <c r="AC2716">
        <v>5</v>
      </c>
      <c r="AD2716" t="s">
        <v>78</v>
      </c>
      <c r="AE2716" t="s">
        <v>48</v>
      </c>
      <c r="AF2716" t="s">
        <v>49</v>
      </c>
      <c r="AG2716" t="s">
        <v>50</v>
      </c>
      <c r="AH2716">
        <v>0.75</v>
      </c>
      <c r="AI2716" t="s">
        <v>66</v>
      </c>
      <c r="AJ2716" t="s">
        <v>109</v>
      </c>
    </row>
    <row r="2717" spans="1:36">
      <c r="A2717" t="s">
        <v>4101</v>
      </c>
      <c r="B2717">
        <f>1</f>
        <v>1</v>
      </c>
      <c r="C2717" t="s">
        <v>122</v>
      </c>
      <c r="D2717" t="str">
        <f>VLOOKUP(Table1[[#This Row],[State Name]], Lookup!$A$2:$B$33, 2, FALSE)</f>
        <v>RJ</v>
      </c>
      <c r="E2717" t="s">
        <v>1191</v>
      </c>
      <c r="F2717">
        <v>2019</v>
      </c>
      <c r="G2717" t="s">
        <v>94</v>
      </c>
      <c r="H2717">
        <f t="shared" si="42"/>
        <v>8</v>
      </c>
      <c r="I2717" s="3">
        <f>DATE(Table1[[#This Row],[Year]],Table1[[#This Row],[Month_Number]],1)</f>
        <v>43678</v>
      </c>
      <c r="J2717" t="s">
        <v>84</v>
      </c>
      <c r="K2717" t="s">
        <v>4102</v>
      </c>
      <c r="L2717" t="s">
        <v>50</v>
      </c>
      <c r="M2717">
        <v>2</v>
      </c>
      <c r="N2717" t="s">
        <v>162</v>
      </c>
      <c r="O2717">
        <v>4</v>
      </c>
      <c r="P2717">
        <v>0</v>
      </c>
      <c r="Q2717" t="s">
        <v>39</v>
      </c>
      <c r="R2717" t="s">
        <v>104</v>
      </c>
      <c r="S2717" t="s">
        <v>120</v>
      </c>
      <c r="T2717" t="s">
        <v>105</v>
      </c>
      <c r="U2717" t="s">
        <v>89</v>
      </c>
      <c r="V2717">
        <v>53</v>
      </c>
      <c r="W2717">
        <v>28</v>
      </c>
      <c r="X2717" t="str">
        <f>IF(Table1[[#This Row],[Driver Age]]&lt;25,"(&lt;25) Young",IF(Table1[[#This Row],[Driver Age]]&lt;=60,"(25–60) Adult","(&gt;60) Senior"))</f>
        <v>(25–60) Adult</v>
      </c>
      <c r="Y2717" t="s">
        <v>75</v>
      </c>
      <c r="Z2717" t="s">
        <v>90</v>
      </c>
      <c r="AA2717" t="s">
        <v>76</v>
      </c>
      <c r="AB2717" t="s">
        <v>77</v>
      </c>
      <c r="AC2717">
        <v>5</v>
      </c>
      <c r="AD2717" t="s">
        <v>78</v>
      </c>
      <c r="AE2717" t="s">
        <v>65</v>
      </c>
      <c r="AF2717" t="s">
        <v>26</v>
      </c>
      <c r="AG2717" t="s">
        <v>143</v>
      </c>
      <c r="AH2717">
        <v>0</v>
      </c>
      <c r="AI2717" t="s">
        <v>80</v>
      </c>
      <c r="AJ2717" t="s">
        <v>52</v>
      </c>
    </row>
    <row r="2718" spans="1:36">
      <c r="A2718" t="s">
        <v>4103</v>
      </c>
      <c r="B2718">
        <f>1</f>
        <v>1</v>
      </c>
      <c r="C2718" t="s">
        <v>234</v>
      </c>
      <c r="D2718" t="str">
        <f>VLOOKUP(Table1[[#This Row],[State Name]], Lookup!$A$2:$B$33, 2, FALSE)</f>
        <v>TR</v>
      </c>
      <c r="E2718" t="s">
        <v>33</v>
      </c>
      <c r="F2718">
        <v>2019</v>
      </c>
      <c r="G2718" t="s">
        <v>100</v>
      </c>
      <c r="H2718">
        <f t="shared" si="42"/>
        <v>11</v>
      </c>
      <c r="I2718" s="3">
        <f>DATE(Table1[[#This Row],[Year]],Table1[[#This Row],[Month_Number]],1)</f>
        <v>43770</v>
      </c>
      <c r="J2718" t="s">
        <v>84</v>
      </c>
      <c r="K2718" t="s">
        <v>3597</v>
      </c>
      <c r="L2718" t="s">
        <v>59</v>
      </c>
      <c r="M2718">
        <v>2</v>
      </c>
      <c r="N2718" t="s">
        <v>113</v>
      </c>
      <c r="O2718">
        <v>9</v>
      </c>
      <c r="P2718">
        <v>3</v>
      </c>
      <c r="Q2718" t="s">
        <v>87</v>
      </c>
      <c r="R2718" t="s">
        <v>40</v>
      </c>
      <c r="S2718" t="s">
        <v>120</v>
      </c>
      <c r="T2718" t="s">
        <v>63</v>
      </c>
      <c r="U2718" t="s">
        <v>106</v>
      </c>
      <c r="V2718">
        <v>69</v>
      </c>
      <c r="W2718">
        <v>29</v>
      </c>
      <c r="X2718" t="str">
        <f>IF(Table1[[#This Row],[Driver Age]]&lt;25,"(&lt;25) Young",IF(Table1[[#This Row],[Driver Age]]&lt;=60,"(25–60) Adult","(&gt;60) Senior"))</f>
        <v>(25–60) Adult</v>
      </c>
      <c r="Y2718" t="s">
        <v>44</v>
      </c>
      <c r="Z2718" t="s">
        <v>90</v>
      </c>
      <c r="AA2718" t="s">
        <v>76</v>
      </c>
      <c r="AB2718" t="s">
        <v>64</v>
      </c>
      <c r="AC2718">
        <v>20</v>
      </c>
      <c r="AD2718" t="s">
        <v>114</v>
      </c>
      <c r="AE2718" t="s">
        <v>65</v>
      </c>
      <c r="AF2718" t="s">
        <v>26</v>
      </c>
      <c r="AG2718" t="s">
        <v>50</v>
      </c>
      <c r="AH2718">
        <v>0.33</v>
      </c>
      <c r="AI2718" t="s">
        <v>80</v>
      </c>
      <c r="AJ2718" t="s">
        <v>52</v>
      </c>
    </row>
    <row r="2719" spans="1:36">
      <c r="A2719" t="s">
        <v>4104</v>
      </c>
      <c r="B2719">
        <f>1</f>
        <v>1</v>
      </c>
      <c r="C2719" t="s">
        <v>307</v>
      </c>
      <c r="D2719" t="str">
        <f>VLOOKUP(Table1[[#This Row],[State Name]], Lookup!$A$2:$B$33, 2, FALSE)</f>
        <v>DL</v>
      </c>
      <c r="E2719" t="s">
        <v>308</v>
      </c>
      <c r="F2719">
        <v>2023</v>
      </c>
      <c r="G2719" t="s">
        <v>124</v>
      </c>
      <c r="H2719">
        <f t="shared" si="42"/>
        <v>7</v>
      </c>
      <c r="I2719" s="3">
        <f>DATE(Table1[[#This Row],[Year]],Table1[[#This Row],[Month_Number]],1)</f>
        <v>45108</v>
      </c>
      <c r="J2719" t="s">
        <v>146</v>
      </c>
      <c r="K2719" t="s">
        <v>4105</v>
      </c>
      <c r="L2719" t="s">
        <v>50</v>
      </c>
      <c r="M2719">
        <v>4</v>
      </c>
      <c r="N2719" t="s">
        <v>113</v>
      </c>
      <c r="O2719">
        <v>3</v>
      </c>
      <c r="P2719">
        <v>1</v>
      </c>
      <c r="Q2719" t="s">
        <v>119</v>
      </c>
      <c r="R2719" t="s">
        <v>88</v>
      </c>
      <c r="S2719" t="s">
        <v>120</v>
      </c>
      <c r="T2719" t="s">
        <v>42</v>
      </c>
      <c r="U2719" t="s">
        <v>89</v>
      </c>
      <c r="V2719">
        <v>105</v>
      </c>
      <c r="W2719">
        <v>46</v>
      </c>
      <c r="X2719" t="str">
        <f>IF(Table1[[#This Row],[Driver Age]]&lt;25,"(&lt;25) Young",IF(Table1[[#This Row],[Driver Age]]&lt;=60,"(25–60) Adult","(&gt;60) Senior"))</f>
        <v>(25–60) Adult</v>
      </c>
      <c r="Y2719" t="s">
        <v>75</v>
      </c>
      <c r="Z2719" t="s">
        <v>33</v>
      </c>
      <c r="AA2719" t="s">
        <v>76</v>
      </c>
      <c r="AB2719" t="s">
        <v>97</v>
      </c>
      <c r="AC2719">
        <v>15</v>
      </c>
      <c r="AD2719" t="s">
        <v>135</v>
      </c>
      <c r="AE2719" t="s">
        <v>79</v>
      </c>
      <c r="AF2719" t="s">
        <v>49</v>
      </c>
      <c r="AG2719" t="s">
        <v>50</v>
      </c>
      <c r="AH2719">
        <v>0.33</v>
      </c>
      <c r="AI2719" t="s">
        <v>108</v>
      </c>
      <c r="AJ2719" t="s">
        <v>67</v>
      </c>
    </row>
    <row r="2720" spans="1:36">
      <c r="A2720" t="s">
        <v>4106</v>
      </c>
      <c r="B2720">
        <f>1</f>
        <v>1</v>
      </c>
      <c r="C2720" t="s">
        <v>166</v>
      </c>
      <c r="D2720" t="str">
        <f>VLOOKUP(Table1[[#This Row],[State Name]], Lookup!$A$2:$B$33, 2, FALSE)</f>
        <v>MP</v>
      </c>
      <c r="E2720" t="s">
        <v>33</v>
      </c>
      <c r="F2720">
        <v>2021</v>
      </c>
      <c r="G2720" t="s">
        <v>56</v>
      </c>
      <c r="H2720">
        <f t="shared" si="42"/>
        <v>1</v>
      </c>
      <c r="I2720" s="3">
        <f>DATE(Table1[[#This Row],[Year]],Table1[[#This Row],[Month_Number]],1)</f>
        <v>44197</v>
      </c>
      <c r="J2720" t="s">
        <v>101</v>
      </c>
      <c r="K2720" t="s">
        <v>1683</v>
      </c>
      <c r="L2720" t="s">
        <v>59</v>
      </c>
      <c r="M2720">
        <v>4</v>
      </c>
      <c r="N2720" t="s">
        <v>86</v>
      </c>
      <c r="O2720">
        <v>2</v>
      </c>
      <c r="P2720">
        <v>3</v>
      </c>
      <c r="Q2720" t="s">
        <v>103</v>
      </c>
      <c r="R2720" t="s">
        <v>88</v>
      </c>
      <c r="S2720" t="s">
        <v>73</v>
      </c>
      <c r="T2720" t="s">
        <v>63</v>
      </c>
      <c r="U2720" t="s">
        <v>43</v>
      </c>
      <c r="V2720">
        <v>98</v>
      </c>
      <c r="W2720">
        <v>58</v>
      </c>
      <c r="X2720" t="str">
        <f>IF(Table1[[#This Row],[Driver Age]]&lt;25,"(&lt;25) Young",IF(Table1[[#This Row],[Driver Age]]&lt;=60,"(25–60) Adult","(&gt;60) Senior"))</f>
        <v>(25–60) Adult</v>
      </c>
      <c r="Y2720" t="s">
        <v>44</v>
      </c>
      <c r="Z2720" t="s">
        <v>90</v>
      </c>
      <c r="AA2720" t="s">
        <v>76</v>
      </c>
      <c r="AB2720" t="s">
        <v>77</v>
      </c>
      <c r="AC2720">
        <v>15</v>
      </c>
      <c r="AD2720" t="s">
        <v>135</v>
      </c>
      <c r="AE2720" t="s">
        <v>48</v>
      </c>
      <c r="AF2720" t="s">
        <v>49</v>
      </c>
      <c r="AG2720" t="s">
        <v>50</v>
      </c>
      <c r="AH2720">
        <v>1.5</v>
      </c>
      <c r="AI2720" t="s">
        <v>66</v>
      </c>
      <c r="AJ2720" t="s">
        <v>67</v>
      </c>
    </row>
    <row r="2721" spans="1:36">
      <c r="A2721" t="s">
        <v>4107</v>
      </c>
      <c r="B2721">
        <f>1</f>
        <v>1</v>
      </c>
      <c r="C2721" t="s">
        <v>69</v>
      </c>
      <c r="D2721" t="str">
        <f>VLOOKUP(Table1[[#This Row],[State Name]], Lookup!$A$2:$B$33, 2, FALSE)</f>
        <v>CG</v>
      </c>
      <c r="E2721" t="s">
        <v>33</v>
      </c>
      <c r="F2721">
        <v>2019</v>
      </c>
      <c r="G2721" t="s">
        <v>100</v>
      </c>
      <c r="H2721">
        <f t="shared" si="42"/>
        <v>11</v>
      </c>
      <c r="I2721" s="3">
        <f>DATE(Table1[[#This Row],[Year]],Table1[[#This Row],[Month_Number]],1)</f>
        <v>43770</v>
      </c>
      <c r="J2721" t="s">
        <v>146</v>
      </c>
      <c r="K2721" t="s">
        <v>3832</v>
      </c>
      <c r="L2721" t="s">
        <v>59</v>
      </c>
      <c r="M2721">
        <v>5</v>
      </c>
      <c r="N2721" t="s">
        <v>86</v>
      </c>
      <c r="O2721">
        <v>8</v>
      </c>
      <c r="P2721">
        <v>2</v>
      </c>
      <c r="Q2721" t="s">
        <v>103</v>
      </c>
      <c r="R2721" t="s">
        <v>40</v>
      </c>
      <c r="S2721" t="s">
        <v>73</v>
      </c>
      <c r="T2721" t="s">
        <v>63</v>
      </c>
      <c r="U2721" t="s">
        <v>43</v>
      </c>
      <c r="V2721">
        <v>64</v>
      </c>
      <c r="W2721">
        <v>41</v>
      </c>
      <c r="X2721" t="str">
        <f>IF(Table1[[#This Row],[Driver Age]]&lt;25,"(&lt;25) Young",IF(Table1[[#This Row],[Driver Age]]&lt;=60,"(25–60) Adult","(&gt;60) Senior"))</f>
        <v>(25–60) Adult</v>
      </c>
      <c r="Y2721" t="s">
        <v>44</v>
      </c>
      <c r="Z2721" t="s">
        <v>90</v>
      </c>
      <c r="AA2721" t="s">
        <v>45</v>
      </c>
      <c r="AB2721" t="s">
        <v>64</v>
      </c>
      <c r="AC2721">
        <v>4</v>
      </c>
      <c r="AD2721" t="s">
        <v>47</v>
      </c>
      <c r="AE2721" t="s">
        <v>65</v>
      </c>
      <c r="AF2721" t="s">
        <v>49</v>
      </c>
      <c r="AG2721" t="s">
        <v>50</v>
      </c>
      <c r="AH2721">
        <v>0.25</v>
      </c>
      <c r="AI2721" t="s">
        <v>108</v>
      </c>
      <c r="AJ2721" t="s">
        <v>52</v>
      </c>
    </row>
    <row r="2722" spans="1:36">
      <c r="A2722" t="s">
        <v>4108</v>
      </c>
      <c r="B2722">
        <f>1</f>
        <v>1</v>
      </c>
      <c r="C2722" t="s">
        <v>307</v>
      </c>
      <c r="D2722" t="str">
        <f>VLOOKUP(Table1[[#This Row],[State Name]], Lookup!$A$2:$B$33, 2, FALSE)</f>
        <v>DL</v>
      </c>
      <c r="E2722" t="s">
        <v>472</v>
      </c>
      <c r="F2722">
        <v>2020</v>
      </c>
      <c r="G2722" t="s">
        <v>94</v>
      </c>
      <c r="H2722">
        <f t="shared" si="42"/>
        <v>8</v>
      </c>
      <c r="I2722" s="3">
        <f>DATE(Table1[[#This Row],[Year]],Table1[[#This Row],[Month_Number]],1)</f>
        <v>44044</v>
      </c>
      <c r="J2722" t="s">
        <v>84</v>
      </c>
      <c r="K2722" t="s">
        <v>3623</v>
      </c>
      <c r="L2722" t="s">
        <v>50</v>
      </c>
      <c r="M2722">
        <v>3</v>
      </c>
      <c r="N2722" t="s">
        <v>128</v>
      </c>
      <c r="O2722">
        <v>9</v>
      </c>
      <c r="P2722">
        <v>2</v>
      </c>
      <c r="Q2722" t="s">
        <v>103</v>
      </c>
      <c r="R2722" t="s">
        <v>40</v>
      </c>
      <c r="S2722" t="s">
        <v>41</v>
      </c>
      <c r="T2722" t="s">
        <v>42</v>
      </c>
      <c r="U2722" t="s">
        <v>89</v>
      </c>
      <c r="V2722">
        <v>116</v>
      </c>
      <c r="W2722">
        <v>60</v>
      </c>
      <c r="X2722" t="str">
        <f>IF(Table1[[#This Row],[Driver Age]]&lt;25,"(&lt;25) Young",IF(Table1[[#This Row],[Driver Age]]&lt;=60,"(25–60) Adult","(&gt;60) Senior"))</f>
        <v>(25–60) Adult</v>
      </c>
      <c r="Y2722" t="s">
        <v>44</v>
      </c>
      <c r="Z2722" t="s">
        <v>90</v>
      </c>
      <c r="AA2722" t="s">
        <v>76</v>
      </c>
      <c r="AB2722" t="s">
        <v>64</v>
      </c>
      <c r="AC2722">
        <v>1</v>
      </c>
      <c r="AD2722" t="s">
        <v>47</v>
      </c>
      <c r="AE2722" t="s">
        <v>48</v>
      </c>
      <c r="AF2722" t="s">
        <v>26</v>
      </c>
      <c r="AG2722" t="s">
        <v>50</v>
      </c>
      <c r="AH2722">
        <v>0.22</v>
      </c>
      <c r="AI2722" t="s">
        <v>66</v>
      </c>
      <c r="AJ2722" t="s">
        <v>81</v>
      </c>
    </row>
    <row r="2723" spans="1:36">
      <c r="A2723" t="s">
        <v>4109</v>
      </c>
      <c r="B2723">
        <f>1</f>
        <v>1</v>
      </c>
      <c r="C2723" t="s">
        <v>99</v>
      </c>
      <c r="D2723" t="str">
        <f>VLOOKUP(Table1[[#This Row],[State Name]], Lookup!$A$2:$B$33, 2, FALSE)</f>
        <v>ML</v>
      </c>
      <c r="E2723" t="s">
        <v>33</v>
      </c>
      <c r="F2723">
        <v>2022</v>
      </c>
      <c r="G2723" t="s">
        <v>111</v>
      </c>
      <c r="H2723">
        <f t="shared" si="42"/>
        <v>10</v>
      </c>
      <c r="I2723" s="3">
        <f>DATE(Table1[[#This Row],[Year]],Table1[[#This Row],[Month_Number]],1)</f>
        <v>44835</v>
      </c>
      <c r="J2723" t="s">
        <v>84</v>
      </c>
      <c r="K2723" t="s">
        <v>1222</v>
      </c>
      <c r="L2723" t="s">
        <v>59</v>
      </c>
      <c r="M2723">
        <v>1</v>
      </c>
      <c r="N2723" t="s">
        <v>71</v>
      </c>
      <c r="O2723">
        <v>3</v>
      </c>
      <c r="P2723">
        <v>0</v>
      </c>
      <c r="Q2723" t="s">
        <v>39</v>
      </c>
      <c r="R2723" t="s">
        <v>88</v>
      </c>
      <c r="S2723" t="s">
        <v>62</v>
      </c>
      <c r="T2723" t="s">
        <v>74</v>
      </c>
      <c r="U2723" t="s">
        <v>89</v>
      </c>
      <c r="V2723">
        <v>77</v>
      </c>
      <c r="W2723">
        <v>70</v>
      </c>
      <c r="X2723" t="str">
        <f>IF(Table1[[#This Row],[Driver Age]]&lt;25,"(&lt;25) Young",IF(Table1[[#This Row],[Driver Age]]&lt;=60,"(25–60) Adult","(&gt;60) Senior"))</f>
        <v>(&gt;60) Senior</v>
      </c>
      <c r="Y2723" t="s">
        <v>75</v>
      </c>
      <c r="Z2723" t="s">
        <v>90</v>
      </c>
      <c r="AA2723" t="s">
        <v>45</v>
      </c>
      <c r="AB2723" t="s">
        <v>77</v>
      </c>
      <c r="AC2723">
        <v>3</v>
      </c>
      <c r="AD2723" t="s">
        <v>47</v>
      </c>
      <c r="AE2723" t="s">
        <v>79</v>
      </c>
      <c r="AF2723" t="s">
        <v>26</v>
      </c>
      <c r="AG2723" t="s">
        <v>143</v>
      </c>
      <c r="AH2723">
        <v>0</v>
      </c>
      <c r="AI2723" t="s">
        <v>51</v>
      </c>
      <c r="AJ2723" t="s">
        <v>91</v>
      </c>
    </row>
    <row r="2724" spans="1:36">
      <c r="A2724" t="s">
        <v>4110</v>
      </c>
      <c r="B2724">
        <f>1</f>
        <v>1</v>
      </c>
      <c r="C2724" t="s">
        <v>327</v>
      </c>
      <c r="D2724" t="str">
        <f>VLOOKUP(Table1[[#This Row],[State Name]], Lookup!$A$2:$B$33, 2, FALSE)</f>
        <v>MN</v>
      </c>
      <c r="E2724" t="s">
        <v>33</v>
      </c>
      <c r="F2724">
        <v>2020</v>
      </c>
      <c r="G2724" t="s">
        <v>111</v>
      </c>
      <c r="H2724">
        <f t="shared" si="42"/>
        <v>10</v>
      </c>
      <c r="I2724" s="3">
        <f>DATE(Table1[[#This Row],[Year]],Table1[[#This Row],[Month_Number]],1)</f>
        <v>44105</v>
      </c>
      <c r="J2724" t="s">
        <v>84</v>
      </c>
      <c r="K2724" t="s">
        <v>1415</v>
      </c>
      <c r="L2724" t="s">
        <v>59</v>
      </c>
      <c r="M2724">
        <v>4</v>
      </c>
      <c r="N2724" t="s">
        <v>71</v>
      </c>
      <c r="O2724">
        <v>7</v>
      </c>
      <c r="P2724">
        <v>0</v>
      </c>
      <c r="Q2724" t="s">
        <v>103</v>
      </c>
      <c r="R2724" t="s">
        <v>61</v>
      </c>
      <c r="S2724" t="s">
        <v>73</v>
      </c>
      <c r="T2724" t="s">
        <v>74</v>
      </c>
      <c r="U2724" t="s">
        <v>106</v>
      </c>
      <c r="V2724">
        <v>45</v>
      </c>
      <c r="W2724">
        <v>38</v>
      </c>
      <c r="X2724" t="str">
        <f>IF(Table1[[#This Row],[Driver Age]]&lt;25,"(&lt;25) Young",IF(Table1[[#This Row],[Driver Age]]&lt;=60,"(25–60) Adult","(&gt;60) Senior"))</f>
        <v>(25–60) Adult</v>
      </c>
      <c r="Y2724" t="s">
        <v>44</v>
      </c>
      <c r="Z2724" t="s">
        <v>90</v>
      </c>
      <c r="AA2724" t="s">
        <v>76</v>
      </c>
      <c r="AB2724" t="s">
        <v>77</v>
      </c>
      <c r="AC2724">
        <v>23</v>
      </c>
      <c r="AD2724" t="s">
        <v>47</v>
      </c>
      <c r="AE2724" t="s">
        <v>48</v>
      </c>
      <c r="AF2724" t="s">
        <v>26</v>
      </c>
      <c r="AG2724" t="s">
        <v>143</v>
      </c>
      <c r="AH2724">
        <v>0</v>
      </c>
      <c r="AI2724" t="s">
        <v>108</v>
      </c>
      <c r="AJ2724" t="s">
        <v>109</v>
      </c>
    </row>
    <row r="2725" spans="1:36">
      <c r="A2725" t="s">
        <v>4111</v>
      </c>
      <c r="B2725">
        <f>1</f>
        <v>1</v>
      </c>
      <c r="C2725" t="s">
        <v>327</v>
      </c>
      <c r="D2725" t="str">
        <f>VLOOKUP(Table1[[#This Row],[State Name]], Lookup!$A$2:$B$33, 2, FALSE)</f>
        <v>MN</v>
      </c>
      <c r="E2725" t="s">
        <v>33</v>
      </c>
      <c r="F2725">
        <v>2019</v>
      </c>
      <c r="G2725" t="s">
        <v>56</v>
      </c>
      <c r="H2725">
        <f t="shared" si="42"/>
        <v>1</v>
      </c>
      <c r="I2725" s="3">
        <f>DATE(Table1[[#This Row],[Year]],Table1[[#This Row],[Month_Number]],1)</f>
        <v>43466</v>
      </c>
      <c r="J2725" t="s">
        <v>84</v>
      </c>
      <c r="K2725" t="s">
        <v>4112</v>
      </c>
      <c r="L2725" t="s">
        <v>37</v>
      </c>
      <c r="M2725">
        <v>3</v>
      </c>
      <c r="N2725" t="s">
        <v>162</v>
      </c>
      <c r="O2725">
        <v>2</v>
      </c>
      <c r="P2725">
        <v>5</v>
      </c>
      <c r="Q2725" t="s">
        <v>72</v>
      </c>
      <c r="R2725" t="s">
        <v>88</v>
      </c>
      <c r="S2725" t="s">
        <v>73</v>
      </c>
      <c r="T2725" t="s">
        <v>74</v>
      </c>
      <c r="U2725" t="s">
        <v>33</v>
      </c>
      <c r="V2725">
        <v>72</v>
      </c>
      <c r="W2725">
        <v>60</v>
      </c>
      <c r="X2725" t="str">
        <f>IF(Table1[[#This Row],[Driver Age]]&lt;25,"(&lt;25) Young",IF(Table1[[#This Row],[Driver Age]]&lt;=60,"(25–60) Adult","(&gt;60) Senior"))</f>
        <v>(25–60) Adult</v>
      </c>
      <c r="Y2725" t="s">
        <v>75</v>
      </c>
      <c r="Z2725" t="s">
        <v>107</v>
      </c>
      <c r="AA2725" t="s">
        <v>76</v>
      </c>
      <c r="AB2725" t="s">
        <v>77</v>
      </c>
      <c r="AC2725">
        <v>11</v>
      </c>
      <c r="AD2725" t="s">
        <v>78</v>
      </c>
      <c r="AE2725" t="s">
        <v>65</v>
      </c>
      <c r="AF2725" t="s">
        <v>26</v>
      </c>
      <c r="AG2725" t="s">
        <v>50</v>
      </c>
      <c r="AH2725">
        <v>2.5</v>
      </c>
      <c r="AI2725" t="s">
        <v>66</v>
      </c>
      <c r="AJ2725" t="s">
        <v>91</v>
      </c>
    </row>
    <row r="2726" spans="1:36">
      <c r="A2726" t="s">
        <v>4113</v>
      </c>
      <c r="B2726">
        <f>1</f>
        <v>1</v>
      </c>
      <c r="C2726" t="s">
        <v>191</v>
      </c>
      <c r="D2726" t="str">
        <f>VLOOKUP(Table1[[#This Row],[State Name]], Lookup!$A$2:$B$33, 2, FALSE)</f>
        <v>CH</v>
      </c>
      <c r="E2726" t="s">
        <v>33</v>
      </c>
      <c r="F2726">
        <v>2021</v>
      </c>
      <c r="G2726" t="s">
        <v>138</v>
      </c>
      <c r="H2726">
        <f t="shared" si="42"/>
        <v>9</v>
      </c>
      <c r="I2726" s="3">
        <f>DATE(Table1[[#This Row],[Year]],Table1[[#This Row],[Month_Number]],1)</f>
        <v>44440</v>
      </c>
      <c r="J2726" t="s">
        <v>101</v>
      </c>
      <c r="K2726" t="s">
        <v>976</v>
      </c>
      <c r="L2726" t="s">
        <v>59</v>
      </c>
      <c r="M2726">
        <v>3</v>
      </c>
      <c r="N2726" t="s">
        <v>113</v>
      </c>
      <c r="O2726">
        <v>6</v>
      </c>
      <c r="P2726">
        <v>5</v>
      </c>
      <c r="Q2726" t="s">
        <v>39</v>
      </c>
      <c r="R2726" t="s">
        <v>40</v>
      </c>
      <c r="S2726" t="s">
        <v>120</v>
      </c>
      <c r="T2726" t="s">
        <v>63</v>
      </c>
      <c r="U2726" t="s">
        <v>106</v>
      </c>
      <c r="V2726">
        <v>30</v>
      </c>
      <c r="W2726">
        <v>23</v>
      </c>
      <c r="X2726" t="str">
        <f>IF(Table1[[#This Row],[Driver Age]]&lt;25,"(&lt;25) Young",IF(Table1[[#This Row],[Driver Age]]&lt;=60,"(25–60) Adult","(&gt;60) Senior"))</f>
        <v>(&lt;25) Young</v>
      </c>
      <c r="Y2726" t="s">
        <v>44</v>
      </c>
      <c r="Z2726" t="s">
        <v>90</v>
      </c>
      <c r="AA2726" t="s">
        <v>76</v>
      </c>
      <c r="AB2726" t="s">
        <v>77</v>
      </c>
      <c r="AC2726">
        <v>23</v>
      </c>
      <c r="AD2726" t="s">
        <v>47</v>
      </c>
      <c r="AE2726" t="s">
        <v>48</v>
      </c>
      <c r="AF2726" t="s">
        <v>49</v>
      </c>
      <c r="AG2726" t="s">
        <v>50</v>
      </c>
      <c r="AH2726">
        <v>0.83</v>
      </c>
      <c r="AI2726" t="s">
        <v>168</v>
      </c>
      <c r="AJ2726" t="s">
        <v>109</v>
      </c>
    </row>
    <row r="2727" spans="1:36">
      <c r="A2727" t="s">
        <v>4114</v>
      </c>
      <c r="B2727">
        <f>1</f>
        <v>1</v>
      </c>
      <c r="C2727" t="s">
        <v>137</v>
      </c>
      <c r="D2727" t="str">
        <f>VLOOKUP(Table1[[#This Row],[State Name]], Lookup!$A$2:$B$33, 2, FALSE)</f>
        <v>AS</v>
      </c>
      <c r="E2727" t="s">
        <v>33</v>
      </c>
      <c r="F2727">
        <v>2019</v>
      </c>
      <c r="G2727" t="s">
        <v>117</v>
      </c>
      <c r="H2727">
        <f t="shared" si="42"/>
        <v>12</v>
      </c>
      <c r="I2727" s="3">
        <f>DATE(Table1[[#This Row],[Year]],Table1[[#This Row],[Month_Number]],1)</f>
        <v>43800</v>
      </c>
      <c r="J2727" t="s">
        <v>154</v>
      </c>
      <c r="K2727" t="s">
        <v>2106</v>
      </c>
      <c r="L2727" t="s">
        <v>37</v>
      </c>
      <c r="M2727">
        <v>1</v>
      </c>
      <c r="N2727" t="s">
        <v>86</v>
      </c>
      <c r="O2727">
        <v>6</v>
      </c>
      <c r="P2727">
        <v>0</v>
      </c>
      <c r="Q2727" t="s">
        <v>119</v>
      </c>
      <c r="R2727" t="s">
        <v>88</v>
      </c>
      <c r="S2727" t="s">
        <v>73</v>
      </c>
      <c r="T2727" t="s">
        <v>42</v>
      </c>
      <c r="U2727" t="s">
        <v>43</v>
      </c>
      <c r="V2727">
        <v>75</v>
      </c>
      <c r="W2727">
        <v>57</v>
      </c>
      <c r="X2727" t="str">
        <f>IF(Table1[[#This Row],[Driver Age]]&lt;25,"(&lt;25) Young",IF(Table1[[#This Row],[Driver Age]]&lt;=60,"(25–60) Adult","(&gt;60) Senior"))</f>
        <v>(25–60) Adult</v>
      </c>
      <c r="Y2727" t="s">
        <v>75</v>
      </c>
      <c r="Z2727" t="s">
        <v>90</v>
      </c>
      <c r="AA2727" t="s">
        <v>45</v>
      </c>
      <c r="AB2727" t="s">
        <v>77</v>
      </c>
      <c r="AC2727">
        <v>9</v>
      </c>
      <c r="AD2727" t="s">
        <v>78</v>
      </c>
      <c r="AE2727" t="s">
        <v>65</v>
      </c>
      <c r="AF2727" t="s">
        <v>26</v>
      </c>
      <c r="AG2727" t="s">
        <v>143</v>
      </c>
      <c r="AH2727">
        <v>0</v>
      </c>
      <c r="AI2727" t="s">
        <v>66</v>
      </c>
      <c r="AJ2727" t="s">
        <v>91</v>
      </c>
    </row>
    <row r="2728" spans="1:36">
      <c r="A2728" t="s">
        <v>4115</v>
      </c>
      <c r="B2728">
        <f>1</f>
        <v>1</v>
      </c>
      <c r="C2728" t="s">
        <v>211</v>
      </c>
      <c r="D2728" t="str">
        <f>VLOOKUP(Table1[[#This Row],[State Name]], Lookup!$A$2:$B$33, 2, FALSE)</f>
        <v>WB</v>
      </c>
      <c r="E2728" t="s">
        <v>229</v>
      </c>
      <c r="F2728">
        <v>2020</v>
      </c>
      <c r="G2728" t="s">
        <v>171</v>
      </c>
      <c r="H2728">
        <f t="shared" si="42"/>
        <v>2</v>
      </c>
      <c r="I2728" s="3">
        <f>DATE(Table1[[#This Row],[Year]],Table1[[#This Row],[Month_Number]],1)</f>
        <v>43862</v>
      </c>
      <c r="J2728" t="s">
        <v>154</v>
      </c>
      <c r="K2728" t="s">
        <v>2773</v>
      </c>
      <c r="L2728" t="s">
        <v>59</v>
      </c>
      <c r="M2728">
        <v>4</v>
      </c>
      <c r="N2728" t="s">
        <v>71</v>
      </c>
      <c r="O2728">
        <v>0</v>
      </c>
      <c r="P2728">
        <v>2</v>
      </c>
      <c r="Q2728" t="s">
        <v>103</v>
      </c>
      <c r="R2728" t="s">
        <v>104</v>
      </c>
      <c r="S2728" t="s">
        <v>62</v>
      </c>
      <c r="T2728" t="s">
        <v>105</v>
      </c>
      <c r="U2728" t="s">
        <v>33</v>
      </c>
      <c r="V2728">
        <v>111</v>
      </c>
      <c r="W2728">
        <v>40</v>
      </c>
      <c r="X2728" t="str">
        <f>IF(Table1[[#This Row],[Driver Age]]&lt;25,"(&lt;25) Young",IF(Table1[[#This Row],[Driver Age]]&lt;=60,"(25–60) Adult","(&gt;60) Senior"))</f>
        <v>(25–60) Adult</v>
      </c>
      <c r="Y2728" t="s">
        <v>75</v>
      </c>
      <c r="Z2728" t="s">
        <v>90</v>
      </c>
      <c r="AA2728" t="s">
        <v>45</v>
      </c>
      <c r="AB2728" t="s">
        <v>46</v>
      </c>
      <c r="AC2728">
        <v>17</v>
      </c>
      <c r="AD2728" t="s">
        <v>114</v>
      </c>
      <c r="AE2728" t="s">
        <v>48</v>
      </c>
      <c r="AF2728" t="s">
        <v>26</v>
      </c>
      <c r="AG2728" t="s">
        <v>50</v>
      </c>
      <c r="AH2728">
        <v>0</v>
      </c>
      <c r="AI2728" t="s">
        <v>108</v>
      </c>
      <c r="AJ2728" t="s">
        <v>81</v>
      </c>
    </row>
    <row r="2729" spans="1:36">
      <c r="A2729" t="s">
        <v>4116</v>
      </c>
      <c r="B2729">
        <f>1</f>
        <v>1</v>
      </c>
      <c r="C2729" t="s">
        <v>294</v>
      </c>
      <c r="D2729" t="str">
        <f>VLOOKUP(Table1[[#This Row],[State Name]], Lookup!$A$2:$B$33, 2, FALSE)</f>
        <v>MZ</v>
      </c>
      <c r="E2729" t="s">
        <v>33</v>
      </c>
      <c r="F2729">
        <v>2021</v>
      </c>
      <c r="G2729" t="s">
        <v>124</v>
      </c>
      <c r="H2729">
        <f t="shared" si="42"/>
        <v>7</v>
      </c>
      <c r="I2729" s="3">
        <f>DATE(Table1[[#This Row],[Year]],Table1[[#This Row],[Month_Number]],1)</f>
        <v>44378</v>
      </c>
      <c r="J2729" t="s">
        <v>84</v>
      </c>
      <c r="K2729" t="s">
        <v>3880</v>
      </c>
      <c r="L2729" t="s">
        <v>37</v>
      </c>
      <c r="M2729">
        <v>5</v>
      </c>
      <c r="N2729" t="s">
        <v>71</v>
      </c>
      <c r="O2729">
        <v>1</v>
      </c>
      <c r="P2729">
        <v>2</v>
      </c>
      <c r="Q2729" t="s">
        <v>72</v>
      </c>
      <c r="R2729" t="s">
        <v>61</v>
      </c>
      <c r="S2729" t="s">
        <v>73</v>
      </c>
      <c r="T2729" t="s">
        <v>63</v>
      </c>
      <c r="U2729" t="s">
        <v>106</v>
      </c>
      <c r="V2729">
        <v>103</v>
      </c>
      <c r="W2729">
        <v>21</v>
      </c>
      <c r="X2729" t="str">
        <f>IF(Table1[[#This Row],[Driver Age]]&lt;25,"(&lt;25) Young",IF(Table1[[#This Row],[Driver Age]]&lt;=60,"(25–60) Adult","(&gt;60) Senior"))</f>
        <v>(&lt;25) Young</v>
      </c>
      <c r="Y2729" t="s">
        <v>75</v>
      </c>
      <c r="Z2729" t="s">
        <v>33</v>
      </c>
      <c r="AA2729" t="s">
        <v>76</v>
      </c>
      <c r="AB2729" t="s">
        <v>64</v>
      </c>
      <c r="AC2729">
        <v>6</v>
      </c>
      <c r="AD2729" t="s">
        <v>78</v>
      </c>
      <c r="AE2729" t="s">
        <v>48</v>
      </c>
      <c r="AF2729" t="s">
        <v>26</v>
      </c>
      <c r="AG2729" t="s">
        <v>50</v>
      </c>
      <c r="AH2729">
        <v>2</v>
      </c>
      <c r="AI2729" t="s">
        <v>168</v>
      </c>
      <c r="AJ2729" t="s">
        <v>67</v>
      </c>
    </row>
    <row r="2730" spans="1:36">
      <c r="A2730" t="s">
        <v>4117</v>
      </c>
      <c r="B2730">
        <f>1</f>
        <v>1</v>
      </c>
      <c r="C2730" t="s">
        <v>220</v>
      </c>
      <c r="D2730" t="str">
        <f>VLOOKUP(Table1[[#This Row],[State Name]], Lookup!$A$2:$B$33, 2, FALSE)</f>
        <v>NL</v>
      </c>
      <c r="E2730" t="s">
        <v>33</v>
      </c>
      <c r="F2730">
        <v>2019</v>
      </c>
      <c r="G2730" t="s">
        <v>117</v>
      </c>
      <c r="H2730">
        <f t="shared" si="42"/>
        <v>12</v>
      </c>
      <c r="I2730" s="3">
        <f>DATE(Table1[[#This Row],[Year]],Table1[[#This Row],[Month_Number]],1)</f>
        <v>43800</v>
      </c>
      <c r="J2730" t="s">
        <v>84</v>
      </c>
      <c r="K2730" t="s">
        <v>1630</v>
      </c>
      <c r="L2730" t="s">
        <v>59</v>
      </c>
      <c r="M2730">
        <v>4</v>
      </c>
      <c r="N2730" t="s">
        <v>128</v>
      </c>
      <c r="O2730">
        <v>7</v>
      </c>
      <c r="P2730">
        <v>1</v>
      </c>
      <c r="Q2730" t="s">
        <v>103</v>
      </c>
      <c r="R2730" t="s">
        <v>88</v>
      </c>
      <c r="S2730" t="s">
        <v>41</v>
      </c>
      <c r="T2730" t="s">
        <v>42</v>
      </c>
      <c r="U2730" t="s">
        <v>43</v>
      </c>
      <c r="V2730">
        <v>100</v>
      </c>
      <c r="W2730">
        <v>23</v>
      </c>
      <c r="X2730" t="str">
        <f>IF(Table1[[#This Row],[Driver Age]]&lt;25,"(&lt;25) Young",IF(Table1[[#This Row],[Driver Age]]&lt;=60,"(25–60) Adult","(&gt;60) Senior"))</f>
        <v>(&lt;25) Young</v>
      </c>
      <c r="Y2730" t="s">
        <v>75</v>
      </c>
      <c r="Z2730" t="s">
        <v>33</v>
      </c>
      <c r="AA2730" t="s">
        <v>76</v>
      </c>
      <c r="AB2730" t="s">
        <v>77</v>
      </c>
      <c r="AC2730">
        <v>7</v>
      </c>
      <c r="AD2730" t="s">
        <v>78</v>
      </c>
      <c r="AE2730" t="s">
        <v>65</v>
      </c>
      <c r="AF2730" t="s">
        <v>26</v>
      </c>
      <c r="AG2730" t="s">
        <v>50</v>
      </c>
      <c r="AH2730">
        <v>0.14000000000000001</v>
      </c>
      <c r="AI2730" t="s">
        <v>168</v>
      </c>
      <c r="AJ2730" t="s">
        <v>67</v>
      </c>
    </row>
    <row r="2731" spans="1:36">
      <c r="A2731" t="s">
        <v>4118</v>
      </c>
      <c r="B2731">
        <f>1</f>
        <v>1</v>
      </c>
      <c r="C2731" t="s">
        <v>141</v>
      </c>
      <c r="D2731" t="str">
        <f>VLOOKUP(Table1[[#This Row],[State Name]], Lookup!$A$2:$B$33, 2, FALSE)</f>
        <v>BR</v>
      </c>
      <c r="E2731" t="s">
        <v>33</v>
      </c>
      <c r="F2731">
        <v>2020</v>
      </c>
      <c r="G2731" t="s">
        <v>34</v>
      </c>
      <c r="H2731">
        <f t="shared" si="42"/>
        <v>5</v>
      </c>
      <c r="I2731" s="3">
        <f>DATE(Table1[[#This Row],[Year]],Table1[[#This Row],[Month_Number]],1)</f>
        <v>43952</v>
      </c>
      <c r="J2731" t="s">
        <v>35</v>
      </c>
      <c r="K2731" t="s">
        <v>2650</v>
      </c>
      <c r="L2731" t="s">
        <v>37</v>
      </c>
      <c r="M2731">
        <v>1</v>
      </c>
      <c r="N2731" t="s">
        <v>128</v>
      </c>
      <c r="O2731">
        <v>8</v>
      </c>
      <c r="P2731">
        <v>4</v>
      </c>
      <c r="Q2731" t="s">
        <v>72</v>
      </c>
      <c r="R2731" t="s">
        <v>104</v>
      </c>
      <c r="S2731" t="s">
        <v>62</v>
      </c>
      <c r="T2731" t="s">
        <v>105</v>
      </c>
      <c r="U2731" t="s">
        <v>89</v>
      </c>
      <c r="V2731">
        <v>36</v>
      </c>
      <c r="W2731">
        <v>18</v>
      </c>
      <c r="X2731" t="str">
        <f>IF(Table1[[#This Row],[Driver Age]]&lt;25,"(&lt;25) Young",IF(Table1[[#This Row],[Driver Age]]&lt;=60,"(25–60) Adult","(&gt;60) Senior"))</f>
        <v>(&lt;25) Young</v>
      </c>
      <c r="Y2731" t="s">
        <v>75</v>
      </c>
      <c r="Z2731" t="s">
        <v>107</v>
      </c>
      <c r="AA2731" t="s">
        <v>45</v>
      </c>
      <c r="AB2731" t="s">
        <v>97</v>
      </c>
      <c r="AC2731">
        <v>2</v>
      </c>
      <c r="AD2731" t="s">
        <v>47</v>
      </c>
      <c r="AE2731" t="s">
        <v>48</v>
      </c>
      <c r="AF2731" t="s">
        <v>49</v>
      </c>
      <c r="AG2731" t="s">
        <v>50</v>
      </c>
      <c r="AH2731">
        <v>0.5</v>
      </c>
      <c r="AI2731" t="s">
        <v>168</v>
      </c>
      <c r="AJ2731" t="s">
        <v>109</v>
      </c>
    </row>
    <row r="2732" spans="1:36">
      <c r="A2732" t="s">
        <v>4119</v>
      </c>
      <c r="B2732">
        <f>1</f>
        <v>1</v>
      </c>
      <c r="C2732" t="s">
        <v>294</v>
      </c>
      <c r="D2732" t="str">
        <f>VLOOKUP(Table1[[#This Row],[State Name]], Lookup!$A$2:$B$33, 2, FALSE)</f>
        <v>MZ</v>
      </c>
      <c r="E2732" t="s">
        <v>33</v>
      </c>
      <c r="F2732">
        <v>2023</v>
      </c>
      <c r="G2732" t="s">
        <v>94</v>
      </c>
      <c r="H2732">
        <f t="shared" si="42"/>
        <v>8</v>
      </c>
      <c r="I2732" s="3">
        <f>DATE(Table1[[#This Row],[Year]],Table1[[#This Row],[Month_Number]],1)</f>
        <v>45139</v>
      </c>
      <c r="J2732" t="s">
        <v>154</v>
      </c>
      <c r="K2732" t="s">
        <v>2377</v>
      </c>
      <c r="L2732" t="s">
        <v>59</v>
      </c>
      <c r="M2732">
        <v>1</v>
      </c>
      <c r="N2732" t="s">
        <v>113</v>
      </c>
      <c r="O2732">
        <v>2</v>
      </c>
      <c r="P2732">
        <v>3</v>
      </c>
      <c r="Q2732" t="s">
        <v>119</v>
      </c>
      <c r="R2732" t="s">
        <v>104</v>
      </c>
      <c r="S2732" t="s">
        <v>120</v>
      </c>
      <c r="T2732" t="s">
        <v>42</v>
      </c>
      <c r="U2732" t="s">
        <v>106</v>
      </c>
      <c r="V2732">
        <v>44</v>
      </c>
      <c r="W2732">
        <v>59</v>
      </c>
      <c r="X2732" t="str">
        <f>IF(Table1[[#This Row],[Driver Age]]&lt;25,"(&lt;25) Young",IF(Table1[[#This Row],[Driver Age]]&lt;=60,"(25–60) Adult","(&gt;60) Senior"))</f>
        <v>(25–60) Adult</v>
      </c>
      <c r="Y2732" t="s">
        <v>75</v>
      </c>
      <c r="Z2732" t="s">
        <v>90</v>
      </c>
      <c r="AA2732" t="s">
        <v>76</v>
      </c>
      <c r="AB2732" t="s">
        <v>77</v>
      </c>
      <c r="AC2732">
        <v>1</v>
      </c>
      <c r="AD2732" t="s">
        <v>47</v>
      </c>
      <c r="AE2732" t="s">
        <v>79</v>
      </c>
      <c r="AF2732" t="s">
        <v>26</v>
      </c>
      <c r="AG2732" t="s">
        <v>50</v>
      </c>
      <c r="AH2732">
        <v>1.5</v>
      </c>
      <c r="AI2732" t="s">
        <v>66</v>
      </c>
      <c r="AJ2732" t="s">
        <v>109</v>
      </c>
    </row>
    <row r="2733" spans="1:36">
      <c r="A2733" t="s">
        <v>4120</v>
      </c>
      <c r="B2733">
        <f>1</f>
        <v>1</v>
      </c>
      <c r="C2733" t="s">
        <v>122</v>
      </c>
      <c r="D2733" t="str">
        <f>VLOOKUP(Table1[[#This Row],[State Name]], Lookup!$A$2:$B$33, 2, FALSE)</f>
        <v>RJ</v>
      </c>
      <c r="E2733" t="s">
        <v>1191</v>
      </c>
      <c r="F2733">
        <v>2022</v>
      </c>
      <c r="G2733" t="s">
        <v>130</v>
      </c>
      <c r="H2733">
        <f t="shared" si="42"/>
        <v>4</v>
      </c>
      <c r="I2733" s="3">
        <f>DATE(Table1[[#This Row],[Year]],Table1[[#This Row],[Month_Number]],1)</f>
        <v>44652</v>
      </c>
      <c r="J2733" t="s">
        <v>154</v>
      </c>
      <c r="K2733" t="s">
        <v>241</v>
      </c>
      <c r="L2733" t="s">
        <v>59</v>
      </c>
      <c r="M2733">
        <v>3</v>
      </c>
      <c r="N2733" t="s">
        <v>60</v>
      </c>
      <c r="O2733">
        <v>6</v>
      </c>
      <c r="P2733">
        <v>5</v>
      </c>
      <c r="Q2733" t="s">
        <v>119</v>
      </c>
      <c r="R2733" t="s">
        <v>88</v>
      </c>
      <c r="S2733" t="s">
        <v>62</v>
      </c>
      <c r="T2733" t="s">
        <v>42</v>
      </c>
      <c r="U2733" t="s">
        <v>43</v>
      </c>
      <c r="V2733">
        <v>42</v>
      </c>
      <c r="W2733">
        <v>39</v>
      </c>
      <c r="X2733" t="str">
        <f>IF(Table1[[#This Row],[Driver Age]]&lt;25,"(&lt;25) Young",IF(Table1[[#This Row],[Driver Age]]&lt;=60,"(25–60) Adult","(&gt;60) Senior"))</f>
        <v>(25–60) Adult</v>
      </c>
      <c r="Y2733" t="s">
        <v>75</v>
      </c>
      <c r="Z2733" t="s">
        <v>107</v>
      </c>
      <c r="AA2733" t="s">
        <v>76</v>
      </c>
      <c r="AB2733" t="s">
        <v>46</v>
      </c>
      <c r="AC2733">
        <v>19</v>
      </c>
      <c r="AD2733" t="s">
        <v>114</v>
      </c>
      <c r="AE2733" t="s">
        <v>79</v>
      </c>
      <c r="AF2733" t="s">
        <v>26</v>
      </c>
      <c r="AG2733" t="s">
        <v>50</v>
      </c>
      <c r="AH2733">
        <v>0.83</v>
      </c>
      <c r="AI2733" t="s">
        <v>108</v>
      </c>
      <c r="AJ2733" t="s">
        <v>109</v>
      </c>
    </row>
    <row r="2734" spans="1:36">
      <c r="A2734" t="s">
        <v>4121</v>
      </c>
      <c r="B2734">
        <f>1</f>
        <v>1</v>
      </c>
      <c r="C2734" t="s">
        <v>166</v>
      </c>
      <c r="D2734" t="str">
        <f>VLOOKUP(Table1[[#This Row],[State Name]], Lookup!$A$2:$B$33, 2, FALSE)</f>
        <v>MP</v>
      </c>
      <c r="E2734" t="s">
        <v>33</v>
      </c>
      <c r="F2734">
        <v>2020</v>
      </c>
      <c r="G2734" t="s">
        <v>138</v>
      </c>
      <c r="H2734">
        <f t="shared" si="42"/>
        <v>9</v>
      </c>
      <c r="I2734" s="3">
        <f>DATE(Table1[[#This Row],[Year]],Table1[[#This Row],[Month_Number]],1)</f>
        <v>44075</v>
      </c>
      <c r="J2734" t="s">
        <v>101</v>
      </c>
      <c r="K2734" t="s">
        <v>4122</v>
      </c>
      <c r="L2734" t="s">
        <v>50</v>
      </c>
      <c r="M2734">
        <v>2</v>
      </c>
      <c r="N2734" t="s">
        <v>38</v>
      </c>
      <c r="O2734">
        <v>9</v>
      </c>
      <c r="P2734">
        <v>5</v>
      </c>
      <c r="Q2734" t="s">
        <v>119</v>
      </c>
      <c r="R2734" t="s">
        <v>61</v>
      </c>
      <c r="S2734" t="s">
        <v>41</v>
      </c>
      <c r="T2734" t="s">
        <v>74</v>
      </c>
      <c r="U2734" t="s">
        <v>33</v>
      </c>
      <c r="V2734">
        <v>54</v>
      </c>
      <c r="W2734">
        <v>56</v>
      </c>
      <c r="X2734" t="str">
        <f>IF(Table1[[#This Row],[Driver Age]]&lt;25,"(&lt;25) Young",IF(Table1[[#This Row],[Driver Age]]&lt;=60,"(25–60) Adult","(&gt;60) Senior"))</f>
        <v>(25–60) Adult</v>
      </c>
      <c r="Y2734" t="s">
        <v>44</v>
      </c>
      <c r="Z2734" t="s">
        <v>33</v>
      </c>
      <c r="AA2734" t="s">
        <v>76</v>
      </c>
      <c r="AB2734" t="s">
        <v>97</v>
      </c>
      <c r="AC2734">
        <v>4</v>
      </c>
      <c r="AD2734" t="s">
        <v>47</v>
      </c>
      <c r="AE2734" t="s">
        <v>48</v>
      </c>
      <c r="AF2734" t="s">
        <v>49</v>
      </c>
      <c r="AG2734" t="s">
        <v>50</v>
      </c>
      <c r="AH2734">
        <v>0.56000000000000005</v>
      </c>
      <c r="AI2734" t="s">
        <v>66</v>
      </c>
      <c r="AJ2734" t="s">
        <v>52</v>
      </c>
    </row>
    <row r="2735" spans="1:36">
      <c r="A2735" t="s">
        <v>4123</v>
      </c>
      <c r="B2735">
        <f>1</f>
        <v>1</v>
      </c>
      <c r="C2735" t="s">
        <v>211</v>
      </c>
      <c r="D2735" t="str">
        <f>VLOOKUP(Table1[[#This Row],[State Name]], Lookup!$A$2:$B$33, 2, FALSE)</f>
        <v>WB</v>
      </c>
      <c r="E2735" t="s">
        <v>229</v>
      </c>
      <c r="F2735">
        <v>2021</v>
      </c>
      <c r="G2735" t="s">
        <v>100</v>
      </c>
      <c r="H2735">
        <f t="shared" si="42"/>
        <v>11</v>
      </c>
      <c r="I2735" s="3">
        <f>DATE(Table1[[#This Row],[Year]],Table1[[#This Row],[Month_Number]],1)</f>
        <v>44501</v>
      </c>
      <c r="J2735" t="s">
        <v>84</v>
      </c>
      <c r="K2735" t="s">
        <v>2267</v>
      </c>
      <c r="L2735" t="s">
        <v>59</v>
      </c>
      <c r="M2735">
        <v>2</v>
      </c>
      <c r="N2735" t="s">
        <v>113</v>
      </c>
      <c r="O2735">
        <v>3</v>
      </c>
      <c r="P2735">
        <v>5</v>
      </c>
      <c r="Q2735" t="s">
        <v>103</v>
      </c>
      <c r="R2735" t="s">
        <v>40</v>
      </c>
      <c r="S2735" t="s">
        <v>62</v>
      </c>
      <c r="T2735" t="s">
        <v>74</v>
      </c>
      <c r="U2735" t="s">
        <v>89</v>
      </c>
      <c r="V2735">
        <v>103</v>
      </c>
      <c r="W2735">
        <v>70</v>
      </c>
      <c r="X2735" t="str">
        <f>IF(Table1[[#This Row],[Driver Age]]&lt;25,"(&lt;25) Young",IF(Table1[[#This Row],[Driver Age]]&lt;=60,"(25–60) Adult","(&gt;60) Senior"))</f>
        <v>(&gt;60) Senior</v>
      </c>
      <c r="Y2735" t="s">
        <v>75</v>
      </c>
      <c r="Z2735" t="s">
        <v>107</v>
      </c>
      <c r="AA2735" t="s">
        <v>76</v>
      </c>
      <c r="AB2735" t="s">
        <v>46</v>
      </c>
      <c r="AC2735">
        <v>3</v>
      </c>
      <c r="AD2735" t="s">
        <v>47</v>
      </c>
      <c r="AE2735" t="s">
        <v>48</v>
      </c>
      <c r="AF2735" t="s">
        <v>26</v>
      </c>
      <c r="AG2735" t="s">
        <v>50</v>
      </c>
      <c r="AH2735">
        <v>1.67</v>
      </c>
      <c r="AI2735" t="s">
        <v>51</v>
      </c>
      <c r="AJ2735" t="s">
        <v>67</v>
      </c>
    </row>
    <row r="2736" spans="1:36">
      <c r="A2736" t="s">
        <v>4124</v>
      </c>
      <c r="B2736">
        <f>1</f>
        <v>1</v>
      </c>
      <c r="C2736" t="s">
        <v>311</v>
      </c>
      <c r="D2736" t="str">
        <f>VLOOKUP(Table1[[#This Row],[State Name]], Lookup!$A$2:$B$33, 2, FALSE)</f>
        <v>JH</v>
      </c>
      <c r="E2736" t="s">
        <v>33</v>
      </c>
      <c r="F2736">
        <v>2019</v>
      </c>
      <c r="G2736" t="s">
        <v>117</v>
      </c>
      <c r="H2736">
        <f t="shared" si="42"/>
        <v>12</v>
      </c>
      <c r="I2736" s="3">
        <f>DATE(Table1[[#This Row],[Year]],Table1[[#This Row],[Month_Number]],1)</f>
        <v>43800</v>
      </c>
      <c r="J2736" t="s">
        <v>95</v>
      </c>
      <c r="K2736" t="s">
        <v>4125</v>
      </c>
      <c r="L2736" t="s">
        <v>37</v>
      </c>
      <c r="M2736">
        <v>1</v>
      </c>
      <c r="N2736" t="s">
        <v>71</v>
      </c>
      <c r="O2736">
        <v>0</v>
      </c>
      <c r="P2736">
        <v>3</v>
      </c>
      <c r="Q2736" t="s">
        <v>119</v>
      </c>
      <c r="R2736" t="s">
        <v>88</v>
      </c>
      <c r="S2736" t="s">
        <v>73</v>
      </c>
      <c r="T2736" t="s">
        <v>105</v>
      </c>
      <c r="U2736" t="s">
        <v>43</v>
      </c>
      <c r="V2736">
        <v>92</v>
      </c>
      <c r="W2736">
        <v>53</v>
      </c>
      <c r="X2736" t="str">
        <f>IF(Table1[[#This Row],[Driver Age]]&lt;25,"(&lt;25) Young",IF(Table1[[#This Row],[Driver Age]]&lt;=60,"(25–60) Adult","(&gt;60) Senior"))</f>
        <v>(25–60) Adult</v>
      </c>
      <c r="Y2736" t="s">
        <v>75</v>
      </c>
      <c r="Z2736" t="s">
        <v>90</v>
      </c>
      <c r="AA2736" t="s">
        <v>45</v>
      </c>
      <c r="AB2736" t="s">
        <v>77</v>
      </c>
      <c r="AC2736">
        <v>12</v>
      </c>
      <c r="AD2736" t="s">
        <v>135</v>
      </c>
      <c r="AE2736" t="s">
        <v>65</v>
      </c>
      <c r="AF2736" t="s">
        <v>49</v>
      </c>
      <c r="AG2736" t="s">
        <v>50</v>
      </c>
      <c r="AH2736">
        <v>0</v>
      </c>
      <c r="AI2736" t="s">
        <v>66</v>
      </c>
      <c r="AJ2736" t="s">
        <v>67</v>
      </c>
    </row>
    <row r="2737" spans="1:36">
      <c r="A2737" t="s">
        <v>4126</v>
      </c>
      <c r="B2737">
        <f>1</f>
        <v>1</v>
      </c>
      <c r="C2737" t="s">
        <v>116</v>
      </c>
      <c r="D2737" t="str">
        <f>VLOOKUP(Table1[[#This Row],[State Name]], Lookup!$A$2:$B$33, 2, FALSE)</f>
        <v>HP</v>
      </c>
      <c r="E2737" t="s">
        <v>33</v>
      </c>
      <c r="F2737">
        <v>2023</v>
      </c>
      <c r="G2737" t="s">
        <v>192</v>
      </c>
      <c r="H2737">
        <f t="shared" si="42"/>
        <v>3</v>
      </c>
      <c r="I2737" s="3">
        <f>DATE(Table1[[#This Row],[Year]],Table1[[#This Row],[Month_Number]],1)</f>
        <v>44986</v>
      </c>
      <c r="J2737" t="s">
        <v>57</v>
      </c>
      <c r="K2737" t="s">
        <v>3144</v>
      </c>
      <c r="L2737" t="s">
        <v>50</v>
      </c>
      <c r="M2737">
        <v>4</v>
      </c>
      <c r="N2737" t="s">
        <v>128</v>
      </c>
      <c r="O2737">
        <v>3</v>
      </c>
      <c r="P2737">
        <v>1</v>
      </c>
      <c r="Q2737" t="s">
        <v>39</v>
      </c>
      <c r="R2737" t="s">
        <v>88</v>
      </c>
      <c r="S2737" t="s">
        <v>73</v>
      </c>
      <c r="T2737" t="s">
        <v>42</v>
      </c>
      <c r="U2737" t="s">
        <v>106</v>
      </c>
      <c r="V2737">
        <v>41</v>
      </c>
      <c r="W2737">
        <v>46</v>
      </c>
      <c r="X2737" t="str">
        <f>IF(Table1[[#This Row],[Driver Age]]&lt;25,"(&lt;25) Young",IF(Table1[[#This Row],[Driver Age]]&lt;=60,"(25–60) Adult","(&gt;60) Senior"))</f>
        <v>(25–60) Adult</v>
      </c>
      <c r="Y2737" t="s">
        <v>75</v>
      </c>
      <c r="Z2737" t="s">
        <v>107</v>
      </c>
      <c r="AA2737" t="s">
        <v>45</v>
      </c>
      <c r="AB2737" t="s">
        <v>64</v>
      </c>
      <c r="AC2737">
        <v>11</v>
      </c>
      <c r="AD2737" t="s">
        <v>78</v>
      </c>
      <c r="AE2737" t="s">
        <v>79</v>
      </c>
      <c r="AF2737" t="s">
        <v>49</v>
      </c>
      <c r="AG2737" t="s">
        <v>50</v>
      </c>
      <c r="AH2737">
        <v>0.33</v>
      </c>
      <c r="AI2737" t="s">
        <v>108</v>
      </c>
      <c r="AJ2737" t="s">
        <v>109</v>
      </c>
    </row>
    <row r="2738" spans="1:36">
      <c r="A2738" t="s">
        <v>4127</v>
      </c>
      <c r="B2738">
        <f>1</f>
        <v>1</v>
      </c>
      <c r="C2738" t="s">
        <v>116</v>
      </c>
      <c r="D2738" t="str">
        <f>VLOOKUP(Table1[[#This Row],[State Name]], Lookup!$A$2:$B$33, 2, FALSE)</f>
        <v>HP</v>
      </c>
      <c r="E2738" t="s">
        <v>33</v>
      </c>
      <c r="F2738">
        <v>2023</v>
      </c>
      <c r="G2738" t="s">
        <v>124</v>
      </c>
      <c r="H2738">
        <f t="shared" si="42"/>
        <v>7</v>
      </c>
      <c r="I2738" s="3">
        <f>DATE(Table1[[#This Row],[Year]],Table1[[#This Row],[Month_Number]],1)</f>
        <v>45108</v>
      </c>
      <c r="J2738" t="s">
        <v>101</v>
      </c>
      <c r="K2738" t="s">
        <v>996</v>
      </c>
      <c r="L2738" t="s">
        <v>59</v>
      </c>
      <c r="M2738">
        <v>3</v>
      </c>
      <c r="N2738" t="s">
        <v>113</v>
      </c>
      <c r="O2738">
        <v>1</v>
      </c>
      <c r="P2738">
        <v>5</v>
      </c>
      <c r="Q2738" t="s">
        <v>87</v>
      </c>
      <c r="R2738" t="s">
        <v>104</v>
      </c>
      <c r="S2738" t="s">
        <v>41</v>
      </c>
      <c r="T2738" t="s">
        <v>105</v>
      </c>
      <c r="U2738" t="s">
        <v>33</v>
      </c>
      <c r="V2738">
        <v>62</v>
      </c>
      <c r="W2738">
        <v>33</v>
      </c>
      <c r="X2738" t="str">
        <f>IF(Table1[[#This Row],[Driver Age]]&lt;25,"(&lt;25) Young",IF(Table1[[#This Row],[Driver Age]]&lt;=60,"(25–60) Adult","(&gt;60) Senior"))</f>
        <v>(25–60) Adult</v>
      </c>
      <c r="Y2738" t="s">
        <v>75</v>
      </c>
      <c r="Z2738" t="s">
        <v>33</v>
      </c>
      <c r="AA2738" t="s">
        <v>76</v>
      </c>
      <c r="AB2738" t="s">
        <v>97</v>
      </c>
      <c r="AC2738">
        <v>22</v>
      </c>
      <c r="AD2738" t="s">
        <v>47</v>
      </c>
      <c r="AE2738" t="s">
        <v>79</v>
      </c>
      <c r="AF2738" t="s">
        <v>49</v>
      </c>
      <c r="AG2738" t="s">
        <v>50</v>
      </c>
      <c r="AH2738">
        <v>5</v>
      </c>
      <c r="AI2738" t="s">
        <v>80</v>
      </c>
      <c r="AJ2738" t="s">
        <v>52</v>
      </c>
    </row>
    <row r="2739" spans="1:36">
      <c r="A2739" t="s">
        <v>4128</v>
      </c>
      <c r="B2739">
        <f>1</f>
        <v>1</v>
      </c>
      <c r="C2739" t="s">
        <v>69</v>
      </c>
      <c r="D2739" t="str">
        <f>VLOOKUP(Table1[[#This Row],[State Name]], Lookup!$A$2:$B$33, 2, FALSE)</f>
        <v>CG</v>
      </c>
      <c r="E2739" t="s">
        <v>33</v>
      </c>
      <c r="F2739">
        <v>2021</v>
      </c>
      <c r="G2739" t="s">
        <v>34</v>
      </c>
      <c r="H2739">
        <f t="shared" si="42"/>
        <v>5</v>
      </c>
      <c r="I2739" s="3">
        <f>DATE(Table1[[#This Row],[Year]],Table1[[#This Row],[Month_Number]],1)</f>
        <v>44317</v>
      </c>
      <c r="J2739" t="s">
        <v>146</v>
      </c>
      <c r="K2739" t="s">
        <v>1232</v>
      </c>
      <c r="L2739" t="s">
        <v>59</v>
      </c>
      <c r="M2739">
        <v>4</v>
      </c>
      <c r="N2739" t="s">
        <v>60</v>
      </c>
      <c r="O2739">
        <v>4</v>
      </c>
      <c r="P2739">
        <v>3</v>
      </c>
      <c r="Q2739" t="s">
        <v>72</v>
      </c>
      <c r="R2739" t="s">
        <v>61</v>
      </c>
      <c r="S2739" t="s">
        <v>120</v>
      </c>
      <c r="T2739" t="s">
        <v>74</v>
      </c>
      <c r="U2739" t="s">
        <v>43</v>
      </c>
      <c r="V2739">
        <v>32</v>
      </c>
      <c r="W2739">
        <v>24</v>
      </c>
      <c r="X2739" t="str">
        <f>IF(Table1[[#This Row],[Driver Age]]&lt;25,"(&lt;25) Young",IF(Table1[[#This Row],[Driver Age]]&lt;=60,"(25–60) Adult","(&gt;60) Senior"))</f>
        <v>(&lt;25) Young</v>
      </c>
      <c r="Y2739" t="s">
        <v>75</v>
      </c>
      <c r="Z2739" t="s">
        <v>107</v>
      </c>
      <c r="AA2739" t="s">
        <v>76</v>
      </c>
      <c r="AB2739" t="s">
        <v>46</v>
      </c>
      <c r="AC2739">
        <v>18</v>
      </c>
      <c r="AD2739" t="s">
        <v>114</v>
      </c>
      <c r="AE2739" t="s">
        <v>48</v>
      </c>
      <c r="AF2739" t="s">
        <v>49</v>
      </c>
      <c r="AG2739" t="s">
        <v>50</v>
      </c>
      <c r="AH2739">
        <v>0.75</v>
      </c>
      <c r="AI2739" t="s">
        <v>168</v>
      </c>
      <c r="AJ2739" t="s">
        <v>109</v>
      </c>
    </row>
    <row r="2740" spans="1:36">
      <c r="A2740" t="s">
        <v>4129</v>
      </c>
      <c r="B2740">
        <f>1</f>
        <v>1</v>
      </c>
      <c r="C2740" t="s">
        <v>99</v>
      </c>
      <c r="D2740" t="str">
        <f>VLOOKUP(Table1[[#This Row],[State Name]], Lookup!$A$2:$B$33, 2, FALSE)</f>
        <v>ML</v>
      </c>
      <c r="E2740" t="s">
        <v>33</v>
      </c>
      <c r="F2740">
        <v>2019</v>
      </c>
      <c r="G2740" t="s">
        <v>34</v>
      </c>
      <c r="H2740">
        <f t="shared" si="42"/>
        <v>5</v>
      </c>
      <c r="I2740" s="3">
        <f>DATE(Table1[[#This Row],[Year]],Table1[[#This Row],[Month_Number]],1)</f>
        <v>43586</v>
      </c>
      <c r="J2740" t="s">
        <v>84</v>
      </c>
      <c r="K2740" t="s">
        <v>793</v>
      </c>
      <c r="L2740" t="s">
        <v>59</v>
      </c>
      <c r="M2740">
        <v>3</v>
      </c>
      <c r="N2740" t="s">
        <v>86</v>
      </c>
      <c r="O2740">
        <v>2</v>
      </c>
      <c r="P2740">
        <v>1</v>
      </c>
      <c r="Q2740" t="s">
        <v>72</v>
      </c>
      <c r="R2740" t="s">
        <v>104</v>
      </c>
      <c r="S2740" t="s">
        <v>120</v>
      </c>
      <c r="T2740" t="s">
        <v>63</v>
      </c>
      <c r="U2740" t="s">
        <v>43</v>
      </c>
      <c r="V2740">
        <v>36</v>
      </c>
      <c r="W2740">
        <v>49</v>
      </c>
      <c r="X2740" t="str">
        <f>IF(Table1[[#This Row],[Driver Age]]&lt;25,"(&lt;25) Young",IF(Table1[[#This Row],[Driver Age]]&lt;=60,"(25–60) Adult","(&gt;60) Senior"))</f>
        <v>(25–60) Adult</v>
      </c>
      <c r="Y2740" t="s">
        <v>75</v>
      </c>
      <c r="Z2740" t="s">
        <v>90</v>
      </c>
      <c r="AA2740" t="s">
        <v>76</v>
      </c>
      <c r="AB2740" t="s">
        <v>46</v>
      </c>
      <c r="AC2740">
        <v>1</v>
      </c>
      <c r="AD2740" t="s">
        <v>47</v>
      </c>
      <c r="AE2740" t="s">
        <v>65</v>
      </c>
      <c r="AF2740" t="s">
        <v>26</v>
      </c>
      <c r="AG2740" t="s">
        <v>50</v>
      </c>
      <c r="AH2740">
        <v>0.5</v>
      </c>
      <c r="AI2740" t="s">
        <v>108</v>
      </c>
      <c r="AJ2740" t="s">
        <v>109</v>
      </c>
    </row>
    <row r="2741" spans="1:36">
      <c r="A2741" t="s">
        <v>4130</v>
      </c>
      <c r="B2741">
        <f>1</f>
        <v>1</v>
      </c>
      <c r="C2741" t="s">
        <v>220</v>
      </c>
      <c r="D2741" t="str">
        <f>VLOOKUP(Table1[[#This Row],[State Name]], Lookup!$A$2:$B$33, 2, FALSE)</f>
        <v>NL</v>
      </c>
      <c r="E2741" t="s">
        <v>33</v>
      </c>
      <c r="F2741">
        <v>2023</v>
      </c>
      <c r="G2741" t="s">
        <v>100</v>
      </c>
      <c r="H2741">
        <f t="shared" si="42"/>
        <v>11</v>
      </c>
      <c r="I2741" s="3">
        <f>DATE(Table1[[#This Row],[Year]],Table1[[#This Row],[Month_Number]],1)</f>
        <v>45231</v>
      </c>
      <c r="J2741" t="s">
        <v>35</v>
      </c>
      <c r="K2741" t="s">
        <v>711</v>
      </c>
      <c r="L2741" t="s">
        <v>37</v>
      </c>
      <c r="M2741">
        <v>1</v>
      </c>
      <c r="N2741" t="s">
        <v>86</v>
      </c>
      <c r="O2741">
        <v>2</v>
      </c>
      <c r="P2741">
        <v>5</v>
      </c>
      <c r="Q2741" t="s">
        <v>39</v>
      </c>
      <c r="R2741" t="s">
        <v>104</v>
      </c>
      <c r="S2741" t="s">
        <v>120</v>
      </c>
      <c r="T2741" t="s">
        <v>74</v>
      </c>
      <c r="U2741" t="s">
        <v>89</v>
      </c>
      <c r="V2741">
        <v>113</v>
      </c>
      <c r="W2741">
        <v>69</v>
      </c>
      <c r="X2741" t="str">
        <f>IF(Table1[[#This Row],[Driver Age]]&lt;25,"(&lt;25) Young",IF(Table1[[#This Row],[Driver Age]]&lt;=60,"(25–60) Adult","(&gt;60) Senior"))</f>
        <v>(&gt;60) Senior</v>
      </c>
      <c r="Y2741" t="s">
        <v>75</v>
      </c>
      <c r="Z2741" t="s">
        <v>33</v>
      </c>
      <c r="AA2741" t="s">
        <v>45</v>
      </c>
      <c r="AB2741" t="s">
        <v>64</v>
      </c>
      <c r="AC2741">
        <v>4</v>
      </c>
      <c r="AD2741" t="s">
        <v>47</v>
      </c>
      <c r="AE2741" t="s">
        <v>79</v>
      </c>
      <c r="AF2741" t="s">
        <v>49</v>
      </c>
      <c r="AG2741" t="s">
        <v>50</v>
      </c>
      <c r="AH2741">
        <v>2.5</v>
      </c>
      <c r="AI2741" t="s">
        <v>51</v>
      </c>
      <c r="AJ2741" t="s">
        <v>81</v>
      </c>
    </row>
    <row r="2742" spans="1:36">
      <c r="A2742" t="s">
        <v>4131</v>
      </c>
      <c r="B2742">
        <f>1</f>
        <v>1</v>
      </c>
      <c r="C2742" t="s">
        <v>234</v>
      </c>
      <c r="D2742" t="str">
        <f>VLOOKUP(Table1[[#This Row],[State Name]], Lookup!$A$2:$B$33, 2, FALSE)</f>
        <v>TR</v>
      </c>
      <c r="E2742" t="s">
        <v>33</v>
      </c>
      <c r="F2742">
        <v>2020</v>
      </c>
      <c r="G2742" t="s">
        <v>124</v>
      </c>
      <c r="H2742">
        <f t="shared" si="42"/>
        <v>7</v>
      </c>
      <c r="I2742" s="3">
        <f>DATE(Table1[[#This Row],[Year]],Table1[[#This Row],[Month_Number]],1)</f>
        <v>44013</v>
      </c>
      <c r="J2742" t="s">
        <v>84</v>
      </c>
      <c r="K2742" t="s">
        <v>1519</v>
      </c>
      <c r="L2742" t="s">
        <v>37</v>
      </c>
      <c r="M2742">
        <v>2</v>
      </c>
      <c r="N2742" t="s">
        <v>38</v>
      </c>
      <c r="O2742">
        <v>6</v>
      </c>
      <c r="P2742">
        <v>4</v>
      </c>
      <c r="Q2742" t="s">
        <v>39</v>
      </c>
      <c r="R2742" t="s">
        <v>104</v>
      </c>
      <c r="S2742" t="s">
        <v>41</v>
      </c>
      <c r="T2742" t="s">
        <v>74</v>
      </c>
      <c r="U2742" t="s">
        <v>89</v>
      </c>
      <c r="V2742">
        <v>77</v>
      </c>
      <c r="W2742">
        <v>41</v>
      </c>
      <c r="X2742" t="str">
        <f>IF(Table1[[#This Row],[Driver Age]]&lt;25,"(&lt;25) Young",IF(Table1[[#This Row],[Driver Age]]&lt;=60,"(25–60) Adult","(&gt;60) Senior"))</f>
        <v>(25–60) Adult</v>
      </c>
      <c r="Y2742" t="s">
        <v>44</v>
      </c>
      <c r="Z2742" t="s">
        <v>90</v>
      </c>
      <c r="AA2742" t="s">
        <v>76</v>
      </c>
      <c r="AB2742" t="s">
        <v>77</v>
      </c>
      <c r="AC2742">
        <v>11</v>
      </c>
      <c r="AD2742" t="s">
        <v>78</v>
      </c>
      <c r="AE2742" t="s">
        <v>48</v>
      </c>
      <c r="AF2742" t="s">
        <v>26</v>
      </c>
      <c r="AG2742" t="s">
        <v>50</v>
      </c>
      <c r="AH2742">
        <v>0.67</v>
      </c>
      <c r="AI2742" t="s">
        <v>108</v>
      </c>
      <c r="AJ2742" t="s">
        <v>91</v>
      </c>
    </row>
    <row r="2743" spans="1:36">
      <c r="A2743" t="s">
        <v>4132</v>
      </c>
      <c r="B2743">
        <f>1</f>
        <v>1</v>
      </c>
      <c r="C2743" t="s">
        <v>311</v>
      </c>
      <c r="D2743" t="str">
        <f>VLOOKUP(Table1[[#This Row],[State Name]], Lookup!$A$2:$B$33, 2, FALSE)</f>
        <v>JH</v>
      </c>
      <c r="E2743" t="s">
        <v>33</v>
      </c>
      <c r="F2743">
        <v>2020</v>
      </c>
      <c r="G2743" t="s">
        <v>117</v>
      </c>
      <c r="H2743">
        <f t="shared" si="42"/>
        <v>12</v>
      </c>
      <c r="I2743" s="3">
        <f>DATE(Table1[[#This Row],[Year]],Table1[[#This Row],[Month_Number]],1)</f>
        <v>44166</v>
      </c>
      <c r="J2743" t="s">
        <v>146</v>
      </c>
      <c r="K2743" t="s">
        <v>434</v>
      </c>
      <c r="L2743" t="s">
        <v>59</v>
      </c>
      <c r="M2743">
        <v>4</v>
      </c>
      <c r="N2743" t="s">
        <v>60</v>
      </c>
      <c r="O2743">
        <v>3</v>
      </c>
      <c r="P2743">
        <v>0</v>
      </c>
      <c r="Q2743" t="s">
        <v>39</v>
      </c>
      <c r="R2743" t="s">
        <v>40</v>
      </c>
      <c r="S2743" t="s">
        <v>120</v>
      </c>
      <c r="T2743" t="s">
        <v>42</v>
      </c>
      <c r="U2743" t="s">
        <v>33</v>
      </c>
      <c r="V2743">
        <v>100</v>
      </c>
      <c r="W2743">
        <v>44</v>
      </c>
      <c r="X2743" t="str">
        <f>IF(Table1[[#This Row],[Driver Age]]&lt;25,"(&lt;25) Young",IF(Table1[[#This Row],[Driver Age]]&lt;=60,"(25–60) Adult","(&gt;60) Senior"))</f>
        <v>(25–60) Adult</v>
      </c>
      <c r="Y2743" t="s">
        <v>75</v>
      </c>
      <c r="Z2743" t="s">
        <v>90</v>
      </c>
      <c r="AA2743" t="s">
        <v>45</v>
      </c>
      <c r="AB2743" t="s">
        <v>46</v>
      </c>
      <c r="AC2743">
        <v>6</v>
      </c>
      <c r="AD2743" t="s">
        <v>78</v>
      </c>
      <c r="AE2743" t="s">
        <v>48</v>
      </c>
      <c r="AF2743" t="s">
        <v>49</v>
      </c>
      <c r="AG2743" t="s">
        <v>143</v>
      </c>
      <c r="AH2743">
        <v>0</v>
      </c>
      <c r="AI2743" t="s">
        <v>108</v>
      </c>
      <c r="AJ2743" t="s">
        <v>67</v>
      </c>
    </row>
    <row r="2744" spans="1:36">
      <c r="A2744" t="s">
        <v>4133</v>
      </c>
      <c r="B2744">
        <f>1</f>
        <v>1</v>
      </c>
      <c r="C2744" t="s">
        <v>311</v>
      </c>
      <c r="D2744" t="str">
        <f>VLOOKUP(Table1[[#This Row],[State Name]], Lookup!$A$2:$B$33, 2, FALSE)</f>
        <v>JH</v>
      </c>
      <c r="E2744" t="s">
        <v>33</v>
      </c>
      <c r="F2744">
        <v>2022</v>
      </c>
      <c r="G2744" t="s">
        <v>192</v>
      </c>
      <c r="H2744">
        <f t="shared" si="42"/>
        <v>3</v>
      </c>
      <c r="I2744" s="3">
        <f>DATE(Table1[[#This Row],[Year]],Table1[[#This Row],[Month_Number]],1)</f>
        <v>44621</v>
      </c>
      <c r="J2744" t="s">
        <v>146</v>
      </c>
      <c r="K2744" t="s">
        <v>3654</v>
      </c>
      <c r="L2744" t="s">
        <v>59</v>
      </c>
      <c r="M2744">
        <v>3</v>
      </c>
      <c r="N2744" t="s">
        <v>60</v>
      </c>
      <c r="O2744">
        <v>9</v>
      </c>
      <c r="P2744">
        <v>2</v>
      </c>
      <c r="Q2744" t="s">
        <v>119</v>
      </c>
      <c r="R2744" t="s">
        <v>88</v>
      </c>
      <c r="S2744" t="s">
        <v>41</v>
      </c>
      <c r="T2744" t="s">
        <v>105</v>
      </c>
      <c r="U2744" t="s">
        <v>106</v>
      </c>
      <c r="V2744">
        <v>89</v>
      </c>
      <c r="W2744">
        <v>25</v>
      </c>
      <c r="X2744" t="str">
        <f>IF(Table1[[#This Row],[Driver Age]]&lt;25,"(&lt;25) Young",IF(Table1[[#This Row],[Driver Age]]&lt;=60,"(25–60) Adult","(&gt;60) Senior"))</f>
        <v>(25–60) Adult</v>
      </c>
      <c r="Y2744" t="s">
        <v>75</v>
      </c>
      <c r="Z2744" t="s">
        <v>90</v>
      </c>
      <c r="AA2744" t="s">
        <v>76</v>
      </c>
      <c r="AB2744" t="s">
        <v>77</v>
      </c>
      <c r="AC2744">
        <v>8</v>
      </c>
      <c r="AD2744" t="s">
        <v>78</v>
      </c>
      <c r="AE2744" t="s">
        <v>79</v>
      </c>
      <c r="AF2744" t="s">
        <v>49</v>
      </c>
      <c r="AG2744" t="s">
        <v>50</v>
      </c>
      <c r="AH2744">
        <v>0.22</v>
      </c>
      <c r="AI2744" t="s">
        <v>80</v>
      </c>
      <c r="AJ2744" t="s">
        <v>91</v>
      </c>
    </row>
    <row r="2745" spans="1:36">
      <c r="A2745" t="s">
        <v>4134</v>
      </c>
      <c r="B2745">
        <f>1</f>
        <v>1</v>
      </c>
      <c r="C2745" t="s">
        <v>157</v>
      </c>
      <c r="D2745" t="str">
        <f>VLOOKUP(Table1[[#This Row],[State Name]], Lookup!$A$2:$B$33, 2, FALSE)</f>
        <v>KA</v>
      </c>
      <c r="E2745" t="s">
        <v>158</v>
      </c>
      <c r="F2745">
        <v>2021</v>
      </c>
      <c r="G2745" t="s">
        <v>192</v>
      </c>
      <c r="H2745">
        <f t="shared" si="42"/>
        <v>3</v>
      </c>
      <c r="I2745" s="3">
        <f>DATE(Table1[[#This Row],[Year]],Table1[[#This Row],[Month_Number]],1)</f>
        <v>44256</v>
      </c>
      <c r="J2745" t="s">
        <v>101</v>
      </c>
      <c r="K2745" t="s">
        <v>1244</v>
      </c>
      <c r="L2745" t="s">
        <v>37</v>
      </c>
      <c r="M2745">
        <v>1</v>
      </c>
      <c r="N2745" t="s">
        <v>113</v>
      </c>
      <c r="O2745">
        <v>9</v>
      </c>
      <c r="P2745">
        <v>2</v>
      </c>
      <c r="Q2745" t="s">
        <v>39</v>
      </c>
      <c r="R2745" t="s">
        <v>104</v>
      </c>
      <c r="S2745" t="s">
        <v>41</v>
      </c>
      <c r="T2745" t="s">
        <v>63</v>
      </c>
      <c r="U2745" t="s">
        <v>106</v>
      </c>
      <c r="V2745">
        <v>99</v>
      </c>
      <c r="W2745">
        <v>51</v>
      </c>
      <c r="X2745" t="str">
        <f>IF(Table1[[#This Row],[Driver Age]]&lt;25,"(&lt;25) Young",IF(Table1[[#This Row],[Driver Age]]&lt;=60,"(25–60) Adult","(&gt;60) Senior"))</f>
        <v>(25–60) Adult</v>
      </c>
      <c r="Y2745" t="s">
        <v>75</v>
      </c>
      <c r="Z2745" t="s">
        <v>90</v>
      </c>
      <c r="AA2745" t="s">
        <v>76</v>
      </c>
      <c r="AB2745" t="s">
        <v>77</v>
      </c>
      <c r="AC2745">
        <v>2</v>
      </c>
      <c r="AD2745" t="s">
        <v>47</v>
      </c>
      <c r="AE2745" t="s">
        <v>48</v>
      </c>
      <c r="AF2745" t="s">
        <v>49</v>
      </c>
      <c r="AG2745" t="s">
        <v>50</v>
      </c>
      <c r="AH2745">
        <v>0.22</v>
      </c>
      <c r="AI2745" t="s">
        <v>66</v>
      </c>
      <c r="AJ2745" t="s">
        <v>67</v>
      </c>
    </row>
    <row r="2746" spans="1:36">
      <c r="A2746" t="s">
        <v>4135</v>
      </c>
      <c r="B2746">
        <f>1</f>
        <v>1</v>
      </c>
      <c r="C2746" t="s">
        <v>286</v>
      </c>
      <c r="D2746" t="str">
        <f>VLOOKUP(Table1[[#This Row],[State Name]], Lookup!$A$2:$B$33, 2, FALSE)</f>
        <v>GA</v>
      </c>
      <c r="E2746" t="s">
        <v>33</v>
      </c>
      <c r="F2746">
        <v>2021</v>
      </c>
      <c r="G2746" t="s">
        <v>130</v>
      </c>
      <c r="H2746">
        <f t="shared" si="42"/>
        <v>4</v>
      </c>
      <c r="I2746" s="3">
        <f>DATE(Table1[[#This Row],[Year]],Table1[[#This Row],[Month_Number]],1)</f>
        <v>44287</v>
      </c>
      <c r="J2746" t="s">
        <v>35</v>
      </c>
      <c r="K2746" t="s">
        <v>4136</v>
      </c>
      <c r="L2746" t="s">
        <v>50</v>
      </c>
      <c r="M2746">
        <v>5</v>
      </c>
      <c r="N2746" t="s">
        <v>128</v>
      </c>
      <c r="O2746">
        <v>4</v>
      </c>
      <c r="P2746">
        <v>0</v>
      </c>
      <c r="Q2746" t="s">
        <v>103</v>
      </c>
      <c r="R2746" t="s">
        <v>104</v>
      </c>
      <c r="S2746" t="s">
        <v>41</v>
      </c>
      <c r="T2746" t="s">
        <v>42</v>
      </c>
      <c r="U2746" t="s">
        <v>43</v>
      </c>
      <c r="V2746">
        <v>35</v>
      </c>
      <c r="W2746">
        <v>29</v>
      </c>
      <c r="X2746" t="str">
        <f>IF(Table1[[#This Row],[Driver Age]]&lt;25,"(&lt;25) Young",IF(Table1[[#This Row],[Driver Age]]&lt;=60,"(25–60) Adult","(&gt;60) Senior"))</f>
        <v>(25–60) Adult</v>
      </c>
      <c r="Y2746" t="s">
        <v>44</v>
      </c>
      <c r="Z2746" t="s">
        <v>90</v>
      </c>
      <c r="AA2746" t="s">
        <v>76</v>
      </c>
      <c r="AB2746" t="s">
        <v>46</v>
      </c>
      <c r="AC2746">
        <v>14</v>
      </c>
      <c r="AD2746" t="s">
        <v>135</v>
      </c>
      <c r="AE2746" t="s">
        <v>48</v>
      </c>
      <c r="AF2746" t="s">
        <v>49</v>
      </c>
      <c r="AG2746" t="s">
        <v>143</v>
      </c>
      <c r="AH2746">
        <v>0</v>
      </c>
      <c r="AI2746" t="s">
        <v>80</v>
      </c>
      <c r="AJ2746" t="s">
        <v>109</v>
      </c>
    </row>
    <row r="2747" spans="1:36">
      <c r="A2747" t="s">
        <v>4137</v>
      </c>
      <c r="B2747">
        <f>1</f>
        <v>1</v>
      </c>
      <c r="C2747" t="s">
        <v>166</v>
      </c>
      <c r="D2747" t="str">
        <f>VLOOKUP(Table1[[#This Row],[State Name]], Lookup!$A$2:$B$33, 2, FALSE)</f>
        <v>MP</v>
      </c>
      <c r="E2747" t="s">
        <v>33</v>
      </c>
      <c r="F2747">
        <v>2022</v>
      </c>
      <c r="G2747" t="s">
        <v>56</v>
      </c>
      <c r="H2747">
        <f t="shared" si="42"/>
        <v>1</v>
      </c>
      <c r="I2747" s="3">
        <f>DATE(Table1[[#This Row],[Year]],Table1[[#This Row],[Month_Number]],1)</f>
        <v>44562</v>
      </c>
      <c r="J2747" t="s">
        <v>95</v>
      </c>
      <c r="K2747" t="s">
        <v>3328</v>
      </c>
      <c r="L2747" t="s">
        <v>59</v>
      </c>
      <c r="M2747">
        <v>5</v>
      </c>
      <c r="N2747" t="s">
        <v>86</v>
      </c>
      <c r="O2747">
        <v>5</v>
      </c>
      <c r="P2747">
        <v>5</v>
      </c>
      <c r="Q2747" t="s">
        <v>72</v>
      </c>
      <c r="R2747" t="s">
        <v>61</v>
      </c>
      <c r="S2747" t="s">
        <v>120</v>
      </c>
      <c r="T2747" t="s">
        <v>42</v>
      </c>
      <c r="U2747" t="s">
        <v>89</v>
      </c>
      <c r="V2747">
        <v>65</v>
      </c>
      <c r="W2747">
        <v>24</v>
      </c>
      <c r="X2747" t="str">
        <f>IF(Table1[[#This Row],[Driver Age]]&lt;25,"(&lt;25) Young",IF(Table1[[#This Row],[Driver Age]]&lt;=60,"(25–60) Adult","(&gt;60) Senior"))</f>
        <v>(&lt;25) Young</v>
      </c>
      <c r="Y2747" t="s">
        <v>44</v>
      </c>
      <c r="Z2747" t="s">
        <v>33</v>
      </c>
      <c r="AA2747" t="s">
        <v>76</v>
      </c>
      <c r="AB2747" t="s">
        <v>46</v>
      </c>
      <c r="AC2747">
        <v>22</v>
      </c>
      <c r="AD2747" t="s">
        <v>47</v>
      </c>
      <c r="AE2747" t="s">
        <v>79</v>
      </c>
      <c r="AF2747" t="s">
        <v>49</v>
      </c>
      <c r="AG2747" t="s">
        <v>50</v>
      </c>
      <c r="AH2747">
        <v>1</v>
      </c>
      <c r="AI2747" t="s">
        <v>168</v>
      </c>
      <c r="AJ2747" t="s">
        <v>52</v>
      </c>
    </row>
    <row r="2748" spans="1:36">
      <c r="A2748" t="s">
        <v>4138</v>
      </c>
      <c r="B2748">
        <f>1</f>
        <v>1</v>
      </c>
      <c r="C2748" t="s">
        <v>177</v>
      </c>
      <c r="D2748" t="str">
        <f>VLOOKUP(Table1[[#This Row],[State Name]], Lookup!$A$2:$B$33, 2, FALSE)</f>
        <v>MH</v>
      </c>
      <c r="E2748" t="s">
        <v>577</v>
      </c>
      <c r="F2748">
        <v>2018</v>
      </c>
      <c r="G2748" t="s">
        <v>192</v>
      </c>
      <c r="H2748">
        <f t="shared" si="42"/>
        <v>3</v>
      </c>
      <c r="I2748" s="3">
        <f>DATE(Table1[[#This Row],[Year]],Table1[[#This Row],[Month_Number]],1)</f>
        <v>43160</v>
      </c>
      <c r="J2748" t="s">
        <v>154</v>
      </c>
      <c r="K2748" t="s">
        <v>1936</v>
      </c>
      <c r="L2748" t="s">
        <v>37</v>
      </c>
      <c r="M2748">
        <v>5</v>
      </c>
      <c r="N2748" t="s">
        <v>113</v>
      </c>
      <c r="O2748">
        <v>0</v>
      </c>
      <c r="P2748">
        <v>4</v>
      </c>
      <c r="Q2748" t="s">
        <v>87</v>
      </c>
      <c r="R2748" t="s">
        <v>61</v>
      </c>
      <c r="S2748" t="s">
        <v>120</v>
      </c>
      <c r="T2748" t="s">
        <v>42</v>
      </c>
      <c r="U2748" t="s">
        <v>106</v>
      </c>
      <c r="V2748">
        <v>87</v>
      </c>
      <c r="W2748">
        <v>20</v>
      </c>
      <c r="X2748" t="str">
        <f>IF(Table1[[#This Row],[Driver Age]]&lt;25,"(&lt;25) Young",IF(Table1[[#This Row],[Driver Age]]&lt;=60,"(25–60) Adult","(&gt;60) Senior"))</f>
        <v>(&lt;25) Young</v>
      </c>
      <c r="Y2748" t="s">
        <v>75</v>
      </c>
      <c r="Z2748" t="s">
        <v>90</v>
      </c>
      <c r="AA2748" t="s">
        <v>45</v>
      </c>
      <c r="AB2748" t="s">
        <v>64</v>
      </c>
      <c r="AC2748">
        <v>13</v>
      </c>
      <c r="AD2748" t="s">
        <v>135</v>
      </c>
      <c r="AE2748" t="s">
        <v>65</v>
      </c>
      <c r="AF2748" t="s">
        <v>26</v>
      </c>
      <c r="AG2748" t="s">
        <v>50</v>
      </c>
      <c r="AH2748">
        <v>0</v>
      </c>
      <c r="AI2748" t="s">
        <v>168</v>
      </c>
      <c r="AJ2748" t="s">
        <v>91</v>
      </c>
    </row>
    <row r="2749" spans="1:36">
      <c r="A2749" t="s">
        <v>4139</v>
      </c>
      <c r="B2749">
        <f>1</f>
        <v>1</v>
      </c>
      <c r="C2749" t="s">
        <v>170</v>
      </c>
      <c r="D2749" t="str">
        <f>VLOOKUP(Table1[[#This Row],[State Name]], Lookup!$A$2:$B$33, 2, FALSE)</f>
        <v>PY</v>
      </c>
      <c r="E2749" t="s">
        <v>33</v>
      </c>
      <c r="F2749">
        <v>2022</v>
      </c>
      <c r="G2749" t="s">
        <v>94</v>
      </c>
      <c r="H2749">
        <f t="shared" si="42"/>
        <v>8</v>
      </c>
      <c r="I2749" s="3">
        <f>DATE(Table1[[#This Row],[Year]],Table1[[#This Row],[Month_Number]],1)</f>
        <v>44774</v>
      </c>
      <c r="J2749" t="s">
        <v>84</v>
      </c>
      <c r="K2749" t="s">
        <v>3651</v>
      </c>
      <c r="L2749" t="s">
        <v>59</v>
      </c>
      <c r="M2749">
        <v>3</v>
      </c>
      <c r="N2749" t="s">
        <v>162</v>
      </c>
      <c r="O2749">
        <v>8</v>
      </c>
      <c r="P2749">
        <v>5</v>
      </c>
      <c r="Q2749" t="s">
        <v>103</v>
      </c>
      <c r="R2749" t="s">
        <v>104</v>
      </c>
      <c r="S2749" t="s">
        <v>120</v>
      </c>
      <c r="T2749" t="s">
        <v>42</v>
      </c>
      <c r="U2749" t="s">
        <v>89</v>
      </c>
      <c r="V2749">
        <v>82</v>
      </c>
      <c r="W2749">
        <v>58</v>
      </c>
      <c r="X2749" t="str">
        <f>IF(Table1[[#This Row],[Driver Age]]&lt;25,"(&lt;25) Young",IF(Table1[[#This Row],[Driver Age]]&lt;=60,"(25–60) Adult","(&gt;60) Senior"))</f>
        <v>(25–60) Adult</v>
      </c>
      <c r="Y2749" t="s">
        <v>75</v>
      </c>
      <c r="Z2749" t="s">
        <v>90</v>
      </c>
      <c r="AA2749" t="s">
        <v>76</v>
      </c>
      <c r="AB2749" t="s">
        <v>46</v>
      </c>
      <c r="AC2749">
        <v>14</v>
      </c>
      <c r="AD2749" t="s">
        <v>135</v>
      </c>
      <c r="AE2749" t="s">
        <v>79</v>
      </c>
      <c r="AF2749" t="s">
        <v>26</v>
      </c>
      <c r="AG2749" t="s">
        <v>50</v>
      </c>
      <c r="AH2749">
        <v>0.62</v>
      </c>
      <c r="AI2749" t="s">
        <v>66</v>
      </c>
      <c r="AJ2749" t="s">
        <v>91</v>
      </c>
    </row>
    <row r="2750" spans="1:36">
      <c r="A2750" t="s">
        <v>4140</v>
      </c>
      <c r="B2750">
        <f>1</f>
        <v>1</v>
      </c>
      <c r="C2750" t="s">
        <v>318</v>
      </c>
      <c r="D2750" t="str">
        <f>VLOOKUP(Table1[[#This Row],[State Name]], Lookup!$A$2:$B$33, 2, FALSE)</f>
        <v>PB</v>
      </c>
      <c r="E2750" t="s">
        <v>33</v>
      </c>
      <c r="F2750">
        <v>2020</v>
      </c>
      <c r="G2750" t="s">
        <v>192</v>
      </c>
      <c r="H2750">
        <f t="shared" si="42"/>
        <v>3</v>
      </c>
      <c r="I2750" s="3">
        <f>DATE(Table1[[#This Row],[Year]],Table1[[#This Row],[Month_Number]],1)</f>
        <v>43891</v>
      </c>
      <c r="J2750" t="s">
        <v>154</v>
      </c>
      <c r="K2750" t="s">
        <v>363</v>
      </c>
      <c r="L2750" t="s">
        <v>59</v>
      </c>
      <c r="M2750">
        <v>5</v>
      </c>
      <c r="N2750" t="s">
        <v>162</v>
      </c>
      <c r="O2750">
        <v>0</v>
      </c>
      <c r="P2750">
        <v>5</v>
      </c>
      <c r="Q2750" t="s">
        <v>87</v>
      </c>
      <c r="R2750" t="s">
        <v>40</v>
      </c>
      <c r="S2750" t="s">
        <v>41</v>
      </c>
      <c r="T2750" t="s">
        <v>74</v>
      </c>
      <c r="U2750" t="s">
        <v>106</v>
      </c>
      <c r="V2750">
        <v>40</v>
      </c>
      <c r="W2750">
        <v>37</v>
      </c>
      <c r="X2750" t="str">
        <f>IF(Table1[[#This Row],[Driver Age]]&lt;25,"(&lt;25) Young",IF(Table1[[#This Row],[Driver Age]]&lt;=60,"(25–60) Adult","(&gt;60) Senior"))</f>
        <v>(25–60) Adult</v>
      </c>
      <c r="Y2750" t="s">
        <v>44</v>
      </c>
      <c r="Z2750" t="s">
        <v>33</v>
      </c>
      <c r="AA2750" t="s">
        <v>45</v>
      </c>
      <c r="AB2750" t="s">
        <v>97</v>
      </c>
      <c r="AC2750">
        <v>6</v>
      </c>
      <c r="AD2750" t="s">
        <v>78</v>
      </c>
      <c r="AE2750" t="s">
        <v>48</v>
      </c>
      <c r="AF2750" t="s">
        <v>26</v>
      </c>
      <c r="AG2750" t="s">
        <v>50</v>
      </c>
      <c r="AH2750">
        <v>0</v>
      </c>
      <c r="AI2750" t="s">
        <v>108</v>
      </c>
      <c r="AJ2750" t="s">
        <v>109</v>
      </c>
    </row>
    <row r="2751" spans="1:36">
      <c r="A2751" t="s">
        <v>4141</v>
      </c>
      <c r="B2751">
        <f>1</f>
        <v>1</v>
      </c>
      <c r="C2751" t="s">
        <v>197</v>
      </c>
      <c r="D2751" t="str">
        <f>VLOOKUP(Table1[[#This Row],[State Name]], Lookup!$A$2:$B$33, 2, FALSE)</f>
        <v>GJ</v>
      </c>
      <c r="E2751" t="s">
        <v>297</v>
      </c>
      <c r="F2751">
        <v>2022</v>
      </c>
      <c r="G2751" t="s">
        <v>56</v>
      </c>
      <c r="H2751">
        <f t="shared" si="42"/>
        <v>1</v>
      </c>
      <c r="I2751" s="3">
        <f>DATE(Table1[[#This Row],[Year]],Table1[[#This Row],[Month_Number]],1)</f>
        <v>44562</v>
      </c>
      <c r="J2751" t="s">
        <v>35</v>
      </c>
      <c r="K2751" t="s">
        <v>377</v>
      </c>
      <c r="L2751" t="s">
        <v>37</v>
      </c>
      <c r="M2751">
        <v>5</v>
      </c>
      <c r="N2751" t="s">
        <v>162</v>
      </c>
      <c r="O2751">
        <v>7</v>
      </c>
      <c r="P2751">
        <v>2</v>
      </c>
      <c r="Q2751" t="s">
        <v>39</v>
      </c>
      <c r="R2751" t="s">
        <v>104</v>
      </c>
      <c r="S2751" t="s">
        <v>62</v>
      </c>
      <c r="T2751" t="s">
        <v>63</v>
      </c>
      <c r="U2751" t="s">
        <v>33</v>
      </c>
      <c r="V2751">
        <v>54</v>
      </c>
      <c r="W2751">
        <v>22</v>
      </c>
      <c r="X2751" t="str">
        <f>IF(Table1[[#This Row],[Driver Age]]&lt;25,"(&lt;25) Young",IF(Table1[[#This Row],[Driver Age]]&lt;=60,"(25–60) Adult","(&gt;60) Senior"))</f>
        <v>(&lt;25) Young</v>
      </c>
      <c r="Y2751" t="s">
        <v>75</v>
      </c>
      <c r="Z2751" t="s">
        <v>90</v>
      </c>
      <c r="AA2751" t="s">
        <v>76</v>
      </c>
      <c r="AB2751" t="s">
        <v>77</v>
      </c>
      <c r="AC2751">
        <v>11</v>
      </c>
      <c r="AD2751" t="s">
        <v>78</v>
      </c>
      <c r="AE2751" t="s">
        <v>79</v>
      </c>
      <c r="AF2751" t="s">
        <v>49</v>
      </c>
      <c r="AG2751" t="s">
        <v>50</v>
      </c>
      <c r="AH2751">
        <v>0.28999999999999998</v>
      </c>
      <c r="AI2751" t="s">
        <v>168</v>
      </c>
      <c r="AJ2751" t="s">
        <v>52</v>
      </c>
    </row>
    <row r="2752" spans="1:36">
      <c r="A2752" t="s">
        <v>4142</v>
      </c>
      <c r="B2752">
        <f>1</f>
        <v>1</v>
      </c>
      <c r="C2752" t="s">
        <v>215</v>
      </c>
      <c r="D2752" t="str">
        <f>VLOOKUP(Table1[[#This Row],[State Name]], Lookup!$A$2:$B$33, 2, FALSE)</f>
        <v>KL</v>
      </c>
      <c r="E2752" t="s">
        <v>33</v>
      </c>
      <c r="F2752">
        <v>2020</v>
      </c>
      <c r="G2752" t="s">
        <v>117</v>
      </c>
      <c r="H2752">
        <f t="shared" si="42"/>
        <v>12</v>
      </c>
      <c r="I2752" s="3">
        <f>DATE(Table1[[#This Row],[Year]],Table1[[#This Row],[Month_Number]],1)</f>
        <v>44166</v>
      </c>
      <c r="J2752" t="s">
        <v>95</v>
      </c>
      <c r="K2752" t="s">
        <v>4143</v>
      </c>
      <c r="L2752" t="s">
        <v>50</v>
      </c>
      <c r="M2752">
        <v>4</v>
      </c>
      <c r="N2752" t="s">
        <v>86</v>
      </c>
      <c r="O2752">
        <v>1</v>
      </c>
      <c r="P2752">
        <v>5</v>
      </c>
      <c r="Q2752" t="s">
        <v>119</v>
      </c>
      <c r="R2752" t="s">
        <v>104</v>
      </c>
      <c r="S2752" t="s">
        <v>41</v>
      </c>
      <c r="T2752" t="s">
        <v>42</v>
      </c>
      <c r="U2752" t="s">
        <v>33</v>
      </c>
      <c r="V2752">
        <v>104</v>
      </c>
      <c r="W2752">
        <v>20</v>
      </c>
      <c r="X2752" t="str">
        <f>IF(Table1[[#This Row],[Driver Age]]&lt;25,"(&lt;25) Young",IF(Table1[[#This Row],[Driver Age]]&lt;=60,"(25–60) Adult","(&gt;60) Senior"))</f>
        <v>(&lt;25) Young</v>
      </c>
      <c r="Y2752" t="s">
        <v>75</v>
      </c>
      <c r="Z2752" t="s">
        <v>90</v>
      </c>
      <c r="AA2752" t="s">
        <v>45</v>
      </c>
      <c r="AB2752" t="s">
        <v>46</v>
      </c>
      <c r="AC2752">
        <v>14</v>
      </c>
      <c r="AD2752" t="s">
        <v>135</v>
      </c>
      <c r="AE2752" t="s">
        <v>48</v>
      </c>
      <c r="AF2752" t="s">
        <v>49</v>
      </c>
      <c r="AG2752" t="s">
        <v>50</v>
      </c>
      <c r="AH2752">
        <v>5</v>
      </c>
      <c r="AI2752" t="s">
        <v>168</v>
      </c>
      <c r="AJ2752" t="s">
        <v>67</v>
      </c>
    </row>
    <row r="2753" spans="1:36">
      <c r="A2753" t="s">
        <v>4144</v>
      </c>
      <c r="B2753">
        <f>1</f>
        <v>1</v>
      </c>
      <c r="C2753" t="s">
        <v>191</v>
      </c>
      <c r="D2753" t="str">
        <f>VLOOKUP(Table1[[#This Row],[State Name]], Lookup!$A$2:$B$33, 2, FALSE)</f>
        <v>CH</v>
      </c>
      <c r="E2753" t="s">
        <v>33</v>
      </c>
      <c r="F2753">
        <v>2018</v>
      </c>
      <c r="G2753" t="s">
        <v>192</v>
      </c>
      <c r="H2753">
        <f t="shared" si="42"/>
        <v>3</v>
      </c>
      <c r="I2753" s="3">
        <f>DATE(Table1[[#This Row],[Year]],Table1[[#This Row],[Month_Number]],1)</f>
        <v>43160</v>
      </c>
      <c r="J2753" t="s">
        <v>84</v>
      </c>
      <c r="K2753" t="s">
        <v>290</v>
      </c>
      <c r="L2753" t="s">
        <v>50</v>
      </c>
      <c r="M2753">
        <v>1</v>
      </c>
      <c r="N2753" t="s">
        <v>86</v>
      </c>
      <c r="O2753">
        <v>10</v>
      </c>
      <c r="P2753">
        <v>1</v>
      </c>
      <c r="Q2753" t="s">
        <v>103</v>
      </c>
      <c r="R2753" t="s">
        <v>61</v>
      </c>
      <c r="S2753" t="s">
        <v>41</v>
      </c>
      <c r="T2753" t="s">
        <v>74</v>
      </c>
      <c r="U2753" t="s">
        <v>106</v>
      </c>
      <c r="V2753">
        <v>31</v>
      </c>
      <c r="W2753">
        <v>30</v>
      </c>
      <c r="X2753" t="str">
        <f>IF(Table1[[#This Row],[Driver Age]]&lt;25,"(&lt;25) Young",IF(Table1[[#This Row],[Driver Age]]&lt;=60,"(25–60) Adult","(&gt;60) Senior"))</f>
        <v>(25–60) Adult</v>
      </c>
      <c r="Y2753" t="s">
        <v>75</v>
      </c>
      <c r="Z2753" t="s">
        <v>90</v>
      </c>
      <c r="AA2753" t="s">
        <v>76</v>
      </c>
      <c r="AB2753" t="s">
        <v>97</v>
      </c>
      <c r="AC2753">
        <v>5</v>
      </c>
      <c r="AD2753" t="s">
        <v>78</v>
      </c>
      <c r="AE2753" t="s">
        <v>65</v>
      </c>
      <c r="AF2753" t="s">
        <v>26</v>
      </c>
      <c r="AG2753" t="s">
        <v>50</v>
      </c>
      <c r="AH2753">
        <v>0.1</v>
      </c>
      <c r="AI2753" t="s">
        <v>80</v>
      </c>
      <c r="AJ2753" t="s">
        <v>109</v>
      </c>
    </row>
    <row r="2754" spans="1:36">
      <c r="A2754" t="s">
        <v>4145</v>
      </c>
      <c r="B2754">
        <f>1</f>
        <v>1</v>
      </c>
      <c r="C2754" t="s">
        <v>327</v>
      </c>
      <c r="D2754" t="str">
        <f>VLOOKUP(Table1[[#This Row],[State Name]], Lookup!$A$2:$B$33, 2, FALSE)</f>
        <v>MN</v>
      </c>
      <c r="E2754" t="s">
        <v>33</v>
      </c>
      <c r="F2754">
        <v>2019</v>
      </c>
      <c r="G2754" t="s">
        <v>94</v>
      </c>
      <c r="H2754">
        <f t="shared" ref="H2754:H2817" si="43">MONTH(DATEVALUE(G2754 &amp; " 5"))</f>
        <v>8</v>
      </c>
      <c r="I2754" s="3">
        <f>DATE(Table1[[#This Row],[Year]],Table1[[#This Row],[Month_Number]],1)</f>
        <v>43678</v>
      </c>
      <c r="J2754" t="s">
        <v>57</v>
      </c>
      <c r="K2754" t="s">
        <v>2162</v>
      </c>
      <c r="L2754" t="s">
        <v>50</v>
      </c>
      <c r="M2754">
        <v>4</v>
      </c>
      <c r="N2754" t="s">
        <v>162</v>
      </c>
      <c r="O2754">
        <v>6</v>
      </c>
      <c r="P2754">
        <v>5</v>
      </c>
      <c r="Q2754" t="s">
        <v>103</v>
      </c>
      <c r="R2754" t="s">
        <v>40</v>
      </c>
      <c r="S2754" t="s">
        <v>120</v>
      </c>
      <c r="T2754" t="s">
        <v>63</v>
      </c>
      <c r="U2754" t="s">
        <v>106</v>
      </c>
      <c r="V2754">
        <v>50</v>
      </c>
      <c r="W2754">
        <v>47</v>
      </c>
      <c r="X2754" t="str">
        <f>IF(Table1[[#This Row],[Driver Age]]&lt;25,"(&lt;25) Young",IF(Table1[[#This Row],[Driver Age]]&lt;=60,"(25–60) Adult","(&gt;60) Senior"))</f>
        <v>(25–60) Adult</v>
      </c>
      <c r="Y2754" t="s">
        <v>44</v>
      </c>
      <c r="Z2754" t="s">
        <v>107</v>
      </c>
      <c r="AA2754" t="s">
        <v>45</v>
      </c>
      <c r="AB2754" t="s">
        <v>64</v>
      </c>
      <c r="AC2754">
        <v>22</v>
      </c>
      <c r="AD2754" t="s">
        <v>47</v>
      </c>
      <c r="AE2754" t="s">
        <v>65</v>
      </c>
      <c r="AF2754" t="s">
        <v>49</v>
      </c>
      <c r="AG2754" t="s">
        <v>50</v>
      </c>
      <c r="AH2754">
        <v>0.83</v>
      </c>
      <c r="AI2754" t="s">
        <v>108</v>
      </c>
      <c r="AJ2754" t="s">
        <v>52</v>
      </c>
    </row>
    <row r="2755" spans="1:36">
      <c r="A2755" t="s">
        <v>4146</v>
      </c>
      <c r="B2755">
        <f>1</f>
        <v>1</v>
      </c>
      <c r="C2755" t="s">
        <v>157</v>
      </c>
      <c r="D2755" t="str">
        <f>VLOOKUP(Table1[[#This Row],[State Name]], Lookup!$A$2:$B$33, 2, FALSE)</f>
        <v>KA</v>
      </c>
      <c r="E2755" t="s">
        <v>302</v>
      </c>
      <c r="F2755">
        <v>2022</v>
      </c>
      <c r="G2755" t="s">
        <v>111</v>
      </c>
      <c r="H2755">
        <f t="shared" si="43"/>
        <v>10</v>
      </c>
      <c r="I2755" s="3">
        <f>DATE(Table1[[#This Row],[Year]],Table1[[#This Row],[Month_Number]],1)</f>
        <v>44835</v>
      </c>
      <c r="J2755" t="s">
        <v>95</v>
      </c>
      <c r="K2755" t="s">
        <v>2144</v>
      </c>
      <c r="L2755" t="s">
        <v>50</v>
      </c>
      <c r="M2755">
        <v>2</v>
      </c>
      <c r="N2755" t="s">
        <v>38</v>
      </c>
      <c r="O2755">
        <v>0</v>
      </c>
      <c r="P2755">
        <v>1</v>
      </c>
      <c r="Q2755" t="s">
        <v>119</v>
      </c>
      <c r="R2755" t="s">
        <v>61</v>
      </c>
      <c r="S2755" t="s">
        <v>73</v>
      </c>
      <c r="T2755" t="s">
        <v>74</v>
      </c>
      <c r="U2755" t="s">
        <v>106</v>
      </c>
      <c r="V2755">
        <v>119</v>
      </c>
      <c r="W2755">
        <v>32</v>
      </c>
      <c r="X2755" t="str">
        <f>IF(Table1[[#This Row],[Driver Age]]&lt;25,"(&lt;25) Young",IF(Table1[[#This Row],[Driver Age]]&lt;=60,"(25–60) Adult","(&gt;60) Senior"))</f>
        <v>(25–60) Adult</v>
      </c>
      <c r="Y2755" t="s">
        <v>44</v>
      </c>
      <c r="Z2755" t="s">
        <v>107</v>
      </c>
      <c r="AA2755" t="s">
        <v>76</v>
      </c>
      <c r="AB2755" t="s">
        <v>64</v>
      </c>
      <c r="AC2755">
        <v>22</v>
      </c>
      <c r="AD2755" t="s">
        <v>47</v>
      </c>
      <c r="AE2755" t="s">
        <v>79</v>
      </c>
      <c r="AF2755" t="s">
        <v>49</v>
      </c>
      <c r="AG2755" t="s">
        <v>50</v>
      </c>
      <c r="AH2755">
        <v>0</v>
      </c>
      <c r="AI2755" t="s">
        <v>80</v>
      </c>
      <c r="AJ2755" t="s">
        <v>81</v>
      </c>
    </row>
    <row r="2756" spans="1:36">
      <c r="A2756" t="s">
        <v>4147</v>
      </c>
      <c r="B2756">
        <f>1</f>
        <v>1</v>
      </c>
      <c r="C2756" t="s">
        <v>122</v>
      </c>
      <c r="D2756" t="str">
        <f>VLOOKUP(Table1[[#This Row],[State Name]], Lookup!$A$2:$B$33, 2, FALSE)</f>
        <v>RJ</v>
      </c>
      <c r="E2756" t="s">
        <v>123</v>
      </c>
      <c r="F2756">
        <v>2021</v>
      </c>
      <c r="G2756" t="s">
        <v>130</v>
      </c>
      <c r="H2756">
        <f t="shared" si="43"/>
        <v>4</v>
      </c>
      <c r="I2756" s="3">
        <f>DATE(Table1[[#This Row],[Year]],Table1[[#This Row],[Month_Number]],1)</f>
        <v>44287</v>
      </c>
      <c r="J2756" t="s">
        <v>57</v>
      </c>
      <c r="K2756" t="s">
        <v>1082</v>
      </c>
      <c r="L2756" t="s">
        <v>50</v>
      </c>
      <c r="M2756">
        <v>1</v>
      </c>
      <c r="N2756" t="s">
        <v>86</v>
      </c>
      <c r="O2756">
        <v>9</v>
      </c>
      <c r="P2756">
        <v>4</v>
      </c>
      <c r="Q2756" t="s">
        <v>87</v>
      </c>
      <c r="R2756" t="s">
        <v>40</v>
      </c>
      <c r="S2756" t="s">
        <v>62</v>
      </c>
      <c r="T2756" t="s">
        <v>105</v>
      </c>
      <c r="U2756" t="s">
        <v>106</v>
      </c>
      <c r="V2756">
        <v>69</v>
      </c>
      <c r="W2756">
        <v>58</v>
      </c>
      <c r="X2756" t="str">
        <f>IF(Table1[[#This Row],[Driver Age]]&lt;25,"(&lt;25) Young",IF(Table1[[#This Row],[Driver Age]]&lt;=60,"(25–60) Adult","(&gt;60) Senior"))</f>
        <v>(25–60) Adult</v>
      </c>
      <c r="Y2756" t="s">
        <v>75</v>
      </c>
      <c r="Z2756" t="s">
        <v>90</v>
      </c>
      <c r="AA2756" t="s">
        <v>45</v>
      </c>
      <c r="AB2756" t="s">
        <v>64</v>
      </c>
      <c r="AC2756">
        <v>22</v>
      </c>
      <c r="AD2756" t="s">
        <v>47</v>
      </c>
      <c r="AE2756" t="s">
        <v>48</v>
      </c>
      <c r="AF2756" t="s">
        <v>49</v>
      </c>
      <c r="AG2756" t="s">
        <v>50</v>
      </c>
      <c r="AH2756">
        <v>0.44</v>
      </c>
      <c r="AI2756" t="s">
        <v>66</v>
      </c>
      <c r="AJ2756" t="s">
        <v>52</v>
      </c>
    </row>
    <row r="2757" spans="1:36">
      <c r="A2757" t="s">
        <v>4148</v>
      </c>
      <c r="B2757">
        <f>1</f>
        <v>1</v>
      </c>
      <c r="C2757" t="s">
        <v>206</v>
      </c>
      <c r="D2757" t="str">
        <f>VLOOKUP(Table1[[#This Row],[State Name]], Lookup!$A$2:$B$33, 2, FALSE)</f>
        <v>OD</v>
      </c>
      <c r="E2757" t="s">
        <v>33</v>
      </c>
      <c r="F2757">
        <v>2022</v>
      </c>
      <c r="G2757" t="s">
        <v>192</v>
      </c>
      <c r="H2757">
        <f t="shared" si="43"/>
        <v>3</v>
      </c>
      <c r="I2757" s="3">
        <f>DATE(Table1[[#This Row],[Year]],Table1[[#This Row],[Month_Number]],1)</f>
        <v>44621</v>
      </c>
      <c r="J2757" t="s">
        <v>95</v>
      </c>
      <c r="K2757" t="s">
        <v>383</v>
      </c>
      <c r="L2757" t="s">
        <v>50</v>
      </c>
      <c r="M2757">
        <v>3</v>
      </c>
      <c r="N2757" t="s">
        <v>162</v>
      </c>
      <c r="O2757">
        <v>4</v>
      </c>
      <c r="P2757">
        <v>3</v>
      </c>
      <c r="Q2757" t="s">
        <v>39</v>
      </c>
      <c r="R2757" t="s">
        <v>88</v>
      </c>
      <c r="S2757" t="s">
        <v>62</v>
      </c>
      <c r="T2757" t="s">
        <v>42</v>
      </c>
      <c r="U2757" t="s">
        <v>43</v>
      </c>
      <c r="V2757">
        <v>119</v>
      </c>
      <c r="W2757">
        <v>43</v>
      </c>
      <c r="X2757" t="str">
        <f>IF(Table1[[#This Row],[Driver Age]]&lt;25,"(&lt;25) Young",IF(Table1[[#This Row],[Driver Age]]&lt;=60,"(25–60) Adult","(&gt;60) Senior"))</f>
        <v>(25–60) Adult</v>
      </c>
      <c r="Y2757" t="s">
        <v>44</v>
      </c>
      <c r="Z2757" t="s">
        <v>90</v>
      </c>
      <c r="AA2757" t="s">
        <v>45</v>
      </c>
      <c r="AB2757" t="s">
        <v>97</v>
      </c>
      <c r="AC2757">
        <v>3</v>
      </c>
      <c r="AD2757" t="s">
        <v>47</v>
      </c>
      <c r="AE2757" t="s">
        <v>79</v>
      </c>
      <c r="AF2757" t="s">
        <v>49</v>
      </c>
      <c r="AG2757" t="s">
        <v>50</v>
      </c>
      <c r="AH2757">
        <v>0.75</v>
      </c>
      <c r="AI2757" t="s">
        <v>108</v>
      </c>
      <c r="AJ2757" t="s">
        <v>81</v>
      </c>
    </row>
    <row r="2758" spans="1:36">
      <c r="A2758" t="s">
        <v>4149</v>
      </c>
      <c r="B2758">
        <f>1</f>
        <v>1</v>
      </c>
      <c r="C2758" t="s">
        <v>166</v>
      </c>
      <c r="D2758" t="str">
        <f>VLOOKUP(Table1[[#This Row],[State Name]], Lookup!$A$2:$B$33, 2, FALSE)</f>
        <v>MP</v>
      </c>
      <c r="E2758" t="s">
        <v>33</v>
      </c>
      <c r="F2758">
        <v>2018</v>
      </c>
      <c r="G2758" t="s">
        <v>83</v>
      </c>
      <c r="H2758">
        <f t="shared" si="43"/>
        <v>6</v>
      </c>
      <c r="I2758" s="3">
        <f>DATE(Table1[[#This Row],[Year]],Table1[[#This Row],[Month_Number]],1)</f>
        <v>43252</v>
      </c>
      <c r="J2758" t="s">
        <v>95</v>
      </c>
      <c r="K2758" t="s">
        <v>929</v>
      </c>
      <c r="L2758" t="s">
        <v>37</v>
      </c>
      <c r="M2758">
        <v>2</v>
      </c>
      <c r="N2758" t="s">
        <v>86</v>
      </c>
      <c r="O2758">
        <v>10</v>
      </c>
      <c r="P2758">
        <v>4</v>
      </c>
      <c r="Q2758" t="s">
        <v>87</v>
      </c>
      <c r="R2758" t="s">
        <v>61</v>
      </c>
      <c r="S2758" t="s">
        <v>41</v>
      </c>
      <c r="T2758" t="s">
        <v>42</v>
      </c>
      <c r="U2758" t="s">
        <v>33</v>
      </c>
      <c r="V2758">
        <v>95</v>
      </c>
      <c r="W2758">
        <v>28</v>
      </c>
      <c r="X2758" t="str">
        <f>IF(Table1[[#This Row],[Driver Age]]&lt;25,"(&lt;25) Young",IF(Table1[[#This Row],[Driver Age]]&lt;=60,"(25–60) Adult","(&gt;60) Senior"))</f>
        <v>(25–60) Adult</v>
      </c>
      <c r="Y2758" t="s">
        <v>44</v>
      </c>
      <c r="Z2758" t="s">
        <v>33</v>
      </c>
      <c r="AA2758" t="s">
        <v>76</v>
      </c>
      <c r="AB2758" t="s">
        <v>64</v>
      </c>
      <c r="AC2758">
        <v>16</v>
      </c>
      <c r="AD2758" t="s">
        <v>135</v>
      </c>
      <c r="AE2758" t="s">
        <v>65</v>
      </c>
      <c r="AF2758" t="s">
        <v>49</v>
      </c>
      <c r="AG2758" t="s">
        <v>50</v>
      </c>
      <c r="AH2758">
        <v>0.4</v>
      </c>
      <c r="AI2758" t="s">
        <v>80</v>
      </c>
      <c r="AJ2758" t="s">
        <v>67</v>
      </c>
    </row>
    <row r="2759" spans="1:36">
      <c r="A2759" t="s">
        <v>4150</v>
      </c>
      <c r="B2759">
        <f>1</f>
        <v>1</v>
      </c>
      <c r="C2759" t="s">
        <v>32</v>
      </c>
      <c r="D2759" t="str">
        <f>VLOOKUP(Table1[[#This Row],[State Name]], Lookup!$A$2:$B$33, 2, FALSE)</f>
        <v>JK</v>
      </c>
      <c r="E2759" t="s">
        <v>33</v>
      </c>
      <c r="F2759">
        <v>2020</v>
      </c>
      <c r="G2759" t="s">
        <v>130</v>
      </c>
      <c r="H2759">
        <f t="shared" si="43"/>
        <v>4</v>
      </c>
      <c r="I2759" s="3">
        <f>DATE(Table1[[#This Row],[Year]],Table1[[#This Row],[Month_Number]],1)</f>
        <v>43922</v>
      </c>
      <c r="J2759" t="s">
        <v>146</v>
      </c>
      <c r="K2759" t="s">
        <v>216</v>
      </c>
      <c r="L2759" t="s">
        <v>50</v>
      </c>
      <c r="M2759">
        <v>2</v>
      </c>
      <c r="N2759" t="s">
        <v>38</v>
      </c>
      <c r="O2759">
        <v>7</v>
      </c>
      <c r="P2759">
        <v>0</v>
      </c>
      <c r="Q2759" t="s">
        <v>39</v>
      </c>
      <c r="R2759" t="s">
        <v>40</v>
      </c>
      <c r="S2759" t="s">
        <v>41</v>
      </c>
      <c r="T2759" t="s">
        <v>74</v>
      </c>
      <c r="U2759" t="s">
        <v>106</v>
      </c>
      <c r="V2759">
        <v>74</v>
      </c>
      <c r="W2759">
        <v>67</v>
      </c>
      <c r="X2759" t="str">
        <f>IF(Table1[[#This Row],[Driver Age]]&lt;25,"(&lt;25) Young",IF(Table1[[#This Row],[Driver Age]]&lt;=60,"(25–60) Adult","(&gt;60) Senior"))</f>
        <v>(&gt;60) Senior</v>
      </c>
      <c r="Y2759" t="s">
        <v>44</v>
      </c>
      <c r="Z2759" t="s">
        <v>90</v>
      </c>
      <c r="AA2759" t="s">
        <v>76</v>
      </c>
      <c r="AB2759" t="s">
        <v>64</v>
      </c>
      <c r="AC2759">
        <v>16</v>
      </c>
      <c r="AD2759" t="s">
        <v>135</v>
      </c>
      <c r="AE2759" t="s">
        <v>48</v>
      </c>
      <c r="AF2759" t="s">
        <v>49</v>
      </c>
      <c r="AG2759" t="s">
        <v>143</v>
      </c>
      <c r="AH2759">
        <v>0</v>
      </c>
      <c r="AI2759" t="s">
        <v>51</v>
      </c>
      <c r="AJ2759" t="s">
        <v>91</v>
      </c>
    </row>
    <row r="2760" spans="1:36">
      <c r="A2760" t="s">
        <v>4151</v>
      </c>
      <c r="B2760">
        <f>1</f>
        <v>1</v>
      </c>
      <c r="C2760" t="s">
        <v>220</v>
      </c>
      <c r="D2760" t="str">
        <f>VLOOKUP(Table1[[#This Row],[State Name]], Lookup!$A$2:$B$33, 2, FALSE)</f>
        <v>NL</v>
      </c>
      <c r="E2760" t="s">
        <v>33</v>
      </c>
      <c r="F2760">
        <v>2023</v>
      </c>
      <c r="G2760" t="s">
        <v>111</v>
      </c>
      <c r="H2760">
        <f t="shared" si="43"/>
        <v>10</v>
      </c>
      <c r="I2760" s="3">
        <f>DATE(Table1[[#This Row],[Year]],Table1[[#This Row],[Month_Number]],1)</f>
        <v>45200</v>
      </c>
      <c r="J2760" t="s">
        <v>35</v>
      </c>
      <c r="K2760" t="s">
        <v>2319</v>
      </c>
      <c r="L2760" t="s">
        <v>50</v>
      </c>
      <c r="M2760">
        <v>5</v>
      </c>
      <c r="N2760" t="s">
        <v>86</v>
      </c>
      <c r="O2760">
        <v>9</v>
      </c>
      <c r="P2760">
        <v>1</v>
      </c>
      <c r="Q2760" t="s">
        <v>72</v>
      </c>
      <c r="R2760" t="s">
        <v>88</v>
      </c>
      <c r="S2760" t="s">
        <v>62</v>
      </c>
      <c r="T2760" t="s">
        <v>42</v>
      </c>
      <c r="U2760" t="s">
        <v>33</v>
      </c>
      <c r="V2760">
        <v>63</v>
      </c>
      <c r="W2760">
        <v>40</v>
      </c>
      <c r="X2760" t="str">
        <f>IF(Table1[[#This Row],[Driver Age]]&lt;25,"(&lt;25) Young",IF(Table1[[#This Row],[Driver Age]]&lt;=60,"(25–60) Adult","(&gt;60) Senior"))</f>
        <v>(25–60) Adult</v>
      </c>
      <c r="Y2760" t="s">
        <v>75</v>
      </c>
      <c r="Z2760" t="s">
        <v>107</v>
      </c>
      <c r="AA2760" t="s">
        <v>45</v>
      </c>
      <c r="AB2760" t="s">
        <v>64</v>
      </c>
      <c r="AC2760">
        <v>7</v>
      </c>
      <c r="AD2760" t="s">
        <v>78</v>
      </c>
      <c r="AE2760" t="s">
        <v>79</v>
      </c>
      <c r="AF2760" t="s">
        <v>49</v>
      </c>
      <c r="AG2760" t="s">
        <v>50</v>
      </c>
      <c r="AH2760">
        <v>0.11</v>
      </c>
      <c r="AI2760" t="s">
        <v>108</v>
      </c>
      <c r="AJ2760" t="s">
        <v>52</v>
      </c>
    </row>
    <row r="2761" spans="1:36">
      <c r="A2761" t="s">
        <v>4152</v>
      </c>
      <c r="B2761">
        <f>1</f>
        <v>1</v>
      </c>
      <c r="C2761" t="s">
        <v>177</v>
      </c>
      <c r="D2761" t="str">
        <f>VLOOKUP(Table1[[#This Row],[State Name]], Lookup!$A$2:$B$33, 2, FALSE)</f>
        <v>MH</v>
      </c>
      <c r="E2761" t="s">
        <v>577</v>
      </c>
      <c r="F2761">
        <v>2020</v>
      </c>
      <c r="G2761" t="s">
        <v>192</v>
      </c>
      <c r="H2761">
        <f t="shared" si="43"/>
        <v>3</v>
      </c>
      <c r="I2761" s="3">
        <f>DATE(Table1[[#This Row],[Year]],Table1[[#This Row],[Month_Number]],1)</f>
        <v>43891</v>
      </c>
      <c r="J2761" t="s">
        <v>95</v>
      </c>
      <c r="K2761" t="s">
        <v>2209</v>
      </c>
      <c r="L2761" t="s">
        <v>37</v>
      </c>
      <c r="M2761">
        <v>1</v>
      </c>
      <c r="N2761" t="s">
        <v>60</v>
      </c>
      <c r="O2761">
        <v>6</v>
      </c>
      <c r="P2761">
        <v>3</v>
      </c>
      <c r="Q2761" t="s">
        <v>39</v>
      </c>
      <c r="R2761" t="s">
        <v>104</v>
      </c>
      <c r="S2761" t="s">
        <v>62</v>
      </c>
      <c r="T2761" t="s">
        <v>42</v>
      </c>
      <c r="U2761" t="s">
        <v>43</v>
      </c>
      <c r="V2761">
        <v>44</v>
      </c>
      <c r="W2761">
        <v>27</v>
      </c>
      <c r="X2761" t="str">
        <f>IF(Table1[[#This Row],[Driver Age]]&lt;25,"(&lt;25) Young",IF(Table1[[#This Row],[Driver Age]]&lt;=60,"(25–60) Adult","(&gt;60) Senior"))</f>
        <v>(25–60) Adult</v>
      </c>
      <c r="Y2761" t="s">
        <v>75</v>
      </c>
      <c r="Z2761" t="s">
        <v>90</v>
      </c>
      <c r="AA2761" t="s">
        <v>45</v>
      </c>
      <c r="AB2761" t="s">
        <v>97</v>
      </c>
      <c r="AC2761">
        <v>8</v>
      </c>
      <c r="AD2761" t="s">
        <v>78</v>
      </c>
      <c r="AE2761" t="s">
        <v>48</v>
      </c>
      <c r="AF2761" t="s">
        <v>49</v>
      </c>
      <c r="AG2761" t="s">
        <v>50</v>
      </c>
      <c r="AH2761">
        <v>0.5</v>
      </c>
      <c r="AI2761" t="s">
        <v>80</v>
      </c>
      <c r="AJ2761" t="s">
        <v>109</v>
      </c>
    </row>
    <row r="2762" spans="1:36">
      <c r="A2762" t="s">
        <v>4153</v>
      </c>
      <c r="B2762">
        <f>1</f>
        <v>1</v>
      </c>
      <c r="C2762" t="s">
        <v>311</v>
      </c>
      <c r="D2762" t="str">
        <f>VLOOKUP(Table1[[#This Row],[State Name]], Lookup!$A$2:$B$33, 2, FALSE)</f>
        <v>JH</v>
      </c>
      <c r="E2762" t="s">
        <v>33</v>
      </c>
      <c r="F2762">
        <v>2023</v>
      </c>
      <c r="G2762" t="s">
        <v>171</v>
      </c>
      <c r="H2762">
        <f t="shared" si="43"/>
        <v>2</v>
      </c>
      <c r="I2762" s="3">
        <f>DATE(Table1[[#This Row],[Year]],Table1[[#This Row],[Month_Number]],1)</f>
        <v>44958</v>
      </c>
      <c r="J2762" t="s">
        <v>35</v>
      </c>
      <c r="K2762" t="s">
        <v>2192</v>
      </c>
      <c r="L2762" t="s">
        <v>59</v>
      </c>
      <c r="M2762">
        <v>1</v>
      </c>
      <c r="N2762" t="s">
        <v>128</v>
      </c>
      <c r="O2762">
        <v>8</v>
      </c>
      <c r="P2762">
        <v>4</v>
      </c>
      <c r="Q2762" t="s">
        <v>39</v>
      </c>
      <c r="R2762" t="s">
        <v>40</v>
      </c>
      <c r="S2762" t="s">
        <v>73</v>
      </c>
      <c r="T2762" t="s">
        <v>74</v>
      </c>
      <c r="U2762" t="s">
        <v>89</v>
      </c>
      <c r="V2762">
        <v>84</v>
      </c>
      <c r="W2762">
        <v>68</v>
      </c>
      <c r="X2762" t="str">
        <f>IF(Table1[[#This Row],[Driver Age]]&lt;25,"(&lt;25) Young",IF(Table1[[#This Row],[Driver Age]]&lt;=60,"(25–60) Adult","(&gt;60) Senior"))</f>
        <v>(&gt;60) Senior</v>
      </c>
      <c r="Y2762" t="s">
        <v>44</v>
      </c>
      <c r="Z2762" t="s">
        <v>107</v>
      </c>
      <c r="AA2762" t="s">
        <v>76</v>
      </c>
      <c r="AB2762" t="s">
        <v>77</v>
      </c>
      <c r="AC2762">
        <v>20</v>
      </c>
      <c r="AD2762" t="s">
        <v>114</v>
      </c>
      <c r="AE2762" t="s">
        <v>79</v>
      </c>
      <c r="AF2762" t="s">
        <v>49</v>
      </c>
      <c r="AG2762" t="s">
        <v>50</v>
      </c>
      <c r="AH2762">
        <v>0.5</v>
      </c>
      <c r="AI2762" t="s">
        <v>51</v>
      </c>
      <c r="AJ2762" t="s">
        <v>91</v>
      </c>
    </row>
    <row r="2763" spans="1:36">
      <c r="A2763" t="s">
        <v>4154</v>
      </c>
      <c r="B2763">
        <f>1</f>
        <v>1</v>
      </c>
      <c r="C2763" t="s">
        <v>191</v>
      </c>
      <c r="D2763" t="str">
        <f>VLOOKUP(Table1[[#This Row],[State Name]], Lookup!$A$2:$B$33, 2, FALSE)</f>
        <v>CH</v>
      </c>
      <c r="E2763" t="s">
        <v>33</v>
      </c>
      <c r="F2763">
        <v>2022</v>
      </c>
      <c r="G2763" t="s">
        <v>111</v>
      </c>
      <c r="H2763">
        <f t="shared" si="43"/>
        <v>10</v>
      </c>
      <c r="I2763" s="3">
        <f>DATE(Table1[[#This Row],[Year]],Table1[[#This Row],[Month_Number]],1)</f>
        <v>44835</v>
      </c>
      <c r="J2763" t="s">
        <v>35</v>
      </c>
      <c r="K2763" t="s">
        <v>4155</v>
      </c>
      <c r="L2763" t="s">
        <v>59</v>
      </c>
      <c r="M2763">
        <v>5</v>
      </c>
      <c r="N2763" t="s">
        <v>162</v>
      </c>
      <c r="O2763">
        <v>5</v>
      </c>
      <c r="P2763">
        <v>4</v>
      </c>
      <c r="Q2763" t="s">
        <v>119</v>
      </c>
      <c r="R2763" t="s">
        <v>104</v>
      </c>
      <c r="S2763" t="s">
        <v>41</v>
      </c>
      <c r="T2763" t="s">
        <v>74</v>
      </c>
      <c r="U2763" t="s">
        <v>43</v>
      </c>
      <c r="V2763">
        <v>43</v>
      </c>
      <c r="W2763">
        <v>45</v>
      </c>
      <c r="X2763" t="str">
        <f>IF(Table1[[#This Row],[Driver Age]]&lt;25,"(&lt;25) Young",IF(Table1[[#This Row],[Driver Age]]&lt;=60,"(25–60) Adult","(&gt;60) Senior"))</f>
        <v>(25–60) Adult</v>
      </c>
      <c r="Y2763" t="s">
        <v>44</v>
      </c>
      <c r="Z2763" t="s">
        <v>33</v>
      </c>
      <c r="AA2763" t="s">
        <v>45</v>
      </c>
      <c r="AB2763" t="s">
        <v>97</v>
      </c>
      <c r="AC2763">
        <v>17</v>
      </c>
      <c r="AD2763" t="s">
        <v>114</v>
      </c>
      <c r="AE2763" t="s">
        <v>79</v>
      </c>
      <c r="AF2763" t="s">
        <v>49</v>
      </c>
      <c r="AG2763" t="s">
        <v>50</v>
      </c>
      <c r="AH2763">
        <v>0.8</v>
      </c>
      <c r="AI2763" t="s">
        <v>108</v>
      </c>
      <c r="AJ2763" t="s">
        <v>109</v>
      </c>
    </row>
    <row r="2764" spans="1:36">
      <c r="A2764" t="s">
        <v>4156</v>
      </c>
      <c r="B2764">
        <f>1</f>
        <v>1</v>
      </c>
      <c r="C2764" t="s">
        <v>327</v>
      </c>
      <c r="D2764" t="str">
        <f>VLOOKUP(Table1[[#This Row],[State Name]], Lookup!$A$2:$B$33, 2, FALSE)</f>
        <v>MN</v>
      </c>
      <c r="E2764" t="s">
        <v>33</v>
      </c>
      <c r="F2764">
        <v>2023</v>
      </c>
      <c r="G2764" t="s">
        <v>192</v>
      </c>
      <c r="H2764">
        <f t="shared" si="43"/>
        <v>3</v>
      </c>
      <c r="I2764" s="3">
        <f>DATE(Table1[[#This Row],[Year]],Table1[[#This Row],[Month_Number]],1)</f>
        <v>44986</v>
      </c>
      <c r="J2764" t="s">
        <v>146</v>
      </c>
      <c r="K2764" t="s">
        <v>1210</v>
      </c>
      <c r="L2764" t="s">
        <v>59</v>
      </c>
      <c r="M2764">
        <v>4</v>
      </c>
      <c r="N2764" t="s">
        <v>162</v>
      </c>
      <c r="O2764">
        <v>1</v>
      </c>
      <c r="P2764">
        <v>0</v>
      </c>
      <c r="Q2764" t="s">
        <v>103</v>
      </c>
      <c r="R2764" t="s">
        <v>61</v>
      </c>
      <c r="S2764" t="s">
        <v>73</v>
      </c>
      <c r="T2764" t="s">
        <v>105</v>
      </c>
      <c r="U2764" t="s">
        <v>43</v>
      </c>
      <c r="V2764">
        <v>66</v>
      </c>
      <c r="W2764">
        <v>69</v>
      </c>
      <c r="X2764" t="str">
        <f>IF(Table1[[#This Row],[Driver Age]]&lt;25,"(&lt;25) Young",IF(Table1[[#This Row],[Driver Age]]&lt;=60,"(25–60) Adult","(&gt;60) Senior"))</f>
        <v>(&gt;60) Senior</v>
      </c>
      <c r="Y2764" t="s">
        <v>44</v>
      </c>
      <c r="Z2764" t="s">
        <v>107</v>
      </c>
      <c r="AA2764" t="s">
        <v>76</v>
      </c>
      <c r="AB2764" t="s">
        <v>46</v>
      </c>
      <c r="AC2764">
        <v>3</v>
      </c>
      <c r="AD2764" t="s">
        <v>47</v>
      </c>
      <c r="AE2764" t="s">
        <v>79</v>
      </c>
      <c r="AF2764" t="s">
        <v>49</v>
      </c>
      <c r="AG2764" t="s">
        <v>143</v>
      </c>
      <c r="AH2764">
        <v>0</v>
      </c>
      <c r="AI2764" t="s">
        <v>51</v>
      </c>
      <c r="AJ2764" t="s">
        <v>52</v>
      </c>
    </row>
    <row r="2765" spans="1:36">
      <c r="A2765" t="s">
        <v>4157</v>
      </c>
      <c r="B2765">
        <f>1</f>
        <v>1</v>
      </c>
      <c r="C2765" t="s">
        <v>270</v>
      </c>
      <c r="D2765" t="str">
        <f>VLOOKUP(Table1[[#This Row],[State Name]], Lookup!$A$2:$B$33, 2, FALSE)</f>
        <v>HR</v>
      </c>
      <c r="E2765" t="s">
        <v>33</v>
      </c>
      <c r="F2765">
        <v>2018</v>
      </c>
      <c r="G2765" t="s">
        <v>124</v>
      </c>
      <c r="H2765">
        <f t="shared" si="43"/>
        <v>7</v>
      </c>
      <c r="I2765" s="3">
        <f>DATE(Table1[[#This Row],[Year]],Table1[[#This Row],[Month_Number]],1)</f>
        <v>43282</v>
      </c>
      <c r="J2765" t="s">
        <v>35</v>
      </c>
      <c r="K2765" t="s">
        <v>1022</v>
      </c>
      <c r="L2765" t="s">
        <v>59</v>
      </c>
      <c r="M2765">
        <v>2</v>
      </c>
      <c r="N2765" t="s">
        <v>71</v>
      </c>
      <c r="O2765">
        <v>9</v>
      </c>
      <c r="P2765">
        <v>5</v>
      </c>
      <c r="Q2765" t="s">
        <v>72</v>
      </c>
      <c r="R2765" t="s">
        <v>61</v>
      </c>
      <c r="S2765" t="s">
        <v>41</v>
      </c>
      <c r="T2765" t="s">
        <v>105</v>
      </c>
      <c r="U2765" t="s">
        <v>43</v>
      </c>
      <c r="V2765">
        <v>75</v>
      </c>
      <c r="W2765">
        <v>48</v>
      </c>
      <c r="X2765" t="str">
        <f>IF(Table1[[#This Row],[Driver Age]]&lt;25,"(&lt;25) Young",IF(Table1[[#This Row],[Driver Age]]&lt;=60,"(25–60) Adult","(&gt;60) Senior"))</f>
        <v>(25–60) Adult</v>
      </c>
      <c r="Y2765" t="s">
        <v>44</v>
      </c>
      <c r="Z2765" t="s">
        <v>107</v>
      </c>
      <c r="AA2765" t="s">
        <v>76</v>
      </c>
      <c r="AB2765" t="s">
        <v>77</v>
      </c>
      <c r="AC2765">
        <v>20</v>
      </c>
      <c r="AD2765" t="s">
        <v>114</v>
      </c>
      <c r="AE2765" t="s">
        <v>65</v>
      </c>
      <c r="AF2765" t="s">
        <v>49</v>
      </c>
      <c r="AG2765" t="s">
        <v>50</v>
      </c>
      <c r="AH2765">
        <v>0.56000000000000005</v>
      </c>
      <c r="AI2765" t="s">
        <v>108</v>
      </c>
      <c r="AJ2765" t="s">
        <v>91</v>
      </c>
    </row>
    <row r="2766" spans="1:36">
      <c r="A2766" t="s">
        <v>4158</v>
      </c>
      <c r="B2766">
        <f>1</f>
        <v>1</v>
      </c>
      <c r="C2766" t="s">
        <v>311</v>
      </c>
      <c r="D2766" t="str">
        <f>VLOOKUP(Table1[[#This Row],[State Name]], Lookup!$A$2:$B$33, 2, FALSE)</f>
        <v>JH</v>
      </c>
      <c r="E2766" t="s">
        <v>33</v>
      </c>
      <c r="F2766">
        <v>2022</v>
      </c>
      <c r="G2766" t="s">
        <v>138</v>
      </c>
      <c r="H2766">
        <f t="shared" si="43"/>
        <v>9</v>
      </c>
      <c r="I2766" s="3">
        <f>DATE(Table1[[#This Row],[Year]],Table1[[#This Row],[Month_Number]],1)</f>
        <v>44805</v>
      </c>
      <c r="J2766" t="s">
        <v>95</v>
      </c>
      <c r="K2766" t="s">
        <v>3790</v>
      </c>
      <c r="L2766" t="s">
        <v>37</v>
      </c>
      <c r="M2766">
        <v>4</v>
      </c>
      <c r="N2766" t="s">
        <v>162</v>
      </c>
      <c r="O2766">
        <v>2</v>
      </c>
      <c r="P2766">
        <v>2</v>
      </c>
      <c r="Q2766" t="s">
        <v>39</v>
      </c>
      <c r="R2766" t="s">
        <v>40</v>
      </c>
      <c r="S2766" t="s">
        <v>120</v>
      </c>
      <c r="T2766" t="s">
        <v>74</v>
      </c>
      <c r="U2766" t="s">
        <v>106</v>
      </c>
      <c r="V2766">
        <v>44</v>
      </c>
      <c r="W2766">
        <v>65</v>
      </c>
      <c r="X2766" t="str">
        <f>IF(Table1[[#This Row],[Driver Age]]&lt;25,"(&lt;25) Young",IF(Table1[[#This Row],[Driver Age]]&lt;=60,"(25–60) Adult","(&gt;60) Senior"))</f>
        <v>(&gt;60) Senior</v>
      </c>
      <c r="Y2766" t="s">
        <v>75</v>
      </c>
      <c r="Z2766" t="s">
        <v>107</v>
      </c>
      <c r="AA2766" t="s">
        <v>76</v>
      </c>
      <c r="AB2766" t="s">
        <v>46</v>
      </c>
      <c r="AC2766">
        <v>4</v>
      </c>
      <c r="AD2766" t="s">
        <v>47</v>
      </c>
      <c r="AE2766" t="s">
        <v>79</v>
      </c>
      <c r="AF2766" t="s">
        <v>49</v>
      </c>
      <c r="AG2766" t="s">
        <v>50</v>
      </c>
      <c r="AH2766">
        <v>1</v>
      </c>
      <c r="AI2766" t="s">
        <v>51</v>
      </c>
      <c r="AJ2766" t="s">
        <v>109</v>
      </c>
    </row>
    <row r="2767" spans="1:36">
      <c r="A2767" t="s">
        <v>4159</v>
      </c>
      <c r="B2767">
        <f>1</f>
        <v>1</v>
      </c>
      <c r="C2767" t="s">
        <v>206</v>
      </c>
      <c r="D2767" t="str">
        <f>VLOOKUP(Table1[[#This Row],[State Name]], Lookup!$A$2:$B$33, 2, FALSE)</f>
        <v>OD</v>
      </c>
      <c r="E2767" t="s">
        <v>33</v>
      </c>
      <c r="F2767">
        <v>2021</v>
      </c>
      <c r="G2767" t="s">
        <v>100</v>
      </c>
      <c r="H2767">
        <f t="shared" si="43"/>
        <v>11</v>
      </c>
      <c r="I2767" s="3">
        <f>DATE(Table1[[#This Row],[Year]],Table1[[#This Row],[Month_Number]],1)</f>
        <v>44501</v>
      </c>
      <c r="J2767" t="s">
        <v>154</v>
      </c>
      <c r="K2767" t="s">
        <v>259</v>
      </c>
      <c r="L2767" t="s">
        <v>59</v>
      </c>
      <c r="M2767">
        <v>4</v>
      </c>
      <c r="N2767" t="s">
        <v>128</v>
      </c>
      <c r="O2767">
        <v>2</v>
      </c>
      <c r="P2767">
        <v>1</v>
      </c>
      <c r="Q2767" t="s">
        <v>87</v>
      </c>
      <c r="R2767" t="s">
        <v>40</v>
      </c>
      <c r="S2767" t="s">
        <v>73</v>
      </c>
      <c r="T2767" t="s">
        <v>74</v>
      </c>
      <c r="U2767" t="s">
        <v>33</v>
      </c>
      <c r="V2767">
        <v>30</v>
      </c>
      <c r="W2767">
        <v>56</v>
      </c>
      <c r="X2767" t="str">
        <f>IF(Table1[[#This Row],[Driver Age]]&lt;25,"(&lt;25) Young",IF(Table1[[#This Row],[Driver Age]]&lt;=60,"(25–60) Adult","(&gt;60) Senior"))</f>
        <v>(25–60) Adult</v>
      </c>
      <c r="Y2767" t="s">
        <v>44</v>
      </c>
      <c r="Z2767" t="s">
        <v>90</v>
      </c>
      <c r="AA2767" t="s">
        <v>45</v>
      </c>
      <c r="AB2767" t="s">
        <v>46</v>
      </c>
      <c r="AC2767">
        <v>20</v>
      </c>
      <c r="AD2767" t="s">
        <v>114</v>
      </c>
      <c r="AE2767" t="s">
        <v>48</v>
      </c>
      <c r="AF2767" t="s">
        <v>26</v>
      </c>
      <c r="AG2767" t="s">
        <v>50</v>
      </c>
      <c r="AH2767">
        <v>0.5</v>
      </c>
      <c r="AI2767" t="s">
        <v>66</v>
      </c>
      <c r="AJ2767" t="s">
        <v>109</v>
      </c>
    </row>
    <row r="2768" spans="1:36">
      <c r="A2768" t="s">
        <v>4160</v>
      </c>
      <c r="B2768">
        <f>1</f>
        <v>1</v>
      </c>
      <c r="C2768" t="s">
        <v>177</v>
      </c>
      <c r="D2768" t="str">
        <f>VLOOKUP(Table1[[#This Row],[State Name]], Lookup!$A$2:$B$33, 2, FALSE)</f>
        <v>MH</v>
      </c>
      <c r="E2768" t="s">
        <v>178</v>
      </c>
      <c r="F2768">
        <v>2020</v>
      </c>
      <c r="G2768" t="s">
        <v>83</v>
      </c>
      <c r="H2768">
        <f t="shared" si="43"/>
        <v>6</v>
      </c>
      <c r="I2768" s="3">
        <f>DATE(Table1[[#This Row],[Year]],Table1[[#This Row],[Month_Number]],1)</f>
        <v>43983</v>
      </c>
      <c r="J2768" t="s">
        <v>95</v>
      </c>
      <c r="K2768" t="s">
        <v>4161</v>
      </c>
      <c r="L2768" t="s">
        <v>37</v>
      </c>
      <c r="M2768">
        <v>2</v>
      </c>
      <c r="N2768" t="s">
        <v>162</v>
      </c>
      <c r="O2768">
        <v>6</v>
      </c>
      <c r="P2768">
        <v>4</v>
      </c>
      <c r="Q2768" t="s">
        <v>72</v>
      </c>
      <c r="R2768" t="s">
        <v>88</v>
      </c>
      <c r="S2768" t="s">
        <v>41</v>
      </c>
      <c r="T2768" t="s">
        <v>74</v>
      </c>
      <c r="U2768" t="s">
        <v>106</v>
      </c>
      <c r="V2768">
        <v>118</v>
      </c>
      <c r="W2768">
        <v>18</v>
      </c>
      <c r="X2768" t="str">
        <f>IF(Table1[[#This Row],[Driver Age]]&lt;25,"(&lt;25) Young",IF(Table1[[#This Row],[Driver Age]]&lt;=60,"(25–60) Adult","(&gt;60) Senior"))</f>
        <v>(&lt;25) Young</v>
      </c>
      <c r="Y2768" t="s">
        <v>75</v>
      </c>
      <c r="Z2768" t="s">
        <v>90</v>
      </c>
      <c r="AA2768" t="s">
        <v>45</v>
      </c>
      <c r="AB2768" t="s">
        <v>97</v>
      </c>
      <c r="AC2768">
        <v>2</v>
      </c>
      <c r="AD2768" t="s">
        <v>47</v>
      </c>
      <c r="AE2768" t="s">
        <v>48</v>
      </c>
      <c r="AF2768" t="s">
        <v>49</v>
      </c>
      <c r="AG2768" t="s">
        <v>50</v>
      </c>
      <c r="AH2768">
        <v>0.67</v>
      </c>
      <c r="AI2768" t="s">
        <v>168</v>
      </c>
      <c r="AJ2768" t="s">
        <v>81</v>
      </c>
    </row>
    <row r="2769" spans="1:36">
      <c r="A2769" t="s">
        <v>4162</v>
      </c>
      <c r="B2769">
        <f>1</f>
        <v>1</v>
      </c>
      <c r="C2769" t="s">
        <v>211</v>
      </c>
      <c r="D2769" t="str">
        <f>VLOOKUP(Table1[[#This Row],[State Name]], Lookup!$A$2:$B$33, 2, FALSE)</f>
        <v>WB</v>
      </c>
      <c r="E2769" t="s">
        <v>229</v>
      </c>
      <c r="F2769">
        <v>2023</v>
      </c>
      <c r="G2769" t="s">
        <v>117</v>
      </c>
      <c r="H2769">
        <f t="shared" si="43"/>
        <v>12</v>
      </c>
      <c r="I2769" s="3">
        <f>DATE(Table1[[#This Row],[Year]],Table1[[#This Row],[Month_Number]],1)</f>
        <v>45261</v>
      </c>
      <c r="J2769" t="s">
        <v>35</v>
      </c>
      <c r="K2769" t="s">
        <v>1424</v>
      </c>
      <c r="L2769" t="s">
        <v>50</v>
      </c>
      <c r="M2769">
        <v>5</v>
      </c>
      <c r="N2769" t="s">
        <v>60</v>
      </c>
      <c r="O2769">
        <v>10</v>
      </c>
      <c r="P2769">
        <v>5</v>
      </c>
      <c r="Q2769" t="s">
        <v>72</v>
      </c>
      <c r="R2769" t="s">
        <v>61</v>
      </c>
      <c r="S2769" t="s">
        <v>41</v>
      </c>
      <c r="T2769" t="s">
        <v>63</v>
      </c>
      <c r="U2769" t="s">
        <v>33</v>
      </c>
      <c r="V2769">
        <v>35</v>
      </c>
      <c r="W2769">
        <v>21</v>
      </c>
      <c r="X2769" t="str">
        <f>IF(Table1[[#This Row],[Driver Age]]&lt;25,"(&lt;25) Young",IF(Table1[[#This Row],[Driver Age]]&lt;=60,"(25–60) Adult","(&gt;60) Senior"))</f>
        <v>(&lt;25) Young</v>
      </c>
      <c r="Y2769" t="s">
        <v>75</v>
      </c>
      <c r="Z2769" t="s">
        <v>33</v>
      </c>
      <c r="AA2769" t="s">
        <v>76</v>
      </c>
      <c r="AB2769" t="s">
        <v>77</v>
      </c>
      <c r="AC2769">
        <v>14</v>
      </c>
      <c r="AD2769" t="s">
        <v>135</v>
      </c>
      <c r="AE2769" t="s">
        <v>79</v>
      </c>
      <c r="AF2769" t="s">
        <v>49</v>
      </c>
      <c r="AG2769" t="s">
        <v>50</v>
      </c>
      <c r="AH2769">
        <v>0.5</v>
      </c>
      <c r="AI2769" t="s">
        <v>168</v>
      </c>
      <c r="AJ2769" t="s">
        <v>109</v>
      </c>
    </row>
    <row r="2770" spans="1:36">
      <c r="A2770" t="s">
        <v>4163</v>
      </c>
      <c r="B2770">
        <f>1</f>
        <v>1</v>
      </c>
      <c r="C2770" t="s">
        <v>152</v>
      </c>
      <c r="D2770" t="str">
        <f>VLOOKUP(Table1[[#This Row],[State Name]], Lookup!$A$2:$B$33, 2, FALSE)</f>
        <v>AP</v>
      </c>
      <c r="E2770" t="s">
        <v>273</v>
      </c>
      <c r="F2770">
        <v>2019</v>
      </c>
      <c r="G2770" t="s">
        <v>117</v>
      </c>
      <c r="H2770">
        <f t="shared" si="43"/>
        <v>12</v>
      </c>
      <c r="I2770" s="3">
        <f>DATE(Table1[[#This Row],[Year]],Table1[[#This Row],[Month_Number]],1)</f>
        <v>43800</v>
      </c>
      <c r="J2770" t="s">
        <v>95</v>
      </c>
      <c r="K2770" t="s">
        <v>900</v>
      </c>
      <c r="L2770" t="s">
        <v>50</v>
      </c>
      <c r="M2770">
        <v>4</v>
      </c>
      <c r="N2770" t="s">
        <v>113</v>
      </c>
      <c r="O2770">
        <v>0</v>
      </c>
      <c r="P2770">
        <v>0</v>
      </c>
      <c r="Q2770" t="s">
        <v>103</v>
      </c>
      <c r="R2770" t="s">
        <v>104</v>
      </c>
      <c r="S2770" t="s">
        <v>41</v>
      </c>
      <c r="T2770" t="s">
        <v>63</v>
      </c>
      <c r="U2770" t="s">
        <v>89</v>
      </c>
      <c r="V2770">
        <v>82</v>
      </c>
      <c r="W2770">
        <v>52</v>
      </c>
      <c r="X2770" t="str">
        <f>IF(Table1[[#This Row],[Driver Age]]&lt;25,"(&lt;25) Young",IF(Table1[[#This Row],[Driver Age]]&lt;=60,"(25–60) Adult","(&gt;60) Senior"))</f>
        <v>(25–60) Adult</v>
      </c>
      <c r="Y2770" t="s">
        <v>75</v>
      </c>
      <c r="Z2770" t="s">
        <v>90</v>
      </c>
      <c r="AA2770" t="s">
        <v>45</v>
      </c>
      <c r="AB2770" t="s">
        <v>64</v>
      </c>
      <c r="AC2770">
        <v>1</v>
      </c>
      <c r="AD2770" t="s">
        <v>47</v>
      </c>
      <c r="AE2770" t="s">
        <v>65</v>
      </c>
      <c r="AF2770" t="s">
        <v>49</v>
      </c>
      <c r="AG2770" t="s">
        <v>143</v>
      </c>
      <c r="AH2770">
        <v>0</v>
      </c>
      <c r="AI2770" t="s">
        <v>66</v>
      </c>
      <c r="AJ2770" t="s">
        <v>91</v>
      </c>
    </row>
    <row r="2771" spans="1:36">
      <c r="A2771" t="s">
        <v>4164</v>
      </c>
      <c r="B2771">
        <f>1</f>
        <v>1</v>
      </c>
      <c r="C2771" t="s">
        <v>206</v>
      </c>
      <c r="D2771" t="str">
        <f>VLOOKUP(Table1[[#This Row],[State Name]], Lookup!$A$2:$B$33, 2, FALSE)</f>
        <v>OD</v>
      </c>
      <c r="E2771" t="s">
        <v>33</v>
      </c>
      <c r="F2771">
        <v>2023</v>
      </c>
      <c r="G2771" t="s">
        <v>100</v>
      </c>
      <c r="H2771">
        <f t="shared" si="43"/>
        <v>11</v>
      </c>
      <c r="I2771" s="3">
        <f>DATE(Table1[[#This Row],[Year]],Table1[[#This Row],[Month_Number]],1)</f>
        <v>45231</v>
      </c>
      <c r="J2771" t="s">
        <v>154</v>
      </c>
      <c r="K2771" t="s">
        <v>4165</v>
      </c>
      <c r="L2771" t="s">
        <v>37</v>
      </c>
      <c r="M2771">
        <v>5</v>
      </c>
      <c r="N2771" t="s">
        <v>38</v>
      </c>
      <c r="O2771">
        <v>8</v>
      </c>
      <c r="P2771">
        <v>1</v>
      </c>
      <c r="Q2771" t="s">
        <v>119</v>
      </c>
      <c r="R2771" t="s">
        <v>104</v>
      </c>
      <c r="S2771" t="s">
        <v>62</v>
      </c>
      <c r="T2771" t="s">
        <v>105</v>
      </c>
      <c r="U2771" t="s">
        <v>106</v>
      </c>
      <c r="V2771">
        <v>68</v>
      </c>
      <c r="W2771">
        <v>30</v>
      </c>
      <c r="X2771" t="str">
        <f>IF(Table1[[#This Row],[Driver Age]]&lt;25,"(&lt;25) Young",IF(Table1[[#This Row],[Driver Age]]&lt;=60,"(25–60) Adult","(&gt;60) Senior"))</f>
        <v>(25–60) Adult</v>
      </c>
      <c r="Y2771" t="s">
        <v>75</v>
      </c>
      <c r="Z2771" t="s">
        <v>107</v>
      </c>
      <c r="AA2771" t="s">
        <v>76</v>
      </c>
      <c r="AB2771" t="s">
        <v>77</v>
      </c>
      <c r="AC2771">
        <v>4</v>
      </c>
      <c r="AD2771" t="s">
        <v>47</v>
      </c>
      <c r="AE2771" t="s">
        <v>79</v>
      </c>
      <c r="AF2771" t="s">
        <v>26</v>
      </c>
      <c r="AG2771" t="s">
        <v>50</v>
      </c>
      <c r="AH2771">
        <v>0.12</v>
      </c>
      <c r="AI2771" t="s">
        <v>80</v>
      </c>
      <c r="AJ2771" t="s">
        <v>52</v>
      </c>
    </row>
    <row r="2772" spans="1:36">
      <c r="A2772" t="s">
        <v>4166</v>
      </c>
      <c r="B2772">
        <f>1</f>
        <v>1</v>
      </c>
      <c r="C2772" t="s">
        <v>170</v>
      </c>
      <c r="D2772" t="str">
        <f>VLOOKUP(Table1[[#This Row],[State Name]], Lookup!$A$2:$B$33, 2, FALSE)</f>
        <v>PY</v>
      </c>
      <c r="E2772" t="s">
        <v>33</v>
      </c>
      <c r="F2772">
        <v>2022</v>
      </c>
      <c r="G2772" t="s">
        <v>192</v>
      </c>
      <c r="H2772">
        <f t="shared" si="43"/>
        <v>3</v>
      </c>
      <c r="I2772" s="3">
        <f>DATE(Table1[[#This Row],[Year]],Table1[[#This Row],[Month_Number]],1)</f>
        <v>44621</v>
      </c>
      <c r="J2772" t="s">
        <v>101</v>
      </c>
      <c r="K2772" t="s">
        <v>1091</v>
      </c>
      <c r="L2772" t="s">
        <v>59</v>
      </c>
      <c r="M2772">
        <v>4</v>
      </c>
      <c r="N2772" t="s">
        <v>113</v>
      </c>
      <c r="O2772">
        <v>9</v>
      </c>
      <c r="P2772">
        <v>3</v>
      </c>
      <c r="Q2772" t="s">
        <v>72</v>
      </c>
      <c r="R2772" t="s">
        <v>40</v>
      </c>
      <c r="S2772" t="s">
        <v>41</v>
      </c>
      <c r="T2772" t="s">
        <v>105</v>
      </c>
      <c r="U2772" t="s">
        <v>89</v>
      </c>
      <c r="V2772">
        <v>61</v>
      </c>
      <c r="W2772">
        <v>24</v>
      </c>
      <c r="X2772" t="str">
        <f>IF(Table1[[#This Row],[Driver Age]]&lt;25,"(&lt;25) Young",IF(Table1[[#This Row],[Driver Age]]&lt;=60,"(25–60) Adult","(&gt;60) Senior"))</f>
        <v>(&lt;25) Young</v>
      </c>
      <c r="Y2772" t="s">
        <v>75</v>
      </c>
      <c r="Z2772" t="s">
        <v>90</v>
      </c>
      <c r="AA2772" t="s">
        <v>76</v>
      </c>
      <c r="AB2772" t="s">
        <v>97</v>
      </c>
      <c r="AC2772">
        <v>4</v>
      </c>
      <c r="AD2772" t="s">
        <v>47</v>
      </c>
      <c r="AE2772" t="s">
        <v>79</v>
      </c>
      <c r="AF2772" t="s">
        <v>49</v>
      </c>
      <c r="AG2772" t="s">
        <v>50</v>
      </c>
      <c r="AH2772">
        <v>0.33</v>
      </c>
      <c r="AI2772" t="s">
        <v>168</v>
      </c>
      <c r="AJ2772" t="s">
        <v>52</v>
      </c>
    </row>
    <row r="2773" spans="1:36">
      <c r="A2773" t="s">
        <v>4167</v>
      </c>
      <c r="B2773">
        <f>1</f>
        <v>1</v>
      </c>
      <c r="C2773" t="s">
        <v>170</v>
      </c>
      <c r="D2773" t="str">
        <f>VLOOKUP(Table1[[#This Row],[State Name]], Lookup!$A$2:$B$33, 2, FALSE)</f>
        <v>PY</v>
      </c>
      <c r="E2773" t="s">
        <v>33</v>
      </c>
      <c r="F2773">
        <v>2019</v>
      </c>
      <c r="G2773" t="s">
        <v>94</v>
      </c>
      <c r="H2773">
        <f t="shared" si="43"/>
        <v>8</v>
      </c>
      <c r="I2773" s="3">
        <f>DATE(Table1[[#This Row],[Year]],Table1[[#This Row],[Month_Number]],1)</f>
        <v>43678</v>
      </c>
      <c r="J2773" t="s">
        <v>101</v>
      </c>
      <c r="K2773" t="s">
        <v>4168</v>
      </c>
      <c r="L2773" t="s">
        <v>59</v>
      </c>
      <c r="M2773">
        <v>2</v>
      </c>
      <c r="N2773" t="s">
        <v>71</v>
      </c>
      <c r="O2773">
        <v>3</v>
      </c>
      <c r="P2773">
        <v>5</v>
      </c>
      <c r="Q2773" t="s">
        <v>72</v>
      </c>
      <c r="R2773" t="s">
        <v>104</v>
      </c>
      <c r="S2773" t="s">
        <v>120</v>
      </c>
      <c r="T2773" t="s">
        <v>42</v>
      </c>
      <c r="U2773" t="s">
        <v>33</v>
      </c>
      <c r="V2773">
        <v>35</v>
      </c>
      <c r="W2773">
        <v>48</v>
      </c>
      <c r="X2773" t="str">
        <f>IF(Table1[[#This Row],[Driver Age]]&lt;25,"(&lt;25) Young",IF(Table1[[#This Row],[Driver Age]]&lt;=60,"(25–60) Adult","(&gt;60) Senior"))</f>
        <v>(25–60) Adult</v>
      </c>
      <c r="Y2773" t="s">
        <v>75</v>
      </c>
      <c r="Z2773" t="s">
        <v>33</v>
      </c>
      <c r="AA2773" t="s">
        <v>45</v>
      </c>
      <c r="AB2773" t="s">
        <v>46</v>
      </c>
      <c r="AC2773">
        <v>5</v>
      </c>
      <c r="AD2773" t="s">
        <v>78</v>
      </c>
      <c r="AE2773" t="s">
        <v>65</v>
      </c>
      <c r="AF2773" t="s">
        <v>49</v>
      </c>
      <c r="AG2773" t="s">
        <v>50</v>
      </c>
      <c r="AH2773">
        <v>1.67</v>
      </c>
      <c r="AI2773" t="s">
        <v>108</v>
      </c>
      <c r="AJ2773" t="s">
        <v>109</v>
      </c>
    </row>
    <row r="2774" spans="1:36">
      <c r="A2774" t="s">
        <v>4169</v>
      </c>
      <c r="B2774">
        <f>1</f>
        <v>1</v>
      </c>
      <c r="C2774" t="s">
        <v>170</v>
      </c>
      <c r="D2774" t="str">
        <f>VLOOKUP(Table1[[#This Row],[State Name]], Lookup!$A$2:$B$33, 2, FALSE)</f>
        <v>PY</v>
      </c>
      <c r="E2774" t="s">
        <v>33</v>
      </c>
      <c r="F2774">
        <v>2018</v>
      </c>
      <c r="G2774" t="s">
        <v>56</v>
      </c>
      <c r="H2774">
        <f t="shared" si="43"/>
        <v>1</v>
      </c>
      <c r="I2774" s="3">
        <f>DATE(Table1[[#This Row],[Year]],Table1[[#This Row],[Month_Number]],1)</f>
        <v>43101</v>
      </c>
      <c r="J2774" t="s">
        <v>95</v>
      </c>
      <c r="K2774" t="s">
        <v>2859</v>
      </c>
      <c r="L2774" t="s">
        <v>50</v>
      </c>
      <c r="M2774">
        <v>2</v>
      </c>
      <c r="N2774" t="s">
        <v>162</v>
      </c>
      <c r="O2774">
        <v>4</v>
      </c>
      <c r="P2774">
        <v>3</v>
      </c>
      <c r="Q2774" t="s">
        <v>72</v>
      </c>
      <c r="R2774" t="s">
        <v>40</v>
      </c>
      <c r="S2774" t="s">
        <v>62</v>
      </c>
      <c r="T2774" t="s">
        <v>105</v>
      </c>
      <c r="U2774" t="s">
        <v>106</v>
      </c>
      <c r="V2774">
        <v>86</v>
      </c>
      <c r="W2774">
        <v>47</v>
      </c>
      <c r="X2774" t="str">
        <f>IF(Table1[[#This Row],[Driver Age]]&lt;25,"(&lt;25) Young",IF(Table1[[#This Row],[Driver Age]]&lt;=60,"(25–60) Adult","(&gt;60) Senior"))</f>
        <v>(25–60) Adult</v>
      </c>
      <c r="Y2774" t="s">
        <v>44</v>
      </c>
      <c r="Z2774" t="s">
        <v>33</v>
      </c>
      <c r="AA2774" t="s">
        <v>76</v>
      </c>
      <c r="AB2774" t="s">
        <v>97</v>
      </c>
      <c r="AC2774">
        <v>10</v>
      </c>
      <c r="AD2774" t="s">
        <v>78</v>
      </c>
      <c r="AE2774" t="s">
        <v>65</v>
      </c>
      <c r="AF2774" t="s">
        <v>49</v>
      </c>
      <c r="AG2774" t="s">
        <v>50</v>
      </c>
      <c r="AH2774">
        <v>0.75</v>
      </c>
      <c r="AI2774" t="s">
        <v>108</v>
      </c>
      <c r="AJ2774" t="s">
        <v>91</v>
      </c>
    </row>
    <row r="2775" spans="1:36">
      <c r="A2775" t="s">
        <v>4170</v>
      </c>
      <c r="B2775">
        <f>1</f>
        <v>1</v>
      </c>
      <c r="C2775" t="s">
        <v>307</v>
      </c>
      <c r="D2775" t="str">
        <f>VLOOKUP(Table1[[#This Row],[State Name]], Lookup!$A$2:$B$33, 2, FALSE)</f>
        <v>DL</v>
      </c>
      <c r="E2775" t="s">
        <v>472</v>
      </c>
      <c r="F2775">
        <v>2019</v>
      </c>
      <c r="G2775" t="s">
        <v>124</v>
      </c>
      <c r="H2775">
        <f t="shared" si="43"/>
        <v>7</v>
      </c>
      <c r="I2775" s="3">
        <f>DATE(Table1[[#This Row],[Year]],Table1[[#This Row],[Month_Number]],1)</f>
        <v>43647</v>
      </c>
      <c r="J2775" t="s">
        <v>95</v>
      </c>
      <c r="K2775" t="s">
        <v>4171</v>
      </c>
      <c r="L2775" t="s">
        <v>59</v>
      </c>
      <c r="M2775">
        <v>1</v>
      </c>
      <c r="N2775" t="s">
        <v>162</v>
      </c>
      <c r="O2775">
        <v>6</v>
      </c>
      <c r="P2775">
        <v>4</v>
      </c>
      <c r="Q2775" t="s">
        <v>119</v>
      </c>
      <c r="R2775" t="s">
        <v>104</v>
      </c>
      <c r="S2775" t="s">
        <v>73</v>
      </c>
      <c r="T2775" t="s">
        <v>74</v>
      </c>
      <c r="U2775" t="s">
        <v>33</v>
      </c>
      <c r="V2775">
        <v>108</v>
      </c>
      <c r="W2775">
        <v>37</v>
      </c>
      <c r="X2775" t="str">
        <f>IF(Table1[[#This Row],[Driver Age]]&lt;25,"(&lt;25) Young",IF(Table1[[#This Row],[Driver Age]]&lt;=60,"(25–60) Adult","(&gt;60) Senior"))</f>
        <v>(25–60) Adult</v>
      </c>
      <c r="Y2775" t="s">
        <v>44</v>
      </c>
      <c r="Z2775" t="s">
        <v>90</v>
      </c>
      <c r="AA2775" t="s">
        <v>45</v>
      </c>
      <c r="AB2775" t="s">
        <v>77</v>
      </c>
      <c r="AC2775">
        <v>0</v>
      </c>
      <c r="AD2775" t="s">
        <v>47</v>
      </c>
      <c r="AE2775" t="s">
        <v>65</v>
      </c>
      <c r="AF2775" t="s">
        <v>49</v>
      </c>
      <c r="AG2775" t="s">
        <v>50</v>
      </c>
      <c r="AH2775">
        <v>0.67</v>
      </c>
      <c r="AI2775" t="s">
        <v>108</v>
      </c>
      <c r="AJ2775" t="s">
        <v>67</v>
      </c>
    </row>
    <row r="2776" spans="1:36">
      <c r="A2776" t="s">
        <v>4172</v>
      </c>
      <c r="B2776">
        <f>1</f>
        <v>1</v>
      </c>
      <c r="C2776" t="s">
        <v>270</v>
      </c>
      <c r="D2776" t="str">
        <f>VLOOKUP(Table1[[#This Row],[State Name]], Lookup!$A$2:$B$33, 2, FALSE)</f>
        <v>HR</v>
      </c>
      <c r="E2776" t="s">
        <v>33</v>
      </c>
      <c r="F2776">
        <v>2022</v>
      </c>
      <c r="G2776" t="s">
        <v>171</v>
      </c>
      <c r="H2776">
        <f t="shared" si="43"/>
        <v>2</v>
      </c>
      <c r="I2776" s="3">
        <f>DATE(Table1[[#This Row],[Year]],Table1[[#This Row],[Month_Number]],1)</f>
        <v>44593</v>
      </c>
      <c r="J2776" t="s">
        <v>84</v>
      </c>
      <c r="K2776" t="s">
        <v>4173</v>
      </c>
      <c r="L2776" t="s">
        <v>50</v>
      </c>
      <c r="M2776">
        <v>4</v>
      </c>
      <c r="N2776" t="s">
        <v>128</v>
      </c>
      <c r="O2776">
        <v>3</v>
      </c>
      <c r="P2776">
        <v>1</v>
      </c>
      <c r="Q2776" t="s">
        <v>39</v>
      </c>
      <c r="R2776" t="s">
        <v>61</v>
      </c>
      <c r="S2776" t="s">
        <v>73</v>
      </c>
      <c r="T2776" t="s">
        <v>105</v>
      </c>
      <c r="U2776" t="s">
        <v>106</v>
      </c>
      <c r="V2776">
        <v>39</v>
      </c>
      <c r="W2776">
        <v>54</v>
      </c>
      <c r="X2776" t="str">
        <f>IF(Table1[[#This Row],[Driver Age]]&lt;25,"(&lt;25) Young",IF(Table1[[#This Row],[Driver Age]]&lt;=60,"(25–60) Adult","(&gt;60) Senior"))</f>
        <v>(25–60) Adult</v>
      </c>
      <c r="Y2776" t="s">
        <v>75</v>
      </c>
      <c r="Z2776" t="s">
        <v>107</v>
      </c>
      <c r="AA2776" t="s">
        <v>76</v>
      </c>
      <c r="AB2776" t="s">
        <v>97</v>
      </c>
      <c r="AC2776">
        <v>7</v>
      </c>
      <c r="AD2776" t="s">
        <v>78</v>
      </c>
      <c r="AE2776" t="s">
        <v>79</v>
      </c>
      <c r="AF2776" t="s">
        <v>26</v>
      </c>
      <c r="AG2776" t="s">
        <v>50</v>
      </c>
      <c r="AH2776">
        <v>0.33</v>
      </c>
      <c r="AI2776" t="s">
        <v>66</v>
      </c>
      <c r="AJ2776" t="s">
        <v>109</v>
      </c>
    </row>
    <row r="2777" spans="1:36">
      <c r="A2777" t="s">
        <v>4174</v>
      </c>
      <c r="B2777">
        <f>1</f>
        <v>1</v>
      </c>
      <c r="C2777" t="s">
        <v>99</v>
      </c>
      <c r="D2777" t="str">
        <f>VLOOKUP(Table1[[#This Row],[State Name]], Lookup!$A$2:$B$33, 2, FALSE)</f>
        <v>ML</v>
      </c>
      <c r="E2777" t="s">
        <v>33</v>
      </c>
      <c r="F2777">
        <v>2018</v>
      </c>
      <c r="G2777" t="s">
        <v>94</v>
      </c>
      <c r="H2777">
        <f t="shared" si="43"/>
        <v>8</v>
      </c>
      <c r="I2777" s="3">
        <f>DATE(Table1[[#This Row],[Year]],Table1[[#This Row],[Month_Number]],1)</f>
        <v>43313</v>
      </c>
      <c r="J2777" t="s">
        <v>146</v>
      </c>
      <c r="K2777" t="s">
        <v>1189</v>
      </c>
      <c r="L2777" t="s">
        <v>50</v>
      </c>
      <c r="M2777">
        <v>3</v>
      </c>
      <c r="N2777" t="s">
        <v>38</v>
      </c>
      <c r="O2777">
        <v>7</v>
      </c>
      <c r="P2777">
        <v>4</v>
      </c>
      <c r="Q2777" t="s">
        <v>87</v>
      </c>
      <c r="R2777" t="s">
        <v>104</v>
      </c>
      <c r="S2777" t="s">
        <v>62</v>
      </c>
      <c r="T2777" t="s">
        <v>74</v>
      </c>
      <c r="U2777" t="s">
        <v>89</v>
      </c>
      <c r="V2777">
        <v>75</v>
      </c>
      <c r="W2777">
        <v>46</v>
      </c>
      <c r="X2777" t="str">
        <f>IF(Table1[[#This Row],[Driver Age]]&lt;25,"(&lt;25) Young",IF(Table1[[#This Row],[Driver Age]]&lt;=60,"(25–60) Adult","(&gt;60) Senior"))</f>
        <v>(25–60) Adult</v>
      </c>
      <c r="Y2777" t="s">
        <v>44</v>
      </c>
      <c r="Z2777" t="s">
        <v>107</v>
      </c>
      <c r="AA2777" t="s">
        <v>45</v>
      </c>
      <c r="AB2777" t="s">
        <v>97</v>
      </c>
      <c r="AC2777">
        <v>19</v>
      </c>
      <c r="AD2777" t="s">
        <v>114</v>
      </c>
      <c r="AE2777" t="s">
        <v>65</v>
      </c>
      <c r="AF2777" t="s">
        <v>49</v>
      </c>
      <c r="AG2777" t="s">
        <v>50</v>
      </c>
      <c r="AH2777">
        <v>0.56999999999999995</v>
      </c>
      <c r="AI2777" t="s">
        <v>108</v>
      </c>
      <c r="AJ2777" t="s">
        <v>91</v>
      </c>
    </row>
    <row r="2778" spans="1:36">
      <c r="A2778" t="s">
        <v>4175</v>
      </c>
      <c r="B2778">
        <f>1</f>
        <v>1</v>
      </c>
      <c r="C2778" t="s">
        <v>253</v>
      </c>
      <c r="D2778" t="str">
        <f>VLOOKUP(Table1[[#This Row],[State Name]], Lookup!$A$2:$B$33, 2, FALSE)</f>
        <v>UK</v>
      </c>
      <c r="E2778" t="s">
        <v>33</v>
      </c>
      <c r="F2778">
        <v>2023</v>
      </c>
      <c r="G2778" t="s">
        <v>192</v>
      </c>
      <c r="H2778">
        <f t="shared" si="43"/>
        <v>3</v>
      </c>
      <c r="I2778" s="3">
        <f>DATE(Table1[[#This Row],[Year]],Table1[[#This Row],[Month_Number]],1)</f>
        <v>44986</v>
      </c>
      <c r="J2778" t="s">
        <v>84</v>
      </c>
      <c r="K2778" t="s">
        <v>630</v>
      </c>
      <c r="L2778" t="s">
        <v>37</v>
      </c>
      <c r="M2778">
        <v>3</v>
      </c>
      <c r="N2778" t="s">
        <v>162</v>
      </c>
      <c r="O2778">
        <v>10</v>
      </c>
      <c r="P2778">
        <v>0</v>
      </c>
      <c r="Q2778" t="s">
        <v>39</v>
      </c>
      <c r="R2778" t="s">
        <v>40</v>
      </c>
      <c r="S2778" t="s">
        <v>73</v>
      </c>
      <c r="T2778" t="s">
        <v>74</v>
      </c>
      <c r="U2778" t="s">
        <v>43</v>
      </c>
      <c r="V2778">
        <v>62</v>
      </c>
      <c r="W2778">
        <v>24</v>
      </c>
      <c r="X2778" t="str">
        <f>IF(Table1[[#This Row],[Driver Age]]&lt;25,"(&lt;25) Young",IF(Table1[[#This Row],[Driver Age]]&lt;=60,"(25–60) Adult","(&gt;60) Senior"))</f>
        <v>(&lt;25) Young</v>
      </c>
      <c r="Y2778" t="s">
        <v>75</v>
      </c>
      <c r="Z2778" t="s">
        <v>33</v>
      </c>
      <c r="AA2778" t="s">
        <v>45</v>
      </c>
      <c r="AB2778" t="s">
        <v>64</v>
      </c>
      <c r="AC2778">
        <v>16</v>
      </c>
      <c r="AD2778" t="s">
        <v>135</v>
      </c>
      <c r="AE2778" t="s">
        <v>79</v>
      </c>
      <c r="AF2778" t="s">
        <v>26</v>
      </c>
      <c r="AG2778" t="s">
        <v>143</v>
      </c>
      <c r="AH2778">
        <v>0</v>
      </c>
      <c r="AI2778" t="s">
        <v>168</v>
      </c>
      <c r="AJ2778" t="s">
        <v>52</v>
      </c>
    </row>
    <row r="2779" spans="1:36">
      <c r="A2779" t="s">
        <v>4176</v>
      </c>
      <c r="B2779">
        <f>1</f>
        <v>1</v>
      </c>
      <c r="C2779" t="s">
        <v>253</v>
      </c>
      <c r="D2779" t="str">
        <f>VLOOKUP(Table1[[#This Row],[State Name]], Lookup!$A$2:$B$33, 2, FALSE)</f>
        <v>UK</v>
      </c>
      <c r="E2779" t="s">
        <v>33</v>
      </c>
      <c r="F2779">
        <v>2022</v>
      </c>
      <c r="G2779" t="s">
        <v>124</v>
      </c>
      <c r="H2779">
        <f t="shared" si="43"/>
        <v>7</v>
      </c>
      <c r="I2779" s="3">
        <f>DATE(Table1[[#This Row],[Year]],Table1[[#This Row],[Month_Number]],1)</f>
        <v>44743</v>
      </c>
      <c r="J2779" t="s">
        <v>154</v>
      </c>
      <c r="K2779" t="s">
        <v>4177</v>
      </c>
      <c r="L2779" t="s">
        <v>50</v>
      </c>
      <c r="M2779">
        <v>2</v>
      </c>
      <c r="N2779" t="s">
        <v>162</v>
      </c>
      <c r="O2779">
        <v>10</v>
      </c>
      <c r="P2779">
        <v>1</v>
      </c>
      <c r="Q2779" t="s">
        <v>87</v>
      </c>
      <c r="R2779" t="s">
        <v>88</v>
      </c>
      <c r="S2779" t="s">
        <v>41</v>
      </c>
      <c r="T2779" t="s">
        <v>42</v>
      </c>
      <c r="U2779" t="s">
        <v>43</v>
      </c>
      <c r="V2779">
        <v>35</v>
      </c>
      <c r="W2779">
        <v>46</v>
      </c>
      <c r="X2779" t="str">
        <f>IF(Table1[[#This Row],[Driver Age]]&lt;25,"(&lt;25) Young",IF(Table1[[#This Row],[Driver Age]]&lt;=60,"(25–60) Adult","(&gt;60) Senior"))</f>
        <v>(25–60) Adult</v>
      </c>
      <c r="Y2779" t="s">
        <v>44</v>
      </c>
      <c r="Z2779" t="s">
        <v>90</v>
      </c>
      <c r="AA2779" t="s">
        <v>76</v>
      </c>
      <c r="AB2779" t="s">
        <v>46</v>
      </c>
      <c r="AC2779">
        <v>21</v>
      </c>
      <c r="AD2779" t="s">
        <v>47</v>
      </c>
      <c r="AE2779" t="s">
        <v>79</v>
      </c>
      <c r="AF2779" t="s">
        <v>26</v>
      </c>
      <c r="AG2779" t="s">
        <v>50</v>
      </c>
      <c r="AH2779">
        <v>0.1</v>
      </c>
      <c r="AI2779" t="s">
        <v>108</v>
      </c>
      <c r="AJ2779" t="s">
        <v>109</v>
      </c>
    </row>
    <row r="2780" spans="1:36">
      <c r="A2780" t="s">
        <v>4178</v>
      </c>
      <c r="B2780">
        <f>1</f>
        <v>1</v>
      </c>
      <c r="C2780" t="s">
        <v>220</v>
      </c>
      <c r="D2780" t="str">
        <f>VLOOKUP(Table1[[#This Row],[State Name]], Lookup!$A$2:$B$33, 2, FALSE)</f>
        <v>NL</v>
      </c>
      <c r="E2780" t="s">
        <v>33</v>
      </c>
      <c r="F2780">
        <v>2020</v>
      </c>
      <c r="G2780" t="s">
        <v>34</v>
      </c>
      <c r="H2780">
        <f t="shared" si="43"/>
        <v>5</v>
      </c>
      <c r="I2780" s="3">
        <f>DATE(Table1[[#This Row],[Year]],Table1[[#This Row],[Month_Number]],1)</f>
        <v>43952</v>
      </c>
      <c r="J2780" t="s">
        <v>101</v>
      </c>
      <c r="K2780" t="s">
        <v>1170</v>
      </c>
      <c r="L2780" t="s">
        <v>59</v>
      </c>
      <c r="M2780">
        <v>1</v>
      </c>
      <c r="N2780" t="s">
        <v>162</v>
      </c>
      <c r="O2780">
        <v>8</v>
      </c>
      <c r="P2780">
        <v>5</v>
      </c>
      <c r="Q2780" t="s">
        <v>87</v>
      </c>
      <c r="R2780" t="s">
        <v>104</v>
      </c>
      <c r="S2780" t="s">
        <v>41</v>
      </c>
      <c r="T2780" t="s">
        <v>42</v>
      </c>
      <c r="U2780" t="s">
        <v>43</v>
      </c>
      <c r="V2780">
        <v>62</v>
      </c>
      <c r="W2780">
        <v>60</v>
      </c>
      <c r="X2780" t="str">
        <f>IF(Table1[[#This Row],[Driver Age]]&lt;25,"(&lt;25) Young",IF(Table1[[#This Row],[Driver Age]]&lt;=60,"(25–60) Adult","(&gt;60) Senior"))</f>
        <v>(25–60) Adult</v>
      </c>
      <c r="Y2780" t="s">
        <v>75</v>
      </c>
      <c r="Z2780" t="s">
        <v>107</v>
      </c>
      <c r="AA2780" t="s">
        <v>45</v>
      </c>
      <c r="AB2780" t="s">
        <v>64</v>
      </c>
      <c r="AC2780">
        <v>13</v>
      </c>
      <c r="AD2780" t="s">
        <v>135</v>
      </c>
      <c r="AE2780" t="s">
        <v>48</v>
      </c>
      <c r="AF2780" t="s">
        <v>49</v>
      </c>
      <c r="AG2780" t="s">
        <v>50</v>
      </c>
      <c r="AH2780">
        <v>0.62</v>
      </c>
      <c r="AI2780" t="s">
        <v>66</v>
      </c>
      <c r="AJ2780" t="s">
        <v>52</v>
      </c>
    </row>
    <row r="2781" spans="1:36">
      <c r="A2781" t="s">
        <v>4179</v>
      </c>
      <c r="B2781">
        <f>1</f>
        <v>1</v>
      </c>
      <c r="C2781" t="s">
        <v>253</v>
      </c>
      <c r="D2781" t="str">
        <f>VLOOKUP(Table1[[#This Row],[State Name]], Lookup!$A$2:$B$33, 2, FALSE)</f>
        <v>UK</v>
      </c>
      <c r="E2781" t="s">
        <v>33</v>
      </c>
      <c r="F2781">
        <v>2023</v>
      </c>
      <c r="G2781" t="s">
        <v>117</v>
      </c>
      <c r="H2781">
        <f t="shared" si="43"/>
        <v>12</v>
      </c>
      <c r="I2781" s="3">
        <f>DATE(Table1[[#This Row],[Year]],Table1[[#This Row],[Month_Number]],1)</f>
        <v>45261</v>
      </c>
      <c r="J2781" t="s">
        <v>154</v>
      </c>
      <c r="K2781" t="s">
        <v>1437</v>
      </c>
      <c r="L2781" t="s">
        <v>59</v>
      </c>
      <c r="M2781">
        <v>2</v>
      </c>
      <c r="N2781" t="s">
        <v>113</v>
      </c>
      <c r="O2781">
        <v>9</v>
      </c>
      <c r="P2781">
        <v>2</v>
      </c>
      <c r="Q2781" t="s">
        <v>103</v>
      </c>
      <c r="R2781" t="s">
        <v>61</v>
      </c>
      <c r="S2781" t="s">
        <v>73</v>
      </c>
      <c r="T2781" t="s">
        <v>105</v>
      </c>
      <c r="U2781" t="s">
        <v>43</v>
      </c>
      <c r="V2781">
        <v>87</v>
      </c>
      <c r="W2781">
        <v>40</v>
      </c>
      <c r="X2781" t="str">
        <f>IF(Table1[[#This Row],[Driver Age]]&lt;25,"(&lt;25) Young",IF(Table1[[#This Row],[Driver Age]]&lt;=60,"(25–60) Adult","(&gt;60) Senior"))</f>
        <v>(25–60) Adult</v>
      </c>
      <c r="Y2781" t="s">
        <v>75</v>
      </c>
      <c r="Z2781" t="s">
        <v>107</v>
      </c>
      <c r="AA2781" t="s">
        <v>76</v>
      </c>
      <c r="AB2781" t="s">
        <v>64</v>
      </c>
      <c r="AC2781">
        <v>13</v>
      </c>
      <c r="AD2781" t="s">
        <v>135</v>
      </c>
      <c r="AE2781" t="s">
        <v>79</v>
      </c>
      <c r="AF2781" t="s">
        <v>26</v>
      </c>
      <c r="AG2781" t="s">
        <v>50</v>
      </c>
      <c r="AH2781">
        <v>0.22</v>
      </c>
      <c r="AI2781" t="s">
        <v>108</v>
      </c>
      <c r="AJ2781" t="s">
        <v>91</v>
      </c>
    </row>
    <row r="2782" spans="1:36">
      <c r="A2782" t="s">
        <v>4180</v>
      </c>
      <c r="B2782">
        <f>1</f>
        <v>1</v>
      </c>
      <c r="C2782" t="s">
        <v>166</v>
      </c>
      <c r="D2782" t="str">
        <f>VLOOKUP(Table1[[#This Row],[State Name]], Lookup!$A$2:$B$33, 2, FALSE)</f>
        <v>MP</v>
      </c>
      <c r="E2782" t="s">
        <v>33</v>
      </c>
      <c r="F2782">
        <v>2022</v>
      </c>
      <c r="G2782" t="s">
        <v>83</v>
      </c>
      <c r="H2782">
        <f t="shared" si="43"/>
        <v>6</v>
      </c>
      <c r="I2782" s="3">
        <f>DATE(Table1[[#This Row],[Year]],Table1[[#This Row],[Month_Number]],1)</f>
        <v>44713</v>
      </c>
      <c r="J2782" t="s">
        <v>154</v>
      </c>
      <c r="K2782" t="s">
        <v>2883</v>
      </c>
      <c r="L2782" t="s">
        <v>37</v>
      </c>
      <c r="M2782">
        <v>2</v>
      </c>
      <c r="N2782" t="s">
        <v>162</v>
      </c>
      <c r="O2782">
        <v>8</v>
      </c>
      <c r="P2782">
        <v>0</v>
      </c>
      <c r="Q2782" t="s">
        <v>103</v>
      </c>
      <c r="R2782" t="s">
        <v>104</v>
      </c>
      <c r="S2782" t="s">
        <v>73</v>
      </c>
      <c r="T2782" t="s">
        <v>42</v>
      </c>
      <c r="U2782" t="s">
        <v>89</v>
      </c>
      <c r="V2782">
        <v>79</v>
      </c>
      <c r="W2782">
        <v>54</v>
      </c>
      <c r="X2782" t="str">
        <f>IF(Table1[[#This Row],[Driver Age]]&lt;25,"(&lt;25) Young",IF(Table1[[#This Row],[Driver Age]]&lt;=60,"(25–60) Adult","(&gt;60) Senior"))</f>
        <v>(25–60) Adult</v>
      </c>
      <c r="Y2782" t="s">
        <v>44</v>
      </c>
      <c r="Z2782" t="s">
        <v>90</v>
      </c>
      <c r="AA2782" t="s">
        <v>45</v>
      </c>
      <c r="AB2782" t="s">
        <v>46</v>
      </c>
      <c r="AC2782">
        <v>17</v>
      </c>
      <c r="AD2782" t="s">
        <v>114</v>
      </c>
      <c r="AE2782" t="s">
        <v>79</v>
      </c>
      <c r="AF2782" t="s">
        <v>26</v>
      </c>
      <c r="AG2782" t="s">
        <v>143</v>
      </c>
      <c r="AH2782">
        <v>0</v>
      </c>
      <c r="AI2782" t="s">
        <v>66</v>
      </c>
      <c r="AJ2782" t="s">
        <v>91</v>
      </c>
    </row>
    <row r="2783" spans="1:36">
      <c r="A2783" t="s">
        <v>4181</v>
      </c>
      <c r="B2783">
        <f>1</f>
        <v>1</v>
      </c>
      <c r="C2783" t="s">
        <v>311</v>
      </c>
      <c r="D2783" t="str">
        <f>VLOOKUP(Table1[[#This Row],[State Name]], Lookup!$A$2:$B$33, 2, FALSE)</f>
        <v>JH</v>
      </c>
      <c r="E2783" t="s">
        <v>33</v>
      </c>
      <c r="F2783">
        <v>2023</v>
      </c>
      <c r="G2783" t="s">
        <v>56</v>
      </c>
      <c r="H2783">
        <f t="shared" si="43"/>
        <v>1</v>
      </c>
      <c r="I2783" s="3">
        <f>DATE(Table1[[#This Row],[Year]],Table1[[#This Row],[Month_Number]],1)</f>
        <v>44927</v>
      </c>
      <c r="J2783" t="s">
        <v>35</v>
      </c>
      <c r="K2783" t="s">
        <v>3248</v>
      </c>
      <c r="L2783" t="s">
        <v>59</v>
      </c>
      <c r="M2783">
        <v>5</v>
      </c>
      <c r="N2783" t="s">
        <v>71</v>
      </c>
      <c r="O2783">
        <v>0</v>
      </c>
      <c r="P2783">
        <v>0</v>
      </c>
      <c r="Q2783" t="s">
        <v>72</v>
      </c>
      <c r="R2783" t="s">
        <v>40</v>
      </c>
      <c r="S2783" t="s">
        <v>62</v>
      </c>
      <c r="T2783" t="s">
        <v>105</v>
      </c>
      <c r="U2783" t="s">
        <v>33</v>
      </c>
      <c r="V2783">
        <v>75</v>
      </c>
      <c r="W2783">
        <v>67</v>
      </c>
      <c r="X2783" t="str">
        <f>IF(Table1[[#This Row],[Driver Age]]&lt;25,"(&lt;25) Young",IF(Table1[[#This Row],[Driver Age]]&lt;=60,"(25–60) Adult","(&gt;60) Senior"))</f>
        <v>(&gt;60) Senior</v>
      </c>
      <c r="Y2783" t="s">
        <v>44</v>
      </c>
      <c r="Z2783" t="s">
        <v>33</v>
      </c>
      <c r="AA2783" t="s">
        <v>76</v>
      </c>
      <c r="AB2783" t="s">
        <v>77</v>
      </c>
      <c r="AC2783">
        <v>2</v>
      </c>
      <c r="AD2783" t="s">
        <v>47</v>
      </c>
      <c r="AE2783" t="s">
        <v>79</v>
      </c>
      <c r="AF2783" t="s">
        <v>49</v>
      </c>
      <c r="AG2783" t="s">
        <v>143</v>
      </c>
      <c r="AH2783">
        <v>0</v>
      </c>
      <c r="AI2783" t="s">
        <v>51</v>
      </c>
      <c r="AJ2783" t="s">
        <v>91</v>
      </c>
    </row>
    <row r="2784" spans="1:36">
      <c r="A2784" t="s">
        <v>4182</v>
      </c>
      <c r="B2784">
        <f>1</f>
        <v>1</v>
      </c>
      <c r="C2784" t="s">
        <v>191</v>
      </c>
      <c r="D2784" t="str">
        <f>VLOOKUP(Table1[[#This Row],[State Name]], Lookup!$A$2:$B$33, 2, FALSE)</f>
        <v>CH</v>
      </c>
      <c r="E2784" t="s">
        <v>33</v>
      </c>
      <c r="F2784">
        <v>2018</v>
      </c>
      <c r="G2784" t="s">
        <v>56</v>
      </c>
      <c r="H2784">
        <f t="shared" si="43"/>
        <v>1</v>
      </c>
      <c r="I2784" s="3">
        <f>DATE(Table1[[#This Row],[Year]],Table1[[#This Row],[Month_Number]],1)</f>
        <v>43101</v>
      </c>
      <c r="J2784" t="s">
        <v>35</v>
      </c>
      <c r="K2784" t="s">
        <v>694</v>
      </c>
      <c r="L2784" t="s">
        <v>59</v>
      </c>
      <c r="M2784">
        <v>5</v>
      </c>
      <c r="N2784" t="s">
        <v>38</v>
      </c>
      <c r="O2784">
        <v>10</v>
      </c>
      <c r="P2784">
        <v>0</v>
      </c>
      <c r="Q2784" t="s">
        <v>39</v>
      </c>
      <c r="R2784" t="s">
        <v>61</v>
      </c>
      <c r="S2784" t="s">
        <v>41</v>
      </c>
      <c r="T2784" t="s">
        <v>105</v>
      </c>
      <c r="U2784" t="s">
        <v>106</v>
      </c>
      <c r="V2784">
        <v>59</v>
      </c>
      <c r="W2784">
        <v>20</v>
      </c>
      <c r="X2784" t="str">
        <f>IF(Table1[[#This Row],[Driver Age]]&lt;25,"(&lt;25) Young",IF(Table1[[#This Row],[Driver Age]]&lt;=60,"(25–60) Adult","(&gt;60) Senior"))</f>
        <v>(&lt;25) Young</v>
      </c>
      <c r="Y2784" t="s">
        <v>44</v>
      </c>
      <c r="Z2784" t="s">
        <v>33</v>
      </c>
      <c r="AA2784" t="s">
        <v>45</v>
      </c>
      <c r="AB2784" t="s">
        <v>77</v>
      </c>
      <c r="AC2784">
        <v>21</v>
      </c>
      <c r="AD2784" t="s">
        <v>47</v>
      </c>
      <c r="AE2784" t="s">
        <v>65</v>
      </c>
      <c r="AF2784" t="s">
        <v>49</v>
      </c>
      <c r="AG2784" t="s">
        <v>143</v>
      </c>
      <c r="AH2784">
        <v>0</v>
      </c>
      <c r="AI2784" t="s">
        <v>168</v>
      </c>
      <c r="AJ2784" t="s">
        <v>52</v>
      </c>
    </row>
    <row r="2785" spans="1:36">
      <c r="A2785" t="s">
        <v>4183</v>
      </c>
      <c r="B2785">
        <f>1</f>
        <v>1</v>
      </c>
      <c r="C2785" t="s">
        <v>220</v>
      </c>
      <c r="D2785" t="str">
        <f>VLOOKUP(Table1[[#This Row],[State Name]], Lookup!$A$2:$B$33, 2, FALSE)</f>
        <v>NL</v>
      </c>
      <c r="E2785" t="s">
        <v>33</v>
      </c>
      <c r="F2785">
        <v>2019</v>
      </c>
      <c r="G2785" t="s">
        <v>124</v>
      </c>
      <c r="H2785">
        <f t="shared" si="43"/>
        <v>7</v>
      </c>
      <c r="I2785" s="3">
        <f>DATE(Table1[[#This Row],[Year]],Table1[[#This Row],[Month_Number]],1)</f>
        <v>43647</v>
      </c>
      <c r="J2785" t="s">
        <v>95</v>
      </c>
      <c r="K2785" t="s">
        <v>1978</v>
      </c>
      <c r="L2785" t="s">
        <v>50</v>
      </c>
      <c r="M2785">
        <v>4</v>
      </c>
      <c r="N2785" t="s">
        <v>38</v>
      </c>
      <c r="O2785">
        <v>1</v>
      </c>
      <c r="P2785">
        <v>0</v>
      </c>
      <c r="Q2785" t="s">
        <v>87</v>
      </c>
      <c r="R2785" t="s">
        <v>88</v>
      </c>
      <c r="S2785" t="s">
        <v>41</v>
      </c>
      <c r="T2785" t="s">
        <v>63</v>
      </c>
      <c r="U2785" t="s">
        <v>33</v>
      </c>
      <c r="V2785">
        <v>102</v>
      </c>
      <c r="W2785">
        <v>40</v>
      </c>
      <c r="X2785" t="str">
        <f>IF(Table1[[#This Row],[Driver Age]]&lt;25,"(&lt;25) Young",IF(Table1[[#This Row],[Driver Age]]&lt;=60,"(25–60) Adult","(&gt;60) Senior"))</f>
        <v>(25–60) Adult</v>
      </c>
      <c r="Y2785" t="s">
        <v>44</v>
      </c>
      <c r="Z2785" t="s">
        <v>107</v>
      </c>
      <c r="AA2785" t="s">
        <v>76</v>
      </c>
      <c r="AB2785" t="s">
        <v>46</v>
      </c>
      <c r="AC2785">
        <v>19</v>
      </c>
      <c r="AD2785" t="s">
        <v>114</v>
      </c>
      <c r="AE2785" t="s">
        <v>65</v>
      </c>
      <c r="AF2785" t="s">
        <v>49</v>
      </c>
      <c r="AG2785" t="s">
        <v>143</v>
      </c>
      <c r="AH2785">
        <v>0</v>
      </c>
      <c r="AI2785" t="s">
        <v>108</v>
      </c>
      <c r="AJ2785" t="s">
        <v>67</v>
      </c>
    </row>
    <row r="2786" spans="1:36">
      <c r="A2786" t="s">
        <v>4184</v>
      </c>
      <c r="B2786">
        <f>1</f>
        <v>1</v>
      </c>
      <c r="C2786" t="s">
        <v>177</v>
      </c>
      <c r="D2786" t="str">
        <f>VLOOKUP(Table1[[#This Row],[State Name]], Lookup!$A$2:$B$33, 2, FALSE)</f>
        <v>MH</v>
      </c>
      <c r="E2786" t="s">
        <v>203</v>
      </c>
      <c r="F2786">
        <v>2018</v>
      </c>
      <c r="G2786" t="s">
        <v>124</v>
      </c>
      <c r="H2786">
        <f t="shared" si="43"/>
        <v>7</v>
      </c>
      <c r="I2786" s="3">
        <f>DATE(Table1[[#This Row],[Year]],Table1[[#This Row],[Month_Number]],1)</f>
        <v>43282</v>
      </c>
      <c r="J2786" t="s">
        <v>154</v>
      </c>
      <c r="K2786" t="s">
        <v>2329</v>
      </c>
      <c r="L2786" t="s">
        <v>50</v>
      </c>
      <c r="M2786">
        <v>4</v>
      </c>
      <c r="N2786" t="s">
        <v>128</v>
      </c>
      <c r="O2786">
        <v>10</v>
      </c>
      <c r="P2786">
        <v>1</v>
      </c>
      <c r="Q2786" t="s">
        <v>72</v>
      </c>
      <c r="R2786" t="s">
        <v>88</v>
      </c>
      <c r="S2786" t="s">
        <v>62</v>
      </c>
      <c r="T2786" t="s">
        <v>42</v>
      </c>
      <c r="U2786" t="s">
        <v>89</v>
      </c>
      <c r="V2786">
        <v>33</v>
      </c>
      <c r="W2786">
        <v>37</v>
      </c>
      <c r="X2786" t="str">
        <f>IF(Table1[[#This Row],[Driver Age]]&lt;25,"(&lt;25) Young",IF(Table1[[#This Row],[Driver Age]]&lt;=60,"(25–60) Adult","(&gt;60) Senior"))</f>
        <v>(25–60) Adult</v>
      </c>
      <c r="Y2786" t="s">
        <v>44</v>
      </c>
      <c r="Z2786" t="s">
        <v>90</v>
      </c>
      <c r="AA2786" t="s">
        <v>45</v>
      </c>
      <c r="AB2786" t="s">
        <v>64</v>
      </c>
      <c r="AC2786">
        <v>12</v>
      </c>
      <c r="AD2786" t="s">
        <v>135</v>
      </c>
      <c r="AE2786" t="s">
        <v>65</v>
      </c>
      <c r="AF2786" t="s">
        <v>26</v>
      </c>
      <c r="AG2786" t="s">
        <v>50</v>
      </c>
      <c r="AH2786">
        <v>0.1</v>
      </c>
      <c r="AI2786" t="s">
        <v>108</v>
      </c>
      <c r="AJ2786" t="s">
        <v>109</v>
      </c>
    </row>
    <row r="2787" spans="1:36">
      <c r="A2787" t="s">
        <v>4185</v>
      </c>
      <c r="B2787">
        <f>1</f>
        <v>1</v>
      </c>
      <c r="C2787" t="s">
        <v>215</v>
      </c>
      <c r="D2787" t="str">
        <f>VLOOKUP(Table1[[#This Row],[State Name]], Lookup!$A$2:$B$33, 2, FALSE)</f>
        <v>KL</v>
      </c>
      <c r="E2787" t="s">
        <v>33</v>
      </c>
      <c r="F2787">
        <v>2023</v>
      </c>
      <c r="G2787" t="s">
        <v>111</v>
      </c>
      <c r="H2787">
        <f t="shared" si="43"/>
        <v>10</v>
      </c>
      <c r="I2787" s="3">
        <f>DATE(Table1[[#This Row],[Year]],Table1[[#This Row],[Month_Number]],1)</f>
        <v>45200</v>
      </c>
      <c r="J2787" t="s">
        <v>35</v>
      </c>
      <c r="K2787" t="s">
        <v>1287</v>
      </c>
      <c r="L2787" t="s">
        <v>59</v>
      </c>
      <c r="M2787">
        <v>1</v>
      </c>
      <c r="N2787" t="s">
        <v>113</v>
      </c>
      <c r="O2787">
        <v>1</v>
      </c>
      <c r="P2787">
        <v>1</v>
      </c>
      <c r="Q2787" t="s">
        <v>87</v>
      </c>
      <c r="R2787" t="s">
        <v>104</v>
      </c>
      <c r="S2787" t="s">
        <v>120</v>
      </c>
      <c r="T2787" t="s">
        <v>105</v>
      </c>
      <c r="U2787" t="s">
        <v>33</v>
      </c>
      <c r="V2787">
        <v>51</v>
      </c>
      <c r="W2787">
        <v>32</v>
      </c>
      <c r="X2787" t="str">
        <f>IF(Table1[[#This Row],[Driver Age]]&lt;25,"(&lt;25) Young",IF(Table1[[#This Row],[Driver Age]]&lt;=60,"(25–60) Adult","(&gt;60) Senior"))</f>
        <v>(25–60) Adult</v>
      </c>
      <c r="Y2787" t="s">
        <v>44</v>
      </c>
      <c r="Z2787" t="s">
        <v>90</v>
      </c>
      <c r="AA2787" t="s">
        <v>76</v>
      </c>
      <c r="AB2787" t="s">
        <v>46</v>
      </c>
      <c r="AC2787">
        <v>0</v>
      </c>
      <c r="AD2787" t="s">
        <v>47</v>
      </c>
      <c r="AE2787" t="s">
        <v>79</v>
      </c>
      <c r="AF2787" t="s">
        <v>49</v>
      </c>
      <c r="AG2787" t="s">
        <v>50</v>
      </c>
      <c r="AH2787">
        <v>1</v>
      </c>
      <c r="AI2787" t="s">
        <v>80</v>
      </c>
      <c r="AJ2787" t="s">
        <v>52</v>
      </c>
    </row>
    <row r="2788" spans="1:36">
      <c r="A2788" t="s">
        <v>4186</v>
      </c>
      <c r="B2788">
        <f>1</f>
        <v>1</v>
      </c>
      <c r="C2788" t="s">
        <v>152</v>
      </c>
      <c r="D2788" t="str">
        <f>VLOOKUP(Table1[[#This Row],[State Name]], Lookup!$A$2:$B$33, 2, FALSE)</f>
        <v>AP</v>
      </c>
      <c r="E2788" t="s">
        <v>273</v>
      </c>
      <c r="F2788">
        <v>2023</v>
      </c>
      <c r="G2788" t="s">
        <v>94</v>
      </c>
      <c r="H2788">
        <f t="shared" si="43"/>
        <v>8</v>
      </c>
      <c r="I2788" s="3">
        <f>DATE(Table1[[#This Row],[Year]],Table1[[#This Row],[Month_Number]],1)</f>
        <v>45139</v>
      </c>
      <c r="J2788" t="s">
        <v>101</v>
      </c>
      <c r="K2788" t="s">
        <v>434</v>
      </c>
      <c r="L2788" t="s">
        <v>37</v>
      </c>
      <c r="M2788">
        <v>4</v>
      </c>
      <c r="N2788" t="s">
        <v>128</v>
      </c>
      <c r="O2788">
        <v>2</v>
      </c>
      <c r="P2788">
        <v>4</v>
      </c>
      <c r="Q2788" t="s">
        <v>39</v>
      </c>
      <c r="R2788" t="s">
        <v>40</v>
      </c>
      <c r="S2788" t="s">
        <v>120</v>
      </c>
      <c r="T2788" t="s">
        <v>63</v>
      </c>
      <c r="U2788" t="s">
        <v>106</v>
      </c>
      <c r="V2788">
        <v>92</v>
      </c>
      <c r="W2788">
        <v>49</v>
      </c>
      <c r="X2788" t="str">
        <f>IF(Table1[[#This Row],[Driver Age]]&lt;25,"(&lt;25) Young",IF(Table1[[#This Row],[Driver Age]]&lt;=60,"(25–60) Adult","(&gt;60) Senior"))</f>
        <v>(25–60) Adult</v>
      </c>
      <c r="Y2788" t="s">
        <v>44</v>
      </c>
      <c r="Z2788" t="s">
        <v>90</v>
      </c>
      <c r="AA2788" t="s">
        <v>45</v>
      </c>
      <c r="AB2788" t="s">
        <v>64</v>
      </c>
      <c r="AC2788">
        <v>6</v>
      </c>
      <c r="AD2788" t="s">
        <v>78</v>
      </c>
      <c r="AE2788" t="s">
        <v>79</v>
      </c>
      <c r="AF2788" t="s">
        <v>49</v>
      </c>
      <c r="AG2788" t="s">
        <v>50</v>
      </c>
      <c r="AH2788">
        <v>2</v>
      </c>
      <c r="AI2788" t="s">
        <v>108</v>
      </c>
      <c r="AJ2788" t="s">
        <v>67</v>
      </c>
    </row>
    <row r="2789" spans="1:36">
      <c r="A2789" t="s">
        <v>4187</v>
      </c>
      <c r="B2789">
        <f>1</f>
        <v>1</v>
      </c>
      <c r="C2789" t="s">
        <v>170</v>
      </c>
      <c r="D2789" t="str">
        <f>VLOOKUP(Table1[[#This Row],[State Name]], Lookup!$A$2:$B$33, 2, FALSE)</f>
        <v>PY</v>
      </c>
      <c r="E2789" t="s">
        <v>33</v>
      </c>
      <c r="F2789">
        <v>2018</v>
      </c>
      <c r="G2789" t="s">
        <v>100</v>
      </c>
      <c r="H2789">
        <f t="shared" si="43"/>
        <v>11</v>
      </c>
      <c r="I2789" s="3">
        <f>DATE(Table1[[#This Row],[Year]],Table1[[#This Row],[Month_Number]],1)</f>
        <v>43405</v>
      </c>
      <c r="J2789" t="s">
        <v>146</v>
      </c>
      <c r="K2789" t="s">
        <v>2123</v>
      </c>
      <c r="L2789" t="s">
        <v>59</v>
      </c>
      <c r="M2789">
        <v>5</v>
      </c>
      <c r="N2789" t="s">
        <v>86</v>
      </c>
      <c r="O2789">
        <v>6</v>
      </c>
      <c r="P2789">
        <v>0</v>
      </c>
      <c r="Q2789" t="s">
        <v>103</v>
      </c>
      <c r="R2789" t="s">
        <v>40</v>
      </c>
      <c r="S2789" t="s">
        <v>41</v>
      </c>
      <c r="T2789" t="s">
        <v>42</v>
      </c>
      <c r="U2789" t="s">
        <v>89</v>
      </c>
      <c r="V2789">
        <v>44</v>
      </c>
      <c r="W2789">
        <v>70</v>
      </c>
      <c r="X2789" t="str">
        <f>IF(Table1[[#This Row],[Driver Age]]&lt;25,"(&lt;25) Young",IF(Table1[[#This Row],[Driver Age]]&lt;=60,"(25–60) Adult","(&gt;60) Senior"))</f>
        <v>(&gt;60) Senior</v>
      </c>
      <c r="Y2789" t="s">
        <v>44</v>
      </c>
      <c r="Z2789" t="s">
        <v>90</v>
      </c>
      <c r="AA2789" t="s">
        <v>76</v>
      </c>
      <c r="AB2789" t="s">
        <v>46</v>
      </c>
      <c r="AC2789">
        <v>14</v>
      </c>
      <c r="AD2789" t="s">
        <v>135</v>
      </c>
      <c r="AE2789" t="s">
        <v>65</v>
      </c>
      <c r="AF2789" t="s">
        <v>49</v>
      </c>
      <c r="AG2789" t="s">
        <v>143</v>
      </c>
      <c r="AH2789">
        <v>0</v>
      </c>
      <c r="AI2789" t="s">
        <v>51</v>
      </c>
      <c r="AJ2789" t="s">
        <v>109</v>
      </c>
    </row>
    <row r="2790" spans="1:36">
      <c r="A2790" t="s">
        <v>4188</v>
      </c>
      <c r="B2790">
        <f>1</f>
        <v>1</v>
      </c>
      <c r="C2790" t="s">
        <v>211</v>
      </c>
      <c r="D2790" t="str">
        <f>VLOOKUP(Table1[[#This Row],[State Name]], Lookup!$A$2:$B$33, 2, FALSE)</f>
        <v>WB</v>
      </c>
      <c r="E2790" t="s">
        <v>229</v>
      </c>
      <c r="F2790">
        <v>2018</v>
      </c>
      <c r="G2790" t="s">
        <v>138</v>
      </c>
      <c r="H2790">
        <f t="shared" si="43"/>
        <v>9</v>
      </c>
      <c r="I2790" s="3">
        <f>DATE(Table1[[#This Row],[Year]],Table1[[#This Row],[Month_Number]],1)</f>
        <v>43344</v>
      </c>
      <c r="J2790" t="s">
        <v>57</v>
      </c>
      <c r="K2790" t="s">
        <v>4189</v>
      </c>
      <c r="L2790" t="s">
        <v>59</v>
      </c>
      <c r="M2790">
        <v>5</v>
      </c>
      <c r="N2790" t="s">
        <v>113</v>
      </c>
      <c r="O2790">
        <v>1</v>
      </c>
      <c r="P2790">
        <v>5</v>
      </c>
      <c r="Q2790" t="s">
        <v>72</v>
      </c>
      <c r="R2790" t="s">
        <v>104</v>
      </c>
      <c r="S2790" t="s">
        <v>62</v>
      </c>
      <c r="T2790" t="s">
        <v>105</v>
      </c>
      <c r="U2790" t="s">
        <v>43</v>
      </c>
      <c r="V2790">
        <v>64</v>
      </c>
      <c r="W2790">
        <v>56</v>
      </c>
      <c r="X2790" t="str">
        <f>IF(Table1[[#This Row],[Driver Age]]&lt;25,"(&lt;25) Young",IF(Table1[[#This Row],[Driver Age]]&lt;=60,"(25–60) Adult","(&gt;60) Senior"))</f>
        <v>(25–60) Adult</v>
      </c>
      <c r="Y2790" t="s">
        <v>75</v>
      </c>
      <c r="Z2790" t="s">
        <v>33</v>
      </c>
      <c r="AA2790" t="s">
        <v>76</v>
      </c>
      <c r="AB2790" t="s">
        <v>97</v>
      </c>
      <c r="AC2790">
        <v>8</v>
      </c>
      <c r="AD2790" t="s">
        <v>78</v>
      </c>
      <c r="AE2790" t="s">
        <v>65</v>
      </c>
      <c r="AF2790" t="s">
        <v>49</v>
      </c>
      <c r="AG2790" t="s">
        <v>50</v>
      </c>
      <c r="AH2790">
        <v>5</v>
      </c>
      <c r="AI2790" t="s">
        <v>66</v>
      </c>
      <c r="AJ2790" t="s">
        <v>52</v>
      </c>
    </row>
    <row r="2791" spans="1:36">
      <c r="A2791" t="s">
        <v>4190</v>
      </c>
      <c r="B2791">
        <f>1</f>
        <v>1</v>
      </c>
      <c r="C2791" t="s">
        <v>307</v>
      </c>
      <c r="D2791" t="str">
        <f>VLOOKUP(Table1[[#This Row],[State Name]], Lookup!$A$2:$B$33, 2, FALSE)</f>
        <v>DL</v>
      </c>
      <c r="E2791" t="s">
        <v>406</v>
      </c>
      <c r="F2791">
        <v>2021</v>
      </c>
      <c r="G2791" t="s">
        <v>111</v>
      </c>
      <c r="H2791">
        <f t="shared" si="43"/>
        <v>10</v>
      </c>
      <c r="I2791" s="3">
        <f>DATE(Table1[[#This Row],[Year]],Table1[[#This Row],[Month_Number]],1)</f>
        <v>44470</v>
      </c>
      <c r="J2791" t="s">
        <v>154</v>
      </c>
      <c r="K2791" t="s">
        <v>1319</v>
      </c>
      <c r="L2791" t="s">
        <v>50</v>
      </c>
      <c r="M2791">
        <v>3</v>
      </c>
      <c r="N2791" t="s">
        <v>60</v>
      </c>
      <c r="O2791">
        <v>2</v>
      </c>
      <c r="P2791">
        <v>5</v>
      </c>
      <c r="Q2791" t="s">
        <v>87</v>
      </c>
      <c r="R2791" t="s">
        <v>104</v>
      </c>
      <c r="S2791" t="s">
        <v>62</v>
      </c>
      <c r="T2791" t="s">
        <v>74</v>
      </c>
      <c r="U2791" t="s">
        <v>43</v>
      </c>
      <c r="V2791">
        <v>117</v>
      </c>
      <c r="W2791">
        <v>58</v>
      </c>
      <c r="X2791" t="str">
        <f>IF(Table1[[#This Row],[Driver Age]]&lt;25,"(&lt;25) Young",IF(Table1[[#This Row],[Driver Age]]&lt;=60,"(25–60) Adult","(&gt;60) Senior"))</f>
        <v>(25–60) Adult</v>
      </c>
      <c r="Y2791" t="s">
        <v>75</v>
      </c>
      <c r="Z2791" t="s">
        <v>90</v>
      </c>
      <c r="AA2791" t="s">
        <v>76</v>
      </c>
      <c r="AB2791" t="s">
        <v>64</v>
      </c>
      <c r="AC2791">
        <v>13</v>
      </c>
      <c r="AD2791" t="s">
        <v>135</v>
      </c>
      <c r="AE2791" t="s">
        <v>48</v>
      </c>
      <c r="AF2791" t="s">
        <v>26</v>
      </c>
      <c r="AG2791" t="s">
        <v>50</v>
      </c>
      <c r="AH2791">
        <v>2.5</v>
      </c>
      <c r="AI2791" t="s">
        <v>66</v>
      </c>
      <c r="AJ2791" t="s">
        <v>81</v>
      </c>
    </row>
    <row r="2792" spans="1:36">
      <c r="A2792" t="s">
        <v>4191</v>
      </c>
      <c r="B2792">
        <f>1</f>
        <v>1</v>
      </c>
      <c r="C2792" t="s">
        <v>69</v>
      </c>
      <c r="D2792" t="str">
        <f>VLOOKUP(Table1[[#This Row],[State Name]], Lookup!$A$2:$B$33, 2, FALSE)</f>
        <v>CG</v>
      </c>
      <c r="E2792" t="s">
        <v>33</v>
      </c>
      <c r="F2792">
        <v>2018</v>
      </c>
      <c r="G2792" t="s">
        <v>83</v>
      </c>
      <c r="H2792">
        <f t="shared" si="43"/>
        <v>6</v>
      </c>
      <c r="I2792" s="3">
        <f>DATE(Table1[[#This Row],[Year]],Table1[[#This Row],[Month_Number]],1)</f>
        <v>43252</v>
      </c>
      <c r="J2792" t="s">
        <v>84</v>
      </c>
      <c r="K2792" t="s">
        <v>1791</v>
      </c>
      <c r="L2792" t="s">
        <v>37</v>
      </c>
      <c r="M2792">
        <v>5</v>
      </c>
      <c r="N2792" t="s">
        <v>60</v>
      </c>
      <c r="O2792">
        <v>3</v>
      </c>
      <c r="P2792">
        <v>1</v>
      </c>
      <c r="Q2792" t="s">
        <v>87</v>
      </c>
      <c r="R2792" t="s">
        <v>88</v>
      </c>
      <c r="S2792" t="s">
        <v>62</v>
      </c>
      <c r="T2792" t="s">
        <v>63</v>
      </c>
      <c r="U2792" t="s">
        <v>43</v>
      </c>
      <c r="V2792">
        <v>69</v>
      </c>
      <c r="W2792">
        <v>65</v>
      </c>
      <c r="X2792" t="str">
        <f>IF(Table1[[#This Row],[Driver Age]]&lt;25,"(&lt;25) Young",IF(Table1[[#This Row],[Driver Age]]&lt;=60,"(25–60) Adult","(&gt;60) Senior"))</f>
        <v>(&gt;60) Senior</v>
      </c>
      <c r="Y2792" t="s">
        <v>44</v>
      </c>
      <c r="Z2792" t="s">
        <v>90</v>
      </c>
      <c r="AA2792" t="s">
        <v>45</v>
      </c>
      <c r="AB2792" t="s">
        <v>77</v>
      </c>
      <c r="AC2792">
        <v>10</v>
      </c>
      <c r="AD2792" t="s">
        <v>78</v>
      </c>
      <c r="AE2792" t="s">
        <v>65</v>
      </c>
      <c r="AF2792" t="s">
        <v>26</v>
      </c>
      <c r="AG2792" t="s">
        <v>50</v>
      </c>
      <c r="AH2792">
        <v>0.33</v>
      </c>
      <c r="AI2792" t="s">
        <v>51</v>
      </c>
      <c r="AJ2792" t="s">
        <v>52</v>
      </c>
    </row>
    <row r="2793" spans="1:36">
      <c r="A2793" t="s">
        <v>4192</v>
      </c>
      <c r="B2793">
        <f>1</f>
        <v>1</v>
      </c>
      <c r="C2793" t="s">
        <v>152</v>
      </c>
      <c r="D2793" t="str">
        <f>VLOOKUP(Table1[[#This Row],[State Name]], Lookup!$A$2:$B$33, 2, FALSE)</f>
        <v>AP</v>
      </c>
      <c r="E2793" t="s">
        <v>153</v>
      </c>
      <c r="F2793">
        <v>2019</v>
      </c>
      <c r="G2793" t="s">
        <v>124</v>
      </c>
      <c r="H2793">
        <f t="shared" si="43"/>
        <v>7</v>
      </c>
      <c r="I2793" s="3">
        <f>DATE(Table1[[#This Row],[Year]],Table1[[#This Row],[Month_Number]],1)</f>
        <v>43647</v>
      </c>
      <c r="J2793" t="s">
        <v>84</v>
      </c>
      <c r="K2793" t="s">
        <v>3932</v>
      </c>
      <c r="L2793" t="s">
        <v>59</v>
      </c>
      <c r="M2793">
        <v>2</v>
      </c>
      <c r="N2793" t="s">
        <v>162</v>
      </c>
      <c r="O2793">
        <v>3</v>
      </c>
      <c r="P2793">
        <v>0</v>
      </c>
      <c r="Q2793" t="s">
        <v>39</v>
      </c>
      <c r="R2793" t="s">
        <v>40</v>
      </c>
      <c r="S2793" t="s">
        <v>62</v>
      </c>
      <c r="T2793" t="s">
        <v>63</v>
      </c>
      <c r="U2793" t="s">
        <v>89</v>
      </c>
      <c r="V2793">
        <v>117</v>
      </c>
      <c r="W2793">
        <v>47</v>
      </c>
      <c r="X2793" t="str">
        <f>IF(Table1[[#This Row],[Driver Age]]&lt;25,"(&lt;25) Young",IF(Table1[[#This Row],[Driver Age]]&lt;=60,"(25–60) Adult","(&gt;60) Senior"))</f>
        <v>(25–60) Adult</v>
      </c>
      <c r="Y2793" t="s">
        <v>75</v>
      </c>
      <c r="Z2793" t="s">
        <v>33</v>
      </c>
      <c r="AA2793" t="s">
        <v>76</v>
      </c>
      <c r="AB2793" t="s">
        <v>64</v>
      </c>
      <c r="AC2793">
        <v>15</v>
      </c>
      <c r="AD2793" t="s">
        <v>135</v>
      </c>
      <c r="AE2793" t="s">
        <v>65</v>
      </c>
      <c r="AF2793" t="s">
        <v>26</v>
      </c>
      <c r="AG2793" t="s">
        <v>143</v>
      </c>
      <c r="AH2793">
        <v>0</v>
      </c>
      <c r="AI2793" t="s">
        <v>108</v>
      </c>
      <c r="AJ2793" t="s">
        <v>81</v>
      </c>
    </row>
    <row r="2794" spans="1:36">
      <c r="A2794" t="s">
        <v>4193</v>
      </c>
      <c r="B2794">
        <f>1</f>
        <v>1</v>
      </c>
      <c r="C2794" t="s">
        <v>211</v>
      </c>
      <c r="D2794" t="str">
        <f>VLOOKUP(Table1[[#This Row],[State Name]], Lookup!$A$2:$B$33, 2, FALSE)</f>
        <v>WB</v>
      </c>
      <c r="E2794" t="s">
        <v>229</v>
      </c>
      <c r="F2794">
        <v>2019</v>
      </c>
      <c r="G2794" t="s">
        <v>124</v>
      </c>
      <c r="H2794">
        <f t="shared" si="43"/>
        <v>7</v>
      </c>
      <c r="I2794" s="3">
        <f>DATE(Table1[[#This Row],[Year]],Table1[[#This Row],[Month_Number]],1)</f>
        <v>43647</v>
      </c>
      <c r="J2794" t="s">
        <v>35</v>
      </c>
      <c r="K2794" t="s">
        <v>3737</v>
      </c>
      <c r="L2794" t="s">
        <v>37</v>
      </c>
      <c r="M2794">
        <v>1</v>
      </c>
      <c r="N2794" t="s">
        <v>128</v>
      </c>
      <c r="O2794">
        <v>0</v>
      </c>
      <c r="P2794">
        <v>1</v>
      </c>
      <c r="Q2794" t="s">
        <v>87</v>
      </c>
      <c r="R2794" t="s">
        <v>104</v>
      </c>
      <c r="S2794" t="s">
        <v>41</v>
      </c>
      <c r="T2794" t="s">
        <v>74</v>
      </c>
      <c r="U2794" t="s">
        <v>43</v>
      </c>
      <c r="V2794">
        <v>55</v>
      </c>
      <c r="W2794">
        <v>23</v>
      </c>
      <c r="X2794" t="str">
        <f>IF(Table1[[#This Row],[Driver Age]]&lt;25,"(&lt;25) Young",IF(Table1[[#This Row],[Driver Age]]&lt;=60,"(25–60) Adult","(&gt;60) Senior"))</f>
        <v>(&lt;25) Young</v>
      </c>
      <c r="Y2794" t="s">
        <v>44</v>
      </c>
      <c r="Z2794" t="s">
        <v>33</v>
      </c>
      <c r="AA2794" t="s">
        <v>45</v>
      </c>
      <c r="AB2794" t="s">
        <v>64</v>
      </c>
      <c r="AC2794">
        <v>0</v>
      </c>
      <c r="AD2794" t="s">
        <v>47</v>
      </c>
      <c r="AE2794" t="s">
        <v>65</v>
      </c>
      <c r="AF2794" t="s">
        <v>49</v>
      </c>
      <c r="AG2794" t="s">
        <v>50</v>
      </c>
      <c r="AH2794">
        <v>0</v>
      </c>
      <c r="AI2794" t="s">
        <v>168</v>
      </c>
      <c r="AJ2794" t="s">
        <v>52</v>
      </c>
    </row>
    <row r="2795" spans="1:36">
      <c r="A2795" t="s">
        <v>4194</v>
      </c>
      <c r="B2795">
        <f>1</f>
        <v>1</v>
      </c>
      <c r="C2795" t="s">
        <v>327</v>
      </c>
      <c r="D2795" t="str">
        <f>VLOOKUP(Table1[[#This Row],[State Name]], Lookup!$A$2:$B$33, 2, FALSE)</f>
        <v>MN</v>
      </c>
      <c r="E2795" t="s">
        <v>33</v>
      </c>
      <c r="F2795">
        <v>2022</v>
      </c>
      <c r="G2795" t="s">
        <v>100</v>
      </c>
      <c r="H2795">
        <f t="shared" si="43"/>
        <v>11</v>
      </c>
      <c r="I2795" s="3">
        <f>DATE(Table1[[#This Row],[Year]],Table1[[#This Row],[Month_Number]],1)</f>
        <v>44866</v>
      </c>
      <c r="J2795" t="s">
        <v>84</v>
      </c>
      <c r="K2795" t="s">
        <v>4195</v>
      </c>
      <c r="L2795" t="s">
        <v>50</v>
      </c>
      <c r="M2795">
        <v>3</v>
      </c>
      <c r="N2795" t="s">
        <v>38</v>
      </c>
      <c r="O2795">
        <v>1</v>
      </c>
      <c r="P2795">
        <v>3</v>
      </c>
      <c r="Q2795" t="s">
        <v>119</v>
      </c>
      <c r="R2795" t="s">
        <v>40</v>
      </c>
      <c r="S2795" t="s">
        <v>73</v>
      </c>
      <c r="T2795" t="s">
        <v>105</v>
      </c>
      <c r="U2795" t="s">
        <v>89</v>
      </c>
      <c r="V2795">
        <v>105</v>
      </c>
      <c r="W2795">
        <v>50</v>
      </c>
      <c r="X2795" t="str">
        <f>IF(Table1[[#This Row],[Driver Age]]&lt;25,"(&lt;25) Young",IF(Table1[[#This Row],[Driver Age]]&lt;=60,"(25–60) Adult","(&gt;60) Senior"))</f>
        <v>(25–60) Adult</v>
      </c>
      <c r="Y2795" t="s">
        <v>44</v>
      </c>
      <c r="Z2795" t="s">
        <v>90</v>
      </c>
      <c r="AA2795" t="s">
        <v>76</v>
      </c>
      <c r="AB2795" t="s">
        <v>46</v>
      </c>
      <c r="AC2795">
        <v>16</v>
      </c>
      <c r="AD2795" t="s">
        <v>135</v>
      </c>
      <c r="AE2795" t="s">
        <v>79</v>
      </c>
      <c r="AF2795" t="s">
        <v>26</v>
      </c>
      <c r="AG2795" t="s">
        <v>50</v>
      </c>
      <c r="AH2795">
        <v>3</v>
      </c>
      <c r="AI2795" t="s">
        <v>66</v>
      </c>
      <c r="AJ2795" t="s">
        <v>67</v>
      </c>
    </row>
    <row r="2796" spans="1:36">
      <c r="A2796" t="s">
        <v>4196</v>
      </c>
      <c r="B2796">
        <f>1</f>
        <v>1</v>
      </c>
      <c r="C2796" t="s">
        <v>327</v>
      </c>
      <c r="D2796" t="str">
        <f>VLOOKUP(Table1[[#This Row],[State Name]], Lookup!$A$2:$B$33, 2, FALSE)</f>
        <v>MN</v>
      </c>
      <c r="E2796" t="s">
        <v>33</v>
      </c>
      <c r="F2796">
        <v>2022</v>
      </c>
      <c r="G2796" t="s">
        <v>56</v>
      </c>
      <c r="H2796">
        <f t="shared" si="43"/>
        <v>1</v>
      </c>
      <c r="I2796" s="3">
        <f>DATE(Table1[[#This Row],[Year]],Table1[[#This Row],[Month_Number]],1)</f>
        <v>44562</v>
      </c>
      <c r="J2796" t="s">
        <v>84</v>
      </c>
      <c r="K2796" t="s">
        <v>1677</v>
      </c>
      <c r="L2796" t="s">
        <v>59</v>
      </c>
      <c r="M2796">
        <v>4</v>
      </c>
      <c r="N2796" t="s">
        <v>113</v>
      </c>
      <c r="O2796">
        <v>10</v>
      </c>
      <c r="P2796">
        <v>0</v>
      </c>
      <c r="Q2796" t="s">
        <v>119</v>
      </c>
      <c r="R2796" t="s">
        <v>40</v>
      </c>
      <c r="S2796" t="s">
        <v>62</v>
      </c>
      <c r="T2796" t="s">
        <v>105</v>
      </c>
      <c r="U2796" t="s">
        <v>43</v>
      </c>
      <c r="V2796">
        <v>60</v>
      </c>
      <c r="W2796">
        <v>25</v>
      </c>
      <c r="X2796" t="str">
        <f>IF(Table1[[#This Row],[Driver Age]]&lt;25,"(&lt;25) Young",IF(Table1[[#This Row],[Driver Age]]&lt;=60,"(25–60) Adult","(&gt;60) Senior"))</f>
        <v>(25–60) Adult</v>
      </c>
      <c r="Y2796" t="s">
        <v>44</v>
      </c>
      <c r="Z2796" t="s">
        <v>90</v>
      </c>
      <c r="AA2796" t="s">
        <v>76</v>
      </c>
      <c r="AB2796" t="s">
        <v>97</v>
      </c>
      <c r="AC2796">
        <v>11</v>
      </c>
      <c r="AD2796" t="s">
        <v>78</v>
      </c>
      <c r="AE2796" t="s">
        <v>79</v>
      </c>
      <c r="AF2796" t="s">
        <v>26</v>
      </c>
      <c r="AG2796" t="s">
        <v>143</v>
      </c>
      <c r="AH2796">
        <v>0</v>
      </c>
      <c r="AI2796" t="s">
        <v>80</v>
      </c>
      <c r="AJ2796" t="s">
        <v>52</v>
      </c>
    </row>
    <row r="2797" spans="1:36">
      <c r="A2797" t="s">
        <v>4197</v>
      </c>
      <c r="B2797">
        <f>1</f>
        <v>1</v>
      </c>
      <c r="C2797" t="s">
        <v>206</v>
      </c>
      <c r="D2797" t="str">
        <f>VLOOKUP(Table1[[#This Row],[State Name]], Lookup!$A$2:$B$33, 2, FALSE)</f>
        <v>OD</v>
      </c>
      <c r="E2797" t="s">
        <v>33</v>
      </c>
      <c r="F2797">
        <v>2023</v>
      </c>
      <c r="G2797" t="s">
        <v>56</v>
      </c>
      <c r="H2797">
        <f t="shared" si="43"/>
        <v>1</v>
      </c>
      <c r="I2797" s="3">
        <f>DATE(Table1[[#This Row],[Year]],Table1[[#This Row],[Month_Number]],1)</f>
        <v>44927</v>
      </c>
      <c r="J2797" t="s">
        <v>146</v>
      </c>
      <c r="K2797" t="s">
        <v>1948</v>
      </c>
      <c r="L2797" t="s">
        <v>59</v>
      </c>
      <c r="M2797">
        <v>3</v>
      </c>
      <c r="N2797" t="s">
        <v>113</v>
      </c>
      <c r="O2797">
        <v>9</v>
      </c>
      <c r="P2797">
        <v>0</v>
      </c>
      <c r="Q2797" t="s">
        <v>72</v>
      </c>
      <c r="R2797" t="s">
        <v>61</v>
      </c>
      <c r="S2797" t="s">
        <v>62</v>
      </c>
      <c r="T2797" t="s">
        <v>74</v>
      </c>
      <c r="U2797" t="s">
        <v>106</v>
      </c>
      <c r="V2797">
        <v>36</v>
      </c>
      <c r="W2797">
        <v>54</v>
      </c>
      <c r="X2797" t="str">
        <f>IF(Table1[[#This Row],[Driver Age]]&lt;25,"(&lt;25) Young",IF(Table1[[#This Row],[Driver Age]]&lt;=60,"(25–60) Adult","(&gt;60) Senior"))</f>
        <v>(25–60) Adult</v>
      </c>
      <c r="Y2797" t="s">
        <v>75</v>
      </c>
      <c r="Z2797" t="s">
        <v>107</v>
      </c>
      <c r="AA2797" t="s">
        <v>45</v>
      </c>
      <c r="AB2797" t="s">
        <v>46</v>
      </c>
      <c r="AC2797">
        <v>6</v>
      </c>
      <c r="AD2797" t="s">
        <v>78</v>
      </c>
      <c r="AE2797" t="s">
        <v>79</v>
      </c>
      <c r="AF2797" t="s">
        <v>49</v>
      </c>
      <c r="AG2797" t="s">
        <v>143</v>
      </c>
      <c r="AH2797">
        <v>0</v>
      </c>
      <c r="AI2797" t="s">
        <v>66</v>
      </c>
      <c r="AJ2797" t="s">
        <v>109</v>
      </c>
    </row>
    <row r="2798" spans="1:36">
      <c r="A2798" t="s">
        <v>4198</v>
      </c>
      <c r="B2798">
        <f>1</f>
        <v>1</v>
      </c>
      <c r="C2798" t="s">
        <v>211</v>
      </c>
      <c r="D2798" t="str">
        <f>VLOOKUP(Table1[[#This Row],[State Name]], Lookup!$A$2:$B$33, 2, FALSE)</f>
        <v>WB</v>
      </c>
      <c r="E2798" t="s">
        <v>212</v>
      </c>
      <c r="F2798">
        <v>2022</v>
      </c>
      <c r="G2798" t="s">
        <v>100</v>
      </c>
      <c r="H2798">
        <f t="shared" si="43"/>
        <v>11</v>
      </c>
      <c r="I2798" s="3">
        <f>DATE(Table1[[#This Row],[Year]],Table1[[#This Row],[Month_Number]],1)</f>
        <v>44866</v>
      </c>
      <c r="J2798" t="s">
        <v>146</v>
      </c>
      <c r="K2798" t="s">
        <v>620</v>
      </c>
      <c r="L2798" t="s">
        <v>37</v>
      </c>
      <c r="M2798">
        <v>3</v>
      </c>
      <c r="N2798" t="s">
        <v>38</v>
      </c>
      <c r="O2798">
        <v>3</v>
      </c>
      <c r="P2798">
        <v>2</v>
      </c>
      <c r="Q2798" t="s">
        <v>72</v>
      </c>
      <c r="R2798" t="s">
        <v>88</v>
      </c>
      <c r="S2798" t="s">
        <v>41</v>
      </c>
      <c r="T2798" t="s">
        <v>74</v>
      </c>
      <c r="U2798" t="s">
        <v>33</v>
      </c>
      <c r="V2798">
        <v>42</v>
      </c>
      <c r="W2798">
        <v>27</v>
      </c>
      <c r="X2798" t="str">
        <f>IF(Table1[[#This Row],[Driver Age]]&lt;25,"(&lt;25) Young",IF(Table1[[#This Row],[Driver Age]]&lt;=60,"(25–60) Adult","(&gt;60) Senior"))</f>
        <v>(25–60) Adult</v>
      </c>
      <c r="Y2798" t="s">
        <v>44</v>
      </c>
      <c r="Z2798" t="s">
        <v>33</v>
      </c>
      <c r="AA2798" t="s">
        <v>45</v>
      </c>
      <c r="AB2798" t="s">
        <v>46</v>
      </c>
      <c r="AC2798">
        <v>11</v>
      </c>
      <c r="AD2798" t="s">
        <v>78</v>
      </c>
      <c r="AE2798" t="s">
        <v>79</v>
      </c>
      <c r="AF2798" t="s">
        <v>49</v>
      </c>
      <c r="AG2798" t="s">
        <v>50</v>
      </c>
      <c r="AH2798">
        <v>0.67</v>
      </c>
      <c r="AI2798" t="s">
        <v>80</v>
      </c>
      <c r="AJ2798" t="s">
        <v>109</v>
      </c>
    </row>
    <row r="2799" spans="1:36">
      <c r="A2799" t="s">
        <v>4199</v>
      </c>
      <c r="B2799">
        <f>1</f>
        <v>1</v>
      </c>
      <c r="C2799" t="s">
        <v>116</v>
      </c>
      <c r="D2799" t="str">
        <f>VLOOKUP(Table1[[#This Row],[State Name]], Lookup!$A$2:$B$33, 2, FALSE)</f>
        <v>HP</v>
      </c>
      <c r="E2799" t="s">
        <v>33</v>
      </c>
      <c r="F2799">
        <v>2020</v>
      </c>
      <c r="G2799" t="s">
        <v>117</v>
      </c>
      <c r="H2799">
        <f t="shared" si="43"/>
        <v>12</v>
      </c>
      <c r="I2799" s="3">
        <f>DATE(Table1[[#This Row],[Year]],Table1[[#This Row],[Month_Number]],1)</f>
        <v>44166</v>
      </c>
      <c r="J2799" t="s">
        <v>35</v>
      </c>
      <c r="K2799" t="s">
        <v>1624</v>
      </c>
      <c r="L2799" t="s">
        <v>59</v>
      </c>
      <c r="M2799">
        <v>1</v>
      </c>
      <c r="N2799" t="s">
        <v>162</v>
      </c>
      <c r="O2799">
        <v>4</v>
      </c>
      <c r="P2799">
        <v>3</v>
      </c>
      <c r="Q2799" t="s">
        <v>87</v>
      </c>
      <c r="R2799" t="s">
        <v>61</v>
      </c>
      <c r="S2799" t="s">
        <v>73</v>
      </c>
      <c r="T2799" t="s">
        <v>63</v>
      </c>
      <c r="U2799" t="s">
        <v>43</v>
      </c>
      <c r="V2799">
        <v>47</v>
      </c>
      <c r="W2799">
        <v>69</v>
      </c>
      <c r="X2799" t="str">
        <f>IF(Table1[[#This Row],[Driver Age]]&lt;25,"(&lt;25) Young",IF(Table1[[#This Row],[Driver Age]]&lt;=60,"(25–60) Adult","(&gt;60) Senior"))</f>
        <v>(&gt;60) Senior</v>
      </c>
      <c r="Y2799" t="s">
        <v>75</v>
      </c>
      <c r="Z2799" t="s">
        <v>107</v>
      </c>
      <c r="AA2799" t="s">
        <v>45</v>
      </c>
      <c r="AB2799" t="s">
        <v>64</v>
      </c>
      <c r="AC2799">
        <v>19</v>
      </c>
      <c r="AD2799" t="s">
        <v>114</v>
      </c>
      <c r="AE2799" t="s">
        <v>48</v>
      </c>
      <c r="AF2799" t="s">
        <v>49</v>
      </c>
      <c r="AG2799" t="s">
        <v>50</v>
      </c>
      <c r="AH2799">
        <v>0.75</v>
      </c>
      <c r="AI2799" t="s">
        <v>51</v>
      </c>
      <c r="AJ2799" t="s">
        <v>109</v>
      </c>
    </row>
    <row r="2800" spans="1:36">
      <c r="A2800" t="s">
        <v>4200</v>
      </c>
      <c r="B2800">
        <f>1</f>
        <v>1</v>
      </c>
      <c r="C2800" t="s">
        <v>69</v>
      </c>
      <c r="D2800" t="str">
        <f>VLOOKUP(Table1[[#This Row],[State Name]], Lookup!$A$2:$B$33, 2, FALSE)</f>
        <v>CG</v>
      </c>
      <c r="E2800" t="s">
        <v>33</v>
      </c>
      <c r="F2800">
        <v>2023</v>
      </c>
      <c r="G2800" t="s">
        <v>83</v>
      </c>
      <c r="H2800">
        <f t="shared" si="43"/>
        <v>6</v>
      </c>
      <c r="I2800" s="3">
        <f>DATE(Table1[[#This Row],[Year]],Table1[[#This Row],[Month_Number]],1)</f>
        <v>45078</v>
      </c>
      <c r="J2800" t="s">
        <v>154</v>
      </c>
      <c r="K2800" t="s">
        <v>2808</v>
      </c>
      <c r="L2800" t="s">
        <v>59</v>
      </c>
      <c r="M2800">
        <v>2</v>
      </c>
      <c r="N2800" t="s">
        <v>113</v>
      </c>
      <c r="O2800">
        <v>0</v>
      </c>
      <c r="P2800">
        <v>0</v>
      </c>
      <c r="Q2800" t="s">
        <v>103</v>
      </c>
      <c r="R2800" t="s">
        <v>104</v>
      </c>
      <c r="S2800" t="s">
        <v>41</v>
      </c>
      <c r="T2800" t="s">
        <v>42</v>
      </c>
      <c r="U2800" t="s">
        <v>33</v>
      </c>
      <c r="V2800">
        <v>48</v>
      </c>
      <c r="W2800">
        <v>18</v>
      </c>
      <c r="X2800" t="str">
        <f>IF(Table1[[#This Row],[Driver Age]]&lt;25,"(&lt;25) Young",IF(Table1[[#This Row],[Driver Age]]&lt;=60,"(25–60) Adult","(&gt;60) Senior"))</f>
        <v>(&lt;25) Young</v>
      </c>
      <c r="Y2800" t="s">
        <v>44</v>
      </c>
      <c r="Z2800" t="s">
        <v>107</v>
      </c>
      <c r="AA2800" t="s">
        <v>45</v>
      </c>
      <c r="AB2800" t="s">
        <v>64</v>
      </c>
      <c r="AC2800">
        <v>0</v>
      </c>
      <c r="AD2800" t="s">
        <v>47</v>
      </c>
      <c r="AE2800" t="s">
        <v>79</v>
      </c>
      <c r="AF2800" t="s">
        <v>26</v>
      </c>
      <c r="AG2800" t="s">
        <v>143</v>
      </c>
      <c r="AH2800">
        <v>0</v>
      </c>
      <c r="AI2800" t="s">
        <v>168</v>
      </c>
      <c r="AJ2800" t="s">
        <v>109</v>
      </c>
    </row>
    <row r="2801" spans="1:36">
      <c r="A2801" t="s">
        <v>4201</v>
      </c>
      <c r="B2801">
        <f>1</f>
        <v>1</v>
      </c>
      <c r="C2801" t="s">
        <v>93</v>
      </c>
      <c r="D2801" t="str">
        <f>VLOOKUP(Table1[[#This Row],[State Name]], Lookup!$A$2:$B$33, 2, FALSE)</f>
        <v>SK</v>
      </c>
      <c r="E2801" t="s">
        <v>33</v>
      </c>
      <c r="F2801">
        <v>2018</v>
      </c>
      <c r="G2801" t="s">
        <v>34</v>
      </c>
      <c r="H2801">
        <f t="shared" si="43"/>
        <v>5</v>
      </c>
      <c r="I2801" s="3">
        <f>DATE(Table1[[#This Row],[Year]],Table1[[#This Row],[Month_Number]],1)</f>
        <v>43221</v>
      </c>
      <c r="J2801" t="s">
        <v>101</v>
      </c>
      <c r="K2801" t="s">
        <v>2096</v>
      </c>
      <c r="L2801" t="s">
        <v>59</v>
      </c>
      <c r="M2801">
        <v>3</v>
      </c>
      <c r="N2801" t="s">
        <v>71</v>
      </c>
      <c r="O2801">
        <v>2</v>
      </c>
      <c r="P2801">
        <v>4</v>
      </c>
      <c r="Q2801" t="s">
        <v>72</v>
      </c>
      <c r="R2801" t="s">
        <v>40</v>
      </c>
      <c r="S2801" t="s">
        <v>41</v>
      </c>
      <c r="T2801" t="s">
        <v>105</v>
      </c>
      <c r="U2801" t="s">
        <v>106</v>
      </c>
      <c r="V2801">
        <v>76</v>
      </c>
      <c r="W2801">
        <v>65</v>
      </c>
      <c r="X2801" t="str">
        <f>IF(Table1[[#This Row],[Driver Age]]&lt;25,"(&lt;25) Young",IF(Table1[[#This Row],[Driver Age]]&lt;=60,"(25–60) Adult","(&gt;60) Senior"))</f>
        <v>(&gt;60) Senior</v>
      </c>
      <c r="Y2801" t="s">
        <v>44</v>
      </c>
      <c r="Z2801" t="s">
        <v>33</v>
      </c>
      <c r="AA2801" t="s">
        <v>45</v>
      </c>
      <c r="AB2801" t="s">
        <v>97</v>
      </c>
      <c r="AC2801">
        <v>0</v>
      </c>
      <c r="AD2801" t="s">
        <v>47</v>
      </c>
      <c r="AE2801" t="s">
        <v>65</v>
      </c>
      <c r="AF2801" t="s">
        <v>49</v>
      </c>
      <c r="AG2801" t="s">
        <v>50</v>
      </c>
      <c r="AH2801">
        <v>2</v>
      </c>
      <c r="AI2801" t="s">
        <v>51</v>
      </c>
      <c r="AJ2801" t="s">
        <v>91</v>
      </c>
    </row>
    <row r="2802" spans="1:36">
      <c r="A2802" t="s">
        <v>4202</v>
      </c>
      <c r="B2802">
        <f>1</f>
        <v>1</v>
      </c>
      <c r="C2802" t="s">
        <v>220</v>
      </c>
      <c r="D2802" t="str">
        <f>VLOOKUP(Table1[[#This Row],[State Name]], Lookup!$A$2:$B$33, 2, FALSE)</f>
        <v>NL</v>
      </c>
      <c r="E2802" t="s">
        <v>33</v>
      </c>
      <c r="F2802">
        <v>2018</v>
      </c>
      <c r="G2802" t="s">
        <v>117</v>
      </c>
      <c r="H2802">
        <f t="shared" si="43"/>
        <v>12</v>
      </c>
      <c r="I2802" s="3">
        <f>DATE(Table1[[#This Row],[Year]],Table1[[#This Row],[Month_Number]],1)</f>
        <v>43435</v>
      </c>
      <c r="J2802" t="s">
        <v>57</v>
      </c>
      <c r="K2802" t="s">
        <v>653</v>
      </c>
      <c r="L2802" t="s">
        <v>50</v>
      </c>
      <c r="M2802">
        <v>4</v>
      </c>
      <c r="N2802" t="s">
        <v>38</v>
      </c>
      <c r="O2802">
        <v>9</v>
      </c>
      <c r="P2802">
        <v>5</v>
      </c>
      <c r="Q2802" t="s">
        <v>119</v>
      </c>
      <c r="R2802" t="s">
        <v>88</v>
      </c>
      <c r="S2802" t="s">
        <v>120</v>
      </c>
      <c r="T2802" t="s">
        <v>74</v>
      </c>
      <c r="U2802" t="s">
        <v>106</v>
      </c>
      <c r="V2802">
        <v>104</v>
      </c>
      <c r="W2802">
        <v>63</v>
      </c>
      <c r="X2802" t="str">
        <f>IF(Table1[[#This Row],[Driver Age]]&lt;25,"(&lt;25) Young",IF(Table1[[#This Row],[Driver Age]]&lt;=60,"(25–60) Adult","(&gt;60) Senior"))</f>
        <v>(&gt;60) Senior</v>
      </c>
      <c r="Y2802" t="s">
        <v>44</v>
      </c>
      <c r="Z2802" t="s">
        <v>90</v>
      </c>
      <c r="AA2802" t="s">
        <v>76</v>
      </c>
      <c r="AB2802" t="s">
        <v>97</v>
      </c>
      <c r="AC2802">
        <v>23</v>
      </c>
      <c r="AD2802" t="s">
        <v>47</v>
      </c>
      <c r="AE2802" t="s">
        <v>65</v>
      </c>
      <c r="AF2802" t="s">
        <v>49</v>
      </c>
      <c r="AG2802" t="s">
        <v>50</v>
      </c>
      <c r="AH2802">
        <v>0.56000000000000005</v>
      </c>
      <c r="AI2802" t="s">
        <v>66</v>
      </c>
      <c r="AJ2802" t="s">
        <v>67</v>
      </c>
    </row>
    <row r="2803" spans="1:36">
      <c r="A2803" t="s">
        <v>4203</v>
      </c>
      <c r="B2803">
        <f>1</f>
        <v>1</v>
      </c>
      <c r="C2803" t="s">
        <v>69</v>
      </c>
      <c r="D2803" t="str">
        <f>VLOOKUP(Table1[[#This Row],[State Name]], Lookup!$A$2:$B$33, 2, FALSE)</f>
        <v>CG</v>
      </c>
      <c r="E2803" t="s">
        <v>33</v>
      </c>
      <c r="F2803">
        <v>2023</v>
      </c>
      <c r="G2803" t="s">
        <v>130</v>
      </c>
      <c r="H2803">
        <f t="shared" si="43"/>
        <v>4</v>
      </c>
      <c r="I2803" s="3">
        <f>DATE(Table1[[#This Row],[Year]],Table1[[#This Row],[Month_Number]],1)</f>
        <v>45017</v>
      </c>
      <c r="J2803" t="s">
        <v>146</v>
      </c>
      <c r="K2803" t="s">
        <v>4204</v>
      </c>
      <c r="L2803" t="s">
        <v>37</v>
      </c>
      <c r="M2803">
        <v>2</v>
      </c>
      <c r="N2803" t="s">
        <v>60</v>
      </c>
      <c r="O2803">
        <v>0</v>
      </c>
      <c r="P2803">
        <v>0</v>
      </c>
      <c r="Q2803" t="s">
        <v>87</v>
      </c>
      <c r="R2803" t="s">
        <v>40</v>
      </c>
      <c r="S2803" t="s">
        <v>62</v>
      </c>
      <c r="T2803" t="s">
        <v>42</v>
      </c>
      <c r="U2803" t="s">
        <v>33</v>
      </c>
      <c r="V2803">
        <v>96</v>
      </c>
      <c r="W2803">
        <v>63</v>
      </c>
      <c r="X2803" t="str">
        <f>IF(Table1[[#This Row],[Driver Age]]&lt;25,"(&lt;25) Young",IF(Table1[[#This Row],[Driver Age]]&lt;=60,"(25–60) Adult","(&gt;60) Senior"))</f>
        <v>(&gt;60) Senior</v>
      </c>
      <c r="Y2803" t="s">
        <v>75</v>
      </c>
      <c r="Z2803" t="s">
        <v>90</v>
      </c>
      <c r="AA2803" t="s">
        <v>76</v>
      </c>
      <c r="AB2803" t="s">
        <v>77</v>
      </c>
      <c r="AC2803">
        <v>9</v>
      </c>
      <c r="AD2803" t="s">
        <v>78</v>
      </c>
      <c r="AE2803" t="s">
        <v>79</v>
      </c>
      <c r="AF2803" t="s">
        <v>49</v>
      </c>
      <c r="AG2803" t="s">
        <v>143</v>
      </c>
      <c r="AH2803">
        <v>0</v>
      </c>
      <c r="AI2803" t="s">
        <v>66</v>
      </c>
      <c r="AJ2803" t="s">
        <v>67</v>
      </c>
    </row>
    <row r="2804" spans="1:36">
      <c r="A2804" t="s">
        <v>4205</v>
      </c>
      <c r="B2804">
        <f>1</f>
        <v>1</v>
      </c>
      <c r="C2804" t="s">
        <v>32</v>
      </c>
      <c r="D2804" t="str">
        <f>VLOOKUP(Table1[[#This Row],[State Name]], Lookup!$A$2:$B$33, 2, FALSE)</f>
        <v>JK</v>
      </c>
      <c r="E2804" t="s">
        <v>33</v>
      </c>
      <c r="F2804">
        <v>2018</v>
      </c>
      <c r="G2804" t="s">
        <v>192</v>
      </c>
      <c r="H2804">
        <f t="shared" si="43"/>
        <v>3</v>
      </c>
      <c r="I2804" s="3">
        <f>DATE(Table1[[#This Row],[Year]],Table1[[#This Row],[Month_Number]],1)</f>
        <v>43160</v>
      </c>
      <c r="J2804" t="s">
        <v>95</v>
      </c>
      <c r="K2804" t="s">
        <v>1812</v>
      </c>
      <c r="L2804" t="s">
        <v>50</v>
      </c>
      <c r="M2804">
        <v>1</v>
      </c>
      <c r="N2804" t="s">
        <v>60</v>
      </c>
      <c r="O2804">
        <v>1</v>
      </c>
      <c r="P2804">
        <v>3</v>
      </c>
      <c r="Q2804" t="s">
        <v>39</v>
      </c>
      <c r="R2804" t="s">
        <v>88</v>
      </c>
      <c r="S2804" t="s">
        <v>62</v>
      </c>
      <c r="T2804" t="s">
        <v>63</v>
      </c>
      <c r="U2804" t="s">
        <v>106</v>
      </c>
      <c r="V2804">
        <v>37</v>
      </c>
      <c r="W2804">
        <v>21</v>
      </c>
      <c r="X2804" t="str">
        <f>IF(Table1[[#This Row],[Driver Age]]&lt;25,"(&lt;25) Young",IF(Table1[[#This Row],[Driver Age]]&lt;=60,"(25–60) Adult","(&gt;60) Senior"))</f>
        <v>(&lt;25) Young</v>
      </c>
      <c r="Y2804" t="s">
        <v>44</v>
      </c>
      <c r="Z2804" t="s">
        <v>33</v>
      </c>
      <c r="AA2804" t="s">
        <v>76</v>
      </c>
      <c r="AB2804" t="s">
        <v>46</v>
      </c>
      <c r="AC2804">
        <v>7</v>
      </c>
      <c r="AD2804" t="s">
        <v>78</v>
      </c>
      <c r="AE2804" t="s">
        <v>65</v>
      </c>
      <c r="AF2804" t="s">
        <v>49</v>
      </c>
      <c r="AG2804" t="s">
        <v>50</v>
      </c>
      <c r="AH2804">
        <v>3</v>
      </c>
      <c r="AI2804" t="s">
        <v>168</v>
      </c>
      <c r="AJ2804" t="s">
        <v>109</v>
      </c>
    </row>
    <row r="2805" spans="1:36">
      <c r="A2805" t="s">
        <v>4206</v>
      </c>
      <c r="B2805">
        <f>1</f>
        <v>1</v>
      </c>
      <c r="C2805" t="s">
        <v>32</v>
      </c>
      <c r="D2805" t="str">
        <f>VLOOKUP(Table1[[#This Row],[State Name]], Lookup!$A$2:$B$33, 2, FALSE)</f>
        <v>JK</v>
      </c>
      <c r="E2805" t="s">
        <v>33</v>
      </c>
      <c r="F2805">
        <v>2021</v>
      </c>
      <c r="G2805" t="s">
        <v>138</v>
      </c>
      <c r="H2805">
        <f t="shared" si="43"/>
        <v>9</v>
      </c>
      <c r="I2805" s="3">
        <f>DATE(Table1[[#This Row],[Year]],Table1[[#This Row],[Month_Number]],1)</f>
        <v>44440</v>
      </c>
      <c r="J2805" t="s">
        <v>146</v>
      </c>
      <c r="K2805" t="s">
        <v>1587</v>
      </c>
      <c r="L2805" t="s">
        <v>37</v>
      </c>
      <c r="M2805">
        <v>2</v>
      </c>
      <c r="N2805" t="s">
        <v>86</v>
      </c>
      <c r="O2805">
        <v>9</v>
      </c>
      <c r="P2805">
        <v>3</v>
      </c>
      <c r="Q2805" t="s">
        <v>103</v>
      </c>
      <c r="R2805" t="s">
        <v>40</v>
      </c>
      <c r="S2805" t="s">
        <v>41</v>
      </c>
      <c r="T2805" t="s">
        <v>42</v>
      </c>
      <c r="U2805" t="s">
        <v>43</v>
      </c>
      <c r="V2805">
        <v>84</v>
      </c>
      <c r="W2805">
        <v>67</v>
      </c>
      <c r="X2805" t="str">
        <f>IF(Table1[[#This Row],[Driver Age]]&lt;25,"(&lt;25) Young",IF(Table1[[#This Row],[Driver Age]]&lt;=60,"(25–60) Adult","(&gt;60) Senior"))</f>
        <v>(&gt;60) Senior</v>
      </c>
      <c r="Y2805" t="s">
        <v>75</v>
      </c>
      <c r="Z2805" t="s">
        <v>107</v>
      </c>
      <c r="AA2805" t="s">
        <v>76</v>
      </c>
      <c r="AB2805" t="s">
        <v>77</v>
      </c>
      <c r="AC2805">
        <v>10</v>
      </c>
      <c r="AD2805" t="s">
        <v>78</v>
      </c>
      <c r="AE2805" t="s">
        <v>48</v>
      </c>
      <c r="AF2805" t="s">
        <v>49</v>
      </c>
      <c r="AG2805" t="s">
        <v>50</v>
      </c>
      <c r="AH2805">
        <v>0.33</v>
      </c>
      <c r="AI2805" t="s">
        <v>51</v>
      </c>
      <c r="AJ2805" t="s">
        <v>91</v>
      </c>
    </row>
    <row r="2806" spans="1:36">
      <c r="A2806" t="s">
        <v>4207</v>
      </c>
      <c r="B2806">
        <f>1</f>
        <v>1</v>
      </c>
      <c r="C2806" t="s">
        <v>157</v>
      </c>
      <c r="D2806" t="str">
        <f>VLOOKUP(Table1[[#This Row],[State Name]], Lookup!$A$2:$B$33, 2, FALSE)</f>
        <v>KA</v>
      </c>
      <c r="E2806" t="s">
        <v>258</v>
      </c>
      <c r="F2806">
        <v>2022</v>
      </c>
      <c r="G2806" t="s">
        <v>34</v>
      </c>
      <c r="H2806">
        <f t="shared" si="43"/>
        <v>5</v>
      </c>
      <c r="I2806" s="3">
        <f>DATE(Table1[[#This Row],[Year]],Table1[[#This Row],[Month_Number]],1)</f>
        <v>44682</v>
      </c>
      <c r="J2806" t="s">
        <v>95</v>
      </c>
      <c r="K2806" t="s">
        <v>545</v>
      </c>
      <c r="L2806" t="s">
        <v>59</v>
      </c>
      <c r="M2806">
        <v>5</v>
      </c>
      <c r="N2806" t="s">
        <v>38</v>
      </c>
      <c r="O2806">
        <v>10</v>
      </c>
      <c r="P2806">
        <v>4</v>
      </c>
      <c r="Q2806" t="s">
        <v>103</v>
      </c>
      <c r="R2806" t="s">
        <v>61</v>
      </c>
      <c r="S2806" t="s">
        <v>62</v>
      </c>
      <c r="T2806" t="s">
        <v>42</v>
      </c>
      <c r="U2806" t="s">
        <v>106</v>
      </c>
      <c r="V2806">
        <v>33</v>
      </c>
      <c r="W2806">
        <v>56</v>
      </c>
      <c r="X2806" t="str">
        <f>IF(Table1[[#This Row],[Driver Age]]&lt;25,"(&lt;25) Young",IF(Table1[[#This Row],[Driver Age]]&lt;=60,"(25–60) Adult","(&gt;60) Senior"))</f>
        <v>(25–60) Adult</v>
      </c>
      <c r="Y2806" t="s">
        <v>75</v>
      </c>
      <c r="Z2806" t="s">
        <v>90</v>
      </c>
      <c r="AA2806" t="s">
        <v>76</v>
      </c>
      <c r="AB2806" t="s">
        <v>97</v>
      </c>
      <c r="AC2806">
        <v>12</v>
      </c>
      <c r="AD2806" t="s">
        <v>135</v>
      </c>
      <c r="AE2806" t="s">
        <v>79</v>
      </c>
      <c r="AF2806" t="s">
        <v>49</v>
      </c>
      <c r="AG2806" t="s">
        <v>50</v>
      </c>
      <c r="AH2806">
        <v>0.4</v>
      </c>
      <c r="AI2806" t="s">
        <v>66</v>
      </c>
      <c r="AJ2806" t="s">
        <v>109</v>
      </c>
    </row>
    <row r="2807" spans="1:36">
      <c r="A2807" t="s">
        <v>4208</v>
      </c>
      <c r="B2807">
        <f>1</f>
        <v>1</v>
      </c>
      <c r="C2807" t="s">
        <v>54</v>
      </c>
      <c r="D2807" t="str">
        <f>VLOOKUP(Table1[[#This Row],[State Name]], Lookup!$A$2:$B$33, 2, FALSE)</f>
        <v>UP</v>
      </c>
      <c r="E2807" t="s">
        <v>174</v>
      </c>
      <c r="F2807">
        <v>2019</v>
      </c>
      <c r="G2807" t="s">
        <v>138</v>
      </c>
      <c r="H2807">
        <f t="shared" si="43"/>
        <v>9</v>
      </c>
      <c r="I2807" s="3">
        <f>DATE(Table1[[#This Row],[Year]],Table1[[#This Row],[Month_Number]],1)</f>
        <v>43709</v>
      </c>
      <c r="J2807" t="s">
        <v>154</v>
      </c>
      <c r="K2807" t="s">
        <v>4195</v>
      </c>
      <c r="L2807" t="s">
        <v>50</v>
      </c>
      <c r="M2807">
        <v>1</v>
      </c>
      <c r="N2807" t="s">
        <v>113</v>
      </c>
      <c r="O2807">
        <v>10</v>
      </c>
      <c r="P2807">
        <v>0</v>
      </c>
      <c r="Q2807" t="s">
        <v>87</v>
      </c>
      <c r="R2807" t="s">
        <v>88</v>
      </c>
      <c r="S2807" t="s">
        <v>41</v>
      </c>
      <c r="T2807" t="s">
        <v>63</v>
      </c>
      <c r="U2807" t="s">
        <v>89</v>
      </c>
      <c r="V2807">
        <v>69</v>
      </c>
      <c r="W2807">
        <v>63</v>
      </c>
      <c r="X2807" t="str">
        <f>IF(Table1[[#This Row],[Driver Age]]&lt;25,"(&lt;25) Young",IF(Table1[[#This Row],[Driver Age]]&lt;=60,"(25–60) Adult","(&gt;60) Senior"))</f>
        <v>(&gt;60) Senior</v>
      </c>
      <c r="Y2807" t="s">
        <v>75</v>
      </c>
      <c r="Z2807" t="s">
        <v>90</v>
      </c>
      <c r="AA2807" t="s">
        <v>76</v>
      </c>
      <c r="AB2807" t="s">
        <v>46</v>
      </c>
      <c r="AC2807">
        <v>16</v>
      </c>
      <c r="AD2807" t="s">
        <v>135</v>
      </c>
      <c r="AE2807" t="s">
        <v>65</v>
      </c>
      <c r="AF2807" t="s">
        <v>26</v>
      </c>
      <c r="AG2807" t="s">
        <v>143</v>
      </c>
      <c r="AH2807">
        <v>0</v>
      </c>
      <c r="AI2807" t="s">
        <v>66</v>
      </c>
      <c r="AJ2807" t="s">
        <v>52</v>
      </c>
    </row>
    <row r="2808" spans="1:36">
      <c r="A2808" t="s">
        <v>4209</v>
      </c>
      <c r="B2808">
        <f>1</f>
        <v>1</v>
      </c>
      <c r="C2808" t="s">
        <v>170</v>
      </c>
      <c r="D2808" t="str">
        <f>VLOOKUP(Table1[[#This Row],[State Name]], Lookup!$A$2:$B$33, 2, FALSE)</f>
        <v>PY</v>
      </c>
      <c r="E2808" t="s">
        <v>33</v>
      </c>
      <c r="F2808">
        <v>2019</v>
      </c>
      <c r="G2808" t="s">
        <v>94</v>
      </c>
      <c r="H2808">
        <f t="shared" si="43"/>
        <v>8</v>
      </c>
      <c r="I2808" s="3">
        <f>DATE(Table1[[#This Row],[Year]],Table1[[#This Row],[Month_Number]],1)</f>
        <v>43678</v>
      </c>
      <c r="J2808" t="s">
        <v>101</v>
      </c>
      <c r="K2808" t="s">
        <v>2479</v>
      </c>
      <c r="L2808" t="s">
        <v>50</v>
      </c>
      <c r="M2808">
        <v>3</v>
      </c>
      <c r="N2808" t="s">
        <v>113</v>
      </c>
      <c r="O2808">
        <v>3</v>
      </c>
      <c r="P2808">
        <v>4</v>
      </c>
      <c r="Q2808" t="s">
        <v>103</v>
      </c>
      <c r="R2808" t="s">
        <v>104</v>
      </c>
      <c r="S2808" t="s">
        <v>41</v>
      </c>
      <c r="T2808" t="s">
        <v>42</v>
      </c>
      <c r="U2808" t="s">
        <v>106</v>
      </c>
      <c r="V2808">
        <v>38</v>
      </c>
      <c r="W2808">
        <v>37</v>
      </c>
      <c r="X2808" t="str">
        <f>IF(Table1[[#This Row],[Driver Age]]&lt;25,"(&lt;25) Young",IF(Table1[[#This Row],[Driver Age]]&lt;=60,"(25–60) Adult","(&gt;60) Senior"))</f>
        <v>(25–60) Adult</v>
      </c>
      <c r="Y2808" t="s">
        <v>44</v>
      </c>
      <c r="Z2808" t="s">
        <v>33</v>
      </c>
      <c r="AA2808" t="s">
        <v>45</v>
      </c>
      <c r="AB2808" t="s">
        <v>64</v>
      </c>
      <c r="AC2808">
        <v>7</v>
      </c>
      <c r="AD2808" t="s">
        <v>78</v>
      </c>
      <c r="AE2808" t="s">
        <v>65</v>
      </c>
      <c r="AF2808" t="s">
        <v>49</v>
      </c>
      <c r="AG2808" t="s">
        <v>50</v>
      </c>
      <c r="AH2808">
        <v>1.33</v>
      </c>
      <c r="AI2808" t="s">
        <v>108</v>
      </c>
      <c r="AJ2808" t="s">
        <v>109</v>
      </c>
    </row>
    <row r="2809" spans="1:36">
      <c r="A2809" t="s">
        <v>4210</v>
      </c>
      <c r="B2809">
        <f>1</f>
        <v>1</v>
      </c>
      <c r="C2809" t="s">
        <v>93</v>
      </c>
      <c r="D2809" t="str">
        <f>VLOOKUP(Table1[[#This Row],[State Name]], Lookup!$A$2:$B$33, 2, FALSE)</f>
        <v>SK</v>
      </c>
      <c r="E2809" t="s">
        <v>33</v>
      </c>
      <c r="F2809">
        <v>2021</v>
      </c>
      <c r="G2809" t="s">
        <v>117</v>
      </c>
      <c r="H2809">
        <f t="shared" si="43"/>
        <v>12</v>
      </c>
      <c r="I2809" s="3">
        <f>DATE(Table1[[#This Row],[Year]],Table1[[#This Row],[Month_Number]],1)</f>
        <v>44531</v>
      </c>
      <c r="J2809" t="s">
        <v>146</v>
      </c>
      <c r="K2809" t="s">
        <v>764</v>
      </c>
      <c r="L2809" t="s">
        <v>59</v>
      </c>
      <c r="M2809">
        <v>3</v>
      </c>
      <c r="N2809" t="s">
        <v>71</v>
      </c>
      <c r="O2809">
        <v>2</v>
      </c>
      <c r="P2809">
        <v>1</v>
      </c>
      <c r="Q2809" t="s">
        <v>39</v>
      </c>
      <c r="R2809" t="s">
        <v>88</v>
      </c>
      <c r="S2809" t="s">
        <v>120</v>
      </c>
      <c r="T2809" t="s">
        <v>42</v>
      </c>
      <c r="U2809" t="s">
        <v>33</v>
      </c>
      <c r="V2809">
        <v>90</v>
      </c>
      <c r="W2809">
        <v>66</v>
      </c>
      <c r="X2809" t="str">
        <f>IF(Table1[[#This Row],[Driver Age]]&lt;25,"(&lt;25) Young",IF(Table1[[#This Row],[Driver Age]]&lt;=60,"(25–60) Adult","(&gt;60) Senior"))</f>
        <v>(&gt;60) Senior</v>
      </c>
      <c r="Y2809" t="s">
        <v>44</v>
      </c>
      <c r="Z2809" t="s">
        <v>33</v>
      </c>
      <c r="AA2809" t="s">
        <v>45</v>
      </c>
      <c r="AB2809" t="s">
        <v>77</v>
      </c>
      <c r="AC2809">
        <v>8</v>
      </c>
      <c r="AD2809" t="s">
        <v>78</v>
      </c>
      <c r="AE2809" t="s">
        <v>48</v>
      </c>
      <c r="AF2809" t="s">
        <v>49</v>
      </c>
      <c r="AG2809" t="s">
        <v>50</v>
      </c>
      <c r="AH2809">
        <v>0.5</v>
      </c>
      <c r="AI2809" t="s">
        <v>51</v>
      </c>
      <c r="AJ2809" t="s">
        <v>67</v>
      </c>
    </row>
    <row r="2810" spans="1:36">
      <c r="A2810" t="s">
        <v>4211</v>
      </c>
      <c r="B2810">
        <f>1</f>
        <v>1</v>
      </c>
      <c r="C2810" t="s">
        <v>253</v>
      </c>
      <c r="D2810" t="str">
        <f>VLOOKUP(Table1[[#This Row],[State Name]], Lookup!$A$2:$B$33, 2, FALSE)</f>
        <v>UK</v>
      </c>
      <c r="E2810" t="s">
        <v>33</v>
      </c>
      <c r="F2810">
        <v>2022</v>
      </c>
      <c r="G2810" t="s">
        <v>100</v>
      </c>
      <c r="H2810">
        <f t="shared" si="43"/>
        <v>11</v>
      </c>
      <c r="I2810" s="3">
        <f>DATE(Table1[[#This Row],[Year]],Table1[[#This Row],[Month_Number]],1)</f>
        <v>44866</v>
      </c>
      <c r="J2810" t="s">
        <v>101</v>
      </c>
      <c r="K2810" t="s">
        <v>4212</v>
      </c>
      <c r="L2810" t="s">
        <v>59</v>
      </c>
      <c r="M2810">
        <v>3</v>
      </c>
      <c r="N2810" t="s">
        <v>128</v>
      </c>
      <c r="O2810">
        <v>2</v>
      </c>
      <c r="P2810">
        <v>3</v>
      </c>
      <c r="Q2810" t="s">
        <v>119</v>
      </c>
      <c r="R2810" t="s">
        <v>61</v>
      </c>
      <c r="S2810" t="s">
        <v>73</v>
      </c>
      <c r="T2810" t="s">
        <v>74</v>
      </c>
      <c r="U2810" t="s">
        <v>43</v>
      </c>
      <c r="V2810">
        <v>105</v>
      </c>
      <c r="W2810">
        <v>55</v>
      </c>
      <c r="X2810" t="str">
        <f>IF(Table1[[#This Row],[Driver Age]]&lt;25,"(&lt;25) Young",IF(Table1[[#This Row],[Driver Age]]&lt;=60,"(25–60) Adult","(&gt;60) Senior"))</f>
        <v>(25–60) Adult</v>
      </c>
      <c r="Y2810" t="s">
        <v>44</v>
      </c>
      <c r="Z2810" t="s">
        <v>90</v>
      </c>
      <c r="AA2810" t="s">
        <v>45</v>
      </c>
      <c r="AB2810" t="s">
        <v>77</v>
      </c>
      <c r="AC2810">
        <v>4</v>
      </c>
      <c r="AD2810" t="s">
        <v>47</v>
      </c>
      <c r="AE2810" t="s">
        <v>79</v>
      </c>
      <c r="AF2810" t="s">
        <v>49</v>
      </c>
      <c r="AG2810" t="s">
        <v>50</v>
      </c>
      <c r="AH2810">
        <v>1.5</v>
      </c>
      <c r="AI2810" t="s">
        <v>66</v>
      </c>
      <c r="AJ2810" t="s">
        <v>67</v>
      </c>
    </row>
    <row r="2811" spans="1:36">
      <c r="A2811" t="s">
        <v>4213</v>
      </c>
      <c r="B2811">
        <f>1</f>
        <v>1</v>
      </c>
      <c r="C2811" t="s">
        <v>166</v>
      </c>
      <c r="D2811" t="str">
        <f>VLOOKUP(Table1[[#This Row],[State Name]], Lookup!$A$2:$B$33, 2, FALSE)</f>
        <v>MP</v>
      </c>
      <c r="E2811" t="s">
        <v>33</v>
      </c>
      <c r="F2811">
        <v>2019</v>
      </c>
      <c r="G2811" t="s">
        <v>94</v>
      </c>
      <c r="H2811">
        <f t="shared" si="43"/>
        <v>8</v>
      </c>
      <c r="I2811" s="3">
        <f>DATE(Table1[[#This Row],[Year]],Table1[[#This Row],[Month_Number]],1)</f>
        <v>43678</v>
      </c>
      <c r="J2811" t="s">
        <v>84</v>
      </c>
      <c r="K2811" t="s">
        <v>1858</v>
      </c>
      <c r="L2811" t="s">
        <v>59</v>
      </c>
      <c r="M2811">
        <v>4</v>
      </c>
      <c r="N2811" t="s">
        <v>86</v>
      </c>
      <c r="O2811">
        <v>5</v>
      </c>
      <c r="P2811">
        <v>0</v>
      </c>
      <c r="Q2811" t="s">
        <v>119</v>
      </c>
      <c r="R2811" t="s">
        <v>88</v>
      </c>
      <c r="S2811" t="s">
        <v>41</v>
      </c>
      <c r="T2811" t="s">
        <v>74</v>
      </c>
      <c r="U2811" t="s">
        <v>89</v>
      </c>
      <c r="V2811">
        <v>100</v>
      </c>
      <c r="W2811">
        <v>66</v>
      </c>
      <c r="X2811" t="str">
        <f>IF(Table1[[#This Row],[Driver Age]]&lt;25,"(&lt;25) Young",IF(Table1[[#This Row],[Driver Age]]&lt;=60,"(25–60) Adult","(&gt;60) Senior"))</f>
        <v>(&gt;60) Senior</v>
      </c>
      <c r="Y2811" t="s">
        <v>75</v>
      </c>
      <c r="Z2811" t="s">
        <v>33</v>
      </c>
      <c r="AA2811" t="s">
        <v>76</v>
      </c>
      <c r="AB2811" t="s">
        <v>97</v>
      </c>
      <c r="AC2811">
        <v>19</v>
      </c>
      <c r="AD2811" t="s">
        <v>114</v>
      </c>
      <c r="AE2811" t="s">
        <v>65</v>
      </c>
      <c r="AF2811" t="s">
        <v>26</v>
      </c>
      <c r="AG2811" t="s">
        <v>143</v>
      </c>
      <c r="AH2811">
        <v>0</v>
      </c>
      <c r="AI2811" t="s">
        <v>51</v>
      </c>
      <c r="AJ2811" t="s">
        <v>67</v>
      </c>
    </row>
    <row r="2812" spans="1:36">
      <c r="A2812" t="s">
        <v>4214</v>
      </c>
      <c r="B2812">
        <f>1</f>
        <v>1</v>
      </c>
      <c r="C2812" t="s">
        <v>294</v>
      </c>
      <c r="D2812" t="str">
        <f>VLOOKUP(Table1[[#This Row],[State Name]], Lookup!$A$2:$B$33, 2, FALSE)</f>
        <v>MZ</v>
      </c>
      <c r="E2812" t="s">
        <v>33</v>
      </c>
      <c r="F2812">
        <v>2021</v>
      </c>
      <c r="G2812" t="s">
        <v>192</v>
      </c>
      <c r="H2812">
        <f t="shared" si="43"/>
        <v>3</v>
      </c>
      <c r="I2812" s="3">
        <f>DATE(Table1[[#This Row],[Year]],Table1[[#This Row],[Month_Number]],1)</f>
        <v>44256</v>
      </c>
      <c r="J2812" t="s">
        <v>95</v>
      </c>
      <c r="K2812" t="s">
        <v>1055</v>
      </c>
      <c r="L2812" t="s">
        <v>37</v>
      </c>
      <c r="M2812">
        <v>4</v>
      </c>
      <c r="N2812" t="s">
        <v>86</v>
      </c>
      <c r="O2812">
        <v>5</v>
      </c>
      <c r="P2812">
        <v>4</v>
      </c>
      <c r="Q2812" t="s">
        <v>119</v>
      </c>
      <c r="R2812" t="s">
        <v>104</v>
      </c>
      <c r="S2812" t="s">
        <v>120</v>
      </c>
      <c r="T2812" t="s">
        <v>105</v>
      </c>
      <c r="U2812" t="s">
        <v>89</v>
      </c>
      <c r="V2812">
        <v>89</v>
      </c>
      <c r="W2812">
        <v>33</v>
      </c>
      <c r="X2812" t="str">
        <f>IF(Table1[[#This Row],[Driver Age]]&lt;25,"(&lt;25) Young",IF(Table1[[#This Row],[Driver Age]]&lt;=60,"(25–60) Adult","(&gt;60) Senior"))</f>
        <v>(25–60) Adult</v>
      </c>
      <c r="Y2812" t="s">
        <v>75</v>
      </c>
      <c r="Z2812" t="s">
        <v>90</v>
      </c>
      <c r="AA2812" t="s">
        <v>76</v>
      </c>
      <c r="AB2812" t="s">
        <v>97</v>
      </c>
      <c r="AC2812">
        <v>9</v>
      </c>
      <c r="AD2812" t="s">
        <v>78</v>
      </c>
      <c r="AE2812" t="s">
        <v>48</v>
      </c>
      <c r="AF2812" t="s">
        <v>49</v>
      </c>
      <c r="AG2812" t="s">
        <v>50</v>
      </c>
      <c r="AH2812">
        <v>0.8</v>
      </c>
      <c r="AI2812" t="s">
        <v>80</v>
      </c>
      <c r="AJ2812" t="s">
        <v>91</v>
      </c>
    </row>
    <row r="2813" spans="1:36">
      <c r="A2813" t="s">
        <v>4215</v>
      </c>
      <c r="B2813">
        <f>1</f>
        <v>1</v>
      </c>
      <c r="C2813" t="s">
        <v>311</v>
      </c>
      <c r="D2813" t="str">
        <f>VLOOKUP(Table1[[#This Row],[State Name]], Lookup!$A$2:$B$33, 2, FALSE)</f>
        <v>JH</v>
      </c>
      <c r="E2813" t="s">
        <v>33</v>
      </c>
      <c r="F2813">
        <v>2019</v>
      </c>
      <c r="G2813" t="s">
        <v>192</v>
      </c>
      <c r="H2813">
        <f t="shared" si="43"/>
        <v>3</v>
      </c>
      <c r="I2813" s="3">
        <f>DATE(Table1[[#This Row],[Year]],Table1[[#This Row],[Month_Number]],1)</f>
        <v>43525</v>
      </c>
      <c r="J2813" t="s">
        <v>57</v>
      </c>
      <c r="K2813" t="s">
        <v>2977</v>
      </c>
      <c r="L2813" t="s">
        <v>59</v>
      </c>
      <c r="M2813">
        <v>5</v>
      </c>
      <c r="N2813" t="s">
        <v>86</v>
      </c>
      <c r="O2813">
        <v>6</v>
      </c>
      <c r="P2813">
        <v>3</v>
      </c>
      <c r="Q2813" t="s">
        <v>87</v>
      </c>
      <c r="R2813" t="s">
        <v>88</v>
      </c>
      <c r="S2813" t="s">
        <v>120</v>
      </c>
      <c r="T2813" t="s">
        <v>105</v>
      </c>
      <c r="U2813" t="s">
        <v>33</v>
      </c>
      <c r="V2813">
        <v>72</v>
      </c>
      <c r="W2813">
        <v>70</v>
      </c>
      <c r="X2813" t="str">
        <f>IF(Table1[[#This Row],[Driver Age]]&lt;25,"(&lt;25) Young",IF(Table1[[#This Row],[Driver Age]]&lt;=60,"(25–60) Adult","(&gt;60) Senior"))</f>
        <v>(&gt;60) Senior</v>
      </c>
      <c r="Y2813" t="s">
        <v>75</v>
      </c>
      <c r="Z2813" t="s">
        <v>90</v>
      </c>
      <c r="AA2813" t="s">
        <v>45</v>
      </c>
      <c r="AB2813" t="s">
        <v>64</v>
      </c>
      <c r="AC2813">
        <v>6</v>
      </c>
      <c r="AD2813" t="s">
        <v>78</v>
      </c>
      <c r="AE2813" t="s">
        <v>65</v>
      </c>
      <c r="AF2813" t="s">
        <v>49</v>
      </c>
      <c r="AG2813" t="s">
        <v>50</v>
      </c>
      <c r="AH2813">
        <v>0.5</v>
      </c>
      <c r="AI2813" t="s">
        <v>51</v>
      </c>
      <c r="AJ2813" t="s">
        <v>91</v>
      </c>
    </row>
    <row r="2814" spans="1:36">
      <c r="A2814" t="s">
        <v>4216</v>
      </c>
      <c r="B2814">
        <f>1</f>
        <v>1</v>
      </c>
      <c r="C2814" t="s">
        <v>197</v>
      </c>
      <c r="D2814" t="str">
        <f>VLOOKUP(Table1[[#This Row],[State Name]], Lookup!$A$2:$B$33, 2, FALSE)</f>
        <v>GJ</v>
      </c>
      <c r="E2814" t="s">
        <v>198</v>
      </c>
      <c r="F2814">
        <v>2020</v>
      </c>
      <c r="G2814" t="s">
        <v>83</v>
      </c>
      <c r="H2814">
        <f t="shared" si="43"/>
        <v>6</v>
      </c>
      <c r="I2814" s="3">
        <f>DATE(Table1[[#This Row],[Year]],Table1[[#This Row],[Month_Number]],1)</f>
        <v>43983</v>
      </c>
      <c r="J2814" t="s">
        <v>154</v>
      </c>
      <c r="K2814" t="s">
        <v>2076</v>
      </c>
      <c r="L2814" t="s">
        <v>59</v>
      </c>
      <c r="M2814">
        <v>4</v>
      </c>
      <c r="N2814" t="s">
        <v>71</v>
      </c>
      <c r="O2814">
        <v>2</v>
      </c>
      <c r="P2814">
        <v>0</v>
      </c>
      <c r="Q2814" t="s">
        <v>72</v>
      </c>
      <c r="R2814" t="s">
        <v>40</v>
      </c>
      <c r="S2814" t="s">
        <v>120</v>
      </c>
      <c r="T2814" t="s">
        <v>105</v>
      </c>
      <c r="U2814" t="s">
        <v>89</v>
      </c>
      <c r="V2814">
        <v>114</v>
      </c>
      <c r="W2814">
        <v>45</v>
      </c>
      <c r="X2814" t="str">
        <f>IF(Table1[[#This Row],[Driver Age]]&lt;25,"(&lt;25) Young",IF(Table1[[#This Row],[Driver Age]]&lt;=60,"(25–60) Adult","(&gt;60) Senior"))</f>
        <v>(25–60) Adult</v>
      </c>
      <c r="Y2814" t="s">
        <v>75</v>
      </c>
      <c r="Z2814" t="s">
        <v>33</v>
      </c>
      <c r="AA2814" t="s">
        <v>76</v>
      </c>
      <c r="AB2814" t="s">
        <v>64</v>
      </c>
      <c r="AC2814">
        <v>6</v>
      </c>
      <c r="AD2814" t="s">
        <v>78</v>
      </c>
      <c r="AE2814" t="s">
        <v>48</v>
      </c>
      <c r="AF2814" t="s">
        <v>26</v>
      </c>
      <c r="AG2814" t="s">
        <v>143</v>
      </c>
      <c r="AH2814">
        <v>0</v>
      </c>
      <c r="AI2814" t="s">
        <v>108</v>
      </c>
      <c r="AJ2814" t="s">
        <v>81</v>
      </c>
    </row>
    <row r="2815" spans="1:36">
      <c r="A2815" t="s">
        <v>4217</v>
      </c>
      <c r="B2815">
        <f>1</f>
        <v>1</v>
      </c>
      <c r="C2815" t="s">
        <v>206</v>
      </c>
      <c r="D2815" t="str">
        <f>VLOOKUP(Table1[[#This Row],[State Name]], Lookup!$A$2:$B$33, 2, FALSE)</f>
        <v>OD</v>
      </c>
      <c r="E2815" t="s">
        <v>33</v>
      </c>
      <c r="F2815">
        <v>2020</v>
      </c>
      <c r="G2815" t="s">
        <v>124</v>
      </c>
      <c r="H2815">
        <f t="shared" si="43"/>
        <v>7</v>
      </c>
      <c r="I2815" s="3">
        <f>DATE(Table1[[#This Row],[Year]],Table1[[#This Row],[Month_Number]],1)</f>
        <v>44013</v>
      </c>
      <c r="J2815" t="s">
        <v>35</v>
      </c>
      <c r="K2815" t="s">
        <v>1493</v>
      </c>
      <c r="L2815" t="s">
        <v>59</v>
      </c>
      <c r="M2815">
        <v>4</v>
      </c>
      <c r="N2815" t="s">
        <v>38</v>
      </c>
      <c r="O2815">
        <v>1</v>
      </c>
      <c r="P2815">
        <v>5</v>
      </c>
      <c r="Q2815" t="s">
        <v>39</v>
      </c>
      <c r="R2815" t="s">
        <v>104</v>
      </c>
      <c r="S2815" t="s">
        <v>73</v>
      </c>
      <c r="T2815" t="s">
        <v>42</v>
      </c>
      <c r="U2815" t="s">
        <v>33</v>
      </c>
      <c r="V2815">
        <v>98</v>
      </c>
      <c r="W2815">
        <v>62</v>
      </c>
      <c r="X2815" t="str">
        <f>IF(Table1[[#This Row],[Driver Age]]&lt;25,"(&lt;25) Young",IF(Table1[[#This Row],[Driver Age]]&lt;=60,"(25–60) Adult","(&gt;60) Senior"))</f>
        <v>(&gt;60) Senior</v>
      </c>
      <c r="Y2815" t="s">
        <v>44</v>
      </c>
      <c r="Z2815" t="s">
        <v>90</v>
      </c>
      <c r="AA2815" t="s">
        <v>45</v>
      </c>
      <c r="AB2815" t="s">
        <v>64</v>
      </c>
      <c r="AC2815">
        <v>17</v>
      </c>
      <c r="AD2815" t="s">
        <v>114</v>
      </c>
      <c r="AE2815" t="s">
        <v>48</v>
      </c>
      <c r="AF2815" t="s">
        <v>49</v>
      </c>
      <c r="AG2815" t="s">
        <v>50</v>
      </c>
      <c r="AH2815">
        <v>5</v>
      </c>
      <c r="AI2815" t="s">
        <v>66</v>
      </c>
      <c r="AJ2815" t="s">
        <v>67</v>
      </c>
    </row>
    <row r="2816" spans="1:36">
      <c r="A2816" t="s">
        <v>4218</v>
      </c>
      <c r="B2816">
        <f>1</f>
        <v>1</v>
      </c>
      <c r="C2816" t="s">
        <v>215</v>
      </c>
      <c r="D2816" t="str">
        <f>VLOOKUP(Table1[[#This Row],[State Name]], Lookup!$A$2:$B$33, 2, FALSE)</f>
        <v>KL</v>
      </c>
      <c r="E2816" t="s">
        <v>33</v>
      </c>
      <c r="F2816">
        <v>2021</v>
      </c>
      <c r="G2816" t="s">
        <v>111</v>
      </c>
      <c r="H2816">
        <f t="shared" si="43"/>
        <v>10</v>
      </c>
      <c r="I2816" s="3">
        <f>DATE(Table1[[#This Row],[Year]],Table1[[#This Row],[Month_Number]],1)</f>
        <v>44470</v>
      </c>
      <c r="J2816" t="s">
        <v>84</v>
      </c>
      <c r="K2816" t="s">
        <v>4219</v>
      </c>
      <c r="L2816" t="s">
        <v>37</v>
      </c>
      <c r="M2816">
        <v>5</v>
      </c>
      <c r="N2816" t="s">
        <v>162</v>
      </c>
      <c r="O2816">
        <v>9</v>
      </c>
      <c r="P2816">
        <v>4</v>
      </c>
      <c r="Q2816" t="s">
        <v>119</v>
      </c>
      <c r="R2816" t="s">
        <v>61</v>
      </c>
      <c r="S2816" t="s">
        <v>62</v>
      </c>
      <c r="T2816" t="s">
        <v>105</v>
      </c>
      <c r="U2816" t="s">
        <v>43</v>
      </c>
      <c r="V2816">
        <v>32</v>
      </c>
      <c r="W2816">
        <v>27</v>
      </c>
      <c r="X2816" t="str">
        <f>IF(Table1[[#This Row],[Driver Age]]&lt;25,"(&lt;25) Young",IF(Table1[[#This Row],[Driver Age]]&lt;=60,"(25–60) Adult","(&gt;60) Senior"))</f>
        <v>(25–60) Adult</v>
      </c>
      <c r="Y2816" t="s">
        <v>44</v>
      </c>
      <c r="Z2816" t="s">
        <v>107</v>
      </c>
      <c r="AA2816" t="s">
        <v>45</v>
      </c>
      <c r="AB2816" t="s">
        <v>77</v>
      </c>
      <c r="AC2816">
        <v>2</v>
      </c>
      <c r="AD2816" t="s">
        <v>47</v>
      </c>
      <c r="AE2816" t="s">
        <v>48</v>
      </c>
      <c r="AF2816" t="s">
        <v>26</v>
      </c>
      <c r="AG2816" t="s">
        <v>50</v>
      </c>
      <c r="AH2816">
        <v>0.44</v>
      </c>
      <c r="AI2816" t="s">
        <v>80</v>
      </c>
      <c r="AJ2816" t="s">
        <v>109</v>
      </c>
    </row>
    <row r="2817" spans="1:36">
      <c r="A2817" t="s">
        <v>4220</v>
      </c>
      <c r="B2817">
        <f>1</f>
        <v>1</v>
      </c>
      <c r="C2817" t="s">
        <v>253</v>
      </c>
      <c r="D2817" t="str">
        <f>VLOOKUP(Table1[[#This Row],[State Name]], Lookup!$A$2:$B$33, 2, FALSE)</f>
        <v>UK</v>
      </c>
      <c r="E2817" t="s">
        <v>33</v>
      </c>
      <c r="F2817">
        <v>2018</v>
      </c>
      <c r="G2817" t="s">
        <v>138</v>
      </c>
      <c r="H2817">
        <f t="shared" si="43"/>
        <v>9</v>
      </c>
      <c r="I2817" s="3">
        <f>DATE(Table1[[#This Row],[Year]],Table1[[#This Row],[Month_Number]],1)</f>
        <v>43344</v>
      </c>
      <c r="J2817" t="s">
        <v>57</v>
      </c>
      <c r="K2817" t="s">
        <v>1705</v>
      </c>
      <c r="L2817" t="s">
        <v>50</v>
      </c>
      <c r="M2817">
        <v>2</v>
      </c>
      <c r="N2817" t="s">
        <v>38</v>
      </c>
      <c r="O2817">
        <v>2</v>
      </c>
      <c r="P2817">
        <v>2</v>
      </c>
      <c r="Q2817" t="s">
        <v>87</v>
      </c>
      <c r="R2817" t="s">
        <v>104</v>
      </c>
      <c r="S2817" t="s">
        <v>41</v>
      </c>
      <c r="T2817" t="s">
        <v>105</v>
      </c>
      <c r="U2817" t="s">
        <v>89</v>
      </c>
      <c r="V2817">
        <v>50</v>
      </c>
      <c r="W2817">
        <v>28</v>
      </c>
      <c r="X2817" t="str">
        <f>IF(Table1[[#This Row],[Driver Age]]&lt;25,"(&lt;25) Young",IF(Table1[[#This Row],[Driver Age]]&lt;=60,"(25–60) Adult","(&gt;60) Senior"))</f>
        <v>(25–60) Adult</v>
      </c>
      <c r="Y2817" t="s">
        <v>75</v>
      </c>
      <c r="Z2817" t="s">
        <v>33</v>
      </c>
      <c r="AA2817" t="s">
        <v>45</v>
      </c>
      <c r="AB2817" t="s">
        <v>46</v>
      </c>
      <c r="AC2817">
        <v>8</v>
      </c>
      <c r="AD2817" t="s">
        <v>78</v>
      </c>
      <c r="AE2817" t="s">
        <v>65</v>
      </c>
      <c r="AF2817" t="s">
        <v>49</v>
      </c>
      <c r="AG2817" t="s">
        <v>50</v>
      </c>
      <c r="AH2817">
        <v>1</v>
      </c>
      <c r="AI2817" t="s">
        <v>80</v>
      </c>
      <c r="AJ2817" t="s">
        <v>52</v>
      </c>
    </row>
    <row r="2818" spans="1:36">
      <c r="A2818" t="s">
        <v>4221</v>
      </c>
      <c r="B2818">
        <f>1</f>
        <v>1</v>
      </c>
      <c r="C2818" t="s">
        <v>152</v>
      </c>
      <c r="D2818" t="str">
        <f>VLOOKUP(Table1[[#This Row],[State Name]], Lookup!$A$2:$B$33, 2, FALSE)</f>
        <v>AP</v>
      </c>
      <c r="E2818" t="s">
        <v>273</v>
      </c>
      <c r="F2818">
        <v>2020</v>
      </c>
      <c r="G2818" t="s">
        <v>83</v>
      </c>
      <c r="H2818">
        <f t="shared" ref="H2818:H2881" si="44">MONTH(DATEVALUE(G2818 &amp; " 5"))</f>
        <v>6</v>
      </c>
      <c r="I2818" s="3">
        <f>DATE(Table1[[#This Row],[Year]],Table1[[#This Row],[Month_Number]],1)</f>
        <v>43983</v>
      </c>
      <c r="J2818" t="s">
        <v>35</v>
      </c>
      <c r="K2818" t="s">
        <v>3976</v>
      </c>
      <c r="L2818" t="s">
        <v>59</v>
      </c>
      <c r="M2818">
        <v>2</v>
      </c>
      <c r="N2818" t="s">
        <v>60</v>
      </c>
      <c r="O2818">
        <v>9</v>
      </c>
      <c r="P2818">
        <v>4</v>
      </c>
      <c r="Q2818" t="s">
        <v>72</v>
      </c>
      <c r="R2818" t="s">
        <v>104</v>
      </c>
      <c r="S2818" t="s">
        <v>73</v>
      </c>
      <c r="T2818" t="s">
        <v>42</v>
      </c>
      <c r="U2818" t="s">
        <v>43</v>
      </c>
      <c r="V2818">
        <v>45</v>
      </c>
      <c r="W2818">
        <v>69</v>
      </c>
      <c r="X2818" t="str">
        <f>IF(Table1[[#This Row],[Driver Age]]&lt;25,"(&lt;25) Young",IF(Table1[[#This Row],[Driver Age]]&lt;=60,"(25–60) Adult","(&gt;60) Senior"))</f>
        <v>(&gt;60) Senior</v>
      </c>
      <c r="Y2818" t="s">
        <v>44</v>
      </c>
      <c r="Z2818" t="s">
        <v>90</v>
      </c>
      <c r="AA2818" t="s">
        <v>76</v>
      </c>
      <c r="AB2818" t="s">
        <v>46</v>
      </c>
      <c r="AC2818">
        <v>6</v>
      </c>
      <c r="AD2818" t="s">
        <v>78</v>
      </c>
      <c r="AE2818" t="s">
        <v>48</v>
      </c>
      <c r="AF2818" t="s">
        <v>49</v>
      </c>
      <c r="AG2818" t="s">
        <v>50</v>
      </c>
      <c r="AH2818">
        <v>0.44</v>
      </c>
      <c r="AI2818" t="s">
        <v>51</v>
      </c>
      <c r="AJ2818" t="s">
        <v>109</v>
      </c>
    </row>
    <row r="2819" spans="1:36">
      <c r="A2819" t="s">
        <v>4222</v>
      </c>
      <c r="B2819">
        <f>1</f>
        <v>1</v>
      </c>
      <c r="C2819" t="s">
        <v>99</v>
      </c>
      <c r="D2819" t="str">
        <f>VLOOKUP(Table1[[#This Row],[State Name]], Lookup!$A$2:$B$33, 2, FALSE)</f>
        <v>ML</v>
      </c>
      <c r="E2819" t="s">
        <v>33</v>
      </c>
      <c r="F2819">
        <v>2018</v>
      </c>
      <c r="G2819" t="s">
        <v>124</v>
      </c>
      <c r="H2819">
        <f t="shared" si="44"/>
        <v>7</v>
      </c>
      <c r="I2819" s="3">
        <f>DATE(Table1[[#This Row],[Year]],Table1[[#This Row],[Month_Number]],1)</f>
        <v>43282</v>
      </c>
      <c r="J2819" t="s">
        <v>146</v>
      </c>
      <c r="K2819" t="s">
        <v>640</v>
      </c>
      <c r="L2819" t="s">
        <v>50</v>
      </c>
      <c r="M2819">
        <v>5</v>
      </c>
      <c r="N2819" t="s">
        <v>113</v>
      </c>
      <c r="O2819">
        <v>8</v>
      </c>
      <c r="P2819">
        <v>0</v>
      </c>
      <c r="Q2819" t="s">
        <v>119</v>
      </c>
      <c r="R2819" t="s">
        <v>104</v>
      </c>
      <c r="S2819" t="s">
        <v>73</v>
      </c>
      <c r="T2819" t="s">
        <v>63</v>
      </c>
      <c r="U2819" t="s">
        <v>33</v>
      </c>
      <c r="V2819">
        <v>99</v>
      </c>
      <c r="W2819">
        <v>46</v>
      </c>
      <c r="X2819" t="str">
        <f>IF(Table1[[#This Row],[Driver Age]]&lt;25,"(&lt;25) Young",IF(Table1[[#This Row],[Driver Age]]&lt;=60,"(25–60) Adult","(&gt;60) Senior"))</f>
        <v>(25–60) Adult</v>
      </c>
      <c r="Y2819" t="s">
        <v>44</v>
      </c>
      <c r="Z2819" t="s">
        <v>90</v>
      </c>
      <c r="AA2819" t="s">
        <v>76</v>
      </c>
      <c r="AB2819" t="s">
        <v>64</v>
      </c>
      <c r="AC2819">
        <v>22</v>
      </c>
      <c r="AD2819" t="s">
        <v>47</v>
      </c>
      <c r="AE2819" t="s">
        <v>65</v>
      </c>
      <c r="AF2819" t="s">
        <v>49</v>
      </c>
      <c r="AG2819" t="s">
        <v>143</v>
      </c>
      <c r="AH2819">
        <v>0</v>
      </c>
      <c r="AI2819" t="s">
        <v>108</v>
      </c>
      <c r="AJ2819" t="s">
        <v>67</v>
      </c>
    </row>
    <row r="2820" spans="1:36">
      <c r="A2820" t="s">
        <v>4223</v>
      </c>
      <c r="B2820">
        <f>1</f>
        <v>1</v>
      </c>
      <c r="C2820" t="s">
        <v>54</v>
      </c>
      <c r="D2820" t="str">
        <f>VLOOKUP(Table1[[#This Row],[State Name]], Lookup!$A$2:$B$33, 2, FALSE)</f>
        <v>UP</v>
      </c>
      <c r="E2820" t="s">
        <v>174</v>
      </c>
      <c r="F2820">
        <v>2019</v>
      </c>
      <c r="G2820" t="s">
        <v>111</v>
      </c>
      <c r="H2820">
        <f t="shared" si="44"/>
        <v>10</v>
      </c>
      <c r="I2820" s="3">
        <f>DATE(Table1[[#This Row],[Year]],Table1[[#This Row],[Month_Number]],1)</f>
        <v>43739</v>
      </c>
      <c r="J2820" t="s">
        <v>101</v>
      </c>
      <c r="K2820" t="s">
        <v>4224</v>
      </c>
      <c r="L2820" t="s">
        <v>59</v>
      </c>
      <c r="M2820">
        <v>3</v>
      </c>
      <c r="N2820" t="s">
        <v>162</v>
      </c>
      <c r="O2820">
        <v>6</v>
      </c>
      <c r="P2820">
        <v>3</v>
      </c>
      <c r="Q2820" t="s">
        <v>103</v>
      </c>
      <c r="R2820" t="s">
        <v>40</v>
      </c>
      <c r="S2820" t="s">
        <v>41</v>
      </c>
      <c r="T2820" t="s">
        <v>63</v>
      </c>
      <c r="U2820" t="s">
        <v>89</v>
      </c>
      <c r="V2820">
        <v>70</v>
      </c>
      <c r="W2820">
        <v>69</v>
      </c>
      <c r="X2820" t="str">
        <f>IF(Table1[[#This Row],[Driver Age]]&lt;25,"(&lt;25) Young",IF(Table1[[#This Row],[Driver Age]]&lt;=60,"(25–60) Adult","(&gt;60) Senior"))</f>
        <v>(&gt;60) Senior</v>
      </c>
      <c r="Y2820" t="s">
        <v>75</v>
      </c>
      <c r="Z2820" t="s">
        <v>107</v>
      </c>
      <c r="AA2820" t="s">
        <v>45</v>
      </c>
      <c r="AB2820" t="s">
        <v>77</v>
      </c>
      <c r="AC2820">
        <v>19</v>
      </c>
      <c r="AD2820" t="s">
        <v>114</v>
      </c>
      <c r="AE2820" t="s">
        <v>65</v>
      </c>
      <c r="AF2820" t="s">
        <v>49</v>
      </c>
      <c r="AG2820" t="s">
        <v>50</v>
      </c>
      <c r="AH2820">
        <v>0.5</v>
      </c>
      <c r="AI2820" t="s">
        <v>51</v>
      </c>
      <c r="AJ2820" t="s">
        <v>91</v>
      </c>
    </row>
    <row r="2821" spans="1:36">
      <c r="A2821" t="s">
        <v>4225</v>
      </c>
      <c r="B2821">
        <f>1</f>
        <v>1</v>
      </c>
      <c r="C2821" t="s">
        <v>197</v>
      </c>
      <c r="D2821" t="str">
        <f>VLOOKUP(Table1[[#This Row],[State Name]], Lookup!$A$2:$B$33, 2, FALSE)</f>
        <v>GJ</v>
      </c>
      <c r="E2821" t="s">
        <v>297</v>
      </c>
      <c r="F2821">
        <v>2023</v>
      </c>
      <c r="G2821" t="s">
        <v>138</v>
      </c>
      <c r="H2821">
        <f t="shared" si="44"/>
        <v>9</v>
      </c>
      <c r="I2821" s="3">
        <f>DATE(Table1[[#This Row],[Year]],Table1[[#This Row],[Month_Number]],1)</f>
        <v>45170</v>
      </c>
      <c r="J2821" t="s">
        <v>95</v>
      </c>
      <c r="K2821" t="s">
        <v>2491</v>
      </c>
      <c r="L2821" t="s">
        <v>50</v>
      </c>
      <c r="M2821">
        <v>2</v>
      </c>
      <c r="N2821" t="s">
        <v>162</v>
      </c>
      <c r="O2821">
        <v>4</v>
      </c>
      <c r="P2821">
        <v>5</v>
      </c>
      <c r="Q2821" t="s">
        <v>87</v>
      </c>
      <c r="R2821" t="s">
        <v>40</v>
      </c>
      <c r="S2821" t="s">
        <v>41</v>
      </c>
      <c r="T2821" t="s">
        <v>42</v>
      </c>
      <c r="U2821" t="s">
        <v>106</v>
      </c>
      <c r="V2821">
        <v>35</v>
      </c>
      <c r="W2821">
        <v>52</v>
      </c>
      <c r="X2821" t="str">
        <f>IF(Table1[[#This Row],[Driver Age]]&lt;25,"(&lt;25) Young",IF(Table1[[#This Row],[Driver Age]]&lt;=60,"(25–60) Adult","(&gt;60) Senior"))</f>
        <v>(25–60) Adult</v>
      </c>
      <c r="Y2821" t="s">
        <v>75</v>
      </c>
      <c r="Z2821" t="s">
        <v>33</v>
      </c>
      <c r="AA2821" t="s">
        <v>76</v>
      </c>
      <c r="AB2821" t="s">
        <v>46</v>
      </c>
      <c r="AC2821">
        <v>14</v>
      </c>
      <c r="AD2821" t="s">
        <v>135</v>
      </c>
      <c r="AE2821" t="s">
        <v>79</v>
      </c>
      <c r="AF2821" t="s">
        <v>49</v>
      </c>
      <c r="AG2821" t="s">
        <v>50</v>
      </c>
      <c r="AH2821">
        <v>1.25</v>
      </c>
      <c r="AI2821" t="s">
        <v>66</v>
      </c>
      <c r="AJ2821" t="s">
        <v>109</v>
      </c>
    </row>
    <row r="2822" spans="1:36">
      <c r="A2822" t="s">
        <v>4226</v>
      </c>
      <c r="B2822">
        <f>1</f>
        <v>1</v>
      </c>
      <c r="C2822" t="s">
        <v>69</v>
      </c>
      <c r="D2822" t="str">
        <f>VLOOKUP(Table1[[#This Row],[State Name]], Lookup!$A$2:$B$33, 2, FALSE)</f>
        <v>CG</v>
      </c>
      <c r="E2822" t="s">
        <v>33</v>
      </c>
      <c r="F2822">
        <v>2022</v>
      </c>
      <c r="G2822" t="s">
        <v>124</v>
      </c>
      <c r="H2822">
        <f t="shared" si="44"/>
        <v>7</v>
      </c>
      <c r="I2822" s="3">
        <f>DATE(Table1[[#This Row],[Year]],Table1[[#This Row],[Month_Number]],1)</f>
        <v>44743</v>
      </c>
      <c r="J2822" t="s">
        <v>84</v>
      </c>
      <c r="K2822" t="s">
        <v>1596</v>
      </c>
      <c r="L2822" t="s">
        <v>50</v>
      </c>
      <c r="M2822">
        <v>1</v>
      </c>
      <c r="N2822" t="s">
        <v>162</v>
      </c>
      <c r="O2822">
        <v>9</v>
      </c>
      <c r="P2822">
        <v>1</v>
      </c>
      <c r="Q2822" t="s">
        <v>72</v>
      </c>
      <c r="R2822" t="s">
        <v>61</v>
      </c>
      <c r="S2822" t="s">
        <v>73</v>
      </c>
      <c r="T2822" t="s">
        <v>105</v>
      </c>
      <c r="U2822" t="s">
        <v>106</v>
      </c>
      <c r="V2822">
        <v>83</v>
      </c>
      <c r="W2822">
        <v>33</v>
      </c>
      <c r="X2822" t="str">
        <f>IF(Table1[[#This Row],[Driver Age]]&lt;25,"(&lt;25) Young",IF(Table1[[#This Row],[Driver Age]]&lt;=60,"(25–60) Adult","(&gt;60) Senior"))</f>
        <v>(25–60) Adult</v>
      </c>
      <c r="Y2822" t="s">
        <v>75</v>
      </c>
      <c r="Z2822" t="s">
        <v>107</v>
      </c>
      <c r="AA2822" t="s">
        <v>76</v>
      </c>
      <c r="AB2822" t="s">
        <v>97</v>
      </c>
      <c r="AC2822">
        <v>18</v>
      </c>
      <c r="AD2822" t="s">
        <v>114</v>
      </c>
      <c r="AE2822" t="s">
        <v>79</v>
      </c>
      <c r="AF2822" t="s">
        <v>26</v>
      </c>
      <c r="AG2822" t="s">
        <v>50</v>
      </c>
      <c r="AH2822">
        <v>0.11</v>
      </c>
      <c r="AI2822" t="s">
        <v>80</v>
      </c>
      <c r="AJ2822" t="s">
        <v>91</v>
      </c>
    </row>
    <row r="2823" spans="1:36">
      <c r="A2823" t="s">
        <v>4227</v>
      </c>
      <c r="B2823">
        <f>1</f>
        <v>1</v>
      </c>
      <c r="C2823" t="s">
        <v>211</v>
      </c>
      <c r="D2823" t="str">
        <f>VLOOKUP(Table1[[#This Row],[State Name]], Lookup!$A$2:$B$33, 2, FALSE)</f>
        <v>WB</v>
      </c>
      <c r="E2823" t="s">
        <v>212</v>
      </c>
      <c r="F2823">
        <v>2022</v>
      </c>
      <c r="G2823" t="s">
        <v>34</v>
      </c>
      <c r="H2823">
        <f t="shared" si="44"/>
        <v>5</v>
      </c>
      <c r="I2823" s="3">
        <f>DATE(Table1[[#This Row],[Year]],Table1[[#This Row],[Month_Number]],1)</f>
        <v>44682</v>
      </c>
      <c r="J2823" t="s">
        <v>84</v>
      </c>
      <c r="K2823" t="s">
        <v>812</v>
      </c>
      <c r="L2823" t="s">
        <v>59</v>
      </c>
      <c r="M2823">
        <v>3</v>
      </c>
      <c r="N2823" t="s">
        <v>71</v>
      </c>
      <c r="O2823">
        <v>9</v>
      </c>
      <c r="P2823">
        <v>1</v>
      </c>
      <c r="Q2823" t="s">
        <v>119</v>
      </c>
      <c r="R2823" t="s">
        <v>88</v>
      </c>
      <c r="S2823" t="s">
        <v>73</v>
      </c>
      <c r="T2823" t="s">
        <v>42</v>
      </c>
      <c r="U2823" t="s">
        <v>43</v>
      </c>
      <c r="V2823">
        <v>89</v>
      </c>
      <c r="W2823">
        <v>61</v>
      </c>
      <c r="X2823" t="str">
        <f>IF(Table1[[#This Row],[Driver Age]]&lt;25,"(&lt;25) Young",IF(Table1[[#This Row],[Driver Age]]&lt;=60,"(25–60) Adult","(&gt;60) Senior"))</f>
        <v>(&gt;60) Senior</v>
      </c>
      <c r="Y2823" t="s">
        <v>75</v>
      </c>
      <c r="Z2823" t="s">
        <v>90</v>
      </c>
      <c r="AA2823" t="s">
        <v>76</v>
      </c>
      <c r="AB2823" t="s">
        <v>46</v>
      </c>
      <c r="AC2823">
        <v>13</v>
      </c>
      <c r="AD2823" t="s">
        <v>135</v>
      </c>
      <c r="AE2823" t="s">
        <v>79</v>
      </c>
      <c r="AF2823" t="s">
        <v>26</v>
      </c>
      <c r="AG2823" t="s">
        <v>50</v>
      </c>
      <c r="AH2823">
        <v>0.11</v>
      </c>
      <c r="AI2823" t="s">
        <v>66</v>
      </c>
      <c r="AJ2823" t="s">
        <v>91</v>
      </c>
    </row>
    <row r="2824" spans="1:36">
      <c r="A2824" t="s">
        <v>4228</v>
      </c>
      <c r="B2824">
        <f>1</f>
        <v>1</v>
      </c>
      <c r="C2824" t="s">
        <v>99</v>
      </c>
      <c r="D2824" t="str">
        <f>VLOOKUP(Table1[[#This Row],[State Name]], Lookup!$A$2:$B$33, 2, FALSE)</f>
        <v>ML</v>
      </c>
      <c r="E2824" t="s">
        <v>33</v>
      </c>
      <c r="F2824">
        <v>2020</v>
      </c>
      <c r="G2824" t="s">
        <v>111</v>
      </c>
      <c r="H2824">
        <f t="shared" si="44"/>
        <v>10</v>
      </c>
      <c r="I2824" s="3">
        <f>DATE(Table1[[#This Row],[Year]],Table1[[#This Row],[Month_Number]],1)</f>
        <v>44105</v>
      </c>
      <c r="J2824" t="s">
        <v>154</v>
      </c>
      <c r="K2824" t="s">
        <v>741</v>
      </c>
      <c r="L2824" t="s">
        <v>37</v>
      </c>
      <c r="M2824">
        <v>4</v>
      </c>
      <c r="N2824" t="s">
        <v>162</v>
      </c>
      <c r="O2824">
        <v>6</v>
      </c>
      <c r="P2824">
        <v>3</v>
      </c>
      <c r="Q2824" t="s">
        <v>103</v>
      </c>
      <c r="R2824" t="s">
        <v>61</v>
      </c>
      <c r="S2824" t="s">
        <v>62</v>
      </c>
      <c r="T2824" t="s">
        <v>42</v>
      </c>
      <c r="U2824" t="s">
        <v>89</v>
      </c>
      <c r="V2824">
        <v>30</v>
      </c>
      <c r="W2824">
        <v>61</v>
      </c>
      <c r="X2824" t="str">
        <f>IF(Table1[[#This Row],[Driver Age]]&lt;25,"(&lt;25) Young",IF(Table1[[#This Row],[Driver Age]]&lt;=60,"(25–60) Adult","(&gt;60) Senior"))</f>
        <v>(&gt;60) Senior</v>
      </c>
      <c r="Y2824" t="s">
        <v>75</v>
      </c>
      <c r="Z2824" t="s">
        <v>33</v>
      </c>
      <c r="AA2824" t="s">
        <v>45</v>
      </c>
      <c r="AB2824" t="s">
        <v>77</v>
      </c>
      <c r="AC2824">
        <v>2</v>
      </c>
      <c r="AD2824" t="s">
        <v>47</v>
      </c>
      <c r="AE2824" t="s">
        <v>48</v>
      </c>
      <c r="AF2824" t="s">
        <v>26</v>
      </c>
      <c r="AG2824" t="s">
        <v>50</v>
      </c>
      <c r="AH2824">
        <v>0.5</v>
      </c>
      <c r="AI2824" t="s">
        <v>66</v>
      </c>
      <c r="AJ2824" t="s">
        <v>109</v>
      </c>
    </row>
    <row r="2825" spans="1:36">
      <c r="A2825" t="s">
        <v>4229</v>
      </c>
      <c r="B2825">
        <f>1</f>
        <v>1</v>
      </c>
      <c r="C2825" t="s">
        <v>54</v>
      </c>
      <c r="D2825" t="str">
        <f>VLOOKUP(Table1[[#This Row],[State Name]], Lookup!$A$2:$B$33, 2, FALSE)</f>
        <v>UP</v>
      </c>
      <c r="E2825" t="s">
        <v>55</v>
      </c>
      <c r="F2825">
        <v>2021</v>
      </c>
      <c r="G2825" t="s">
        <v>111</v>
      </c>
      <c r="H2825">
        <f t="shared" si="44"/>
        <v>10</v>
      </c>
      <c r="I2825" s="3">
        <f>DATE(Table1[[#This Row],[Year]],Table1[[#This Row],[Month_Number]],1)</f>
        <v>44470</v>
      </c>
      <c r="J2825" t="s">
        <v>146</v>
      </c>
      <c r="K2825" t="s">
        <v>4230</v>
      </c>
      <c r="L2825" t="s">
        <v>37</v>
      </c>
      <c r="M2825">
        <v>2</v>
      </c>
      <c r="N2825" t="s">
        <v>60</v>
      </c>
      <c r="O2825">
        <v>4</v>
      </c>
      <c r="P2825">
        <v>1</v>
      </c>
      <c r="Q2825" t="s">
        <v>119</v>
      </c>
      <c r="R2825" t="s">
        <v>88</v>
      </c>
      <c r="S2825" t="s">
        <v>62</v>
      </c>
      <c r="T2825" t="s">
        <v>74</v>
      </c>
      <c r="U2825" t="s">
        <v>89</v>
      </c>
      <c r="V2825">
        <v>89</v>
      </c>
      <c r="W2825">
        <v>50</v>
      </c>
      <c r="X2825" t="str">
        <f>IF(Table1[[#This Row],[Driver Age]]&lt;25,"(&lt;25) Young",IF(Table1[[#This Row],[Driver Age]]&lt;=60,"(25–60) Adult","(&gt;60) Senior"))</f>
        <v>(25–60) Adult</v>
      </c>
      <c r="Y2825" t="s">
        <v>44</v>
      </c>
      <c r="Z2825" t="s">
        <v>33</v>
      </c>
      <c r="AA2825" t="s">
        <v>45</v>
      </c>
      <c r="AB2825" t="s">
        <v>97</v>
      </c>
      <c r="AC2825">
        <v>23</v>
      </c>
      <c r="AD2825" t="s">
        <v>47</v>
      </c>
      <c r="AE2825" t="s">
        <v>48</v>
      </c>
      <c r="AF2825" t="s">
        <v>49</v>
      </c>
      <c r="AG2825" t="s">
        <v>50</v>
      </c>
      <c r="AH2825">
        <v>0.25</v>
      </c>
      <c r="AI2825" t="s">
        <v>66</v>
      </c>
      <c r="AJ2825" t="s">
        <v>91</v>
      </c>
    </row>
    <row r="2826" spans="1:36">
      <c r="A2826" t="s">
        <v>4231</v>
      </c>
      <c r="B2826">
        <f>1</f>
        <v>1</v>
      </c>
      <c r="C2826" t="s">
        <v>206</v>
      </c>
      <c r="D2826" t="str">
        <f>VLOOKUP(Table1[[#This Row],[State Name]], Lookup!$A$2:$B$33, 2, FALSE)</f>
        <v>OD</v>
      </c>
      <c r="E2826" t="s">
        <v>33</v>
      </c>
      <c r="F2826">
        <v>2019</v>
      </c>
      <c r="G2826" t="s">
        <v>83</v>
      </c>
      <c r="H2826">
        <f t="shared" si="44"/>
        <v>6</v>
      </c>
      <c r="I2826" s="3">
        <f>DATE(Table1[[#This Row],[Year]],Table1[[#This Row],[Month_Number]],1)</f>
        <v>43617</v>
      </c>
      <c r="J2826" t="s">
        <v>101</v>
      </c>
      <c r="K2826" t="s">
        <v>4232</v>
      </c>
      <c r="L2826" t="s">
        <v>50</v>
      </c>
      <c r="M2826">
        <v>4</v>
      </c>
      <c r="N2826" t="s">
        <v>128</v>
      </c>
      <c r="O2826">
        <v>3</v>
      </c>
      <c r="P2826">
        <v>4</v>
      </c>
      <c r="Q2826" t="s">
        <v>87</v>
      </c>
      <c r="R2826" t="s">
        <v>88</v>
      </c>
      <c r="S2826" t="s">
        <v>73</v>
      </c>
      <c r="T2826" t="s">
        <v>42</v>
      </c>
      <c r="U2826" t="s">
        <v>106</v>
      </c>
      <c r="V2826">
        <v>113</v>
      </c>
      <c r="W2826">
        <v>31</v>
      </c>
      <c r="X2826" t="str">
        <f>IF(Table1[[#This Row],[Driver Age]]&lt;25,"(&lt;25) Young",IF(Table1[[#This Row],[Driver Age]]&lt;=60,"(25–60) Adult","(&gt;60) Senior"))</f>
        <v>(25–60) Adult</v>
      </c>
      <c r="Y2826" t="s">
        <v>75</v>
      </c>
      <c r="Z2826" t="s">
        <v>107</v>
      </c>
      <c r="AA2826" t="s">
        <v>76</v>
      </c>
      <c r="AB2826" t="s">
        <v>64</v>
      </c>
      <c r="AC2826">
        <v>13</v>
      </c>
      <c r="AD2826" t="s">
        <v>135</v>
      </c>
      <c r="AE2826" t="s">
        <v>65</v>
      </c>
      <c r="AF2826" t="s">
        <v>49</v>
      </c>
      <c r="AG2826" t="s">
        <v>50</v>
      </c>
      <c r="AH2826">
        <v>1.33</v>
      </c>
      <c r="AI2826" t="s">
        <v>80</v>
      </c>
      <c r="AJ2826" t="s">
        <v>81</v>
      </c>
    </row>
    <row r="2827" spans="1:36">
      <c r="A2827" t="s">
        <v>4233</v>
      </c>
      <c r="B2827">
        <f>1</f>
        <v>1</v>
      </c>
      <c r="C2827" t="s">
        <v>253</v>
      </c>
      <c r="D2827" t="str">
        <f>VLOOKUP(Table1[[#This Row],[State Name]], Lookup!$A$2:$B$33, 2, FALSE)</f>
        <v>UK</v>
      </c>
      <c r="E2827" t="s">
        <v>33</v>
      </c>
      <c r="F2827">
        <v>2022</v>
      </c>
      <c r="G2827" t="s">
        <v>130</v>
      </c>
      <c r="H2827">
        <f t="shared" si="44"/>
        <v>4</v>
      </c>
      <c r="I2827" s="3">
        <f>DATE(Table1[[#This Row],[Year]],Table1[[#This Row],[Month_Number]],1)</f>
        <v>44652</v>
      </c>
      <c r="J2827" t="s">
        <v>84</v>
      </c>
      <c r="K2827" t="s">
        <v>1437</v>
      </c>
      <c r="L2827" t="s">
        <v>50</v>
      </c>
      <c r="M2827">
        <v>3</v>
      </c>
      <c r="N2827" t="s">
        <v>38</v>
      </c>
      <c r="O2827">
        <v>4</v>
      </c>
      <c r="P2827">
        <v>2</v>
      </c>
      <c r="Q2827" t="s">
        <v>72</v>
      </c>
      <c r="R2827" t="s">
        <v>40</v>
      </c>
      <c r="S2827" t="s">
        <v>41</v>
      </c>
      <c r="T2827" t="s">
        <v>105</v>
      </c>
      <c r="U2827" t="s">
        <v>43</v>
      </c>
      <c r="V2827">
        <v>66</v>
      </c>
      <c r="W2827">
        <v>32</v>
      </c>
      <c r="X2827" t="str">
        <f>IF(Table1[[#This Row],[Driver Age]]&lt;25,"(&lt;25) Young",IF(Table1[[#This Row],[Driver Age]]&lt;=60,"(25–60) Adult","(&gt;60) Senior"))</f>
        <v>(25–60) Adult</v>
      </c>
      <c r="Y2827" t="s">
        <v>75</v>
      </c>
      <c r="Z2827" t="s">
        <v>107</v>
      </c>
      <c r="AA2827" t="s">
        <v>76</v>
      </c>
      <c r="AB2827" t="s">
        <v>64</v>
      </c>
      <c r="AC2827">
        <v>13</v>
      </c>
      <c r="AD2827" t="s">
        <v>135</v>
      </c>
      <c r="AE2827" t="s">
        <v>79</v>
      </c>
      <c r="AF2827" t="s">
        <v>26</v>
      </c>
      <c r="AG2827" t="s">
        <v>50</v>
      </c>
      <c r="AH2827">
        <v>0.5</v>
      </c>
      <c r="AI2827" t="s">
        <v>80</v>
      </c>
      <c r="AJ2827" t="s">
        <v>52</v>
      </c>
    </row>
    <row r="2828" spans="1:36">
      <c r="A2828" t="s">
        <v>4234</v>
      </c>
      <c r="B2828">
        <f>1</f>
        <v>1</v>
      </c>
      <c r="C2828" t="s">
        <v>183</v>
      </c>
      <c r="D2828" t="str">
        <f>VLOOKUP(Table1[[#This Row],[State Name]], Lookup!$A$2:$B$33, 2, FALSE)</f>
        <v>TN</v>
      </c>
      <c r="E2828" t="s">
        <v>503</v>
      </c>
      <c r="F2828">
        <v>2018</v>
      </c>
      <c r="G2828" t="s">
        <v>138</v>
      </c>
      <c r="H2828">
        <f t="shared" si="44"/>
        <v>9</v>
      </c>
      <c r="I2828" s="3">
        <f>DATE(Table1[[#This Row],[Year]],Table1[[#This Row],[Month_Number]],1)</f>
        <v>43344</v>
      </c>
      <c r="J2828" t="s">
        <v>146</v>
      </c>
      <c r="K2828" t="s">
        <v>2900</v>
      </c>
      <c r="L2828" t="s">
        <v>59</v>
      </c>
      <c r="M2828">
        <v>4</v>
      </c>
      <c r="N2828" t="s">
        <v>38</v>
      </c>
      <c r="O2828">
        <v>3</v>
      </c>
      <c r="P2828">
        <v>4</v>
      </c>
      <c r="Q2828" t="s">
        <v>39</v>
      </c>
      <c r="R2828" t="s">
        <v>61</v>
      </c>
      <c r="S2828" t="s">
        <v>120</v>
      </c>
      <c r="T2828" t="s">
        <v>74</v>
      </c>
      <c r="U2828" t="s">
        <v>33</v>
      </c>
      <c r="V2828">
        <v>105</v>
      </c>
      <c r="W2828">
        <v>27</v>
      </c>
      <c r="X2828" t="str">
        <f>IF(Table1[[#This Row],[Driver Age]]&lt;25,"(&lt;25) Young",IF(Table1[[#This Row],[Driver Age]]&lt;=60,"(25–60) Adult","(&gt;60) Senior"))</f>
        <v>(25–60) Adult</v>
      </c>
      <c r="Y2828" t="s">
        <v>75</v>
      </c>
      <c r="Z2828" t="s">
        <v>90</v>
      </c>
      <c r="AA2828" t="s">
        <v>45</v>
      </c>
      <c r="AB2828" t="s">
        <v>97</v>
      </c>
      <c r="AC2828">
        <v>22</v>
      </c>
      <c r="AD2828" t="s">
        <v>47</v>
      </c>
      <c r="AE2828" t="s">
        <v>65</v>
      </c>
      <c r="AF2828" t="s">
        <v>49</v>
      </c>
      <c r="AG2828" t="s">
        <v>50</v>
      </c>
      <c r="AH2828">
        <v>1.33</v>
      </c>
      <c r="AI2828" t="s">
        <v>80</v>
      </c>
      <c r="AJ2828" t="s">
        <v>67</v>
      </c>
    </row>
    <row r="2829" spans="1:36">
      <c r="A2829" t="s">
        <v>4235</v>
      </c>
      <c r="B2829">
        <f>1</f>
        <v>1</v>
      </c>
      <c r="C2829" t="s">
        <v>197</v>
      </c>
      <c r="D2829" t="str">
        <f>VLOOKUP(Table1[[#This Row],[State Name]], Lookup!$A$2:$B$33, 2, FALSE)</f>
        <v>GJ</v>
      </c>
      <c r="E2829" t="s">
        <v>245</v>
      </c>
      <c r="F2829">
        <v>2023</v>
      </c>
      <c r="G2829" t="s">
        <v>124</v>
      </c>
      <c r="H2829">
        <f t="shared" si="44"/>
        <v>7</v>
      </c>
      <c r="I2829" s="3">
        <f>DATE(Table1[[#This Row],[Year]],Table1[[#This Row],[Month_Number]],1)</f>
        <v>45108</v>
      </c>
      <c r="J2829" t="s">
        <v>84</v>
      </c>
      <c r="K2829" t="s">
        <v>4236</v>
      </c>
      <c r="L2829" t="s">
        <v>37</v>
      </c>
      <c r="M2829">
        <v>2</v>
      </c>
      <c r="N2829" t="s">
        <v>71</v>
      </c>
      <c r="O2829">
        <v>6</v>
      </c>
      <c r="P2829">
        <v>5</v>
      </c>
      <c r="Q2829" t="s">
        <v>103</v>
      </c>
      <c r="R2829" t="s">
        <v>104</v>
      </c>
      <c r="S2829" t="s">
        <v>73</v>
      </c>
      <c r="T2829" t="s">
        <v>42</v>
      </c>
      <c r="U2829" t="s">
        <v>33</v>
      </c>
      <c r="V2829">
        <v>77</v>
      </c>
      <c r="W2829">
        <v>53</v>
      </c>
      <c r="X2829" t="str">
        <f>IF(Table1[[#This Row],[Driver Age]]&lt;25,"(&lt;25) Young",IF(Table1[[#This Row],[Driver Age]]&lt;=60,"(25–60) Adult","(&gt;60) Senior"))</f>
        <v>(25–60) Adult</v>
      </c>
      <c r="Y2829" t="s">
        <v>44</v>
      </c>
      <c r="Z2829" t="s">
        <v>33</v>
      </c>
      <c r="AA2829" t="s">
        <v>45</v>
      </c>
      <c r="AB2829" t="s">
        <v>97</v>
      </c>
      <c r="AC2829">
        <v>0</v>
      </c>
      <c r="AD2829" t="s">
        <v>47</v>
      </c>
      <c r="AE2829" t="s">
        <v>79</v>
      </c>
      <c r="AF2829" t="s">
        <v>26</v>
      </c>
      <c r="AG2829" t="s">
        <v>50</v>
      </c>
      <c r="AH2829">
        <v>0.83</v>
      </c>
      <c r="AI2829" t="s">
        <v>66</v>
      </c>
      <c r="AJ2829" t="s">
        <v>91</v>
      </c>
    </row>
    <row r="2830" spans="1:36">
      <c r="A2830" t="s">
        <v>4237</v>
      </c>
      <c r="B2830">
        <f>1</f>
        <v>1</v>
      </c>
      <c r="C2830" t="s">
        <v>197</v>
      </c>
      <c r="D2830" t="str">
        <f>VLOOKUP(Table1[[#This Row],[State Name]], Lookup!$A$2:$B$33, 2, FALSE)</f>
        <v>GJ</v>
      </c>
      <c r="E2830" t="s">
        <v>297</v>
      </c>
      <c r="F2830">
        <v>2021</v>
      </c>
      <c r="G2830" t="s">
        <v>34</v>
      </c>
      <c r="H2830">
        <f t="shared" si="44"/>
        <v>5</v>
      </c>
      <c r="I2830" s="3">
        <f>DATE(Table1[[#This Row],[Year]],Table1[[#This Row],[Month_Number]],1)</f>
        <v>44317</v>
      </c>
      <c r="J2830" t="s">
        <v>101</v>
      </c>
      <c r="K2830" t="s">
        <v>514</v>
      </c>
      <c r="L2830" t="s">
        <v>59</v>
      </c>
      <c r="M2830">
        <v>2</v>
      </c>
      <c r="N2830" t="s">
        <v>60</v>
      </c>
      <c r="O2830">
        <v>8</v>
      </c>
      <c r="P2830">
        <v>4</v>
      </c>
      <c r="Q2830" t="s">
        <v>87</v>
      </c>
      <c r="R2830" t="s">
        <v>61</v>
      </c>
      <c r="S2830" t="s">
        <v>73</v>
      </c>
      <c r="T2830" t="s">
        <v>63</v>
      </c>
      <c r="U2830" t="s">
        <v>33</v>
      </c>
      <c r="V2830">
        <v>92</v>
      </c>
      <c r="W2830">
        <v>45</v>
      </c>
      <c r="X2830" t="str">
        <f>IF(Table1[[#This Row],[Driver Age]]&lt;25,"(&lt;25) Young",IF(Table1[[#This Row],[Driver Age]]&lt;=60,"(25–60) Adult","(&gt;60) Senior"))</f>
        <v>(25–60) Adult</v>
      </c>
      <c r="Y2830" t="s">
        <v>75</v>
      </c>
      <c r="Z2830" t="s">
        <v>33</v>
      </c>
      <c r="AA2830" t="s">
        <v>45</v>
      </c>
      <c r="AB2830" t="s">
        <v>77</v>
      </c>
      <c r="AC2830">
        <v>13</v>
      </c>
      <c r="AD2830" t="s">
        <v>135</v>
      </c>
      <c r="AE2830" t="s">
        <v>48</v>
      </c>
      <c r="AF2830" t="s">
        <v>49</v>
      </c>
      <c r="AG2830" t="s">
        <v>50</v>
      </c>
      <c r="AH2830">
        <v>0.5</v>
      </c>
      <c r="AI2830" t="s">
        <v>108</v>
      </c>
      <c r="AJ2830" t="s">
        <v>67</v>
      </c>
    </row>
    <row r="2831" spans="1:36">
      <c r="A2831" t="s">
        <v>4238</v>
      </c>
      <c r="B2831">
        <f>1</f>
        <v>1</v>
      </c>
      <c r="C2831" t="s">
        <v>294</v>
      </c>
      <c r="D2831" t="str">
        <f>VLOOKUP(Table1[[#This Row],[State Name]], Lookup!$A$2:$B$33, 2, FALSE)</f>
        <v>MZ</v>
      </c>
      <c r="E2831" t="s">
        <v>33</v>
      </c>
      <c r="F2831">
        <v>2023</v>
      </c>
      <c r="G2831" t="s">
        <v>111</v>
      </c>
      <c r="H2831">
        <f t="shared" si="44"/>
        <v>10</v>
      </c>
      <c r="I2831" s="3">
        <f>DATE(Table1[[#This Row],[Year]],Table1[[#This Row],[Month_Number]],1)</f>
        <v>45200</v>
      </c>
      <c r="J2831" t="s">
        <v>95</v>
      </c>
      <c r="K2831" t="s">
        <v>3206</v>
      </c>
      <c r="L2831" t="s">
        <v>59</v>
      </c>
      <c r="M2831">
        <v>2</v>
      </c>
      <c r="N2831" t="s">
        <v>71</v>
      </c>
      <c r="O2831">
        <v>8</v>
      </c>
      <c r="P2831">
        <v>2</v>
      </c>
      <c r="Q2831" t="s">
        <v>119</v>
      </c>
      <c r="R2831" t="s">
        <v>88</v>
      </c>
      <c r="S2831" t="s">
        <v>62</v>
      </c>
      <c r="T2831" t="s">
        <v>74</v>
      </c>
      <c r="U2831" t="s">
        <v>33</v>
      </c>
      <c r="V2831">
        <v>94</v>
      </c>
      <c r="W2831">
        <v>38</v>
      </c>
      <c r="X2831" t="str">
        <f>IF(Table1[[#This Row],[Driver Age]]&lt;25,"(&lt;25) Young",IF(Table1[[#This Row],[Driver Age]]&lt;=60,"(25–60) Adult","(&gt;60) Senior"))</f>
        <v>(25–60) Adult</v>
      </c>
      <c r="Y2831" t="s">
        <v>44</v>
      </c>
      <c r="Z2831" t="s">
        <v>33</v>
      </c>
      <c r="AA2831" t="s">
        <v>45</v>
      </c>
      <c r="AB2831" t="s">
        <v>97</v>
      </c>
      <c r="AC2831">
        <v>22</v>
      </c>
      <c r="AD2831" t="s">
        <v>47</v>
      </c>
      <c r="AE2831" t="s">
        <v>79</v>
      </c>
      <c r="AF2831" t="s">
        <v>49</v>
      </c>
      <c r="AG2831" t="s">
        <v>50</v>
      </c>
      <c r="AH2831">
        <v>0.25</v>
      </c>
      <c r="AI2831" t="s">
        <v>108</v>
      </c>
      <c r="AJ2831" t="s">
        <v>67</v>
      </c>
    </row>
    <row r="2832" spans="1:36">
      <c r="A2832" t="s">
        <v>4239</v>
      </c>
      <c r="B2832">
        <f>1</f>
        <v>1</v>
      </c>
      <c r="C2832" t="s">
        <v>183</v>
      </c>
      <c r="D2832" t="str">
        <f>VLOOKUP(Table1[[#This Row],[State Name]], Lookup!$A$2:$B$33, 2, FALSE)</f>
        <v>TN</v>
      </c>
      <c r="E2832" t="s">
        <v>184</v>
      </c>
      <c r="F2832">
        <v>2023</v>
      </c>
      <c r="G2832" t="s">
        <v>171</v>
      </c>
      <c r="H2832">
        <f t="shared" si="44"/>
        <v>2</v>
      </c>
      <c r="I2832" s="3">
        <f>DATE(Table1[[#This Row],[Year]],Table1[[#This Row],[Month_Number]],1)</f>
        <v>44958</v>
      </c>
      <c r="J2832" t="s">
        <v>146</v>
      </c>
      <c r="K2832" t="s">
        <v>3305</v>
      </c>
      <c r="L2832" t="s">
        <v>59</v>
      </c>
      <c r="M2832">
        <v>5</v>
      </c>
      <c r="N2832" t="s">
        <v>113</v>
      </c>
      <c r="O2832">
        <v>2</v>
      </c>
      <c r="P2832">
        <v>0</v>
      </c>
      <c r="Q2832" t="s">
        <v>103</v>
      </c>
      <c r="R2832" t="s">
        <v>61</v>
      </c>
      <c r="S2832" t="s">
        <v>41</v>
      </c>
      <c r="T2832" t="s">
        <v>63</v>
      </c>
      <c r="U2832" t="s">
        <v>33</v>
      </c>
      <c r="V2832">
        <v>112</v>
      </c>
      <c r="W2832">
        <v>41</v>
      </c>
      <c r="X2832" t="str">
        <f>IF(Table1[[#This Row],[Driver Age]]&lt;25,"(&lt;25) Young",IF(Table1[[#This Row],[Driver Age]]&lt;=60,"(25–60) Adult","(&gt;60) Senior"))</f>
        <v>(25–60) Adult</v>
      </c>
      <c r="Y2832" t="s">
        <v>44</v>
      </c>
      <c r="Z2832" t="s">
        <v>90</v>
      </c>
      <c r="AA2832" t="s">
        <v>76</v>
      </c>
      <c r="AB2832" t="s">
        <v>77</v>
      </c>
      <c r="AC2832">
        <v>23</v>
      </c>
      <c r="AD2832" t="s">
        <v>47</v>
      </c>
      <c r="AE2832" t="s">
        <v>79</v>
      </c>
      <c r="AF2832" t="s">
        <v>49</v>
      </c>
      <c r="AG2832" t="s">
        <v>143</v>
      </c>
      <c r="AH2832">
        <v>0</v>
      </c>
      <c r="AI2832" t="s">
        <v>108</v>
      </c>
      <c r="AJ2832" t="s">
        <v>81</v>
      </c>
    </row>
    <row r="2833" spans="1:36">
      <c r="A2833" t="s">
        <v>4240</v>
      </c>
      <c r="B2833">
        <f>1</f>
        <v>1</v>
      </c>
      <c r="C2833" t="s">
        <v>294</v>
      </c>
      <c r="D2833" t="str">
        <f>VLOOKUP(Table1[[#This Row],[State Name]], Lookup!$A$2:$B$33, 2, FALSE)</f>
        <v>MZ</v>
      </c>
      <c r="E2833" t="s">
        <v>33</v>
      </c>
      <c r="F2833">
        <v>2020</v>
      </c>
      <c r="G2833" t="s">
        <v>94</v>
      </c>
      <c r="H2833">
        <f t="shared" si="44"/>
        <v>8</v>
      </c>
      <c r="I2833" s="3">
        <f>DATE(Table1[[#This Row],[Year]],Table1[[#This Row],[Month_Number]],1)</f>
        <v>44044</v>
      </c>
      <c r="J2833" t="s">
        <v>84</v>
      </c>
      <c r="K2833" t="s">
        <v>1116</v>
      </c>
      <c r="L2833" t="s">
        <v>50</v>
      </c>
      <c r="M2833">
        <v>3</v>
      </c>
      <c r="N2833" t="s">
        <v>38</v>
      </c>
      <c r="O2833">
        <v>5</v>
      </c>
      <c r="P2833">
        <v>2</v>
      </c>
      <c r="Q2833" t="s">
        <v>72</v>
      </c>
      <c r="R2833" t="s">
        <v>40</v>
      </c>
      <c r="S2833" t="s">
        <v>73</v>
      </c>
      <c r="T2833" t="s">
        <v>42</v>
      </c>
      <c r="U2833" t="s">
        <v>106</v>
      </c>
      <c r="V2833">
        <v>70</v>
      </c>
      <c r="W2833">
        <v>19</v>
      </c>
      <c r="X2833" t="str">
        <f>IF(Table1[[#This Row],[Driver Age]]&lt;25,"(&lt;25) Young",IF(Table1[[#This Row],[Driver Age]]&lt;=60,"(25–60) Adult","(&gt;60) Senior"))</f>
        <v>(&lt;25) Young</v>
      </c>
      <c r="Y2833" t="s">
        <v>44</v>
      </c>
      <c r="Z2833" t="s">
        <v>107</v>
      </c>
      <c r="AA2833" t="s">
        <v>45</v>
      </c>
      <c r="AB2833" t="s">
        <v>46</v>
      </c>
      <c r="AC2833">
        <v>8</v>
      </c>
      <c r="AD2833" t="s">
        <v>78</v>
      </c>
      <c r="AE2833" t="s">
        <v>48</v>
      </c>
      <c r="AF2833" t="s">
        <v>26</v>
      </c>
      <c r="AG2833" t="s">
        <v>50</v>
      </c>
      <c r="AH2833">
        <v>0.4</v>
      </c>
      <c r="AI2833" t="s">
        <v>168</v>
      </c>
      <c r="AJ2833" t="s">
        <v>91</v>
      </c>
    </row>
    <row r="2834" spans="1:36">
      <c r="A2834" t="s">
        <v>4241</v>
      </c>
      <c r="B2834">
        <f>1</f>
        <v>1</v>
      </c>
      <c r="C2834" t="s">
        <v>157</v>
      </c>
      <c r="D2834" t="str">
        <f>VLOOKUP(Table1[[#This Row],[State Name]], Lookup!$A$2:$B$33, 2, FALSE)</f>
        <v>KA</v>
      </c>
      <c r="E2834" t="s">
        <v>258</v>
      </c>
      <c r="F2834">
        <v>2018</v>
      </c>
      <c r="G2834" t="s">
        <v>192</v>
      </c>
      <c r="H2834">
        <f t="shared" si="44"/>
        <v>3</v>
      </c>
      <c r="I2834" s="3">
        <f>DATE(Table1[[#This Row],[Year]],Table1[[#This Row],[Month_Number]],1)</f>
        <v>43160</v>
      </c>
      <c r="J2834" t="s">
        <v>146</v>
      </c>
      <c r="K2834" t="s">
        <v>2230</v>
      </c>
      <c r="L2834" t="s">
        <v>37</v>
      </c>
      <c r="M2834">
        <v>5</v>
      </c>
      <c r="N2834" t="s">
        <v>128</v>
      </c>
      <c r="O2834">
        <v>3</v>
      </c>
      <c r="P2834">
        <v>0</v>
      </c>
      <c r="Q2834" t="s">
        <v>39</v>
      </c>
      <c r="R2834" t="s">
        <v>88</v>
      </c>
      <c r="S2834" t="s">
        <v>120</v>
      </c>
      <c r="T2834" t="s">
        <v>42</v>
      </c>
      <c r="U2834" t="s">
        <v>89</v>
      </c>
      <c r="V2834">
        <v>81</v>
      </c>
      <c r="W2834">
        <v>51</v>
      </c>
      <c r="X2834" t="str">
        <f>IF(Table1[[#This Row],[Driver Age]]&lt;25,"(&lt;25) Young",IF(Table1[[#This Row],[Driver Age]]&lt;=60,"(25–60) Adult","(&gt;60) Senior"))</f>
        <v>(25–60) Adult</v>
      </c>
      <c r="Y2834" t="s">
        <v>75</v>
      </c>
      <c r="Z2834" t="s">
        <v>33</v>
      </c>
      <c r="AA2834" t="s">
        <v>76</v>
      </c>
      <c r="AB2834" t="s">
        <v>64</v>
      </c>
      <c r="AC2834">
        <v>13</v>
      </c>
      <c r="AD2834" t="s">
        <v>135</v>
      </c>
      <c r="AE2834" t="s">
        <v>65</v>
      </c>
      <c r="AF2834" t="s">
        <v>49</v>
      </c>
      <c r="AG2834" t="s">
        <v>143</v>
      </c>
      <c r="AH2834">
        <v>0</v>
      </c>
      <c r="AI2834" t="s">
        <v>66</v>
      </c>
      <c r="AJ2834" t="s">
        <v>91</v>
      </c>
    </row>
    <row r="2835" spans="1:36">
      <c r="A2835" t="s">
        <v>4242</v>
      </c>
      <c r="B2835">
        <f>1</f>
        <v>1</v>
      </c>
      <c r="C2835" t="s">
        <v>211</v>
      </c>
      <c r="D2835" t="str">
        <f>VLOOKUP(Table1[[#This Row],[State Name]], Lookup!$A$2:$B$33, 2, FALSE)</f>
        <v>WB</v>
      </c>
      <c r="E2835" t="s">
        <v>212</v>
      </c>
      <c r="F2835">
        <v>2023</v>
      </c>
      <c r="G2835" t="s">
        <v>34</v>
      </c>
      <c r="H2835">
        <f t="shared" si="44"/>
        <v>5</v>
      </c>
      <c r="I2835" s="3">
        <f>DATE(Table1[[#This Row],[Year]],Table1[[#This Row],[Month_Number]],1)</f>
        <v>45047</v>
      </c>
      <c r="J2835" t="s">
        <v>101</v>
      </c>
      <c r="K2835" t="s">
        <v>2449</v>
      </c>
      <c r="L2835" t="s">
        <v>59</v>
      </c>
      <c r="M2835">
        <v>5</v>
      </c>
      <c r="N2835" t="s">
        <v>128</v>
      </c>
      <c r="O2835">
        <v>1</v>
      </c>
      <c r="P2835">
        <v>1</v>
      </c>
      <c r="Q2835" t="s">
        <v>39</v>
      </c>
      <c r="R2835" t="s">
        <v>88</v>
      </c>
      <c r="S2835" t="s">
        <v>120</v>
      </c>
      <c r="T2835" t="s">
        <v>74</v>
      </c>
      <c r="U2835" t="s">
        <v>33</v>
      </c>
      <c r="V2835">
        <v>70</v>
      </c>
      <c r="W2835">
        <v>60</v>
      </c>
      <c r="X2835" t="str">
        <f>IF(Table1[[#This Row],[Driver Age]]&lt;25,"(&lt;25) Young",IF(Table1[[#This Row],[Driver Age]]&lt;=60,"(25–60) Adult","(&gt;60) Senior"))</f>
        <v>(25–60) Adult</v>
      </c>
      <c r="Y2835" t="s">
        <v>44</v>
      </c>
      <c r="Z2835" t="s">
        <v>107</v>
      </c>
      <c r="AA2835" t="s">
        <v>45</v>
      </c>
      <c r="AB2835" t="s">
        <v>97</v>
      </c>
      <c r="AC2835">
        <v>6</v>
      </c>
      <c r="AD2835" t="s">
        <v>78</v>
      </c>
      <c r="AE2835" t="s">
        <v>79</v>
      </c>
      <c r="AF2835" t="s">
        <v>49</v>
      </c>
      <c r="AG2835" t="s">
        <v>50</v>
      </c>
      <c r="AH2835">
        <v>1</v>
      </c>
      <c r="AI2835" t="s">
        <v>66</v>
      </c>
      <c r="AJ2835" t="s">
        <v>91</v>
      </c>
    </row>
    <row r="2836" spans="1:36">
      <c r="A2836" t="s">
        <v>4243</v>
      </c>
      <c r="B2836">
        <f>1</f>
        <v>1</v>
      </c>
      <c r="C2836" t="s">
        <v>157</v>
      </c>
      <c r="D2836" t="str">
        <f>VLOOKUP(Table1[[#This Row],[State Name]], Lookup!$A$2:$B$33, 2, FALSE)</f>
        <v>KA</v>
      </c>
      <c r="E2836" t="s">
        <v>258</v>
      </c>
      <c r="F2836">
        <v>2023</v>
      </c>
      <c r="G2836" t="s">
        <v>100</v>
      </c>
      <c r="H2836">
        <f t="shared" si="44"/>
        <v>11</v>
      </c>
      <c r="I2836" s="3">
        <f>DATE(Table1[[#This Row],[Year]],Table1[[#This Row],[Month_Number]],1)</f>
        <v>45231</v>
      </c>
      <c r="J2836" t="s">
        <v>35</v>
      </c>
      <c r="K2836" t="s">
        <v>3416</v>
      </c>
      <c r="L2836" t="s">
        <v>59</v>
      </c>
      <c r="M2836">
        <v>4</v>
      </c>
      <c r="N2836" t="s">
        <v>162</v>
      </c>
      <c r="O2836">
        <v>4</v>
      </c>
      <c r="P2836">
        <v>0</v>
      </c>
      <c r="Q2836" t="s">
        <v>39</v>
      </c>
      <c r="R2836" t="s">
        <v>88</v>
      </c>
      <c r="S2836" t="s">
        <v>120</v>
      </c>
      <c r="T2836" t="s">
        <v>42</v>
      </c>
      <c r="U2836" t="s">
        <v>43</v>
      </c>
      <c r="V2836">
        <v>62</v>
      </c>
      <c r="W2836">
        <v>48</v>
      </c>
      <c r="X2836" t="str">
        <f>IF(Table1[[#This Row],[Driver Age]]&lt;25,"(&lt;25) Young",IF(Table1[[#This Row],[Driver Age]]&lt;=60,"(25–60) Adult","(&gt;60) Senior"))</f>
        <v>(25–60) Adult</v>
      </c>
      <c r="Y2836" t="s">
        <v>44</v>
      </c>
      <c r="Z2836" t="s">
        <v>33</v>
      </c>
      <c r="AA2836" t="s">
        <v>76</v>
      </c>
      <c r="AB2836" t="s">
        <v>46</v>
      </c>
      <c r="AC2836">
        <v>15</v>
      </c>
      <c r="AD2836" t="s">
        <v>135</v>
      </c>
      <c r="AE2836" t="s">
        <v>79</v>
      </c>
      <c r="AF2836" t="s">
        <v>49</v>
      </c>
      <c r="AG2836" t="s">
        <v>143</v>
      </c>
      <c r="AH2836">
        <v>0</v>
      </c>
      <c r="AI2836" t="s">
        <v>108</v>
      </c>
      <c r="AJ2836" t="s">
        <v>52</v>
      </c>
    </row>
    <row r="2837" spans="1:36">
      <c r="A2837" t="s">
        <v>4244</v>
      </c>
      <c r="B2837">
        <f>1</f>
        <v>1</v>
      </c>
      <c r="C2837" t="s">
        <v>69</v>
      </c>
      <c r="D2837" t="str">
        <f>VLOOKUP(Table1[[#This Row],[State Name]], Lookup!$A$2:$B$33, 2, FALSE)</f>
        <v>CG</v>
      </c>
      <c r="E2837" t="s">
        <v>33</v>
      </c>
      <c r="F2837">
        <v>2021</v>
      </c>
      <c r="G2837" t="s">
        <v>83</v>
      </c>
      <c r="H2837">
        <f t="shared" si="44"/>
        <v>6</v>
      </c>
      <c r="I2837" s="3">
        <f>DATE(Table1[[#This Row],[Year]],Table1[[#This Row],[Month_Number]],1)</f>
        <v>44348</v>
      </c>
      <c r="J2837" t="s">
        <v>101</v>
      </c>
      <c r="K2837" t="s">
        <v>1812</v>
      </c>
      <c r="L2837" t="s">
        <v>37</v>
      </c>
      <c r="M2837">
        <v>1</v>
      </c>
      <c r="N2837" t="s">
        <v>162</v>
      </c>
      <c r="O2837">
        <v>10</v>
      </c>
      <c r="P2837">
        <v>0</v>
      </c>
      <c r="Q2837" t="s">
        <v>87</v>
      </c>
      <c r="R2837" t="s">
        <v>88</v>
      </c>
      <c r="S2837" t="s">
        <v>120</v>
      </c>
      <c r="T2837" t="s">
        <v>63</v>
      </c>
      <c r="U2837" t="s">
        <v>89</v>
      </c>
      <c r="V2837">
        <v>35</v>
      </c>
      <c r="W2837">
        <v>70</v>
      </c>
      <c r="X2837" t="str">
        <f>IF(Table1[[#This Row],[Driver Age]]&lt;25,"(&lt;25) Young",IF(Table1[[#This Row],[Driver Age]]&lt;=60,"(25–60) Adult","(&gt;60) Senior"))</f>
        <v>(&gt;60) Senior</v>
      </c>
      <c r="Y2837" t="s">
        <v>75</v>
      </c>
      <c r="Z2837" t="s">
        <v>33</v>
      </c>
      <c r="AA2837" t="s">
        <v>45</v>
      </c>
      <c r="AB2837" t="s">
        <v>46</v>
      </c>
      <c r="AC2837">
        <v>7</v>
      </c>
      <c r="AD2837" t="s">
        <v>78</v>
      </c>
      <c r="AE2837" t="s">
        <v>48</v>
      </c>
      <c r="AF2837" t="s">
        <v>49</v>
      </c>
      <c r="AG2837" t="s">
        <v>143</v>
      </c>
      <c r="AH2837">
        <v>0</v>
      </c>
      <c r="AI2837" t="s">
        <v>51</v>
      </c>
      <c r="AJ2837" t="s">
        <v>109</v>
      </c>
    </row>
    <row r="2838" spans="1:36">
      <c r="A2838" t="s">
        <v>4245</v>
      </c>
      <c r="B2838">
        <f>1</f>
        <v>1</v>
      </c>
      <c r="C2838" t="s">
        <v>211</v>
      </c>
      <c r="D2838" t="str">
        <f>VLOOKUP(Table1[[#This Row],[State Name]], Lookup!$A$2:$B$33, 2, FALSE)</f>
        <v>WB</v>
      </c>
      <c r="E2838" t="s">
        <v>212</v>
      </c>
      <c r="F2838">
        <v>2023</v>
      </c>
      <c r="G2838" t="s">
        <v>117</v>
      </c>
      <c r="H2838">
        <f t="shared" si="44"/>
        <v>12</v>
      </c>
      <c r="I2838" s="3">
        <f>DATE(Table1[[#This Row],[Year]],Table1[[#This Row],[Month_Number]],1)</f>
        <v>45261</v>
      </c>
      <c r="J2838" t="s">
        <v>35</v>
      </c>
      <c r="K2838" t="s">
        <v>602</v>
      </c>
      <c r="L2838" t="s">
        <v>59</v>
      </c>
      <c r="M2838">
        <v>1</v>
      </c>
      <c r="N2838" t="s">
        <v>71</v>
      </c>
      <c r="O2838">
        <v>1</v>
      </c>
      <c r="P2838">
        <v>1</v>
      </c>
      <c r="Q2838" t="s">
        <v>87</v>
      </c>
      <c r="R2838" t="s">
        <v>104</v>
      </c>
      <c r="S2838" t="s">
        <v>73</v>
      </c>
      <c r="T2838" t="s">
        <v>42</v>
      </c>
      <c r="U2838" t="s">
        <v>106</v>
      </c>
      <c r="V2838">
        <v>106</v>
      </c>
      <c r="W2838">
        <v>19</v>
      </c>
      <c r="X2838" t="str">
        <f>IF(Table1[[#This Row],[Driver Age]]&lt;25,"(&lt;25) Young",IF(Table1[[#This Row],[Driver Age]]&lt;=60,"(25–60) Adult","(&gt;60) Senior"))</f>
        <v>(&lt;25) Young</v>
      </c>
      <c r="Y2838" t="s">
        <v>75</v>
      </c>
      <c r="Z2838" t="s">
        <v>90</v>
      </c>
      <c r="AA2838" t="s">
        <v>76</v>
      </c>
      <c r="AB2838" t="s">
        <v>77</v>
      </c>
      <c r="AC2838">
        <v>16</v>
      </c>
      <c r="AD2838" t="s">
        <v>135</v>
      </c>
      <c r="AE2838" t="s">
        <v>79</v>
      </c>
      <c r="AF2838" t="s">
        <v>49</v>
      </c>
      <c r="AG2838" t="s">
        <v>50</v>
      </c>
      <c r="AH2838">
        <v>1</v>
      </c>
      <c r="AI2838" t="s">
        <v>168</v>
      </c>
      <c r="AJ2838" t="s">
        <v>67</v>
      </c>
    </row>
    <row r="2839" spans="1:36">
      <c r="A2839" t="s">
        <v>4246</v>
      </c>
      <c r="B2839">
        <f>1</f>
        <v>1</v>
      </c>
      <c r="C2839" t="s">
        <v>170</v>
      </c>
      <c r="D2839" t="str">
        <f>VLOOKUP(Table1[[#This Row],[State Name]], Lookup!$A$2:$B$33, 2, FALSE)</f>
        <v>PY</v>
      </c>
      <c r="E2839" t="s">
        <v>33</v>
      </c>
      <c r="F2839">
        <v>2022</v>
      </c>
      <c r="G2839" t="s">
        <v>34</v>
      </c>
      <c r="H2839">
        <f t="shared" si="44"/>
        <v>5</v>
      </c>
      <c r="I2839" s="3">
        <f>DATE(Table1[[#This Row],[Year]],Table1[[#This Row],[Month_Number]],1)</f>
        <v>44682</v>
      </c>
      <c r="J2839" t="s">
        <v>95</v>
      </c>
      <c r="K2839" t="s">
        <v>1360</v>
      </c>
      <c r="L2839" t="s">
        <v>50</v>
      </c>
      <c r="M2839">
        <v>4</v>
      </c>
      <c r="N2839" t="s">
        <v>128</v>
      </c>
      <c r="O2839">
        <v>4</v>
      </c>
      <c r="P2839">
        <v>2</v>
      </c>
      <c r="Q2839" t="s">
        <v>87</v>
      </c>
      <c r="R2839" t="s">
        <v>104</v>
      </c>
      <c r="S2839" t="s">
        <v>73</v>
      </c>
      <c r="T2839" t="s">
        <v>105</v>
      </c>
      <c r="U2839" t="s">
        <v>106</v>
      </c>
      <c r="V2839">
        <v>100</v>
      </c>
      <c r="W2839">
        <v>26</v>
      </c>
      <c r="X2839" t="str">
        <f>IF(Table1[[#This Row],[Driver Age]]&lt;25,"(&lt;25) Young",IF(Table1[[#This Row],[Driver Age]]&lt;=60,"(25–60) Adult","(&gt;60) Senior"))</f>
        <v>(25–60) Adult</v>
      </c>
      <c r="Y2839" t="s">
        <v>75</v>
      </c>
      <c r="Z2839" t="s">
        <v>107</v>
      </c>
      <c r="AA2839" t="s">
        <v>76</v>
      </c>
      <c r="AB2839" t="s">
        <v>64</v>
      </c>
      <c r="AC2839">
        <v>1</v>
      </c>
      <c r="AD2839" t="s">
        <v>47</v>
      </c>
      <c r="AE2839" t="s">
        <v>79</v>
      </c>
      <c r="AF2839" t="s">
        <v>49</v>
      </c>
      <c r="AG2839" t="s">
        <v>50</v>
      </c>
      <c r="AH2839">
        <v>0.5</v>
      </c>
      <c r="AI2839" t="s">
        <v>80</v>
      </c>
      <c r="AJ2839" t="s">
        <v>67</v>
      </c>
    </row>
    <row r="2840" spans="1:36">
      <c r="A2840" t="s">
        <v>4247</v>
      </c>
      <c r="B2840">
        <f>1</f>
        <v>1</v>
      </c>
      <c r="C2840" t="s">
        <v>54</v>
      </c>
      <c r="D2840" t="str">
        <f>VLOOKUP(Table1[[#This Row],[State Name]], Lookup!$A$2:$B$33, 2, FALSE)</f>
        <v>UP</v>
      </c>
      <c r="E2840" t="s">
        <v>55</v>
      </c>
      <c r="F2840">
        <v>2019</v>
      </c>
      <c r="G2840" t="s">
        <v>192</v>
      </c>
      <c r="H2840">
        <f t="shared" si="44"/>
        <v>3</v>
      </c>
      <c r="I2840" s="3">
        <f>DATE(Table1[[#This Row],[Year]],Table1[[#This Row],[Month_Number]],1)</f>
        <v>43525</v>
      </c>
      <c r="J2840" t="s">
        <v>57</v>
      </c>
      <c r="K2840" t="s">
        <v>4248</v>
      </c>
      <c r="L2840" t="s">
        <v>37</v>
      </c>
      <c r="M2840">
        <v>5</v>
      </c>
      <c r="N2840" t="s">
        <v>128</v>
      </c>
      <c r="O2840">
        <v>6</v>
      </c>
      <c r="P2840">
        <v>4</v>
      </c>
      <c r="Q2840" t="s">
        <v>39</v>
      </c>
      <c r="R2840" t="s">
        <v>88</v>
      </c>
      <c r="S2840" t="s">
        <v>73</v>
      </c>
      <c r="T2840" t="s">
        <v>63</v>
      </c>
      <c r="U2840" t="s">
        <v>33</v>
      </c>
      <c r="V2840">
        <v>64</v>
      </c>
      <c r="W2840">
        <v>36</v>
      </c>
      <c r="X2840" t="str">
        <f>IF(Table1[[#This Row],[Driver Age]]&lt;25,"(&lt;25) Young",IF(Table1[[#This Row],[Driver Age]]&lt;=60,"(25–60) Adult","(&gt;60) Senior"))</f>
        <v>(25–60) Adult</v>
      </c>
      <c r="Y2840" t="s">
        <v>44</v>
      </c>
      <c r="Z2840" t="s">
        <v>33</v>
      </c>
      <c r="AA2840" t="s">
        <v>45</v>
      </c>
      <c r="AB2840" t="s">
        <v>64</v>
      </c>
      <c r="AC2840">
        <v>9</v>
      </c>
      <c r="AD2840" t="s">
        <v>78</v>
      </c>
      <c r="AE2840" t="s">
        <v>65</v>
      </c>
      <c r="AF2840" t="s">
        <v>49</v>
      </c>
      <c r="AG2840" t="s">
        <v>50</v>
      </c>
      <c r="AH2840">
        <v>0.67</v>
      </c>
      <c r="AI2840" t="s">
        <v>108</v>
      </c>
      <c r="AJ2840" t="s">
        <v>52</v>
      </c>
    </row>
    <row r="2841" spans="1:36">
      <c r="A2841" t="s">
        <v>4249</v>
      </c>
      <c r="B2841">
        <f>1</f>
        <v>1</v>
      </c>
      <c r="C2841" t="s">
        <v>54</v>
      </c>
      <c r="D2841" t="str">
        <f>VLOOKUP(Table1[[#This Row],[State Name]], Lookup!$A$2:$B$33, 2, FALSE)</f>
        <v>UP</v>
      </c>
      <c r="E2841" t="s">
        <v>55</v>
      </c>
      <c r="F2841">
        <v>2023</v>
      </c>
      <c r="G2841" t="s">
        <v>111</v>
      </c>
      <c r="H2841">
        <f t="shared" si="44"/>
        <v>10</v>
      </c>
      <c r="I2841" s="3">
        <f>DATE(Table1[[#This Row],[Year]],Table1[[#This Row],[Month_Number]],1)</f>
        <v>45200</v>
      </c>
      <c r="J2841" t="s">
        <v>35</v>
      </c>
      <c r="K2841" t="s">
        <v>3178</v>
      </c>
      <c r="L2841" t="s">
        <v>59</v>
      </c>
      <c r="M2841">
        <v>3</v>
      </c>
      <c r="N2841" t="s">
        <v>162</v>
      </c>
      <c r="O2841">
        <v>4</v>
      </c>
      <c r="P2841">
        <v>1</v>
      </c>
      <c r="Q2841" t="s">
        <v>72</v>
      </c>
      <c r="R2841" t="s">
        <v>61</v>
      </c>
      <c r="S2841" t="s">
        <v>120</v>
      </c>
      <c r="T2841" t="s">
        <v>42</v>
      </c>
      <c r="U2841" t="s">
        <v>106</v>
      </c>
      <c r="V2841">
        <v>32</v>
      </c>
      <c r="W2841">
        <v>46</v>
      </c>
      <c r="X2841" t="str">
        <f>IF(Table1[[#This Row],[Driver Age]]&lt;25,"(&lt;25) Young",IF(Table1[[#This Row],[Driver Age]]&lt;=60,"(25–60) Adult","(&gt;60) Senior"))</f>
        <v>(25–60) Adult</v>
      </c>
      <c r="Y2841" t="s">
        <v>44</v>
      </c>
      <c r="Z2841" t="s">
        <v>33</v>
      </c>
      <c r="AA2841" t="s">
        <v>76</v>
      </c>
      <c r="AB2841" t="s">
        <v>46</v>
      </c>
      <c r="AC2841">
        <v>11</v>
      </c>
      <c r="AD2841" t="s">
        <v>78</v>
      </c>
      <c r="AE2841" t="s">
        <v>79</v>
      </c>
      <c r="AF2841" t="s">
        <v>49</v>
      </c>
      <c r="AG2841" t="s">
        <v>50</v>
      </c>
      <c r="AH2841">
        <v>0.25</v>
      </c>
      <c r="AI2841" t="s">
        <v>108</v>
      </c>
      <c r="AJ2841" t="s">
        <v>109</v>
      </c>
    </row>
    <row r="2842" spans="1:36">
      <c r="A2842" t="s">
        <v>4250</v>
      </c>
      <c r="B2842">
        <f>1</f>
        <v>1</v>
      </c>
      <c r="C2842" t="s">
        <v>157</v>
      </c>
      <c r="D2842" t="str">
        <f>VLOOKUP(Table1[[#This Row],[State Name]], Lookup!$A$2:$B$33, 2, FALSE)</f>
        <v>KA</v>
      </c>
      <c r="E2842" t="s">
        <v>302</v>
      </c>
      <c r="F2842">
        <v>2018</v>
      </c>
      <c r="G2842" t="s">
        <v>124</v>
      </c>
      <c r="H2842">
        <f t="shared" si="44"/>
        <v>7</v>
      </c>
      <c r="I2842" s="3">
        <f>DATE(Table1[[#This Row],[Year]],Table1[[#This Row],[Month_Number]],1)</f>
        <v>43282</v>
      </c>
      <c r="J2842" t="s">
        <v>101</v>
      </c>
      <c r="K2842" t="s">
        <v>3940</v>
      </c>
      <c r="L2842" t="s">
        <v>59</v>
      </c>
      <c r="M2842">
        <v>4</v>
      </c>
      <c r="N2842" t="s">
        <v>71</v>
      </c>
      <c r="O2842">
        <v>8</v>
      </c>
      <c r="P2842">
        <v>3</v>
      </c>
      <c r="Q2842" t="s">
        <v>87</v>
      </c>
      <c r="R2842" t="s">
        <v>61</v>
      </c>
      <c r="S2842" t="s">
        <v>41</v>
      </c>
      <c r="T2842" t="s">
        <v>63</v>
      </c>
      <c r="U2842" t="s">
        <v>106</v>
      </c>
      <c r="V2842">
        <v>47</v>
      </c>
      <c r="W2842">
        <v>48</v>
      </c>
      <c r="X2842" t="str">
        <f>IF(Table1[[#This Row],[Driver Age]]&lt;25,"(&lt;25) Young",IF(Table1[[#This Row],[Driver Age]]&lt;=60,"(25–60) Adult","(&gt;60) Senior"))</f>
        <v>(25–60) Adult</v>
      </c>
      <c r="Y2842" t="s">
        <v>75</v>
      </c>
      <c r="Z2842" t="s">
        <v>107</v>
      </c>
      <c r="AA2842" t="s">
        <v>45</v>
      </c>
      <c r="AB2842" t="s">
        <v>46</v>
      </c>
      <c r="AC2842">
        <v>2</v>
      </c>
      <c r="AD2842" t="s">
        <v>47</v>
      </c>
      <c r="AE2842" t="s">
        <v>65</v>
      </c>
      <c r="AF2842" t="s">
        <v>49</v>
      </c>
      <c r="AG2842" t="s">
        <v>50</v>
      </c>
      <c r="AH2842">
        <v>0.38</v>
      </c>
      <c r="AI2842" t="s">
        <v>108</v>
      </c>
      <c r="AJ2842" t="s">
        <v>109</v>
      </c>
    </row>
    <row r="2843" spans="1:36">
      <c r="A2843" t="s">
        <v>4251</v>
      </c>
      <c r="B2843">
        <f>1</f>
        <v>1</v>
      </c>
      <c r="C2843" t="s">
        <v>220</v>
      </c>
      <c r="D2843" t="str">
        <f>VLOOKUP(Table1[[#This Row],[State Name]], Lookup!$A$2:$B$33, 2, FALSE)</f>
        <v>NL</v>
      </c>
      <c r="E2843" t="s">
        <v>33</v>
      </c>
      <c r="F2843">
        <v>2020</v>
      </c>
      <c r="G2843" t="s">
        <v>83</v>
      </c>
      <c r="H2843">
        <f t="shared" si="44"/>
        <v>6</v>
      </c>
      <c r="I2843" s="3">
        <f>DATE(Table1[[#This Row],[Year]],Table1[[#This Row],[Month_Number]],1)</f>
        <v>43983</v>
      </c>
      <c r="J2843" t="s">
        <v>35</v>
      </c>
      <c r="K2843" t="s">
        <v>1944</v>
      </c>
      <c r="L2843" t="s">
        <v>59</v>
      </c>
      <c r="M2843">
        <v>2</v>
      </c>
      <c r="N2843" t="s">
        <v>71</v>
      </c>
      <c r="O2843">
        <v>7</v>
      </c>
      <c r="P2843">
        <v>1</v>
      </c>
      <c r="Q2843" t="s">
        <v>103</v>
      </c>
      <c r="R2843" t="s">
        <v>104</v>
      </c>
      <c r="S2843" t="s">
        <v>62</v>
      </c>
      <c r="T2843" t="s">
        <v>105</v>
      </c>
      <c r="U2843" t="s">
        <v>106</v>
      </c>
      <c r="V2843">
        <v>117</v>
      </c>
      <c r="W2843">
        <v>70</v>
      </c>
      <c r="X2843" t="str">
        <f>IF(Table1[[#This Row],[Driver Age]]&lt;25,"(&lt;25) Young",IF(Table1[[#This Row],[Driver Age]]&lt;=60,"(25–60) Adult","(&gt;60) Senior"))</f>
        <v>(&gt;60) Senior</v>
      </c>
      <c r="Y2843" t="s">
        <v>44</v>
      </c>
      <c r="Z2843" t="s">
        <v>33</v>
      </c>
      <c r="AA2843" t="s">
        <v>76</v>
      </c>
      <c r="AB2843" t="s">
        <v>77</v>
      </c>
      <c r="AC2843">
        <v>9</v>
      </c>
      <c r="AD2843" t="s">
        <v>78</v>
      </c>
      <c r="AE2843" t="s">
        <v>48</v>
      </c>
      <c r="AF2843" t="s">
        <v>49</v>
      </c>
      <c r="AG2843" t="s">
        <v>50</v>
      </c>
      <c r="AH2843">
        <v>0.14000000000000001</v>
      </c>
      <c r="AI2843" t="s">
        <v>51</v>
      </c>
      <c r="AJ2843" t="s">
        <v>81</v>
      </c>
    </row>
    <row r="2844" spans="1:36">
      <c r="A2844" t="s">
        <v>4252</v>
      </c>
      <c r="B2844">
        <f>1</f>
        <v>1</v>
      </c>
      <c r="C2844" t="s">
        <v>270</v>
      </c>
      <c r="D2844" t="str">
        <f>VLOOKUP(Table1[[#This Row],[State Name]], Lookup!$A$2:$B$33, 2, FALSE)</f>
        <v>HR</v>
      </c>
      <c r="E2844" t="s">
        <v>33</v>
      </c>
      <c r="F2844">
        <v>2021</v>
      </c>
      <c r="G2844" t="s">
        <v>130</v>
      </c>
      <c r="H2844">
        <f t="shared" si="44"/>
        <v>4</v>
      </c>
      <c r="I2844" s="3">
        <f>DATE(Table1[[#This Row],[Year]],Table1[[#This Row],[Month_Number]],1)</f>
        <v>44287</v>
      </c>
      <c r="J2844" t="s">
        <v>84</v>
      </c>
      <c r="K2844" t="s">
        <v>2621</v>
      </c>
      <c r="L2844" t="s">
        <v>37</v>
      </c>
      <c r="M2844">
        <v>3</v>
      </c>
      <c r="N2844" t="s">
        <v>38</v>
      </c>
      <c r="O2844">
        <v>8</v>
      </c>
      <c r="P2844">
        <v>0</v>
      </c>
      <c r="Q2844" t="s">
        <v>87</v>
      </c>
      <c r="R2844" t="s">
        <v>40</v>
      </c>
      <c r="S2844" t="s">
        <v>62</v>
      </c>
      <c r="T2844" t="s">
        <v>63</v>
      </c>
      <c r="U2844" t="s">
        <v>89</v>
      </c>
      <c r="V2844">
        <v>79</v>
      </c>
      <c r="W2844">
        <v>52</v>
      </c>
      <c r="X2844" t="str">
        <f>IF(Table1[[#This Row],[Driver Age]]&lt;25,"(&lt;25) Young",IF(Table1[[#This Row],[Driver Age]]&lt;=60,"(25–60) Adult","(&gt;60) Senior"))</f>
        <v>(25–60) Adult</v>
      </c>
      <c r="Y2844" t="s">
        <v>75</v>
      </c>
      <c r="Z2844" t="s">
        <v>90</v>
      </c>
      <c r="AA2844" t="s">
        <v>76</v>
      </c>
      <c r="AB2844" t="s">
        <v>46</v>
      </c>
      <c r="AC2844">
        <v>23</v>
      </c>
      <c r="AD2844" t="s">
        <v>47</v>
      </c>
      <c r="AE2844" t="s">
        <v>48</v>
      </c>
      <c r="AF2844" t="s">
        <v>26</v>
      </c>
      <c r="AG2844" t="s">
        <v>143</v>
      </c>
      <c r="AH2844">
        <v>0</v>
      </c>
      <c r="AI2844" t="s">
        <v>66</v>
      </c>
      <c r="AJ2844" t="s">
        <v>91</v>
      </c>
    </row>
    <row r="2845" spans="1:36">
      <c r="A2845" t="s">
        <v>4253</v>
      </c>
      <c r="B2845">
        <f>1</f>
        <v>1</v>
      </c>
      <c r="C2845" t="s">
        <v>286</v>
      </c>
      <c r="D2845" t="str">
        <f>VLOOKUP(Table1[[#This Row],[State Name]], Lookup!$A$2:$B$33, 2, FALSE)</f>
        <v>GA</v>
      </c>
      <c r="E2845" t="s">
        <v>33</v>
      </c>
      <c r="F2845">
        <v>2021</v>
      </c>
      <c r="G2845" t="s">
        <v>34</v>
      </c>
      <c r="H2845">
        <f t="shared" si="44"/>
        <v>5</v>
      </c>
      <c r="I2845" s="3">
        <f>DATE(Table1[[#This Row],[Year]],Table1[[#This Row],[Month_Number]],1)</f>
        <v>44317</v>
      </c>
      <c r="J2845" t="s">
        <v>95</v>
      </c>
      <c r="K2845" t="s">
        <v>705</v>
      </c>
      <c r="L2845" t="s">
        <v>59</v>
      </c>
      <c r="M2845">
        <v>1</v>
      </c>
      <c r="N2845" t="s">
        <v>113</v>
      </c>
      <c r="O2845">
        <v>8</v>
      </c>
      <c r="P2845">
        <v>2</v>
      </c>
      <c r="Q2845" t="s">
        <v>103</v>
      </c>
      <c r="R2845" t="s">
        <v>40</v>
      </c>
      <c r="S2845" t="s">
        <v>120</v>
      </c>
      <c r="T2845" t="s">
        <v>74</v>
      </c>
      <c r="U2845" t="s">
        <v>89</v>
      </c>
      <c r="V2845">
        <v>51</v>
      </c>
      <c r="W2845">
        <v>69</v>
      </c>
      <c r="X2845" t="str">
        <f>IF(Table1[[#This Row],[Driver Age]]&lt;25,"(&lt;25) Young",IF(Table1[[#This Row],[Driver Age]]&lt;=60,"(25–60) Adult","(&gt;60) Senior"))</f>
        <v>(&gt;60) Senior</v>
      </c>
      <c r="Y2845" t="s">
        <v>44</v>
      </c>
      <c r="Z2845" t="s">
        <v>90</v>
      </c>
      <c r="AA2845" t="s">
        <v>45</v>
      </c>
      <c r="AB2845" t="s">
        <v>64</v>
      </c>
      <c r="AC2845">
        <v>0</v>
      </c>
      <c r="AD2845" t="s">
        <v>47</v>
      </c>
      <c r="AE2845" t="s">
        <v>48</v>
      </c>
      <c r="AF2845" t="s">
        <v>49</v>
      </c>
      <c r="AG2845" t="s">
        <v>50</v>
      </c>
      <c r="AH2845">
        <v>0.25</v>
      </c>
      <c r="AI2845" t="s">
        <v>51</v>
      </c>
      <c r="AJ2845" t="s">
        <v>52</v>
      </c>
    </row>
    <row r="2846" spans="1:36">
      <c r="A2846" t="s">
        <v>4254</v>
      </c>
      <c r="B2846">
        <f>1</f>
        <v>1</v>
      </c>
      <c r="C2846" t="s">
        <v>54</v>
      </c>
      <c r="D2846" t="str">
        <f>VLOOKUP(Table1[[#This Row],[State Name]], Lookup!$A$2:$B$33, 2, FALSE)</f>
        <v>UP</v>
      </c>
      <c r="E2846" t="s">
        <v>55</v>
      </c>
      <c r="F2846">
        <v>2020</v>
      </c>
      <c r="G2846" t="s">
        <v>83</v>
      </c>
      <c r="H2846">
        <f t="shared" si="44"/>
        <v>6</v>
      </c>
      <c r="I2846" s="3">
        <f>DATE(Table1[[#This Row],[Year]],Table1[[#This Row],[Month_Number]],1)</f>
        <v>43983</v>
      </c>
      <c r="J2846" t="s">
        <v>146</v>
      </c>
      <c r="K2846" t="s">
        <v>1187</v>
      </c>
      <c r="L2846" t="s">
        <v>37</v>
      </c>
      <c r="M2846">
        <v>2</v>
      </c>
      <c r="N2846" t="s">
        <v>38</v>
      </c>
      <c r="O2846">
        <v>4</v>
      </c>
      <c r="P2846">
        <v>0</v>
      </c>
      <c r="Q2846" t="s">
        <v>119</v>
      </c>
      <c r="R2846" t="s">
        <v>88</v>
      </c>
      <c r="S2846" t="s">
        <v>120</v>
      </c>
      <c r="T2846" t="s">
        <v>105</v>
      </c>
      <c r="U2846" t="s">
        <v>33</v>
      </c>
      <c r="V2846">
        <v>51</v>
      </c>
      <c r="W2846">
        <v>39</v>
      </c>
      <c r="X2846" t="str">
        <f>IF(Table1[[#This Row],[Driver Age]]&lt;25,"(&lt;25) Young",IF(Table1[[#This Row],[Driver Age]]&lt;=60,"(25–60) Adult","(&gt;60) Senior"))</f>
        <v>(25–60) Adult</v>
      </c>
      <c r="Y2846" t="s">
        <v>44</v>
      </c>
      <c r="Z2846" t="s">
        <v>107</v>
      </c>
      <c r="AA2846" t="s">
        <v>76</v>
      </c>
      <c r="AB2846" t="s">
        <v>77</v>
      </c>
      <c r="AC2846">
        <v>21</v>
      </c>
      <c r="AD2846" t="s">
        <v>47</v>
      </c>
      <c r="AE2846" t="s">
        <v>48</v>
      </c>
      <c r="AF2846" t="s">
        <v>49</v>
      </c>
      <c r="AG2846" t="s">
        <v>143</v>
      </c>
      <c r="AH2846">
        <v>0</v>
      </c>
      <c r="AI2846" t="s">
        <v>108</v>
      </c>
      <c r="AJ2846" t="s">
        <v>52</v>
      </c>
    </row>
    <row r="2847" spans="1:36">
      <c r="A2847" t="s">
        <v>4255</v>
      </c>
      <c r="B2847">
        <f>1</f>
        <v>1</v>
      </c>
      <c r="C2847" t="s">
        <v>183</v>
      </c>
      <c r="D2847" t="str">
        <f>VLOOKUP(Table1[[#This Row],[State Name]], Lookup!$A$2:$B$33, 2, FALSE)</f>
        <v>TN</v>
      </c>
      <c r="E2847" t="s">
        <v>403</v>
      </c>
      <c r="F2847">
        <v>2019</v>
      </c>
      <c r="G2847" t="s">
        <v>111</v>
      </c>
      <c r="H2847">
        <f t="shared" si="44"/>
        <v>10</v>
      </c>
      <c r="I2847" s="3">
        <f>DATE(Table1[[#This Row],[Year]],Table1[[#This Row],[Month_Number]],1)</f>
        <v>43739</v>
      </c>
      <c r="J2847" t="s">
        <v>57</v>
      </c>
      <c r="K2847" t="s">
        <v>4256</v>
      </c>
      <c r="L2847" t="s">
        <v>50</v>
      </c>
      <c r="M2847">
        <v>2</v>
      </c>
      <c r="N2847" t="s">
        <v>113</v>
      </c>
      <c r="O2847">
        <v>1</v>
      </c>
      <c r="P2847">
        <v>5</v>
      </c>
      <c r="Q2847" t="s">
        <v>87</v>
      </c>
      <c r="R2847" t="s">
        <v>104</v>
      </c>
      <c r="S2847" t="s">
        <v>41</v>
      </c>
      <c r="T2847" t="s">
        <v>105</v>
      </c>
      <c r="U2847" t="s">
        <v>43</v>
      </c>
      <c r="V2847">
        <v>36</v>
      </c>
      <c r="W2847">
        <v>54</v>
      </c>
      <c r="X2847" t="str">
        <f>IF(Table1[[#This Row],[Driver Age]]&lt;25,"(&lt;25) Young",IF(Table1[[#This Row],[Driver Age]]&lt;=60,"(25–60) Adult","(&gt;60) Senior"))</f>
        <v>(25–60) Adult</v>
      </c>
      <c r="Y2847" t="s">
        <v>75</v>
      </c>
      <c r="Z2847" t="s">
        <v>33</v>
      </c>
      <c r="AA2847" t="s">
        <v>45</v>
      </c>
      <c r="AB2847" t="s">
        <v>77</v>
      </c>
      <c r="AC2847">
        <v>2</v>
      </c>
      <c r="AD2847" t="s">
        <v>47</v>
      </c>
      <c r="AE2847" t="s">
        <v>65</v>
      </c>
      <c r="AF2847" t="s">
        <v>49</v>
      </c>
      <c r="AG2847" t="s">
        <v>50</v>
      </c>
      <c r="AH2847">
        <v>5</v>
      </c>
      <c r="AI2847" t="s">
        <v>66</v>
      </c>
      <c r="AJ2847" t="s">
        <v>109</v>
      </c>
    </row>
    <row r="2848" spans="1:36">
      <c r="A2848" t="s">
        <v>4257</v>
      </c>
      <c r="B2848">
        <f>1</f>
        <v>1</v>
      </c>
      <c r="C2848" t="s">
        <v>307</v>
      </c>
      <c r="D2848" t="str">
        <f>VLOOKUP(Table1[[#This Row],[State Name]], Lookup!$A$2:$B$33, 2, FALSE)</f>
        <v>DL</v>
      </c>
      <c r="E2848" t="s">
        <v>472</v>
      </c>
      <c r="F2848">
        <v>2020</v>
      </c>
      <c r="G2848" t="s">
        <v>117</v>
      </c>
      <c r="H2848">
        <f t="shared" si="44"/>
        <v>12</v>
      </c>
      <c r="I2848" s="3">
        <f>DATE(Table1[[#This Row],[Year]],Table1[[#This Row],[Month_Number]],1)</f>
        <v>44166</v>
      </c>
      <c r="J2848" t="s">
        <v>95</v>
      </c>
      <c r="K2848" t="s">
        <v>2016</v>
      </c>
      <c r="L2848" t="s">
        <v>59</v>
      </c>
      <c r="M2848">
        <v>2</v>
      </c>
      <c r="N2848" t="s">
        <v>162</v>
      </c>
      <c r="O2848">
        <v>0</v>
      </c>
      <c r="P2848">
        <v>5</v>
      </c>
      <c r="Q2848" t="s">
        <v>39</v>
      </c>
      <c r="R2848" t="s">
        <v>88</v>
      </c>
      <c r="S2848" t="s">
        <v>62</v>
      </c>
      <c r="T2848" t="s">
        <v>42</v>
      </c>
      <c r="U2848" t="s">
        <v>43</v>
      </c>
      <c r="V2848">
        <v>65</v>
      </c>
      <c r="W2848">
        <v>35</v>
      </c>
      <c r="X2848" t="str">
        <f>IF(Table1[[#This Row],[Driver Age]]&lt;25,"(&lt;25) Young",IF(Table1[[#This Row],[Driver Age]]&lt;=60,"(25–60) Adult","(&gt;60) Senior"))</f>
        <v>(25–60) Adult</v>
      </c>
      <c r="Y2848" t="s">
        <v>44</v>
      </c>
      <c r="Z2848" t="s">
        <v>33</v>
      </c>
      <c r="AA2848" t="s">
        <v>45</v>
      </c>
      <c r="AB2848" t="s">
        <v>97</v>
      </c>
      <c r="AC2848">
        <v>18</v>
      </c>
      <c r="AD2848" t="s">
        <v>114</v>
      </c>
      <c r="AE2848" t="s">
        <v>48</v>
      </c>
      <c r="AF2848" t="s">
        <v>49</v>
      </c>
      <c r="AG2848" t="s">
        <v>50</v>
      </c>
      <c r="AH2848">
        <v>0</v>
      </c>
      <c r="AI2848" t="s">
        <v>108</v>
      </c>
      <c r="AJ2848" t="s">
        <v>52</v>
      </c>
    </row>
    <row r="2849" spans="1:36">
      <c r="A2849" t="s">
        <v>4258</v>
      </c>
      <c r="B2849">
        <f>1</f>
        <v>1</v>
      </c>
      <c r="C2849" t="s">
        <v>183</v>
      </c>
      <c r="D2849" t="str">
        <f>VLOOKUP(Table1[[#This Row],[State Name]], Lookup!$A$2:$B$33, 2, FALSE)</f>
        <v>TN</v>
      </c>
      <c r="E2849" t="s">
        <v>184</v>
      </c>
      <c r="F2849">
        <v>2020</v>
      </c>
      <c r="G2849" t="s">
        <v>83</v>
      </c>
      <c r="H2849">
        <f t="shared" si="44"/>
        <v>6</v>
      </c>
      <c r="I2849" s="3">
        <f>DATE(Table1[[#This Row],[Year]],Table1[[#This Row],[Month_Number]],1)</f>
        <v>43983</v>
      </c>
      <c r="J2849" t="s">
        <v>95</v>
      </c>
      <c r="K2849" t="s">
        <v>726</v>
      </c>
      <c r="L2849" t="s">
        <v>50</v>
      </c>
      <c r="M2849">
        <v>1</v>
      </c>
      <c r="N2849" t="s">
        <v>86</v>
      </c>
      <c r="O2849">
        <v>4</v>
      </c>
      <c r="P2849">
        <v>0</v>
      </c>
      <c r="Q2849" t="s">
        <v>103</v>
      </c>
      <c r="R2849" t="s">
        <v>40</v>
      </c>
      <c r="S2849" t="s">
        <v>73</v>
      </c>
      <c r="T2849" t="s">
        <v>42</v>
      </c>
      <c r="U2849" t="s">
        <v>43</v>
      </c>
      <c r="V2849">
        <v>107</v>
      </c>
      <c r="W2849">
        <v>20</v>
      </c>
      <c r="X2849" t="str">
        <f>IF(Table1[[#This Row],[Driver Age]]&lt;25,"(&lt;25) Young",IF(Table1[[#This Row],[Driver Age]]&lt;=60,"(25–60) Adult","(&gt;60) Senior"))</f>
        <v>(&lt;25) Young</v>
      </c>
      <c r="Y2849" t="s">
        <v>75</v>
      </c>
      <c r="Z2849" t="s">
        <v>107</v>
      </c>
      <c r="AA2849" t="s">
        <v>45</v>
      </c>
      <c r="AB2849" t="s">
        <v>97</v>
      </c>
      <c r="AC2849">
        <v>3</v>
      </c>
      <c r="AD2849" t="s">
        <v>47</v>
      </c>
      <c r="AE2849" t="s">
        <v>48</v>
      </c>
      <c r="AF2849" t="s">
        <v>49</v>
      </c>
      <c r="AG2849" t="s">
        <v>143</v>
      </c>
      <c r="AH2849">
        <v>0</v>
      </c>
      <c r="AI2849" t="s">
        <v>168</v>
      </c>
      <c r="AJ2849" t="s">
        <v>67</v>
      </c>
    </row>
    <row r="2850" spans="1:36">
      <c r="A2850" t="s">
        <v>4259</v>
      </c>
      <c r="B2850">
        <f>1</f>
        <v>1</v>
      </c>
      <c r="C2850" t="s">
        <v>206</v>
      </c>
      <c r="D2850" t="str">
        <f>VLOOKUP(Table1[[#This Row],[State Name]], Lookup!$A$2:$B$33, 2, FALSE)</f>
        <v>OD</v>
      </c>
      <c r="E2850" t="s">
        <v>33</v>
      </c>
      <c r="F2850">
        <v>2020</v>
      </c>
      <c r="G2850" t="s">
        <v>171</v>
      </c>
      <c r="H2850">
        <f t="shared" si="44"/>
        <v>2</v>
      </c>
      <c r="I2850" s="3">
        <f>DATE(Table1[[#This Row],[Year]],Table1[[#This Row],[Month_Number]],1)</f>
        <v>43862</v>
      </c>
      <c r="J2850" t="s">
        <v>101</v>
      </c>
      <c r="K2850" t="s">
        <v>791</v>
      </c>
      <c r="L2850" t="s">
        <v>50</v>
      </c>
      <c r="M2850">
        <v>4</v>
      </c>
      <c r="N2850" t="s">
        <v>38</v>
      </c>
      <c r="O2850">
        <v>0</v>
      </c>
      <c r="P2850">
        <v>4</v>
      </c>
      <c r="Q2850" t="s">
        <v>119</v>
      </c>
      <c r="R2850" t="s">
        <v>88</v>
      </c>
      <c r="S2850" t="s">
        <v>73</v>
      </c>
      <c r="T2850" t="s">
        <v>74</v>
      </c>
      <c r="U2850" t="s">
        <v>106</v>
      </c>
      <c r="V2850">
        <v>93</v>
      </c>
      <c r="W2850">
        <v>33</v>
      </c>
      <c r="X2850" t="str">
        <f>IF(Table1[[#This Row],[Driver Age]]&lt;25,"(&lt;25) Young",IF(Table1[[#This Row],[Driver Age]]&lt;=60,"(25–60) Adult","(&gt;60) Senior"))</f>
        <v>(25–60) Adult</v>
      </c>
      <c r="Y2850" t="s">
        <v>75</v>
      </c>
      <c r="Z2850" t="s">
        <v>90</v>
      </c>
      <c r="AA2850" t="s">
        <v>45</v>
      </c>
      <c r="AB2850" t="s">
        <v>97</v>
      </c>
      <c r="AC2850">
        <v>14</v>
      </c>
      <c r="AD2850" t="s">
        <v>135</v>
      </c>
      <c r="AE2850" t="s">
        <v>48</v>
      </c>
      <c r="AF2850" t="s">
        <v>49</v>
      </c>
      <c r="AG2850" t="s">
        <v>50</v>
      </c>
      <c r="AH2850">
        <v>0</v>
      </c>
      <c r="AI2850" t="s">
        <v>80</v>
      </c>
      <c r="AJ2850" t="s">
        <v>67</v>
      </c>
    </row>
    <row r="2851" spans="1:36">
      <c r="A2851" t="s">
        <v>4260</v>
      </c>
      <c r="B2851">
        <f>1</f>
        <v>1</v>
      </c>
      <c r="C2851" t="s">
        <v>197</v>
      </c>
      <c r="D2851" t="str">
        <f>VLOOKUP(Table1[[#This Row],[State Name]], Lookup!$A$2:$B$33, 2, FALSE)</f>
        <v>GJ</v>
      </c>
      <c r="E2851" t="s">
        <v>245</v>
      </c>
      <c r="F2851">
        <v>2020</v>
      </c>
      <c r="G2851" t="s">
        <v>83</v>
      </c>
      <c r="H2851">
        <f t="shared" si="44"/>
        <v>6</v>
      </c>
      <c r="I2851" s="3">
        <f>DATE(Table1[[#This Row],[Year]],Table1[[#This Row],[Month_Number]],1)</f>
        <v>43983</v>
      </c>
      <c r="J2851" t="s">
        <v>95</v>
      </c>
      <c r="K2851" t="s">
        <v>1430</v>
      </c>
      <c r="L2851" t="s">
        <v>50</v>
      </c>
      <c r="M2851">
        <v>5</v>
      </c>
      <c r="N2851" t="s">
        <v>71</v>
      </c>
      <c r="O2851">
        <v>2</v>
      </c>
      <c r="P2851">
        <v>5</v>
      </c>
      <c r="Q2851" t="s">
        <v>72</v>
      </c>
      <c r="R2851" t="s">
        <v>61</v>
      </c>
      <c r="S2851" t="s">
        <v>62</v>
      </c>
      <c r="T2851" t="s">
        <v>63</v>
      </c>
      <c r="U2851" t="s">
        <v>33</v>
      </c>
      <c r="V2851">
        <v>94</v>
      </c>
      <c r="W2851">
        <v>70</v>
      </c>
      <c r="X2851" t="str">
        <f>IF(Table1[[#This Row],[Driver Age]]&lt;25,"(&lt;25) Young",IF(Table1[[#This Row],[Driver Age]]&lt;=60,"(25–60) Adult","(&gt;60) Senior"))</f>
        <v>(&gt;60) Senior</v>
      </c>
      <c r="Y2851" t="s">
        <v>44</v>
      </c>
      <c r="Z2851" t="s">
        <v>33</v>
      </c>
      <c r="AA2851" t="s">
        <v>45</v>
      </c>
      <c r="AB2851" t="s">
        <v>77</v>
      </c>
      <c r="AC2851">
        <v>1</v>
      </c>
      <c r="AD2851" t="s">
        <v>47</v>
      </c>
      <c r="AE2851" t="s">
        <v>48</v>
      </c>
      <c r="AF2851" t="s">
        <v>49</v>
      </c>
      <c r="AG2851" t="s">
        <v>50</v>
      </c>
      <c r="AH2851">
        <v>2.5</v>
      </c>
      <c r="AI2851" t="s">
        <v>51</v>
      </c>
      <c r="AJ2851" t="s">
        <v>67</v>
      </c>
    </row>
    <row r="2852" spans="1:36">
      <c r="A2852" t="s">
        <v>4261</v>
      </c>
      <c r="B2852">
        <f>1</f>
        <v>1</v>
      </c>
      <c r="C2852" t="s">
        <v>99</v>
      </c>
      <c r="D2852" t="str">
        <f>VLOOKUP(Table1[[#This Row],[State Name]], Lookup!$A$2:$B$33, 2, FALSE)</f>
        <v>ML</v>
      </c>
      <c r="E2852" t="s">
        <v>33</v>
      </c>
      <c r="F2852">
        <v>2020</v>
      </c>
      <c r="G2852" t="s">
        <v>124</v>
      </c>
      <c r="H2852">
        <f t="shared" si="44"/>
        <v>7</v>
      </c>
      <c r="I2852" s="3">
        <f>DATE(Table1[[#This Row],[Year]],Table1[[#This Row],[Month_Number]],1)</f>
        <v>44013</v>
      </c>
      <c r="J2852" t="s">
        <v>95</v>
      </c>
      <c r="K2852" t="s">
        <v>1916</v>
      </c>
      <c r="L2852" t="s">
        <v>50</v>
      </c>
      <c r="M2852">
        <v>5</v>
      </c>
      <c r="N2852" t="s">
        <v>86</v>
      </c>
      <c r="O2852">
        <v>10</v>
      </c>
      <c r="P2852">
        <v>5</v>
      </c>
      <c r="Q2852" t="s">
        <v>103</v>
      </c>
      <c r="R2852" t="s">
        <v>88</v>
      </c>
      <c r="S2852" t="s">
        <v>62</v>
      </c>
      <c r="T2852" t="s">
        <v>105</v>
      </c>
      <c r="U2852" t="s">
        <v>106</v>
      </c>
      <c r="V2852">
        <v>115</v>
      </c>
      <c r="W2852">
        <v>38</v>
      </c>
      <c r="X2852" t="str">
        <f>IF(Table1[[#This Row],[Driver Age]]&lt;25,"(&lt;25) Young",IF(Table1[[#This Row],[Driver Age]]&lt;=60,"(25–60) Adult","(&gt;60) Senior"))</f>
        <v>(25–60) Adult</v>
      </c>
      <c r="Y2852" t="s">
        <v>44</v>
      </c>
      <c r="Z2852" t="s">
        <v>107</v>
      </c>
      <c r="AA2852" t="s">
        <v>45</v>
      </c>
      <c r="AB2852" t="s">
        <v>97</v>
      </c>
      <c r="AC2852">
        <v>23</v>
      </c>
      <c r="AD2852" t="s">
        <v>47</v>
      </c>
      <c r="AE2852" t="s">
        <v>48</v>
      </c>
      <c r="AF2852" t="s">
        <v>49</v>
      </c>
      <c r="AG2852" t="s">
        <v>50</v>
      </c>
      <c r="AH2852">
        <v>0.5</v>
      </c>
      <c r="AI2852" t="s">
        <v>108</v>
      </c>
      <c r="AJ2852" t="s">
        <v>81</v>
      </c>
    </row>
    <row r="2853" spans="1:36">
      <c r="A2853" t="s">
        <v>4262</v>
      </c>
      <c r="B2853">
        <f>1</f>
        <v>1</v>
      </c>
      <c r="C2853" t="s">
        <v>234</v>
      </c>
      <c r="D2853" t="str">
        <f>VLOOKUP(Table1[[#This Row],[State Name]], Lookup!$A$2:$B$33, 2, FALSE)</f>
        <v>TR</v>
      </c>
      <c r="E2853" t="s">
        <v>33</v>
      </c>
      <c r="F2853">
        <v>2019</v>
      </c>
      <c r="G2853" t="s">
        <v>192</v>
      </c>
      <c r="H2853">
        <f t="shared" si="44"/>
        <v>3</v>
      </c>
      <c r="I2853" s="3">
        <f>DATE(Table1[[#This Row],[Year]],Table1[[#This Row],[Month_Number]],1)</f>
        <v>43525</v>
      </c>
      <c r="J2853" t="s">
        <v>84</v>
      </c>
      <c r="K2853" t="s">
        <v>2451</v>
      </c>
      <c r="L2853" t="s">
        <v>59</v>
      </c>
      <c r="M2853">
        <v>2</v>
      </c>
      <c r="N2853" t="s">
        <v>113</v>
      </c>
      <c r="O2853">
        <v>3</v>
      </c>
      <c r="P2853">
        <v>5</v>
      </c>
      <c r="Q2853" t="s">
        <v>39</v>
      </c>
      <c r="R2853" t="s">
        <v>40</v>
      </c>
      <c r="S2853" t="s">
        <v>62</v>
      </c>
      <c r="T2853" t="s">
        <v>105</v>
      </c>
      <c r="U2853" t="s">
        <v>106</v>
      </c>
      <c r="V2853">
        <v>50</v>
      </c>
      <c r="W2853">
        <v>59</v>
      </c>
      <c r="X2853" t="str">
        <f>IF(Table1[[#This Row],[Driver Age]]&lt;25,"(&lt;25) Young",IF(Table1[[#This Row],[Driver Age]]&lt;=60,"(25–60) Adult","(&gt;60) Senior"))</f>
        <v>(25–60) Adult</v>
      </c>
      <c r="Y2853" t="s">
        <v>75</v>
      </c>
      <c r="Z2853" t="s">
        <v>33</v>
      </c>
      <c r="AA2853" t="s">
        <v>45</v>
      </c>
      <c r="AB2853" t="s">
        <v>77</v>
      </c>
      <c r="AC2853">
        <v>4</v>
      </c>
      <c r="AD2853" t="s">
        <v>47</v>
      </c>
      <c r="AE2853" t="s">
        <v>65</v>
      </c>
      <c r="AF2853" t="s">
        <v>26</v>
      </c>
      <c r="AG2853" t="s">
        <v>50</v>
      </c>
      <c r="AH2853">
        <v>1.67</v>
      </c>
      <c r="AI2853" t="s">
        <v>66</v>
      </c>
      <c r="AJ2853" t="s">
        <v>52</v>
      </c>
    </row>
    <row r="2854" spans="1:36">
      <c r="A2854" t="s">
        <v>4263</v>
      </c>
      <c r="B2854">
        <f>1</f>
        <v>1</v>
      </c>
      <c r="C2854" t="s">
        <v>327</v>
      </c>
      <c r="D2854" t="str">
        <f>VLOOKUP(Table1[[#This Row],[State Name]], Lookup!$A$2:$B$33, 2, FALSE)</f>
        <v>MN</v>
      </c>
      <c r="E2854" t="s">
        <v>33</v>
      </c>
      <c r="F2854">
        <v>2022</v>
      </c>
      <c r="G2854" t="s">
        <v>56</v>
      </c>
      <c r="H2854">
        <f t="shared" si="44"/>
        <v>1</v>
      </c>
      <c r="I2854" s="3">
        <f>DATE(Table1[[#This Row],[Year]],Table1[[#This Row],[Month_Number]],1)</f>
        <v>44562</v>
      </c>
      <c r="J2854" t="s">
        <v>146</v>
      </c>
      <c r="K2854" t="s">
        <v>808</v>
      </c>
      <c r="L2854" t="s">
        <v>50</v>
      </c>
      <c r="M2854">
        <v>4</v>
      </c>
      <c r="N2854" t="s">
        <v>113</v>
      </c>
      <c r="O2854">
        <v>1</v>
      </c>
      <c r="P2854">
        <v>2</v>
      </c>
      <c r="Q2854" t="s">
        <v>103</v>
      </c>
      <c r="R2854" t="s">
        <v>40</v>
      </c>
      <c r="S2854" t="s">
        <v>62</v>
      </c>
      <c r="T2854" t="s">
        <v>63</v>
      </c>
      <c r="U2854" t="s">
        <v>106</v>
      </c>
      <c r="V2854">
        <v>69</v>
      </c>
      <c r="W2854">
        <v>46</v>
      </c>
      <c r="X2854" t="str">
        <f>IF(Table1[[#This Row],[Driver Age]]&lt;25,"(&lt;25) Young",IF(Table1[[#This Row],[Driver Age]]&lt;=60,"(25–60) Adult","(&gt;60) Senior"))</f>
        <v>(25–60) Adult</v>
      </c>
      <c r="Y2854" t="s">
        <v>44</v>
      </c>
      <c r="Z2854" t="s">
        <v>90</v>
      </c>
      <c r="AA2854" t="s">
        <v>76</v>
      </c>
      <c r="AB2854" t="s">
        <v>46</v>
      </c>
      <c r="AC2854">
        <v>5</v>
      </c>
      <c r="AD2854" t="s">
        <v>78</v>
      </c>
      <c r="AE2854" t="s">
        <v>79</v>
      </c>
      <c r="AF2854" t="s">
        <v>49</v>
      </c>
      <c r="AG2854" t="s">
        <v>50</v>
      </c>
      <c r="AH2854">
        <v>2</v>
      </c>
      <c r="AI2854" t="s">
        <v>108</v>
      </c>
      <c r="AJ2854" t="s">
        <v>52</v>
      </c>
    </row>
    <row r="2855" spans="1:36">
      <c r="A2855" t="s">
        <v>4264</v>
      </c>
      <c r="B2855">
        <f>1</f>
        <v>1</v>
      </c>
      <c r="C2855" t="s">
        <v>137</v>
      </c>
      <c r="D2855" t="str">
        <f>VLOOKUP(Table1[[#This Row],[State Name]], Lookup!$A$2:$B$33, 2, FALSE)</f>
        <v>AS</v>
      </c>
      <c r="E2855" t="s">
        <v>33</v>
      </c>
      <c r="F2855">
        <v>2019</v>
      </c>
      <c r="G2855" t="s">
        <v>138</v>
      </c>
      <c r="H2855">
        <f t="shared" si="44"/>
        <v>9</v>
      </c>
      <c r="I2855" s="3">
        <f>DATE(Table1[[#This Row],[Year]],Table1[[#This Row],[Month_Number]],1)</f>
        <v>43709</v>
      </c>
      <c r="J2855" t="s">
        <v>154</v>
      </c>
      <c r="K2855" t="s">
        <v>1744</v>
      </c>
      <c r="L2855" t="s">
        <v>37</v>
      </c>
      <c r="M2855">
        <v>1</v>
      </c>
      <c r="N2855" t="s">
        <v>86</v>
      </c>
      <c r="O2855">
        <v>4</v>
      </c>
      <c r="P2855">
        <v>3</v>
      </c>
      <c r="Q2855" t="s">
        <v>72</v>
      </c>
      <c r="R2855" t="s">
        <v>40</v>
      </c>
      <c r="S2855" t="s">
        <v>41</v>
      </c>
      <c r="T2855" t="s">
        <v>63</v>
      </c>
      <c r="U2855" t="s">
        <v>106</v>
      </c>
      <c r="V2855">
        <v>112</v>
      </c>
      <c r="W2855">
        <v>37</v>
      </c>
      <c r="X2855" t="str">
        <f>IF(Table1[[#This Row],[Driver Age]]&lt;25,"(&lt;25) Young",IF(Table1[[#This Row],[Driver Age]]&lt;=60,"(25–60) Adult","(&gt;60) Senior"))</f>
        <v>(25–60) Adult</v>
      </c>
      <c r="Y2855" t="s">
        <v>44</v>
      </c>
      <c r="Z2855" t="s">
        <v>90</v>
      </c>
      <c r="AA2855" t="s">
        <v>76</v>
      </c>
      <c r="AB2855" t="s">
        <v>64</v>
      </c>
      <c r="AC2855">
        <v>15</v>
      </c>
      <c r="AD2855" t="s">
        <v>135</v>
      </c>
      <c r="AE2855" t="s">
        <v>65</v>
      </c>
      <c r="AF2855" t="s">
        <v>26</v>
      </c>
      <c r="AG2855" t="s">
        <v>50</v>
      </c>
      <c r="AH2855">
        <v>0.75</v>
      </c>
      <c r="AI2855" t="s">
        <v>108</v>
      </c>
      <c r="AJ2855" t="s">
        <v>81</v>
      </c>
    </row>
    <row r="2856" spans="1:36">
      <c r="A2856" t="s">
        <v>4265</v>
      </c>
      <c r="B2856">
        <f>1</f>
        <v>1</v>
      </c>
      <c r="C2856" t="s">
        <v>307</v>
      </c>
      <c r="D2856" t="str">
        <f>VLOOKUP(Table1[[#This Row],[State Name]], Lookup!$A$2:$B$33, 2, FALSE)</f>
        <v>DL</v>
      </c>
      <c r="E2856" t="s">
        <v>472</v>
      </c>
      <c r="F2856">
        <v>2018</v>
      </c>
      <c r="G2856" t="s">
        <v>124</v>
      </c>
      <c r="H2856">
        <f t="shared" si="44"/>
        <v>7</v>
      </c>
      <c r="I2856" s="3">
        <f>DATE(Table1[[#This Row],[Year]],Table1[[#This Row],[Month_Number]],1)</f>
        <v>43282</v>
      </c>
      <c r="J2856" t="s">
        <v>84</v>
      </c>
      <c r="K2856" t="s">
        <v>309</v>
      </c>
      <c r="L2856" t="s">
        <v>59</v>
      </c>
      <c r="M2856">
        <v>5</v>
      </c>
      <c r="N2856" t="s">
        <v>162</v>
      </c>
      <c r="O2856">
        <v>9</v>
      </c>
      <c r="P2856">
        <v>0</v>
      </c>
      <c r="Q2856" t="s">
        <v>119</v>
      </c>
      <c r="R2856" t="s">
        <v>61</v>
      </c>
      <c r="S2856" t="s">
        <v>73</v>
      </c>
      <c r="T2856" t="s">
        <v>74</v>
      </c>
      <c r="U2856" t="s">
        <v>43</v>
      </c>
      <c r="V2856">
        <v>91</v>
      </c>
      <c r="W2856">
        <v>18</v>
      </c>
      <c r="X2856" t="str">
        <f>IF(Table1[[#This Row],[Driver Age]]&lt;25,"(&lt;25) Young",IF(Table1[[#This Row],[Driver Age]]&lt;=60,"(25–60) Adult","(&gt;60) Senior"))</f>
        <v>(&lt;25) Young</v>
      </c>
      <c r="Y2856" t="s">
        <v>75</v>
      </c>
      <c r="Z2856" t="s">
        <v>33</v>
      </c>
      <c r="AA2856" t="s">
        <v>45</v>
      </c>
      <c r="AB2856" t="s">
        <v>97</v>
      </c>
      <c r="AC2856">
        <v>4</v>
      </c>
      <c r="AD2856" t="s">
        <v>47</v>
      </c>
      <c r="AE2856" t="s">
        <v>65</v>
      </c>
      <c r="AF2856" t="s">
        <v>26</v>
      </c>
      <c r="AG2856" t="s">
        <v>143</v>
      </c>
      <c r="AH2856">
        <v>0</v>
      </c>
      <c r="AI2856" t="s">
        <v>168</v>
      </c>
      <c r="AJ2856" t="s">
        <v>67</v>
      </c>
    </row>
    <row r="2857" spans="1:36">
      <c r="A2857" t="s">
        <v>4266</v>
      </c>
      <c r="B2857">
        <f>1</f>
        <v>1</v>
      </c>
      <c r="C2857" t="s">
        <v>215</v>
      </c>
      <c r="D2857" t="str">
        <f>VLOOKUP(Table1[[#This Row],[State Name]], Lookup!$A$2:$B$33, 2, FALSE)</f>
        <v>KL</v>
      </c>
      <c r="E2857" t="s">
        <v>33</v>
      </c>
      <c r="F2857">
        <v>2019</v>
      </c>
      <c r="G2857" t="s">
        <v>124</v>
      </c>
      <c r="H2857">
        <f t="shared" si="44"/>
        <v>7</v>
      </c>
      <c r="I2857" s="3">
        <f>DATE(Table1[[#This Row],[Year]],Table1[[#This Row],[Month_Number]],1)</f>
        <v>43647</v>
      </c>
      <c r="J2857" t="s">
        <v>146</v>
      </c>
      <c r="K2857" t="s">
        <v>3967</v>
      </c>
      <c r="L2857" t="s">
        <v>50</v>
      </c>
      <c r="M2857">
        <v>5</v>
      </c>
      <c r="N2857" t="s">
        <v>60</v>
      </c>
      <c r="O2857">
        <v>1</v>
      </c>
      <c r="P2857">
        <v>5</v>
      </c>
      <c r="Q2857" t="s">
        <v>119</v>
      </c>
      <c r="R2857" t="s">
        <v>40</v>
      </c>
      <c r="S2857" t="s">
        <v>120</v>
      </c>
      <c r="T2857" t="s">
        <v>105</v>
      </c>
      <c r="U2857" t="s">
        <v>43</v>
      </c>
      <c r="V2857">
        <v>87</v>
      </c>
      <c r="W2857">
        <v>57</v>
      </c>
      <c r="X2857" t="str">
        <f>IF(Table1[[#This Row],[Driver Age]]&lt;25,"(&lt;25) Young",IF(Table1[[#This Row],[Driver Age]]&lt;=60,"(25–60) Adult","(&gt;60) Senior"))</f>
        <v>(25–60) Adult</v>
      </c>
      <c r="Y2857" t="s">
        <v>75</v>
      </c>
      <c r="Z2857" t="s">
        <v>107</v>
      </c>
      <c r="AA2857" t="s">
        <v>45</v>
      </c>
      <c r="AB2857" t="s">
        <v>46</v>
      </c>
      <c r="AC2857">
        <v>22</v>
      </c>
      <c r="AD2857" t="s">
        <v>47</v>
      </c>
      <c r="AE2857" t="s">
        <v>65</v>
      </c>
      <c r="AF2857" t="s">
        <v>49</v>
      </c>
      <c r="AG2857" t="s">
        <v>50</v>
      </c>
      <c r="AH2857">
        <v>5</v>
      </c>
      <c r="AI2857" t="s">
        <v>66</v>
      </c>
      <c r="AJ2857" t="s">
        <v>91</v>
      </c>
    </row>
    <row r="2858" spans="1:36">
      <c r="A2858" t="s">
        <v>4267</v>
      </c>
      <c r="B2858">
        <f>1</f>
        <v>1</v>
      </c>
      <c r="C2858" t="s">
        <v>170</v>
      </c>
      <c r="D2858" t="str">
        <f>VLOOKUP(Table1[[#This Row],[State Name]], Lookup!$A$2:$B$33, 2, FALSE)</f>
        <v>PY</v>
      </c>
      <c r="E2858" t="s">
        <v>33</v>
      </c>
      <c r="F2858">
        <v>2020</v>
      </c>
      <c r="G2858" t="s">
        <v>100</v>
      </c>
      <c r="H2858">
        <f t="shared" si="44"/>
        <v>11</v>
      </c>
      <c r="I2858" s="3">
        <f>DATE(Table1[[#This Row],[Year]],Table1[[#This Row],[Month_Number]],1)</f>
        <v>44136</v>
      </c>
      <c r="J2858" t="s">
        <v>35</v>
      </c>
      <c r="K2858" t="s">
        <v>3326</v>
      </c>
      <c r="L2858" t="s">
        <v>59</v>
      </c>
      <c r="M2858">
        <v>1</v>
      </c>
      <c r="N2858" t="s">
        <v>38</v>
      </c>
      <c r="O2858">
        <v>6</v>
      </c>
      <c r="P2858">
        <v>3</v>
      </c>
      <c r="Q2858" t="s">
        <v>72</v>
      </c>
      <c r="R2858" t="s">
        <v>61</v>
      </c>
      <c r="S2858" t="s">
        <v>120</v>
      </c>
      <c r="T2858" t="s">
        <v>63</v>
      </c>
      <c r="U2858" t="s">
        <v>89</v>
      </c>
      <c r="V2858">
        <v>70</v>
      </c>
      <c r="W2858">
        <v>65</v>
      </c>
      <c r="X2858" t="str">
        <f>IF(Table1[[#This Row],[Driver Age]]&lt;25,"(&lt;25) Young",IF(Table1[[#This Row],[Driver Age]]&lt;=60,"(25–60) Adult","(&gt;60) Senior"))</f>
        <v>(&gt;60) Senior</v>
      </c>
      <c r="Y2858" t="s">
        <v>75</v>
      </c>
      <c r="Z2858" t="s">
        <v>90</v>
      </c>
      <c r="AA2858" t="s">
        <v>45</v>
      </c>
      <c r="AB2858" t="s">
        <v>97</v>
      </c>
      <c r="AC2858">
        <v>2</v>
      </c>
      <c r="AD2858" t="s">
        <v>47</v>
      </c>
      <c r="AE2858" t="s">
        <v>48</v>
      </c>
      <c r="AF2858" t="s">
        <v>49</v>
      </c>
      <c r="AG2858" t="s">
        <v>50</v>
      </c>
      <c r="AH2858">
        <v>0.5</v>
      </c>
      <c r="AI2858" t="s">
        <v>51</v>
      </c>
      <c r="AJ2858" t="s">
        <v>91</v>
      </c>
    </row>
    <row r="2859" spans="1:36">
      <c r="A2859" t="s">
        <v>4268</v>
      </c>
      <c r="B2859">
        <f>1</f>
        <v>1</v>
      </c>
      <c r="C2859" t="s">
        <v>152</v>
      </c>
      <c r="D2859" t="str">
        <f>VLOOKUP(Table1[[#This Row],[State Name]], Lookup!$A$2:$B$33, 2, FALSE)</f>
        <v>AP</v>
      </c>
      <c r="E2859" t="s">
        <v>273</v>
      </c>
      <c r="F2859">
        <v>2022</v>
      </c>
      <c r="G2859" t="s">
        <v>100</v>
      </c>
      <c r="H2859">
        <f t="shared" si="44"/>
        <v>11</v>
      </c>
      <c r="I2859" s="3">
        <f>DATE(Table1[[#This Row],[Year]],Table1[[#This Row],[Month_Number]],1)</f>
        <v>44866</v>
      </c>
      <c r="J2859" t="s">
        <v>154</v>
      </c>
      <c r="K2859" t="s">
        <v>350</v>
      </c>
      <c r="L2859" t="s">
        <v>37</v>
      </c>
      <c r="M2859">
        <v>4</v>
      </c>
      <c r="N2859" t="s">
        <v>128</v>
      </c>
      <c r="O2859">
        <v>2</v>
      </c>
      <c r="P2859">
        <v>1</v>
      </c>
      <c r="Q2859" t="s">
        <v>87</v>
      </c>
      <c r="R2859" t="s">
        <v>104</v>
      </c>
      <c r="S2859" t="s">
        <v>41</v>
      </c>
      <c r="T2859" t="s">
        <v>63</v>
      </c>
      <c r="U2859" t="s">
        <v>33</v>
      </c>
      <c r="V2859">
        <v>104</v>
      </c>
      <c r="W2859">
        <v>61</v>
      </c>
      <c r="X2859" t="str">
        <f>IF(Table1[[#This Row],[Driver Age]]&lt;25,"(&lt;25) Young",IF(Table1[[#This Row],[Driver Age]]&lt;=60,"(25–60) Adult","(&gt;60) Senior"))</f>
        <v>(&gt;60) Senior</v>
      </c>
      <c r="Y2859" t="s">
        <v>75</v>
      </c>
      <c r="Z2859" t="s">
        <v>33</v>
      </c>
      <c r="AA2859" t="s">
        <v>45</v>
      </c>
      <c r="AB2859" t="s">
        <v>46</v>
      </c>
      <c r="AC2859">
        <v>1</v>
      </c>
      <c r="AD2859" t="s">
        <v>47</v>
      </c>
      <c r="AE2859" t="s">
        <v>79</v>
      </c>
      <c r="AF2859" t="s">
        <v>26</v>
      </c>
      <c r="AG2859" t="s">
        <v>50</v>
      </c>
      <c r="AH2859">
        <v>0.5</v>
      </c>
      <c r="AI2859" t="s">
        <v>66</v>
      </c>
      <c r="AJ2859" t="s">
        <v>67</v>
      </c>
    </row>
    <row r="2860" spans="1:36">
      <c r="A2860" t="s">
        <v>4269</v>
      </c>
      <c r="B2860">
        <f>1</f>
        <v>1</v>
      </c>
      <c r="C2860" t="s">
        <v>253</v>
      </c>
      <c r="D2860" t="str">
        <f>VLOOKUP(Table1[[#This Row],[State Name]], Lookup!$A$2:$B$33, 2, FALSE)</f>
        <v>UK</v>
      </c>
      <c r="E2860" t="s">
        <v>33</v>
      </c>
      <c r="F2860">
        <v>2022</v>
      </c>
      <c r="G2860" t="s">
        <v>56</v>
      </c>
      <c r="H2860">
        <f t="shared" si="44"/>
        <v>1</v>
      </c>
      <c r="I2860" s="3">
        <f>DATE(Table1[[#This Row],[Year]],Table1[[#This Row],[Month_Number]],1)</f>
        <v>44562</v>
      </c>
      <c r="J2860" t="s">
        <v>154</v>
      </c>
      <c r="K2860" t="s">
        <v>3756</v>
      </c>
      <c r="L2860" t="s">
        <v>59</v>
      </c>
      <c r="M2860">
        <v>3</v>
      </c>
      <c r="N2860" t="s">
        <v>60</v>
      </c>
      <c r="O2860">
        <v>2</v>
      </c>
      <c r="P2860">
        <v>2</v>
      </c>
      <c r="Q2860" t="s">
        <v>87</v>
      </c>
      <c r="R2860" t="s">
        <v>61</v>
      </c>
      <c r="S2860" t="s">
        <v>62</v>
      </c>
      <c r="T2860" t="s">
        <v>42</v>
      </c>
      <c r="U2860" t="s">
        <v>89</v>
      </c>
      <c r="V2860">
        <v>69</v>
      </c>
      <c r="W2860">
        <v>22</v>
      </c>
      <c r="X2860" t="str">
        <f>IF(Table1[[#This Row],[Driver Age]]&lt;25,"(&lt;25) Young",IF(Table1[[#This Row],[Driver Age]]&lt;=60,"(25–60) Adult","(&gt;60) Senior"))</f>
        <v>(&lt;25) Young</v>
      </c>
      <c r="Y2860" t="s">
        <v>75</v>
      </c>
      <c r="Z2860" t="s">
        <v>107</v>
      </c>
      <c r="AA2860" t="s">
        <v>45</v>
      </c>
      <c r="AB2860" t="s">
        <v>64</v>
      </c>
      <c r="AC2860">
        <v>8</v>
      </c>
      <c r="AD2860" t="s">
        <v>78</v>
      </c>
      <c r="AE2860" t="s">
        <v>79</v>
      </c>
      <c r="AF2860" t="s">
        <v>26</v>
      </c>
      <c r="AG2860" t="s">
        <v>50</v>
      </c>
      <c r="AH2860">
        <v>1</v>
      </c>
      <c r="AI2860" t="s">
        <v>168</v>
      </c>
      <c r="AJ2860" t="s">
        <v>52</v>
      </c>
    </row>
    <row r="2861" spans="1:36">
      <c r="A2861" t="s">
        <v>4270</v>
      </c>
      <c r="B2861">
        <f>1</f>
        <v>1</v>
      </c>
      <c r="C2861" t="s">
        <v>183</v>
      </c>
      <c r="D2861" t="str">
        <f>VLOOKUP(Table1[[#This Row],[State Name]], Lookup!$A$2:$B$33, 2, FALSE)</f>
        <v>TN</v>
      </c>
      <c r="E2861" t="s">
        <v>403</v>
      </c>
      <c r="F2861">
        <v>2023</v>
      </c>
      <c r="G2861" t="s">
        <v>94</v>
      </c>
      <c r="H2861">
        <f t="shared" si="44"/>
        <v>8</v>
      </c>
      <c r="I2861" s="3">
        <f>DATE(Table1[[#This Row],[Year]],Table1[[#This Row],[Month_Number]],1)</f>
        <v>45139</v>
      </c>
      <c r="J2861" t="s">
        <v>154</v>
      </c>
      <c r="K2861" t="s">
        <v>3595</v>
      </c>
      <c r="L2861" t="s">
        <v>50</v>
      </c>
      <c r="M2861">
        <v>2</v>
      </c>
      <c r="N2861" t="s">
        <v>86</v>
      </c>
      <c r="O2861">
        <v>1</v>
      </c>
      <c r="P2861">
        <v>0</v>
      </c>
      <c r="Q2861" t="s">
        <v>87</v>
      </c>
      <c r="R2861" t="s">
        <v>61</v>
      </c>
      <c r="S2861" t="s">
        <v>41</v>
      </c>
      <c r="T2861" t="s">
        <v>105</v>
      </c>
      <c r="U2861" t="s">
        <v>106</v>
      </c>
      <c r="V2861">
        <v>68</v>
      </c>
      <c r="W2861">
        <v>45</v>
      </c>
      <c r="X2861" t="str">
        <f>IF(Table1[[#This Row],[Driver Age]]&lt;25,"(&lt;25) Young",IF(Table1[[#This Row],[Driver Age]]&lt;=60,"(25–60) Adult","(&gt;60) Senior"))</f>
        <v>(25–60) Adult</v>
      </c>
      <c r="Y2861" t="s">
        <v>44</v>
      </c>
      <c r="Z2861" t="s">
        <v>33</v>
      </c>
      <c r="AA2861" t="s">
        <v>45</v>
      </c>
      <c r="AB2861" t="s">
        <v>77</v>
      </c>
      <c r="AC2861">
        <v>1</v>
      </c>
      <c r="AD2861" t="s">
        <v>47</v>
      </c>
      <c r="AE2861" t="s">
        <v>79</v>
      </c>
      <c r="AF2861" t="s">
        <v>26</v>
      </c>
      <c r="AG2861" t="s">
        <v>143</v>
      </c>
      <c r="AH2861">
        <v>0</v>
      </c>
      <c r="AI2861" t="s">
        <v>108</v>
      </c>
      <c r="AJ2861" t="s">
        <v>52</v>
      </c>
    </row>
    <row r="2862" spans="1:36">
      <c r="A2862" t="s">
        <v>4271</v>
      </c>
      <c r="B2862">
        <f>1</f>
        <v>1</v>
      </c>
      <c r="C2862" t="s">
        <v>318</v>
      </c>
      <c r="D2862" t="str">
        <f>VLOOKUP(Table1[[#This Row],[State Name]], Lookup!$A$2:$B$33, 2, FALSE)</f>
        <v>PB</v>
      </c>
      <c r="E2862" t="s">
        <v>33</v>
      </c>
      <c r="F2862">
        <v>2018</v>
      </c>
      <c r="G2862" t="s">
        <v>94</v>
      </c>
      <c r="H2862">
        <f t="shared" si="44"/>
        <v>8</v>
      </c>
      <c r="I2862" s="3">
        <f>DATE(Table1[[#This Row],[Year]],Table1[[#This Row],[Month_Number]],1)</f>
        <v>43313</v>
      </c>
      <c r="J2862" t="s">
        <v>57</v>
      </c>
      <c r="K2862" t="s">
        <v>2433</v>
      </c>
      <c r="L2862" t="s">
        <v>37</v>
      </c>
      <c r="M2862">
        <v>4</v>
      </c>
      <c r="N2862" t="s">
        <v>162</v>
      </c>
      <c r="O2862">
        <v>4</v>
      </c>
      <c r="P2862">
        <v>2</v>
      </c>
      <c r="Q2862" t="s">
        <v>103</v>
      </c>
      <c r="R2862" t="s">
        <v>61</v>
      </c>
      <c r="S2862" t="s">
        <v>120</v>
      </c>
      <c r="T2862" t="s">
        <v>63</v>
      </c>
      <c r="U2862" t="s">
        <v>33</v>
      </c>
      <c r="V2862">
        <v>107</v>
      </c>
      <c r="W2862">
        <v>34</v>
      </c>
      <c r="X2862" t="str">
        <f>IF(Table1[[#This Row],[Driver Age]]&lt;25,"(&lt;25) Young",IF(Table1[[#This Row],[Driver Age]]&lt;=60,"(25–60) Adult","(&gt;60) Senior"))</f>
        <v>(25–60) Adult</v>
      </c>
      <c r="Y2862" t="s">
        <v>75</v>
      </c>
      <c r="Z2862" t="s">
        <v>33</v>
      </c>
      <c r="AA2862" t="s">
        <v>76</v>
      </c>
      <c r="AB2862" t="s">
        <v>97</v>
      </c>
      <c r="AC2862">
        <v>15</v>
      </c>
      <c r="AD2862" t="s">
        <v>135</v>
      </c>
      <c r="AE2862" t="s">
        <v>65</v>
      </c>
      <c r="AF2862" t="s">
        <v>49</v>
      </c>
      <c r="AG2862" t="s">
        <v>50</v>
      </c>
      <c r="AH2862">
        <v>0.5</v>
      </c>
      <c r="AI2862" t="s">
        <v>80</v>
      </c>
      <c r="AJ2862" t="s">
        <v>67</v>
      </c>
    </row>
    <row r="2863" spans="1:36">
      <c r="A2863" t="s">
        <v>4272</v>
      </c>
      <c r="B2863">
        <f>1</f>
        <v>1</v>
      </c>
      <c r="C2863" t="s">
        <v>99</v>
      </c>
      <c r="D2863" t="str">
        <f>VLOOKUP(Table1[[#This Row],[State Name]], Lookup!$A$2:$B$33, 2, FALSE)</f>
        <v>ML</v>
      </c>
      <c r="E2863" t="s">
        <v>33</v>
      </c>
      <c r="F2863">
        <v>2018</v>
      </c>
      <c r="G2863" t="s">
        <v>192</v>
      </c>
      <c r="H2863">
        <f t="shared" si="44"/>
        <v>3</v>
      </c>
      <c r="I2863" s="3">
        <f>DATE(Table1[[#This Row],[Year]],Table1[[#This Row],[Month_Number]],1)</f>
        <v>43160</v>
      </c>
      <c r="J2863" t="s">
        <v>154</v>
      </c>
      <c r="K2863" t="s">
        <v>463</v>
      </c>
      <c r="L2863" t="s">
        <v>59</v>
      </c>
      <c r="M2863">
        <v>1</v>
      </c>
      <c r="N2863" t="s">
        <v>128</v>
      </c>
      <c r="O2863">
        <v>7</v>
      </c>
      <c r="P2863">
        <v>4</v>
      </c>
      <c r="Q2863" t="s">
        <v>87</v>
      </c>
      <c r="R2863" t="s">
        <v>104</v>
      </c>
      <c r="S2863" t="s">
        <v>120</v>
      </c>
      <c r="T2863" t="s">
        <v>42</v>
      </c>
      <c r="U2863" t="s">
        <v>33</v>
      </c>
      <c r="V2863">
        <v>64</v>
      </c>
      <c r="W2863">
        <v>23</v>
      </c>
      <c r="X2863" t="str">
        <f>IF(Table1[[#This Row],[Driver Age]]&lt;25,"(&lt;25) Young",IF(Table1[[#This Row],[Driver Age]]&lt;=60,"(25–60) Adult","(&gt;60) Senior"))</f>
        <v>(&lt;25) Young</v>
      </c>
      <c r="Y2863" t="s">
        <v>75</v>
      </c>
      <c r="Z2863" t="s">
        <v>107</v>
      </c>
      <c r="AA2863" t="s">
        <v>76</v>
      </c>
      <c r="AB2863" t="s">
        <v>77</v>
      </c>
      <c r="AC2863">
        <v>2</v>
      </c>
      <c r="AD2863" t="s">
        <v>47</v>
      </c>
      <c r="AE2863" t="s">
        <v>65</v>
      </c>
      <c r="AF2863" t="s">
        <v>26</v>
      </c>
      <c r="AG2863" t="s">
        <v>50</v>
      </c>
      <c r="AH2863">
        <v>0.56999999999999995</v>
      </c>
      <c r="AI2863" t="s">
        <v>168</v>
      </c>
      <c r="AJ2863" t="s">
        <v>52</v>
      </c>
    </row>
    <row r="2864" spans="1:36">
      <c r="A2864" t="s">
        <v>4273</v>
      </c>
      <c r="B2864">
        <f>1</f>
        <v>1</v>
      </c>
      <c r="C2864" t="s">
        <v>307</v>
      </c>
      <c r="D2864" t="str">
        <f>VLOOKUP(Table1[[#This Row],[State Name]], Lookup!$A$2:$B$33, 2, FALSE)</f>
        <v>DL</v>
      </c>
      <c r="E2864" t="s">
        <v>308</v>
      </c>
      <c r="F2864">
        <v>2018</v>
      </c>
      <c r="G2864" t="s">
        <v>130</v>
      </c>
      <c r="H2864">
        <f t="shared" si="44"/>
        <v>4</v>
      </c>
      <c r="I2864" s="3">
        <f>DATE(Table1[[#This Row],[Year]],Table1[[#This Row],[Month_Number]],1)</f>
        <v>43191</v>
      </c>
      <c r="J2864" t="s">
        <v>84</v>
      </c>
      <c r="K2864" t="s">
        <v>235</v>
      </c>
      <c r="L2864" t="s">
        <v>37</v>
      </c>
      <c r="M2864">
        <v>3</v>
      </c>
      <c r="N2864" t="s">
        <v>38</v>
      </c>
      <c r="O2864">
        <v>6</v>
      </c>
      <c r="P2864">
        <v>4</v>
      </c>
      <c r="Q2864" t="s">
        <v>87</v>
      </c>
      <c r="R2864" t="s">
        <v>40</v>
      </c>
      <c r="S2864" t="s">
        <v>120</v>
      </c>
      <c r="T2864" t="s">
        <v>42</v>
      </c>
      <c r="U2864" t="s">
        <v>106</v>
      </c>
      <c r="V2864">
        <v>81</v>
      </c>
      <c r="W2864">
        <v>18</v>
      </c>
      <c r="X2864" t="str">
        <f>IF(Table1[[#This Row],[Driver Age]]&lt;25,"(&lt;25) Young",IF(Table1[[#This Row],[Driver Age]]&lt;=60,"(25–60) Adult","(&gt;60) Senior"))</f>
        <v>(&lt;25) Young</v>
      </c>
      <c r="Y2864" t="s">
        <v>75</v>
      </c>
      <c r="Z2864" t="s">
        <v>107</v>
      </c>
      <c r="AA2864" t="s">
        <v>45</v>
      </c>
      <c r="AB2864" t="s">
        <v>77</v>
      </c>
      <c r="AC2864">
        <v>10</v>
      </c>
      <c r="AD2864" t="s">
        <v>78</v>
      </c>
      <c r="AE2864" t="s">
        <v>65</v>
      </c>
      <c r="AF2864" t="s">
        <v>26</v>
      </c>
      <c r="AG2864" t="s">
        <v>50</v>
      </c>
      <c r="AH2864">
        <v>0.67</v>
      </c>
      <c r="AI2864" t="s">
        <v>168</v>
      </c>
      <c r="AJ2864" t="s">
        <v>91</v>
      </c>
    </row>
    <row r="2865" spans="1:36">
      <c r="A2865" t="s">
        <v>4274</v>
      </c>
      <c r="B2865">
        <f>1</f>
        <v>1</v>
      </c>
      <c r="C2865" t="s">
        <v>145</v>
      </c>
      <c r="D2865" t="str">
        <f>VLOOKUP(Table1[[#This Row],[State Name]], Lookup!$A$2:$B$33, 2, FALSE)</f>
        <v>TS</v>
      </c>
      <c r="E2865" t="s">
        <v>33</v>
      </c>
      <c r="F2865">
        <v>2023</v>
      </c>
      <c r="G2865" t="s">
        <v>34</v>
      </c>
      <c r="H2865">
        <f t="shared" si="44"/>
        <v>5</v>
      </c>
      <c r="I2865" s="3">
        <f>DATE(Table1[[#This Row],[Year]],Table1[[#This Row],[Month_Number]],1)</f>
        <v>45047</v>
      </c>
      <c r="J2865" t="s">
        <v>101</v>
      </c>
      <c r="K2865" t="s">
        <v>874</v>
      </c>
      <c r="L2865" t="s">
        <v>59</v>
      </c>
      <c r="M2865">
        <v>4</v>
      </c>
      <c r="N2865" t="s">
        <v>38</v>
      </c>
      <c r="O2865">
        <v>9</v>
      </c>
      <c r="P2865">
        <v>4</v>
      </c>
      <c r="Q2865" t="s">
        <v>103</v>
      </c>
      <c r="R2865" t="s">
        <v>40</v>
      </c>
      <c r="S2865" t="s">
        <v>41</v>
      </c>
      <c r="T2865" t="s">
        <v>63</v>
      </c>
      <c r="U2865" t="s">
        <v>106</v>
      </c>
      <c r="V2865">
        <v>57</v>
      </c>
      <c r="W2865">
        <v>43</v>
      </c>
      <c r="X2865" t="str">
        <f>IF(Table1[[#This Row],[Driver Age]]&lt;25,"(&lt;25) Young",IF(Table1[[#This Row],[Driver Age]]&lt;=60,"(25–60) Adult","(&gt;60) Senior"))</f>
        <v>(25–60) Adult</v>
      </c>
      <c r="Y2865" t="s">
        <v>75</v>
      </c>
      <c r="Z2865" t="s">
        <v>33</v>
      </c>
      <c r="AA2865" t="s">
        <v>76</v>
      </c>
      <c r="AB2865" t="s">
        <v>77</v>
      </c>
      <c r="AC2865">
        <v>12</v>
      </c>
      <c r="AD2865" t="s">
        <v>135</v>
      </c>
      <c r="AE2865" t="s">
        <v>79</v>
      </c>
      <c r="AF2865" t="s">
        <v>49</v>
      </c>
      <c r="AG2865" t="s">
        <v>50</v>
      </c>
      <c r="AH2865">
        <v>0.44</v>
      </c>
      <c r="AI2865" t="s">
        <v>108</v>
      </c>
      <c r="AJ2865" t="s">
        <v>52</v>
      </c>
    </row>
    <row r="2866" spans="1:36">
      <c r="A2866" t="s">
        <v>4275</v>
      </c>
      <c r="B2866">
        <f>1</f>
        <v>1</v>
      </c>
      <c r="C2866" t="s">
        <v>93</v>
      </c>
      <c r="D2866" t="str">
        <f>VLOOKUP(Table1[[#This Row],[State Name]], Lookup!$A$2:$B$33, 2, FALSE)</f>
        <v>SK</v>
      </c>
      <c r="E2866" t="s">
        <v>33</v>
      </c>
      <c r="F2866">
        <v>2022</v>
      </c>
      <c r="G2866" t="s">
        <v>34</v>
      </c>
      <c r="H2866">
        <f t="shared" si="44"/>
        <v>5</v>
      </c>
      <c r="I2866" s="3">
        <f>DATE(Table1[[#This Row],[Year]],Table1[[#This Row],[Month_Number]],1)</f>
        <v>44682</v>
      </c>
      <c r="J2866" t="s">
        <v>101</v>
      </c>
      <c r="K2866" t="s">
        <v>3611</v>
      </c>
      <c r="L2866" t="s">
        <v>37</v>
      </c>
      <c r="M2866">
        <v>1</v>
      </c>
      <c r="N2866" t="s">
        <v>113</v>
      </c>
      <c r="O2866">
        <v>4</v>
      </c>
      <c r="P2866">
        <v>0</v>
      </c>
      <c r="Q2866" t="s">
        <v>39</v>
      </c>
      <c r="R2866" t="s">
        <v>88</v>
      </c>
      <c r="S2866" t="s">
        <v>120</v>
      </c>
      <c r="T2866" t="s">
        <v>63</v>
      </c>
      <c r="U2866" t="s">
        <v>43</v>
      </c>
      <c r="V2866">
        <v>91</v>
      </c>
      <c r="W2866">
        <v>39</v>
      </c>
      <c r="X2866" t="str">
        <f>IF(Table1[[#This Row],[Driver Age]]&lt;25,"(&lt;25) Young",IF(Table1[[#This Row],[Driver Age]]&lt;=60,"(25–60) Adult","(&gt;60) Senior"))</f>
        <v>(25–60) Adult</v>
      </c>
      <c r="Y2866" t="s">
        <v>75</v>
      </c>
      <c r="Z2866" t="s">
        <v>107</v>
      </c>
      <c r="AA2866" t="s">
        <v>45</v>
      </c>
      <c r="AB2866" t="s">
        <v>77</v>
      </c>
      <c r="AC2866">
        <v>16</v>
      </c>
      <c r="AD2866" t="s">
        <v>135</v>
      </c>
      <c r="AE2866" t="s">
        <v>79</v>
      </c>
      <c r="AF2866" t="s">
        <v>49</v>
      </c>
      <c r="AG2866" t="s">
        <v>143</v>
      </c>
      <c r="AH2866">
        <v>0</v>
      </c>
      <c r="AI2866" t="s">
        <v>108</v>
      </c>
      <c r="AJ2866" t="s">
        <v>67</v>
      </c>
    </row>
    <row r="2867" spans="1:36">
      <c r="A2867" t="s">
        <v>4276</v>
      </c>
      <c r="B2867">
        <f>1</f>
        <v>1</v>
      </c>
      <c r="C2867" t="s">
        <v>177</v>
      </c>
      <c r="D2867" t="str">
        <f>VLOOKUP(Table1[[#This Row],[State Name]], Lookup!$A$2:$B$33, 2, FALSE)</f>
        <v>MH</v>
      </c>
      <c r="E2867" t="s">
        <v>203</v>
      </c>
      <c r="F2867">
        <v>2021</v>
      </c>
      <c r="G2867" t="s">
        <v>138</v>
      </c>
      <c r="H2867">
        <f t="shared" si="44"/>
        <v>9</v>
      </c>
      <c r="I2867" s="3">
        <f>DATE(Table1[[#This Row],[Year]],Table1[[#This Row],[Month_Number]],1)</f>
        <v>44440</v>
      </c>
      <c r="J2867" t="s">
        <v>84</v>
      </c>
      <c r="K2867" t="s">
        <v>4277</v>
      </c>
      <c r="L2867" t="s">
        <v>59</v>
      </c>
      <c r="M2867">
        <v>4</v>
      </c>
      <c r="N2867" t="s">
        <v>128</v>
      </c>
      <c r="O2867">
        <v>4</v>
      </c>
      <c r="P2867">
        <v>2</v>
      </c>
      <c r="Q2867" t="s">
        <v>87</v>
      </c>
      <c r="R2867" t="s">
        <v>61</v>
      </c>
      <c r="S2867" t="s">
        <v>120</v>
      </c>
      <c r="T2867" t="s">
        <v>74</v>
      </c>
      <c r="U2867" t="s">
        <v>43</v>
      </c>
      <c r="V2867">
        <v>72</v>
      </c>
      <c r="W2867">
        <v>45</v>
      </c>
      <c r="X2867" t="str">
        <f>IF(Table1[[#This Row],[Driver Age]]&lt;25,"(&lt;25) Young",IF(Table1[[#This Row],[Driver Age]]&lt;=60,"(25–60) Adult","(&gt;60) Senior"))</f>
        <v>(25–60) Adult</v>
      </c>
      <c r="Y2867" t="s">
        <v>75</v>
      </c>
      <c r="Z2867" t="s">
        <v>33</v>
      </c>
      <c r="AA2867" t="s">
        <v>76</v>
      </c>
      <c r="AB2867" t="s">
        <v>77</v>
      </c>
      <c r="AC2867">
        <v>20</v>
      </c>
      <c r="AD2867" t="s">
        <v>114</v>
      </c>
      <c r="AE2867" t="s">
        <v>48</v>
      </c>
      <c r="AF2867" t="s">
        <v>26</v>
      </c>
      <c r="AG2867" t="s">
        <v>50</v>
      </c>
      <c r="AH2867">
        <v>0.5</v>
      </c>
      <c r="AI2867" t="s">
        <v>108</v>
      </c>
      <c r="AJ2867" t="s">
        <v>91</v>
      </c>
    </row>
    <row r="2868" spans="1:36">
      <c r="A2868" t="s">
        <v>4278</v>
      </c>
      <c r="B2868">
        <f>1</f>
        <v>1</v>
      </c>
      <c r="C2868" t="s">
        <v>318</v>
      </c>
      <c r="D2868" t="str">
        <f>VLOOKUP(Table1[[#This Row],[State Name]], Lookup!$A$2:$B$33, 2, FALSE)</f>
        <v>PB</v>
      </c>
      <c r="E2868" t="s">
        <v>33</v>
      </c>
      <c r="F2868">
        <v>2020</v>
      </c>
      <c r="G2868" t="s">
        <v>192</v>
      </c>
      <c r="H2868">
        <f t="shared" si="44"/>
        <v>3</v>
      </c>
      <c r="I2868" s="3">
        <f>DATE(Table1[[#This Row],[Year]],Table1[[#This Row],[Month_Number]],1)</f>
        <v>43891</v>
      </c>
      <c r="J2868" t="s">
        <v>154</v>
      </c>
      <c r="K2868" t="s">
        <v>2592</v>
      </c>
      <c r="L2868" t="s">
        <v>37</v>
      </c>
      <c r="M2868">
        <v>1</v>
      </c>
      <c r="N2868" t="s">
        <v>113</v>
      </c>
      <c r="O2868">
        <v>2</v>
      </c>
      <c r="P2868">
        <v>0</v>
      </c>
      <c r="Q2868" t="s">
        <v>119</v>
      </c>
      <c r="R2868" t="s">
        <v>88</v>
      </c>
      <c r="S2868" t="s">
        <v>73</v>
      </c>
      <c r="T2868" t="s">
        <v>105</v>
      </c>
      <c r="U2868" t="s">
        <v>43</v>
      </c>
      <c r="V2868">
        <v>78</v>
      </c>
      <c r="W2868">
        <v>58</v>
      </c>
      <c r="X2868" t="str">
        <f>IF(Table1[[#This Row],[Driver Age]]&lt;25,"(&lt;25) Young",IF(Table1[[#This Row],[Driver Age]]&lt;=60,"(25–60) Adult","(&gt;60) Senior"))</f>
        <v>(25–60) Adult</v>
      </c>
      <c r="Y2868" t="s">
        <v>75</v>
      </c>
      <c r="Z2868" t="s">
        <v>33</v>
      </c>
      <c r="AA2868" t="s">
        <v>76</v>
      </c>
      <c r="AB2868" t="s">
        <v>97</v>
      </c>
      <c r="AC2868">
        <v>12</v>
      </c>
      <c r="AD2868" t="s">
        <v>135</v>
      </c>
      <c r="AE2868" t="s">
        <v>48</v>
      </c>
      <c r="AF2868" t="s">
        <v>26</v>
      </c>
      <c r="AG2868" t="s">
        <v>143</v>
      </c>
      <c r="AH2868">
        <v>0</v>
      </c>
      <c r="AI2868" t="s">
        <v>66</v>
      </c>
      <c r="AJ2868" t="s">
        <v>91</v>
      </c>
    </row>
    <row r="2869" spans="1:36">
      <c r="A2869" t="s">
        <v>4279</v>
      </c>
      <c r="B2869">
        <f>1</f>
        <v>1</v>
      </c>
      <c r="C2869" t="s">
        <v>191</v>
      </c>
      <c r="D2869" t="str">
        <f>VLOOKUP(Table1[[#This Row],[State Name]], Lookup!$A$2:$B$33, 2, FALSE)</f>
        <v>CH</v>
      </c>
      <c r="E2869" t="s">
        <v>33</v>
      </c>
      <c r="F2869">
        <v>2023</v>
      </c>
      <c r="G2869" t="s">
        <v>100</v>
      </c>
      <c r="H2869">
        <f t="shared" si="44"/>
        <v>11</v>
      </c>
      <c r="I2869" s="3">
        <f>DATE(Table1[[#This Row],[Year]],Table1[[#This Row],[Month_Number]],1)</f>
        <v>45231</v>
      </c>
      <c r="J2869" t="s">
        <v>95</v>
      </c>
      <c r="K2869" t="s">
        <v>4168</v>
      </c>
      <c r="L2869" t="s">
        <v>59</v>
      </c>
      <c r="M2869">
        <v>2</v>
      </c>
      <c r="N2869" t="s">
        <v>38</v>
      </c>
      <c r="O2869">
        <v>3</v>
      </c>
      <c r="P2869">
        <v>3</v>
      </c>
      <c r="Q2869" t="s">
        <v>103</v>
      </c>
      <c r="R2869" t="s">
        <v>104</v>
      </c>
      <c r="S2869" t="s">
        <v>62</v>
      </c>
      <c r="T2869" t="s">
        <v>74</v>
      </c>
      <c r="U2869" t="s">
        <v>89</v>
      </c>
      <c r="V2869">
        <v>92</v>
      </c>
      <c r="W2869">
        <v>70</v>
      </c>
      <c r="X2869" t="str">
        <f>IF(Table1[[#This Row],[Driver Age]]&lt;25,"(&lt;25) Young",IF(Table1[[#This Row],[Driver Age]]&lt;=60,"(25–60) Adult","(&gt;60) Senior"))</f>
        <v>(&gt;60) Senior</v>
      </c>
      <c r="Y2869" t="s">
        <v>44</v>
      </c>
      <c r="Z2869" t="s">
        <v>107</v>
      </c>
      <c r="AA2869" t="s">
        <v>76</v>
      </c>
      <c r="AB2869" t="s">
        <v>77</v>
      </c>
      <c r="AC2869">
        <v>5</v>
      </c>
      <c r="AD2869" t="s">
        <v>78</v>
      </c>
      <c r="AE2869" t="s">
        <v>79</v>
      </c>
      <c r="AF2869" t="s">
        <v>49</v>
      </c>
      <c r="AG2869" t="s">
        <v>50</v>
      </c>
      <c r="AH2869">
        <v>1</v>
      </c>
      <c r="AI2869" t="s">
        <v>51</v>
      </c>
      <c r="AJ2869" t="s">
        <v>67</v>
      </c>
    </row>
    <row r="2870" spans="1:36">
      <c r="A2870" t="s">
        <v>4280</v>
      </c>
      <c r="B2870">
        <f>1</f>
        <v>1</v>
      </c>
      <c r="C2870" t="s">
        <v>54</v>
      </c>
      <c r="D2870" t="str">
        <f>VLOOKUP(Table1[[#This Row],[State Name]], Lookup!$A$2:$B$33, 2, FALSE)</f>
        <v>UP</v>
      </c>
      <c r="E2870" t="s">
        <v>174</v>
      </c>
      <c r="F2870">
        <v>2023</v>
      </c>
      <c r="G2870" t="s">
        <v>124</v>
      </c>
      <c r="H2870">
        <f t="shared" si="44"/>
        <v>7</v>
      </c>
      <c r="I2870" s="3">
        <f>DATE(Table1[[#This Row],[Year]],Table1[[#This Row],[Month_Number]],1)</f>
        <v>45108</v>
      </c>
      <c r="J2870" t="s">
        <v>35</v>
      </c>
      <c r="K2870" t="s">
        <v>538</v>
      </c>
      <c r="L2870" t="s">
        <v>59</v>
      </c>
      <c r="M2870">
        <v>5</v>
      </c>
      <c r="N2870" t="s">
        <v>71</v>
      </c>
      <c r="O2870">
        <v>9</v>
      </c>
      <c r="P2870">
        <v>1</v>
      </c>
      <c r="Q2870" t="s">
        <v>39</v>
      </c>
      <c r="R2870" t="s">
        <v>61</v>
      </c>
      <c r="S2870" t="s">
        <v>41</v>
      </c>
      <c r="T2870" t="s">
        <v>63</v>
      </c>
      <c r="U2870" t="s">
        <v>89</v>
      </c>
      <c r="V2870">
        <v>35</v>
      </c>
      <c r="W2870">
        <v>21</v>
      </c>
      <c r="X2870" t="str">
        <f>IF(Table1[[#This Row],[Driver Age]]&lt;25,"(&lt;25) Young",IF(Table1[[#This Row],[Driver Age]]&lt;=60,"(25–60) Adult","(&gt;60) Senior"))</f>
        <v>(&lt;25) Young</v>
      </c>
      <c r="Y2870" t="s">
        <v>44</v>
      </c>
      <c r="Z2870" t="s">
        <v>90</v>
      </c>
      <c r="AA2870" t="s">
        <v>45</v>
      </c>
      <c r="AB2870" t="s">
        <v>64</v>
      </c>
      <c r="AC2870">
        <v>3</v>
      </c>
      <c r="AD2870" t="s">
        <v>47</v>
      </c>
      <c r="AE2870" t="s">
        <v>79</v>
      </c>
      <c r="AF2870" t="s">
        <v>49</v>
      </c>
      <c r="AG2870" t="s">
        <v>50</v>
      </c>
      <c r="AH2870">
        <v>0.11</v>
      </c>
      <c r="AI2870" t="s">
        <v>168</v>
      </c>
      <c r="AJ2870" t="s">
        <v>109</v>
      </c>
    </row>
    <row r="2871" spans="1:36">
      <c r="A2871" t="s">
        <v>4281</v>
      </c>
      <c r="B2871">
        <f>1</f>
        <v>1</v>
      </c>
      <c r="C2871" t="s">
        <v>122</v>
      </c>
      <c r="D2871" t="str">
        <f>VLOOKUP(Table1[[#This Row],[State Name]], Lookup!$A$2:$B$33, 2, FALSE)</f>
        <v>RJ</v>
      </c>
      <c r="E2871" t="s">
        <v>483</v>
      </c>
      <c r="F2871">
        <v>2022</v>
      </c>
      <c r="G2871" t="s">
        <v>94</v>
      </c>
      <c r="H2871">
        <f t="shared" si="44"/>
        <v>8</v>
      </c>
      <c r="I2871" s="3">
        <f>DATE(Table1[[#This Row],[Year]],Table1[[#This Row],[Month_Number]],1)</f>
        <v>44774</v>
      </c>
      <c r="J2871" t="s">
        <v>35</v>
      </c>
      <c r="K2871" t="s">
        <v>3401</v>
      </c>
      <c r="L2871" t="s">
        <v>59</v>
      </c>
      <c r="M2871">
        <v>5</v>
      </c>
      <c r="N2871" t="s">
        <v>71</v>
      </c>
      <c r="O2871">
        <v>10</v>
      </c>
      <c r="P2871">
        <v>4</v>
      </c>
      <c r="Q2871" t="s">
        <v>103</v>
      </c>
      <c r="R2871" t="s">
        <v>40</v>
      </c>
      <c r="S2871" t="s">
        <v>62</v>
      </c>
      <c r="T2871" t="s">
        <v>74</v>
      </c>
      <c r="U2871" t="s">
        <v>43</v>
      </c>
      <c r="V2871">
        <v>68</v>
      </c>
      <c r="W2871">
        <v>53</v>
      </c>
      <c r="X2871" t="str">
        <f>IF(Table1[[#This Row],[Driver Age]]&lt;25,"(&lt;25) Young",IF(Table1[[#This Row],[Driver Age]]&lt;=60,"(25–60) Adult","(&gt;60) Senior"))</f>
        <v>(25–60) Adult</v>
      </c>
      <c r="Y2871" t="s">
        <v>44</v>
      </c>
      <c r="Z2871" t="s">
        <v>90</v>
      </c>
      <c r="AA2871" t="s">
        <v>45</v>
      </c>
      <c r="AB2871" t="s">
        <v>46</v>
      </c>
      <c r="AC2871">
        <v>5</v>
      </c>
      <c r="AD2871" t="s">
        <v>78</v>
      </c>
      <c r="AE2871" t="s">
        <v>79</v>
      </c>
      <c r="AF2871" t="s">
        <v>49</v>
      </c>
      <c r="AG2871" t="s">
        <v>50</v>
      </c>
      <c r="AH2871">
        <v>0.4</v>
      </c>
      <c r="AI2871" t="s">
        <v>66</v>
      </c>
      <c r="AJ2871" t="s">
        <v>52</v>
      </c>
    </row>
    <row r="2872" spans="1:36">
      <c r="A2872" t="s">
        <v>4282</v>
      </c>
      <c r="B2872">
        <f>1</f>
        <v>1</v>
      </c>
      <c r="C2872" t="s">
        <v>166</v>
      </c>
      <c r="D2872" t="str">
        <f>VLOOKUP(Table1[[#This Row],[State Name]], Lookup!$A$2:$B$33, 2, FALSE)</f>
        <v>MP</v>
      </c>
      <c r="E2872" t="s">
        <v>33</v>
      </c>
      <c r="F2872">
        <v>2023</v>
      </c>
      <c r="G2872" t="s">
        <v>56</v>
      </c>
      <c r="H2872">
        <f t="shared" si="44"/>
        <v>1</v>
      </c>
      <c r="I2872" s="3">
        <f>DATE(Table1[[#This Row],[Year]],Table1[[#This Row],[Month_Number]],1)</f>
        <v>44927</v>
      </c>
      <c r="J2872" t="s">
        <v>35</v>
      </c>
      <c r="K2872" t="s">
        <v>788</v>
      </c>
      <c r="L2872" t="s">
        <v>37</v>
      </c>
      <c r="M2872">
        <v>5</v>
      </c>
      <c r="N2872" t="s">
        <v>128</v>
      </c>
      <c r="O2872">
        <v>6</v>
      </c>
      <c r="P2872">
        <v>1</v>
      </c>
      <c r="Q2872" t="s">
        <v>87</v>
      </c>
      <c r="R2872" t="s">
        <v>61</v>
      </c>
      <c r="S2872" t="s">
        <v>120</v>
      </c>
      <c r="T2872" t="s">
        <v>63</v>
      </c>
      <c r="U2872" t="s">
        <v>106</v>
      </c>
      <c r="V2872">
        <v>63</v>
      </c>
      <c r="W2872">
        <v>64</v>
      </c>
      <c r="X2872" t="str">
        <f>IF(Table1[[#This Row],[Driver Age]]&lt;25,"(&lt;25) Young",IF(Table1[[#This Row],[Driver Age]]&lt;=60,"(25–60) Adult","(&gt;60) Senior"))</f>
        <v>(&gt;60) Senior</v>
      </c>
      <c r="Y2872" t="s">
        <v>44</v>
      </c>
      <c r="Z2872" t="s">
        <v>90</v>
      </c>
      <c r="AA2872" t="s">
        <v>76</v>
      </c>
      <c r="AB2872" t="s">
        <v>97</v>
      </c>
      <c r="AC2872">
        <v>13</v>
      </c>
      <c r="AD2872" t="s">
        <v>135</v>
      </c>
      <c r="AE2872" t="s">
        <v>79</v>
      </c>
      <c r="AF2872" t="s">
        <v>49</v>
      </c>
      <c r="AG2872" t="s">
        <v>50</v>
      </c>
      <c r="AH2872">
        <v>0.17</v>
      </c>
      <c r="AI2872" t="s">
        <v>66</v>
      </c>
      <c r="AJ2872" t="s">
        <v>52</v>
      </c>
    </row>
    <row r="2873" spans="1:36">
      <c r="A2873" t="s">
        <v>4283</v>
      </c>
      <c r="B2873">
        <f>1</f>
        <v>1</v>
      </c>
      <c r="C2873" t="s">
        <v>99</v>
      </c>
      <c r="D2873" t="str">
        <f>VLOOKUP(Table1[[#This Row],[State Name]], Lookup!$A$2:$B$33, 2, FALSE)</f>
        <v>ML</v>
      </c>
      <c r="E2873" t="s">
        <v>33</v>
      </c>
      <c r="F2873">
        <v>2019</v>
      </c>
      <c r="G2873" t="s">
        <v>111</v>
      </c>
      <c r="H2873">
        <f t="shared" si="44"/>
        <v>10</v>
      </c>
      <c r="I2873" s="3">
        <f>DATE(Table1[[#This Row],[Year]],Table1[[#This Row],[Month_Number]],1)</f>
        <v>43739</v>
      </c>
      <c r="J2873" t="s">
        <v>95</v>
      </c>
      <c r="K2873" t="s">
        <v>1593</v>
      </c>
      <c r="L2873" t="s">
        <v>50</v>
      </c>
      <c r="M2873">
        <v>2</v>
      </c>
      <c r="N2873" t="s">
        <v>38</v>
      </c>
      <c r="O2873">
        <v>6</v>
      </c>
      <c r="P2873">
        <v>5</v>
      </c>
      <c r="Q2873" t="s">
        <v>103</v>
      </c>
      <c r="R2873" t="s">
        <v>40</v>
      </c>
      <c r="S2873" t="s">
        <v>62</v>
      </c>
      <c r="T2873" t="s">
        <v>105</v>
      </c>
      <c r="U2873" t="s">
        <v>106</v>
      </c>
      <c r="V2873">
        <v>92</v>
      </c>
      <c r="W2873">
        <v>56</v>
      </c>
      <c r="X2873" t="str">
        <f>IF(Table1[[#This Row],[Driver Age]]&lt;25,"(&lt;25) Young",IF(Table1[[#This Row],[Driver Age]]&lt;=60,"(25–60) Adult","(&gt;60) Senior"))</f>
        <v>(25–60) Adult</v>
      </c>
      <c r="Y2873" t="s">
        <v>75</v>
      </c>
      <c r="Z2873" t="s">
        <v>33</v>
      </c>
      <c r="AA2873" t="s">
        <v>45</v>
      </c>
      <c r="AB2873" t="s">
        <v>77</v>
      </c>
      <c r="AC2873">
        <v>1</v>
      </c>
      <c r="AD2873" t="s">
        <v>47</v>
      </c>
      <c r="AE2873" t="s">
        <v>65</v>
      </c>
      <c r="AF2873" t="s">
        <v>49</v>
      </c>
      <c r="AG2873" t="s">
        <v>50</v>
      </c>
      <c r="AH2873">
        <v>0.83</v>
      </c>
      <c r="AI2873" t="s">
        <v>66</v>
      </c>
      <c r="AJ2873" t="s">
        <v>67</v>
      </c>
    </row>
    <row r="2874" spans="1:36">
      <c r="A2874" t="s">
        <v>4284</v>
      </c>
      <c r="B2874">
        <f>1</f>
        <v>1</v>
      </c>
      <c r="C2874" t="s">
        <v>145</v>
      </c>
      <c r="D2874" t="str">
        <f>VLOOKUP(Table1[[#This Row],[State Name]], Lookup!$A$2:$B$33, 2, FALSE)</f>
        <v>TS</v>
      </c>
      <c r="E2874" t="s">
        <v>33</v>
      </c>
      <c r="F2874">
        <v>2018</v>
      </c>
      <c r="G2874" t="s">
        <v>83</v>
      </c>
      <c r="H2874">
        <f t="shared" si="44"/>
        <v>6</v>
      </c>
      <c r="I2874" s="3">
        <f>DATE(Table1[[#This Row],[Year]],Table1[[#This Row],[Month_Number]],1)</f>
        <v>43252</v>
      </c>
      <c r="J2874" t="s">
        <v>35</v>
      </c>
      <c r="K2874" t="s">
        <v>1823</v>
      </c>
      <c r="L2874" t="s">
        <v>50</v>
      </c>
      <c r="M2874">
        <v>1</v>
      </c>
      <c r="N2874" t="s">
        <v>38</v>
      </c>
      <c r="O2874">
        <v>1</v>
      </c>
      <c r="P2874">
        <v>4</v>
      </c>
      <c r="Q2874" t="s">
        <v>72</v>
      </c>
      <c r="R2874" t="s">
        <v>40</v>
      </c>
      <c r="S2874" t="s">
        <v>41</v>
      </c>
      <c r="T2874" t="s">
        <v>42</v>
      </c>
      <c r="U2874" t="s">
        <v>106</v>
      </c>
      <c r="V2874">
        <v>80</v>
      </c>
      <c r="W2874">
        <v>46</v>
      </c>
      <c r="X2874" t="str">
        <f>IF(Table1[[#This Row],[Driver Age]]&lt;25,"(&lt;25) Young",IF(Table1[[#This Row],[Driver Age]]&lt;=60,"(25–60) Adult","(&gt;60) Senior"))</f>
        <v>(25–60) Adult</v>
      </c>
      <c r="Y2874" t="s">
        <v>44</v>
      </c>
      <c r="Z2874" t="s">
        <v>107</v>
      </c>
      <c r="AA2874" t="s">
        <v>45</v>
      </c>
      <c r="AB2874" t="s">
        <v>97</v>
      </c>
      <c r="AC2874">
        <v>7</v>
      </c>
      <c r="AD2874" t="s">
        <v>78</v>
      </c>
      <c r="AE2874" t="s">
        <v>65</v>
      </c>
      <c r="AF2874" t="s">
        <v>49</v>
      </c>
      <c r="AG2874" t="s">
        <v>50</v>
      </c>
      <c r="AH2874">
        <v>4</v>
      </c>
      <c r="AI2874" t="s">
        <v>108</v>
      </c>
      <c r="AJ2874" t="s">
        <v>91</v>
      </c>
    </row>
    <row r="2875" spans="1:36">
      <c r="A2875" t="s">
        <v>4285</v>
      </c>
      <c r="B2875">
        <f>1</f>
        <v>1</v>
      </c>
      <c r="C2875" t="s">
        <v>234</v>
      </c>
      <c r="D2875" t="str">
        <f>VLOOKUP(Table1[[#This Row],[State Name]], Lookup!$A$2:$B$33, 2, FALSE)</f>
        <v>TR</v>
      </c>
      <c r="E2875" t="s">
        <v>33</v>
      </c>
      <c r="F2875">
        <v>2019</v>
      </c>
      <c r="G2875" t="s">
        <v>124</v>
      </c>
      <c r="H2875">
        <f t="shared" si="44"/>
        <v>7</v>
      </c>
      <c r="I2875" s="3">
        <f>DATE(Table1[[#This Row],[Year]],Table1[[#This Row],[Month_Number]],1)</f>
        <v>43647</v>
      </c>
      <c r="J2875" t="s">
        <v>35</v>
      </c>
      <c r="K2875" t="s">
        <v>1454</v>
      </c>
      <c r="L2875" t="s">
        <v>50</v>
      </c>
      <c r="M2875">
        <v>3</v>
      </c>
      <c r="N2875" t="s">
        <v>60</v>
      </c>
      <c r="O2875">
        <v>2</v>
      </c>
      <c r="P2875">
        <v>1</v>
      </c>
      <c r="Q2875" t="s">
        <v>39</v>
      </c>
      <c r="R2875" t="s">
        <v>88</v>
      </c>
      <c r="S2875" t="s">
        <v>41</v>
      </c>
      <c r="T2875" t="s">
        <v>63</v>
      </c>
      <c r="U2875" t="s">
        <v>106</v>
      </c>
      <c r="V2875">
        <v>59</v>
      </c>
      <c r="W2875">
        <v>64</v>
      </c>
      <c r="X2875" t="str">
        <f>IF(Table1[[#This Row],[Driver Age]]&lt;25,"(&lt;25) Young",IF(Table1[[#This Row],[Driver Age]]&lt;=60,"(25–60) Adult","(&gt;60) Senior"))</f>
        <v>(&gt;60) Senior</v>
      </c>
      <c r="Y2875" t="s">
        <v>75</v>
      </c>
      <c r="Z2875" t="s">
        <v>90</v>
      </c>
      <c r="AA2875" t="s">
        <v>76</v>
      </c>
      <c r="AB2875" t="s">
        <v>46</v>
      </c>
      <c r="AC2875">
        <v>16</v>
      </c>
      <c r="AD2875" t="s">
        <v>135</v>
      </c>
      <c r="AE2875" t="s">
        <v>65</v>
      </c>
      <c r="AF2875" t="s">
        <v>49</v>
      </c>
      <c r="AG2875" t="s">
        <v>50</v>
      </c>
      <c r="AH2875">
        <v>0.5</v>
      </c>
      <c r="AI2875" t="s">
        <v>66</v>
      </c>
      <c r="AJ2875" t="s">
        <v>52</v>
      </c>
    </row>
    <row r="2876" spans="1:36">
      <c r="A2876" t="s">
        <v>4286</v>
      </c>
      <c r="B2876">
        <f>1</f>
        <v>1</v>
      </c>
      <c r="C2876" t="s">
        <v>220</v>
      </c>
      <c r="D2876" t="str">
        <f>VLOOKUP(Table1[[#This Row],[State Name]], Lookup!$A$2:$B$33, 2, FALSE)</f>
        <v>NL</v>
      </c>
      <c r="E2876" t="s">
        <v>33</v>
      </c>
      <c r="F2876">
        <v>2019</v>
      </c>
      <c r="G2876" t="s">
        <v>94</v>
      </c>
      <c r="H2876">
        <f t="shared" si="44"/>
        <v>8</v>
      </c>
      <c r="I2876" s="3">
        <f>DATE(Table1[[#This Row],[Year]],Table1[[#This Row],[Month_Number]],1)</f>
        <v>43678</v>
      </c>
      <c r="J2876" t="s">
        <v>84</v>
      </c>
      <c r="K2876" t="s">
        <v>3285</v>
      </c>
      <c r="L2876" t="s">
        <v>37</v>
      </c>
      <c r="M2876">
        <v>4</v>
      </c>
      <c r="N2876" t="s">
        <v>162</v>
      </c>
      <c r="O2876">
        <v>5</v>
      </c>
      <c r="P2876">
        <v>5</v>
      </c>
      <c r="Q2876" t="s">
        <v>39</v>
      </c>
      <c r="R2876" t="s">
        <v>88</v>
      </c>
      <c r="S2876" t="s">
        <v>120</v>
      </c>
      <c r="T2876" t="s">
        <v>42</v>
      </c>
      <c r="U2876" t="s">
        <v>33</v>
      </c>
      <c r="V2876">
        <v>115</v>
      </c>
      <c r="W2876">
        <v>61</v>
      </c>
      <c r="X2876" t="str">
        <f>IF(Table1[[#This Row],[Driver Age]]&lt;25,"(&lt;25) Young",IF(Table1[[#This Row],[Driver Age]]&lt;=60,"(25–60) Adult","(&gt;60) Senior"))</f>
        <v>(&gt;60) Senior</v>
      </c>
      <c r="Y2876" t="s">
        <v>44</v>
      </c>
      <c r="Z2876" t="s">
        <v>107</v>
      </c>
      <c r="AA2876" t="s">
        <v>45</v>
      </c>
      <c r="AB2876" t="s">
        <v>97</v>
      </c>
      <c r="AC2876">
        <v>8</v>
      </c>
      <c r="AD2876" t="s">
        <v>78</v>
      </c>
      <c r="AE2876" t="s">
        <v>65</v>
      </c>
      <c r="AF2876" t="s">
        <v>26</v>
      </c>
      <c r="AG2876" t="s">
        <v>50</v>
      </c>
      <c r="AH2876">
        <v>1</v>
      </c>
      <c r="AI2876" t="s">
        <v>66</v>
      </c>
      <c r="AJ2876" t="s">
        <v>81</v>
      </c>
    </row>
    <row r="2877" spans="1:36">
      <c r="A2877" t="s">
        <v>4287</v>
      </c>
      <c r="B2877">
        <f>1</f>
        <v>1</v>
      </c>
      <c r="C2877" t="s">
        <v>327</v>
      </c>
      <c r="D2877" t="str">
        <f>VLOOKUP(Table1[[#This Row],[State Name]], Lookup!$A$2:$B$33, 2, FALSE)</f>
        <v>MN</v>
      </c>
      <c r="E2877" t="s">
        <v>33</v>
      </c>
      <c r="F2877">
        <v>2020</v>
      </c>
      <c r="G2877" t="s">
        <v>192</v>
      </c>
      <c r="H2877">
        <f t="shared" si="44"/>
        <v>3</v>
      </c>
      <c r="I2877" s="3">
        <f>DATE(Table1[[#This Row],[Year]],Table1[[#This Row],[Month_Number]],1)</f>
        <v>43891</v>
      </c>
      <c r="J2877" t="s">
        <v>84</v>
      </c>
      <c r="K2877" t="s">
        <v>4288</v>
      </c>
      <c r="L2877" t="s">
        <v>59</v>
      </c>
      <c r="M2877">
        <v>1</v>
      </c>
      <c r="N2877" t="s">
        <v>162</v>
      </c>
      <c r="O2877">
        <v>0</v>
      </c>
      <c r="P2877">
        <v>2</v>
      </c>
      <c r="Q2877" t="s">
        <v>87</v>
      </c>
      <c r="R2877" t="s">
        <v>88</v>
      </c>
      <c r="S2877" t="s">
        <v>62</v>
      </c>
      <c r="T2877" t="s">
        <v>74</v>
      </c>
      <c r="U2877" t="s">
        <v>106</v>
      </c>
      <c r="V2877">
        <v>109</v>
      </c>
      <c r="W2877">
        <v>70</v>
      </c>
      <c r="X2877" t="str">
        <f>IF(Table1[[#This Row],[Driver Age]]&lt;25,"(&lt;25) Young",IF(Table1[[#This Row],[Driver Age]]&lt;=60,"(25–60) Adult","(&gt;60) Senior"))</f>
        <v>(&gt;60) Senior</v>
      </c>
      <c r="Y2877" t="s">
        <v>44</v>
      </c>
      <c r="Z2877" t="s">
        <v>33</v>
      </c>
      <c r="AA2877" t="s">
        <v>45</v>
      </c>
      <c r="AB2877" t="s">
        <v>46</v>
      </c>
      <c r="AC2877">
        <v>2</v>
      </c>
      <c r="AD2877" t="s">
        <v>47</v>
      </c>
      <c r="AE2877" t="s">
        <v>48</v>
      </c>
      <c r="AF2877" t="s">
        <v>26</v>
      </c>
      <c r="AG2877" t="s">
        <v>50</v>
      </c>
      <c r="AH2877">
        <v>0</v>
      </c>
      <c r="AI2877" t="s">
        <v>51</v>
      </c>
      <c r="AJ2877" t="s">
        <v>67</v>
      </c>
    </row>
    <row r="2878" spans="1:36">
      <c r="A2878" t="s">
        <v>4289</v>
      </c>
      <c r="B2878">
        <f>1</f>
        <v>1</v>
      </c>
      <c r="C2878" t="s">
        <v>197</v>
      </c>
      <c r="D2878" t="str">
        <f>VLOOKUP(Table1[[#This Row],[State Name]], Lookup!$A$2:$B$33, 2, FALSE)</f>
        <v>GJ</v>
      </c>
      <c r="E2878" t="s">
        <v>297</v>
      </c>
      <c r="F2878">
        <v>2019</v>
      </c>
      <c r="G2878" t="s">
        <v>94</v>
      </c>
      <c r="H2878">
        <f t="shared" si="44"/>
        <v>8</v>
      </c>
      <c r="I2878" s="3">
        <f>DATE(Table1[[#This Row],[Year]],Table1[[#This Row],[Month_Number]],1)</f>
        <v>43678</v>
      </c>
      <c r="J2878" t="s">
        <v>57</v>
      </c>
      <c r="K2878" t="s">
        <v>2486</v>
      </c>
      <c r="L2878" t="s">
        <v>50</v>
      </c>
      <c r="M2878">
        <v>3</v>
      </c>
      <c r="N2878" t="s">
        <v>162</v>
      </c>
      <c r="O2878">
        <v>7</v>
      </c>
      <c r="P2878">
        <v>1</v>
      </c>
      <c r="Q2878" t="s">
        <v>119</v>
      </c>
      <c r="R2878" t="s">
        <v>40</v>
      </c>
      <c r="S2878" t="s">
        <v>41</v>
      </c>
      <c r="T2878" t="s">
        <v>105</v>
      </c>
      <c r="U2878" t="s">
        <v>106</v>
      </c>
      <c r="V2878">
        <v>82</v>
      </c>
      <c r="W2878">
        <v>53</v>
      </c>
      <c r="X2878" t="str">
        <f>IF(Table1[[#This Row],[Driver Age]]&lt;25,"(&lt;25) Young",IF(Table1[[#This Row],[Driver Age]]&lt;=60,"(25–60) Adult","(&gt;60) Senior"))</f>
        <v>(25–60) Adult</v>
      </c>
      <c r="Y2878" t="s">
        <v>44</v>
      </c>
      <c r="Z2878" t="s">
        <v>107</v>
      </c>
      <c r="AA2878" t="s">
        <v>45</v>
      </c>
      <c r="AB2878" t="s">
        <v>97</v>
      </c>
      <c r="AC2878">
        <v>19</v>
      </c>
      <c r="AD2878" t="s">
        <v>114</v>
      </c>
      <c r="AE2878" t="s">
        <v>65</v>
      </c>
      <c r="AF2878" t="s">
        <v>49</v>
      </c>
      <c r="AG2878" t="s">
        <v>50</v>
      </c>
      <c r="AH2878">
        <v>0.14000000000000001</v>
      </c>
      <c r="AI2878" t="s">
        <v>66</v>
      </c>
      <c r="AJ2878" t="s">
        <v>91</v>
      </c>
    </row>
    <row r="2879" spans="1:36">
      <c r="A2879" t="s">
        <v>4290</v>
      </c>
      <c r="B2879">
        <f>1</f>
        <v>1</v>
      </c>
      <c r="C2879" t="s">
        <v>191</v>
      </c>
      <c r="D2879" t="str">
        <f>VLOOKUP(Table1[[#This Row],[State Name]], Lookup!$A$2:$B$33, 2, FALSE)</f>
        <v>CH</v>
      </c>
      <c r="E2879" t="s">
        <v>33</v>
      </c>
      <c r="F2879">
        <v>2020</v>
      </c>
      <c r="G2879" t="s">
        <v>138</v>
      </c>
      <c r="H2879">
        <f t="shared" si="44"/>
        <v>9</v>
      </c>
      <c r="I2879" s="3">
        <f>DATE(Table1[[#This Row],[Year]],Table1[[#This Row],[Month_Number]],1)</f>
        <v>44075</v>
      </c>
      <c r="J2879" t="s">
        <v>95</v>
      </c>
      <c r="K2879" t="s">
        <v>1401</v>
      </c>
      <c r="L2879" t="s">
        <v>37</v>
      </c>
      <c r="M2879">
        <v>2</v>
      </c>
      <c r="N2879" t="s">
        <v>38</v>
      </c>
      <c r="O2879">
        <v>5</v>
      </c>
      <c r="P2879">
        <v>3</v>
      </c>
      <c r="Q2879" t="s">
        <v>103</v>
      </c>
      <c r="R2879" t="s">
        <v>104</v>
      </c>
      <c r="S2879" t="s">
        <v>120</v>
      </c>
      <c r="T2879" t="s">
        <v>74</v>
      </c>
      <c r="U2879" t="s">
        <v>43</v>
      </c>
      <c r="V2879">
        <v>53</v>
      </c>
      <c r="W2879">
        <v>68</v>
      </c>
      <c r="X2879" t="str">
        <f>IF(Table1[[#This Row],[Driver Age]]&lt;25,"(&lt;25) Young",IF(Table1[[#This Row],[Driver Age]]&lt;=60,"(25–60) Adult","(&gt;60) Senior"))</f>
        <v>(&gt;60) Senior</v>
      </c>
      <c r="Y2879" t="s">
        <v>75</v>
      </c>
      <c r="Z2879" t="s">
        <v>33</v>
      </c>
      <c r="AA2879" t="s">
        <v>45</v>
      </c>
      <c r="AB2879" t="s">
        <v>97</v>
      </c>
      <c r="AC2879">
        <v>2</v>
      </c>
      <c r="AD2879" t="s">
        <v>47</v>
      </c>
      <c r="AE2879" t="s">
        <v>48</v>
      </c>
      <c r="AF2879" t="s">
        <v>49</v>
      </c>
      <c r="AG2879" t="s">
        <v>50</v>
      </c>
      <c r="AH2879">
        <v>0.6</v>
      </c>
      <c r="AI2879" t="s">
        <v>51</v>
      </c>
      <c r="AJ2879" t="s">
        <v>52</v>
      </c>
    </row>
    <row r="2880" spans="1:36">
      <c r="A2880" t="s">
        <v>4291</v>
      </c>
      <c r="B2880">
        <f>1</f>
        <v>1</v>
      </c>
      <c r="C2880" t="s">
        <v>99</v>
      </c>
      <c r="D2880" t="str">
        <f>VLOOKUP(Table1[[#This Row],[State Name]], Lookup!$A$2:$B$33, 2, FALSE)</f>
        <v>ML</v>
      </c>
      <c r="E2880" t="s">
        <v>33</v>
      </c>
      <c r="F2880">
        <v>2020</v>
      </c>
      <c r="G2880" t="s">
        <v>56</v>
      </c>
      <c r="H2880">
        <f t="shared" si="44"/>
        <v>1</v>
      </c>
      <c r="I2880" s="3">
        <f>DATE(Table1[[#This Row],[Year]],Table1[[#This Row],[Month_Number]],1)</f>
        <v>43831</v>
      </c>
      <c r="J2880" t="s">
        <v>95</v>
      </c>
      <c r="K2880" t="s">
        <v>383</v>
      </c>
      <c r="L2880" t="s">
        <v>37</v>
      </c>
      <c r="M2880">
        <v>1</v>
      </c>
      <c r="N2880" t="s">
        <v>71</v>
      </c>
      <c r="O2880">
        <v>7</v>
      </c>
      <c r="P2880">
        <v>0</v>
      </c>
      <c r="Q2880" t="s">
        <v>87</v>
      </c>
      <c r="R2880" t="s">
        <v>104</v>
      </c>
      <c r="S2880" t="s">
        <v>41</v>
      </c>
      <c r="T2880" t="s">
        <v>63</v>
      </c>
      <c r="U2880" t="s">
        <v>43</v>
      </c>
      <c r="V2880">
        <v>108</v>
      </c>
      <c r="W2880">
        <v>67</v>
      </c>
      <c r="X2880" t="str">
        <f>IF(Table1[[#This Row],[Driver Age]]&lt;25,"(&lt;25) Young",IF(Table1[[#This Row],[Driver Age]]&lt;=60,"(25–60) Adult","(&gt;60) Senior"))</f>
        <v>(&gt;60) Senior</v>
      </c>
      <c r="Y2880" t="s">
        <v>44</v>
      </c>
      <c r="Z2880" t="s">
        <v>33</v>
      </c>
      <c r="AA2880" t="s">
        <v>76</v>
      </c>
      <c r="AB2880" t="s">
        <v>46</v>
      </c>
      <c r="AC2880">
        <v>3</v>
      </c>
      <c r="AD2880" t="s">
        <v>47</v>
      </c>
      <c r="AE2880" t="s">
        <v>48</v>
      </c>
      <c r="AF2880" t="s">
        <v>49</v>
      </c>
      <c r="AG2880" t="s">
        <v>143</v>
      </c>
      <c r="AH2880">
        <v>0</v>
      </c>
      <c r="AI2880" t="s">
        <v>51</v>
      </c>
      <c r="AJ2880" t="s">
        <v>67</v>
      </c>
    </row>
    <row r="2881" spans="1:36">
      <c r="A2881" t="s">
        <v>4292</v>
      </c>
      <c r="B2881">
        <f>1</f>
        <v>1</v>
      </c>
      <c r="C2881" t="s">
        <v>116</v>
      </c>
      <c r="D2881" t="str">
        <f>VLOOKUP(Table1[[#This Row],[State Name]], Lookup!$A$2:$B$33, 2, FALSE)</f>
        <v>HP</v>
      </c>
      <c r="E2881" t="s">
        <v>33</v>
      </c>
      <c r="F2881">
        <v>2021</v>
      </c>
      <c r="G2881" t="s">
        <v>34</v>
      </c>
      <c r="H2881">
        <f t="shared" si="44"/>
        <v>5</v>
      </c>
      <c r="I2881" s="3">
        <f>DATE(Table1[[#This Row],[Year]],Table1[[#This Row],[Month_Number]],1)</f>
        <v>44317</v>
      </c>
      <c r="J2881" t="s">
        <v>84</v>
      </c>
      <c r="K2881" t="s">
        <v>884</v>
      </c>
      <c r="L2881" t="s">
        <v>37</v>
      </c>
      <c r="M2881">
        <v>2</v>
      </c>
      <c r="N2881" t="s">
        <v>71</v>
      </c>
      <c r="O2881">
        <v>1</v>
      </c>
      <c r="P2881">
        <v>3</v>
      </c>
      <c r="Q2881" t="s">
        <v>119</v>
      </c>
      <c r="R2881" t="s">
        <v>104</v>
      </c>
      <c r="S2881" t="s">
        <v>62</v>
      </c>
      <c r="T2881" t="s">
        <v>63</v>
      </c>
      <c r="U2881" t="s">
        <v>33</v>
      </c>
      <c r="V2881">
        <v>97</v>
      </c>
      <c r="W2881">
        <v>19</v>
      </c>
      <c r="X2881" t="str">
        <f>IF(Table1[[#This Row],[Driver Age]]&lt;25,"(&lt;25) Young",IF(Table1[[#This Row],[Driver Age]]&lt;=60,"(25–60) Adult","(&gt;60) Senior"))</f>
        <v>(&lt;25) Young</v>
      </c>
      <c r="Y2881" t="s">
        <v>75</v>
      </c>
      <c r="Z2881" t="s">
        <v>33</v>
      </c>
      <c r="AA2881" t="s">
        <v>76</v>
      </c>
      <c r="AB2881" t="s">
        <v>77</v>
      </c>
      <c r="AC2881">
        <v>10</v>
      </c>
      <c r="AD2881" t="s">
        <v>78</v>
      </c>
      <c r="AE2881" t="s">
        <v>48</v>
      </c>
      <c r="AF2881" t="s">
        <v>26</v>
      </c>
      <c r="AG2881" t="s">
        <v>50</v>
      </c>
      <c r="AH2881">
        <v>3</v>
      </c>
      <c r="AI2881" t="s">
        <v>168</v>
      </c>
      <c r="AJ2881" t="s">
        <v>67</v>
      </c>
    </row>
    <row r="2882" spans="1:36">
      <c r="A2882" t="s">
        <v>4293</v>
      </c>
      <c r="B2882">
        <f>1</f>
        <v>1</v>
      </c>
      <c r="C2882" t="s">
        <v>170</v>
      </c>
      <c r="D2882" t="str">
        <f>VLOOKUP(Table1[[#This Row],[State Name]], Lookup!$A$2:$B$33, 2, FALSE)</f>
        <v>PY</v>
      </c>
      <c r="E2882" t="s">
        <v>33</v>
      </c>
      <c r="F2882">
        <v>2019</v>
      </c>
      <c r="G2882" t="s">
        <v>192</v>
      </c>
      <c r="H2882">
        <f t="shared" ref="H2882:H2945" si="45">MONTH(DATEVALUE(G2882 &amp; " 5"))</f>
        <v>3</v>
      </c>
      <c r="I2882" s="3">
        <f>DATE(Table1[[#This Row],[Year]],Table1[[#This Row],[Month_Number]],1)</f>
        <v>43525</v>
      </c>
      <c r="J2882" t="s">
        <v>35</v>
      </c>
      <c r="K2882" t="s">
        <v>1452</v>
      </c>
      <c r="L2882" t="s">
        <v>59</v>
      </c>
      <c r="M2882">
        <v>2</v>
      </c>
      <c r="N2882" t="s">
        <v>71</v>
      </c>
      <c r="O2882">
        <v>8</v>
      </c>
      <c r="P2882">
        <v>4</v>
      </c>
      <c r="Q2882" t="s">
        <v>119</v>
      </c>
      <c r="R2882" t="s">
        <v>104</v>
      </c>
      <c r="S2882" t="s">
        <v>41</v>
      </c>
      <c r="T2882" t="s">
        <v>74</v>
      </c>
      <c r="U2882" t="s">
        <v>43</v>
      </c>
      <c r="V2882">
        <v>47</v>
      </c>
      <c r="W2882">
        <v>44</v>
      </c>
      <c r="X2882" t="str">
        <f>IF(Table1[[#This Row],[Driver Age]]&lt;25,"(&lt;25) Young",IF(Table1[[#This Row],[Driver Age]]&lt;=60,"(25–60) Adult","(&gt;60) Senior"))</f>
        <v>(25–60) Adult</v>
      </c>
      <c r="Y2882" t="s">
        <v>75</v>
      </c>
      <c r="Z2882" t="s">
        <v>107</v>
      </c>
      <c r="AA2882" t="s">
        <v>76</v>
      </c>
      <c r="AB2882" t="s">
        <v>64</v>
      </c>
      <c r="AC2882">
        <v>3</v>
      </c>
      <c r="AD2882" t="s">
        <v>47</v>
      </c>
      <c r="AE2882" t="s">
        <v>65</v>
      </c>
      <c r="AF2882" t="s">
        <v>49</v>
      </c>
      <c r="AG2882" t="s">
        <v>50</v>
      </c>
      <c r="AH2882">
        <v>0.5</v>
      </c>
      <c r="AI2882" t="s">
        <v>108</v>
      </c>
      <c r="AJ2882" t="s">
        <v>109</v>
      </c>
    </row>
    <row r="2883" spans="1:36">
      <c r="A2883" t="s">
        <v>4294</v>
      </c>
      <c r="B2883">
        <f>1</f>
        <v>1</v>
      </c>
      <c r="C2883" t="s">
        <v>69</v>
      </c>
      <c r="D2883" t="str">
        <f>VLOOKUP(Table1[[#This Row],[State Name]], Lookup!$A$2:$B$33, 2, FALSE)</f>
        <v>CG</v>
      </c>
      <c r="E2883" t="s">
        <v>33</v>
      </c>
      <c r="F2883">
        <v>2019</v>
      </c>
      <c r="G2883" t="s">
        <v>94</v>
      </c>
      <c r="H2883">
        <f t="shared" si="45"/>
        <v>8</v>
      </c>
      <c r="I2883" s="3">
        <f>DATE(Table1[[#This Row],[Year]],Table1[[#This Row],[Month_Number]],1)</f>
        <v>43678</v>
      </c>
      <c r="J2883" t="s">
        <v>146</v>
      </c>
      <c r="K2883" t="s">
        <v>925</v>
      </c>
      <c r="L2883" t="s">
        <v>37</v>
      </c>
      <c r="M2883">
        <v>5</v>
      </c>
      <c r="N2883" t="s">
        <v>128</v>
      </c>
      <c r="O2883">
        <v>5</v>
      </c>
      <c r="P2883">
        <v>5</v>
      </c>
      <c r="Q2883" t="s">
        <v>72</v>
      </c>
      <c r="R2883" t="s">
        <v>104</v>
      </c>
      <c r="S2883" t="s">
        <v>73</v>
      </c>
      <c r="T2883" t="s">
        <v>63</v>
      </c>
      <c r="U2883" t="s">
        <v>106</v>
      </c>
      <c r="V2883">
        <v>56</v>
      </c>
      <c r="W2883">
        <v>61</v>
      </c>
      <c r="X2883" t="str">
        <f>IF(Table1[[#This Row],[Driver Age]]&lt;25,"(&lt;25) Young",IF(Table1[[#This Row],[Driver Age]]&lt;=60,"(25–60) Adult","(&gt;60) Senior"))</f>
        <v>(&gt;60) Senior</v>
      </c>
      <c r="Y2883" t="s">
        <v>75</v>
      </c>
      <c r="Z2883" t="s">
        <v>90</v>
      </c>
      <c r="AA2883" t="s">
        <v>45</v>
      </c>
      <c r="AB2883" t="s">
        <v>77</v>
      </c>
      <c r="AC2883">
        <v>2</v>
      </c>
      <c r="AD2883" t="s">
        <v>47</v>
      </c>
      <c r="AE2883" t="s">
        <v>65</v>
      </c>
      <c r="AF2883" t="s">
        <v>49</v>
      </c>
      <c r="AG2883" t="s">
        <v>50</v>
      </c>
      <c r="AH2883">
        <v>1</v>
      </c>
      <c r="AI2883" t="s">
        <v>66</v>
      </c>
      <c r="AJ2883" t="s">
        <v>52</v>
      </c>
    </row>
    <row r="2884" spans="1:36">
      <c r="A2884" t="s">
        <v>4295</v>
      </c>
      <c r="B2884">
        <f>1</f>
        <v>1</v>
      </c>
      <c r="C2884" t="s">
        <v>99</v>
      </c>
      <c r="D2884" t="str">
        <f>VLOOKUP(Table1[[#This Row],[State Name]], Lookup!$A$2:$B$33, 2, FALSE)</f>
        <v>ML</v>
      </c>
      <c r="E2884" t="s">
        <v>33</v>
      </c>
      <c r="F2884">
        <v>2020</v>
      </c>
      <c r="G2884" t="s">
        <v>111</v>
      </c>
      <c r="H2884">
        <f t="shared" si="45"/>
        <v>10</v>
      </c>
      <c r="I2884" s="3">
        <f>DATE(Table1[[#This Row],[Year]],Table1[[#This Row],[Month_Number]],1)</f>
        <v>44105</v>
      </c>
      <c r="J2884" t="s">
        <v>146</v>
      </c>
      <c r="K2884" t="s">
        <v>1648</v>
      </c>
      <c r="L2884" t="s">
        <v>59</v>
      </c>
      <c r="M2884">
        <v>2</v>
      </c>
      <c r="N2884" t="s">
        <v>86</v>
      </c>
      <c r="O2884">
        <v>9</v>
      </c>
      <c r="P2884">
        <v>4</v>
      </c>
      <c r="Q2884" t="s">
        <v>103</v>
      </c>
      <c r="R2884" t="s">
        <v>40</v>
      </c>
      <c r="S2884" t="s">
        <v>73</v>
      </c>
      <c r="T2884" t="s">
        <v>63</v>
      </c>
      <c r="U2884" t="s">
        <v>43</v>
      </c>
      <c r="V2884">
        <v>31</v>
      </c>
      <c r="W2884">
        <v>59</v>
      </c>
      <c r="X2884" t="str">
        <f>IF(Table1[[#This Row],[Driver Age]]&lt;25,"(&lt;25) Young",IF(Table1[[#This Row],[Driver Age]]&lt;=60,"(25–60) Adult","(&gt;60) Senior"))</f>
        <v>(25–60) Adult</v>
      </c>
      <c r="Y2884" t="s">
        <v>44</v>
      </c>
      <c r="Z2884" t="s">
        <v>107</v>
      </c>
      <c r="AA2884" t="s">
        <v>45</v>
      </c>
      <c r="AB2884" t="s">
        <v>46</v>
      </c>
      <c r="AC2884">
        <v>8</v>
      </c>
      <c r="AD2884" t="s">
        <v>78</v>
      </c>
      <c r="AE2884" t="s">
        <v>48</v>
      </c>
      <c r="AF2884" t="s">
        <v>49</v>
      </c>
      <c r="AG2884" t="s">
        <v>50</v>
      </c>
      <c r="AH2884">
        <v>0.44</v>
      </c>
      <c r="AI2884" t="s">
        <v>66</v>
      </c>
      <c r="AJ2884" t="s">
        <v>109</v>
      </c>
    </row>
    <row r="2885" spans="1:36">
      <c r="A2885" t="s">
        <v>4296</v>
      </c>
      <c r="B2885">
        <f>1</f>
        <v>1</v>
      </c>
      <c r="C2885" t="s">
        <v>253</v>
      </c>
      <c r="D2885" t="str">
        <f>VLOOKUP(Table1[[#This Row],[State Name]], Lookup!$A$2:$B$33, 2, FALSE)</f>
        <v>UK</v>
      </c>
      <c r="E2885" t="s">
        <v>33</v>
      </c>
      <c r="F2885">
        <v>2022</v>
      </c>
      <c r="G2885" t="s">
        <v>56</v>
      </c>
      <c r="H2885">
        <f t="shared" si="45"/>
        <v>1</v>
      </c>
      <c r="I2885" s="3">
        <f>DATE(Table1[[#This Row],[Year]],Table1[[#This Row],[Month_Number]],1)</f>
        <v>44562</v>
      </c>
      <c r="J2885" t="s">
        <v>35</v>
      </c>
      <c r="K2885" t="s">
        <v>1291</v>
      </c>
      <c r="L2885" t="s">
        <v>37</v>
      </c>
      <c r="M2885">
        <v>5</v>
      </c>
      <c r="N2885" t="s">
        <v>162</v>
      </c>
      <c r="O2885">
        <v>0</v>
      </c>
      <c r="P2885">
        <v>1</v>
      </c>
      <c r="Q2885" t="s">
        <v>119</v>
      </c>
      <c r="R2885" t="s">
        <v>104</v>
      </c>
      <c r="S2885" t="s">
        <v>41</v>
      </c>
      <c r="T2885" t="s">
        <v>105</v>
      </c>
      <c r="U2885" t="s">
        <v>106</v>
      </c>
      <c r="V2885">
        <v>53</v>
      </c>
      <c r="W2885">
        <v>35</v>
      </c>
      <c r="X2885" t="str">
        <f>IF(Table1[[#This Row],[Driver Age]]&lt;25,"(&lt;25) Young",IF(Table1[[#This Row],[Driver Age]]&lt;=60,"(25–60) Adult","(&gt;60) Senior"))</f>
        <v>(25–60) Adult</v>
      </c>
      <c r="Y2885" t="s">
        <v>75</v>
      </c>
      <c r="Z2885" t="s">
        <v>107</v>
      </c>
      <c r="AA2885" t="s">
        <v>45</v>
      </c>
      <c r="AB2885" t="s">
        <v>97</v>
      </c>
      <c r="AC2885">
        <v>5</v>
      </c>
      <c r="AD2885" t="s">
        <v>78</v>
      </c>
      <c r="AE2885" t="s">
        <v>79</v>
      </c>
      <c r="AF2885" t="s">
        <v>49</v>
      </c>
      <c r="AG2885" t="s">
        <v>50</v>
      </c>
      <c r="AH2885">
        <v>0</v>
      </c>
      <c r="AI2885" t="s">
        <v>108</v>
      </c>
      <c r="AJ2885" t="s">
        <v>52</v>
      </c>
    </row>
    <row r="2886" spans="1:36">
      <c r="A2886" t="s">
        <v>4297</v>
      </c>
      <c r="B2886">
        <f>1</f>
        <v>1</v>
      </c>
      <c r="C2886" t="s">
        <v>234</v>
      </c>
      <c r="D2886" t="str">
        <f>VLOOKUP(Table1[[#This Row],[State Name]], Lookup!$A$2:$B$33, 2, FALSE)</f>
        <v>TR</v>
      </c>
      <c r="E2886" t="s">
        <v>33</v>
      </c>
      <c r="F2886">
        <v>2020</v>
      </c>
      <c r="G2886" t="s">
        <v>171</v>
      </c>
      <c r="H2886">
        <f t="shared" si="45"/>
        <v>2</v>
      </c>
      <c r="I2886" s="3">
        <f>DATE(Table1[[#This Row],[Year]],Table1[[#This Row],[Month_Number]],1)</f>
        <v>43862</v>
      </c>
      <c r="J2886" t="s">
        <v>84</v>
      </c>
      <c r="K2886" t="s">
        <v>4298</v>
      </c>
      <c r="L2886" t="s">
        <v>50</v>
      </c>
      <c r="M2886">
        <v>2</v>
      </c>
      <c r="N2886" t="s">
        <v>113</v>
      </c>
      <c r="O2886">
        <v>5</v>
      </c>
      <c r="P2886">
        <v>2</v>
      </c>
      <c r="Q2886" t="s">
        <v>119</v>
      </c>
      <c r="R2886" t="s">
        <v>61</v>
      </c>
      <c r="S2886" t="s">
        <v>62</v>
      </c>
      <c r="T2886" t="s">
        <v>74</v>
      </c>
      <c r="U2886" t="s">
        <v>106</v>
      </c>
      <c r="V2886">
        <v>53</v>
      </c>
      <c r="W2886">
        <v>44</v>
      </c>
      <c r="X2886" t="str">
        <f>IF(Table1[[#This Row],[Driver Age]]&lt;25,"(&lt;25) Young",IF(Table1[[#This Row],[Driver Age]]&lt;=60,"(25–60) Adult","(&gt;60) Senior"))</f>
        <v>(25–60) Adult</v>
      </c>
      <c r="Y2886" t="s">
        <v>44</v>
      </c>
      <c r="Z2886" t="s">
        <v>90</v>
      </c>
      <c r="AA2886" t="s">
        <v>76</v>
      </c>
      <c r="AB2886" t="s">
        <v>77</v>
      </c>
      <c r="AC2886">
        <v>19</v>
      </c>
      <c r="AD2886" t="s">
        <v>114</v>
      </c>
      <c r="AE2886" t="s">
        <v>48</v>
      </c>
      <c r="AF2886" t="s">
        <v>26</v>
      </c>
      <c r="AG2886" t="s">
        <v>50</v>
      </c>
      <c r="AH2886">
        <v>0.4</v>
      </c>
      <c r="AI2886" t="s">
        <v>108</v>
      </c>
      <c r="AJ2886" t="s">
        <v>52</v>
      </c>
    </row>
    <row r="2887" spans="1:36">
      <c r="A2887" t="s">
        <v>4299</v>
      </c>
      <c r="B2887">
        <f>1</f>
        <v>1</v>
      </c>
      <c r="C2887" t="s">
        <v>32</v>
      </c>
      <c r="D2887" t="str">
        <f>VLOOKUP(Table1[[#This Row],[State Name]], Lookup!$A$2:$B$33, 2, FALSE)</f>
        <v>JK</v>
      </c>
      <c r="E2887" t="s">
        <v>33</v>
      </c>
      <c r="F2887">
        <v>2019</v>
      </c>
      <c r="G2887" t="s">
        <v>83</v>
      </c>
      <c r="H2887">
        <f t="shared" si="45"/>
        <v>6</v>
      </c>
      <c r="I2887" s="3">
        <f>DATE(Table1[[#This Row],[Year]],Table1[[#This Row],[Month_Number]],1)</f>
        <v>43617</v>
      </c>
      <c r="J2887" t="s">
        <v>57</v>
      </c>
      <c r="K2887" t="s">
        <v>1422</v>
      </c>
      <c r="L2887" t="s">
        <v>59</v>
      </c>
      <c r="M2887">
        <v>4</v>
      </c>
      <c r="N2887" t="s">
        <v>60</v>
      </c>
      <c r="O2887">
        <v>5</v>
      </c>
      <c r="P2887">
        <v>3</v>
      </c>
      <c r="Q2887" t="s">
        <v>72</v>
      </c>
      <c r="R2887" t="s">
        <v>40</v>
      </c>
      <c r="S2887" t="s">
        <v>73</v>
      </c>
      <c r="T2887" t="s">
        <v>63</v>
      </c>
      <c r="U2887" t="s">
        <v>33</v>
      </c>
      <c r="V2887">
        <v>61</v>
      </c>
      <c r="W2887">
        <v>39</v>
      </c>
      <c r="X2887" t="str">
        <f>IF(Table1[[#This Row],[Driver Age]]&lt;25,"(&lt;25) Young",IF(Table1[[#This Row],[Driver Age]]&lt;=60,"(25–60) Adult","(&gt;60) Senior"))</f>
        <v>(25–60) Adult</v>
      </c>
      <c r="Y2887" t="s">
        <v>44</v>
      </c>
      <c r="Z2887" t="s">
        <v>33</v>
      </c>
      <c r="AA2887" t="s">
        <v>76</v>
      </c>
      <c r="AB2887" t="s">
        <v>77</v>
      </c>
      <c r="AC2887">
        <v>23</v>
      </c>
      <c r="AD2887" t="s">
        <v>47</v>
      </c>
      <c r="AE2887" t="s">
        <v>65</v>
      </c>
      <c r="AF2887" t="s">
        <v>49</v>
      </c>
      <c r="AG2887" t="s">
        <v>50</v>
      </c>
      <c r="AH2887">
        <v>0.6</v>
      </c>
      <c r="AI2887" t="s">
        <v>108</v>
      </c>
      <c r="AJ2887" t="s">
        <v>52</v>
      </c>
    </row>
    <row r="2888" spans="1:36">
      <c r="A2888" t="s">
        <v>4300</v>
      </c>
      <c r="B2888">
        <f>1</f>
        <v>1</v>
      </c>
      <c r="C2888" t="s">
        <v>69</v>
      </c>
      <c r="D2888" t="str">
        <f>VLOOKUP(Table1[[#This Row],[State Name]], Lookup!$A$2:$B$33, 2, FALSE)</f>
        <v>CG</v>
      </c>
      <c r="E2888" t="s">
        <v>33</v>
      </c>
      <c r="F2888">
        <v>2023</v>
      </c>
      <c r="G2888" t="s">
        <v>100</v>
      </c>
      <c r="H2888">
        <f t="shared" si="45"/>
        <v>11</v>
      </c>
      <c r="I2888" s="3">
        <f>DATE(Table1[[#This Row],[Year]],Table1[[#This Row],[Month_Number]],1)</f>
        <v>45231</v>
      </c>
      <c r="J2888" t="s">
        <v>84</v>
      </c>
      <c r="K2888" t="s">
        <v>2440</v>
      </c>
      <c r="L2888" t="s">
        <v>59</v>
      </c>
      <c r="M2888">
        <v>5</v>
      </c>
      <c r="N2888" t="s">
        <v>113</v>
      </c>
      <c r="O2888">
        <v>3</v>
      </c>
      <c r="P2888">
        <v>1</v>
      </c>
      <c r="Q2888" t="s">
        <v>103</v>
      </c>
      <c r="R2888" t="s">
        <v>104</v>
      </c>
      <c r="S2888" t="s">
        <v>120</v>
      </c>
      <c r="T2888" t="s">
        <v>105</v>
      </c>
      <c r="U2888" t="s">
        <v>43</v>
      </c>
      <c r="V2888">
        <v>111</v>
      </c>
      <c r="W2888">
        <v>32</v>
      </c>
      <c r="X2888" t="str">
        <f>IF(Table1[[#This Row],[Driver Age]]&lt;25,"(&lt;25) Young",IF(Table1[[#This Row],[Driver Age]]&lt;=60,"(25–60) Adult","(&gt;60) Senior"))</f>
        <v>(25–60) Adult</v>
      </c>
      <c r="Y2888" t="s">
        <v>44</v>
      </c>
      <c r="Z2888" t="s">
        <v>33</v>
      </c>
      <c r="AA2888" t="s">
        <v>76</v>
      </c>
      <c r="AB2888" t="s">
        <v>64</v>
      </c>
      <c r="AC2888">
        <v>22</v>
      </c>
      <c r="AD2888" t="s">
        <v>47</v>
      </c>
      <c r="AE2888" t="s">
        <v>79</v>
      </c>
      <c r="AF2888" t="s">
        <v>26</v>
      </c>
      <c r="AG2888" t="s">
        <v>50</v>
      </c>
      <c r="AH2888">
        <v>0.33</v>
      </c>
      <c r="AI2888" t="s">
        <v>80</v>
      </c>
      <c r="AJ2888" t="s">
        <v>81</v>
      </c>
    </row>
    <row r="2889" spans="1:36">
      <c r="A2889" t="s">
        <v>4301</v>
      </c>
      <c r="B2889">
        <f>1</f>
        <v>1</v>
      </c>
      <c r="C2889" t="s">
        <v>149</v>
      </c>
      <c r="D2889" t="str">
        <f>VLOOKUP(Table1[[#This Row],[State Name]], Lookup!$A$2:$B$33, 2, FALSE)</f>
        <v>AR</v>
      </c>
      <c r="E2889" t="s">
        <v>33</v>
      </c>
      <c r="F2889">
        <v>2022</v>
      </c>
      <c r="G2889" t="s">
        <v>111</v>
      </c>
      <c r="H2889">
        <f t="shared" si="45"/>
        <v>10</v>
      </c>
      <c r="I2889" s="3">
        <f>DATE(Table1[[#This Row],[Year]],Table1[[#This Row],[Month_Number]],1)</f>
        <v>44835</v>
      </c>
      <c r="J2889" t="s">
        <v>146</v>
      </c>
      <c r="K2889" t="s">
        <v>2281</v>
      </c>
      <c r="L2889" t="s">
        <v>37</v>
      </c>
      <c r="M2889">
        <v>5</v>
      </c>
      <c r="N2889" t="s">
        <v>86</v>
      </c>
      <c r="O2889">
        <v>7</v>
      </c>
      <c r="P2889">
        <v>3</v>
      </c>
      <c r="Q2889" t="s">
        <v>119</v>
      </c>
      <c r="R2889" t="s">
        <v>104</v>
      </c>
      <c r="S2889" t="s">
        <v>73</v>
      </c>
      <c r="T2889" t="s">
        <v>42</v>
      </c>
      <c r="U2889" t="s">
        <v>89</v>
      </c>
      <c r="V2889">
        <v>87</v>
      </c>
      <c r="W2889">
        <v>29</v>
      </c>
      <c r="X2889" t="str">
        <f>IF(Table1[[#This Row],[Driver Age]]&lt;25,"(&lt;25) Young",IF(Table1[[#This Row],[Driver Age]]&lt;=60,"(25–60) Adult","(&gt;60) Senior"))</f>
        <v>(25–60) Adult</v>
      </c>
      <c r="Y2889" t="s">
        <v>44</v>
      </c>
      <c r="Z2889" t="s">
        <v>90</v>
      </c>
      <c r="AA2889" t="s">
        <v>76</v>
      </c>
      <c r="AB2889" t="s">
        <v>97</v>
      </c>
      <c r="AC2889">
        <v>7</v>
      </c>
      <c r="AD2889" t="s">
        <v>78</v>
      </c>
      <c r="AE2889" t="s">
        <v>79</v>
      </c>
      <c r="AF2889" t="s">
        <v>49</v>
      </c>
      <c r="AG2889" t="s">
        <v>50</v>
      </c>
      <c r="AH2889">
        <v>0.43</v>
      </c>
      <c r="AI2889" t="s">
        <v>80</v>
      </c>
      <c r="AJ2889" t="s">
        <v>91</v>
      </c>
    </row>
    <row r="2890" spans="1:36">
      <c r="A2890" t="s">
        <v>4302</v>
      </c>
      <c r="B2890">
        <f>1</f>
        <v>1</v>
      </c>
      <c r="C2890" t="s">
        <v>32</v>
      </c>
      <c r="D2890" t="str">
        <f>VLOOKUP(Table1[[#This Row],[State Name]], Lookup!$A$2:$B$33, 2, FALSE)</f>
        <v>JK</v>
      </c>
      <c r="E2890" t="s">
        <v>33</v>
      </c>
      <c r="F2890">
        <v>2018</v>
      </c>
      <c r="G2890" t="s">
        <v>138</v>
      </c>
      <c r="H2890">
        <f t="shared" si="45"/>
        <v>9</v>
      </c>
      <c r="I2890" s="3">
        <f>DATE(Table1[[#This Row],[Year]],Table1[[#This Row],[Month_Number]],1)</f>
        <v>43344</v>
      </c>
      <c r="J2890" t="s">
        <v>84</v>
      </c>
      <c r="K2890" t="s">
        <v>2001</v>
      </c>
      <c r="L2890" t="s">
        <v>37</v>
      </c>
      <c r="M2890">
        <v>1</v>
      </c>
      <c r="N2890" t="s">
        <v>38</v>
      </c>
      <c r="O2890">
        <v>4</v>
      </c>
      <c r="P2890">
        <v>1</v>
      </c>
      <c r="Q2890" t="s">
        <v>119</v>
      </c>
      <c r="R2890" t="s">
        <v>61</v>
      </c>
      <c r="S2890" t="s">
        <v>120</v>
      </c>
      <c r="T2890" t="s">
        <v>42</v>
      </c>
      <c r="U2890" t="s">
        <v>33</v>
      </c>
      <c r="V2890">
        <v>71</v>
      </c>
      <c r="W2890">
        <v>19</v>
      </c>
      <c r="X2890" t="str">
        <f>IF(Table1[[#This Row],[Driver Age]]&lt;25,"(&lt;25) Young",IF(Table1[[#This Row],[Driver Age]]&lt;=60,"(25–60) Adult","(&gt;60) Senior"))</f>
        <v>(&lt;25) Young</v>
      </c>
      <c r="Y2890" t="s">
        <v>44</v>
      </c>
      <c r="Z2890" t="s">
        <v>107</v>
      </c>
      <c r="AA2890" t="s">
        <v>45</v>
      </c>
      <c r="AB2890" t="s">
        <v>46</v>
      </c>
      <c r="AC2890">
        <v>1</v>
      </c>
      <c r="AD2890" t="s">
        <v>47</v>
      </c>
      <c r="AE2890" t="s">
        <v>65</v>
      </c>
      <c r="AF2890" t="s">
        <v>26</v>
      </c>
      <c r="AG2890" t="s">
        <v>50</v>
      </c>
      <c r="AH2890">
        <v>0.25</v>
      </c>
      <c r="AI2890" t="s">
        <v>168</v>
      </c>
      <c r="AJ2890" t="s">
        <v>91</v>
      </c>
    </row>
    <row r="2891" spans="1:36">
      <c r="A2891" t="s">
        <v>4303</v>
      </c>
      <c r="B2891">
        <f>1</f>
        <v>1</v>
      </c>
      <c r="C2891" t="s">
        <v>166</v>
      </c>
      <c r="D2891" t="str">
        <f>VLOOKUP(Table1[[#This Row],[State Name]], Lookup!$A$2:$B$33, 2, FALSE)</f>
        <v>MP</v>
      </c>
      <c r="E2891" t="s">
        <v>33</v>
      </c>
      <c r="F2891">
        <v>2022</v>
      </c>
      <c r="G2891" t="s">
        <v>171</v>
      </c>
      <c r="H2891">
        <f t="shared" si="45"/>
        <v>2</v>
      </c>
      <c r="I2891" s="3">
        <f>DATE(Table1[[#This Row],[Year]],Table1[[#This Row],[Month_Number]],1)</f>
        <v>44593</v>
      </c>
      <c r="J2891" t="s">
        <v>146</v>
      </c>
      <c r="K2891" t="s">
        <v>2741</v>
      </c>
      <c r="L2891" t="s">
        <v>37</v>
      </c>
      <c r="M2891">
        <v>3</v>
      </c>
      <c r="N2891" t="s">
        <v>38</v>
      </c>
      <c r="O2891">
        <v>8</v>
      </c>
      <c r="P2891">
        <v>4</v>
      </c>
      <c r="Q2891" t="s">
        <v>87</v>
      </c>
      <c r="R2891" t="s">
        <v>88</v>
      </c>
      <c r="S2891" t="s">
        <v>120</v>
      </c>
      <c r="T2891" t="s">
        <v>42</v>
      </c>
      <c r="U2891" t="s">
        <v>89</v>
      </c>
      <c r="V2891">
        <v>115</v>
      </c>
      <c r="W2891">
        <v>58</v>
      </c>
      <c r="X2891" t="str">
        <f>IF(Table1[[#This Row],[Driver Age]]&lt;25,"(&lt;25) Young",IF(Table1[[#This Row],[Driver Age]]&lt;=60,"(25–60) Adult","(&gt;60) Senior"))</f>
        <v>(25–60) Adult</v>
      </c>
      <c r="Y2891" t="s">
        <v>75</v>
      </c>
      <c r="Z2891" t="s">
        <v>107</v>
      </c>
      <c r="AA2891" t="s">
        <v>45</v>
      </c>
      <c r="AB2891" t="s">
        <v>46</v>
      </c>
      <c r="AC2891">
        <v>10</v>
      </c>
      <c r="AD2891" t="s">
        <v>78</v>
      </c>
      <c r="AE2891" t="s">
        <v>79</v>
      </c>
      <c r="AF2891" t="s">
        <v>49</v>
      </c>
      <c r="AG2891" t="s">
        <v>50</v>
      </c>
      <c r="AH2891">
        <v>0.5</v>
      </c>
      <c r="AI2891" t="s">
        <v>66</v>
      </c>
      <c r="AJ2891" t="s">
        <v>81</v>
      </c>
    </row>
    <row r="2892" spans="1:36">
      <c r="A2892" t="s">
        <v>4304</v>
      </c>
      <c r="B2892">
        <f>1</f>
        <v>1</v>
      </c>
      <c r="C2892" t="s">
        <v>122</v>
      </c>
      <c r="D2892" t="str">
        <f>VLOOKUP(Table1[[#This Row],[State Name]], Lookup!$A$2:$B$33, 2, FALSE)</f>
        <v>RJ</v>
      </c>
      <c r="E2892" t="s">
        <v>123</v>
      </c>
      <c r="F2892">
        <v>2023</v>
      </c>
      <c r="G2892" t="s">
        <v>138</v>
      </c>
      <c r="H2892">
        <f t="shared" si="45"/>
        <v>9</v>
      </c>
      <c r="I2892" s="3">
        <f>DATE(Table1[[#This Row],[Year]],Table1[[#This Row],[Month_Number]],1)</f>
        <v>45170</v>
      </c>
      <c r="J2892" t="s">
        <v>154</v>
      </c>
      <c r="K2892" t="s">
        <v>4305</v>
      </c>
      <c r="L2892" t="s">
        <v>59</v>
      </c>
      <c r="M2892">
        <v>1</v>
      </c>
      <c r="N2892" t="s">
        <v>128</v>
      </c>
      <c r="O2892">
        <v>8</v>
      </c>
      <c r="P2892">
        <v>3</v>
      </c>
      <c r="Q2892" t="s">
        <v>72</v>
      </c>
      <c r="R2892" t="s">
        <v>61</v>
      </c>
      <c r="S2892" t="s">
        <v>73</v>
      </c>
      <c r="T2892" t="s">
        <v>105</v>
      </c>
      <c r="U2892" t="s">
        <v>33</v>
      </c>
      <c r="V2892">
        <v>34</v>
      </c>
      <c r="W2892">
        <v>59</v>
      </c>
      <c r="X2892" t="str">
        <f>IF(Table1[[#This Row],[Driver Age]]&lt;25,"(&lt;25) Young",IF(Table1[[#This Row],[Driver Age]]&lt;=60,"(25–60) Adult","(&gt;60) Senior"))</f>
        <v>(25–60) Adult</v>
      </c>
      <c r="Y2892" t="s">
        <v>75</v>
      </c>
      <c r="Z2892" t="s">
        <v>90</v>
      </c>
      <c r="AA2892" t="s">
        <v>45</v>
      </c>
      <c r="AB2892" t="s">
        <v>77</v>
      </c>
      <c r="AC2892">
        <v>13</v>
      </c>
      <c r="AD2892" t="s">
        <v>135</v>
      </c>
      <c r="AE2892" t="s">
        <v>79</v>
      </c>
      <c r="AF2892" t="s">
        <v>26</v>
      </c>
      <c r="AG2892" t="s">
        <v>50</v>
      </c>
      <c r="AH2892">
        <v>0.38</v>
      </c>
      <c r="AI2892" t="s">
        <v>66</v>
      </c>
      <c r="AJ2892" t="s">
        <v>109</v>
      </c>
    </row>
    <row r="2893" spans="1:36">
      <c r="A2893" t="s">
        <v>4306</v>
      </c>
      <c r="B2893">
        <f>1</f>
        <v>1</v>
      </c>
      <c r="C2893" t="s">
        <v>152</v>
      </c>
      <c r="D2893" t="str">
        <f>VLOOKUP(Table1[[#This Row],[State Name]], Lookup!$A$2:$B$33, 2, FALSE)</f>
        <v>AP</v>
      </c>
      <c r="E2893" t="s">
        <v>440</v>
      </c>
      <c r="F2893">
        <v>2023</v>
      </c>
      <c r="G2893" t="s">
        <v>100</v>
      </c>
      <c r="H2893">
        <f t="shared" si="45"/>
        <v>11</v>
      </c>
      <c r="I2893" s="3">
        <f>DATE(Table1[[#This Row],[Year]],Table1[[#This Row],[Month_Number]],1)</f>
        <v>45231</v>
      </c>
      <c r="J2893" t="s">
        <v>146</v>
      </c>
      <c r="K2893" t="s">
        <v>553</v>
      </c>
      <c r="L2893" t="s">
        <v>59</v>
      </c>
      <c r="M2893">
        <v>1</v>
      </c>
      <c r="N2893" t="s">
        <v>162</v>
      </c>
      <c r="O2893">
        <v>3</v>
      </c>
      <c r="P2893">
        <v>2</v>
      </c>
      <c r="Q2893" t="s">
        <v>119</v>
      </c>
      <c r="R2893" t="s">
        <v>88</v>
      </c>
      <c r="S2893" t="s">
        <v>120</v>
      </c>
      <c r="T2893" t="s">
        <v>42</v>
      </c>
      <c r="U2893" t="s">
        <v>106</v>
      </c>
      <c r="V2893">
        <v>114</v>
      </c>
      <c r="W2893">
        <v>55</v>
      </c>
      <c r="X2893" t="str">
        <f>IF(Table1[[#This Row],[Driver Age]]&lt;25,"(&lt;25) Young",IF(Table1[[#This Row],[Driver Age]]&lt;=60,"(25–60) Adult","(&gt;60) Senior"))</f>
        <v>(25–60) Adult</v>
      </c>
      <c r="Y2893" t="s">
        <v>75</v>
      </c>
      <c r="Z2893" t="s">
        <v>107</v>
      </c>
      <c r="AA2893" t="s">
        <v>45</v>
      </c>
      <c r="AB2893" t="s">
        <v>97</v>
      </c>
      <c r="AC2893">
        <v>12</v>
      </c>
      <c r="AD2893" t="s">
        <v>135</v>
      </c>
      <c r="AE2893" t="s">
        <v>79</v>
      </c>
      <c r="AF2893" t="s">
        <v>49</v>
      </c>
      <c r="AG2893" t="s">
        <v>50</v>
      </c>
      <c r="AH2893">
        <v>0.67</v>
      </c>
      <c r="AI2893" t="s">
        <v>66</v>
      </c>
      <c r="AJ2893" t="s">
        <v>81</v>
      </c>
    </row>
    <row r="2894" spans="1:36">
      <c r="A2894" t="s">
        <v>4307</v>
      </c>
      <c r="B2894">
        <f>1</f>
        <v>1</v>
      </c>
      <c r="C2894" t="s">
        <v>149</v>
      </c>
      <c r="D2894" t="str">
        <f>VLOOKUP(Table1[[#This Row],[State Name]], Lookup!$A$2:$B$33, 2, FALSE)</f>
        <v>AR</v>
      </c>
      <c r="E2894" t="s">
        <v>33</v>
      </c>
      <c r="F2894">
        <v>2019</v>
      </c>
      <c r="G2894" t="s">
        <v>34</v>
      </c>
      <c r="H2894">
        <f t="shared" si="45"/>
        <v>5</v>
      </c>
      <c r="I2894" s="3">
        <f>DATE(Table1[[#This Row],[Year]],Table1[[#This Row],[Month_Number]],1)</f>
        <v>43586</v>
      </c>
      <c r="J2894" t="s">
        <v>146</v>
      </c>
      <c r="K2894" t="s">
        <v>4308</v>
      </c>
      <c r="L2894" t="s">
        <v>50</v>
      </c>
      <c r="M2894">
        <v>3</v>
      </c>
      <c r="N2894" t="s">
        <v>113</v>
      </c>
      <c r="O2894">
        <v>7</v>
      </c>
      <c r="P2894">
        <v>1</v>
      </c>
      <c r="Q2894" t="s">
        <v>119</v>
      </c>
      <c r="R2894" t="s">
        <v>61</v>
      </c>
      <c r="S2894" t="s">
        <v>73</v>
      </c>
      <c r="T2894" t="s">
        <v>63</v>
      </c>
      <c r="U2894" t="s">
        <v>106</v>
      </c>
      <c r="V2894">
        <v>89</v>
      </c>
      <c r="W2894">
        <v>19</v>
      </c>
      <c r="X2894" t="str">
        <f>IF(Table1[[#This Row],[Driver Age]]&lt;25,"(&lt;25) Young",IF(Table1[[#This Row],[Driver Age]]&lt;=60,"(25–60) Adult","(&gt;60) Senior"))</f>
        <v>(&lt;25) Young</v>
      </c>
      <c r="Y2894" t="s">
        <v>44</v>
      </c>
      <c r="Z2894" t="s">
        <v>90</v>
      </c>
      <c r="AA2894" t="s">
        <v>45</v>
      </c>
      <c r="AB2894" t="s">
        <v>77</v>
      </c>
      <c r="AC2894">
        <v>17</v>
      </c>
      <c r="AD2894" t="s">
        <v>114</v>
      </c>
      <c r="AE2894" t="s">
        <v>65</v>
      </c>
      <c r="AF2894" t="s">
        <v>49</v>
      </c>
      <c r="AG2894" t="s">
        <v>50</v>
      </c>
      <c r="AH2894">
        <v>0.14000000000000001</v>
      </c>
      <c r="AI2894" t="s">
        <v>168</v>
      </c>
      <c r="AJ2894" t="s">
        <v>91</v>
      </c>
    </row>
    <row r="2895" spans="1:36">
      <c r="A2895" t="s">
        <v>4309</v>
      </c>
      <c r="B2895">
        <f>1</f>
        <v>1</v>
      </c>
      <c r="C2895" t="s">
        <v>141</v>
      </c>
      <c r="D2895" t="str">
        <f>VLOOKUP(Table1[[#This Row],[State Name]], Lookup!$A$2:$B$33, 2, FALSE)</f>
        <v>BR</v>
      </c>
      <c r="E2895" t="s">
        <v>33</v>
      </c>
      <c r="F2895">
        <v>2022</v>
      </c>
      <c r="G2895" t="s">
        <v>56</v>
      </c>
      <c r="H2895">
        <f t="shared" si="45"/>
        <v>1</v>
      </c>
      <c r="I2895" s="3">
        <f>DATE(Table1[[#This Row],[Year]],Table1[[#This Row],[Month_Number]],1)</f>
        <v>44562</v>
      </c>
      <c r="J2895" t="s">
        <v>101</v>
      </c>
      <c r="K2895" t="s">
        <v>4310</v>
      </c>
      <c r="L2895" t="s">
        <v>59</v>
      </c>
      <c r="M2895">
        <v>1</v>
      </c>
      <c r="N2895" t="s">
        <v>128</v>
      </c>
      <c r="O2895">
        <v>1</v>
      </c>
      <c r="P2895">
        <v>2</v>
      </c>
      <c r="Q2895" t="s">
        <v>119</v>
      </c>
      <c r="R2895" t="s">
        <v>88</v>
      </c>
      <c r="S2895" t="s">
        <v>62</v>
      </c>
      <c r="T2895" t="s">
        <v>105</v>
      </c>
      <c r="U2895" t="s">
        <v>43</v>
      </c>
      <c r="V2895">
        <v>94</v>
      </c>
      <c r="W2895">
        <v>40</v>
      </c>
      <c r="X2895" t="str">
        <f>IF(Table1[[#This Row],[Driver Age]]&lt;25,"(&lt;25) Young",IF(Table1[[#This Row],[Driver Age]]&lt;=60,"(25–60) Adult","(&gt;60) Senior"))</f>
        <v>(25–60) Adult</v>
      </c>
      <c r="Y2895" t="s">
        <v>75</v>
      </c>
      <c r="Z2895" t="s">
        <v>90</v>
      </c>
      <c r="AA2895" t="s">
        <v>45</v>
      </c>
      <c r="AB2895" t="s">
        <v>97</v>
      </c>
      <c r="AC2895">
        <v>21</v>
      </c>
      <c r="AD2895" t="s">
        <v>47</v>
      </c>
      <c r="AE2895" t="s">
        <v>79</v>
      </c>
      <c r="AF2895" t="s">
        <v>49</v>
      </c>
      <c r="AG2895" t="s">
        <v>50</v>
      </c>
      <c r="AH2895">
        <v>2</v>
      </c>
      <c r="AI2895" t="s">
        <v>108</v>
      </c>
      <c r="AJ2895" t="s">
        <v>67</v>
      </c>
    </row>
    <row r="2896" spans="1:36">
      <c r="A2896" t="s">
        <v>4311</v>
      </c>
      <c r="B2896">
        <f>1</f>
        <v>1</v>
      </c>
      <c r="C2896" t="s">
        <v>32</v>
      </c>
      <c r="D2896" t="str">
        <f>VLOOKUP(Table1[[#This Row],[State Name]], Lookup!$A$2:$B$33, 2, FALSE)</f>
        <v>JK</v>
      </c>
      <c r="E2896" t="s">
        <v>33</v>
      </c>
      <c r="F2896">
        <v>2021</v>
      </c>
      <c r="G2896" t="s">
        <v>192</v>
      </c>
      <c r="H2896">
        <f t="shared" si="45"/>
        <v>3</v>
      </c>
      <c r="I2896" s="3">
        <f>DATE(Table1[[#This Row],[Year]],Table1[[#This Row],[Month_Number]],1)</f>
        <v>44256</v>
      </c>
      <c r="J2896" t="s">
        <v>101</v>
      </c>
      <c r="K2896" t="s">
        <v>239</v>
      </c>
      <c r="L2896" t="s">
        <v>59</v>
      </c>
      <c r="M2896">
        <v>4</v>
      </c>
      <c r="N2896" t="s">
        <v>162</v>
      </c>
      <c r="O2896">
        <v>3</v>
      </c>
      <c r="P2896">
        <v>5</v>
      </c>
      <c r="Q2896" t="s">
        <v>103</v>
      </c>
      <c r="R2896" t="s">
        <v>88</v>
      </c>
      <c r="S2896" t="s">
        <v>41</v>
      </c>
      <c r="T2896" t="s">
        <v>74</v>
      </c>
      <c r="U2896" t="s">
        <v>89</v>
      </c>
      <c r="V2896">
        <v>31</v>
      </c>
      <c r="W2896">
        <v>49</v>
      </c>
      <c r="X2896" t="str">
        <f>IF(Table1[[#This Row],[Driver Age]]&lt;25,"(&lt;25) Young",IF(Table1[[#This Row],[Driver Age]]&lt;=60,"(25–60) Adult","(&gt;60) Senior"))</f>
        <v>(25–60) Adult</v>
      </c>
      <c r="Y2896" t="s">
        <v>44</v>
      </c>
      <c r="Z2896" t="s">
        <v>107</v>
      </c>
      <c r="AA2896" t="s">
        <v>45</v>
      </c>
      <c r="AB2896" t="s">
        <v>64</v>
      </c>
      <c r="AC2896">
        <v>9</v>
      </c>
      <c r="AD2896" t="s">
        <v>78</v>
      </c>
      <c r="AE2896" t="s">
        <v>48</v>
      </c>
      <c r="AF2896" t="s">
        <v>49</v>
      </c>
      <c r="AG2896" t="s">
        <v>50</v>
      </c>
      <c r="AH2896">
        <v>1.67</v>
      </c>
      <c r="AI2896" t="s">
        <v>108</v>
      </c>
      <c r="AJ2896" t="s">
        <v>109</v>
      </c>
    </row>
    <row r="2897" spans="1:36">
      <c r="A2897" t="s">
        <v>4312</v>
      </c>
      <c r="B2897">
        <f>1</f>
        <v>1</v>
      </c>
      <c r="C2897" t="s">
        <v>206</v>
      </c>
      <c r="D2897" t="str">
        <f>VLOOKUP(Table1[[#This Row],[State Name]], Lookup!$A$2:$B$33, 2, FALSE)</f>
        <v>OD</v>
      </c>
      <c r="E2897" t="s">
        <v>33</v>
      </c>
      <c r="F2897">
        <v>2022</v>
      </c>
      <c r="G2897" t="s">
        <v>138</v>
      </c>
      <c r="H2897">
        <f t="shared" si="45"/>
        <v>9</v>
      </c>
      <c r="I2897" s="3">
        <f>DATE(Table1[[#This Row],[Year]],Table1[[#This Row],[Month_Number]],1)</f>
        <v>44805</v>
      </c>
      <c r="J2897" t="s">
        <v>84</v>
      </c>
      <c r="K2897" t="s">
        <v>2155</v>
      </c>
      <c r="L2897" t="s">
        <v>37</v>
      </c>
      <c r="M2897">
        <v>3</v>
      </c>
      <c r="N2897" t="s">
        <v>86</v>
      </c>
      <c r="O2897">
        <v>3</v>
      </c>
      <c r="P2897">
        <v>0</v>
      </c>
      <c r="Q2897" t="s">
        <v>72</v>
      </c>
      <c r="R2897" t="s">
        <v>40</v>
      </c>
      <c r="S2897" t="s">
        <v>41</v>
      </c>
      <c r="T2897" t="s">
        <v>42</v>
      </c>
      <c r="U2897" t="s">
        <v>43</v>
      </c>
      <c r="V2897">
        <v>109</v>
      </c>
      <c r="W2897">
        <v>18</v>
      </c>
      <c r="X2897" t="str">
        <f>IF(Table1[[#This Row],[Driver Age]]&lt;25,"(&lt;25) Young",IF(Table1[[#This Row],[Driver Age]]&lt;=60,"(25–60) Adult","(&gt;60) Senior"))</f>
        <v>(&lt;25) Young</v>
      </c>
      <c r="Y2897" t="s">
        <v>44</v>
      </c>
      <c r="Z2897" t="s">
        <v>90</v>
      </c>
      <c r="AA2897" t="s">
        <v>45</v>
      </c>
      <c r="AB2897" t="s">
        <v>97</v>
      </c>
      <c r="AC2897">
        <v>3</v>
      </c>
      <c r="AD2897" t="s">
        <v>47</v>
      </c>
      <c r="AE2897" t="s">
        <v>79</v>
      </c>
      <c r="AF2897" t="s">
        <v>26</v>
      </c>
      <c r="AG2897" t="s">
        <v>143</v>
      </c>
      <c r="AH2897">
        <v>0</v>
      </c>
      <c r="AI2897" t="s">
        <v>168</v>
      </c>
      <c r="AJ2897" t="s">
        <v>67</v>
      </c>
    </row>
    <row r="2898" spans="1:36">
      <c r="A2898" t="s">
        <v>4313</v>
      </c>
      <c r="B2898">
        <f>1</f>
        <v>1</v>
      </c>
      <c r="C2898" t="s">
        <v>166</v>
      </c>
      <c r="D2898" t="str">
        <f>VLOOKUP(Table1[[#This Row],[State Name]], Lookup!$A$2:$B$33, 2, FALSE)</f>
        <v>MP</v>
      </c>
      <c r="E2898" t="s">
        <v>33</v>
      </c>
      <c r="F2898">
        <v>2019</v>
      </c>
      <c r="G2898" t="s">
        <v>117</v>
      </c>
      <c r="H2898">
        <f t="shared" si="45"/>
        <v>12</v>
      </c>
      <c r="I2898" s="3">
        <f>DATE(Table1[[#This Row],[Year]],Table1[[#This Row],[Month_Number]],1)</f>
        <v>43800</v>
      </c>
      <c r="J2898" t="s">
        <v>101</v>
      </c>
      <c r="K2898" t="s">
        <v>1812</v>
      </c>
      <c r="L2898" t="s">
        <v>50</v>
      </c>
      <c r="M2898">
        <v>1</v>
      </c>
      <c r="N2898" t="s">
        <v>128</v>
      </c>
      <c r="O2898">
        <v>2</v>
      </c>
      <c r="P2898">
        <v>0</v>
      </c>
      <c r="Q2898" t="s">
        <v>103</v>
      </c>
      <c r="R2898" t="s">
        <v>61</v>
      </c>
      <c r="S2898" t="s">
        <v>62</v>
      </c>
      <c r="T2898" t="s">
        <v>105</v>
      </c>
      <c r="U2898" t="s">
        <v>33</v>
      </c>
      <c r="V2898">
        <v>49</v>
      </c>
      <c r="W2898">
        <v>45</v>
      </c>
      <c r="X2898" t="str">
        <f>IF(Table1[[#This Row],[Driver Age]]&lt;25,"(&lt;25) Young",IF(Table1[[#This Row],[Driver Age]]&lt;=60,"(25–60) Adult","(&gt;60) Senior"))</f>
        <v>(25–60) Adult</v>
      </c>
      <c r="Y2898" t="s">
        <v>44</v>
      </c>
      <c r="Z2898" t="s">
        <v>107</v>
      </c>
      <c r="AA2898" t="s">
        <v>45</v>
      </c>
      <c r="AB2898" t="s">
        <v>64</v>
      </c>
      <c r="AC2898">
        <v>7</v>
      </c>
      <c r="AD2898" t="s">
        <v>78</v>
      </c>
      <c r="AE2898" t="s">
        <v>65</v>
      </c>
      <c r="AF2898" t="s">
        <v>49</v>
      </c>
      <c r="AG2898" t="s">
        <v>143</v>
      </c>
      <c r="AH2898">
        <v>0</v>
      </c>
      <c r="AI2898" t="s">
        <v>108</v>
      </c>
      <c r="AJ2898" t="s">
        <v>109</v>
      </c>
    </row>
    <row r="2899" spans="1:36">
      <c r="A2899" t="s">
        <v>4314</v>
      </c>
      <c r="B2899">
        <f>1</f>
        <v>1</v>
      </c>
      <c r="C2899" t="s">
        <v>211</v>
      </c>
      <c r="D2899" t="str">
        <f>VLOOKUP(Table1[[#This Row],[State Name]], Lookup!$A$2:$B$33, 2, FALSE)</f>
        <v>WB</v>
      </c>
      <c r="E2899" t="s">
        <v>212</v>
      </c>
      <c r="F2899">
        <v>2021</v>
      </c>
      <c r="G2899" t="s">
        <v>171</v>
      </c>
      <c r="H2899">
        <f t="shared" si="45"/>
        <v>2</v>
      </c>
      <c r="I2899" s="3">
        <f>DATE(Table1[[#This Row],[Year]],Table1[[#This Row],[Month_Number]],1)</f>
        <v>44228</v>
      </c>
      <c r="J2899" t="s">
        <v>84</v>
      </c>
      <c r="K2899" t="s">
        <v>3254</v>
      </c>
      <c r="L2899" t="s">
        <v>50</v>
      </c>
      <c r="M2899">
        <v>5</v>
      </c>
      <c r="N2899" t="s">
        <v>128</v>
      </c>
      <c r="O2899">
        <v>8</v>
      </c>
      <c r="P2899">
        <v>0</v>
      </c>
      <c r="Q2899" t="s">
        <v>119</v>
      </c>
      <c r="R2899" t="s">
        <v>40</v>
      </c>
      <c r="S2899" t="s">
        <v>41</v>
      </c>
      <c r="T2899" t="s">
        <v>105</v>
      </c>
      <c r="U2899" t="s">
        <v>33</v>
      </c>
      <c r="V2899">
        <v>119</v>
      </c>
      <c r="W2899">
        <v>43</v>
      </c>
      <c r="X2899" t="str">
        <f>IF(Table1[[#This Row],[Driver Age]]&lt;25,"(&lt;25) Young",IF(Table1[[#This Row],[Driver Age]]&lt;=60,"(25–60) Adult","(&gt;60) Senior"))</f>
        <v>(25–60) Adult</v>
      </c>
      <c r="Y2899" t="s">
        <v>44</v>
      </c>
      <c r="Z2899" t="s">
        <v>107</v>
      </c>
      <c r="AA2899" t="s">
        <v>76</v>
      </c>
      <c r="AB2899" t="s">
        <v>77</v>
      </c>
      <c r="AC2899">
        <v>2</v>
      </c>
      <c r="AD2899" t="s">
        <v>47</v>
      </c>
      <c r="AE2899" t="s">
        <v>48</v>
      </c>
      <c r="AF2899" t="s">
        <v>26</v>
      </c>
      <c r="AG2899" t="s">
        <v>143</v>
      </c>
      <c r="AH2899">
        <v>0</v>
      </c>
      <c r="AI2899" t="s">
        <v>108</v>
      </c>
      <c r="AJ2899" t="s">
        <v>81</v>
      </c>
    </row>
    <row r="2900" spans="1:36">
      <c r="A2900" t="s">
        <v>4315</v>
      </c>
      <c r="B2900">
        <f>1</f>
        <v>1</v>
      </c>
      <c r="C2900" t="s">
        <v>197</v>
      </c>
      <c r="D2900" t="str">
        <f>VLOOKUP(Table1[[#This Row],[State Name]], Lookup!$A$2:$B$33, 2, FALSE)</f>
        <v>GJ</v>
      </c>
      <c r="E2900" t="s">
        <v>297</v>
      </c>
      <c r="F2900">
        <v>2022</v>
      </c>
      <c r="G2900" t="s">
        <v>94</v>
      </c>
      <c r="H2900">
        <f t="shared" si="45"/>
        <v>8</v>
      </c>
      <c r="I2900" s="3">
        <f>DATE(Table1[[#This Row],[Year]],Table1[[#This Row],[Month_Number]],1)</f>
        <v>44774</v>
      </c>
      <c r="J2900" t="s">
        <v>84</v>
      </c>
      <c r="K2900" t="s">
        <v>1466</v>
      </c>
      <c r="L2900" t="s">
        <v>59</v>
      </c>
      <c r="M2900">
        <v>4</v>
      </c>
      <c r="N2900" t="s">
        <v>128</v>
      </c>
      <c r="O2900">
        <v>5</v>
      </c>
      <c r="P2900">
        <v>3</v>
      </c>
      <c r="Q2900" t="s">
        <v>119</v>
      </c>
      <c r="R2900" t="s">
        <v>88</v>
      </c>
      <c r="S2900" t="s">
        <v>73</v>
      </c>
      <c r="T2900" t="s">
        <v>105</v>
      </c>
      <c r="U2900" t="s">
        <v>106</v>
      </c>
      <c r="V2900">
        <v>114</v>
      </c>
      <c r="W2900">
        <v>30</v>
      </c>
      <c r="X2900" t="str">
        <f>IF(Table1[[#This Row],[Driver Age]]&lt;25,"(&lt;25) Young",IF(Table1[[#This Row],[Driver Age]]&lt;=60,"(25–60) Adult","(&gt;60) Senior"))</f>
        <v>(25–60) Adult</v>
      </c>
      <c r="Y2900" t="s">
        <v>44</v>
      </c>
      <c r="Z2900" t="s">
        <v>107</v>
      </c>
      <c r="AA2900" t="s">
        <v>76</v>
      </c>
      <c r="AB2900" t="s">
        <v>97</v>
      </c>
      <c r="AC2900">
        <v>6</v>
      </c>
      <c r="AD2900" t="s">
        <v>78</v>
      </c>
      <c r="AE2900" t="s">
        <v>79</v>
      </c>
      <c r="AF2900" t="s">
        <v>26</v>
      </c>
      <c r="AG2900" t="s">
        <v>50</v>
      </c>
      <c r="AH2900">
        <v>0.6</v>
      </c>
      <c r="AI2900" t="s">
        <v>80</v>
      </c>
      <c r="AJ2900" t="s">
        <v>81</v>
      </c>
    </row>
    <row r="2901" spans="1:36">
      <c r="A2901" t="s">
        <v>4316</v>
      </c>
      <c r="B2901">
        <f>1</f>
        <v>1</v>
      </c>
      <c r="C2901" t="s">
        <v>253</v>
      </c>
      <c r="D2901" t="str">
        <f>VLOOKUP(Table1[[#This Row],[State Name]], Lookup!$A$2:$B$33, 2, FALSE)</f>
        <v>UK</v>
      </c>
      <c r="E2901" t="s">
        <v>33</v>
      </c>
      <c r="F2901">
        <v>2022</v>
      </c>
      <c r="G2901" t="s">
        <v>171</v>
      </c>
      <c r="H2901">
        <f t="shared" si="45"/>
        <v>2</v>
      </c>
      <c r="I2901" s="3">
        <f>DATE(Table1[[#This Row],[Year]],Table1[[#This Row],[Month_Number]],1)</f>
        <v>44593</v>
      </c>
      <c r="J2901" t="s">
        <v>35</v>
      </c>
      <c r="K2901" t="s">
        <v>906</v>
      </c>
      <c r="L2901" t="s">
        <v>50</v>
      </c>
      <c r="M2901">
        <v>5</v>
      </c>
      <c r="N2901" t="s">
        <v>113</v>
      </c>
      <c r="O2901">
        <v>10</v>
      </c>
      <c r="P2901">
        <v>1</v>
      </c>
      <c r="Q2901" t="s">
        <v>87</v>
      </c>
      <c r="R2901" t="s">
        <v>40</v>
      </c>
      <c r="S2901" t="s">
        <v>120</v>
      </c>
      <c r="T2901" t="s">
        <v>42</v>
      </c>
      <c r="U2901" t="s">
        <v>106</v>
      </c>
      <c r="V2901">
        <v>56</v>
      </c>
      <c r="W2901">
        <v>45</v>
      </c>
      <c r="X2901" t="str">
        <f>IF(Table1[[#This Row],[Driver Age]]&lt;25,"(&lt;25) Young",IF(Table1[[#This Row],[Driver Age]]&lt;=60,"(25–60) Adult","(&gt;60) Senior"))</f>
        <v>(25–60) Adult</v>
      </c>
      <c r="Y2901" t="s">
        <v>44</v>
      </c>
      <c r="Z2901" t="s">
        <v>90</v>
      </c>
      <c r="AA2901" t="s">
        <v>76</v>
      </c>
      <c r="AB2901" t="s">
        <v>46</v>
      </c>
      <c r="AC2901">
        <v>17</v>
      </c>
      <c r="AD2901" t="s">
        <v>114</v>
      </c>
      <c r="AE2901" t="s">
        <v>79</v>
      </c>
      <c r="AF2901" t="s">
        <v>49</v>
      </c>
      <c r="AG2901" t="s">
        <v>50</v>
      </c>
      <c r="AH2901">
        <v>0.1</v>
      </c>
      <c r="AI2901" t="s">
        <v>108</v>
      </c>
      <c r="AJ2901" t="s">
        <v>52</v>
      </c>
    </row>
    <row r="2902" spans="1:36">
      <c r="A2902" t="s">
        <v>4317</v>
      </c>
      <c r="B2902">
        <f>1</f>
        <v>1</v>
      </c>
      <c r="C2902" t="s">
        <v>253</v>
      </c>
      <c r="D2902" t="str">
        <f>VLOOKUP(Table1[[#This Row],[State Name]], Lookup!$A$2:$B$33, 2, FALSE)</f>
        <v>UK</v>
      </c>
      <c r="E2902" t="s">
        <v>33</v>
      </c>
      <c r="F2902">
        <v>2023</v>
      </c>
      <c r="G2902" t="s">
        <v>111</v>
      </c>
      <c r="H2902">
        <f t="shared" si="45"/>
        <v>10</v>
      </c>
      <c r="I2902" s="3">
        <f>DATE(Table1[[#This Row],[Year]],Table1[[#This Row],[Month_Number]],1)</f>
        <v>45200</v>
      </c>
      <c r="J2902" t="s">
        <v>95</v>
      </c>
      <c r="K2902" t="s">
        <v>3765</v>
      </c>
      <c r="L2902" t="s">
        <v>50</v>
      </c>
      <c r="M2902">
        <v>5</v>
      </c>
      <c r="N2902" t="s">
        <v>38</v>
      </c>
      <c r="O2902">
        <v>1</v>
      </c>
      <c r="P2902">
        <v>4</v>
      </c>
      <c r="Q2902" t="s">
        <v>87</v>
      </c>
      <c r="R2902" t="s">
        <v>61</v>
      </c>
      <c r="S2902" t="s">
        <v>62</v>
      </c>
      <c r="T2902" t="s">
        <v>42</v>
      </c>
      <c r="U2902" t="s">
        <v>43</v>
      </c>
      <c r="V2902">
        <v>120</v>
      </c>
      <c r="W2902">
        <v>70</v>
      </c>
      <c r="X2902" t="str">
        <f>IF(Table1[[#This Row],[Driver Age]]&lt;25,"(&lt;25) Young",IF(Table1[[#This Row],[Driver Age]]&lt;=60,"(25–60) Adult","(&gt;60) Senior"))</f>
        <v>(&gt;60) Senior</v>
      </c>
      <c r="Y2902" t="s">
        <v>44</v>
      </c>
      <c r="Z2902" t="s">
        <v>33</v>
      </c>
      <c r="AA2902" t="s">
        <v>45</v>
      </c>
      <c r="AB2902" t="s">
        <v>97</v>
      </c>
      <c r="AC2902">
        <v>18</v>
      </c>
      <c r="AD2902" t="s">
        <v>114</v>
      </c>
      <c r="AE2902" t="s">
        <v>79</v>
      </c>
      <c r="AF2902" t="s">
        <v>49</v>
      </c>
      <c r="AG2902" t="s">
        <v>50</v>
      </c>
      <c r="AH2902">
        <v>4</v>
      </c>
      <c r="AI2902" t="s">
        <v>51</v>
      </c>
      <c r="AJ2902" t="s">
        <v>81</v>
      </c>
    </row>
    <row r="2903" spans="1:36">
      <c r="A2903" t="s">
        <v>4318</v>
      </c>
      <c r="B2903">
        <f>1</f>
        <v>1</v>
      </c>
      <c r="C2903" t="s">
        <v>183</v>
      </c>
      <c r="D2903" t="str">
        <f>VLOOKUP(Table1[[#This Row],[State Name]], Lookup!$A$2:$B$33, 2, FALSE)</f>
        <v>TN</v>
      </c>
      <c r="E2903" t="s">
        <v>403</v>
      </c>
      <c r="F2903">
        <v>2018</v>
      </c>
      <c r="G2903" t="s">
        <v>111</v>
      </c>
      <c r="H2903">
        <f t="shared" si="45"/>
        <v>10</v>
      </c>
      <c r="I2903" s="3">
        <f>DATE(Table1[[#This Row],[Year]],Table1[[#This Row],[Month_Number]],1)</f>
        <v>43374</v>
      </c>
      <c r="J2903" t="s">
        <v>154</v>
      </c>
      <c r="K2903" t="s">
        <v>2816</v>
      </c>
      <c r="L2903" t="s">
        <v>37</v>
      </c>
      <c r="M2903">
        <v>1</v>
      </c>
      <c r="N2903" t="s">
        <v>128</v>
      </c>
      <c r="O2903">
        <v>1</v>
      </c>
      <c r="P2903">
        <v>1</v>
      </c>
      <c r="Q2903" t="s">
        <v>87</v>
      </c>
      <c r="R2903" t="s">
        <v>104</v>
      </c>
      <c r="S2903" t="s">
        <v>120</v>
      </c>
      <c r="T2903" t="s">
        <v>74</v>
      </c>
      <c r="U2903" t="s">
        <v>33</v>
      </c>
      <c r="V2903">
        <v>106</v>
      </c>
      <c r="W2903">
        <v>41</v>
      </c>
      <c r="X2903" t="str">
        <f>IF(Table1[[#This Row],[Driver Age]]&lt;25,"(&lt;25) Young",IF(Table1[[#This Row],[Driver Age]]&lt;=60,"(25–60) Adult","(&gt;60) Senior"))</f>
        <v>(25–60) Adult</v>
      </c>
      <c r="Y2903" t="s">
        <v>75</v>
      </c>
      <c r="Z2903" t="s">
        <v>33</v>
      </c>
      <c r="AA2903" t="s">
        <v>76</v>
      </c>
      <c r="AB2903" t="s">
        <v>46</v>
      </c>
      <c r="AC2903">
        <v>22</v>
      </c>
      <c r="AD2903" t="s">
        <v>47</v>
      </c>
      <c r="AE2903" t="s">
        <v>65</v>
      </c>
      <c r="AF2903" t="s">
        <v>26</v>
      </c>
      <c r="AG2903" t="s">
        <v>50</v>
      </c>
      <c r="AH2903">
        <v>1</v>
      </c>
      <c r="AI2903" t="s">
        <v>108</v>
      </c>
      <c r="AJ2903" t="s">
        <v>67</v>
      </c>
    </row>
    <row r="2904" spans="1:36">
      <c r="A2904" t="s">
        <v>4319</v>
      </c>
      <c r="B2904">
        <f>1</f>
        <v>1</v>
      </c>
      <c r="C2904" t="s">
        <v>294</v>
      </c>
      <c r="D2904" t="str">
        <f>VLOOKUP(Table1[[#This Row],[State Name]], Lookup!$A$2:$B$33, 2, FALSE)</f>
        <v>MZ</v>
      </c>
      <c r="E2904" t="s">
        <v>33</v>
      </c>
      <c r="F2904">
        <v>2018</v>
      </c>
      <c r="G2904" t="s">
        <v>138</v>
      </c>
      <c r="H2904">
        <f t="shared" si="45"/>
        <v>9</v>
      </c>
      <c r="I2904" s="3">
        <f>DATE(Table1[[#This Row],[Year]],Table1[[#This Row],[Month_Number]],1)</f>
        <v>43344</v>
      </c>
      <c r="J2904" t="s">
        <v>146</v>
      </c>
      <c r="K2904" t="s">
        <v>974</v>
      </c>
      <c r="L2904" t="s">
        <v>37</v>
      </c>
      <c r="M2904">
        <v>2</v>
      </c>
      <c r="N2904" t="s">
        <v>60</v>
      </c>
      <c r="O2904">
        <v>1</v>
      </c>
      <c r="P2904">
        <v>2</v>
      </c>
      <c r="Q2904" t="s">
        <v>72</v>
      </c>
      <c r="R2904" t="s">
        <v>40</v>
      </c>
      <c r="S2904" t="s">
        <v>41</v>
      </c>
      <c r="T2904" t="s">
        <v>105</v>
      </c>
      <c r="U2904" t="s">
        <v>33</v>
      </c>
      <c r="V2904">
        <v>79</v>
      </c>
      <c r="W2904">
        <v>27</v>
      </c>
      <c r="X2904" t="str">
        <f>IF(Table1[[#This Row],[Driver Age]]&lt;25,"(&lt;25) Young",IF(Table1[[#This Row],[Driver Age]]&lt;=60,"(25–60) Adult","(&gt;60) Senior"))</f>
        <v>(25–60) Adult</v>
      </c>
      <c r="Y2904" t="s">
        <v>44</v>
      </c>
      <c r="Z2904" t="s">
        <v>90</v>
      </c>
      <c r="AA2904" t="s">
        <v>76</v>
      </c>
      <c r="AB2904" t="s">
        <v>64</v>
      </c>
      <c r="AC2904">
        <v>21</v>
      </c>
      <c r="AD2904" t="s">
        <v>47</v>
      </c>
      <c r="AE2904" t="s">
        <v>65</v>
      </c>
      <c r="AF2904" t="s">
        <v>49</v>
      </c>
      <c r="AG2904" t="s">
        <v>50</v>
      </c>
      <c r="AH2904">
        <v>2</v>
      </c>
      <c r="AI2904" t="s">
        <v>80</v>
      </c>
      <c r="AJ2904" t="s">
        <v>91</v>
      </c>
    </row>
    <row r="2905" spans="1:36">
      <c r="A2905" t="s">
        <v>4320</v>
      </c>
      <c r="B2905">
        <f>1</f>
        <v>1</v>
      </c>
      <c r="C2905" t="s">
        <v>234</v>
      </c>
      <c r="D2905" t="str">
        <f>VLOOKUP(Table1[[#This Row],[State Name]], Lookup!$A$2:$B$33, 2, FALSE)</f>
        <v>TR</v>
      </c>
      <c r="E2905" t="s">
        <v>33</v>
      </c>
      <c r="F2905">
        <v>2022</v>
      </c>
      <c r="G2905" t="s">
        <v>83</v>
      </c>
      <c r="H2905">
        <f t="shared" si="45"/>
        <v>6</v>
      </c>
      <c r="I2905" s="3">
        <f>DATE(Table1[[#This Row],[Year]],Table1[[#This Row],[Month_Number]],1)</f>
        <v>44713</v>
      </c>
      <c r="J2905" t="s">
        <v>84</v>
      </c>
      <c r="K2905" t="s">
        <v>598</v>
      </c>
      <c r="L2905" t="s">
        <v>59</v>
      </c>
      <c r="M2905">
        <v>5</v>
      </c>
      <c r="N2905" t="s">
        <v>162</v>
      </c>
      <c r="O2905">
        <v>10</v>
      </c>
      <c r="P2905">
        <v>2</v>
      </c>
      <c r="Q2905" t="s">
        <v>39</v>
      </c>
      <c r="R2905" t="s">
        <v>40</v>
      </c>
      <c r="S2905" t="s">
        <v>62</v>
      </c>
      <c r="T2905" t="s">
        <v>42</v>
      </c>
      <c r="U2905" t="s">
        <v>33</v>
      </c>
      <c r="V2905">
        <v>99</v>
      </c>
      <c r="W2905">
        <v>59</v>
      </c>
      <c r="X2905" t="str">
        <f>IF(Table1[[#This Row],[Driver Age]]&lt;25,"(&lt;25) Young",IF(Table1[[#This Row],[Driver Age]]&lt;=60,"(25–60) Adult","(&gt;60) Senior"))</f>
        <v>(25–60) Adult</v>
      </c>
      <c r="Y2905" t="s">
        <v>44</v>
      </c>
      <c r="Z2905" t="s">
        <v>107</v>
      </c>
      <c r="AA2905" t="s">
        <v>76</v>
      </c>
      <c r="AB2905" t="s">
        <v>64</v>
      </c>
      <c r="AC2905">
        <v>16</v>
      </c>
      <c r="AD2905" t="s">
        <v>135</v>
      </c>
      <c r="AE2905" t="s">
        <v>79</v>
      </c>
      <c r="AF2905" t="s">
        <v>26</v>
      </c>
      <c r="AG2905" t="s">
        <v>50</v>
      </c>
      <c r="AH2905">
        <v>0.2</v>
      </c>
      <c r="AI2905" t="s">
        <v>66</v>
      </c>
      <c r="AJ2905" t="s">
        <v>67</v>
      </c>
    </row>
    <row r="2906" spans="1:36">
      <c r="A2906" t="s">
        <v>4321</v>
      </c>
      <c r="B2906">
        <f>1</f>
        <v>1</v>
      </c>
      <c r="C2906" t="s">
        <v>220</v>
      </c>
      <c r="D2906" t="str">
        <f>VLOOKUP(Table1[[#This Row],[State Name]], Lookup!$A$2:$B$33, 2, FALSE)</f>
        <v>NL</v>
      </c>
      <c r="E2906" t="s">
        <v>33</v>
      </c>
      <c r="F2906">
        <v>2023</v>
      </c>
      <c r="G2906" t="s">
        <v>138</v>
      </c>
      <c r="H2906">
        <f t="shared" si="45"/>
        <v>9</v>
      </c>
      <c r="I2906" s="3">
        <f>DATE(Table1[[#This Row],[Year]],Table1[[#This Row],[Month_Number]],1)</f>
        <v>45170</v>
      </c>
      <c r="J2906" t="s">
        <v>84</v>
      </c>
      <c r="K2906" t="s">
        <v>1791</v>
      </c>
      <c r="L2906" t="s">
        <v>59</v>
      </c>
      <c r="M2906">
        <v>2</v>
      </c>
      <c r="N2906" t="s">
        <v>86</v>
      </c>
      <c r="O2906">
        <v>0</v>
      </c>
      <c r="P2906">
        <v>1</v>
      </c>
      <c r="Q2906" t="s">
        <v>87</v>
      </c>
      <c r="R2906" t="s">
        <v>40</v>
      </c>
      <c r="S2906" t="s">
        <v>73</v>
      </c>
      <c r="T2906" t="s">
        <v>42</v>
      </c>
      <c r="U2906" t="s">
        <v>33</v>
      </c>
      <c r="V2906">
        <v>71</v>
      </c>
      <c r="W2906">
        <v>46</v>
      </c>
      <c r="X2906" t="str">
        <f>IF(Table1[[#This Row],[Driver Age]]&lt;25,"(&lt;25) Young",IF(Table1[[#This Row],[Driver Age]]&lt;=60,"(25–60) Adult","(&gt;60) Senior"))</f>
        <v>(25–60) Adult</v>
      </c>
      <c r="Y2906" t="s">
        <v>75</v>
      </c>
      <c r="Z2906" t="s">
        <v>33</v>
      </c>
      <c r="AA2906" t="s">
        <v>76</v>
      </c>
      <c r="AB2906" t="s">
        <v>46</v>
      </c>
      <c r="AC2906">
        <v>10</v>
      </c>
      <c r="AD2906" t="s">
        <v>78</v>
      </c>
      <c r="AE2906" t="s">
        <v>79</v>
      </c>
      <c r="AF2906" t="s">
        <v>26</v>
      </c>
      <c r="AG2906" t="s">
        <v>50</v>
      </c>
      <c r="AH2906">
        <v>0</v>
      </c>
      <c r="AI2906" t="s">
        <v>108</v>
      </c>
      <c r="AJ2906" t="s">
        <v>91</v>
      </c>
    </row>
    <row r="2907" spans="1:36">
      <c r="A2907" t="s">
        <v>4322</v>
      </c>
      <c r="B2907">
        <f>1</f>
        <v>1</v>
      </c>
      <c r="C2907" t="s">
        <v>327</v>
      </c>
      <c r="D2907" t="str">
        <f>VLOOKUP(Table1[[#This Row],[State Name]], Lookup!$A$2:$B$33, 2, FALSE)</f>
        <v>MN</v>
      </c>
      <c r="E2907" t="s">
        <v>33</v>
      </c>
      <c r="F2907">
        <v>2021</v>
      </c>
      <c r="G2907" t="s">
        <v>34</v>
      </c>
      <c r="H2907">
        <f t="shared" si="45"/>
        <v>5</v>
      </c>
      <c r="I2907" s="3">
        <f>DATE(Table1[[#This Row],[Year]],Table1[[#This Row],[Month_Number]],1)</f>
        <v>44317</v>
      </c>
      <c r="J2907" t="s">
        <v>101</v>
      </c>
      <c r="K2907" t="s">
        <v>4087</v>
      </c>
      <c r="L2907" t="s">
        <v>37</v>
      </c>
      <c r="M2907">
        <v>5</v>
      </c>
      <c r="N2907" t="s">
        <v>60</v>
      </c>
      <c r="O2907">
        <v>10</v>
      </c>
      <c r="P2907">
        <v>0</v>
      </c>
      <c r="Q2907" t="s">
        <v>39</v>
      </c>
      <c r="R2907" t="s">
        <v>40</v>
      </c>
      <c r="S2907" t="s">
        <v>41</v>
      </c>
      <c r="T2907" t="s">
        <v>63</v>
      </c>
      <c r="U2907" t="s">
        <v>106</v>
      </c>
      <c r="V2907">
        <v>58</v>
      </c>
      <c r="W2907">
        <v>18</v>
      </c>
      <c r="X2907" t="str">
        <f>IF(Table1[[#This Row],[Driver Age]]&lt;25,"(&lt;25) Young",IF(Table1[[#This Row],[Driver Age]]&lt;=60,"(25–60) Adult","(&gt;60) Senior"))</f>
        <v>(&lt;25) Young</v>
      </c>
      <c r="Y2907" t="s">
        <v>44</v>
      </c>
      <c r="Z2907" t="s">
        <v>90</v>
      </c>
      <c r="AA2907" t="s">
        <v>76</v>
      </c>
      <c r="AB2907" t="s">
        <v>97</v>
      </c>
      <c r="AC2907">
        <v>4</v>
      </c>
      <c r="AD2907" t="s">
        <v>47</v>
      </c>
      <c r="AE2907" t="s">
        <v>48</v>
      </c>
      <c r="AF2907" t="s">
        <v>49</v>
      </c>
      <c r="AG2907" t="s">
        <v>143</v>
      </c>
      <c r="AH2907">
        <v>0</v>
      </c>
      <c r="AI2907" t="s">
        <v>168</v>
      </c>
      <c r="AJ2907" t="s">
        <v>52</v>
      </c>
    </row>
    <row r="2908" spans="1:36">
      <c r="A2908" t="s">
        <v>4323</v>
      </c>
      <c r="B2908">
        <f>1</f>
        <v>1</v>
      </c>
      <c r="C2908" t="s">
        <v>253</v>
      </c>
      <c r="D2908" t="str">
        <f>VLOOKUP(Table1[[#This Row],[State Name]], Lookup!$A$2:$B$33, 2, FALSE)</f>
        <v>UK</v>
      </c>
      <c r="E2908" t="s">
        <v>33</v>
      </c>
      <c r="F2908">
        <v>2020</v>
      </c>
      <c r="G2908" t="s">
        <v>83</v>
      </c>
      <c r="H2908">
        <f t="shared" si="45"/>
        <v>6</v>
      </c>
      <c r="I2908" s="3">
        <f>DATE(Table1[[#This Row],[Year]],Table1[[#This Row],[Month_Number]],1)</f>
        <v>43983</v>
      </c>
      <c r="J2908" t="s">
        <v>84</v>
      </c>
      <c r="K2908" t="s">
        <v>835</v>
      </c>
      <c r="L2908" t="s">
        <v>37</v>
      </c>
      <c r="M2908">
        <v>4</v>
      </c>
      <c r="N2908" t="s">
        <v>128</v>
      </c>
      <c r="O2908">
        <v>0</v>
      </c>
      <c r="P2908">
        <v>2</v>
      </c>
      <c r="Q2908" t="s">
        <v>72</v>
      </c>
      <c r="R2908" t="s">
        <v>40</v>
      </c>
      <c r="S2908" t="s">
        <v>73</v>
      </c>
      <c r="T2908" t="s">
        <v>63</v>
      </c>
      <c r="U2908" t="s">
        <v>89</v>
      </c>
      <c r="V2908">
        <v>54</v>
      </c>
      <c r="W2908">
        <v>19</v>
      </c>
      <c r="X2908" t="str">
        <f>IF(Table1[[#This Row],[Driver Age]]&lt;25,"(&lt;25) Young",IF(Table1[[#This Row],[Driver Age]]&lt;=60,"(25–60) Adult","(&gt;60) Senior"))</f>
        <v>(&lt;25) Young</v>
      </c>
      <c r="Y2908" t="s">
        <v>44</v>
      </c>
      <c r="Z2908" t="s">
        <v>107</v>
      </c>
      <c r="AA2908" t="s">
        <v>76</v>
      </c>
      <c r="AB2908" t="s">
        <v>97</v>
      </c>
      <c r="AC2908">
        <v>13</v>
      </c>
      <c r="AD2908" t="s">
        <v>135</v>
      </c>
      <c r="AE2908" t="s">
        <v>48</v>
      </c>
      <c r="AF2908" t="s">
        <v>26</v>
      </c>
      <c r="AG2908" t="s">
        <v>50</v>
      </c>
      <c r="AH2908">
        <v>0</v>
      </c>
      <c r="AI2908" t="s">
        <v>168</v>
      </c>
      <c r="AJ2908" t="s">
        <v>52</v>
      </c>
    </row>
    <row r="2909" spans="1:36">
      <c r="A2909" t="s">
        <v>4324</v>
      </c>
      <c r="B2909">
        <f>1</f>
        <v>1</v>
      </c>
      <c r="C2909" t="s">
        <v>177</v>
      </c>
      <c r="D2909" t="str">
        <f>VLOOKUP(Table1[[#This Row],[State Name]], Lookup!$A$2:$B$33, 2, FALSE)</f>
        <v>MH</v>
      </c>
      <c r="E2909" t="s">
        <v>203</v>
      </c>
      <c r="F2909">
        <v>2022</v>
      </c>
      <c r="G2909" t="s">
        <v>171</v>
      </c>
      <c r="H2909">
        <f t="shared" si="45"/>
        <v>2</v>
      </c>
      <c r="I2909" s="3">
        <f>DATE(Table1[[#This Row],[Year]],Table1[[#This Row],[Month_Number]],1)</f>
        <v>44593</v>
      </c>
      <c r="J2909" t="s">
        <v>154</v>
      </c>
      <c r="K2909" t="s">
        <v>540</v>
      </c>
      <c r="L2909" t="s">
        <v>59</v>
      </c>
      <c r="M2909">
        <v>1</v>
      </c>
      <c r="N2909" t="s">
        <v>71</v>
      </c>
      <c r="O2909">
        <v>4</v>
      </c>
      <c r="P2909">
        <v>0</v>
      </c>
      <c r="Q2909" t="s">
        <v>87</v>
      </c>
      <c r="R2909" t="s">
        <v>40</v>
      </c>
      <c r="S2909" t="s">
        <v>62</v>
      </c>
      <c r="T2909" t="s">
        <v>105</v>
      </c>
      <c r="U2909" t="s">
        <v>33</v>
      </c>
      <c r="V2909">
        <v>72</v>
      </c>
      <c r="W2909">
        <v>37</v>
      </c>
      <c r="X2909" t="str">
        <f>IF(Table1[[#This Row],[Driver Age]]&lt;25,"(&lt;25) Young",IF(Table1[[#This Row],[Driver Age]]&lt;=60,"(25–60) Adult","(&gt;60) Senior"))</f>
        <v>(25–60) Adult</v>
      </c>
      <c r="Y2909" t="s">
        <v>44</v>
      </c>
      <c r="Z2909" t="s">
        <v>90</v>
      </c>
      <c r="AA2909" t="s">
        <v>76</v>
      </c>
      <c r="AB2909" t="s">
        <v>97</v>
      </c>
      <c r="AC2909">
        <v>22</v>
      </c>
      <c r="AD2909" t="s">
        <v>47</v>
      </c>
      <c r="AE2909" t="s">
        <v>79</v>
      </c>
      <c r="AF2909" t="s">
        <v>26</v>
      </c>
      <c r="AG2909" t="s">
        <v>143</v>
      </c>
      <c r="AH2909">
        <v>0</v>
      </c>
      <c r="AI2909" t="s">
        <v>108</v>
      </c>
      <c r="AJ2909" t="s">
        <v>91</v>
      </c>
    </row>
    <row r="2910" spans="1:36">
      <c r="A2910" t="s">
        <v>4325</v>
      </c>
      <c r="B2910">
        <f>1</f>
        <v>1</v>
      </c>
      <c r="C2910" t="s">
        <v>157</v>
      </c>
      <c r="D2910" t="str">
        <f>VLOOKUP(Table1[[#This Row],[State Name]], Lookup!$A$2:$B$33, 2, FALSE)</f>
        <v>KA</v>
      </c>
      <c r="E2910" t="s">
        <v>158</v>
      </c>
      <c r="F2910">
        <v>2020</v>
      </c>
      <c r="G2910" t="s">
        <v>117</v>
      </c>
      <c r="H2910">
        <f t="shared" si="45"/>
        <v>12</v>
      </c>
      <c r="I2910" s="3">
        <f>DATE(Table1[[#This Row],[Year]],Table1[[#This Row],[Month_Number]],1)</f>
        <v>44166</v>
      </c>
      <c r="J2910" t="s">
        <v>95</v>
      </c>
      <c r="K2910" t="s">
        <v>2753</v>
      </c>
      <c r="L2910" t="s">
        <v>59</v>
      </c>
      <c r="M2910">
        <v>5</v>
      </c>
      <c r="N2910" t="s">
        <v>71</v>
      </c>
      <c r="O2910">
        <v>8</v>
      </c>
      <c r="P2910">
        <v>5</v>
      </c>
      <c r="Q2910" t="s">
        <v>103</v>
      </c>
      <c r="R2910" t="s">
        <v>104</v>
      </c>
      <c r="S2910" t="s">
        <v>73</v>
      </c>
      <c r="T2910" t="s">
        <v>63</v>
      </c>
      <c r="U2910" t="s">
        <v>43</v>
      </c>
      <c r="V2910">
        <v>115</v>
      </c>
      <c r="W2910">
        <v>39</v>
      </c>
      <c r="X2910" t="str">
        <f>IF(Table1[[#This Row],[Driver Age]]&lt;25,"(&lt;25) Young",IF(Table1[[#This Row],[Driver Age]]&lt;=60,"(25–60) Adult","(&gt;60) Senior"))</f>
        <v>(25–60) Adult</v>
      </c>
      <c r="Y2910" t="s">
        <v>44</v>
      </c>
      <c r="Z2910" t="s">
        <v>33</v>
      </c>
      <c r="AA2910" t="s">
        <v>76</v>
      </c>
      <c r="AB2910" t="s">
        <v>46</v>
      </c>
      <c r="AC2910">
        <v>13</v>
      </c>
      <c r="AD2910" t="s">
        <v>135</v>
      </c>
      <c r="AE2910" t="s">
        <v>48</v>
      </c>
      <c r="AF2910" t="s">
        <v>49</v>
      </c>
      <c r="AG2910" t="s">
        <v>50</v>
      </c>
      <c r="AH2910">
        <v>0.62</v>
      </c>
      <c r="AI2910" t="s">
        <v>108</v>
      </c>
      <c r="AJ2910" t="s">
        <v>81</v>
      </c>
    </row>
    <row r="2911" spans="1:36">
      <c r="A2911" t="s">
        <v>4326</v>
      </c>
      <c r="B2911">
        <f>1</f>
        <v>1</v>
      </c>
      <c r="C2911" t="s">
        <v>191</v>
      </c>
      <c r="D2911" t="str">
        <f>VLOOKUP(Table1[[#This Row],[State Name]], Lookup!$A$2:$B$33, 2, FALSE)</f>
        <v>CH</v>
      </c>
      <c r="E2911" t="s">
        <v>33</v>
      </c>
      <c r="F2911">
        <v>2020</v>
      </c>
      <c r="G2911" t="s">
        <v>130</v>
      </c>
      <c r="H2911">
        <f t="shared" si="45"/>
        <v>4</v>
      </c>
      <c r="I2911" s="3">
        <f>DATE(Table1[[#This Row],[Year]],Table1[[#This Row],[Month_Number]],1)</f>
        <v>43922</v>
      </c>
      <c r="J2911" t="s">
        <v>95</v>
      </c>
      <c r="K2911" t="s">
        <v>2010</v>
      </c>
      <c r="L2911" t="s">
        <v>50</v>
      </c>
      <c r="M2911">
        <v>4</v>
      </c>
      <c r="N2911" t="s">
        <v>60</v>
      </c>
      <c r="O2911">
        <v>1</v>
      </c>
      <c r="P2911">
        <v>4</v>
      </c>
      <c r="Q2911" t="s">
        <v>72</v>
      </c>
      <c r="R2911" t="s">
        <v>104</v>
      </c>
      <c r="S2911" t="s">
        <v>62</v>
      </c>
      <c r="T2911" t="s">
        <v>63</v>
      </c>
      <c r="U2911" t="s">
        <v>89</v>
      </c>
      <c r="V2911">
        <v>73</v>
      </c>
      <c r="W2911">
        <v>27</v>
      </c>
      <c r="X2911" t="str">
        <f>IF(Table1[[#This Row],[Driver Age]]&lt;25,"(&lt;25) Young",IF(Table1[[#This Row],[Driver Age]]&lt;=60,"(25–60) Adult","(&gt;60) Senior"))</f>
        <v>(25–60) Adult</v>
      </c>
      <c r="Y2911" t="s">
        <v>75</v>
      </c>
      <c r="Z2911" t="s">
        <v>33</v>
      </c>
      <c r="AA2911" t="s">
        <v>45</v>
      </c>
      <c r="AB2911" t="s">
        <v>46</v>
      </c>
      <c r="AC2911">
        <v>5</v>
      </c>
      <c r="AD2911" t="s">
        <v>78</v>
      </c>
      <c r="AE2911" t="s">
        <v>48</v>
      </c>
      <c r="AF2911" t="s">
        <v>49</v>
      </c>
      <c r="AG2911" t="s">
        <v>50</v>
      </c>
      <c r="AH2911">
        <v>4</v>
      </c>
      <c r="AI2911" t="s">
        <v>80</v>
      </c>
      <c r="AJ2911" t="s">
        <v>91</v>
      </c>
    </row>
    <row r="2912" spans="1:36">
      <c r="A2912" t="s">
        <v>4327</v>
      </c>
      <c r="B2912">
        <f>1</f>
        <v>1</v>
      </c>
      <c r="C2912" t="s">
        <v>253</v>
      </c>
      <c r="D2912" t="str">
        <f>VLOOKUP(Table1[[#This Row],[State Name]], Lookup!$A$2:$B$33, 2, FALSE)</f>
        <v>UK</v>
      </c>
      <c r="E2912" t="s">
        <v>33</v>
      </c>
      <c r="F2912">
        <v>2023</v>
      </c>
      <c r="G2912" t="s">
        <v>83</v>
      </c>
      <c r="H2912">
        <f t="shared" si="45"/>
        <v>6</v>
      </c>
      <c r="I2912" s="3">
        <f>DATE(Table1[[#This Row],[Year]],Table1[[#This Row],[Month_Number]],1)</f>
        <v>45078</v>
      </c>
      <c r="J2912" t="s">
        <v>101</v>
      </c>
      <c r="K2912" t="s">
        <v>3794</v>
      </c>
      <c r="L2912" t="s">
        <v>59</v>
      </c>
      <c r="M2912">
        <v>2</v>
      </c>
      <c r="N2912" t="s">
        <v>162</v>
      </c>
      <c r="O2912">
        <v>2</v>
      </c>
      <c r="P2912">
        <v>3</v>
      </c>
      <c r="Q2912" t="s">
        <v>72</v>
      </c>
      <c r="R2912" t="s">
        <v>88</v>
      </c>
      <c r="S2912" t="s">
        <v>41</v>
      </c>
      <c r="T2912" t="s">
        <v>42</v>
      </c>
      <c r="U2912" t="s">
        <v>33</v>
      </c>
      <c r="V2912">
        <v>85</v>
      </c>
      <c r="W2912">
        <v>29</v>
      </c>
      <c r="X2912" t="str">
        <f>IF(Table1[[#This Row],[Driver Age]]&lt;25,"(&lt;25) Young",IF(Table1[[#This Row],[Driver Age]]&lt;=60,"(25–60) Adult","(&gt;60) Senior"))</f>
        <v>(25–60) Adult</v>
      </c>
      <c r="Y2912" t="s">
        <v>75</v>
      </c>
      <c r="Z2912" t="s">
        <v>107</v>
      </c>
      <c r="AA2912" t="s">
        <v>45</v>
      </c>
      <c r="AB2912" t="s">
        <v>46</v>
      </c>
      <c r="AC2912">
        <v>17</v>
      </c>
      <c r="AD2912" t="s">
        <v>114</v>
      </c>
      <c r="AE2912" t="s">
        <v>79</v>
      </c>
      <c r="AF2912" t="s">
        <v>49</v>
      </c>
      <c r="AG2912" t="s">
        <v>50</v>
      </c>
      <c r="AH2912">
        <v>1.5</v>
      </c>
      <c r="AI2912" t="s">
        <v>80</v>
      </c>
      <c r="AJ2912" t="s">
        <v>91</v>
      </c>
    </row>
    <row r="2913" spans="1:36">
      <c r="A2913" t="s">
        <v>4328</v>
      </c>
      <c r="B2913">
        <f>1</f>
        <v>1</v>
      </c>
      <c r="C2913" t="s">
        <v>307</v>
      </c>
      <c r="D2913" t="str">
        <f>VLOOKUP(Table1[[#This Row],[State Name]], Lookup!$A$2:$B$33, 2, FALSE)</f>
        <v>DL</v>
      </c>
      <c r="E2913" t="s">
        <v>472</v>
      </c>
      <c r="F2913">
        <v>2020</v>
      </c>
      <c r="G2913" t="s">
        <v>56</v>
      </c>
      <c r="H2913">
        <f t="shared" si="45"/>
        <v>1</v>
      </c>
      <c r="I2913" s="3">
        <f>DATE(Table1[[#This Row],[Year]],Table1[[#This Row],[Month_Number]],1)</f>
        <v>43831</v>
      </c>
      <c r="J2913" t="s">
        <v>146</v>
      </c>
      <c r="K2913" t="s">
        <v>2823</v>
      </c>
      <c r="L2913" t="s">
        <v>59</v>
      </c>
      <c r="M2913">
        <v>1</v>
      </c>
      <c r="N2913" t="s">
        <v>162</v>
      </c>
      <c r="O2913">
        <v>0</v>
      </c>
      <c r="P2913">
        <v>4</v>
      </c>
      <c r="Q2913" t="s">
        <v>39</v>
      </c>
      <c r="R2913" t="s">
        <v>88</v>
      </c>
      <c r="S2913" t="s">
        <v>73</v>
      </c>
      <c r="T2913" t="s">
        <v>74</v>
      </c>
      <c r="U2913" t="s">
        <v>89</v>
      </c>
      <c r="V2913">
        <v>30</v>
      </c>
      <c r="W2913">
        <v>23</v>
      </c>
      <c r="X2913" t="str">
        <f>IF(Table1[[#This Row],[Driver Age]]&lt;25,"(&lt;25) Young",IF(Table1[[#This Row],[Driver Age]]&lt;=60,"(25–60) Adult","(&gt;60) Senior"))</f>
        <v>(&lt;25) Young</v>
      </c>
      <c r="Y2913" t="s">
        <v>75</v>
      </c>
      <c r="Z2913" t="s">
        <v>107</v>
      </c>
      <c r="AA2913" t="s">
        <v>45</v>
      </c>
      <c r="AB2913" t="s">
        <v>64</v>
      </c>
      <c r="AC2913">
        <v>9</v>
      </c>
      <c r="AD2913" t="s">
        <v>78</v>
      </c>
      <c r="AE2913" t="s">
        <v>48</v>
      </c>
      <c r="AF2913" t="s">
        <v>49</v>
      </c>
      <c r="AG2913" t="s">
        <v>50</v>
      </c>
      <c r="AH2913">
        <v>0</v>
      </c>
      <c r="AI2913" t="s">
        <v>168</v>
      </c>
      <c r="AJ2913" t="s">
        <v>109</v>
      </c>
    </row>
    <row r="2914" spans="1:36">
      <c r="A2914" t="s">
        <v>4329</v>
      </c>
      <c r="B2914">
        <f>1</f>
        <v>1</v>
      </c>
      <c r="C2914" t="s">
        <v>270</v>
      </c>
      <c r="D2914" t="str">
        <f>VLOOKUP(Table1[[#This Row],[State Name]], Lookup!$A$2:$B$33, 2, FALSE)</f>
        <v>HR</v>
      </c>
      <c r="E2914" t="s">
        <v>33</v>
      </c>
      <c r="F2914">
        <v>2019</v>
      </c>
      <c r="G2914" t="s">
        <v>83</v>
      </c>
      <c r="H2914">
        <f t="shared" si="45"/>
        <v>6</v>
      </c>
      <c r="I2914" s="3">
        <f>DATE(Table1[[#This Row],[Year]],Table1[[#This Row],[Month_Number]],1)</f>
        <v>43617</v>
      </c>
      <c r="J2914" t="s">
        <v>57</v>
      </c>
      <c r="K2914" t="s">
        <v>1473</v>
      </c>
      <c r="L2914" t="s">
        <v>50</v>
      </c>
      <c r="M2914">
        <v>3</v>
      </c>
      <c r="N2914" t="s">
        <v>38</v>
      </c>
      <c r="O2914">
        <v>2</v>
      </c>
      <c r="P2914">
        <v>5</v>
      </c>
      <c r="Q2914" t="s">
        <v>39</v>
      </c>
      <c r="R2914" t="s">
        <v>88</v>
      </c>
      <c r="S2914" t="s">
        <v>62</v>
      </c>
      <c r="T2914" t="s">
        <v>42</v>
      </c>
      <c r="U2914" t="s">
        <v>106</v>
      </c>
      <c r="V2914">
        <v>41</v>
      </c>
      <c r="W2914">
        <v>31</v>
      </c>
      <c r="X2914" t="str">
        <f>IF(Table1[[#This Row],[Driver Age]]&lt;25,"(&lt;25) Young",IF(Table1[[#This Row],[Driver Age]]&lt;=60,"(25–60) Adult","(&gt;60) Senior"))</f>
        <v>(25–60) Adult</v>
      </c>
      <c r="Y2914" t="s">
        <v>75</v>
      </c>
      <c r="Z2914" t="s">
        <v>90</v>
      </c>
      <c r="AA2914" t="s">
        <v>45</v>
      </c>
      <c r="AB2914" t="s">
        <v>46</v>
      </c>
      <c r="AC2914">
        <v>20</v>
      </c>
      <c r="AD2914" t="s">
        <v>114</v>
      </c>
      <c r="AE2914" t="s">
        <v>65</v>
      </c>
      <c r="AF2914" t="s">
        <v>49</v>
      </c>
      <c r="AG2914" t="s">
        <v>50</v>
      </c>
      <c r="AH2914">
        <v>2.5</v>
      </c>
      <c r="AI2914" t="s">
        <v>80</v>
      </c>
      <c r="AJ2914" t="s">
        <v>109</v>
      </c>
    </row>
    <row r="2915" spans="1:36">
      <c r="A2915" t="s">
        <v>4330</v>
      </c>
      <c r="B2915">
        <f>1</f>
        <v>1</v>
      </c>
      <c r="C2915" t="s">
        <v>183</v>
      </c>
      <c r="D2915" t="str">
        <f>VLOOKUP(Table1[[#This Row],[State Name]], Lookup!$A$2:$B$33, 2, FALSE)</f>
        <v>TN</v>
      </c>
      <c r="E2915" t="s">
        <v>503</v>
      </c>
      <c r="F2915">
        <v>2022</v>
      </c>
      <c r="G2915" t="s">
        <v>138</v>
      </c>
      <c r="H2915">
        <f t="shared" si="45"/>
        <v>9</v>
      </c>
      <c r="I2915" s="3">
        <f>DATE(Table1[[#This Row],[Year]],Table1[[#This Row],[Month_Number]],1)</f>
        <v>44805</v>
      </c>
      <c r="J2915" t="s">
        <v>35</v>
      </c>
      <c r="K2915" t="s">
        <v>4331</v>
      </c>
      <c r="L2915" t="s">
        <v>59</v>
      </c>
      <c r="M2915">
        <v>5</v>
      </c>
      <c r="N2915" t="s">
        <v>86</v>
      </c>
      <c r="O2915">
        <v>2</v>
      </c>
      <c r="P2915">
        <v>4</v>
      </c>
      <c r="Q2915" t="s">
        <v>39</v>
      </c>
      <c r="R2915" t="s">
        <v>104</v>
      </c>
      <c r="S2915" t="s">
        <v>120</v>
      </c>
      <c r="T2915" t="s">
        <v>42</v>
      </c>
      <c r="U2915" t="s">
        <v>43</v>
      </c>
      <c r="V2915">
        <v>64</v>
      </c>
      <c r="W2915">
        <v>64</v>
      </c>
      <c r="X2915" t="str">
        <f>IF(Table1[[#This Row],[Driver Age]]&lt;25,"(&lt;25) Young",IF(Table1[[#This Row],[Driver Age]]&lt;=60,"(25–60) Adult","(&gt;60) Senior"))</f>
        <v>(&gt;60) Senior</v>
      </c>
      <c r="Y2915" t="s">
        <v>44</v>
      </c>
      <c r="Z2915" t="s">
        <v>90</v>
      </c>
      <c r="AA2915" t="s">
        <v>76</v>
      </c>
      <c r="AB2915" t="s">
        <v>77</v>
      </c>
      <c r="AC2915">
        <v>5</v>
      </c>
      <c r="AD2915" t="s">
        <v>78</v>
      </c>
      <c r="AE2915" t="s">
        <v>79</v>
      </c>
      <c r="AF2915" t="s">
        <v>49</v>
      </c>
      <c r="AG2915" t="s">
        <v>50</v>
      </c>
      <c r="AH2915">
        <v>2</v>
      </c>
      <c r="AI2915" t="s">
        <v>66</v>
      </c>
      <c r="AJ2915" t="s">
        <v>52</v>
      </c>
    </row>
    <row r="2916" spans="1:36">
      <c r="A2916" t="s">
        <v>4332</v>
      </c>
      <c r="B2916">
        <f>1</f>
        <v>1</v>
      </c>
      <c r="C2916" t="s">
        <v>166</v>
      </c>
      <c r="D2916" t="str">
        <f>VLOOKUP(Table1[[#This Row],[State Name]], Lookup!$A$2:$B$33, 2, FALSE)</f>
        <v>MP</v>
      </c>
      <c r="E2916" t="s">
        <v>33</v>
      </c>
      <c r="F2916">
        <v>2018</v>
      </c>
      <c r="G2916" t="s">
        <v>111</v>
      </c>
      <c r="H2916">
        <f t="shared" si="45"/>
        <v>10</v>
      </c>
      <c r="I2916" s="3">
        <f>DATE(Table1[[#This Row],[Year]],Table1[[#This Row],[Month_Number]],1)</f>
        <v>43374</v>
      </c>
      <c r="J2916" t="s">
        <v>57</v>
      </c>
      <c r="K2916" t="s">
        <v>863</v>
      </c>
      <c r="L2916" t="s">
        <v>50</v>
      </c>
      <c r="M2916">
        <v>1</v>
      </c>
      <c r="N2916" t="s">
        <v>71</v>
      </c>
      <c r="O2916">
        <v>8</v>
      </c>
      <c r="P2916">
        <v>2</v>
      </c>
      <c r="Q2916" t="s">
        <v>103</v>
      </c>
      <c r="R2916" t="s">
        <v>61</v>
      </c>
      <c r="S2916" t="s">
        <v>73</v>
      </c>
      <c r="T2916" t="s">
        <v>42</v>
      </c>
      <c r="U2916" t="s">
        <v>106</v>
      </c>
      <c r="V2916">
        <v>67</v>
      </c>
      <c r="W2916">
        <v>60</v>
      </c>
      <c r="X2916" t="str">
        <f>IF(Table1[[#This Row],[Driver Age]]&lt;25,"(&lt;25) Young",IF(Table1[[#This Row],[Driver Age]]&lt;=60,"(25–60) Adult","(&gt;60) Senior"))</f>
        <v>(25–60) Adult</v>
      </c>
      <c r="Y2916" t="s">
        <v>44</v>
      </c>
      <c r="Z2916" t="s">
        <v>90</v>
      </c>
      <c r="AA2916" t="s">
        <v>45</v>
      </c>
      <c r="AB2916" t="s">
        <v>64</v>
      </c>
      <c r="AC2916">
        <v>3</v>
      </c>
      <c r="AD2916" t="s">
        <v>47</v>
      </c>
      <c r="AE2916" t="s">
        <v>65</v>
      </c>
      <c r="AF2916" t="s">
        <v>49</v>
      </c>
      <c r="AG2916" t="s">
        <v>50</v>
      </c>
      <c r="AH2916">
        <v>0.25</v>
      </c>
      <c r="AI2916" t="s">
        <v>66</v>
      </c>
      <c r="AJ2916" t="s">
        <v>52</v>
      </c>
    </row>
    <row r="2917" spans="1:36">
      <c r="A2917" t="s">
        <v>4333</v>
      </c>
      <c r="B2917">
        <f>1</f>
        <v>1</v>
      </c>
      <c r="C2917" t="s">
        <v>286</v>
      </c>
      <c r="D2917" t="str">
        <f>VLOOKUP(Table1[[#This Row],[State Name]], Lookup!$A$2:$B$33, 2, FALSE)</f>
        <v>GA</v>
      </c>
      <c r="E2917" t="s">
        <v>33</v>
      </c>
      <c r="F2917">
        <v>2019</v>
      </c>
      <c r="G2917" t="s">
        <v>111</v>
      </c>
      <c r="H2917">
        <f t="shared" si="45"/>
        <v>10</v>
      </c>
      <c r="I2917" s="3">
        <f>DATE(Table1[[#This Row],[Year]],Table1[[#This Row],[Month_Number]],1)</f>
        <v>43739</v>
      </c>
      <c r="J2917" t="s">
        <v>101</v>
      </c>
      <c r="K2917" t="s">
        <v>319</v>
      </c>
      <c r="L2917" t="s">
        <v>37</v>
      </c>
      <c r="M2917">
        <v>4</v>
      </c>
      <c r="N2917" t="s">
        <v>38</v>
      </c>
      <c r="O2917">
        <v>7</v>
      </c>
      <c r="P2917">
        <v>2</v>
      </c>
      <c r="Q2917" t="s">
        <v>39</v>
      </c>
      <c r="R2917" t="s">
        <v>104</v>
      </c>
      <c r="S2917" t="s">
        <v>62</v>
      </c>
      <c r="T2917" t="s">
        <v>42</v>
      </c>
      <c r="U2917" t="s">
        <v>106</v>
      </c>
      <c r="V2917">
        <v>100</v>
      </c>
      <c r="W2917">
        <v>34</v>
      </c>
      <c r="X2917" t="str">
        <f>IF(Table1[[#This Row],[Driver Age]]&lt;25,"(&lt;25) Young",IF(Table1[[#This Row],[Driver Age]]&lt;=60,"(25–60) Adult","(&gt;60) Senior"))</f>
        <v>(25–60) Adult</v>
      </c>
      <c r="Y2917" t="s">
        <v>44</v>
      </c>
      <c r="Z2917" t="s">
        <v>90</v>
      </c>
      <c r="AA2917" t="s">
        <v>76</v>
      </c>
      <c r="AB2917" t="s">
        <v>64</v>
      </c>
      <c r="AC2917">
        <v>15</v>
      </c>
      <c r="AD2917" t="s">
        <v>135</v>
      </c>
      <c r="AE2917" t="s">
        <v>65</v>
      </c>
      <c r="AF2917" t="s">
        <v>49</v>
      </c>
      <c r="AG2917" t="s">
        <v>50</v>
      </c>
      <c r="AH2917">
        <v>0.28999999999999998</v>
      </c>
      <c r="AI2917" t="s">
        <v>80</v>
      </c>
      <c r="AJ2917" t="s">
        <v>67</v>
      </c>
    </row>
    <row r="2918" spans="1:36">
      <c r="A2918" t="s">
        <v>4334</v>
      </c>
      <c r="B2918">
        <f>1</f>
        <v>1</v>
      </c>
      <c r="C2918" t="s">
        <v>270</v>
      </c>
      <c r="D2918" t="str">
        <f>VLOOKUP(Table1[[#This Row],[State Name]], Lookup!$A$2:$B$33, 2, FALSE)</f>
        <v>HR</v>
      </c>
      <c r="E2918" t="s">
        <v>33</v>
      </c>
      <c r="F2918">
        <v>2023</v>
      </c>
      <c r="G2918" t="s">
        <v>83</v>
      </c>
      <c r="H2918">
        <f t="shared" si="45"/>
        <v>6</v>
      </c>
      <c r="I2918" s="3">
        <f>DATE(Table1[[#This Row],[Year]],Table1[[#This Row],[Month_Number]],1)</f>
        <v>45078</v>
      </c>
      <c r="J2918" t="s">
        <v>154</v>
      </c>
      <c r="K2918" t="s">
        <v>4335</v>
      </c>
      <c r="L2918" t="s">
        <v>50</v>
      </c>
      <c r="M2918">
        <v>5</v>
      </c>
      <c r="N2918" t="s">
        <v>71</v>
      </c>
      <c r="O2918">
        <v>8</v>
      </c>
      <c r="P2918">
        <v>2</v>
      </c>
      <c r="Q2918" t="s">
        <v>119</v>
      </c>
      <c r="R2918" t="s">
        <v>104</v>
      </c>
      <c r="S2918" t="s">
        <v>73</v>
      </c>
      <c r="T2918" t="s">
        <v>105</v>
      </c>
      <c r="U2918" t="s">
        <v>89</v>
      </c>
      <c r="V2918">
        <v>109</v>
      </c>
      <c r="W2918">
        <v>48</v>
      </c>
      <c r="X2918" t="str">
        <f>IF(Table1[[#This Row],[Driver Age]]&lt;25,"(&lt;25) Young",IF(Table1[[#This Row],[Driver Age]]&lt;=60,"(25–60) Adult","(&gt;60) Senior"))</f>
        <v>(25–60) Adult</v>
      </c>
      <c r="Y2918" t="s">
        <v>44</v>
      </c>
      <c r="Z2918" t="s">
        <v>33</v>
      </c>
      <c r="AA2918" t="s">
        <v>45</v>
      </c>
      <c r="AB2918" t="s">
        <v>46</v>
      </c>
      <c r="AC2918">
        <v>9</v>
      </c>
      <c r="AD2918" t="s">
        <v>78</v>
      </c>
      <c r="AE2918" t="s">
        <v>79</v>
      </c>
      <c r="AF2918" t="s">
        <v>26</v>
      </c>
      <c r="AG2918" t="s">
        <v>50</v>
      </c>
      <c r="AH2918">
        <v>0.25</v>
      </c>
      <c r="AI2918" t="s">
        <v>108</v>
      </c>
      <c r="AJ2918" t="s">
        <v>67</v>
      </c>
    </row>
    <row r="2919" spans="1:36">
      <c r="A2919" t="s">
        <v>4336</v>
      </c>
      <c r="B2919">
        <f>1</f>
        <v>1</v>
      </c>
      <c r="C2919" t="s">
        <v>270</v>
      </c>
      <c r="D2919" t="str">
        <f>VLOOKUP(Table1[[#This Row],[State Name]], Lookup!$A$2:$B$33, 2, FALSE)</f>
        <v>HR</v>
      </c>
      <c r="E2919" t="s">
        <v>33</v>
      </c>
      <c r="F2919">
        <v>2021</v>
      </c>
      <c r="G2919" t="s">
        <v>56</v>
      </c>
      <c r="H2919">
        <f t="shared" si="45"/>
        <v>1</v>
      </c>
      <c r="I2919" s="3">
        <f>DATE(Table1[[#This Row],[Year]],Table1[[#This Row],[Month_Number]],1)</f>
        <v>44197</v>
      </c>
      <c r="J2919" t="s">
        <v>95</v>
      </c>
      <c r="K2919" t="s">
        <v>1885</v>
      </c>
      <c r="L2919" t="s">
        <v>37</v>
      </c>
      <c r="M2919">
        <v>3</v>
      </c>
      <c r="N2919" t="s">
        <v>128</v>
      </c>
      <c r="O2919">
        <v>7</v>
      </c>
      <c r="P2919">
        <v>2</v>
      </c>
      <c r="Q2919" t="s">
        <v>39</v>
      </c>
      <c r="R2919" t="s">
        <v>40</v>
      </c>
      <c r="S2919" t="s">
        <v>120</v>
      </c>
      <c r="T2919" t="s">
        <v>74</v>
      </c>
      <c r="U2919" t="s">
        <v>89</v>
      </c>
      <c r="V2919">
        <v>36</v>
      </c>
      <c r="W2919">
        <v>46</v>
      </c>
      <c r="X2919" t="str">
        <f>IF(Table1[[#This Row],[Driver Age]]&lt;25,"(&lt;25) Young",IF(Table1[[#This Row],[Driver Age]]&lt;=60,"(25–60) Adult","(&gt;60) Senior"))</f>
        <v>(25–60) Adult</v>
      </c>
      <c r="Y2919" t="s">
        <v>44</v>
      </c>
      <c r="Z2919" t="s">
        <v>33</v>
      </c>
      <c r="AA2919" t="s">
        <v>45</v>
      </c>
      <c r="AB2919" t="s">
        <v>77</v>
      </c>
      <c r="AC2919">
        <v>8</v>
      </c>
      <c r="AD2919" t="s">
        <v>78</v>
      </c>
      <c r="AE2919" t="s">
        <v>48</v>
      </c>
      <c r="AF2919" t="s">
        <v>49</v>
      </c>
      <c r="AG2919" t="s">
        <v>50</v>
      </c>
      <c r="AH2919">
        <v>0.28999999999999998</v>
      </c>
      <c r="AI2919" t="s">
        <v>108</v>
      </c>
      <c r="AJ2919" t="s">
        <v>109</v>
      </c>
    </row>
    <row r="2920" spans="1:36">
      <c r="A2920" t="s">
        <v>4337</v>
      </c>
      <c r="B2920">
        <f>1</f>
        <v>1</v>
      </c>
      <c r="C2920" t="s">
        <v>116</v>
      </c>
      <c r="D2920" t="str">
        <f>VLOOKUP(Table1[[#This Row],[State Name]], Lookup!$A$2:$B$33, 2, FALSE)</f>
        <v>HP</v>
      </c>
      <c r="E2920" t="s">
        <v>33</v>
      </c>
      <c r="F2920">
        <v>2018</v>
      </c>
      <c r="G2920" t="s">
        <v>56</v>
      </c>
      <c r="H2920">
        <f t="shared" si="45"/>
        <v>1</v>
      </c>
      <c r="I2920" s="3">
        <f>DATE(Table1[[#This Row],[Year]],Table1[[#This Row],[Month_Number]],1)</f>
        <v>43101</v>
      </c>
      <c r="J2920" t="s">
        <v>84</v>
      </c>
      <c r="K2920" t="s">
        <v>3033</v>
      </c>
      <c r="L2920" t="s">
        <v>59</v>
      </c>
      <c r="M2920">
        <v>5</v>
      </c>
      <c r="N2920" t="s">
        <v>71</v>
      </c>
      <c r="O2920">
        <v>1</v>
      </c>
      <c r="P2920">
        <v>1</v>
      </c>
      <c r="Q2920" t="s">
        <v>87</v>
      </c>
      <c r="R2920" t="s">
        <v>104</v>
      </c>
      <c r="S2920" t="s">
        <v>41</v>
      </c>
      <c r="T2920" t="s">
        <v>63</v>
      </c>
      <c r="U2920" t="s">
        <v>43</v>
      </c>
      <c r="V2920">
        <v>107</v>
      </c>
      <c r="W2920">
        <v>28</v>
      </c>
      <c r="X2920" t="str">
        <f>IF(Table1[[#This Row],[Driver Age]]&lt;25,"(&lt;25) Young",IF(Table1[[#This Row],[Driver Age]]&lt;=60,"(25–60) Adult","(&gt;60) Senior"))</f>
        <v>(25–60) Adult</v>
      </c>
      <c r="Y2920" t="s">
        <v>75</v>
      </c>
      <c r="Z2920" t="s">
        <v>107</v>
      </c>
      <c r="AA2920" t="s">
        <v>45</v>
      </c>
      <c r="AB2920" t="s">
        <v>64</v>
      </c>
      <c r="AC2920">
        <v>10</v>
      </c>
      <c r="AD2920" t="s">
        <v>78</v>
      </c>
      <c r="AE2920" t="s">
        <v>65</v>
      </c>
      <c r="AF2920" t="s">
        <v>26</v>
      </c>
      <c r="AG2920" t="s">
        <v>50</v>
      </c>
      <c r="AH2920">
        <v>1</v>
      </c>
      <c r="AI2920" t="s">
        <v>80</v>
      </c>
      <c r="AJ2920" t="s">
        <v>67</v>
      </c>
    </row>
    <row r="2921" spans="1:36">
      <c r="A2921" t="s">
        <v>4338</v>
      </c>
      <c r="B2921">
        <f>1</f>
        <v>1</v>
      </c>
      <c r="C2921" t="s">
        <v>152</v>
      </c>
      <c r="D2921" t="str">
        <f>VLOOKUP(Table1[[#This Row],[State Name]], Lookup!$A$2:$B$33, 2, FALSE)</f>
        <v>AP</v>
      </c>
      <c r="E2921" t="s">
        <v>273</v>
      </c>
      <c r="F2921">
        <v>2020</v>
      </c>
      <c r="G2921" t="s">
        <v>111</v>
      </c>
      <c r="H2921">
        <f t="shared" si="45"/>
        <v>10</v>
      </c>
      <c r="I2921" s="3">
        <f>DATE(Table1[[#This Row],[Year]],Table1[[#This Row],[Month_Number]],1)</f>
        <v>44105</v>
      </c>
      <c r="J2921" t="s">
        <v>154</v>
      </c>
      <c r="K2921" t="s">
        <v>1717</v>
      </c>
      <c r="L2921" t="s">
        <v>59</v>
      </c>
      <c r="M2921">
        <v>5</v>
      </c>
      <c r="N2921" t="s">
        <v>128</v>
      </c>
      <c r="O2921">
        <v>6</v>
      </c>
      <c r="P2921">
        <v>3</v>
      </c>
      <c r="Q2921" t="s">
        <v>103</v>
      </c>
      <c r="R2921" t="s">
        <v>104</v>
      </c>
      <c r="S2921" t="s">
        <v>41</v>
      </c>
      <c r="T2921" t="s">
        <v>63</v>
      </c>
      <c r="U2921" t="s">
        <v>33</v>
      </c>
      <c r="V2921">
        <v>33</v>
      </c>
      <c r="W2921">
        <v>29</v>
      </c>
      <c r="X2921" t="str">
        <f>IF(Table1[[#This Row],[Driver Age]]&lt;25,"(&lt;25) Young",IF(Table1[[#This Row],[Driver Age]]&lt;=60,"(25–60) Adult","(&gt;60) Senior"))</f>
        <v>(25–60) Adult</v>
      </c>
      <c r="Y2921" t="s">
        <v>44</v>
      </c>
      <c r="Z2921" t="s">
        <v>90</v>
      </c>
      <c r="AA2921" t="s">
        <v>45</v>
      </c>
      <c r="AB2921" t="s">
        <v>64</v>
      </c>
      <c r="AC2921">
        <v>11</v>
      </c>
      <c r="AD2921" t="s">
        <v>78</v>
      </c>
      <c r="AE2921" t="s">
        <v>48</v>
      </c>
      <c r="AF2921" t="s">
        <v>26</v>
      </c>
      <c r="AG2921" t="s">
        <v>50</v>
      </c>
      <c r="AH2921">
        <v>0.5</v>
      </c>
      <c r="AI2921" t="s">
        <v>80</v>
      </c>
      <c r="AJ2921" t="s">
        <v>109</v>
      </c>
    </row>
    <row r="2922" spans="1:36">
      <c r="A2922" t="s">
        <v>4339</v>
      </c>
      <c r="B2922">
        <f>1</f>
        <v>1</v>
      </c>
      <c r="C2922" t="s">
        <v>93</v>
      </c>
      <c r="D2922" t="str">
        <f>VLOOKUP(Table1[[#This Row],[State Name]], Lookup!$A$2:$B$33, 2, FALSE)</f>
        <v>SK</v>
      </c>
      <c r="E2922" t="s">
        <v>33</v>
      </c>
      <c r="F2922">
        <v>2019</v>
      </c>
      <c r="G2922" t="s">
        <v>130</v>
      </c>
      <c r="H2922">
        <f t="shared" si="45"/>
        <v>4</v>
      </c>
      <c r="I2922" s="3">
        <f>DATE(Table1[[#This Row],[Year]],Table1[[#This Row],[Month_Number]],1)</f>
        <v>43556</v>
      </c>
      <c r="J2922" t="s">
        <v>57</v>
      </c>
      <c r="K2922" t="s">
        <v>632</v>
      </c>
      <c r="L2922" t="s">
        <v>50</v>
      </c>
      <c r="M2922">
        <v>1</v>
      </c>
      <c r="N2922" t="s">
        <v>162</v>
      </c>
      <c r="O2922">
        <v>3</v>
      </c>
      <c r="P2922">
        <v>0</v>
      </c>
      <c r="Q2922" t="s">
        <v>87</v>
      </c>
      <c r="R2922" t="s">
        <v>40</v>
      </c>
      <c r="S2922" t="s">
        <v>62</v>
      </c>
      <c r="T2922" t="s">
        <v>42</v>
      </c>
      <c r="U2922" t="s">
        <v>106</v>
      </c>
      <c r="V2922">
        <v>38</v>
      </c>
      <c r="W2922">
        <v>60</v>
      </c>
      <c r="X2922" t="str">
        <f>IF(Table1[[#This Row],[Driver Age]]&lt;25,"(&lt;25) Young",IF(Table1[[#This Row],[Driver Age]]&lt;=60,"(25–60) Adult","(&gt;60) Senior"))</f>
        <v>(25–60) Adult</v>
      </c>
      <c r="Y2922" t="s">
        <v>75</v>
      </c>
      <c r="Z2922" t="s">
        <v>90</v>
      </c>
      <c r="AA2922" t="s">
        <v>76</v>
      </c>
      <c r="AB2922" t="s">
        <v>46</v>
      </c>
      <c r="AC2922">
        <v>8</v>
      </c>
      <c r="AD2922" t="s">
        <v>78</v>
      </c>
      <c r="AE2922" t="s">
        <v>65</v>
      </c>
      <c r="AF2922" t="s">
        <v>49</v>
      </c>
      <c r="AG2922" t="s">
        <v>143</v>
      </c>
      <c r="AH2922">
        <v>0</v>
      </c>
      <c r="AI2922" t="s">
        <v>66</v>
      </c>
      <c r="AJ2922" t="s">
        <v>109</v>
      </c>
    </row>
    <row r="2923" spans="1:36">
      <c r="A2923" t="s">
        <v>4340</v>
      </c>
      <c r="B2923">
        <f>1</f>
        <v>1</v>
      </c>
      <c r="C2923" t="s">
        <v>116</v>
      </c>
      <c r="D2923" t="str">
        <f>VLOOKUP(Table1[[#This Row],[State Name]], Lookup!$A$2:$B$33, 2, FALSE)</f>
        <v>HP</v>
      </c>
      <c r="E2923" t="s">
        <v>33</v>
      </c>
      <c r="F2923">
        <v>2018</v>
      </c>
      <c r="G2923" t="s">
        <v>192</v>
      </c>
      <c r="H2923">
        <f t="shared" si="45"/>
        <v>3</v>
      </c>
      <c r="I2923" s="3">
        <f>DATE(Table1[[#This Row],[Year]],Table1[[#This Row],[Month_Number]],1)</f>
        <v>43160</v>
      </c>
      <c r="J2923" t="s">
        <v>101</v>
      </c>
      <c r="K2923" t="s">
        <v>876</v>
      </c>
      <c r="L2923" t="s">
        <v>50</v>
      </c>
      <c r="M2923">
        <v>3</v>
      </c>
      <c r="N2923" t="s">
        <v>162</v>
      </c>
      <c r="O2923">
        <v>3</v>
      </c>
      <c r="P2923">
        <v>2</v>
      </c>
      <c r="Q2923" t="s">
        <v>119</v>
      </c>
      <c r="R2923" t="s">
        <v>61</v>
      </c>
      <c r="S2923" t="s">
        <v>62</v>
      </c>
      <c r="T2923" t="s">
        <v>105</v>
      </c>
      <c r="U2923" t="s">
        <v>33</v>
      </c>
      <c r="V2923">
        <v>114</v>
      </c>
      <c r="W2923">
        <v>19</v>
      </c>
      <c r="X2923" t="str">
        <f>IF(Table1[[#This Row],[Driver Age]]&lt;25,"(&lt;25) Young",IF(Table1[[#This Row],[Driver Age]]&lt;=60,"(25–60) Adult","(&gt;60) Senior"))</f>
        <v>(&lt;25) Young</v>
      </c>
      <c r="Y2923" t="s">
        <v>75</v>
      </c>
      <c r="Z2923" t="s">
        <v>33</v>
      </c>
      <c r="AA2923" t="s">
        <v>45</v>
      </c>
      <c r="AB2923" t="s">
        <v>97</v>
      </c>
      <c r="AC2923">
        <v>14</v>
      </c>
      <c r="AD2923" t="s">
        <v>135</v>
      </c>
      <c r="AE2923" t="s">
        <v>65</v>
      </c>
      <c r="AF2923" t="s">
        <v>49</v>
      </c>
      <c r="AG2923" t="s">
        <v>50</v>
      </c>
      <c r="AH2923">
        <v>0.67</v>
      </c>
      <c r="AI2923" t="s">
        <v>168</v>
      </c>
      <c r="AJ2923" t="s">
        <v>81</v>
      </c>
    </row>
    <row r="2924" spans="1:36">
      <c r="A2924" t="s">
        <v>4341</v>
      </c>
      <c r="B2924">
        <f>1</f>
        <v>1</v>
      </c>
      <c r="C2924" t="s">
        <v>157</v>
      </c>
      <c r="D2924" t="str">
        <f>VLOOKUP(Table1[[#This Row],[State Name]], Lookup!$A$2:$B$33, 2, FALSE)</f>
        <v>KA</v>
      </c>
      <c r="E2924" t="s">
        <v>258</v>
      </c>
      <c r="F2924">
        <v>2023</v>
      </c>
      <c r="G2924" t="s">
        <v>124</v>
      </c>
      <c r="H2924">
        <f t="shared" si="45"/>
        <v>7</v>
      </c>
      <c r="I2924" s="3">
        <f>DATE(Table1[[#This Row],[Year]],Table1[[#This Row],[Month_Number]],1)</f>
        <v>45108</v>
      </c>
      <c r="J2924" t="s">
        <v>57</v>
      </c>
      <c r="K2924" t="s">
        <v>4342</v>
      </c>
      <c r="L2924" t="s">
        <v>50</v>
      </c>
      <c r="M2924">
        <v>2</v>
      </c>
      <c r="N2924" t="s">
        <v>71</v>
      </c>
      <c r="O2924">
        <v>5</v>
      </c>
      <c r="P2924">
        <v>3</v>
      </c>
      <c r="Q2924" t="s">
        <v>103</v>
      </c>
      <c r="R2924" t="s">
        <v>40</v>
      </c>
      <c r="S2924" t="s">
        <v>41</v>
      </c>
      <c r="T2924" t="s">
        <v>105</v>
      </c>
      <c r="U2924" t="s">
        <v>89</v>
      </c>
      <c r="V2924">
        <v>76</v>
      </c>
      <c r="W2924">
        <v>19</v>
      </c>
      <c r="X2924" t="str">
        <f>IF(Table1[[#This Row],[Driver Age]]&lt;25,"(&lt;25) Young",IF(Table1[[#This Row],[Driver Age]]&lt;=60,"(25–60) Adult","(&gt;60) Senior"))</f>
        <v>(&lt;25) Young</v>
      </c>
      <c r="Y2924" t="s">
        <v>75</v>
      </c>
      <c r="Z2924" t="s">
        <v>90</v>
      </c>
      <c r="AA2924" t="s">
        <v>76</v>
      </c>
      <c r="AB2924" t="s">
        <v>77</v>
      </c>
      <c r="AC2924">
        <v>21</v>
      </c>
      <c r="AD2924" t="s">
        <v>47</v>
      </c>
      <c r="AE2924" t="s">
        <v>79</v>
      </c>
      <c r="AF2924" t="s">
        <v>49</v>
      </c>
      <c r="AG2924" t="s">
        <v>50</v>
      </c>
      <c r="AH2924">
        <v>0.6</v>
      </c>
      <c r="AI2924" t="s">
        <v>168</v>
      </c>
      <c r="AJ2924" t="s">
        <v>91</v>
      </c>
    </row>
    <row r="2925" spans="1:36">
      <c r="A2925" t="s">
        <v>4343</v>
      </c>
      <c r="B2925">
        <f>1</f>
        <v>1</v>
      </c>
      <c r="C2925" t="s">
        <v>270</v>
      </c>
      <c r="D2925" t="str">
        <f>VLOOKUP(Table1[[#This Row],[State Name]], Lookup!$A$2:$B$33, 2, FALSE)</f>
        <v>HR</v>
      </c>
      <c r="E2925" t="s">
        <v>33</v>
      </c>
      <c r="F2925">
        <v>2018</v>
      </c>
      <c r="G2925" t="s">
        <v>111</v>
      </c>
      <c r="H2925">
        <f t="shared" si="45"/>
        <v>10</v>
      </c>
      <c r="I2925" s="3">
        <f>DATE(Table1[[#This Row],[Year]],Table1[[#This Row],[Month_Number]],1)</f>
        <v>43374</v>
      </c>
      <c r="J2925" t="s">
        <v>57</v>
      </c>
      <c r="K2925" t="s">
        <v>2964</v>
      </c>
      <c r="L2925" t="s">
        <v>37</v>
      </c>
      <c r="M2925">
        <v>1</v>
      </c>
      <c r="N2925" t="s">
        <v>71</v>
      </c>
      <c r="O2925">
        <v>9</v>
      </c>
      <c r="P2925">
        <v>1</v>
      </c>
      <c r="Q2925" t="s">
        <v>103</v>
      </c>
      <c r="R2925" t="s">
        <v>40</v>
      </c>
      <c r="S2925" t="s">
        <v>120</v>
      </c>
      <c r="T2925" t="s">
        <v>74</v>
      </c>
      <c r="U2925" t="s">
        <v>43</v>
      </c>
      <c r="V2925">
        <v>50</v>
      </c>
      <c r="W2925">
        <v>64</v>
      </c>
      <c r="X2925" t="str">
        <f>IF(Table1[[#This Row],[Driver Age]]&lt;25,"(&lt;25) Young",IF(Table1[[#This Row],[Driver Age]]&lt;=60,"(25–60) Adult","(&gt;60) Senior"))</f>
        <v>(&gt;60) Senior</v>
      </c>
      <c r="Y2925" t="s">
        <v>44</v>
      </c>
      <c r="Z2925" t="s">
        <v>90</v>
      </c>
      <c r="AA2925" t="s">
        <v>45</v>
      </c>
      <c r="AB2925" t="s">
        <v>46</v>
      </c>
      <c r="AC2925">
        <v>21</v>
      </c>
      <c r="AD2925" t="s">
        <v>47</v>
      </c>
      <c r="AE2925" t="s">
        <v>65</v>
      </c>
      <c r="AF2925" t="s">
        <v>49</v>
      </c>
      <c r="AG2925" t="s">
        <v>50</v>
      </c>
      <c r="AH2925">
        <v>0.11</v>
      </c>
      <c r="AI2925" t="s">
        <v>66</v>
      </c>
      <c r="AJ2925" t="s">
        <v>52</v>
      </c>
    </row>
    <row r="2926" spans="1:36">
      <c r="A2926" t="s">
        <v>4344</v>
      </c>
      <c r="B2926">
        <f>1</f>
        <v>1</v>
      </c>
      <c r="C2926" t="s">
        <v>206</v>
      </c>
      <c r="D2926" t="str">
        <f>VLOOKUP(Table1[[#This Row],[State Name]], Lookup!$A$2:$B$33, 2, FALSE)</f>
        <v>OD</v>
      </c>
      <c r="E2926" t="s">
        <v>33</v>
      </c>
      <c r="F2926">
        <v>2022</v>
      </c>
      <c r="G2926" t="s">
        <v>117</v>
      </c>
      <c r="H2926">
        <f t="shared" si="45"/>
        <v>12</v>
      </c>
      <c r="I2926" s="3">
        <f>DATE(Table1[[#This Row],[Year]],Table1[[#This Row],[Month_Number]],1)</f>
        <v>44896</v>
      </c>
      <c r="J2926" t="s">
        <v>154</v>
      </c>
      <c r="K2926" t="s">
        <v>1550</v>
      </c>
      <c r="L2926" t="s">
        <v>59</v>
      </c>
      <c r="M2926">
        <v>4</v>
      </c>
      <c r="N2926" t="s">
        <v>60</v>
      </c>
      <c r="O2926">
        <v>0</v>
      </c>
      <c r="P2926">
        <v>5</v>
      </c>
      <c r="Q2926" t="s">
        <v>103</v>
      </c>
      <c r="R2926" t="s">
        <v>61</v>
      </c>
      <c r="S2926" t="s">
        <v>120</v>
      </c>
      <c r="T2926" t="s">
        <v>105</v>
      </c>
      <c r="U2926" t="s">
        <v>89</v>
      </c>
      <c r="V2926">
        <v>65</v>
      </c>
      <c r="W2926">
        <v>62</v>
      </c>
      <c r="X2926" t="str">
        <f>IF(Table1[[#This Row],[Driver Age]]&lt;25,"(&lt;25) Young",IF(Table1[[#This Row],[Driver Age]]&lt;=60,"(25–60) Adult","(&gt;60) Senior"))</f>
        <v>(&gt;60) Senior</v>
      </c>
      <c r="Y2926" t="s">
        <v>44</v>
      </c>
      <c r="Z2926" t="s">
        <v>33</v>
      </c>
      <c r="AA2926" t="s">
        <v>76</v>
      </c>
      <c r="AB2926" t="s">
        <v>46</v>
      </c>
      <c r="AC2926">
        <v>23</v>
      </c>
      <c r="AD2926" t="s">
        <v>47</v>
      </c>
      <c r="AE2926" t="s">
        <v>79</v>
      </c>
      <c r="AF2926" t="s">
        <v>26</v>
      </c>
      <c r="AG2926" t="s">
        <v>50</v>
      </c>
      <c r="AH2926">
        <v>0</v>
      </c>
      <c r="AI2926" t="s">
        <v>66</v>
      </c>
      <c r="AJ2926" t="s">
        <v>52</v>
      </c>
    </row>
    <row r="2927" spans="1:36">
      <c r="A2927" t="s">
        <v>4345</v>
      </c>
      <c r="B2927">
        <f>1</f>
        <v>1</v>
      </c>
      <c r="C2927" t="s">
        <v>122</v>
      </c>
      <c r="D2927" t="str">
        <f>VLOOKUP(Table1[[#This Row],[State Name]], Lookup!$A$2:$B$33, 2, FALSE)</f>
        <v>RJ</v>
      </c>
      <c r="E2927" t="s">
        <v>123</v>
      </c>
      <c r="F2927">
        <v>2023</v>
      </c>
      <c r="G2927" t="s">
        <v>83</v>
      </c>
      <c r="H2927">
        <f t="shared" si="45"/>
        <v>6</v>
      </c>
      <c r="I2927" s="3">
        <f>DATE(Table1[[#This Row],[Year]],Table1[[#This Row],[Month_Number]],1)</f>
        <v>45078</v>
      </c>
      <c r="J2927" t="s">
        <v>95</v>
      </c>
      <c r="K2927" t="s">
        <v>2483</v>
      </c>
      <c r="L2927" t="s">
        <v>50</v>
      </c>
      <c r="M2927">
        <v>2</v>
      </c>
      <c r="N2927" t="s">
        <v>71</v>
      </c>
      <c r="O2927">
        <v>2</v>
      </c>
      <c r="P2927">
        <v>5</v>
      </c>
      <c r="Q2927" t="s">
        <v>87</v>
      </c>
      <c r="R2927" t="s">
        <v>40</v>
      </c>
      <c r="S2927" t="s">
        <v>41</v>
      </c>
      <c r="T2927" t="s">
        <v>105</v>
      </c>
      <c r="U2927" t="s">
        <v>106</v>
      </c>
      <c r="V2927">
        <v>93</v>
      </c>
      <c r="W2927">
        <v>50</v>
      </c>
      <c r="X2927" t="str">
        <f>IF(Table1[[#This Row],[Driver Age]]&lt;25,"(&lt;25) Young",IF(Table1[[#This Row],[Driver Age]]&lt;=60,"(25–60) Adult","(&gt;60) Senior"))</f>
        <v>(25–60) Adult</v>
      </c>
      <c r="Y2927" t="s">
        <v>75</v>
      </c>
      <c r="Z2927" t="s">
        <v>107</v>
      </c>
      <c r="AA2927" t="s">
        <v>76</v>
      </c>
      <c r="AB2927" t="s">
        <v>77</v>
      </c>
      <c r="AC2927">
        <v>9</v>
      </c>
      <c r="AD2927" t="s">
        <v>78</v>
      </c>
      <c r="AE2927" t="s">
        <v>79</v>
      </c>
      <c r="AF2927" t="s">
        <v>49</v>
      </c>
      <c r="AG2927" t="s">
        <v>50</v>
      </c>
      <c r="AH2927">
        <v>2.5</v>
      </c>
      <c r="AI2927" t="s">
        <v>66</v>
      </c>
      <c r="AJ2927" t="s">
        <v>67</v>
      </c>
    </row>
    <row r="2928" spans="1:36">
      <c r="A2928" t="s">
        <v>4346</v>
      </c>
      <c r="B2928">
        <f>1</f>
        <v>1</v>
      </c>
      <c r="C2928" t="s">
        <v>307</v>
      </c>
      <c r="D2928" t="str">
        <f>VLOOKUP(Table1[[#This Row],[State Name]], Lookup!$A$2:$B$33, 2, FALSE)</f>
        <v>DL</v>
      </c>
      <c r="E2928" t="s">
        <v>308</v>
      </c>
      <c r="F2928">
        <v>2018</v>
      </c>
      <c r="G2928" t="s">
        <v>111</v>
      </c>
      <c r="H2928">
        <f t="shared" si="45"/>
        <v>10</v>
      </c>
      <c r="I2928" s="3">
        <f>DATE(Table1[[#This Row],[Year]],Table1[[#This Row],[Month_Number]],1)</f>
        <v>43374</v>
      </c>
      <c r="J2928" t="s">
        <v>84</v>
      </c>
      <c r="K2928" t="s">
        <v>2985</v>
      </c>
      <c r="L2928" t="s">
        <v>59</v>
      </c>
      <c r="M2928">
        <v>3</v>
      </c>
      <c r="N2928" t="s">
        <v>60</v>
      </c>
      <c r="O2928">
        <v>6</v>
      </c>
      <c r="P2928">
        <v>2</v>
      </c>
      <c r="Q2928" t="s">
        <v>119</v>
      </c>
      <c r="R2928" t="s">
        <v>104</v>
      </c>
      <c r="S2928" t="s">
        <v>73</v>
      </c>
      <c r="T2928" t="s">
        <v>42</v>
      </c>
      <c r="U2928" t="s">
        <v>106</v>
      </c>
      <c r="V2928">
        <v>83</v>
      </c>
      <c r="W2928">
        <v>57</v>
      </c>
      <c r="X2928" t="str">
        <f>IF(Table1[[#This Row],[Driver Age]]&lt;25,"(&lt;25) Young",IF(Table1[[#This Row],[Driver Age]]&lt;=60,"(25–60) Adult","(&gt;60) Senior"))</f>
        <v>(25–60) Adult</v>
      </c>
      <c r="Y2928" t="s">
        <v>44</v>
      </c>
      <c r="Z2928" t="s">
        <v>90</v>
      </c>
      <c r="AA2928" t="s">
        <v>45</v>
      </c>
      <c r="AB2928" t="s">
        <v>64</v>
      </c>
      <c r="AC2928">
        <v>11</v>
      </c>
      <c r="AD2928" t="s">
        <v>78</v>
      </c>
      <c r="AE2928" t="s">
        <v>65</v>
      </c>
      <c r="AF2928" t="s">
        <v>26</v>
      </c>
      <c r="AG2928" t="s">
        <v>50</v>
      </c>
      <c r="AH2928">
        <v>0.33</v>
      </c>
      <c r="AI2928" t="s">
        <v>66</v>
      </c>
      <c r="AJ2928" t="s">
        <v>91</v>
      </c>
    </row>
    <row r="2929" spans="1:36">
      <c r="A2929" t="s">
        <v>4347</v>
      </c>
      <c r="B2929">
        <f>1</f>
        <v>1</v>
      </c>
      <c r="C2929" t="s">
        <v>170</v>
      </c>
      <c r="D2929" t="str">
        <f>VLOOKUP(Table1[[#This Row],[State Name]], Lookup!$A$2:$B$33, 2, FALSE)</f>
        <v>PY</v>
      </c>
      <c r="E2929" t="s">
        <v>33</v>
      </c>
      <c r="F2929">
        <v>2022</v>
      </c>
      <c r="G2929" t="s">
        <v>111</v>
      </c>
      <c r="H2929">
        <f t="shared" si="45"/>
        <v>10</v>
      </c>
      <c r="I2929" s="3">
        <f>DATE(Table1[[#This Row],[Year]],Table1[[#This Row],[Month_Number]],1)</f>
        <v>44835</v>
      </c>
      <c r="J2929" t="s">
        <v>57</v>
      </c>
      <c r="K2929" t="s">
        <v>3109</v>
      </c>
      <c r="L2929" t="s">
        <v>37</v>
      </c>
      <c r="M2929">
        <v>5</v>
      </c>
      <c r="N2929" t="s">
        <v>86</v>
      </c>
      <c r="O2929">
        <v>9</v>
      </c>
      <c r="P2929">
        <v>1</v>
      </c>
      <c r="Q2929" t="s">
        <v>87</v>
      </c>
      <c r="R2929" t="s">
        <v>104</v>
      </c>
      <c r="S2929" t="s">
        <v>62</v>
      </c>
      <c r="T2929" t="s">
        <v>63</v>
      </c>
      <c r="U2929" t="s">
        <v>33</v>
      </c>
      <c r="V2929">
        <v>114</v>
      </c>
      <c r="W2929">
        <v>44</v>
      </c>
      <c r="X2929" t="str">
        <f>IF(Table1[[#This Row],[Driver Age]]&lt;25,"(&lt;25) Young",IF(Table1[[#This Row],[Driver Age]]&lt;=60,"(25–60) Adult","(&gt;60) Senior"))</f>
        <v>(25–60) Adult</v>
      </c>
      <c r="Y2929" t="s">
        <v>75</v>
      </c>
      <c r="Z2929" t="s">
        <v>107</v>
      </c>
      <c r="AA2929" t="s">
        <v>45</v>
      </c>
      <c r="AB2929" t="s">
        <v>97</v>
      </c>
      <c r="AC2929">
        <v>6</v>
      </c>
      <c r="AD2929" t="s">
        <v>78</v>
      </c>
      <c r="AE2929" t="s">
        <v>79</v>
      </c>
      <c r="AF2929" t="s">
        <v>49</v>
      </c>
      <c r="AG2929" t="s">
        <v>50</v>
      </c>
      <c r="AH2929">
        <v>0.11</v>
      </c>
      <c r="AI2929" t="s">
        <v>108</v>
      </c>
      <c r="AJ2929" t="s">
        <v>81</v>
      </c>
    </row>
    <row r="2930" spans="1:36">
      <c r="A2930" t="s">
        <v>4348</v>
      </c>
      <c r="B2930">
        <f>1</f>
        <v>1</v>
      </c>
      <c r="C2930" t="s">
        <v>197</v>
      </c>
      <c r="D2930" t="str">
        <f>VLOOKUP(Table1[[#This Row],[State Name]], Lookup!$A$2:$B$33, 2, FALSE)</f>
        <v>GJ</v>
      </c>
      <c r="E2930" t="s">
        <v>198</v>
      </c>
      <c r="F2930">
        <v>2018</v>
      </c>
      <c r="G2930" t="s">
        <v>111</v>
      </c>
      <c r="H2930">
        <f t="shared" si="45"/>
        <v>10</v>
      </c>
      <c r="I2930" s="3">
        <f>DATE(Table1[[#This Row],[Year]],Table1[[#This Row],[Month_Number]],1)</f>
        <v>43374</v>
      </c>
      <c r="J2930" t="s">
        <v>95</v>
      </c>
      <c r="K2930" t="s">
        <v>4349</v>
      </c>
      <c r="L2930" t="s">
        <v>37</v>
      </c>
      <c r="M2930">
        <v>3</v>
      </c>
      <c r="N2930" t="s">
        <v>113</v>
      </c>
      <c r="O2930">
        <v>4</v>
      </c>
      <c r="P2930">
        <v>0</v>
      </c>
      <c r="Q2930" t="s">
        <v>103</v>
      </c>
      <c r="R2930" t="s">
        <v>88</v>
      </c>
      <c r="S2930" t="s">
        <v>41</v>
      </c>
      <c r="T2930" t="s">
        <v>74</v>
      </c>
      <c r="U2930" t="s">
        <v>43</v>
      </c>
      <c r="V2930">
        <v>112</v>
      </c>
      <c r="W2930">
        <v>62</v>
      </c>
      <c r="X2930" t="str">
        <f>IF(Table1[[#This Row],[Driver Age]]&lt;25,"(&lt;25) Young",IF(Table1[[#This Row],[Driver Age]]&lt;=60,"(25–60) Adult","(&gt;60) Senior"))</f>
        <v>(&gt;60) Senior</v>
      </c>
      <c r="Y2930" t="s">
        <v>75</v>
      </c>
      <c r="Z2930" t="s">
        <v>33</v>
      </c>
      <c r="AA2930" t="s">
        <v>76</v>
      </c>
      <c r="AB2930" t="s">
        <v>77</v>
      </c>
      <c r="AC2930">
        <v>22</v>
      </c>
      <c r="AD2930" t="s">
        <v>47</v>
      </c>
      <c r="AE2930" t="s">
        <v>65</v>
      </c>
      <c r="AF2930" t="s">
        <v>49</v>
      </c>
      <c r="AG2930" t="s">
        <v>143</v>
      </c>
      <c r="AH2930">
        <v>0</v>
      </c>
      <c r="AI2930" t="s">
        <v>66</v>
      </c>
      <c r="AJ2930" t="s">
        <v>81</v>
      </c>
    </row>
    <row r="2931" spans="1:36">
      <c r="A2931" t="s">
        <v>4350</v>
      </c>
      <c r="B2931">
        <f>1</f>
        <v>1</v>
      </c>
      <c r="C2931" t="s">
        <v>211</v>
      </c>
      <c r="D2931" t="str">
        <f>VLOOKUP(Table1[[#This Row],[State Name]], Lookup!$A$2:$B$33, 2, FALSE)</f>
        <v>WB</v>
      </c>
      <c r="E2931" t="s">
        <v>265</v>
      </c>
      <c r="F2931">
        <v>2020</v>
      </c>
      <c r="G2931" t="s">
        <v>138</v>
      </c>
      <c r="H2931">
        <f t="shared" si="45"/>
        <v>9</v>
      </c>
      <c r="I2931" s="3">
        <f>DATE(Table1[[#This Row],[Year]],Table1[[#This Row],[Month_Number]],1)</f>
        <v>44075</v>
      </c>
      <c r="J2931" t="s">
        <v>146</v>
      </c>
      <c r="K2931" t="s">
        <v>4351</v>
      </c>
      <c r="L2931" t="s">
        <v>37</v>
      </c>
      <c r="M2931">
        <v>2</v>
      </c>
      <c r="N2931" t="s">
        <v>128</v>
      </c>
      <c r="O2931">
        <v>10</v>
      </c>
      <c r="P2931">
        <v>3</v>
      </c>
      <c r="Q2931" t="s">
        <v>103</v>
      </c>
      <c r="R2931" t="s">
        <v>40</v>
      </c>
      <c r="S2931" t="s">
        <v>120</v>
      </c>
      <c r="T2931" t="s">
        <v>105</v>
      </c>
      <c r="U2931" t="s">
        <v>106</v>
      </c>
      <c r="V2931">
        <v>100</v>
      </c>
      <c r="W2931">
        <v>37</v>
      </c>
      <c r="X2931" t="str">
        <f>IF(Table1[[#This Row],[Driver Age]]&lt;25,"(&lt;25) Young",IF(Table1[[#This Row],[Driver Age]]&lt;=60,"(25–60) Adult","(&gt;60) Senior"))</f>
        <v>(25–60) Adult</v>
      </c>
      <c r="Y2931" t="s">
        <v>75</v>
      </c>
      <c r="Z2931" t="s">
        <v>33</v>
      </c>
      <c r="AA2931" t="s">
        <v>45</v>
      </c>
      <c r="AB2931" t="s">
        <v>64</v>
      </c>
      <c r="AC2931">
        <v>16</v>
      </c>
      <c r="AD2931" t="s">
        <v>135</v>
      </c>
      <c r="AE2931" t="s">
        <v>48</v>
      </c>
      <c r="AF2931" t="s">
        <v>49</v>
      </c>
      <c r="AG2931" t="s">
        <v>50</v>
      </c>
      <c r="AH2931">
        <v>0.3</v>
      </c>
      <c r="AI2931" t="s">
        <v>108</v>
      </c>
      <c r="AJ2931" t="s">
        <v>67</v>
      </c>
    </row>
    <row r="2932" spans="1:36">
      <c r="A2932" t="s">
        <v>4352</v>
      </c>
      <c r="B2932">
        <f>1</f>
        <v>1</v>
      </c>
      <c r="C2932" t="s">
        <v>166</v>
      </c>
      <c r="D2932" t="str">
        <f>VLOOKUP(Table1[[#This Row],[State Name]], Lookup!$A$2:$B$33, 2, FALSE)</f>
        <v>MP</v>
      </c>
      <c r="E2932" t="s">
        <v>33</v>
      </c>
      <c r="F2932">
        <v>2022</v>
      </c>
      <c r="G2932" t="s">
        <v>130</v>
      </c>
      <c r="H2932">
        <f t="shared" si="45"/>
        <v>4</v>
      </c>
      <c r="I2932" s="3">
        <f>DATE(Table1[[#This Row],[Year]],Table1[[#This Row],[Month_Number]],1)</f>
        <v>44652</v>
      </c>
      <c r="J2932" t="s">
        <v>57</v>
      </c>
      <c r="K2932" t="s">
        <v>2685</v>
      </c>
      <c r="L2932" t="s">
        <v>50</v>
      </c>
      <c r="M2932">
        <v>5</v>
      </c>
      <c r="N2932" t="s">
        <v>128</v>
      </c>
      <c r="O2932">
        <v>7</v>
      </c>
      <c r="P2932">
        <v>0</v>
      </c>
      <c r="Q2932" t="s">
        <v>72</v>
      </c>
      <c r="R2932" t="s">
        <v>104</v>
      </c>
      <c r="S2932" t="s">
        <v>62</v>
      </c>
      <c r="T2932" t="s">
        <v>63</v>
      </c>
      <c r="U2932" t="s">
        <v>33</v>
      </c>
      <c r="V2932">
        <v>66</v>
      </c>
      <c r="W2932">
        <v>53</v>
      </c>
      <c r="X2932" t="str">
        <f>IF(Table1[[#This Row],[Driver Age]]&lt;25,"(&lt;25) Young",IF(Table1[[#This Row],[Driver Age]]&lt;=60,"(25–60) Adult","(&gt;60) Senior"))</f>
        <v>(25–60) Adult</v>
      </c>
      <c r="Y2932" t="s">
        <v>75</v>
      </c>
      <c r="Z2932" t="s">
        <v>33</v>
      </c>
      <c r="AA2932" t="s">
        <v>45</v>
      </c>
      <c r="AB2932" t="s">
        <v>64</v>
      </c>
      <c r="AC2932">
        <v>13</v>
      </c>
      <c r="AD2932" t="s">
        <v>135</v>
      </c>
      <c r="AE2932" t="s">
        <v>79</v>
      </c>
      <c r="AF2932" t="s">
        <v>49</v>
      </c>
      <c r="AG2932" t="s">
        <v>143</v>
      </c>
      <c r="AH2932">
        <v>0</v>
      </c>
      <c r="AI2932" t="s">
        <v>66</v>
      </c>
      <c r="AJ2932" t="s">
        <v>52</v>
      </c>
    </row>
    <row r="2933" spans="1:36">
      <c r="A2933" t="s">
        <v>4353</v>
      </c>
      <c r="B2933">
        <f>1</f>
        <v>1</v>
      </c>
      <c r="C2933" t="s">
        <v>215</v>
      </c>
      <c r="D2933" t="str">
        <f>VLOOKUP(Table1[[#This Row],[State Name]], Lookup!$A$2:$B$33, 2, FALSE)</f>
        <v>KL</v>
      </c>
      <c r="E2933" t="s">
        <v>33</v>
      </c>
      <c r="F2933">
        <v>2022</v>
      </c>
      <c r="G2933" t="s">
        <v>171</v>
      </c>
      <c r="H2933">
        <f t="shared" si="45"/>
        <v>2</v>
      </c>
      <c r="I2933" s="3">
        <f>DATE(Table1[[#This Row],[Year]],Table1[[#This Row],[Month_Number]],1)</f>
        <v>44593</v>
      </c>
      <c r="J2933" t="s">
        <v>35</v>
      </c>
      <c r="K2933" t="s">
        <v>3809</v>
      </c>
      <c r="L2933" t="s">
        <v>37</v>
      </c>
      <c r="M2933">
        <v>1</v>
      </c>
      <c r="N2933" t="s">
        <v>60</v>
      </c>
      <c r="O2933">
        <v>9</v>
      </c>
      <c r="P2933">
        <v>4</v>
      </c>
      <c r="Q2933" t="s">
        <v>72</v>
      </c>
      <c r="R2933" t="s">
        <v>104</v>
      </c>
      <c r="S2933" t="s">
        <v>120</v>
      </c>
      <c r="T2933" t="s">
        <v>74</v>
      </c>
      <c r="U2933" t="s">
        <v>106</v>
      </c>
      <c r="V2933">
        <v>109</v>
      </c>
      <c r="W2933">
        <v>21</v>
      </c>
      <c r="X2933" t="str">
        <f>IF(Table1[[#This Row],[Driver Age]]&lt;25,"(&lt;25) Young",IF(Table1[[#This Row],[Driver Age]]&lt;=60,"(25–60) Adult","(&gt;60) Senior"))</f>
        <v>(&lt;25) Young</v>
      </c>
      <c r="Y2933" t="s">
        <v>75</v>
      </c>
      <c r="Z2933" t="s">
        <v>33</v>
      </c>
      <c r="AA2933" t="s">
        <v>45</v>
      </c>
      <c r="AB2933" t="s">
        <v>77</v>
      </c>
      <c r="AC2933">
        <v>16</v>
      </c>
      <c r="AD2933" t="s">
        <v>135</v>
      </c>
      <c r="AE2933" t="s">
        <v>79</v>
      </c>
      <c r="AF2933" t="s">
        <v>49</v>
      </c>
      <c r="AG2933" t="s">
        <v>50</v>
      </c>
      <c r="AH2933">
        <v>0.44</v>
      </c>
      <c r="AI2933" t="s">
        <v>168</v>
      </c>
      <c r="AJ2933" t="s">
        <v>67</v>
      </c>
    </row>
    <row r="2934" spans="1:36">
      <c r="A2934" t="s">
        <v>4354</v>
      </c>
      <c r="B2934">
        <f>1</f>
        <v>1</v>
      </c>
      <c r="C2934" t="s">
        <v>311</v>
      </c>
      <c r="D2934" t="str">
        <f>VLOOKUP(Table1[[#This Row],[State Name]], Lookup!$A$2:$B$33, 2, FALSE)</f>
        <v>JH</v>
      </c>
      <c r="E2934" t="s">
        <v>33</v>
      </c>
      <c r="F2934">
        <v>2023</v>
      </c>
      <c r="G2934" t="s">
        <v>56</v>
      </c>
      <c r="H2934">
        <f t="shared" si="45"/>
        <v>1</v>
      </c>
      <c r="I2934" s="3">
        <f>DATE(Table1[[#This Row],[Year]],Table1[[#This Row],[Month_Number]],1)</f>
        <v>44927</v>
      </c>
      <c r="J2934" t="s">
        <v>35</v>
      </c>
      <c r="K2934" t="s">
        <v>2218</v>
      </c>
      <c r="L2934" t="s">
        <v>50</v>
      </c>
      <c r="M2934">
        <v>5</v>
      </c>
      <c r="N2934" t="s">
        <v>113</v>
      </c>
      <c r="O2934">
        <v>5</v>
      </c>
      <c r="P2934">
        <v>1</v>
      </c>
      <c r="Q2934" t="s">
        <v>103</v>
      </c>
      <c r="R2934" t="s">
        <v>88</v>
      </c>
      <c r="S2934" t="s">
        <v>73</v>
      </c>
      <c r="T2934" t="s">
        <v>63</v>
      </c>
      <c r="U2934" t="s">
        <v>33</v>
      </c>
      <c r="V2934">
        <v>108</v>
      </c>
      <c r="W2934">
        <v>33</v>
      </c>
      <c r="X2934" t="str">
        <f>IF(Table1[[#This Row],[Driver Age]]&lt;25,"(&lt;25) Young",IF(Table1[[#This Row],[Driver Age]]&lt;=60,"(25–60) Adult","(&gt;60) Senior"))</f>
        <v>(25–60) Adult</v>
      </c>
      <c r="Y2934" t="s">
        <v>75</v>
      </c>
      <c r="Z2934" t="s">
        <v>90</v>
      </c>
      <c r="AA2934" t="s">
        <v>45</v>
      </c>
      <c r="AB2934" t="s">
        <v>97</v>
      </c>
      <c r="AC2934">
        <v>5</v>
      </c>
      <c r="AD2934" t="s">
        <v>78</v>
      </c>
      <c r="AE2934" t="s">
        <v>79</v>
      </c>
      <c r="AF2934" t="s">
        <v>49</v>
      </c>
      <c r="AG2934" t="s">
        <v>50</v>
      </c>
      <c r="AH2934">
        <v>0.2</v>
      </c>
      <c r="AI2934" t="s">
        <v>80</v>
      </c>
      <c r="AJ2934" t="s">
        <v>67</v>
      </c>
    </row>
    <row r="2935" spans="1:36">
      <c r="A2935" t="s">
        <v>4355</v>
      </c>
      <c r="B2935">
        <f>1</f>
        <v>1</v>
      </c>
      <c r="C2935" t="s">
        <v>215</v>
      </c>
      <c r="D2935" t="str">
        <f>VLOOKUP(Table1[[#This Row],[State Name]], Lookup!$A$2:$B$33, 2, FALSE)</f>
        <v>KL</v>
      </c>
      <c r="E2935" t="s">
        <v>33</v>
      </c>
      <c r="F2935">
        <v>2019</v>
      </c>
      <c r="G2935" t="s">
        <v>130</v>
      </c>
      <c r="H2935">
        <f t="shared" si="45"/>
        <v>4</v>
      </c>
      <c r="I2935" s="3">
        <f>DATE(Table1[[#This Row],[Year]],Table1[[#This Row],[Month_Number]],1)</f>
        <v>43556</v>
      </c>
      <c r="J2935" t="s">
        <v>95</v>
      </c>
      <c r="K2935" t="s">
        <v>1630</v>
      </c>
      <c r="L2935" t="s">
        <v>50</v>
      </c>
      <c r="M2935">
        <v>3</v>
      </c>
      <c r="N2935" t="s">
        <v>86</v>
      </c>
      <c r="O2935">
        <v>8</v>
      </c>
      <c r="P2935">
        <v>4</v>
      </c>
      <c r="Q2935" t="s">
        <v>87</v>
      </c>
      <c r="R2935" t="s">
        <v>88</v>
      </c>
      <c r="S2935" t="s">
        <v>120</v>
      </c>
      <c r="T2935" t="s">
        <v>42</v>
      </c>
      <c r="U2935" t="s">
        <v>43</v>
      </c>
      <c r="V2935">
        <v>45</v>
      </c>
      <c r="W2935">
        <v>34</v>
      </c>
      <c r="X2935" t="str">
        <f>IF(Table1[[#This Row],[Driver Age]]&lt;25,"(&lt;25) Young",IF(Table1[[#This Row],[Driver Age]]&lt;=60,"(25–60) Adult","(&gt;60) Senior"))</f>
        <v>(25–60) Adult</v>
      </c>
      <c r="Y2935" t="s">
        <v>75</v>
      </c>
      <c r="Z2935" t="s">
        <v>33</v>
      </c>
      <c r="AA2935" t="s">
        <v>76</v>
      </c>
      <c r="AB2935" t="s">
        <v>64</v>
      </c>
      <c r="AC2935">
        <v>7</v>
      </c>
      <c r="AD2935" t="s">
        <v>78</v>
      </c>
      <c r="AE2935" t="s">
        <v>65</v>
      </c>
      <c r="AF2935" t="s">
        <v>49</v>
      </c>
      <c r="AG2935" t="s">
        <v>50</v>
      </c>
      <c r="AH2935">
        <v>0.5</v>
      </c>
      <c r="AI2935" t="s">
        <v>80</v>
      </c>
      <c r="AJ2935" t="s">
        <v>109</v>
      </c>
    </row>
    <row r="2936" spans="1:36">
      <c r="A2936" t="s">
        <v>4356</v>
      </c>
      <c r="B2936">
        <f>1</f>
        <v>1</v>
      </c>
      <c r="C2936" t="s">
        <v>307</v>
      </c>
      <c r="D2936" t="str">
        <f>VLOOKUP(Table1[[#This Row],[State Name]], Lookup!$A$2:$B$33, 2, FALSE)</f>
        <v>DL</v>
      </c>
      <c r="E2936" t="s">
        <v>406</v>
      </c>
      <c r="F2936">
        <v>2019</v>
      </c>
      <c r="G2936" t="s">
        <v>171</v>
      </c>
      <c r="H2936">
        <f t="shared" si="45"/>
        <v>2</v>
      </c>
      <c r="I2936" s="3">
        <f>DATE(Table1[[#This Row],[Year]],Table1[[#This Row],[Month_Number]],1)</f>
        <v>43497</v>
      </c>
      <c r="J2936" t="s">
        <v>101</v>
      </c>
      <c r="K2936" t="s">
        <v>4357</v>
      </c>
      <c r="L2936" t="s">
        <v>37</v>
      </c>
      <c r="M2936">
        <v>4</v>
      </c>
      <c r="N2936" t="s">
        <v>113</v>
      </c>
      <c r="O2936">
        <v>3</v>
      </c>
      <c r="P2936">
        <v>2</v>
      </c>
      <c r="Q2936" t="s">
        <v>103</v>
      </c>
      <c r="R2936" t="s">
        <v>104</v>
      </c>
      <c r="S2936" t="s">
        <v>62</v>
      </c>
      <c r="T2936" t="s">
        <v>105</v>
      </c>
      <c r="U2936" t="s">
        <v>89</v>
      </c>
      <c r="V2936">
        <v>88</v>
      </c>
      <c r="W2936">
        <v>44</v>
      </c>
      <c r="X2936" t="str">
        <f>IF(Table1[[#This Row],[Driver Age]]&lt;25,"(&lt;25) Young",IF(Table1[[#This Row],[Driver Age]]&lt;=60,"(25–60) Adult","(&gt;60) Senior"))</f>
        <v>(25–60) Adult</v>
      </c>
      <c r="Y2936" t="s">
        <v>44</v>
      </c>
      <c r="Z2936" t="s">
        <v>90</v>
      </c>
      <c r="AA2936" t="s">
        <v>45</v>
      </c>
      <c r="AB2936" t="s">
        <v>77</v>
      </c>
      <c r="AC2936">
        <v>14</v>
      </c>
      <c r="AD2936" t="s">
        <v>135</v>
      </c>
      <c r="AE2936" t="s">
        <v>65</v>
      </c>
      <c r="AF2936" t="s">
        <v>49</v>
      </c>
      <c r="AG2936" t="s">
        <v>50</v>
      </c>
      <c r="AH2936">
        <v>0.67</v>
      </c>
      <c r="AI2936" t="s">
        <v>108</v>
      </c>
      <c r="AJ2936" t="s">
        <v>91</v>
      </c>
    </row>
    <row r="2937" spans="1:36">
      <c r="A2937" t="s">
        <v>4358</v>
      </c>
      <c r="B2937">
        <f>1</f>
        <v>1</v>
      </c>
      <c r="C2937" t="s">
        <v>141</v>
      </c>
      <c r="D2937" t="str">
        <f>VLOOKUP(Table1[[#This Row],[State Name]], Lookup!$A$2:$B$33, 2, FALSE)</f>
        <v>BR</v>
      </c>
      <c r="E2937" t="s">
        <v>33</v>
      </c>
      <c r="F2937">
        <v>2019</v>
      </c>
      <c r="G2937" t="s">
        <v>117</v>
      </c>
      <c r="H2937">
        <f t="shared" si="45"/>
        <v>12</v>
      </c>
      <c r="I2937" s="3">
        <f>DATE(Table1[[#This Row],[Year]],Table1[[#This Row],[Month_Number]],1)</f>
        <v>43800</v>
      </c>
      <c r="J2937" t="s">
        <v>154</v>
      </c>
      <c r="K2937" t="s">
        <v>4359</v>
      </c>
      <c r="L2937" t="s">
        <v>59</v>
      </c>
      <c r="M2937">
        <v>4</v>
      </c>
      <c r="N2937" t="s">
        <v>71</v>
      </c>
      <c r="O2937">
        <v>8</v>
      </c>
      <c r="P2937">
        <v>0</v>
      </c>
      <c r="Q2937" t="s">
        <v>39</v>
      </c>
      <c r="R2937" t="s">
        <v>40</v>
      </c>
      <c r="S2937" t="s">
        <v>120</v>
      </c>
      <c r="T2937" t="s">
        <v>63</v>
      </c>
      <c r="U2937" t="s">
        <v>89</v>
      </c>
      <c r="V2937">
        <v>110</v>
      </c>
      <c r="W2937">
        <v>50</v>
      </c>
      <c r="X2937" t="str">
        <f>IF(Table1[[#This Row],[Driver Age]]&lt;25,"(&lt;25) Young",IF(Table1[[#This Row],[Driver Age]]&lt;=60,"(25–60) Adult","(&gt;60) Senior"))</f>
        <v>(25–60) Adult</v>
      </c>
      <c r="Y2937" t="s">
        <v>75</v>
      </c>
      <c r="Z2937" t="s">
        <v>33</v>
      </c>
      <c r="AA2937" t="s">
        <v>45</v>
      </c>
      <c r="AB2937" t="s">
        <v>97</v>
      </c>
      <c r="AC2937">
        <v>14</v>
      </c>
      <c r="AD2937" t="s">
        <v>135</v>
      </c>
      <c r="AE2937" t="s">
        <v>65</v>
      </c>
      <c r="AF2937" t="s">
        <v>26</v>
      </c>
      <c r="AG2937" t="s">
        <v>143</v>
      </c>
      <c r="AH2937">
        <v>0</v>
      </c>
      <c r="AI2937" t="s">
        <v>66</v>
      </c>
      <c r="AJ2937" t="s">
        <v>81</v>
      </c>
    </row>
    <row r="2938" spans="1:36">
      <c r="A2938" t="s">
        <v>4360</v>
      </c>
      <c r="B2938">
        <f>1</f>
        <v>1</v>
      </c>
      <c r="C2938" t="s">
        <v>141</v>
      </c>
      <c r="D2938" t="str">
        <f>VLOOKUP(Table1[[#This Row],[State Name]], Lookup!$A$2:$B$33, 2, FALSE)</f>
        <v>BR</v>
      </c>
      <c r="E2938" t="s">
        <v>33</v>
      </c>
      <c r="F2938">
        <v>2018</v>
      </c>
      <c r="G2938" t="s">
        <v>94</v>
      </c>
      <c r="H2938">
        <f t="shared" si="45"/>
        <v>8</v>
      </c>
      <c r="I2938" s="3">
        <f>DATE(Table1[[#This Row],[Year]],Table1[[#This Row],[Month_Number]],1)</f>
        <v>43313</v>
      </c>
      <c r="J2938" t="s">
        <v>146</v>
      </c>
      <c r="K2938" t="s">
        <v>430</v>
      </c>
      <c r="L2938" t="s">
        <v>59</v>
      </c>
      <c r="M2938">
        <v>5</v>
      </c>
      <c r="N2938" t="s">
        <v>86</v>
      </c>
      <c r="O2938">
        <v>2</v>
      </c>
      <c r="P2938">
        <v>5</v>
      </c>
      <c r="Q2938" t="s">
        <v>72</v>
      </c>
      <c r="R2938" t="s">
        <v>40</v>
      </c>
      <c r="S2938" t="s">
        <v>41</v>
      </c>
      <c r="T2938" t="s">
        <v>105</v>
      </c>
      <c r="U2938" t="s">
        <v>106</v>
      </c>
      <c r="V2938">
        <v>41</v>
      </c>
      <c r="W2938">
        <v>21</v>
      </c>
      <c r="X2938" t="str">
        <f>IF(Table1[[#This Row],[Driver Age]]&lt;25,"(&lt;25) Young",IF(Table1[[#This Row],[Driver Age]]&lt;=60,"(25–60) Adult","(&gt;60) Senior"))</f>
        <v>(&lt;25) Young</v>
      </c>
      <c r="Y2938" t="s">
        <v>44</v>
      </c>
      <c r="Z2938" t="s">
        <v>107</v>
      </c>
      <c r="AA2938" t="s">
        <v>76</v>
      </c>
      <c r="AB2938" t="s">
        <v>97</v>
      </c>
      <c r="AC2938">
        <v>22</v>
      </c>
      <c r="AD2938" t="s">
        <v>47</v>
      </c>
      <c r="AE2938" t="s">
        <v>65</v>
      </c>
      <c r="AF2938" t="s">
        <v>49</v>
      </c>
      <c r="AG2938" t="s">
        <v>50</v>
      </c>
      <c r="AH2938">
        <v>2.5</v>
      </c>
      <c r="AI2938" t="s">
        <v>168</v>
      </c>
      <c r="AJ2938" t="s">
        <v>109</v>
      </c>
    </row>
    <row r="2939" spans="1:36">
      <c r="A2939" t="s">
        <v>4361</v>
      </c>
      <c r="B2939">
        <f>1</f>
        <v>1</v>
      </c>
      <c r="C2939" t="s">
        <v>149</v>
      </c>
      <c r="D2939" t="str">
        <f>VLOOKUP(Table1[[#This Row],[State Name]], Lookup!$A$2:$B$33, 2, FALSE)</f>
        <v>AR</v>
      </c>
      <c r="E2939" t="s">
        <v>33</v>
      </c>
      <c r="F2939">
        <v>2022</v>
      </c>
      <c r="G2939" t="s">
        <v>100</v>
      </c>
      <c r="H2939">
        <f t="shared" si="45"/>
        <v>11</v>
      </c>
      <c r="I2939" s="3">
        <f>DATE(Table1[[#This Row],[Year]],Table1[[#This Row],[Month_Number]],1)</f>
        <v>44866</v>
      </c>
      <c r="J2939" t="s">
        <v>57</v>
      </c>
      <c r="K2939" t="s">
        <v>1196</v>
      </c>
      <c r="L2939" t="s">
        <v>50</v>
      </c>
      <c r="M2939">
        <v>1</v>
      </c>
      <c r="N2939" t="s">
        <v>128</v>
      </c>
      <c r="O2939">
        <v>1</v>
      </c>
      <c r="P2939">
        <v>5</v>
      </c>
      <c r="Q2939" t="s">
        <v>39</v>
      </c>
      <c r="R2939" t="s">
        <v>61</v>
      </c>
      <c r="S2939" t="s">
        <v>120</v>
      </c>
      <c r="T2939" t="s">
        <v>42</v>
      </c>
      <c r="U2939" t="s">
        <v>43</v>
      </c>
      <c r="V2939">
        <v>102</v>
      </c>
      <c r="W2939">
        <v>52</v>
      </c>
      <c r="X2939" t="str">
        <f>IF(Table1[[#This Row],[Driver Age]]&lt;25,"(&lt;25) Young",IF(Table1[[#This Row],[Driver Age]]&lt;=60,"(25–60) Adult","(&gt;60) Senior"))</f>
        <v>(25–60) Adult</v>
      </c>
      <c r="Y2939" t="s">
        <v>75</v>
      </c>
      <c r="Z2939" t="s">
        <v>33</v>
      </c>
      <c r="AA2939" t="s">
        <v>76</v>
      </c>
      <c r="AB2939" t="s">
        <v>64</v>
      </c>
      <c r="AC2939">
        <v>17</v>
      </c>
      <c r="AD2939" t="s">
        <v>114</v>
      </c>
      <c r="AE2939" t="s">
        <v>79</v>
      </c>
      <c r="AF2939" t="s">
        <v>49</v>
      </c>
      <c r="AG2939" t="s">
        <v>50</v>
      </c>
      <c r="AH2939">
        <v>5</v>
      </c>
      <c r="AI2939" t="s">
        <v>66</v>
      </c>
      <c r="AJ2939" t="s">
        <v>67</v>
      </c>
    </row>
    <row r="2940" spans="1:36">
      <c r="A2940" t="s">
        <v>4362</v>
      </c>
      <c r="B2940">
        <f>1</f>
        <v>1</v>
      </c>
      <c r="C2940" t="s">
        <v>137</v>
      </c>
      <c r="D2940" t="str">
        <f>VLOOKUP(Table1[[#This Row],[State Name]], Lookup!$A$2:$B$33, 2, FALSE)</f>
        <v>AS</v>
      </c>
      <c r="E2940" t="s">
        <v>33</v>
      </c>
      <c r="F2940">
        <v>2022</v>
      </c>
      <c r="G2940" t="s">
        <v>56</v>
      </c>
      <c r="H2940">
        <f t="shared" si="45"/>
        <v>1</v>
      </c>
      <c r="I2940" s="3">
        <f>DATE(Table1[[#This Row],[Year]],Table1[[#This Row],[Month_Number]],1)</f>
        <v>44562</v>
      </c>
      <c r="J2940" t="s">
        <v>95</v>
      </c>
      <c r="K2940" t="s">
        <v>3832</v>
      </c>
      <c r="L2940" t="s">
        <v>59</v>
      </c>
      <c r="M2940">
        <v>4</v>
      </c>
      <c r="N2940" t="s">
        <v>71</v>
      </c>
      <c r="O2940">
        <v>9</v>
      </c>
      <c r="P2940">
        <v>5</v>
      </c>
      <c r="Q2940" t="s">
        <v>103</v>
      </c>
      <c r="R2940" t="s">
        <v>40</v>
      </c>
      <c r="S2940" t="s">
        <v>41</v>
      </c>
      <c r="T2940" t="s">
        <v>63</v>
      </c>
      <c r="U2940" t="s">
        <v>33</v>
      </c>
      <c r="V2940">
        <v>45</v>
      </c>
      <c r="W2940">
        <v>66</v>
      </c>
      <c r="X2940" t="str">
        <f>IF(Table1[[#This Row],[Driver Age]]&lt;25,"(&lt;25) Young",IF(Table1[[#This Row],[Driver Age]]&lt;=60,"(25–60) Adult","(&gt;60) Senior"))</f>
        <v>(&gt;60) Senior</v>
      </c>
      <c r="Y2940" t="s">
        <v>75</v>
      </c>
      <c r="Z2940" t="s">
        <v>107</v>
      </c>
      <c r="AA2940" t="s">
        <v>45</v>
      </c>
      <c r="AB2940" t="s">
        <v>97</v>
      </c>
      <c r="AC2940">
        <v>4</v>
      </c>
      <c r="AD2940" t="s">
        <v>47</v>
      </c>
      <c r="AE2940" t="s">
        <v>79</v>
      </c>
      <c r="AF2940" t="s">
        <v>49</v>
      </c>
      <c r="AG2940" t="s">
        <v>50</v>
      </c>
      <c r="AH2940">
        <v>0.56000000000000005</v>
      </c>
      <c r="AI2940" t="s">
        <v>51</v>
      </c>
      <c r="AJ2940" t="s">
        <v>109</v>
      </c>
    </row>
    <row r="2941" spans="1:36">
      <c r="A2941" t="s">
        <v>4363</v>
      </c>
      <c r="B2941">
        <f>1</f>
        <v>1</v>
      </c>
      <c r="C2941" t="s">
        <v>206</v>
      </c>
      <c r="D2941" t="str">
        <f>VLOOKUP(Table1[[#This Row],[State Name]], Lookup!$A$2:$B$33, 2, FALSE)</f>
        <v>OD</v>
      </c>
      <c r="E2941" t="s">
        <v>33</v>
      </c>
      <c r="F2941">
        <v>2021</v>
      </c>
      <c r="G2941" t="s">
        <v>130</v>
      </c>
      <c r="H2941">
        <f t="shared" si="45"/>
        <v>4</v>
      </c>
      <c r="I2941" s="3">
        <f>DATE(Table1[[#This Row],[Year]],Table1[[#This Row],[Month_Number]],1)</f>
        <v>44287</v>
      </c>
      <c r="J2941" t="s">
        <v>154</v>
      </c>
      <c r="K2941" t="s">
        <v>3832</v>
      </c>
      <c r="L2941" t="s">
        <v>50</v>
      </c>
      <c r="M2941">
        <v>2</v>
      </c>
      <c r="N2941" t="s">
        <v>38</v>
      </c>
      <c r="O2941">
        <v>5</v>
      </c>
      <c r="P2941">
        <v>0</v>
      </c>
      <c r="Q2941" t="s">
        <v>87</v>
      </c>
      <c r="R2941" t="s">
        <v>61</v>
      </c>
      <c r="S2941" t="s">
        <v>120</v>
      </c>
      <c r="T2941" t="s">
        <v>63</v>
      </c>
      <c r="U2941" t="s">
        <v>106</v>
      </c>
      <c r="V2941">
        <v>65</v>
      </c>
      <c r="W2941">
        <v>42</v>
      </c>
      <c r="X2941" t="str">
        <f>IF(Table1[[#This Row],[Driver Age]]&lt;25,"(&lt;25) Young",IF(Table1[[#This Row],[Driver Age]]&lt;=60,"(25–60) Adult","(&gt;60) Senior"))</f>
        <v>(25–60) Adult</v>
      </c>
      <c r="Y2941" t="s">
        <v>75</v>
      </c>
      <c r="Z2941" t="s">
        <v>90</v>
      </c>
      <c r="AA2941" t="s">
        <v>45</v>
      </c>
      <c r="AB2941" t="s">
        <v>46</v>
      </c>
      <c r="AC2941">
        <v>4</v>
      </c>
      <c r="AD2941" t="s">
        <v>47</v>
      </c>
      <c r="AE2941" t="s">
        <v>48</v>
      </c>
      <c r="AF2941" t="s">
        <v>26</v>
      </c>
      <c r="AG2941" t="s">
        <v>143</v>
      </c>
      <c r="AH2941">
        <v>0</v>
      </c>
      <c r="AI2941" t="s">
        <v>108</v>
      </c>
      <c r="AJ2941" t="s">
        <v>52</v>
      </c>
    </row>
    <row r="2942" spans="1:36">
      <c r="A2942" t="s">
        <v>4364</v>
      </c>
      <c r="B2942">
        <f>1</f>
        <v>1</v>
      </c>
      <c r="C2942" t="s">
        <v>69</v>
      </c>
      <c r="D2942" t="str">
        <f>VLOOKUP(Table1[[#This Row],[State Name]], Lookup!$A$2:$B$33, 2, FALSE)</f>
        <v>CG</v>
      </c>
      <c r="E2942" t="s">
        <v>33</v>
      </c>
      <c r="F2942">
        <v>2018</v>
      </c>
      <c r="G2942" t="s">
        <v>56</v>
      </c>
      <c r="H2942">
        <f t="shared" si="45"/>
        <v>1</v>
      </c>
      <c r="I2942" s="3">
        <f>DATE(Table1[[#This Row],[Year]],Table1[[#This Row],[Month_Number]],1)</f>
        <v>43101</v>
      </c>
      <c r="J2942" t="s">
        <v>101</v>
      </c>
      <c r="K2942" t="s">
        <v>1557</v>
      </c>
      <c r="L2942" t="s">
        <v>59</v>
      </c>
      <c r="M2942">
        <v>5</v>
      </c>
      <c r="N2942" t="s">
        <v>162</v>
      </c>
      <c r="O2942">
        <v>5</v>
      </c>
      <c r="P2942">
        <v>4</v>
      </c>
      <c r="Q2942" t="s">
        <v>119</v>
      </c>
      <c r="R2942" t="s">
        <v>104</v>
      </c>
      <c r="S2942" t="s">
        <v>62</v>
      </c>
      <c r="T2942" t="s">
        <v>74</v>
      </c>
      <c r="U2942" t="s">
        <v>33</v>
      </c>
      <c r="V2942">
        <v>46</v>
      </c>
      <c r="W2942">
        <v>49</v>
      </c>
      <c r="X2942" t="str">
        <f>IF(Table1[[#This Row],[Driver Age]]&lt;25,"(&lt;25) Young",IF(Table1[[#This Row],[Driver Age]]&lt;=60,"(25–60) Adult","(&gt;60) Senior"))</f>
        <v>(25–60) Adult</v>
      </c>
      <c r="Y2942" t="s">
        <v>75</v>
      </c>
      <c r="Z2942" t="s">
        <v>33</v>
      </c>
      <c r="AA2942" t="s">
        <v>76</v>
      </c>
      <c r="AB2942" t="s">
        <v>64</v>
      </c>
      <c r="AC2942">
        <v>8</v>
      </c>
      <c r="AD2942" t="s">
        <v>78</v>
      </c>
      <c r="AE2942" t="s">
        <v>65</v>
      </c>
      <c r="AF2942" t="s">
        <v>49</v>
      </c>
      <c r="AG2942" t="s">
        <v>50</v>
      </c>
      <c r="AH2942">
        <v>0.8</v>
      </c>
      <c r="AI2942" t="s">
        <v>108</v>
      </c>
      <c r="AJ2942" t="s">
        <v>109</v>
      </c>
    </row>
    <row r="2943" spans="1:36">
      <c r="A2943" t="s">
        <v>4365</v>
      </c>
      <c r="B2943">
        <f>1</f>
        <v>1</v>
      </c>
      <c r="C2943" t="s">
        <v>166</v>
      </c>
      <c r="D2943" t="str">
        <f>VLOOKUP(Table1[[#This Row],[State Name]], Lookup!$A$2:$B$33, 2, FALSE)</f>
        <v>MP</v>
      </c>
      <c r="E2943" t="s">
        <v>33</v>
      </c>
      <c r="F2943">
        <v>2020</v>
      </c>
      <c r="G2943" t="s">
        <v>192</v>
      </c>
      <c r="H2943">
        <f t="shared" si="45"/>
        <v>3</v>
      </c>
      <c r="I2943" s="3">
        <f>DATE(Table1[[#This Row],[Year]],Table1[[#This Row],[Month_Number]],1)</f>
        <v>43891</v>
      </c>
      <c r="J2943" t="s">
        <v>57</v>
      </c>
      <c r="K2943" t="s">
        <v>1786</v>
      </c>
      <c r="L2943" t="s">
        <v>50</v>
      </c>
      <c r="M2943">
        <v>2</v>
      </c>
      <c r="N2943" t="s">
        <v>162</v>
      </c>
      <c r="O2943">
        <v>0</v>
      </c>
      <c r="P2943">
        <v>2</v>
      </c>
      <c r="Q2943" t="s">
        <v>103</v>
      </c>
      <c r="R2943" t="s">
        <v>61</v>
      </c>
      <c r="S2943" t="s">
        <v>120</v>
      </c>
      <c r="T2943" t="s">
        <v>63</v>
      </c>
      <c r="U2943" t="s">
        <v>89</v>
      </c>
      <c r="V2943">
        <v>61</v>
      </c>
      <c r="W2943">
        <v>23</v>
      </c>
      <c r="X2943" t="str">
        <f>IF(Table1[[#This Row],[Driver Age]]&lt;25,"(&lt;25) Young",IF(Table1[[#This Row],[Driver Age]]&lt;=60,"(25–60) Adult","(&gt;60) Senior"))</f>
        <v>(&lt;25) Young</v>
      </c>
      <c r="Y2943" t="s">
        <v>75</v>
      </c>
      <c r="Z2943" t="s">
        <v>90</v>
      </c>
      <c r="AA2943" t="s">
        <v>76</v>
      </c>
      <c r="AB2943" t="s">
        <v>64</v>
      </c>
      <c r="AC2943">
        <v>5</v>
      </c>
      <c r="AD2943" t="s">
        <v>78</v>
      </c>
      <c r="AE2943" t="s">
        <v>48</v>
      </c>
      <c r="AF2943" t="s">
        <v>49</v>
      </c>
      <c r="AG2943" t="s">
        <v>50</v>
      </c>
      <c r="AH2943">
        <v>0</v>
      </c>
      <c r="AI2943" t="s">
        <v>168</v>
      </c>
      <c r="AJ2943" t="s">
        <v>52</v>
      </c>
    </row>
    <row r="2944" spans="1:36">
      <c r="A2944" t="s">
        <v>4366</v>
      </c>
      <c r="B2944">
        <f>1</f>
        <v>1</v>
      </c>
      <c r="C2944" t="s">
        <v>152</v>
      </c>
      <c r="D2944" t="str">
        <f>VLOOKUP(Table1[[#This Row],[State Name]], Lookup!$A$2:$B$33, 2, FALSE)</f>
        <v>AP</v>
      </c>
      <c r="E2944" t="s">
        <v>153</v>
      </c>
      <c r="F2944">
        <v>2018</v>
      </c>
      <c r="G2944" t="s">
        <v>56</v>
      </c>
      <c r="H2944">
        <f t="shared" si="45"/>
        <v>1</v>
      </c>
      <c r="I2944" s="3">
        <f>DATE(Table1[[#This Row],[Year]],Table1[[#This Row],[Month_Number]],1)</f>
        <v>43101</v>
      </c>
      <c r="J2944" t="s">
        <v>95</v>
      </c>
      <c r="K2944" t="s">
        <v>4367</v>
      </c>
      <c r="L2944" t="s">
        <v>50</v>
      </c>
      <c r="M2944">
        <v>4</v>
      </c>
      <c r="N2944" t="s">
        <v>128</v>
      </c>
      <c r="O2944">
        <v>2</v>
      </c>
      <c r="P2944">
        <v>3</v>
      </c>
      <c r="Q2944" t="s">
        <v>72</v>
      </c>
      <c r="R2944" t="s">
        <v>61</v>
      </c>
      <c r="S2944" t="s">
        <v>62</v>
      </c>
      <c r="T2944" t="s">
        <v>42</v>
      </c>
      <c r="U2944" t="s">
        <v>43</v>
      </c>
      <c r="V2944">
        <v>100</v>
      </c>
      <c r="W2944">
        <v>67</v>
      </c>
      <c r="X2944" t="str">
        <f>IF(Table1[[#This Row],[Driver Age]]&lt;25,"(&lt;25) Young",IF(Table1[[#This Row],[Driver Age]]&lt;=60,"(25–60) Adult","(&gt;60) Senior"))</f>
        <v>(&gt;60) Senior</v>
      </c>
      <c r="Y2944" t="s">
        <v>44</v>
      </c>
      <c r="Z2944" t="s">
        <v>90</v>
      </c>
      <c r="AA2944" t="s">
        <v>45</v>
      </c>
      <c r="AB2944" t="s">
        <v>64</v>
      </c>
      <c r="AC2944">
        <v>6</v>
      </c>
      <c r="AD2944" t="s">
        <v>78</v>
      </c>
      <c r="AE2944" t="s">
        <v>65</v>
      </c>
      <c r="AF2944" t="s">
        <v>49</v>
      </c>
      <c r="AG2944" t="s">
        <v>50</v>
      </c>
      <c r="AH2944">
        <v>1.5</v>
      </c>
      <c r="AI2944" t="s">
        <v>51</v>
      </c>
      <c r="AJ2944" t="s">
        <v>67</v>
      </c>
    </row>
    <row r="2945" spans="1:36">
      <c r="A2945" t="s">
        <v>4368</v>
      </c>
      <c r="B2945">
        <f>1</f>
        <v>1</v>
      </c>
      <c r="C2945" t="s">
        <v>270</v>
      </c>
      <c r="D2945" t="str">
        <f>VLOOKUP(Table1[[#This Row],[State Name]], Lookup!$A$2:$B$33, 2, FALSE)</f>
        <v>HR</v>
      </c>
      <c r="E2945" t="s">
        <v>33</v>
      </c>
      <c r="F2945">
        <v>2023</v>
      </c>
      <c r="G2945" t="s">
        <v>130</v>
      </c>
      <c r="H2945">
        <f t="shared" si="45"/>
        <v>4</v>
      </c>
      <c r="I2945" s="3">
        <f>DATE(Table1[[#This Row],[Year]],Table1[[#This Row],[Month_Number]],1)</f>
        <v>45017</v>
      </c>
      <c r="J2945" t="s">
        <v>154</v>
      </c>
      <c r="K2945" t="s">
        <v>3410</v>
      </c>
      <c r="L2945" t="s">
        <v>50</v>
      </c>
      <c r="M2945">
        <v>1</v>
      </c>
      <c r="N2945" t="s">
        <v>38</v>
      </c>
      <c r="O2945">
        <v>9</v>
      </c>
      <c r="P2945">
        <v>1</v>
      </c>
      <c r="Q2945" t="s">
        <v>39</v>
      </c>
      <c r="R2945" t="s">
        <v>61</v>
      </c>
      <c r="S2945" t="s">
        <v>73</v>
      </c>
      <c r="T2945" t="s">
        <v>63</v>
      </c>
      <c r="U2945" t="s">
        <v>106</v>
      </c>
      <c r="V2945">
        <v>71</v>
      </c>
      <c r="W2945">
        <v>54</v>
      </c>
      <c r="X2945" t="str">
        <f>IF(Table1[[#This Row],[Driver Age]]&lt;25,"(&lt;25) Young",IF(Table1[[#This Row],[Driver Age]]&lt;=60,"(25–60) Adult","(&gt;60) Senior"))</f>
        <v>(25–60) Adult</v>
      </c>
      <c r="Y2945" t="s">
        <v>75</v>
      </c>
      <c r="Z2945" t="s">
        <v>90</v>
      </c>
      <c r="AA2945" t="s">
        <v>45</v>
      </c>
      <c r="AB2945" t="s">
        <v>64</v>
      </c>
      <c r="AC2945">
        <v>18</v>
      </c>
      <c r="AD2945" t="s">
        <v>114</v>
      </c>
      <c r="AE2945" t="s">
        <v>79</v>
      </c>
      <c r="AF2945" t="s">
        <v>26</v>
      </c>
      <c r="AG2945" t="s">
        <v>50</v>
      </c>
      <c r="AH2945">
        <v>0.11</v>
      </c>
      <c r="AI2945" t="s">
        <v>66</v>
      </c>
      <c r="AJ2945" t="s">
        <v>91</v>
      </c>
    </row>
    <row r="2946" spans="1:36">
      <c r="A2946" t="s">
        <v>4369</v>
      </c>
      <c r="B2946">
        <f>1</f>
        <v>1</v>
      </c>
      <c r="C2946" t="s">
        <v>307</v>
      </c>
      <c r="D2946" t="str">
        <f>VLOOKUP(Table1[[#This Row],[State Name]], Lookup!$A$2:$B$33, 2, FALSE)</f>
        <v>DL</v>
      </c>
      <c r="E2946" t="s">
        <v>472</v>
      </c>
      <c r="F2946">
        <v>2018</v>
      </c>
      <c r="G2946" t="s">
        <v>138</v>
      </c>
      <c r="H2946">
        <f t="shared" ref="H2946:H3001" si="46">MONTH(DATEVALUE(G2946 &amp; " 5"))</f>
        <v>9</v>
      </c>
      <c r="I2946" s="3">
        <f>DATE(Table1[[#This Row],[Year]],Table1[[#This Row],[Month_Number]],1)</f>
        <v>43344</v>
      </c>
      <c r="J2946" t="s">
        <v>35</v>
      </c>
      <c r="K2946" t="s">
        <v>3438</v>
      </c>
      <c r="L2946" t="s">
        <v>50</v>
      </c>
      <c r="M2946">
        <v>4</v>
      </c>
      <c r="N2946" t="s">
        <v>162</v>
      </c>
      <c r="O2946">
        <v>5</v>
      </c>
      <c r="P2946">
        <v>4</v>
      </c>
      <c r="Q2946" t="s">
        <v>39</v>
      </c>
      <c r="R2946" t="s">
        <v>61</v>
      </c>
      <c r="S2946" t="s">
        <v>41</v>
      </c>
      <c r="T2946" t="s">
        <v>63</v>
      </c>
      <c r="U2946" t="s">
        <v>89</v>
      </c>
      <c r="V2946">
        <v>115</v>
      </c>
      <c r="W2946">
        <v>25</v>
      </c>
      <c r="X2946" t="str">
        <f>IF(Table1[[#This Row],[Driver Age]]&lt;25,"(&lt;25) Young",IF(Table1[[#This Row],[Driver Age]]&lt;=60,"(25–60) Adult","(&gt;60) Senior"))</f>
        <v>(25–60) Adult</v>
      </c>
      <c r="Y2946" t="s">
        <v>44</v>
      </c>
      <c r="Z2946" t="s">
        <v>107</v>
      </c>
      <c r="AA2946" t="s">
        <v>45</v>
      </c>
      <c r="AB2946" t="s">
        <v>77</v>
      </c>
      <c r="AC2946">
        <v>20</v>
      </c>
      <c r="AD2946" t="s">
        <v>114</v>
      </c>
      <c r="AE2946" t="s">
        <v>65</v>
      </c>
      <c r="AF2946" t="s">
        <v>49</v>
      </c>
      <c r="AG2946" t="s">
        <v>50</v>
      </c>
      <c r="AH2946">
        <v>0.8</v>
      </c>
      <c r="AI2946" t="s">
        <v>80</v>
      </c>
      <c r="AJ2946" t="s">
        <v>81</v>
      </c>
    </row>
    <row r="2947" spans="1:36">
      <c r="A2947" t="s">
        <v>4370</v>
      </c>
      <c r="B2947">
        <f>1</f>
        <v>1</v>
      </c>
      <c r="C2947" t="s">
        <v>32</v>
      </c>
      <c r="D2947" t="str">
        <f>VLOOKUP(Table1[[#This Row],[State Name]], Lookup!$A$2:$B$33, 2, FALSE)</f>
        <v>JK</v>
      </c>
      <c r="E2947" t="s">
        <v>33</v>
      </c>
      <c r="F2947">
        <v>2019</v>
      </c>
      <c r="G2947" t="s">
        <v>192</v>
      </c>
      <c r="H2947">
        <f t="shared" si="46"/>
        <v>3</v>
      </c>
      <c r="I2947" s="3">
        <f>DATE(Table1[[#This Row],[Year]],Table1[[#This Row],[Month_Number]],1)</f>
        <v>43525</v>
      </c>
      <c r="J2947" t="s">
        <v>95</v>
      </c>
      <c r="K2947" t="s">
        <v>516</v>
      </c>
      <c r="L2947" t="s">
        <v>59</v>
      </c>
      <c r="M2947">
        <v>4</v>
      </c>
      <c r="N2947" t="s">
        <v>60</v>
      </c>
      <c r="O2947">
        <v>6</v>
      </c>
      <c r="P2947">
        <v>5</v>
      </c>
      <c r="Q2947" t="s">
        <v>103</v>
      </c>
      <c r="R2947" t="s">
        <v>61</v>
      </c>
      <c r="S2947" t="s">
        <v>120</v>
      </c>
      <c r="T2947" t="s">
        <v>42</v>
      </c>
      <c r="U2947" t="s">
        <v>43</v>
      </c>
      <c r="V2947">
        <v>91</v>
      </c>
      <c r="W2947">
        <v>22</v>
      </c>
      <c r="X2947" t="str">
        <f>IF(Table1[[#This Row],[Driver Age]]&lt;25,"(&lt;25) Young",IF(Table1[[#This Row],[Driver Age]]&lt;=60,"(25–60) Adult","(&gt;60) Senior"))</f>
        <v>(&lt;25) Young</v>
      </c>
      <c r="Y2947" t="s">
        <v>75</v>
      </c>
      <c r="Z2947" t="s">
        <v>107</v>
      </c>
      <c r="AA2947" t="s">
        <v>76</v>
      </c>
      <c r="AB2947" t="s">
        <v>77</v>
      </c>
      <c r="AC2947">
        <v>3</v>
      </c>
      <c r="AD2947" t="s">
        <v>47</v>
      </c>
      <c r="AE2947" t="s">
        <v>65</v>
      </c>
      <c r="AF2947" t="s">
        <v>49</v>
      </c>
      <c r="AG2947" t="s">
        <v>50</v>
      </c>
      <c r="AH2947">
        <v>0.83</v>
      </c>
      <c r="AI2947" t="s">
        <v>168</v>
      </c>
      <c r="AJ2947" t="s">
        <v>67</v>
      </c>
    </row>
    <row r="2948" spans="1:36">
      <c r="A2948" t="s">
        <v>4371</v>
      </c>
      <c r="B2948">
        <f>1</f>
        <v>1</v>
      </c>
      <c r="C2948" t="s">
        <v>286</v>
      </c>
      <c r="D2948" t="str">
        <f>VLOOKUP(Table1[[#This Row],[State Name]], Lookup!$A$2:$B$33, 2, FALSE)</f>
        <v>GA</v>
      </c>
      <c r="E2948" t="s">
        <v>33</v>
      </c>
      <c r="F2948">
        <v>2019</v>
      </c>
      <c r="G2948" t="s">
        <v>56</v>
      </c>
      <c r="H2948">
        <f t="shared" si="46"/>
        <v>1</v>
      </c>
      <c r="I2948" s="3">
        <f>DATE(Table1[[#This Row],[Year]],Table1[[#This Row],[Month_Number]],1)</f>
        <v>43466</v>
      </c>
      <c r="J2948" t="s">
        <v>95</v>
      </c>
      <c r="K2948" t="s">
        <v>1321</v>
      </c>
      <c r="L2948" t="s">
        <v>50</v>
      </c>
      <c r="M2948">
        <v>1</v>
      </c>
      <c r="N2948" t="s">
        <v>60</v>
      </c>
      <c r="O2948">
        <v>0</v>
      </c>
      <c r="P2948">
        <v>3</v>
      </c>
      <c r="Q2948" t="s">
        <v>87</v>
      </c>
      <c r="R2948" t="s">
        <v>104</v>
      </c>
      <c r="S2948" t="s">
        <v>41</v>
      </c>
      <c r="T2948" t="s">
        <v>74</v>
      </c>
      <c r="U2948" t="s">
        <v>33</v>
      </c>
      <c r="V2948">
        <v>97</v>
      </c>
      <c r="W2948">
        <v>45</v>
      </c>
      <c r="X2948" t="str">
        <f>IF(Table1[[#This Row],[Driver Age]]&lt;25,"(&lt;25) Young",IF(Table1[[#This Row],[Driver Age]]&lt;=60,"(25–60) Adult","(&gt;60) Senior"))</f>
        <v>(25–60) Adult</v>
      </c>
      <c r="Y2948" t="s">
        <v>75</v>
      </c>
      <c r="Z2948" t="s">
        <v>90</v>
      </c>
      <c r="AA2948" t="s">
        <v>76</v>
      </c>
      <c r="AB2948" t="s">
        <v>46</v>
      </c>
      <c r="AC2948">
        <v>18</v>
      </c>
      <c r="AD2948" t="s">
        <v>114</v>
      </c>
      <c r="AE2948" t="s">
        <v>65</v>
      </c>
      <c r="AF2948" t="s">
        <v>49</v>
      </c>
      <c r="AG2948" t="s">
        <v>50</v>
      </c>
      <c r="AH2948">
        <v>0</v>
      </c>
      <c r="AI2948" t="s">
        <v>108</v>
      </c>
      <c r="AJ2948" t="s">
        <v>67</v>
      </c>
    </row>
    <row r="2949" spans="1:36">
      <c r="A2949" t="s">
        <v>4372</v>
      </c>
      <c r="B2949">
        <f>1</f>
        <v>1</v>
      </c>
      <c r="C2949" t="s">
        <v>145</v>
      </c>
      <c r="D2949" t="str">
        <f>VLOOKUP(Table1[[#This Row],[State Name]], Lookup!$A$2:$B$33, 2, FALSE)</f>
        <v>TS</v>
      </c>
      <c r="E2949" t="s">
        <v>33</v>
      </c>
      <c r="F2949">
        <v>2020</v>
      </c>
      <c r="G2949" t="s">
        <v>124</v>
      </c>
      <c r="H2949">
        <f t="shared" si="46"/>
        <v>7</v>
      </c>
      <c r="I2949" s="3">
        <f>DATE(Table1[[#This Row],[Year]],Table1[[#This Row],[Month_Number]],1)</f>
        <v>44013</v>
      </c>
      <c r="J2949" t="s">
        <v>57</v>
      </c>
      <c r="K2949" t="s">
        <v>2200</v>
      </c>
      <c r="L2949" t="s">
        <v>37</v>
      </c>
      <c r="M2949">
        <v>2</v>
      </c>
      <c r="N2949" t="s">
        <v>162</v>
      </c>
      <c r="O2949">
        <v>4</v>
      </c>
      <c r="P2949">
        <v>0</v>
      </c>
      <c r="Q2949" t="s">
        <v>103</v>
      </c>
      <c r="R2949" t="s">
        <v>88</v>
      </c>
      <c r="S2949" t="s">
        <v>120</v>
      </c>
      <c r="T2949" t="s">
        <v>105</v>
      </c>
      <c r="U2949" t="s">
        <v>89</v>
      </c>
      <c r="V2949">
        <v>100</v>
      </c>
      <c r="W2949">
        <v>28</v>
      </c>
      <c r="X2949" t="str">
        <f>IF(Table1[[#This Row],[Driver Age]]&lt;25,"(&lt;25) Young",IF(Table1[[#This Row],[Driver Age]]&lt;=60,"(25–60) Adult","(&gt;60) Senior"))</f>
        <v>(25–60) Adult</v>
      </c>
      <c r="Y2949" t="s">
        <v>44</v>
      </c>
      <c r="Z2949" t="s">
        <v>90</v>
      </c>
      <c r="AA2949" t="s">
        <v>45</v>
      </c>
      <c r="AB2949" t="s">
        <v>77</v>
      </c>
      <c r="AC2949">
        <v>21</v>
      </c>
      <c r="AD2949" t="s">
        <v>47</v>
      </c>
      <c r="AE2949" t="s">
        <v>48</v>
      </c>
      <c r="AF2949" t="s">
        <v>49</v>
      </c>
      <c r="AG2949" t="s">
        <v>143</v>
      </c>
      <c r="AH2949">
        <v>0</v>
      </c>
      <c r="AI2949" t="s">
        <v>80</v>
      </c>
      <c r="AJ2949" t="s">
        <v>67</v>
      </c>
    </row>
    <row r="2950" spans="1:36">
      <c r="A2950" t="s">
        <v>4373</v>
      </c>
      <c r="B2950">
        <f>1</f>
        <v>1</v>
      </c>
      <c r="C2950" t="s">
        <v>145</v>
      </c>
      <c r="D2950" t="str">
        <f>VLOOKUP(Table1[[#This Row],[State Name]], Lookup!$A$2:$B$33, 2, FALSE)</f>
        <v>TS</v>
      </c>
      <c r="E2950" t="s">
        <v>33</v>
      </c>
      <c r="F2950">
        <v>2021</v>
      </c>
      <c r="G2950" t="s">
        <v>100</v>
      </c>
      <c r="H2950">
        <f t="shared" si="46"/>
        <v>11</v>
      </c>
      <c r="I2950" s="3">
        <f>DATE(Table1[[#This Row],[Year]],Table1[[#This Row],[Month_Number]],1)</f>
        <v>44501</v>
      </c>
      <c r="J2950" t="s">
        <v>154</v>
      </c>
      <c r="K2950" t="s">
        <v>4374</v>
      </c>
      <c r="L2950" t="s">
        <v>37</v>
      </c>
      <c r="M2950">
        <v>3</v>
      </c>
      <c r="N2950" t="s">
        <v>60</v>
      </c>
      <c r="O2950">
        <v>4</v>
      </c>
      <c r="P2950">
        <v>0</v>
      </c>
      <c r="Q2950" t="s">
        <v>72</v>
      </c>
      <c r="R2950" t="s">
        <v>61</v>
      </c>
      <c r="S2950" t="s">
        <v>120</v>
      </c>
      <c r="T2950" t="s">
        <v>74</v>
      </c>
      <c r="U2950" t="s">
        <v>33</v>
      </c>
      <c r="V2950">
        <v>65</v>
      </c>
      <c r="W2950">
        <v>59</v>
      </c>
      <c r="X2950" t="str">
        <f>IF(Table1[[#This Row],[Driver Age]]&lt;25,"(&lt;25) Young",IF(Table1[[#This Row],[Driver Age]]&lt;=60,"(25–60) Adult","(&gt;60) Senior"))</f>
        <v>(25–60) Adult</v>
      </c>
      <c r="Y2950" t="s">
        <v>44</v>
      </c>
      <c r="Z2950" t="s">
        <v>33</v>
      </c>
      <c r="AA2950" t="s">
        <v>76</v>
      </c>
      <c r="AB2950" t="s">
        <v>64</v>
      </c>
      <c r="AC2950">
        <v>23</v>
      </c>
      <c r="AD2950" t="s">
        <v>47</v>
      </c>
      <c r="AE2950" t="s">
        <v>48</v>
      </c>
      <c r="AF2950" t="s">
        <v>26</v>
      </c>
      <c r="AG2950" t="s">
        <v>143</v>
      </c>
      <c r="AH2950">
        <v>0</v>
      </c>
      <c r="AI2950" t="s">
        <v>66</v>
      </c>
      <c r="AJ2950" t="s">
        <v>52</v>
      </c>
    </row>
    <row r="2951" spans="1:36">
      <c r="A2951" t="s">
        <v>4375</v>
      </c>
      <c r="B2951">
        <f>1</f>
        <v>1</v>
      </c>
      <c r="C2951" t="s">
        <v>211</v>
      </c>
      <c r="D2951" t="str">
        <f>VLOOKUP(Table1[[#This Row],[State Name]], Lookup!$A$2:$B$33, 2, FALSE)</f>
        <v>WB</v>
      </c>
      <c r="E2951" t="s">
        <v>229</v>
      </c>
      <c r="F2951">
        <v>2018</v>
      </c>
      <c r="G2951" t="s">
        <v>111</v>
      </c>
      <c r="H2951">
        <f t="shared" si="46"/>
        <v>10</v>
      </c>
      <c r="I2951" s="3">
        <f>DATE(Table1[[#This Row],[Year]],Table1[[#This Row],[Month_Number]],1)</f>
        <v>43374</v>
      </c>
      <c r="J2951" t="s">
        <v>57</v>
      </c>
      <c r="K2951" t="s">
        <v>1744</v>
      </c>
      <c r="L2951" t="s">
        <v>37</v>
      </c>
      <c r="M2951">
        <v>4</v>
      </c>
      <c r="N2951" t="s">
        <v>60</v>
      </c>
      <c r="O2951">
        <v>7</v>
      </c>
      <c r="P2951">
        <v>2</v>
      </c>
      <c r="Q2951" t="s">
        <v>119</v>
      </c>
      <c r="R2951" t="s">
        <v>104</v>
      </c>
      <c r="S2951" t="s">
        <v>73</v>
      </c>
      <c r="T2951" t="s">
        <v>63</v>
      </c>
      <c r="U2951" t="s">
        <v>106</v>
      </c>
      <c r="V2951">
        <v>35</v>
      </c>
      <c r="W2951">
        <v>67</v>
      </c>
      <c r="X2951" t="str">
        <f>IF(Table1[[#This Row],[Driver Age]]&lt;25,"(&lt;25) Young",IF(Table1[[#This Row],[Driver Age]]&lt;=60,"(25–60) Adult","(&gt;60) Senior"))</f>
        <v>(&gt;60) Senior</v>
      </c>
      <c r="Y2951" t="s">
        <v>44</v>
      </c>
      <c r="Z2951" t="s">
        <v>33</v>
      </c>
      <c r="AA2951" t="s">
        <v>45</v>
      </c>
      <c r="AB2951" t="s">
        <v>77</v>
      </c>
      <c r="AC2951">
        <v>15</v>
      </c>
      <c r="AD2951" t="s">
        <v>135</v>
      </c>
      <c r="AE2951" t="s">
        <v>65</v>
      </c>
      <c r="AF2951" t="s">
        <v>49</v>
      </c>
      <c r="AG2951" t="s">
        <v>50</v>
      </c>
      <c r="AH2951">
        <v>0.28999999999999998</v>
      </c>
      <c r="AI2951" t="s">
        <v>51</v>
      </c>
      <c r="AJ2951" t="s">
        <v>109</v>
      </c>
    </row>
    <row r="2952" spans="1:36">
      <c r="A2952" t="s">
        <v>4376</v>
      </c>
      <c r="B2952">
        <f>1</f>
        <v>1</v>
      </c>
      <c r="C2952" t="s">
        <v>211</v>
      </c>
      <c r="D2952" t="str">
        <f>VLOOKUP(Table1[[#This Row],[State Name]], Lookup!$A$2:$B$33, 2, FALSE)</f>
        <v>WB</v>
      </c>
      <c r="E2952" t="s">
        <v>265</v>
      </c>
      <c r="F2952">
        <v>2018</v>
      </c>
      <c r="G2952" t="s">
        <v>111</v>
      </c>
      <c r="H2952">
        <f t="shared" si="46"/>
        <v>10</v>
      </c>
      <c r="I2952" s="3">
        <f>DATE(Table1[[#This Row],[Year]],Table1[[#This Row],[Month_Number]],1)</f>
        <v>43374</v>
      </c>
      <c r="J2952" t="s">
        <v>57</v>
      </c>
      <c r="K2952" t="s">
        <v>2693</v>
      </c>
      <c r="L2952" t="s">
        <v>59</v>
      </c>
      <c r="M2952">
        <v>2</v>
      </c>
      <c r="N2952" t="s">
        <v>128</v>
      </c>
      <c r="O2952">
        <v>10</v>
      </c>
      <c r="P2952">
        <v>1</v>
      </c>
      <c r="Q2952" t="s">
        <v>103</v>
      </c>
      <c r="R2952" t="s">
        <v>104</v>
      </c>
      <c r="S2952" t="s">
        <v>120</v>
      </c>
      <c r="T2952" t="s">
        <v>63</v>
      </c>
      <c r="U2952" t="s">
        <v>33</v>
      </c>
      <c r="V2952">
        <v>86</v>
      </c>
      <c r="W2952">
        <v>56</v>
      </c>
      <c r="X2952" t="str">
        <f>IF(Table1[[#This Row],[Driver Age]]&lt;25,"(&lt;25) Young",IF(Table1[[#This Row],[Driver Age]]&lt;=60,"(25–60) Adult","(&gt;60) Senior"))</f>
        <v>(25–60) Adult</v>
      </c>
      <c r="Y2952" t="s">
        <v>44</v>
      </c>
      <c r="Z2952" t="s">
        <v>90</v>
      </c>
      <c r="AA2952" t="s">
        <v>45</v>
      </c>
      <c r="AB2952" t="s">
        <v>46</v>
      </c>
      <c r="AC2952">
        <v>10</v>
      </c>
      <c r="AD2952" t="s">
        <v>78</v>
      </c>
      <c r="AE2952" t="s">
        <v>65</v>
      </c>
      <c r="AF2952" t="s">
        <v>49</v>
      </c>
      <c r="AG2952" t="s">
        <v>50</v>
      </c>
      <c r="AH2952">
        <v>0.1</v>
      </c>
      <c r="AI2952" t="s">
        <v>66</v>
      </c>
      <c r="AJ2952" t="s">
        <v>91</v>
      </c>
    </row>
    <row r="2953" spans="1:36">
      <c r="A2953" t="s">
        <v>4377</v>
      </c>
      <c r="B2953">
        <f>1</f>
        <v>1</v>
      </c>
      <c r="C2953" t="s">
        <v>183</v>
      </c>
      <c r="D2953" t="str">
        <f>VLOOKUP(Table1[[#This Row],[State Name]], Lookup!$A$2:$B$33, 2, FALSE)</f>
        <v>TN</v>
      </c>
      <c r="E2953" t="s">
        <v>184</v>
      </c>
      <c r="F2953">
        <v>2022</v>
      </c>
      <c r="G2953" t="s">
        <v>100</v>
      </c>
      <c r="H2953">
        <f t="shared" si="46"/>
        <v>11</v>
      </c>
      <c r="I2953" s="3">
        <f>DATE(Table1[[#This Row],[Year]],Table1[[#This Row],[Month_Number]],1)</f>
        <v>44866</v>
      </c>
      <c r="J2953" t="s">
        <v>101</v>
      </c>
      <c r="K2953" t="s">
        <v>1564</v>
      </c>
      <c r="L2953" t="s">
        <v>59</v>
      </c>
      <c r="M2953">
        <v>2</v>
      </c>
      <c r="N2953" t="s">
        <v>38</v>
      </c>
      <c r="O2953">
        <v>8</v>
      </c>
      <c r="P2953">
        <v>2</v>
      </c>
      <c r="Q2953" t="s">
        <v>87</v>
      </c>
      <c r="R2953" t="s">
        <v>40</v>
      </c>
      <c r="S2953" t="s">
        <v>73</v>
      </c>
      <c r="T2953" t="s">
        <v>63</v>
      </c>
      <c r="U2953" t="s">
        <v>43</v>
      </c>
      <c r="V2953">
        <v>70</v>
      </c>
      <c r="W2953">
        <v>27</v>
      </c>
      <c r="X2953" t="str">
        <f>IF(Table1[[#This Row],[Driver Age]]&lt;25,"(&lt;25) Young",IF(Table1[[#This Row],[Driver Age]]&lt;=60,"(25–60) Adult","(&gt;60) Senior"))</f>
        <v>(25–60) Adult</v>
      </c>
      <c r="Y2953" t="s">
        <v>75</v>
      </c>
      <c r="Z2953" t="s">
        <v>90</v>
      </c>
      <c r="AA2953" t="s">
        <v>76</v>
      </c>
      <c r="AB2953" t="s">
        <v>77</v>
      </c>
      <c r="AC2953">
        <v>15</v>
      </c>
      <c r="AD2953" t="s">
        <v>135</v>
      </c>
      <c r="AE2953" t="s">
        <v>79</v>
      </c>
      <c r="AF2953" t="s">
        <v>49</v>
      </c>
      <c r="AG2953" t="s">
        <v>50</v>
      </c>
      <c r="AH2953">
        <v>0.25</v>
      </c>
      <c r="AI2953" t="s">
        <v>80</v>
      </c>
      <c r="AJ2953" t="s">
        <v>91</v>
      </c>
    </row>
    <row r="2954" spans="1:36">
      <c r="A2954" t="s">
        <v>4378</v>
      </c>
      <c r="B2954">
        <f>1</f>
        <v>1</v>
      </c>
      <c r="C2954" t="s">
        <v>206</v>
      </c>
      <c r="D2954" t="str">
        <f>VLOOKUP(Table1[[#This Row],[State Name]], Lookup!$A$2:$B$33, 2, FALSE)</f>
        <v>OD</v>
      </c>
      <c r="E2954" t="s">
        <v>33</v>
      </c>
      <c r="F2954">
        <v>2022</v>
      </c>
      <c r="G2954" t="s">
        <v>83</v>
      </c>
      <c r="H2954">
        <f t="shared" si="46"/>
        <v>6</v>
      </c>
      <c r="I2954" s="3">
        <f>DATE(Table1[[#This Row],[Year]],Table1[[#This Row],[Month_Number]],1)</f>
        <v>44713</v>
      </c>
      <c r="J2954" t="s">
        <v>154</v>
      </c>
      <c r="K2954" t="s">
        <v>3380</v>
      </c>
      <c r="L2954" t="s">
        <v>37</v>
      </c>
      <c r="M2954">
        <v>1</v>
      </c>
      <c r="N2954" t="s">
        <v>60</v>
      </c>
      <c r="O2954">
        <v>1</v>
      </c>
      <c r="P2954">
        <v>2</v>
      </c>
      <c r="Q2954" t="s">
        <v>72</v>
      </c>
      <c r="R2954" t="s">
        <v>104</v>
      </c>
      <c r="S2954" t="s">
        <v>73</v>
      </c>
      <c r="T2954" t="s">
        <v>74</v>
      </c>
      <c r="U2954" t="s">
        <v>43</v>
      </c>
      <c r="V2954">
        <v>113</v>
      </c>
      <c r="W2954">
        <v>28</v>
      </c>
      <c r="X2954" t="str">
        <f>IF(Table1[[#This Row],[Driver Age]]&lt;25,"(&lt;25) Young",IF(Table1[[#This Row],[Driver Age]]&lt;=60,"(25–60) Adult","(&gt;60) Senior"))</f>
        <v>(25–60) Adult</v>
      </c>
      <c r="Y2954" t="s">
        <v>44</v>
      </c>
      <c r="Z2954" t="s">
        <v>107</v>
      </c>
      <c r="AA2954" t="s">
        <v>45</v>
      </c>
      <c r="AB2954" t="s">
        <v>64</v>
      </c>
      <c r="AC2954">
        <v>19</v>
      </c>
      <c r="AD2954" t="s">
        <v>114</v>
      </c>
      <c r="AE2954" t="s">
        <v>79</v>
      </c>
      <c r="AF2954" t="s">
        <v>26</v>
      </c>
      <c r="AG2954" t="s">
        <v>50</v>
      </c>
      <c r="AH2954">
        <v>2</v>
      </c>
      <c r="AI2954" t="s">
        <v>80</v>
      </c>
      <c r="AJ2954" t="s">
        <v>81</v>
      </c>
    </row>
    <row r="2955" spans="1:36">
      <c r="A2955" t="s">
        <v>4379</v>
      </c>
      <c r="B2955">
        <f>1</f>
        <v>1</v>
      </c>
      <c r="C2955" t="s">
        <v>307</v>
      </c>
      <c r="D2955" t="str">
        <f>VLOOKUP(Table1[[#This Row],[State Name]], Lookup!$A$2:$B$33, 2, FALSE)</f>
        <v>DL</v>
      </c>
      <c r="E2955" t="s">
        <v>406</v>
      </c>
      <c r="F2955">
        <v>2019</v>
      </c>
      <c r="G2955" t="s">
        <v>171</v>
      </c>
      <c r="H2955">
        <f t="shared" si="46"/>
        <v>2</v>
      </c>
      <c r="I2955" s="3">
        <f>DATE(Table1[[#This Row],[Year]],Table1[[#This Row],[Month_Number]],1)</f>
        <v>43497</v>
      </c>
      <c r="J2955" t="s">
        <v>101</v>
      </c>
      <c r="K2955" t="s">
        <v>2755</v>
      </c>
      <c r="L2955" t="s">
        <v>59</v>
      </c>
      <c r="M2955">
        <v>3</v>
      </c>
      <c r="N2955" t="s">
        <v>128</v>
      </c>
      <c r="O2955">
        <v>3</v>
      </c>
      <c r="P2955">
        <v>5</v>
      </c>
      <c r="Q2955" t="s">
        <v>39</v>
      </c>
      <c r="R2955" t="s">
        <v>61</v>
      </c>
      <c r="S2955" t="s">
        <v>41</v>
      </c>
      <c r="T2955" t="s">
        <v>105</v>
      </c>
      <c r="U2955" t="s">
        <v>33</v>
      </c>
      <c r="V2955">
        <v>55</v>
      </c>
      <c r="W2955">
        <v>37</v>
      </c>
      <c r="X2955" t="str">
        <f>IF(Table1[[#This Row],[Driver Age]]&lt;25,"(&lt;25) Young",IF(Table1[[#This Row],[Driver Age]]&lt;=60,"(25–60) Adult","(&gt;60) Senior"))</f>
        <v>(25–60) Adult</v>
      </c>
      <c r="Y2955" t="s">
        <v>75</v>
      </c>
      <c r="Z2955" t="s">
        <v>33</v>
      </c>
      <c r="AA2955" t="s">
        <v>76</v>
      </c>
      <c r="AB2955" t="s">
        <v>97</v>
      </c>
      <c r="AC2955">
        <v>7</v>
      </c>
      <c r="AD2955" t="s">
        <v>78</v>
      </c>
      <c r="AE2955" t="s">
        <v>65</v>
      </c>
      <c r="AF2955" t="s">
        <v>49</v>
      </c>
      <c r="AG2955" t="s">
        <v>50</v>
      </c>
      <c r="AH2955">
        <v>1.67</v>
      </c>
      <c r="AI2955" t="s">
        <v>108</v>
      </c>
      <c r="AJ2955" t="s">
        <v>52</v>
      </c>
    </row>
    <row r="2956" spans="1:36">
      <c r="A2956" t="s">
        <v>4380</v>
      </c>
      <c r="B2956">
        <f>1</f>
        <v>1</v>
      </c>
      <c r="C2956" t="s">
        <v>32</v>
      </c>
      <c r="D2956" t="str">
        <f>VLOOKUP(Table1[[#This Row],[State Name]], Lookup!$A$2:$B$33, 2, FALSE)</f>
        <v>JK</v>
      </c>
      <c r="E2956" t="s">
        <v>33</v>
      </c>
      <c r="F2956">
        <v>2022</v>
      </c>
      <c r="G2956" t="s">
        <v>171</v>
      </c>
      <c r="H2956">
        <f t="shared" si="46"/>
        <v>2</v>
      </c>
      <c r="I2956" s="3">
        <f>DATE(Table1[[#This Row],[Year]],Table1[[#This Row],[Month_Number]],1)</f>
        <v>44593</v>
      </c>
      <c r="J2956" t="s">
        <v>154</v>
      </c>
      <c r="K2956" t="s">
        <v>893</v>
      </c>
      <c r="L2956" t="s">
        <v>37</v>
      </c>
      <c r="M2956">
        <v>1</v>
      </c>
      <c r="N2956" t="s">
        <v>86</v>
      </c>
      <c r="O2956">
        <v>0</v>
      </c>
      <c r="P2956">
        <v>2</v>
      </c>
      <c r="Q2956" t="s">
        <v>72</v>
      </c>
      <c r="R2956" t="s">
        <v>61</v>
      </c>
      <c r="S2956" t="s">
        <v>120</v>
      </c>
      <c r="T2956" t="s">
        <v>74</v>
      </c>
      <c r="U2956" t="s">
        <v>106</v>
      </c>
      <c r="V2956">
        <v>114</v>
      </c>
      <c r="W2956">
        <v>38</v>
      </c>
      <c r="X2956" t="str">
        <f>IF(Table1[[#This Row],[Driver Age]]&lt;25,"(&lt;25) Young",IF(Table1[[#This Row],[Driver Age]]&lt;=60,"(25–60) Adult","(&gt;60) Senior"))</f>
        <v>(25–60) Adult</v>
      </c>
      <c r="Y2956" t="s">
        <v>44</v>
      </c>
      <c r="Z2956" t="s">
        <v>90</v>
      </c>
      <c r="AA2956" t="s">
        <v>76</v>
      </c>
      <c r="AB2956" t="s">
        <v>46</v>
      </c>
      <c r="AC2956">
        <v>22</v>
      </c>
      <c r="AD2956" t="s">
        <v>47</v>
      </c>
      <c r="AE2956" t="s">
        <v>79</v>
      </c>
      <c r="AF2956" t="s">
        <v>26</v>
      </c>
      <c r="AG2956" t="s">
        <v>50</v>
      </c>
      <c r="AH2956">
        <v>0</v>
      </c>
      <c r="AI2956" t="s">
        <v>108</v>
      </c>
      <c r="AJ2956" t="s">
        <v>81</v>
      </c>
    </row>
    <row r="2957" spans="1:36">
      <c r="A2957" t="s">
        <v>4381</v>
      </c>
      <c r="B2957">
        <f>1</f>
        <v>1</v>
      </c>
      <c r="C2957" t="s">
        <v>116</v>
      </c>
      <c r="D2957" t="str">
        <f>VLOOKUP(Table1[[#This Row],[State Name]], Lookup!$A$2:$B$33, 2, FALSE)</f>
        <v>HP</v>
      </c>
      <c r="E2957" t="s">
        <v>33</v>
      </c>
      <c r="F2957">
        <v>2022</v>
      </c>
      <c r="G2957" t="s">
        <v>94</v>
      </c>
      <c r="H2957">
        <f t="shared" si="46"/>
        <v>8</v>
      </c>
      <c r="I2957" s="3">
        <f>DATE(Table1[[#This Row],[Year]],Table1[[#This Row],[Month_Number]],1)</f>
        <v>44774</v>
      </c>
      <c r="J2957" t="s">
        <v>101</v>
      </c>
      <c r="K2957" t="s">
        <v>1755</v>
      </c>
      <c r="L2957" t="s">
        <v>37</v>
      </c>
      <c r="M2957">
        <v>4</v>
      </c>
      <c r="N2957" t="s">
        <v>162</v>
      </c>
      <c r="O2957">
        <v>7</v>
      </c>
      <c r="P2957">
        <v>0</v>
      </c>
      <c r="Q2957" t="s">
        <v>87</v>
      </c>
      <c r="R2957" t="s">
        <v>104</v>
      </c>
      <c r="S2957" t="s">
        <v>62</v>
      </c>
      <c r="T2957" t="s">
        <v>105</v>
      </c>
      <c r="U2957" t="s">
        <v>43</v>
      </c>
      <c r="V2957">
        <v>100</v>
      </c>
      <c r="W2957">
        <v>56</v>
      </c>
      <c r="X2957" t="str">
        <f>IF(Table1[[#This Row],[Driver Age]]&lt;25,"(&lt;25) Young",IF(Table1[[#This Row],[Driver Age]]&lt;=60,"(25–60) Adult","(&gt;60) Senior"))</f>
        <v>(25–60) Adult</v>
      </c>
      <c r="Y2957" t="s">
        <v>44</v>
      </c>
      <c r="Z2957" t="s">
        <v>33</v>
      </c>
      <c r="AA2957" t="s">
        <v>45</v>
      </c>
      <c r="AB2957" t="s">
        <v>46</v>
      </c>
      <c r="AC2957">
        <v>4</v>
      </c>
      <c r="AD2957" t="s">
        <v>47</v>
      </c>
      <c r="AE2957" t="s">
        <v>79</v>
      </c>
      <c r="AF2957" t="s">
        <v>49</v>
      </c>
      <c r="AG2957" t="s">
        <v>143</v>
      </c>
      <c r="AH2957">
        <v>0</v>
      </c>
      <c r="AI2957" t="s">
        <v>66</v>
      </c>
      <c r="AJ2957" t="s">
        <v>67</v>
      </c>
    </row>
    <row r="2958" spans="1:36">
      <c r="A2958" t="s">
        <v>4382</v>
      </c>
      <c r="B2958">
        <f>1</f>
        <v>1</v>
      </c>
      <c r="C2958" t="s">
        <v>149</v>
      </c>
      <c r="D2958" t="str">
        <f>VLOOKUP(Table1[[#This Row],[State Name]], Lookup!$A$2:$B$33, 2, FALSE)</f>
        <v>AR</v>
      </c>
      <c r="E2958" t="s">
        <v>33</v>
      </c>
      <c r="F2958">
        <v>2021</v>
      </c>
      <c r="G2958" t="s">
        <v>83</v>
      </c>
      <c r="H2958">
        <f t="shared" si="46"/>
        <v>6</v>
      </c>
      <c r="I2958" s="3">
        <f>DATE(Table1[[#This Row],[Year]],Table1[[#This Row],[Month_Number]],1)</f>
        <v>44348</v>
      </c>
      <c r="J2958" t="s">
        <v>95</v>
      </c>
      <c r="K2958" t="s">
        <v>290</v>
      </c>
      <c r="L2958" t="s">
        <v>37</v>
      </c>
      <c r="M2958">
        <v>2</v>
      </c>
      <c r="N2958" t="s">
        <v>60</v>
      </c>
      <c r="O2958">
        <v>6</v>
      </c>
      <c r="P2958">
        <v>2</v>
      </c>
      <c r="Q2958" t="s">
        <v>39</v>
      </c>
      <c r="R2958" t="s">
        <v>61</v>
      </c>
      <c r="S2958" t="s">
        <v>62</v>
      </c>
      <c r="T2958" t="s">
        <v>42</v>
      </c>
      <c r="U2958" t="s">
        <v>106</v>
      </c>
      <c r="V2958">
        <v>81</v>
      </c>
      <c r="W2958">
        <v>70</v>
      </c>
      <c r="X2958" t="str">
        <f>IF(Table1[[#This Row],[Driver Age]]&lt;25,"(&lt;25) Young",IF(Table1[[#This Row],[Driver Age]]&lt;=60,"(25–60) Adult","(&gt;60) Senior"))</f>
        <v>(&gt;60) Senior</v>
      </c>
      <c r="Y2958" t="s">
        <v>75</v>
      </c>
      <c r="Z2958" t="s">
        <v>33</v>
      </c>
      <c r="AA2958" t="s">
        <v>45</v>
      </c>
      <c r="AB2958" t="s">
        <v>77</v>
      </c>
      <c r="AC2958">
        <v>5</v>
      </c>
      <c r="AD2958" t="s">
        <v>78</v>
      </c>
      <c r="AE2958" t="s">
        <v>48</v>
      </c>
      <c r="AF2958" t="s">
        <v>49</v>
      </c>
      <c r="AG2958" t="s">
        <v>50</v>
      </c>
      <c r="AH2958">
        <v>0.33</v>
      </c>
      <c r="AI2958" t="s">
        <v>51</v>
      </c>
      <c r="AJ2958" t="s">
        <v>91</v>
      </c>
    </row>
    <row r="2959" spans="1:36">
      <c r="A2959" t="s">
        <v>4383</v>
      </c>
      <c r="B2959">
        <f>1</f>
        <v>1</v>
      </c>
      <c r="C2959" t="s">
        <v>32</v>
      </c>
      <c r="D2959" t="str">
        <f>VLOOKUP(Table1[[#This Row],[State Name]], Lookup!$A$2:$B$33, 2, FALSE)</f>
        <v>JK</v>
      </c>
      <c r="E2959" t="s">
        <v>33</v>
      </c>
      <c r="F2959">
        <v>2021</v>
      </c>
      <c r="G2959" t="s">
        <v>83</v>
      </c>
      <c r="H2959">
        <f t="shared" si="46"/>
        <v>6</v>
      </c>
      <c r="I2959" s="3">
        <f>DATE(Table1[[#This Row],[Year]],Table1[[#This Row],[Month_Number]],1)</f>
        <v>44348</v>
      </c>
      <c r="J2959" t="s">
        <v>101</v>
      </c>
      <c r="K2959" t="s">
        <v>1103</v>
      </c>
      <c r="L2959" t="s">
        <v>50</v>
      </c>
      <c r="M2959">
        <v>5</v>
      </c>
      <c r="N2959" t="s">
        <v>113</v>
      </c>
      <c r="O2959">
        <v>8</v>
      </c>
      <c r="P2959">
        <v>4</v>
      </c>
      <c r="Q2959" t="s">
        <v>103</v>
      </c>
      <c r="R2959" t="s">
        <v>61</v>
      </c>
      <c r="S2959" t="s">
        <v>41</v>
      </c>
      <c r="T2959" t="s">
        <v>42</v>
      </c>
      <c r="U2959" t="s">
        <v>89</v>
      </c>
      <c r="V2959">
        <v>53</v>
      </c>
      <c r="W2959">
        <v>51</v>
      </c>
      <c r="X2959" t="str">
        <f>IF(Table1[[#This Row],[Driver Age]]&lt;25,"(&lt;25) Young",IF(Table1[[#This Row],[Driver Age]]&lt;=60,"(25–60) Adult","(&gt;60) Senior"))</f>
        <v>(25–60) Adult</v>
      </c>
      <c r="Y2959" t="s">
        <v>44</v>
      </c>
      <c r="Z2959" t="s">
        <v>90</v>
      </c>
      <c r="AA2959" t="s">
        <v>76</v>
      </c>
      <c r="AB2959" t="s">
        <v>46</v>
      </c>
      <c r="AC2959">
        <v>3</v>
      </c>
      <c r="AD2959" t="s">
        <v>47</v>
      </c>
      <c r="AE2959" t="s">
        <v>48</v>
      </c>
      <c r="AF2959" t="s">
        <v>49</v>
      </c>
      <c r="AG2959" t="s">
        <v>50</v>
      </c>
      <c r="AH2959">
        <v>0.5</v>
      </c>
      <c r="AI2959" t="s">
        <v>66</v>
      </c>
      <c r="AJ2959" t="s">
        <v>52</v>
      </c>
    </row>
    <row r="2960" spans="1:36">
      <c r="A2960" t="s">
        <v>4384</v>
      </c>
      <c r="B2960">
        <f>1</f>
        <v>1</v>
      </c>
      <c r="C2960" t="s">
        <v>54</v>
      </c>
      <c r="D2960" t="str">
        <f>VLOOKUP(Table1[[#This Row],[State Name]], Lookup!$A$2:$B$33, 2, FALSE)</f>
        <v>UP</v>
      </c>
      <c r="E2960" t="s">
        <v>174</v>
      </c>
      <c r="F2960">
        <v>2023</v>
      </c>
      <c r="G2960" t="s">
        <v>171</v>
      </c>
      <c r="H2960">
        <f t="shared" si="46"/>
        <v>2</v>
      </c>
      <c r="I2960" s="3">
        <f>DATE(Table1[[#This Row],[Year]],Table1[[#This Row],[Month_Number]],1)</f>
        <v>44958</v>
      </c>
      <c r="J2960" t="s">
        <v>101</v>
      </c>
      <c r="K2960" t="s">
        <v>336</v>
      </c>
      <c r="L2960" t="s">
        <v>59</v>
      </c>
      <c r="M2960">
        <v>4</v>
      </c>
      <c r="N2960" t="s">
        <v>86</v>
      </c>
      <c r="O2960">
        <v>9</v>
      </c>
      <c r="P2960">
        <v>1</v>
      </c>
      <c r="Q2960" t="s">
        <v>39</v>
      </c>
      <c r="R2960" t="s">
        <v>61</v>
      </c>
      <c r="S2960" t="s">
        <v>41</v>
      </c>
      <c r="T2960" t="s">
        <v>42</v>
      </c>
      <c r="U2960" t="s">
        <v>89</v>
      </c>
      <c r="V2960">
        <v>93</v>
      </c>
      <c r="W2960">
        <v>62</v>
      </c>
      <c r="X2960" t="str">
        <f>IF(Table1[[#This Row],[Driver Age]]&lt;25,"(&lt;25) Young",IF(Table1[[#This Row],[Driver Age]]&lt;=60,"(25–60) Adult","(&gt;60) Senior"))</f>
        <v>(&gt;60) Senior</v>
      </c>
      <c r="Y2960" t="s">
        <v>44</v>
      </c>
      <c r="Z2960" t="s">
        <v>107</v>
      </c>
      <c r="AA2960" t="s">
        <v>45</v>
      </c>
      <c r="AB2960" t="s">
        <v>46</v>
      </c>
      <c r="AC2960">
        <v>3</v>
      </c>
      <c r="AD2960" t="s">
        <v>47</v>
      </c>
      <c r="AE2960" t="s">
        <v>79</v>
      </c>
      <c r="AF2960" t="s">
        <v>49</v>
      </c>
      <c r="AG2960" t="s">
        <v>50</v>
      </c>
      <c r="AH2960">
        <v>0.11</v>
      </c>
      <c r="AI2960" t="s">
        <v>66</v>
      </c>
      <c r="AJ2960" t="s">
        <v>67</v>
      </c>
    </row>
    <row r="2961" spans="1:36">
      <c r="A2961" t="s">
        <v>4385</v>
      </c>
      <c r="B2961">
        <f>1</f>
        <v>1</v>
      </c>
      <c r="C2961" t="s">
        <v>327</v>
      </c>
      <c r="D2961" t="str">
        <f>VLOOKUP(Table1[[#This Row],[State Name]], Lookup!$A$2:$B$33, 2, FALSE)</f>
        <v>MN</v>
      </c>
      <c r="E2961" t="s">
        <v>33</v>
      </c>
      <c r="F2961">
        <v>2019</v>
      </c>
      <c r="G2961" t="s">
        <v>192</v>
      </c>
      <c r="H2961">
        <f t="shared" si="46"/>
        <v>3</v>
      </c>
      <c r="I2961" s="3">
        <f>DATE(Table1[[#This Row],[Year]],Table1[[#This Row],[Month_Number]],1)</f>
        <v>43525</v>
      </c>
      <c r="J2961" t="s">
        <v>146</v>
      </c>
      <c r="K2961" t="s">
        <v>2998</v>
      </c>
      <c r="L2961" t="s">
        <v>59</v>
      </c>
      <c r="M2961">
        <v>3</v>
      </c>
      <c r="N2961" t="s">
        <v>162</v>
      </c>
      <c r="O2961">
        <v>5</v>
      </c>
      <c r="P2961">
        <v>3</v>
      </c>
      <c r="Q2961" t="s">
        <v>87</v>
      </c>
      <c r="R2961" t="s">
        <v>40</v>
      </c>
      <c r="S2961" t="s">
        <v>73</v>
      </c>
      <c r="T2961" t="s">
        <v>42</v>
      </c>
      <c r="U2961" t="s">
        <v>89</v>
      </c>
      <c r="V2961">
        <v>52</v>
      </c>
      <c r="W2961">
        <v>52</v>
      </c>
      <c r="X2961" t="str">
        <f>IF(Table1[[#This Row],[Driver Age]]&lt;25,"(&lt;25) Young",IF(Table1[[#This Row],[Driver Age]]&lt;=60,"(25–60) Adult","(&gt;60) Senior"))</f>
        <v>(25–60) Adult</v>
      </c>
      <c r="Y2961" t="s">
        <v>44</v>
      </c>
      <c r="Z2961" t="s">
        <v>107</v>
      </c>
      <c r="AA2961" t="s">
        <v>45</v>
      </c>
      <c r="AB2961" t="s">
        <v>97</v>
      </c>
      <c r="AC2961">
        <v>20</v>
      </c>
      <c r="AD2961" t="s">
        <v>114</v>
      </c>
      <c r="AE2961" t="s">
        <v>65</v>
      </c>
      <c r="AF2961" t="s">
        <v>49</v>
      </c>
      <c r="AG2961" t="s">
        <v>50</v>
      </c>
      <c r="AH2961">
        <v>0.6</v>
      </c>
      <c r="AI2961" t="s">
        <v>66</v>
      </c>
      <c r="AJ2961" t="s">
        <v>52</v>
      </c>
    </row>
    <row r="2962" spans="1:36">
      <c r="A2962" t="s">
        <v>4386</v>
      </c>
      <c r="B2962">
        <f>1</f>
        <v>1</v>
      </c>
      <c r="C2962" t="s">
        <v>93</v>
      </c>
      <c r="D2962" t="str">
        <f>VLOOKUP(Table1[[#This Row],[State Name]], Lookup!$A$2:$B$33, 2, FALSE)</f>
        <v>SK</v>
      </c>
      <c r="E2962" t="s">
        <v>33</v>
      </c>
      <c r="F2962">
        <v>2020</v>
      </c>
      <c r="G2962" t="s">
        <v>94</v>
      </c>
      <c r="H2962">
        <f t="shared" si="46"/>
        <v>8</v>
      </c>
      <c r="I2962" s="3">
        <f>DATE(Table1[[#This Row],[Year]],Table1[[#This Row],[Month_Number]],1)</f>
        <v>44044</v>
      </c>
      <c r="J2962" t="s">
        <v>35</v>
      </c>
      <c r="K2962" t="s">
        <v>2555</v>
      </c>
      <c r="L2962" t="s">
        <v>37</v>
      </c>
      <c r="M2962">
        <v>3</v>
      </c>
      <c r="N2962" t="s">
        <v>128</v>
      </c>
      <c r="O2962">
        <v>8</v>
      </c>
      <c r="P2962">
        <v>2</v>
      </c>
      <c r="Q2962" t="s">
        <v>119</v>
      </c>
      <c r="R2962" t="s">
        <v>88</v>
      </c>
      <c r="S2962" t="s">
        <v>62</v>
      </c>
      <c r="T2962" t="s">
        <v>63</v>
      </c>
      <c r="U2962" t="s">
        <v>33</v>
      </c>
      <c r="V2962">
        <v>101</v>
      </c>
      <c r="W2962">
        <v>68</v>
      </c>
      <c r="X2962" t="str">
        <f>IF(Table1[[#This Row],[Driver Age]]&lt;25,"(&lt;25) Young",IF(Table1[[#This Row],[Driver Age]]&lt;=60,"(25–60) Adult","(&gt;60) Senior"))</f>
        <v>(&gt;60) Senior</v>
      </c>
      <c r="Y2962" t="s">
        <v>44</v>
      </c>
      <c r="Z2962" t="s">
        <v>107</v>
      </c>
      <c r="AA2962" t="s">
        <v>45</v>
      </c>
      <c r="AB2962" t="s">
        <v>64</v>
      </c>
      <c r="AC2962">
        <v>21</v>
      </c>
      <c r="AD2962" t="s">
        <v>47</v>
      </c>
      <c r="AE2962" t="s">
        <v>48</v>
      </c>
      <c r="AF2962" t="s">
        <v>49</v>
      </c>
      <c r="AG2962" t="s">
        <v>50</v>
      </c>
      <c r="AH2962">
        <v>0.25</v>
      </c>
      <c r="AI2962" t="s">
        <v>51</v>
      </c>
      <c r="AJ2962" t="s">
        <v>67</v>
      </c>
    </row>
    <row r="2963" spans="1:36">
      <c r="A2963" t="s">
        <v>4387</v>
      </c>
      <c r="B2963">
        <f>1</f>
        <v>1</v>
      </c>
      <c r="C2963" t="s">
        <v>170</v>
      </c>
      <c r="D2963" t="str">
        <f>VLOOKUP(Table1[[#This Row],[State Name]], Lookup!$A$2:$B$33, 2, FALSE)</f>
        <v>PY</v>
      </c>
      <c r="E2963" t="s">
        <v>33</v>
      </c>
      <c r="F2963">
        <v>2023</v>
      </c>
      <c r="G2963" t="s">
        <v>192</v>
      </c>
      <c r="H2963">
        <f t="shared" si="46"/>
        <v>3</v>
      </c>
      <c r="I2963" s="3">
        <f>DATE(Table1[[#This Row],[Year]],Table1[[#This Row],[Month_Number]],1)</f>
        <v>44986</v>
      </c>
      <c r="J2963" t="s">
        <v>154</v>
      </c>
      <c r="K2963" t="s">
        <v>1527</v>
      </c>
      <c r="L2963" t="s">
        <v>50</v>
      </c>
      <c r="M2963">
        <v>5</v>
      </c>
      <c r="N2963" t="s">
        <v>71</v>
      </c>
      <c r="O2963">
        <v>6</v>
      </c>
      <c r="P2963">
        <v>0</v>
      </c>
      <c r="Q2963" t="s">
        <v>119</v>
      </c>
      <c r="R2963" t="s">
        <v>61</v>
      </c>
      <c r="S2963" t="s">
        <v>41</v>
      </c>
      <c r="T2963" t="s">
        <v>105</v>
      </c>
      <c r="U2963" t="s">
        <v>43</v>
      </c>
      <c r="V2963">
        <v>99</v>
      </c>
      <c r="W2963">
        <v>48</v>
      </c>
      <c r="X2963" t="str">
        <f>IF(Table1[[#This Row],[Driver Age]]&lt;25,"(&lt;25) Young",IF(Table1[[#This Row],[Driver Age]]&lt;=60,"(25–60) Adult","(&gt;60) Senior"))</f>
        <v>(25–60) Adult</v>
      </c>
      <c r="Y2963" t="s">
        <v>75</v>
      </c>
      <c r="Z2963" t="s">
        <v>33</v>
      </c>
      <c r="AA2963" t="s">
        <v>76</v>
      </c>
      <c r="AB2963" t="s">
        <v>97</v>
      </c>
      <c r="AC2963">
        <v>22</v>
      </c>
      <c r="AD2963" t="s">
        <v>47</v>
      </c>
      <c r="AE2963" t="s">
        <v>79</v>
      </c>
      <c r="AF2963" t="s">
        <v>26</v>
      </c>
      <c r="AG2963" t="s">
        <v>143</v>
      </c>
      <c r="AH2963">
        <v>0</v>
      </c>
      <c r="AI2963" t="s">
        <v>108</v>
      </c>
      <c r="AJ2963" t="s">
        <v>67</v>
      </c>
    </row>
    <row r="2964" spans="1:36">
      <c r="A2964" t="s">
        <v>4388</v>
      </c>
      <c r="B2964">
        <f>1</f>
        <v>1</v>
      </c>
      <c r="C2964" t="s">
        <v>270</v>
      </c>
      <c r="D2964" t="str">
        <f>VLOOKUP(Table1[[#This Row],[State Name]], Lookup!$A$2:$B$33, 2, FALSE)</f>
        <v>HR</v>
      </c>
      <c r="E2964" t="s">
        <v>33</v>
      </c>
      <c r="F2964">
        <v>2021</v>
      </c>
      <c r="G2964" t="s">
        <v>124</v>
      </c>
      <c r="H2964">
        <f t="shared" si="46"/>
        <v>7</v>
      </c>
      <c r="I2964" s="3">
        <f>DATE(Table1[[#This Row],[Year]],Table1[[#This Row],[Month_Number]],1)</f>
        <v>44378</v>
      </c>
      <c r="J2964" t="s">
        <v>95</v>
      </c>
      <c r="K2964" t="s">
        <v>3692</v>
      </c>
      <c r="L2964" t="s">
        <v>37</v>
      </c>
      <c r="M2964">
        <v>4</v>
      </c>
      <c r="N2964" t="s">
        <v>162</v>
      </c>
      <c r="O2964">
        <v>4</v>
      </c>
      <c r="P2964">
        <v>0</v>
      </c>
      <c r="Q2964" t="s">
        <v>103</v>
      </c>
      <c r="R2964" t="s">
        <v>61</v>
      </c>
      <c r="S2964" t="s">
        <v>41</v>
      </c>
      <c r="T2964" t="s">
        <v>105</v>
      </c>
      <c r="U2964" t="s">
        <v>106</v>
      </c>
      <c r="V2964">
        <v>111</v>
      </c>
      <c r="W2964">
        <v>32</v>
      </c>
      <c r="X2964" t="str">
        <f>IF(Table1[[#This Row],[Driver Age]]&lt;25,"(&lt;25) Young",IF(Table1[[#This Row],[Driver Age]]&lt;=60,"(25–60) Adult","(&gt;60) Senior"))</f>
        <v>(25–60) Adult</v>
      </c>
      <c r="Y2964" t="s">
        <v>44</v>
      </c>
      <c r="Z2964" t="s">
        <v>107</v>
      </c>
      <c r="AA2964" t="s">
        <v>45</v>
      </c>
      <c r="AB2964" t="s">
        <v>64</v>
      </c>
      <c r="AC2964">
        <v>1</v>
      </c>
      <c r="AD2964" t="s">
        <v>47</v>
      </c>
      <c r="AE2964" t="s">
        <v>48</v>
      </c>
      <c r="AF2964" t="s">
        <v>49</v>
      </c>
      <c r="AG2964" t="s">
        <v>143</v>
      </c>
      <c r="AH2964">
        <v>0</v>
      </c>
      <c r="AI2964" t="s">
        <v>80</v>
      </c>
      <c r="AJ2964" t="s">
        <v>81</v>
      </c>
    </row>
    <row r="2965" spans="1:36">
      <c r="A2965" t="s">
        <v>4389</v>
      </c>
      <c r="B2965">
        <f>1</f>
        <v>1</v>
      </c>
      <c r="C2965" t="s">
        <v>206</v>
      </c>
      <c r="D2965" t="str">
        <f>VLOOKUP(Table1[[#This Row],[State Name]], Lookup!$A$2:$B$33, 2, FALSE)</f>
        <v>OD</v>
      </c>
      <c r="E2965" t="s">
        <v>33</v>
      </c>
      <c r="F2965">
        <v>2022</v>
      </c>
      <c r="G2965" t="s">
        <v>117</v>
      </c>
      <c r="H2965">
        <f t="shared" si="46"/>
        <v>12</v>
      </c>
      <c r="I2965" s="3">
        <f>DATE(Table1[[#This Row],[Year]],Table1[[#This Row],[Month_Number]],1)</f>
        <v>44896</v>
      </c>
      <c r="J2965" t="s">
        <v>146</v>
      </c>
      <c r="K2965" t="s">
        <v>946</v>
      </c>
      <c r="L2965" t="s">
        <v>59</v>
      </c>
      <c r="M2965">
        <v>1</v>
      </c>
      <c r="N2965" t="s">
        <v>86</v>
      </c>
      <c r="O2965">
        <v>8</v>
      </c>
      <c r="P2965">
        <v>0</v>
      </c>
      <c r="Q2965" t="s">
        <v>39</v>
      </c>
      <c r="R2965" t="s">
        <v>40</v>
      </c>
      <c r="S2965" t="s">
        <v>73</v>
      </c>
      <c r="T2965" t="s">
        <v>74</v>
      </c>
      <c r="U2965" t="s">
        <v>43</v>
      </c>
      <c r="V2965">
        <v>59</v>
      </c>
      <c r="W2965">
        <v>42</v>
      </c>
      <c r="X2965" t="str">
        <f>IF(Table1[[#This Row],[Driver Age]]&lt;25,"(&lt;25) Young",IF(Table1[[#This Row],[Driver Age]]&lt;=60,"(25–60) Adult","(&gt;60) Senior"))</f>
        <v>(25–60) Adult</v>
      </c>
      <c r="Y2965" t="s">
        <v>44</v>
      </c>
      <c r="Z2965" t="s">
        <v>107</v>
      </c>
      <c r="AA2965" t="s">
        <v>76</v>
      </c>
      <c r="AB2965" t="s">
        <v>97</v>
      </c>
      <c r="AC2965">
        <v>10</v>
      </c>
      <c r="AD2965" t="s">
        <v>78</v>
      </c>
      <c r="AE2965" t="s">
        <v>79</v>
      </c>
      <c r="AF2965" t="s">
        <v>49</v>
      </c>
      <c r="AG2965" t="s">
        <v>143</v>
      </c>
      <c r="AH2965">
        <v>0</v>
      </c>
      <c r="AI2965" t="s">
        <v>108</v>
      </c>
      <c r="AJ2965" t="s">
        <v>52</v>
      </c>
    </row>
    <row r="2966" spans="1:36">
      <c r="A2966" t="s">
        <v>4390</v>
      </c>
      <c r="B2966">
        <f>1</f>
        <v>1</v>
      </c>
      <c r="C2966" t="s">
        <v>32</v>
      </c>
      <c r="D2966" t="str">
        <f>VLOOKUP(Table1[[#This Row],[State Name]], Lookup!$A$2:$B$33, 2, FALSE)</f>
        <v>JK</v>
      </c>
      <c r="E2966" t="s">
        <v>33</v>
      </c>
      <c r="F2966">
        <v>2021</v>
      </c>
      <c r="G2966" t="s">
        <v>117</v>
      </c>
      <c r="H2966">
        <f t="shared" si="46"/>
        <v>12</v>
      </c>
      <c r="I2966" s="3">
        <f>DATE(Table1[[#This Row],[Year]],Table1[[#This Row],[Month_Number]],1)</f>
        <v>44531</v>
      </c>
      <c r="J2966" t="s">
        <v>101</v>
      </c>
      <c r="K2966" t="s">
        <v>1037</v>
      </c>
      <c r="L2966" t="s">
        <v>59</v>
      </c>
      <c r="M2966">
        <v>1</v>
      </c>
      <c r="N2966" t="s">
        <v>38</v>
      </c>
      <c r="O2966">
        <v>4</v>
      </c>
      <c r="P2966">
        <v>4</v>
      </c>
      <c r="Q2966" t="s">
        <v>39</v>
      </c>
      <c r="R2966" t="s">
        <v>40</v>
      </c>
      <c r="S2966" t="s">
        <v>41</v>
      </c>
      <c r="T2966" t="s">
        <v>105</v>
      </c>
      <c r="U2966" t="s">
        <v>106</v>
      </c>
      <c r="V2966">
        <v>43</v>
      </c>
      <c r="W2966">
        <v>52</v>
      </c>
      <c r="X2966" t="str">
        <f>IF(Table1[[#This Row],[Driver Age]]&lt;25,"(&lt;25) Young",IF(Table1[[#This Row],[Driver Age]]&lt;=60,"(25–60) Adult","(&gt;60) Senior"))</f>
        <v>(25–60) Adult</v>
      </c>
      <c r="Y2966" t="s">
        <v>75</v>
      </c>
      <c r="Z2966" t="s">
        <v>33</v>
      </c>
      <c r="AA2966" t="s">
        <v>76</v>
      </c>
      <c r="AB2966" t="s">
        <v>64</v>
      </c>
      <c r="AC2966">
        <v>17</v>
      </c>
      <c r="AD2966" t="s">
        <v>114</v>
      </c>
      <c r="AE2966" t="s">
        <v>48</v>
      </c>
      <c r="AF2966" t="s">
        <v>49</v>
      </c>
      <c r="AG2966" t="s">
        <v>50</v>
      </c>
      <c r="AH2966">
        <v>1</v>
      </c>
      <c r="AI2966" t="s">
        <v>66</v>
      </c>
      <c r="AJ2966" t="s">
        <v>109</v>
      </c>
    </row>
    <row r="2967" spans="1:36">
      <c r="A2967" t="s">
        <v>4391</v>
      </c>
      <c r="B2967">
        <f>1</f>
        <v>1</v>
      </c>
      <c r="C2967" t="s">
        <v>99</v>
      </c>
      <c r="D2967" t="str">
        <f>VLOOKUP(Table1[[#This Row],[State Name]], Lookup!$A$2:$B$33, 2, FALSE)</f>
        <v>ML</v>
      </c>
      <c r="E2967" t="s">
        <v>33</v>
      </c>
      <c r="F2967">
        <v>2022</v>
      </c>
      <c r="G2967" t="s">
        <v>100</v>
      </c>
      <c r="H2967">
        <f t="shared" si="46"/>
        <v>11</v>
      </c>
      <c r="I2967" s="3">
        <f>DATE(Table1[[#This Row],[Year]],Table1[[#This Row],[Month_Number]],1)</f>
        <v>44866</v>
      </c>
      <c r="J2967" t="s">
        <v>101</v>
      </c>
      <c r="K2967" t="s">
        <v>2802</v>
      </c>
      <c r="L2967" t="s">
        <v>37</v>
      </c>
      <c r="M2967">
        <v>4</v>
      </c>
      <c r="N2967" t="s">
        <v>60</v>
      </c>
      <c r="O2967">
        <v>8</v>
      </c>
      <c r="P2967">
        <v>4</v>
      </c>
      <c r="Q2967" t="s">
        <v>119</v>
      </c>
      <c r="R2967" t="s">
        <v>88</v>
      </c>
      <c r="S2967" t="s">
        <v>120</v>
      </c>
      <c r="T2967" t="s">
        <v>63</v>
      </c>
      <c r="U2967" t="s">
        <v>43</v>
      </c>
      <c r="V2967">
        <v>46</v>
      </c>
      <c r="W2967">
        <v>50</v>
      </c>
      <c r="X2967" t="str">
        <f>IF(Table1[[#This Row],[Driver Age]]&lt;25,"(&lt;25) Young",IF(Table1[[#This Row],[Driver Age]]&lt;=60,"(25–60) Adult","(&gt;60) Senior"))</f>
        <v>(25–60) Adult</v>
      </c>
      <c r="Y2967" t="s">
        <v>75</v>
      </c>
      <c r="Z2967" t="s">
        <v>107</v>
      </c>
      <c r="AA2967" t="s">
        <v>45</v>
      </c>
      <c r="AB2967" t="s">
        <v>64</v>
      </c>
      <c r="AC2967">
        <v>18</v>
      </c>
      <c r="AD2967" t="s">
        <v>114</v>
      </c>
      <c r="AE2967" t="s">
        <v>79</v>
      </c>
      <c r="AF2967" t="s">
        <v>49</v>
      </c>
      <c r="AG2967" t="s">
        <v>50</v>
      </c>
      <c r="AH2967">
        <v>0.5</v>
      </c>
      <c r="AI2967" t="s">
        <v>66</v>
      </c>
      <c r="AJ2967" t="s">
        <v>109</v>
      </c>
    </row>
    <row r="2968" spans="1:36">
      <c r="A2968" t="s">
        <v>4392</v>
      </c>
      <c r="B2968">
        <f>1</f>
        <v>1</v>
      </c>
      <c r="C2968" t="s">
        <v>122</v>
      </c>
      <c r="D2968" t="str">
        <f>VLOOKUP(Table1[[#This Row],[State Name]], Lookup!$A$2:$B$33, 2, FALSE)</f>
        <v>RJ</v>
      </c>
      <c r="E2968" t="s">
        <v>483</v>
      </c>
      <c r="F2968">
        <v>2022</v>
      </c>
      <c r="G2968" t="s">
        <v>117</v>
      </c>
      <c r="H2968">
        <f t="shared" si="46"/>
        <v>12</v>
      </c>
      <c r="I2968" s="3">
        <f>DATE(Table1[[#This Row],[Year]],Table1[[#This Row],[Month_Number]],1)</f>
        <v>44896</v>
      </c>
      <c r="J2968" t="s">
        <v>95</v>
      </c>
      <c r="K2968" t="s">
        <v>2278</v>
      </c>
      <c r="L2968" t="s">
        <v>37</v>
      </c>
      <c r="M2968">
        <v>1</v>
      </c>
      <c r="N2968" t="s">
        <v>71</v>
      </c>
      <c r="O2968">
        <v>3</v>
      </c>
      <c r="P2968">
        <v>0</v>
      </c>
      <c r="Q2968" t="s">
        <v>103</v>
      </c>
      <c r="R2968" t="s">
        <v>104</v>
      </c>
      <c r="S2968" t="s">
        <v>120</v>
      </c>
      <c r="T2968" t="s">
        <v>63</v>
      </c>
      <c r="U2968" t="s">
        <v>33</v>
      </c>
      <c r="V2968">
        <v>115</v>
      </c>
      <c r="W2968">
        <v>29</v>
      </c>
      <c r="X2968" t="str">
        <f>IF(Table1[[#This Row],[Driver Age]]&lt;25,"(&lt;25) Young",IF(Table1[[#This Row],[Driver Age]]&lt;=60,"(25–60) Adult","(&gt;60) Senior"))</f>
        <v>(25–60) Adult</v>
      </c>
      <c r="Y2968" t="s">
        <v>44</v>
      </c>
      <c r="Z2968" t="s">
        <v>107</v>
      </c>
      <c r="AA2968" t="s">
        <v>45</v>
      </c>
      <c r="AB2968" t="s">
        <v>64</v>
      </c>
      <c r="AC2968">
        <v>10</v>
      </c>
      <c r="AD2968" t="s">
        <v>78</v>
      </c>
      <c r="AE2968" t="s">
        <v>79</v>
      </c>
      <c r="AF2968" t="s">
        <v>49</v>
      </c>
      <c r="AG2968" t="s">
        <v>143</v>
      </c>
      <c r="AH2968">
        <v>0</v>
      </c>
      <c r="AI2968" t="s">
        <v>80</v>
      </c>
      <c r="AJ2968" t="s">
        <v>81</v>
      </c>
    </row>
    <row r="2969" spans="1:36">
      <c r="A2969" t="s">
        <v>4393</v>
      </c>
      <c r="B2969">
        <f>1</f>
        <v>1</v>
      </c>
      <c r="C2969" t="s">
        <v>32</v>
      </c>
      <c r="D2969" t="str">
        <f>VLOOKUP(Table1[[#This Row],[State Name]], Lookup!$A$2:$B$33, 2, FALSE)</f>
        <v>JK</v>
      </c>
      <c r="E2969" t="s">
        <v>33</v>
      </c>
      <c r="F2969">
        <v>2022</v>
      </c>
      <c r="G2969" t="s">
        <v>192</v>
      </c>
      <c r="H2969">
        <f t="shared" si="46"/>
        <v>3</v>
      </c>
      <c r="I2969" s="3">
        <f>DATE(Table1[[#This Row],[Year]],Table1[[#This Row],[Month_Number]],1)</f>
        <v>44621</v>
      </c>
      <c r="J2969" t="s">
        <v>57</v>
      </c>
      <c r="K2969" t="s">
        <v>2264</v>
      </c>
      <c r="L2969" t="s">
        <v>37</v>
      </c>
      <c r="M2969">
        <v>3</v>
      </c>
      <c r="N2969" t="s">
        <v>113</v>
      </c>
      <c r="O2969">
        <v>8</v>
      </c>
      <c r="P2969">
        <v>4</v>
      </c>
      <c r="Q2969" t="s">
        <v>103</v>
      </c>
      <c r="R2969" t="s">
        <v>88</v>
      </c>
      <c r="S2969" t="s">
        <v>62</v>
      </c>
      <c r="T2969" t="s">
        <v>42</v>
      </c>
      <c r="U2969" t="s">
        <v>33</v>
      </c>
      <c r="V2969">
        <v>108</v>
      </c>
      <c r="W2969">
        <v>45</v>
      </c>
      <c r="X2969" t="str">
        <f>IF(Table1[[#This Row],[Driver Age]]&lt;25,"(&lt;25) Young",IF(Table1[[#This Row],[Driver Age]]&lt;=60,"(25–60) Adult","(&gt;60) Senior"))</f>
        <v>(25–60) Adult</v>
      </c>
      <c r="Y2969" t="s">
        <v>75</v>
      </c>
      <c r="Z2969" t="s">
        <v>33</v>
      </c>
      <c r="AA2969" t="s">
        <v>45</v>
      </c>
      <c r="AB2969" t="s">
        <v>64</v>
      </c>
      <c r="AC2969">
        <v>9</v>
      </c>
      <c r="AD2969" t="s">
        <v>78</v>
      </c>
      <c r="AE2969" t="s">
        <v>79</v>
      </c>
      <c r="AF2969" t="s">
        <v>49</v>
      </c>
      <c r="AG2969" t="s">
        <v>50</v>
      </c>
      <c r="AH2969">
        <v>0.5</v>
      </c>
      <c r="AI2969" t="s">
        <v>108</v>
      </c>
      <c r="AJ2969" t="s">
        <v>67</v>
      </c>
    </row>
    <row r="2970" spans="1:36">
      <c r="A2970" t="s">
        <v>4394</v>
      </c>
      <c r="B2970">
        <f>1</f>
        <v>1</v>
      </c>
      <c r="C2970" t="s">
        <v>197</v>
      </c>
      <c r="D2970" t="str">
        <f>VLOOKUP(Table1[[#This Row],[State Name]], Lookup!$A$2:$B$33, 2, FALSE)</f>
        <v>GJ</v>
      </c>
      <c r="E2970" t="s">
        <v>245</v>
      </c>
      <c r="F2970">
        <v>2019</v>
      </c>
      <c r="G2970" t="s">
        <v>192</v>
      </c>
      <c r="H2970">
        <f t="shared" si="46"/>
        <v>3</v>
      </c>
      <c r="I2970" s="3">
        <f>DATE(Table1[[#This Row],[Year]],Table1[[#This Row],[Month_Number]],1)</f>
        <v>43525</v>
      </c>
      <c r="J2970" t="s">
        <v>84</v>
      </c>
      <c r="K2970" t="s">
        <v>1495</v>
      </c>
      <c r="L2970" t="s">
        <v>37</v>
      </c>
      <c r="M2970">
        <v>4</v>
      </c>
      <c r="N2970" t="s">
        <v>162</v>
      </c>
      <c r="O2970">
        <v>4</v>
      </c>
      <c r="P2970">
        <v>3</v>
      </c>
      <c r="Q2970" t="s">
        <v>39</v>
      </c>
      <c r="R2970" t="s">
        <v>88</v>
      </c>
      <c r="S2970" t="s">
        <v>41</v>
      </c>
      <c r="T2970" t="s">
        <v>63</v>
      </c>
      <c r="U2970" t="s">
        <v>106</v>
      </c>
      <c r="V2970">
        <v>84</v>
      </c>
      <c r="W2970">
        <v>47</v>
      </c>
      <c r="X2970" t="str">
        <f>IF(Table1[[#This Row],[Driver Age]]&lt;25,"(&lt;25) Young",IF(Table1[[#This Row],[Driver Age]]&lt;=60,"(25–60) Adult","(&gt;60) Senior"))</f>
        <v>(25–60) Adult</v>
      </c>
      <c r="Y2970" t="s">
        <v>75</v>
      </c>
      <c r="Z2970" t="s">
        <v>33</v>
      </c>
      <c r="AA2970" t="s">
        <v>76</v>
      </c>
      <c r="AB2970" t="s">
        <v>97</v>
      </c>
      <c r="AC2970">
        <v>17</v>
      </c>
      <c r="AD2970" t="s">
        <v>114</v>
      </c>
      <c r="AE2970" t="s">
        <v>65</v>
      </c>
      <c r="AF2970" t="s">
        <v>26</v>
      </c>
      <c r="AG2970" t="s">
        <v>50</v>
      </c>
      <c r="AH2970">
        <v>0.75</v>
      </c>
      <c r="AI2970" t="s">
        <v>108</v>
      </c>
      <c r="AJ2970" t="s">
        <v>91</v>
      </c>
    </row>
    <row r="2971" spans="1:36">
      <c r="A2971" t="s">
        <v>4395</v>
      </c>
      <c r="B2971">
        <f>1</f>
        <v>1</v>
      </c>
      <c r="C2971" t="s">
        <v>145</v>
      </c>
      <c r="D2971" t="str">
        <f>VLOOKUP(Table1[[#This Row],[State Name]], Lookup!$A$2:$B$33, 2, FALSE)</f>
        <v>TS</v>
      </c>
      <c r="E2971" t="s">
        <v>33</v>
      </c>
      <c r="F2971">
        <v>2023</v>
      </c>
      <c r="G2971" t="s">
        <v>138</v>
      </c>
      <c r="H2971">
        <f t="shared" si="46"/>
        <v>9</v>
      </c>
      <c r="I2971" s="3">
        <f>DATE(Table1[[#This Row],[Year]],Table1[[#This Row],[Month_Number]],1)</f>
        <v>45170</v>
      </c>
      <c r="J2971" t="s">
        <v>57</v>
      </c>
      <c r="K2971" t="s">
        <v>4396</v>
      </c>
      <c r="L2971" t="s">
        <v>59</v>
      </c>
      <c r="M2971">
        <v>3</v>
      </c>
      <c r="N2971" t="s">
        <v>38</v>
      </c>
      <c r="O2971">
        <v>5</v>
      </c>
      <c r="P2971">
        <v>1</v>
      </c>
      <c r="Q2971" t="s">
        <v>87</v>
      </c>
      <c r="R2971" t="s">
        <v>61</v>
      </c>
      <c r="S2971" t="s">
        <v>62</v>
      </c>
      <c r="T2971" t="s">
        <v>105</v>
      </c>
      <c r="U2971" t="s">
        <v>43</v>
      </c>
      <c r="V2971">
        <v>79</v>
      </c>
      <c r="W2971">
        <v>36</v>
      </c>
      <c r="X2971" t="str">
        <f>IF(Table1[[#This Row],[Driver Age]]&lt;25,"(&lt;25) Young",IF(Table1[[#This Row],[Driver Age]]&lt;=60,"(25–60) Adult","(&gt;60) Senior"))</f>
        <v>(25–60) Adult</v>
      </c>
      <c r="Y2971" t="s">
        <v>44</v>
      </c>
      <c r="Z2971" t="s">
        <v>33</v>
      </c>
      <c r="AA2971" t="s">
        <v>76</v>
      </c>
      <c r="AB2971" t="s">
        <v>46</v>
      </c>
      <c r="AC2971">
        <v>18</v>
      </c>
      <c r="AD2971" t="s">
        <v>114</v>
      </c>
      <c r="AE2971" t="s">
        <v>79</v>
      </c>
      <c r="AF2971" t="s">
        <v>49</v>
      </c>
      <c r="AG2971" t="s">
        <v>50</v>
      </c>
      <c r="AH2971">
        <v>0.2</v>
      </c>
      <c r="AI2971" t="s">
        <v>108</v>
      </c>
      <c r="AJ2971" t="s">
        <v>91</v>
      </c>
    </row>
    <row r="2972" spans="1:36">
      <c r="A2972" t="s">
        <v>4397</v>
      </c>
      <c r="B2972">
        <f>1</f>
        <v>1</v>
      </c>
      <c r="C2972" t="s">
        <v>141</v>
      </c>
      <c r="D2972" t="str">
        <f>VLOOKUP(Table1[[#This Row],[State Name]], Lookup!$A$2:$B$33, 2, FALSE)</f>
        <v>BR</v>
      </c>
      <c r="E2972" t="s">
        <v>33</v>
      </c>
      <c r="F2972">
        <v>2022</v>
      </c>
      <c r="G2972" t="s">
        <v>34</v>
      </c>
      <c r="H2972">
        <f t="shared" si="46"/>
        <v>5</v>
      </c>
      <c r="I2972" s="3">
        <f>DATE(Table1[[#This Row],[Year]],Table1[[#This Row],[Month_Number]],1)</f>
        <v>44682</v>
      </c>
      <c r="J2972" t="s">
        <v>57</v>
      </c>
      <c r="K2972" t="s">
        <v>1797</v>
      </c>
      <c r="L2972" t="s">
        <v>50</v>
      </c>
      <c r="M2972">
        <v>5</v>
      </c>
      <c r="N2972" t="s">
        <v>113</v>
      </c>
      <c r="O2972">
        <v>7</v>
      </c>
      <c r="P2972">
        <v>1</v>
      </c>
      <c r="Q2972" t="s">
        <v>87</v>
      </c>
      <c r="R2972" t="s">
        <v>88</v>
      </c>
      <c r="S2972" t="s">
        <v>73</v>
      </c>
      <c r="T2972" t="s">
        <v>105</v>
      </c>
      <c r="U2972" t="s">
        <v>106</v>
      </c>
      <c r="V2972">
        <v>114</v>
      </c>
      <c r="W2972">
        <v>43</v>
      </c>
      <c r="X2972" t="str">
        <f>IF(Table1[[#This Row],[Driver Age]]&lt;25,"(&lt;25) Young",IF(Table1[[#This Row],[Driver Age]]&lt;=60,"(25–60) Adult","(&gt;60) Senior"))</f>
        <v>(25–60) Adult</v>
      </c>
      <c r="Y2972" t="s">
        <v>44</v>
      </c>
      <c r="Z2972" t="s">
        <v>90</v>
      </c>
      <c r="AA2972" t="s">
        <v>76</v>
      </c>
      <c r="AB2972" t="s">
        <v>97</v>
      </c>
      <c r="AC2972">
        <v>2</v>
      </c>
      <c r="AD2972" t="s">
        <v>47</v>
      </c>
      <c r="AE2972" t="s">
        <v>79</v>
      </c>
      <c r="AF2972" t="s">
        <v>49</v>
      </c>
      <c r="AG2972" t="s">
        <v>50</v>
      </c>
      <c r="AH2972">
        <v>0.14000000000000001</v>
      </c>
      <c r="AI2972" t="s">
        <v>108</v>
      </c>
      <c r="AJ2972" t="s">
        <v>81</v>
      </c>
    </row>
    <row r="2973" spans="1:36">
      <c r="A2973" t="s">
        <v>4398</v>
      </c>
      <c r="B2973">
        <f>1</f>
        <v>1</v>
      </c>
      <c r="C2973" t="s">
        <v>307</v>
      </c>
      <c r="D2973" t="str">
        <f>VLOOKUP(Table1[[#This Row],[State Name]], Lookup!$A$2:$B$33, 2, FALSE)</f>
        <v>DL</v>
      </c>
      <c r="E2973" t="s">
        <v>406</v>
      </c>
      <c r="F2973">
        <v>2023</v>
      </c>
      <c r="G2973" t="s">
        <v>56</v>
      </c>
      <c r="H2973">
        <f t="shared" si="46"/>
        <v>1</v>
      </c>
      <c r="I2973" s="3">
        <f>DATE(Table1[[#This Row],[Year]],Table1[[#This Row],[Month_Number]],1)</f>
        <v>44927</v>
      </c>
      <c r="J2973" t="s">
        <v>57</v>
      </c>
      <c r="K2973" t="s">
        <v>373</v>
      </c>
      <c r="L2973" t="s">
        <v>59</v>
      </c>
      <c r="M2973">
        <v>2</v>
      </c>
      <c r="N2973" t="s">
        <v>60</v>
      </c>
      <c r="O2973">
        <v>6</v>
      </c>
      <c r="P2973">
        <v>4</v>
      </c>
      <c r="Q2973" t="s">
        <v>72</v>
      </c>
      <c r="R2973" t="s">
        <v>61</v>
      </c>
      <c r="S2973" t="s">
        <v>120</v>
      </c>
      <c r="T2973" t="s">
        <v>105</v>
      </c>
      <c r="U2973" t="s">
        <v>89</v>
      </c>
      <c r="V2973">
        <v>60</v>
      </c>
      <c r="W2973">
        <v>44</v>
      </c>
      <c r="X2973" t="str">
        <f>IF(Table1[[#This Row],[Driver Age]]&lt;25,"(&lt;25) Young",IF(Table1[[#This Row],[Driver Age]]&lt;=60,"(25–60) Adult","(&gt;60) Senior"))</f>
        <v>(25–60) Adult</v>
      </c>
      <c r="Y2973" t="s">
        <v>75</v>
      </c>
      <c r="Z2973" t="s">
        <v>90</v>
      </c>
      <c r="AA2973" t="s">
        <v>45</v>
      </c>
      <c r="AB2973" t="s">
        <v>64</v>
      </c>
      <c r="AC2973">
        <v>5</v>
      </c>
      <c r="AD2973" t="s">
        <v>78</v>
      </c>
      <c r="AE2973" t="s">
        <v>79</v>
      </c>
      <c r="AF2973" t="s">
        <v>49</v>
      </c>
      <c r="AG2973" t="s">
        <v>50</v>
      </c>
      <c r="AH2973">
        <v>0.67</v>
      </c>
      <c r="AI2973" t="s">
        <v>108</v>
      </c>
      <c r="AJ2973" t="s">
        <v>52</v>
      </c>
    </row>
    <row r="2974" spans="1:36">
      <c r="A2974" t="s">
        <v>4399</v>
      </c>
      <c r="B2974">
        <f>1</f>
        <v>1</v>
      </c>
      <c r="C2974" t="s">
        <v>183</v>
      </c>
      <c r="D2974" t="str">
        <f>VLOOKUP(Table1[[#This Row],[State Name]], Lookup!$A$2:$B$33, 2, FALSE)</f>
        <v>TN</v>
      </c>
      <c r="E2974" t="s">
        <v>403</v>
      </c>
      <c r="F2974">
        <v>2019</v>
      </c>
      <c r="G2974" t="s">
        <v>192</v>
      </c>
      <c r="H2974">
        <f t="shared" si="46"/>
        <v>3</v>
      </c>
      <c r="I2974" s="3">
        <f>DATE(Table1[[#This Row],[Year]],Table1[[#This Row],[Month_Number]],1)</f>
        <v>43525</v>
      </c>
      <c r="J2974" t="s">
        <v>95</v>
      </c>
      <c r="K2974" t="s">
        <v>3013</v>
      </c>
      <c r="L2974" t="s">
        <v>50</v>
      </c>
      <c r="M2974">
        <v>3</v>
      </c>
      <c r="N2974" t="s">
        <v>60</v>
      </c>
      <c r="O2974">
        <v>8</v>
      </c>
      <c r="P2974">
        <v>2</v>
      </c>
      <c r="Q2974" t="s">
        <v>87</v>
      </c>
      <c r="R2974" t="s">
        <v>40</v>
      </c>
      <c r="S2974" t="s">
        <v>62</v>
      </c>
      <c r="T2974" t="s">
        <v>105</v>
      </c>
      <c r="U2974" t="s">
        <v>33</v>
      </c>
      <c r="V2974">
        <v>107</v>
      </c>
      <c r="W2974">
        <v>68</v>
      </c>
      <c r="X2974" t="str">
        <f>IF(Table1[[#This Row],[Driver Age]]&lt;25,"(&lt;25) Young",IF(Table1[[#This Row],[Driver Age]]&lt;=60,"(25–60) Adult","(&gt;60) Senior"))</f>
        <v>(&gt;60) Senior</v>
      </c>
      <c r="Y2974" t="s">
        <v>75</v>
      </c>
      <c r="Z2974" t="s">
        <v>107</v>
      </c>
      <c r="AA2974" t="s">
        <v>45</v>
      </c>
      <c r="AB2974" t="s">
        <v>97</v>
      </c>
      <c r="AC2974">
        <v>13</v>
      </c>
      <c r="AD2974" t="s">
        <v>135</v>
      </c>
      <c r="AE2974" t="s">
        <v>65</v>
      </c>
      <c r="AF2974" t="s">
        <v>49</v>
      </c>
      <c r="AG2974" t="s">
        <v>50</v>
      </c>
      <c r="AH2974">
        <v>0.25</v>
      </c>
      <c r="AI2974" t="s">
        <v>51</v>
      </c>
      <c r="AJ2974" t="s">
        <v>67</v>
      </c>
    </row>
    <row r="2975" spans="1:36">
      <c r="A2975" t="s">
        <v>4400</v>
      </c>
      <c r="B2975">
        <f>1</f>
        <v>1</v>
      </c>
      <c r="C2975" t="s">
        <v>211</v>
      </c>
      <c r="D2975" t="str">
        <f>VLOOKUP(Table1[[#This Row],[State Name]], Lookup!$A$2:$B$33, 2, FALSE)</f>
        <v>WB</v>
      </c>
      <c r="E2975" t="s">
        <v>212</v>
      </c>
      <c r="F2975">
        <v>2019</v>
      </c>
      <c r="G2975" t="s">
        <v>34</v>
      </c>
      <c r="H2975">
        <f t="shared" si="46"/>
        <v>5</v>
      </c>
      <c r="I2975" s="3">
        <f>DATE(Table1[[#This Row],[Year]],Table1[[#This Row],[Month_Number]],1)</f>
        <v>43586</v>
      </c>
      <c r="J2975" t="s">
        <v>95</v>
      </c>
      <c r="K2975" t="s">
        <v>4401</v>
      </c>
      <c r="L2975" t="s">
        <v>50</v>
      </c>
      <c r="M2975">
        <v>3</v>
      </c>
      <c r="N2975" t="s">
        <v>60</v>
      </c>
      <c r="O2975">
        <v>5</v>
      </c>
      <c r="P2975">
        <v>4</v>
      </c>
      <c r="Q2975" t="s">
        <v>87</v>
      </c>
      <c r="R2975" t="s">
        <v>40</v>
      </c>
      <c r="S2975" t="s">
        <v>62</v>
      </c>
      <c r="T2975" t="s">
        <v>74</v>
      </c>
      <c r="U2975" t="s">
        <v>43</v>
      </c>
      <c r="V2975">
        <v>36</v>
      </c>
      <c r="W2975">
        <v>69</v>
      </c>
      <c r="X2975" t="str">
        <f>IF(Table1[[#This Row],[Driver Age]]&lt;25,"(&lt;25) Young",IF(Table1[[#This Row],[Driver Age]]&lt;=60,"(25–60) Adult","(&gt;60) Senior"))</f>
        <v>(&gt;60) Senior</v>
      </c>
      <c r="Y2975" t="s">
        <v>75</v>
      </c>
      <c r="Z2975" t="s">
        <v>107</v>
      </c>
      <c r="AA2975" t="s">
        <v>76</v>
      </c>
      <c r="AB2975" t="s">
        <v>46</v>
      </c>
      <c r="AC2975">
        <v>17</v>
      </c>
      <c r="AD2975" t="s">
        <v>114</v>
      </c>
      <c r="AE2975" t="s">
        <v>65</v>
      </c>
      <c r="AF2975" t="s">
        <v>49</v>
      </c>
      <c r="AG2975" t="s">
        <v>50</v>
      </c>
      <c r="AH2975">
        <v>0.8</v>
      </c>
      <c r="AI2975" t="s">
        <v>51</v>
      </c>
      <c r="AJ2975" t="s">
        <v>109</v>
      </c>
    </row>
    <row r="2976" spans="1:36">
      <c r="A2976" t="s">
        <v>4402</v>
      </c>
      <c r="B2976">
        <f>1</f>
        <v>1</v>
      </c>
      <c r="C2976" t="s">
        <v>69</v>
      </c>
      <c r="D2976" t="str">
        <f>VLOOKUP(Table1[[#This Row],[State Name]], Lookup!$A$2:$B$33, 2, FALSE)</f>
        <v>CG</v>
      </c>
      <c r="E2976" t="s">
        <v>33</v>
      </c>
      <c r="F2976">
        <v>2019</v>
      </c>
      <c r="G2976" t="s">
        <v>94</v>
      </c>
      <c r="H2976">
        <f t="shared" si="46"/>
        <v>8</v>
      </c>
      <c r="I2976" s="3">
        <f>DATE(Table1[[#This Row],[Year]],Table1[[#This Row],[Month_Number]],1)</f>
        <v>43678</v>
      </c>
      <c r="J2976" t="s">
        <v>101</v>
      </c>
      <c r="K2976" t="s">
        <v>4403</v>
      </c>
      <c r="L2976" t="s">
        <v>50</v>
      </c>
      <c r="M2976">
        <v>2</v>
      </c>
      <c r="N2976" t="s">
        <v>113</v>
      </c>
      <c r="O2976">
        <v>6</v>
      </c>
      <c r="P2976">
        <v>2</v>
      </c>
      <c r="Q2976" t="s">
        <v>39</v>
      </c>
      <c r="R2976" t="s">
        <v>88</v>
      </c>
      <c r="S2976" t="s">
        <v>73</v>
      </c>
      <c r="T2976" t="s">
        <v>63</v>
      </c>
      <c r="U2976" t="s">
        <v>89</v>
      </c>
      <c r="V2976">
        <v>91</v>
      </c>
      <c r="W2976">
        <v>20</v>
      </c>
      <c r="X2976" t="str">
        <f>IF(Table1[[#This Row],[Driver Age]]&lt;25,"(&lt;25) Young",IF(Table1[[#This Row],[Driver Age]]&lt;=60,"(25–60) Adult","(&gt;60) Senior"))</f>
        <v>(&lt;25) Young</v>
      </c>
      <c r="Y2976" t="s">
        <v>44</v>
      </c>
      <c r="Z2976" t="s">
        <v>90</v>
      </c>
      <c r="AA2976" t="s">
        <v>45</v>
      </c>
      <c r="AB2976" t="s">
        <v>97</v>
      </c>
      <c r="AC2976">
        <v>7</v>
      </c>
      <c r="AD2976" t="s">
        <v>78</v>
      </c>
      <c r="AE2976" t="s">
        <v>65</v>
      </c>
      <c r="AF2976" t="s">
        <v>49</v>
      </c>
      <c r="AG2976" t="s">
        <v>50</v>
      </c>
      <c r="AH2976">
        <v>0.33</v>
      </c>
      <c r="AI2976" t="s">
        <v>168</v>
      </c>
      <c r="AJ2976" t="s">
        <v>67</v>
      </c>
    </row>
    <row r="2977" spans="1:36">
      <c r="A2977" t="s">
        <v>4404</v>
      </c>
      <c r="B2977">
        <f>1</f>
        <v>1</v>
      </c>
      <c r="C2977" t="s">
        <v>141</v>
      </c>
      <c r="D2977" t="str">
        <f>VLOOKUP(Table1[[#This Row],[State Name]], Lookup!$A$2:$B$33, 2, FALSE)</f>
        <v>BR</v>
      </c>
      <c r="E2977" t="s">
        <v>33</v>
      </c>
      <c r="F2977">
        <v>2020</v>
      </c>
      <c r="G2977" t="s">
        <v>192</v>
      </c>
      <c r="H2977">
        <f t="shared" si="46"/>
        <v>3</v>
      </c>
      <c r="I2977" s="3">
        <f>DATE(Table1[[#This Row],[Year]],Table1[[#This Row],[Month_Number]],1)</f>
        <v>43891</v>
      </c>
      <c r="J2977" t="s">
        <v>101</v>
      </c>
      <c r="K2977" t="s">
        <v>4335</v>
      </c>
      <c r="L2977" t="s">
        <v>37</v>
      </c>
      <c r="M2977">
        <v>3</v>
      </c>
      <c r="N2977" t="s">
        <v>113</v>
      </c>
      <c r="O2977">
        <v>9</v>
      </c>
      <c r="P2977">
        <v>1</v>
      </c>
      <c r="Q2977" t="s">
        <v>39</v>
      </c>
      <c r="R2977" t="s">
        <v>104</v>
      </c>
      <c r="S2977" t="s">
        <v>120</v>
      </c>
      <c r="T2977" t="s">
        <v>74</v>
      </c>
      <c r="U2977" t="s">
        <v>89</v>
      </c>
      <c r="V2977">
        <v>88</v>
      </c>
      <c r="W2977">
        <v>20</v>
      </c>
      <c r="X2977" t="str">
        <f>IF(Table1[[#This Row],[Driver Age]]&lt;25,"(&lt;25) Young",IF(Table1[[#This Row],[Driver Age]]&lt;=60,"(25–60) Adult","(&gt;60) Senior"))</f>
        <v>(&lt;25) Young</v>
      </c>
      <c r="Y2977" t="s">
        <v>75</v>
      </c>
      <c r="Z2977" t="s">
        <v>33</v>
      </c>
      <c r="AA2977" t="s">
        <v>76</v>
      </c>
      <c r="AB2977" t="s">
        <v>97</v>
      </c>
      <c r="AC2977">
        <v>9</v>
      </c>
      <c r="AD2977" t="s">
        <v>78</v>
      </c>
      <c r="AE2977" t="s">
        <v>48</v>
      </c>
      <c r="AF2977" t="s">
        <v>49</v>
      </c>
      <c r="AG2977" t="s">
        <v>50</v>
      </c>
      <c r="AH2977">
        <v>0.11</v>
      </c>
      <c r="AI2977" t="s">
        <v>168</v>
      </c>
      <c r="AJ2977" t="s">
        <v>91</v>
      </c>
    </row>
    <row r="2978" spans="1:36">
      <c r="A2978" t="s">
        <v>4405</v>
      </c>
      <c r="B2978">
        <f>1</f>
        <v>1</v>
      </c>
      <c r="C2978" t="s">
        <v>122</v>
      </c>
      <c r="D2978" t="str">
        <f>VLOOKUP(Table1[[#This Row],[State Name]], Lookup!$A$2:$B$33, 2, FALSE)</f>
        <v>RJ</v>
      </c>
      <c r="E2978" t="s">
        <v>483</v>
      </c>
      <c r="F2978">
        <v>2021</v>
      </c>
      <c r="G2978" t="s">
        <v>171</v>
      </c>
      <c r="H2978">
        <f t="shared" si="46"/>
        <v>2</v>
      </c>
      <c r="I2978" s="3">
        <f>DATE(Table1[[#This Row],[Year]],Table1[[#This Row],[Month_Number]],1)</f>
        <v>44228</v>
      </c>
      <c r="J2978" t="s">
        <v>57</v>
      </c>
      <c r="K2978" t="s">
        <v>4406</v>
      </c>
      <c r="L2978" t="s">
        <v>37</v>
      </c>
      <c r="M2978">
        <v>3</v>
      </c>
      <c r="N2978" t="s">
        <v>60</v>
      </c>
      <c r="O2978">
        <v>7</v>
      </c>
      <c r="P2978">
        <v>0</v>
      </c>
      <c r="Q2978" t="s">
        <v>72</v>
      </c>
      <c r="R2978" t="s">
        <v>40</v>
      </c>
      <c r="S2978" t="s">
        <v>120</v>
      </c>
      <c r="T2978" t="s">
        <v>105</v>
      </c>
      <c r="U2978" t="s">
        <v>33</v>
      </c>
      <c r="V2978">
        <v>50</v>
      </c>
      <c r="W2978">
        <v>57</v>
      </c>
      <c r="X2978" t="str">
        <f>IF(Table1[[#This Row],[Driver Age]]&lt;25,"(&lt;25) Young",IF(Table1[[#This Row],[Driver Age]]&lt;=60,"(25–60) Adult","(&gt;60) Senior"))</f>
        <v>(25–60) Adult</v>
      </c>
      <c r="Y2978" t="s">
        <v>75</v>
      </c>
      <c r="Z2978" t="s">
        <v>107</v>
      </c>
      <c r="AA2978" t="s">
        <v>45</v>
      </c>
      <c r="AB2978" t="s">
        <v>64</v>
      </c>
      <c r="AC2978">
        <v>21</v>
      </c>
      <c r="AD2978" t="s">
        <v>47</v>
      </c>
      <c r="AE2978" t="s">
        <v>48</v>
      </c>
      <c r="AF2978" t="s">
        <v>49</v>
      </c>
      <c r="AG2978" t="s">
        <v>143</v>
      </c>
      <c r="AH2978">
        <v>0</v>
      </c>
      <c r="AI2978" t="s">
        <v>66</v>
      </c>
      <c r="AJ2978" t="s">
        <v>52</v>
      </c>
    </row>
    <row r="2979" spans="1:36">
      <c r="A2979" t="s">
        <v>4407</v>
      </c>
      <c r="B2979">
        <f>1</f>
        <v>1</v>
      </c>
      <c r="C2979" t="s">
        <v>253</v>
      </c>
      <c r="D2979" t="str">
        <f>VLOOKUP(Table1[[#This Row],[State Name]], Lookup!$A$2:$B$33, 2, FALSE)</f>
        <v>UK</v>
      </c>
      <c r="E2979" t="s">
        <v>33</v>
      </c>
      <c r="F2979">
        <v>2023</v>
      </c>
      <c r="G2979" t="s">
        <v>124</v>
      </c>
      <c r="H2979">
        <f t="shared" si="46"/>
        <v>7</v>
      </c>
      <c r="I2979" s="3">
        <f>DATE(Table1[[#This Row],[Year]],Table1[[#This Row],[Month_Number]],1)</f>
        <v>45108</v>
      </c>
      <c r="J2979" t="s">
        <v>154</v>
      </c>
      <c r="K2979" t="s">
        <v>1482</v>
      </c>
      <c r="L2979" t="s">
        <v>59</v>
      </c>
      <c r="M2979">
        <v>2</v>
      </c>
      <c r="N2979" t="s">
        <v>113</v>
      </c>
      <c r="O2979">
        <v>4</v>
      </c>
      <c r="P2979">
        <v>1</v>
      </c>
      <c r="Q2979" t="s">
        <v>103</v>
      </c>
      <c r="R2979" t="s">
        <v>40</v>
      </c>
      <c r="S2979" t="s">
        <v>73</v>
      </c>
      <c r="T2979" t="s">
        <v>105</v>
      </c>
      <c r="U2979" t="s">
        <v>43</v>
      </c>
      <c r="V2979">
        <v>108</v>
      </c>
      <c r="W2979">
        <v>29</v>
      </c>
      <c r="X2979" t="str">
        <f>IF(Table1[[#This Row],[Driver Age]]&lt;25,"(&lt;25) Young",IF(Table1[[#This Row],[Driver Age]]&lt;=60,"(25–60) Adult","(&gt;60) Senior"))</f>
        <v>(25–60) Adult</v>
      </c>
      <c r="Y2979" t="s">
        <v>75</v>
      </c>
      <c r="Z2979" t="s">
        <v>33</v>
      </c>
      <c r="AA2979" t="s">
        <v>45</v>
      </c>
      <c r="AB2979" t="s">
        <v>77</v>
      </c>
      <c r="AC2979">
        <v>10</v>
      </c>
      <c r="AD2979" t="s">
        <v>78</v>
      </c>
      <c r="AE2979" t="s">
        <v>79</v>
      </c>
      <c r="AF2979" t="s">
        <v>26</v>
      </c>
      <c r="AG2979" t="s">
        <v>50</v>
      </c>
      <c r="AH2979">
        <v>0.25</v>
      </c>
      <c r="AI2979" t="s">
        <v>80</v>
      </c>
      <c r="AJ2979" t="s">
        <v>67</v>
      </c>
    </row>
    <row r="2980" spans="1:36">
      <c r="A2980" t="s">
        <v>4408</v>
      </c>
      <c r="B2980">
        <f>1</f>
        <v>1</v>
      </c>
      <c r="C2980" t="s">
        <v>270</v>
      </c>
      <c r="D2980" t="str">
        <f>VLOOKUP(Table1[[#This Row],[State Name]], Lookup!$A$2:$B$33, 2, FALSE)</f>
        <v>HR</v>
      </c>
      <c r="E2980" t="s">
        <v>33</v>
      </c>
      <c r="F2980">
        <v>2023</v>
      </c>
      <c r="G2980" t="s">
        <v>171</v>
      </c>
      <c r="H2980">
        <f t="shared" si="46"/>
        <v>2</v>
      </c>
      <c r="I2980" s="3">
        <f>DATE(Table1[[#This Row],[Year]],Table1[[#This Row],[Month_Number]],1)</f>
        <v>44958</v>
      </c>
      <c r="J2980" t="s">
        <v>84</v>
      </c>
      <c r="K2980" t="s">
        <v>3187</v>
      </c>
      <c r="L2980" t="s">
        <v>50</v>
      </c>
      <c r="M2980">
        <v>1</v>
      </c>
      <c r="N2980" t="s">
        <v>60</v>
      </c>
      <c r="O2980">
        <v>10</v>
      </c>
      <c r="P2980">
        <v>3</v>
      </c>
      <c r="Q2980" t="s">
        <v>39</v>
      </c>
      <c r="R2980" t="s">
        <v>88</v>
      </c>
      <c r="S2980" t="s">
        <v>120</v>
      </c>
      <c r="T2980" t="s">
        <v>74</v>
      </c>
      <c r="U2980" t="s">
        <v>89</v>
      </c>
      <c r="V2980">
        <v>52</v>
      </c>
      <c r="W2980">
        <v>68</v>
      </c>
      <c r="X2980" t="str">
        <f>IF(Table1[[#This Row],[Driver Age]]&lt;25,"(&lt;25) Young",IF(Table1[[#This Row],[Driver Age]]&lt;=60,"(25–60) Adult","(&gt;60) Senior"))</f>
        <v>(&gt;60) Senior</v>
      </c>
      <c r="Y2980" t="s">
        <v>44</v>
      </c>
      <c r="Z2980" t="s">
        <v>90</v>
      </c>
      <c r="AA2980" t="s">
        <v>45</v>
      </c>
      <c r="AB2980" t="s">
        <v>77</v>
      </c>
      <c r="AC2980">
        <v>1</v>
      </c>
      <c r="AD2980" t="s">
        <v>47</v>
      </c>
      <c r="AE2980" t="s">
        <v>79</v>
      </c>
      <c r="AF2980" t="s">
        <v>26</v>
      </c>
      <c r="AG2980" t="s">
        <v>50</v>
      </c>
      <c r="AH2980">
        <v>0.3</v>
      </c>
      <c r="AI2980" t="s">
        <v>51</v>
      </c>
      <c r="AJ2980" t="s">
        <v>52</v>
      </c>
    </row>
    <row r="2981" spans="1:36">
      <c r="A2981" t="s">
        <v>4409</v>
      </c>
      <c r="B2981">
        <f>1</f>
        <v>1</v>
      </c>
      <c r="C2981" t="s">
        <v>32</v>
      </c>
      <c r="D2981" t="str">
        <f>VLOOKUP(Table1[[#This Row],[State Name]], Lookup!$A$2:$B$33, 2, FALSE)</f>
        <v>JK</v>
      </c>
      <c r="E2981" t="s">
        <v>33</v>
      </c>
      <c r="F2981">
        <v>2021</v>
      </c>
      <c r="G2981" t="s">
        <v>100</v>
      </c>
      <c r="H2981">
        <f t="shared" si="46"/>
        <v>11</v>
      </c>
      <c r="I2981" s="3">
        <f>DATE(Table1[[#This Row],[Year]],Table1[[#This Row],[Month_Number]],1)</f>
        <v>44501</v>
      </c>
      <c r="J2981" t="s">
        <v>57</v>
      </c>
      <c r="K2981" t="s">
        <v>2230</v>
      </c>
      <c r="L2981" t="s">
        <v>59</v>
      </c>
      <c r="M2981">
        <v>3</v>
      </c>
      <c r="N2981" t="s">
        <v>86</v>
      </c>
      <c r="O2981">
        <v>0</v>
      </c>
      <c r="P2981">
        <v>2</v>
      </c>
      <c r="Q2981" t="s">
        <v>119</v>
      </c>
      <c r="R2981" t="s">
        <v>104</v>
      </c>
      <c r="S2981" t="s">
        <v>62</v>
      </c>
      <c r="T2981" t="s">
        <v>42</v>
      </c>
      <c r="U2981" t="s">
        <v>43</v>
      </c>
      <c r="V2981">
        <v>49</v>
      </c>
      <c r="W2981">
        <v>30</v>
      </c>
      <c r="X2981" t="str">
        <f>IF(Table1[[#This Row],[Driver Age]]&lt;25,"(&lt;25) Young",IF(Table1[[#This Row],[Driver Age]]&lt;=60,"(25–60) Adult","(&gt;60) Senior"))</f>
        <v>(25–60) Adult</v>
      </c>
      <c r="Y2981" t="s">
        <v>44</v>
      </c>
      <c r="Z2981" t="s">
        <v>107</v>
      </c>
      <c r="AA2981" t="s">
        <v>76</v>
      </c>
      <c r="AB2981" t="s">
        <v>64</v>
      </c>
      <c r="AC2981">
        <v>13</v>
      </c>
      <c r="AD2981" t="s">
        <v>135</v>
      </c>
      <c r="AE2981" t="s">
        <v>48</v>
      </c>
      <c r="AF2981" t="s">
        <v>49</v>
      </c>
      <c r="AG2981" t="s">
        <v>50</v>
      </c>
      <c r="AH2981">
        <v>0</v>
      </c>
      <c r="AI2981" t="s">
        <v>80</v>
      </c>
      <c r="AJ2981" t="s">
        <v>109</v>
      </c>
    </row>
    <row r="2982" spans="1:36">
      <c r="A2982" t="s">
        <v>4410</v>
      </c>
      <c r="B2982">
        <f>1</f>
        <v>1</v>
      </c>
      <c r="C2982" t="s">
        <v>99</v>
      </c>
      <c r="D2982" t="str">
        <f>VLOOKUP(Table1[[#This Row],[State Name]], Lookup!$A$2:$B$33, 2, FALSE)</f>
        <v>ML</v>
      </c>
      <c r="E2982" t="s">
        <v>33</v>
      </c>
      <c r="F2982">
        <v>2022</v>
      </c>
      <c r="G2982" t="s">
        <v>34</v>
      </c>
      <c r="H2982">
        <f t="shared" si="46"/>
        <v>5</v>
      </c>
      <c r="I2982" s="3">
        <f>DATE(Table1[[#This Row],[Year]],Table1[[#This Row],[Month_Number]],1)</f>
        <v>44682</v>
      </c>
      <c r="J2982" t="s">
        <v>57</v>
      </c>
      <c r="K2982" t="s">
        <v>691</v>
      </c>
      <c r="L2982" t="s">
        <v>50</v>
      </c>
      <c r="M2982">
        <v>5</v>
      </c>
      <c r="N2982" t="s">
        <v>86</v>
      </c>
      <c r="O2982">
        <v>0</v>
      </c>
      <c r="P2982">
        <v>3</v>
      </c>
      <c r="Q2982" t="s">
        <v>39</v>
      </c>
      <c r="R2982" t="s">
        <v>88</v>
      </c>
      <c r="S2982" t="s">
        <v>41</v>
      </c>
      <c r="T2982" t="s">
        <v>74</v>
      </c>
      <c r="U2982" t="s">
        <v>43</v>
      </c>
      <c r="V2982">
        <v>120</v>
      </c>
      <c r="W2982">
        <v>53</v>
      </c>
      <c r="X2982" t="str">
        <f>IF(Table1[[#This Row],[Driver Age]]&lt;25,"(&lt;25) Young",IF(Table1[[#This Row],[Driver Age]]&lt;=60,"(25–60) Adult","(&gt;60) Senior"))</f>
        <v>(25–60) Adult</v>
      </c>
      <c r="Y2982" t="s">
        <v>75</v>
      </c>
      <c r="Z2982" t="s">
        <v>107</v>
      </c>
      <c r="AA2982" t="s">
        <v>76</v>
      </c>
      <c r="AB2982" t="s">
        <v>97</v>
      </c>
      <c r="AC2982">
        <v>6</v>
      </c>
      <c r="AD2982" t="s">
        <v>78</v>
      </c>
      <c r="AE2982" t="s">
        <v>79</v>
      </c>
      <c r="AF2982" t="s">
        <v>49</v>
      </c>
      <c r="AG2982" t="s">
        <v>50</v>
      </c>
      <c r="AH2982">
        <v>0</v>
      </c>
      <c r="AI2982" t="s">
        <v>66</v>
      </c>
      <c r="AJ2982" t="s">
        <v>81</v>
      </c>
    </row>
    <row r="2983" spans="1:36">
      <c r="A2983" t="s">
        <v>4411</v>
      </c>
      <c r="B2983">
        <f>1</f>
        <v>1</v>
      </c>
      <c r="C2983" t="s">
        <v>177</v>
      </c>
      <c r="D2983" t="str">
        <f>VLOOKUP(Table1[[#This Row],[State Name]], Lookup!$A$2:$B$33, 2, FALSE)</f>
        <v>MH</v>
      </c>
      <c r="E2983" t="s">
        <v>178</v>
      </c>
      <c r="F2983">
        <v>2022</v>
      </c>
      <c r="G2983" t="s">
        <v>56</v>
      </c>
      <c r="H2983">
        <f t="shared" si="46"/>
        <v>1</v>
      </c>
      <c r="I2983" s="3">
        <f>DATE(Table1[[#This Row],[Year]],Table1[[#This Row],[Month_Number]],1)</f>
        <v>44562</v>
      </c>
      <c r="J2983" t="s">
        <v>101</v>
      </c>
      <c r="K2983" t="s">
        <v>1227</v>
      </c>
      <c r="L2983" t="s">
        <v>59</v>
      </c>
      <c r="M2983">
        <v>2</v>
      </c>
      <c r="N2983" t="s">
        <v>162</v>
      </c>
      <c r="O2983">
        <v>9</v>
      </c>
      <c r="P2983">
        <v>0</v>
      </c>
      <c r="Q2983" t="s">
        <v>39</v>
      </c>
      <c r="R2983" t="s">
        <v>88</v>
      </c>
      <c r="S2983" t="s">
        <v>120</v>
      </c>
      <c r="T2983" t="s">
        <v>74</v>
      </c>
      <c r="U2983" t="s">
        <v>43</v>
      </c>
      <c r="V2983">
        <v>32</v>
      </c>
      <c r="W2983">
        <v>62</v>
      </c>
      <c r="X2983" t="str">
        <f>IF(Table1[[#This Row],[Driver Age]]&lt;25,"(&lt;25) Young",IF(Table1[[#This Row],[Driver Age]]&lt;=60,"(25–60) Adult","(&gt;60) Senior"))</f>
        <v>(&gt;60) Senior</v>
      </c>
      <c r="Y2983" t="s">
        <v>75</v>
      </c>
      <c r="Z2983" t="s">
        <v>107</v>
      </c>
      <c r="AA2983" t="s">
        <v>45</v>
      </c>
      <c r="AB2983" t="s">
        <v>64</v>
      </c>
      <c r="AC2983">
        <v>2</v>
      </c>
      <c r="AD2983" t="s">
        <v>47</v>
      </c>
      <c r="AE2983" t="s">
        <v>79</v>
      </c>
      <c r="AF2983" t="s">
        <v>49</v>
      </c>
      <c r="AG2983" t="s">
        <v>143</v>
      </c>
      <c r="AH2983">
        <v>0</v>
      </c>
      <c r="AI2983" t="s">
        <v>66</v>
      </c>
      <c r="AJ2983" t="s">
        <v>109</v>
      </c>
    </row>
    <row r="2984" spans="1:36">
      <c r="A2984" t="s">
        <v>4412</v>
      </c>
      <c r="B2984">
        <f>1</f>
        <v>1</v>
      </c>
      <c r="C2984" t="s">
        <v>253</v>
      </c>
      <c r="D2984" t="str">
        <f>VLOOKUP(Table1[[#This Row],[State Name]], Lookup!$A$2:$B$33, 2, FALSE)</f>
        <v>UK</v>
      </c>
      <c r="E2984" t="s">
        <v>33</v>
      </c>
      <c r="F2984">
        <v>2018</v>
      </c>
      <c r="G2984" t="s">
        <v>192</v>
      </c>
      <c r="H2984">
        <f t="shared" si="46"/>
        <v>3</v>
      </c>
      <c r="I2984" s="3">
        <f>DATE(Table1[[#This Row],[Year]],Table1[[#This Row],[Month_Number]],1)</f>
        <v>43160</v>
      </c>
      <c r="J2984" t="s">
        <v>154</v>
      </c>
      <c r="K2984" t="s">
        <v>4413</v>
      </c>
      <c r="L2984" t="s">
        <v>50</v>
      </c>
      <c r="M2984">
        <v>3</v>
      </c>
      <c r="N2984" t="s">
        <v>128</v>
      </c>
      <c r="O2984">
        <v>8</v>
      </c>
      <c r="P2984">
        <v>4</v>
      </c>
      <c r="Q2984" t="s">
        <v>39</v>
      </c>
      <c r="R2984" t="s">
        <v>88</v>
      </c>
      <c r="S2984" t="s">
        <v>41</v>
      </c>
      <c r="T2984" t="s">
        <v>42</v>
      </c>
      <c r="U2984" t="s">
        <v>106</v>
      </c>
      <c r="V2984">
        <v>76</v>
      </c>
      <c r="W2984">
        <v>33</v>
      </c>
      <c r="X2984" t="str">
        <f>IF(Table1[[#This Row],[Driver Age]]&lt;25,"(&lt;25) Young",IF(Table1[[#This Row],[Driver Age]]&lt;=60,"(25–60) Adult","(&gt;60) Senior"))</f>
        <v>(25–60) Adult</v>
      </c>
      <c r="Y2984" t="s">
        <v>44</v>
      </c>
      <c r="Z2984" t="s">
        <v>107</v>
      </c>
      <c r="AA2984" t="s">
        <v>76</v>
      </c>
      <c r="AB2984" t="s">
        <v>97</v>
      </c>
      <c r="AC2984">
        <v>10</v>
      </c>
      <c r="AD2984" t="s">
        <v>78</v>
      </c>
      <c r="AE2984" t="s">
        <v>65</v>
      </c>
      <c r="AF2984" t="s">
        <v>26</v>
      </c>
      <c r="AG2984" t="s">
        <v>50</v>
      </c>
      <c r="AH2984">
        <v>0.5</v>
      </c>
      <c r="AI2984" t="s">
        <v>80</v>
      </c>
      <c r="AJ2984" t="s">
        <v>91</v>
      </c>
    </row>
    <row r="2985" spans="1:36">
      <c r="A2985" t="s">
        <v>4414</v>
      </c>
      <c r="B2985">
        <f>1</f>
        <v>1</v>
      </c>
      <c r="C2985" t="s">
        <v>191</v>
      </c>
      <c r="D2985" t="str">
        <f>VLOOKUP(Table1[[#This Row],[State Name]], Lookup!$A$2:$B$33, 2, FALSE)</f>
        <v>CH</v>
      </c>
      <c r="E2985" t="s">
        <v>33</v>
      </c>
      <c r="F2985">
        <v>2023</v>
      </c>
      <c r="G2985" t="s">
        <v>94</v>
      </c>
      <c r="H2985">
        <f t="shared" si="46"/>
        <v>8</v>
      </c>
      <c r="I2985" s="3">
        <f>DATE(Table1[[#This Row],[Year]],Table1[[#This Row],[Month_Number]],1)</f>
        <v>45139</v>
      </c>
      <c r="J2985" t="s">
        <v>35</v>
      </c>
      <c r="K2985" t="s">
        <v>4204</v>
      </c>
      <c r="L2985" t="s">
        <v>59</v>
      </c>
      <c r="M2985">
        <v>1</v>
      </c>
      <c r="N2985" t="s">
        <v>60</v>
      </c>
      <c r="O2985">
        <v>7</v>
      </c>
      <c r="P2985">
        <v>3</v>
      </c>
      <c r="Q2985" t="s">
        <v>87</v>
      </c>
      <c r="R2985" t="s">
        <v>104</v>
      </c>
      <c r="S2985" t="s">
        <v>73</v>
      </c>
      <c r="T2985" t="s">
        <v>42</v>
      </c>
      <c r="U2985" t="s">
        <v>43</v>
      </c>
      <c r="V2985">
        <v>65</v>
      </c>
      <c r="W2985">
        <v>64</v>
      </c>
      <c r="X2985" t="str">
        <f>IF(Table1[[#This Row],[Driver Age]]&lt;25,"(&lt;25) Young",IF(Table1[[#This Row],[Driver Age]]&lt;=60,"(25–60) Adult","(&gt;60) Senior"))</f>
        <v>(&gt;60) Senior</v>
      </c>
      <c r="Y2985" t="s">
        <v>75</v>
      </c>
      <c r="Z2985" t="s">
        <v>90</v>
      </c>
      <c r="AA2985" t="s">
        <v>45</v>
      </c>
      <c r="AB2985" t="s">
        <v>77</v>
      </c>
      <c r="AC2985">
        <v>9</v>
      </c>
      <c r="AD2985" t="s">
        <v>78</v>
      </c>
      <c r="AE2985" t="s">
        <v>79</v>
      </c>
      <c r="AF2985" t="s">
        <v>49</v>
      </c>
      <c r="AG2985" t="s">
        <v>50</v>
      </c>
      <c r="AH2985">
        <v>0.43</v>
      </c>
      <c r="AI2985" t="s">
        <v>66</v>
      </c>
      <c r="AJ2985" t="s">
        <v>52</v>
      </c>
    </row>
    <row r="2986" spans="1:36">
      <c r="A2986" t="s">
        <v>4415</v>
      </c>
      <c r="B2986">
        <f>1</f>
        <v>1</v>
      </c>
      <c r="C2986" t="s">
        <v>215</v>
      </c>
      <c r="D2986" t="str">
        <f>VLOOKUP(Table1[[#This Row],[State Name]], Lookup!$A$2:$B$33, 2, FALSE)</f>
        <v>KL</v>
      </c>
      <c r="E2986" t="s">
        <v>33</v>
      </c>
      <c r="F2986">
        <v>2019</v>
      </c>
      <c r="G2986" t="s">
        <v>117</v>
      </c>
      <c r="H2986">
        <f t="shared" si="46"/>
        <v>12</v>
      </c>
      <c r="I2986" s="3">
        <f>DATE(Table1[[#This Row],[Year]],Table1[[#This Row],[Month_Number]],1)</f>
        <v>43800</v>
      </c>
      <c r="J2986" t="s">
        <v>146</v>
      </c>
      <c r="K2986" t="s">
        <v>4416</v>
      </c>
      <c r="L2986" t="s">
        <v>37</v>
      </c>
      <c r="M2986">
        <v>5</v>
      </c>
      <c r="N2986" t="s">
        <v>60</v>
      </c>
      <c r="O2986">
        <v>5</v>
      </c>
      <c r="P2986">
        <v>4</v>
      </c>
      <c r="Q2986" t="s">
        <v>119</v>
      </c>
      <c r="R2986" t="s">
        <v>61</v>
      </c>
      <c r="S2986" t="s">
        <v>120</v>
      </c>
      <c r="T2986" t="s">
        <v>42</v>
      </c>
      <c r="U2986" t="s">
        <v>43</v>
      </c>
      <c r="V2986">
        <v>44</v>
      </c>
      <c r="W2986">
        <v>23</v>
      </c>
      <c r="X2986" t="str">
        <f>IF(Table1[[#This Row],[Driver Age]]&lt;25,"(&lt;25) Young",IF(Table1[[#This Row],[Driver Age]]&lt;=60,"(25–60) Adult","(&gt;60) Senior"))</f>
        <v>(&lt;25) Young</v>
      </c>
      <c r="Y2986" t="s">
        <v>75</v>
      </c>
      <c r="Z2986" t="s">
        <v>33</v>
      </c>
      <c r="AA2986" t="s">
        <v>45</v>
      </c>
      <c r="AB2986" t="s">
        <v>46</v>
      </c>
      <c r="AC2986">
        <v>19</v>
      </c>
      <c r="AD2986" t="s">
        <v>114</v>
      </c>
      <c r="AE2986" t="s">
        <v>65</v>
      </c>
      <c r="AF2986" t="s">
        <v>49</v>
      </c>
      <c r="AG2986" t="s">
        <v>50</v>
      </c>
      <c r="AH2986">
        <v>0.8</v>
      </c>
      <c r="AI2986" t="s">
        <v>168</v>
      </c>
      <c r="AJ2986" t="s">
        <v>109</v>
      </c>
    </row>
    <row r="2987" spans="1:36">
      <c r="A2987" t="s">
        <v>4417</v>
      </c>
      <c r="B2987">
        <f>1</f>
        <v>1</v>
      </c>
      <c r="C2987" t="s">
        <v>116</v>
      </c>
      <c r="D2987" t="str">
        <f>VLOOKUP(Table1[[#This Row],[State Name]], Lookup!$A$2:$B$33, 2, FALSE)</f>
        <v>HP</v>
      </c>
      <c r="E2987" t="s">
        <v>33</v>
      </c>
      <c r="F2987">
        <v>2021</v>
      </c>
      <c r="G2987" t="s">
        <v>117</v>
      </c>
      <c r="H2987">
        <f t="shared" si="46"/>
        <v>12</v>
      </c>
      <c r="I2987" s="3">
        <f>DATE(Table1[[#This Row],[Year]],Table1[[#This Row],[Month_Number]],1)</f>
        <v>44531</v>
      </c>
      <c r="J2987" t="s">
        <v>146</v>
      </c>
      <c r="K2987" t="s">
        <v>207</v>
      </c>
      <c r="L2987" t="s">
        <v>37</v>
      </c>
      <c r="M2987">
        <v>1</v>
      </c>
      <c r="N2987" t="s">
        <v>162</v>
      </c>
      <c r="O2987">
        <v>5</v>
      </c>
      <c r="P2987">
        <v>3</v>
      </c>
      <c r="Q2987" t="s">
        <v>39</v>
      </c>
      <c r="R2987" t="s">
        <v>88</v>
      </c>
      <c r="S2987" t="s">
        <v>120</v>
      </c>
      <c r="T2987" t="s">
        <v>63</v>
      </c>
      <c r="U2987" t="s">
        <v>33</v>
      </c>
      <c r="V2987">
        <v>30</v>
      </c>
      <c r="W2987">
        <v>36</v>
      </c>
      <c r="X2987" t="str">
        <f>IF(Table1[[#This Row],[Driver Age]]&lt;25,"(&lt;25) Young",IF(Table1[[#This Row],[Driver Age]]&lt;=60,"(25–60) Adult","(&gt;60) Senior"))</f>
        <v>(25–60) Adult</v>
      </c>
      <c r="Y2987" t="s">
        <v>75</v>
      </c>
      <c r="Z2987" t="s">
        <v>33</v>
      </c>
      <c r="AA2987" t="s">
        <v>76</v>
      </c>
      <c r="AB2987" t="s">
        <v>64</v>
      </c>
      <c r="AC2987">
        <v>12</v>
      </c>
      <c r="AD2987" t="s">
        <v>135</v>
      </c>
      <c r="AE2987" t="s">
        <v>48</v>
      </c>
      <c r="AF2987" t="s">
        <v>49</v>
      </c>
      <c r="AG2987" t="s">
        <v>50</v>
      </c>
      <c r="AH2987">
        <v>0.6</v>
      </c>
      <c r="AI2987" t="s">
        <v>108</v>
      </c>
      <c r="AJ2987" t="s">
        <v>109</v>
      </c>
    </row>
    <row r="2988" spans="1:36">
      <c r="A2988" t="s">
        <v>4418</v>
      </c>
      <c r="B2988">
        <f>1</f>
        <v>1</v>
      </c>
      <c r="C2988" t="s">
        <v>307</v>
      </c>
      <c r="D2988" t="str">
        <f>VLOOKUP(Table1[[#This Row],[State Name]], Lookup!$A$2:$B$33, 2, FALSE)</f>
        <v>DL</v>
      </c>
      <c r="E2988" t="s">
        <v>308</v>
      </c>
      <c r="F2988">
        <v>2023</v>
      </c>
      <c r="G2988" t="s">
        <v>171</v>
      </c>
      <c r="H2988">
        <f t="shared" si="46"/>
        <v>2</v>
      </c>
      <c r="I2988" s="3">
        <f>DATE(Table1[[#This Row],[Year]],Table1[[#This Row],[Month_Number]],1)</f>
        <v>44958</v>
      </c>
      <c r="J2988" t="s">
        <v>57</v>
      </c>
      <c r="K2988" t="s">
        <v>1366</v>
      </c>
      <c r="L2988" t="s">
        <v>37</v>
      </c>
      <c r="M2988">
        <v>3</v>
      </c>
      <c r="N2988" t="s">
        <v>86</v>
      </c>
      <c r="O2988">
        <v>9</v>
      </c>
      <c r="P2988">
        <v>5</v>
      </c>
      <c r="Q2988" t="s">
        <v>87</v>
      </c>
      <c r="R2988" t="s">
        <v>104</v>
      </c>
      <c r="S2988" t="s">
        <v>73</v>
      </c>
      <c r="T2988" t="s">
        <v>42</v>
      </c>
      <c r="U2988" t="s">
        <v>43</v>
      </c>
      <c r="V2988">
        <v>100</v>
      </c>
      <c r="W2988">
        <v>47</v>
      </c>
      <c r="X2988" t="str">
        <f>IF(Table1[[#This Row],[Driver Age]]&lt;25,"(&lt;25) Young",IF(Table1[[#This Row],[Driver Age]]&lt;=60,"(25–60) Adult","(&gt;60) Senior"))</f>
        <v>(25–60) Adult</v>
      </c>
      <c r="Y2988" t="s">
        <v>44</v>
      </c>
      <c r="Z2988" t="s">
        <v>90</v>
      </c>
      <c r="AA2988" t="s">
        <v>76</v>
      </c>
      <c r="AB2988" t="s">
        <v>97</v>
      </c>
      <c r="AC2988">
        <v>11</v>
      </c>
      <c r="AD2988" t="s">
        <v>78</v>
      </c>
      <c r="AE2988" t="s">
        <v>79</v>
      </c>
      <c r="AF2988" t="s">
        <v>49</v>
      </c>
      <c r="AG2988" t="s">
        <v>50</v>
      </c>
      <c r="AH2988">
        <v>0.56000000000000005</v>
      </c>
      <c r="AI2988" t="s">
        <v>108</v>
      </c>
      <c r="AJ2988" t="s">
        <v>67</v>
      </c>
    </row>
    <row r="2989" spans="1:36">
      <c r="A2989" t="s">
        <v>4419</v>
      </c>
      <c r="B2989">
        <f>1</f>
        <v>1</v>
      </c>
      <c r="C2989" t="s">
        <v>311</v>
      </c>
      <c r="D2989" t="str">
        <f>VLOOKUP(Table1[[#This Row],[State Name]], Lookup!$A$2:$B$33, 2, FALSE)</f>
        <v>JH</v>
      </c>
      <c r="E2989" t="s">
        <v>33</v>
      </c>
      <c r="F2989">
        <v>2023</v>
      </c>
      <c r="G2989" t="s">
        <v>100</v>
      </c>
      <c r="H2989">
        <f t="shared" si="46"/>
        <v>11</v>
      </c>
      <c r="I2989" s="3">
        <f>DATE(Table1[[#This Row],[Year]],Table1[[#This Row],[Month_Number]],1)</f>
        <v>45231</v>
      </c>
      <c r="J2989" t="s">
        <v>57</v>
      </c>
      <c r="K2989" t="s">
        <v>3708</v>
      </c>
      <c r="L2989" t="s">
        <v>50</v>
      </c>
      <c r="M2989">
        <v>1</v>
      </c>
      <c r="N2989" t="s">
        <v>86</v>
      </c>
      <c r="O2989">
        <v>3</v>
      </c>
      <c r="P2989">
        <v>0</v>
      </c>
      <c r="Q2989" t="s">
        <v>119</v>
      </c>
      <c r="R2989" t="s">
        <v>88</v>
      </c>
      <c r="S2989" t="s">
        <v>62</v>
      </c>
      <c r="T2989" t="s">
        <v>105</v>
      </c>
      <c r="U2989" t="s">
        <v>89</v>
      </c>
      <c r="V2989">
        <v>118</v>
      </c>
      <c r="W2989">
        <v>68</v>
      </c>
      <c r="X2989" t="str">
        <f>IF(Table1[[#This Row],[Driver Age]]&lt;25,"(&lt;25) Young",IF(Table1[[#This Row],[Driver Age]]&lt;=60,"(25–60) Adult","(&gt;60) Senior"))</f>
        <v>(&gt;60) Senior</v>
      </c>
      <c r="Y2989" t="s">
        <v>44</v>
      </c>
      <c r="Z2989" t="s">
        <v>33</v>
      </c>
      <c r="AA2989" t="s">
        <v>45</v>
      </c>
      <c r="AB2989" t="s">
        <v>46</v>
      </c>
      <c r="AC2989">
        <v>5</v>
      </c>
      <c r="AD2989" t="s">
        <v>78</v>
      </c>
      <c r="AE2989" t="s">
        <v>79</v>
      </c>
      <c r="AF2989" t="s">
        <v>49</v>
      </c>
      <c r="AG2989" t="s">
        <v>143</v>
      </c>
      <c r="AH2989">
        <v>0</v>
      </c>
      <c r="AI2989" t="s">
        <v>51</v>
      </c>
      <c r="AJ2989" t="s">
        <v>81</v>
      </c>
    </row>
    <row r="2990" spans="1:36">
      <c r="A2990" t="s">
        <v>4420</v>
      </c>
      <c r="B2990">
        <f>1</f>
        <v>1</v>
      </c>
      <c r="C2990" t="s">
        <v>99</v>
      </c>
      <c r="D2990" t="str">
        <f>VLOOKUP(Table1[[#This Row],[State Name]], Lookup!$A$2:$B$33, 2, FALSE)</f>
        <v>ML</v>
      </c>
      <c r="E2990" t="s">
        <v>33</v>
      </c>
      <c r="F2990">
        <v>2018</v>
      </c>
      <c r="G2990" t="s">
        <v>83</v>
      </c>
      <c r="H2990">
        <f t="shared" si="46"/>
        <v>6</v>
      </c>
      <c r="I2990" s="3">
        <f>DATE(Table1[[#This Row],[Year]],Table1[[#This Row],[Month_Number]],1)</f>
        <v>43252</v>
      </c>
      <c r="J2990" t="s">
        <v>146</v>
      </c>
      <c r="K2990" t="s">
        <v>895</v>
      </c>
      <c r="L2990" t="s">
        <v>59</v>
      </c>
      <c r="M2990">
        <v>4</v>
      </c>
      <c r="N2990" t="s">
        <v>86</v>
      </c>
      <c r="O2990">
        <v>0</v>
      </c>
      <c r="P2990">
        <v>3</v>
      </c>
      <c r="Q2990" t="s">
        <v>39</v>
      </c>
      <c r="R2990" t="s">
        <v>40</v>
      </c>
      <c r="S2990" t="s">
        <v>73</v>
      </c>
      <c r="T2990" t="s">
        <v>74</v>
      </c>
      <c r="U2990" t="s">
        <v>89</v>
      </c>
      <c r="V2990">
        <v>119</v>
      </c>
      <c r="W2990">
        <v>30</v>
      </c>
      <c r="X2990" t="str">
        <f>IF(Table1[[#This Row],[Driver Age]]&lt;25,"(&lt;25) Young",IF(Table1[[#This Row],[Driver Age]]&lt;=60,"(25–60) Adult","(&gt;60) Senior"))</f>
        <v>(25–60) Adult</v>
      </c>
      <c r="Y2990" t="s">
        <v>75</v>
      </c>
      <c r="Z2990" t="s">
        <v>90</v>
      </c>
      <c r="AA2990" t="s">
        <v>76</v>
      </c>
      <c r="AB2990" t="s">
        <v>46</v>
      </c>
      <c r="AC2990">
        <v>22</v>
      </c>
      <c r="AD2990" t="s">
        <v>47</v>
      </c>
      <c r="AE2990" t="s">
        <v>65</v>
      </c>
      <c r="AF2990" t="s">
        <v>49</v>
      </c>
      <c r="AG2990" t="s">
        <v>50</v>
      </c>
      <c r="AH2990">
        <v>0</v>
      </c>
      <c r="AI2990" t="s">
        <v>80</v>
      </c>
      <c r="AJ2990" t="s">
        <v>81</v>
      </c>
    </row>
    <row r="2991" spans="1:36">
      <c r="A2991" t="s">
        <v>4421</v>
      </c>
      <c r="B2991">
        <f>1</f>
        <v>1</v>
      </c>
      <c r="C2991" t="s">
        <v>141</v>
      </c>
      <c r="D2991" t="str">
        <f>VLOOKUP(Table1[[#This Row],[State Name]], Lookup!$A$2:$B$33, 2, FALSE)</f>
        <v>BR</v>
      </c>
      <c r="E2991" t="s">
        <v>33</v>
      </c>
      <c r="F2991">
        <v>2021</v>
      </c>
      <c r="G2991" t="s">
        <v>192</v>
      </c>
      <c r="H2991">
        <f t="shared" si="46"/>
        <v>3</v>
      </c>
      <c r="I2991" s="3">
        <f>DATE(Table1[[#This Row],[Year]],Table1[[#This Row],[Month_Number]],1)</f>
        <v>44256</v>
      </c>
      <c r="J2991" t="s">
        <v>84</v>
      </c>
      <c r="K2991" t="s">
        <v>2110</v>
      </c>
      <c r="L2991" t="s">
        <v>59</v>
      </c>
      <c r="M2991">
        <v>4</v>
      </c>
      <c r="N2991" t="s">
        <v>113</v>
      </c>
      <c r="O2991">
        <v>4</v>
      </c>
      <c r="P2991">
        <v>2</v>
      </c>
      <c r="Q2991" t="s">
        <v>72</v>
      </c>
      <c r="R2991" t="s">
        <v>88</v>
      </c>
      <c r="S2991" t="s">
        <v>120</v>
      </c>
      <c r="T2991" t="s">
        <v>42</v>
      </c>
      <c r="U2991" t="s">
        <v>43</v>
      </c>
      <c r="V2991">
        <v>72</v>
      </c>
      <c r="W2991">
        <v>58</v>
      </c>
      <c r="X2991" t="str">
        <f>IF(Table1[[#This Row],[Driver Age]]&lt;25,"(&lt;25) Young",IF(Table1[[#This Row],[Driver Age]]&lt;=60,"(25–60) Adult","(&gt;60) Senior"))</f>
        <v>(25–60) Adult</v>
      </c>
      <c r="Y2991" t="s">
        <v>75</v>
      </c>
      <c r="Z2991" t="s">
        <v>107</v>
      </c>
      <c r="AA2991" t="s">
        <v>76</v>
      </c>
      <c r="AB2991" t="s">
        <v>64</v>
      </c>
      <c r="AC2991">
        <v>3</v>
      </c>
      <c r="AD2991" t="s">
        <v>47</v>
      </c>
      <c r="AE2991" t="s">
        <v>48</v>
      </c>
      <c r="AF2991" t="s">
        <v>26</v>
      </c>
      <c r="AG2991" t="s">
        <v>50</v>
      </c>
      <c r="AH2991">
        <v>0.5</v>
      </c>
      <c r="AI2991" t="s">
        <v>66</v>
      </c>
      <c r="AJ2991" t="s">
        <v>91</v>
      </c>
    </row>
    <row r="2992" spans="1:36">
      <c r="A2992" t="s">
        <v>4422</v>
      </c>
      <c r="B2992">
        <f>1</f>
        <v>1</v>
      </c>
      <c r="C2992" t="s">
        <v>99</v>
      </c>
      <c r="D2992" t="str">
        <f>VLOOKUP(Table1[[#This Row],[State Name]], Lookup!$A$2:$B$33, 2, FALSE)</f>
        <v>ML</v>
      </c>
      <c r="E2992" t="s">
        <v>33</v>
      </c>
      <c r="F2992">
        <v>2020</v>
      </c>
      <c r="G2992" t="s">
        <v>117</v>
      </c>
      <c r="H2992">
        <f t="shared" si="46"/>
        <v>12</v>
      </c>
      <c r="I2992" s="3">
        <f>DATE(Table1[[#This Row],[Year]],Table1[[#This Row],[Month_Number]],1)</f>
        <v>44166</v>
      </c>
      <c r="J2992" t="s">
        <v>154</v>
      </c>
      <c r="K2992" t="s">
        <v>865</v>
      </c>
      <c r="L2992" t="s">
        <v>37</v>
      </c>
      <c r="M2992">
        <v>5</v>
      </c>
      <c r="N2992" t="s">
        <v>162</v>
      </c>
      <c r="O2992">
        <v>6</v>
      </c>
      <c r="P2992">
        <v>4</v>
      </c>
      <c r="Q2992" t="s">
        <v>87</v>
      </c>
      <c r="R2992" t="s">
        <v>61</v>
      </c>
      <c r="S2992" t="s">
        <v>41</v>
      </c>
      <c r="T2992" t="s">
        <v>105</v>
      </c>
      <c r="U2992" t="s">
        <v>89</v>
      </c>
      <c r="V2992">
        <v>99</v>
      </c>
      <c r="W2992">
        <v>60</v>
      </c>
      <c r="X2992" t="str">
        <f>IF(Table1[[#This Row],[Driver Age]]&lt;25,"(&lt;25) Young",IF(Table1[[#This Row],[Driver Age]]&lt;=60,"(25–60) Adult","(&gt;60) Senior"))</f>
        <v>(25–60) Adult</v>
      </c>
      <c r="Y2992" t="s">
        <v>75</v>
      </c>
      <c r="Z2992" t="s">
        <v>107</v>
      </c>
      <c r="AA2992" t="s">
        <v>45</v>
      </c>
      <c r="AB2992" t="s">
        <v>46</v>
      </c>
      <c r="AC2992">
        <v>2</v>
      </c>
      <c r="AD2992" t="s">
        <v>47</v>
      </c>
      <c r="AE2992" t="s">
        <v>48</v>
      </c>
      <c r="AF2992" t="s">
        <v>26</v>
      </c>
      <c r="AG2992" t="s">
        <v>50</v>
      </c>
      <c r="AH2992">
        <v>0.67</v>
      </c>
      <c r="AI2992" t="s">
        <v>66</v>
      </c>
      <c r="AJ2992" t="s">
        <v>67</v>
      </c>
    </row>
    <row r="2993" spans="1:36">
      <c r="A2993" t="s">
        <v>4423</v>
      </c>
      <c r="B2993">
        <f>1</f>
        <v>1</v>
      </c>
      <c r="C2993" t="s">
        <v>69</v>
      </c>
      <c r="D2993" t="str">
        <f>VLOOKUP(Table1[[#This Row],[State Name]], Lookup!$A$2:$B$33, 2, FALSE)</f>
        <v>CG</v>
      </c>
      <c r="E2993" t="s">
        <v>33</v>
      </c>
      <c r="F2993">
        <v>2020</v>
      </c>
      <c r="G2993" t="s">
        <v>138</v>
      </c>
      <c r="H2993">
        <f t="shared" si="46"/>
        <v>9</v>
      </c>
      <c r="I2993" s="3">
        <f>DATE(Table1[[#This Row],[Year]],Table1[[#This Row],[Month_Number]],1)</f>
        <v>44075</v>
      </c>
      <c r="J2993" t="s">
        <v>146</v>
      </c>
      <c r="K2993" t="s">
        <v>3524</v>
      </c>
      <c r="L2993" t="s">
        <v>59</v>
      </c>
      <c r="M2993">
        <v>1</v>
      </c>
      <c r="N2993" t="s">
        <v>128</v>
      </c>
      <c r="O2993">
        <v>8</v>
      </c>
      <c r="P2993">
        <v>0</v>
      </c>
      <c r="Q2993" t="s">
        <v>119</v>
      </c>
      <c r="R2993" t="s">
        <v>61</v>
      </c>
      <c r="S2993" t="s">
        <v>41</v>
      </c>
      <c r="T2993" t="s">
        <v>74</v>
      </c>
      <c r="U2993" t="s">
        <v>106</v>
      </c>
      <c r="V2993">
        <v>107</v>
      </c>
      <c r="W2993">
        <v>18</v>
      </c>
      <c r="X2993" t="str">
        <f>IF(Table1[[#This Row],[Driver Age]]&lt;25,"(&lt;25) Young",IF(Table1[[#This Row],[Driver Age]]&lt;=60,"(25–60) Adult","(&gt;60) Senior"))</f>
        <v>(&lt;25) Young</v>
      </c>
      <c r="Y2993" t="s">
        <v>44</v>
      </c>
      <c r="Z2993" t="s">
        <v>33</v>
      </c>
      <c r="AA2993" t="s">
        <v>45</v>
      </c>
      <c r="AB2993" t="s">
        <v>64</v>
      </c>
      <c r="AC2993">
        <v>3</v>
      </c>
      <c r="AD2993" t="s">
        <v>47</v>
      </c>
      <c r="AE2993" t="s">
        <v>48</v>
      </c>
      <c r="AF2993" t="s">
        <v>49</v>
      </c>
      <c r="AG2993" t="s">
        <v>143</v>
      </c>
      <c r="AH2993">
        <v>0</v>
      </c>
      <c r="AI2993" t="s">
        <v>168</v>
      </c>
      <c r="AJ2993" t="s">
        <v>67</v>
      </c>
    </row>
    <row r="2994" spans="1:36">
      <c r="A2994" t="s">
        <v>4424</v>
      </c>
      <c r="B2994">
        <f>1</f>
        <v>1</v>
      </c>
      <c r="C2994" t="s">
        <v>234</v>
      </c>
      <c r="D2994" t="str">
        <f>VLOOKUP(Table1[[#This Row],[State Name]], Lookup!$A$2:$B$33, 2, FALSE)</f>
        <v>TR</v>
      </c>
      <c r="E2994" t="s">
        <v>33</v>
      </c>
      <c r="F2994">
        <v>2018</v>
      </c>
      <c r="G2994" t="s">
        <v>117</v>
      </c>
      <c r="H2994">
        <f t="shared" si="46"/>
        <v>12</v>
      </c>
      <c r="I2994" s="3">
        <f>DATE(Table1[[#This Row],[Year]],Table1[[#This Row],[Month_Number]],1)</f>
        <v>43435</v>
      </c>
      <c r="J2994" t="s">
        <v>101</v>
      </c>
      <c r="K2994" t="s">
        <v>481</v>
      </c>
      <c r="L2994" t="s">
        <v>59</v>
      </c>
      <c r="M2994">
        <v>5</v>
      </c>
      <c r="N2994" t="s">
        <v>128</v>
      </c>
      <c r="O2994">
        <v>3</v>
      </c>
      <c r="P2994">
        <v>0</v>
      </c>
      <c r="Q2994" t="s">
        <v>87</v>
      </c>
      <c r="R2994" t="s">
        <v>40</v>
      </c>
      <c r="S2994" t="s">
        <v>62</v>
      </c>
      <c r="T2994" t="s">
        <v>105</v>
      </c>
      <c r="U2994" t="s">
        <v>89</v>
      </c>
      <c r="V2994">
        <v>33</v>
      </c>
      <c r="W2994">
        <v>58</v>
      </c>
      <c r="X2994" t="str">
        <f>IF(Table1[[#This Row],[Driver Age]]&lt;25,"(&lt;25) Young",IF(Table1[[#This Row],[Driver Age]]&lt;=60,"(25–60) Adult","(&gt;60) Senior"))</f>
        <v>(25–60) Adult</v>
      </c>
      <c r="Y2994" t="s">
        <v>44</v>
      </c>
      <c r="Z2994" t="s">
        <v>107</v>
      </c>
      <c r="AA2994" t="s">
        <v>45</v>
      </c>
      <c r="AB2994" t="s">
        <v>77</v>
      </c>
      <c r="AC2994">
        <v>20</v>
      </c>
      <c r="AD2994" t="s">
        <v>114</v>
      </c>
      <c r="AE2994" t="s">
        <v>65</v>
      </c>
      <c r="AF2994" t="s">
        <v>49</v>
      </c>
      <c r="AG2994" t="s">
        <v>143</v>
      </c>
      <c r="AH2994">
        <v>0</v>
      </c>
      <c r="AI2994" t="s">
        <v>66</v>
      </c>
      <c r="AJ2994" t="s">
        <v>109</v>
      </c>
    </row>
    <row r="2995" spans="1:36">
      <c r="A2995" t="s">
        <v>4425</v>
      </c>
      <c r="B2995">
        <f>1</f>
        <v>1</v>
      </c>
      <c r="C2995" t="s">
        <v>141</v>
      </c>
      <c r="D2995" t="str">
        <f>VLOOKUP(Table1[[#This Row],[State Name]], Lookup!$A$2:$B$33, 2, FALSE)</f>
        <v>BR</v>
      </c>
      <c r="E2995" t="s">
        <v>33</v>
      </c>
      <c r="F2995">
        <v>2023</v>
      </c>
      <c r="G2995" t="s">
        <v>94</v>
      </c>
      <c r="H2995">
        <f t="shared" si="46"/>
        <v>8</v>
      </c>
      <c r="I2995" s="3">
        <f>DATE(Table1[[#This Row],[Year]],Table1[[#This Row],[Month_Number]],1)</f>
        <v>45139</v>
      </c>
      <c r="J2995" t="s">
        <v>57</v>
      </c>
      <c r="K2995" t="s">
        <v>2160</v>
      </c>
      <c r="L2995" t="s">
        <v>50</v>
      </c>
      <c r="M2995">
        <v>3</v>
      </c>
      <c r="N2995" t="s">
        <v>71</v>
      </c>
      <c r="O2995">
        <v>0</v>
      </c>
      <c r="P2995">
        <v>2</v>
      </c>
      <c r="Q2995" t="s">
        <v>72</v>
      </c>
      <c r="R2995" t="s">
        <v>61</v>
      </c>
      <c r="S2995" t="s">
        <v>73</v>
      </c>
      <c r="T2995" t="s">
        <v>42</v>
      </c>
      <c r="U2995" t="s">
        <v>106</v>
      </c>
      <c r="V2995">
        <v>118</v>
      </c>
      <c r="W2995">
        <v>42</v>
      </c>
      <c r="X2995" t="str">
        <f>IF(Table1[[#This Row],[Driver Age]]&lt;25,"(&lt;25) Young",IF(Table1[[#This Row],[Driver Age]]&lt;=60,"(25–60) Adult","(&gt;60) Senior"))</f>
        <v>(25–60) Adult</v>
      </c>
      <c r="Y2995" t="s">
        <v>44</v>
      </c>
      <c r="Z2995" t="s">
        <v>90</v>
      </c>
      <c r="AA2995" t="s">
        <v>45</v>
      </c>
      <c r="AB2995" t="s">
        <v>64</v>
      </c>
      <c r="AC2995">
        <v>2</v>
      </c>
      <c r="AD2995" t="s">
        <v>47</v>
      </c>
      <c r="AE2995" t="s">
        <v>79</v>
      </c>
      <c r="AF2995" t="s">
        <v>49</v>
      </c>
      <c r="AG2995" t="s">
        <v>50</v>
      </c>
      <c r="AH2995">
        <v>0</v>
      </c>
      <c r="AI2995" t="s">
        <v>108</v>
      </c>
      <c r="AJ2995" t="s">
        <v>81</v>
      </c>
    </row>
    <row r="2996" spans="1:36">
      <c r="A2996" t="s">
        <v>4426</v>
      </c>
      <c r="B2996">
        <f>1</f>
        <v>1</v>
      </c>
      <c r="C2996" t="s">
        <v>253</v>
      </c>
      <c r="D2996" t="str">
        <f>VLOOKUP(Table1[[#This Row],[State Name]], Lookup!$A$2:$B$33, 2, FALSE)</f>
        <v>UK</v>
      </c>
      <c r="E2996" t="s">
        <v>33</v>
      </c>
      <c r="F2996">
        <v>2021</v>
      </c>
      <c r="G2996" t="s">
        <v>171</v>
      </c>
      <c r="H2996">
        <f t="shared" si="46"/>
        <v>2</v>
      </c>
      <c r="I2996" s="3">
        <f>DATE(Table1[[#This Row],[Year]],Table1[[#This Row],[Month_Number]],1)</f>
        <v>44228</v>
      </c>
      <c r="J2996" t="s">
        <v>35</v>
      </c>
      <c r="K2996" t="s">
        <v>2211</v>
      </c>
      <c r="L2996" t="s">
        <v>50</v>
      </c>
      <c r="M2996">
        <v>5</v>
      </c>
      <c r="N2996" t="s">
        <v>38</v>
      </c>
      <c r="O2996">
        <v>5</v>
      </c>
      <c r="P2996">
        <v>4</v>
      </c>
      <c r="Q2996" t="s">
        <v>39</v>
      </c>
      <c r="R2996" t="s">
        <v>61</v>
      </c>
      <c r="S2996" t="s">
        <v>62</v>
      </c>
      <c r="T2996" t="s">
        <v>105</v>
      </c>
      <c r="U2996" t="s">
        <v>43</v>
      </c>
      <c r="V2996">
        <v>78</v>
      </c>
      <c r="W2996">
        <v>56</v>
      </c>
      <c r="X2996" t="str">
        <f>IF(Table1[[#This Row],[Driver Age]]&lt;25,"(&lt;25) Young",IF(Table1[[#This Row],[Driver Age]]&lt;=60,"(25–60) Adult","(&gt;60) Senior"))</f>
        <v>(25–60) Adult</v>
      </c>
      <c r="Y2996" t="s">
        <v>75</v>
      </c>
      <c r="Z2996" t="s">
        <v>107</v>
      </c>
      <c r="AA2996" t="s">
        <v>76</v>
      </c>
      <c r="AB2996" t="s">
        <v>97</v>
      </c>
      <c r="AC2996">
        <v>10</v>
      </c>
      <c r="AD2996" t="s">
        <v>78</v>
      </c>
      <c r="AE2996" t="s">
        <v>48</v>
      </c>
      <c r="AF2996" t="s">
        <v>49</v>
      </c>
      <c r="AG2996" t="s">
        <v>50</v>
      </c>
      <c r="AH2996">
        <v>0.8</v>
      </c>
      <c r="AI2996" t="s">
        <v>66</v>
      </c>
      <c r="AJ2996" t="s">
        <v>91</v>
      </c>
    </row>
    <row r="2997" spans="1:36">
      <c r="A2997" t="s">
        <v>4427</v>
      </c>
      <c r="B2997">
        <f>1</f>
        <v>1</v>
      </c>
      <c r="C2997" t="s">
        <v>183</v>
      </c>
      <c r="D2997" t="str">
        <f>VLOOKUP(Table1[[#This Row],[State Name]], Lookup!$A$2:$B$33, 2, FALSE)</f>
        <v>TN</v>
      </c>
      <c r="E2997" t="s">
        <v>403</v>
      </c>
      <c r="F2997">
        <v>2021</v>
      </c>
      <c r="G2997" t="s">
        <v>56</v>
      </c>
      <c r="H2997">
        <f t="shared" si="46"/>
        <v>1</v>
      </c>
      <c r="I2997" s="3">
        <f>DATE(Table1[[#This Row],[Year]],Table1[[#This Row],[Month_Number]],1)</f>
        <v>44197</v>
      </c>
      <c r="J2997" t="s">
        <v>154</v>
      </c>
      <c r="K2997" t="s">
        <v>3220</v>
      </c>
      <c r="L2997" t="s">
        <v>59</v>
      </c>
      <c r="M2997">
        <v>5</v>
      </c>
      <c r="N2997" t="s">
        <v>60</v>
      </c>
      <c r="O2997">
        <v>4</v>
      </c>
      <c r="P2997">
        <v>3</v>
      </c>
      <c r="Q2997" t="s">
        <v>72</v>
      </c>
      <c r="R2997" t="s">
        <v>40</v>
      </c>
      <c r="S2997" t="s">
        <v>41</v>
      </c>
      <c r="T2997" t="s">
        <v>42</v>
      </c>
      <c r="U2997" t="s">
        <v>43</v>
      </c>
      <c r="V2997">
        <v>74</v>
      </c>
      <c r="W2997">
        <v>43</v>
      </c>
      <c r="X2997" t="str">
        <f>IF(Table1[[#This Row],[Driver Age]]&lt;25,"(&lt;25) Young",IF(Table1[[#This Row],[Driver Age]]&lt;=60,"(25–60) Adult","(&gt;60) Senior"))</f>
        <v>(25–60) Adult</v>
      </c>
      <c r="Y2997" t="s">
        <v>44</v>
      </c>
      <c r="Z2997" t="s">
        <v>107</v>
      </c>
      <c r="AA2997" t="s">
        <v>45</v>
      </c>
      <c r="AB2997" t="s">
        <v>97</v>
      </c>
      <c r="AC2997">
        <v>1</v>
      </c>
      <c r="AD2997" t="s">
        <v>47</v>
      </c>
      <c r="AE2997" t="s">
        <v>48</v>
      </c>
      <c r="AF2997" t="s">
        <v>26</v>
      </c>
      <c r="AG2997" t="s">
        <v>50</v>
      </c>
      <c r="AH2997">
        <v>0.75</v>
      </c>
      <c r="AI2997" t="s">
        <v>108</v>
      </c>
      <c r="AJ2997" t="s">
        <v>91</v>
      </c>
    </row>
    <row r="2998" spans="1:36">
      <c r="A2998" t="s">
        <v>4428</v>
      </c>
      <c r="B2998">
        <f>1</f>
        <v>1</v>
      </c>
      <c r="C2998" t="s">
        <v>253</v>
      </c>
      <c r="D2998" t="str">
        <f>VLOOKUP(Table1[[#This Row],[State Name]], Lookup!$A$2:$B$33, 2, FALSE)</f>
        <v>UK</v>
      </c>
      <c r="E2998" t="s">
        <v>33</v>
      </c>
      <c r="F2998">
        <v>2018</v>
      </c>
      <c r="G2998" t="s">
        <v>124</v>
      </c>
      <c r="H2998">
        <f t="shared" si="46"/>
        <v>7</v>
      </c>
      <c r="I2998" s="3">
        <f>DATE(Table1[[#This Row],[Year]],Table1[[#This Row],[Month_Number]],1)</f>
        <v>43282</v>
      </c>
      <c r="J2998" t="s">
        <v>154</v>
      </c>
      <c r="K2998" t="s">
        <v>762</v>
      </c>
      <c r="L2998" t="s">
        <v>50</v>
      </c>
      <c r="M2998">
        <v>3</v>
      </c>
      <c r="N2998" t="s">
        <v>128</v>
      </c>
      <c r="O2998">
        <v>3</v>
      </c>
      <c r="P2998">
        <v>0</v>
      </c>
      <c r="Q2998" t="s">
        <v>39</v>
      </c>
      <c r="R2998" t="s">
        <v>61</v>
      </c>
      <c r="S2998" t="s">
        <v>73</v>
      </c>
      <c r="T2998" t="s">
        <v>105</v>
      </c>
      <c r="U2998" t="s">
        <v>33</v>
      </c>
      <c r="V2998">
        <v>86</v>
      </c>
      <c r="W2998">
        <v>23</v>
      </c>
      <c r="X2998" t="str">
        <f>IF(Table1[[#This Row],[Driver Age]]&lt;25,"(&lt;25) Young",IF(Table1[[#This Row],[Driver Age]]&lt;=60,"(25–60) Adult","(&gt;60) Senior"))</f>
        <v>(&lt;25) Young</v>
      </c>
      <c r="Y2998" t="s">
        <v>75</v>
      </c>
      <c r="Z2998" t="s">
        <v>33</v>
      </c>
      <c r="AA2998" t="s">
        <v>45</v>
      </c>
      <c r="AB2998" t="s">
        <v>97</v>
      </c>
      <c r="AC2998">
        <v>10</v>
      </c>
      <c r="AD2998" t="s">
        <v>78</v>
      </c>
      <c r="AE2998" t="s">
        <v>65</v>
      </c>
      <c r="AF2998" t="s">
        <v>26</v>
      </c>
      <c r="AG2998" t="s">
        <v>143</v>
      </c>
      <c r="AH2998">
        <v>0</v>
      </c>
      <c r="AI2998" t="s">
        <v>168</v>
      </c>
      <c r="AJ2998" t="s">
        <v>91</v>
      </c>
    </row>
    <row r="2999" spans="1:36">
      <c r="A2999" t="s">
        <v>4429</v>
      </c>
      <c r="B2999">
        <f>1</f>
        <v>1</v>
      </c>
      <c r="C2999" t="s">
        <v>99</v>
      </c>
      <c r="D2999" t="str">
        <f>VLOOKUP(Table1[[#This Row],[State Name]], Lookup!$A$2:$B$33, 2, FALSE)</f>
        <v>ML</v>
      </c>
      <c r="E2999" t="s">
        <v>33</v>
      </c>
      <c r="F2999">
        <v>2021</v>
      </c>
      <c r="G2999" t="s">
        <v>56</v>
      </c>
      <c r="H2999">
        <f t="shared" si="46"/>
        <v>1</v>
      </c>
      <c r="I2999" s="3">
        <f>DATE(Table1[[#This Row],[Year]],Table1[[#This Row],[Month_Number]],1)</f>
        <v>44197</v>
      </c>
      <c r="J2999" t="s">
        <v>95</v>
      </c>
      <c r="K2999" t="s">
        <v>241</v>
      </c>
      <c r="L2999" t="s">
        <v>59</v>
      </c>
      <c r="M2999">
        <v>2</v>
      </c>
      <c r="N2999" t="s">
        <v>113</v>
      </c>
      <c r="O2999">
        <v>8</v>
      </c>
      <c r="P2999">
        <v>5</v>
      </c>
      <c r="Q2999" t="s">
        <v>87</v>
      </c>
      <c r="R2999" t="s">
        <v>40</v>
      </c>
      <c r="S2999" t="s">
        <v>62</v>
      </c>
      <c r="T2999" t="s">
        <v>42</v>
      </c>
      <c r="U2999" t="s">
        <v>43</v>
      </c>
      <c r="V2999">
        <v>47</v>
      </c>
      <c r="W2999">
        <v>57</v>
      </c>
      <c r="X2999" t="str">
        <f>IF(Table1[[#This Row],[Driver Age]]&lt;25,"(&lt;25) Young",IF(Table1[[#This Row],[Driver Age]]&lt;=60,"(25–60) Adult","(&gt;60) Senior"))</f>
        <v>(25–60) Adult</v>
      </c>
      <c r="Y2999" t="s">
        <v>75</v>
      </c>
      <c r="Z2999" t="s">
        <v>90</v>
      </c>
      <c r="AA2999" t="s">
        <v>45</v>
      </c>
      <c r="AB2999" t="s">
        <v>97</v>
      </c>
      <c r="AC2999">
        <v>19</v>
      </c>
      <c r="AD2999" t="s">
        <v>114</v>
      </c>
      <c r="AE2999" t="s">
        <v>48</v>
      </c>
      <c r="AF2999" t="s">
        <v>49</v>
      </c>
      <c r="AG2999" t="s">
        <v>50</v>
      </c>
      <c r="AH2999">
        <v>0.62</v>
      </c>
      <c r="AI2999" t="s">
        <v>66</v>
      </c>
      <c r="AJ2999" t="s">
        <v>109</v>
      </c>
    </row>
    <row r="3000" spans="1:36">
      <c r="A3000" t="s">
        <v>4430</v>
      </c>
      <c r="B3000">
        <f>1</f>
        <v>1</v>
      </c>
      <c r="C3000" t="s">
        <v>99</v>
      </c>
      <c r="D3000" t="str">
        <f>VLOOKUP(Table1[[#This Row],[State Name]], Lookup!$A$2:$B$33, 2, FALSE)</f>
        <v>ML</v>
      </c>
      <c r="E3000" t="s">
        <v>33</v>
      </c>
      <c r="F3000">
        <v>2023</v>
      </c>
      <c r="G3000" t="s">
        <v>83</v>
      </c>
      <c r="H3000">
        <f t="shared" si="46"/>
        <v>6</v>
      </c>
      <c r="I3000" s="3">
        <f>DATE(Table1[[#This Row],[Year]],Table1[[#This Row],[Month_Number]],1)</f>
        <v>45078</v>
      </c>
      <c r="J3000" t="s">
        <v>154</v>
      </c>
      <c r="K3000" t="s">
        <v>4277</v>
      </c>
      <c r="L3000" t="s">
        <v>50</v>
      </c>
      <c r="M3000">
        <v>1</v>
      </c>
      <c r="N3000" t="s">
        <v>38</v>
      </c>
      <c r="O3000">
        <v>9</v>
      </c>
      <c r="P3000">
        <v>2</v>
      </c>
      <c r="Q3000" t="s">
        <v>103</v>
      </c>
      <c r="R3000" t="s">
        <v>61</v>
      </c>
      <c r="S3000" t="s">
        <v>73</v>
      </c>
      <c r="T3000" t="s">
        <v>105</v>
      </c>
      <c r="U3000" t="s">
        <v>43</v>
      </c>
      <c r="V3000">
        <v>60</v>
      </c>
      <c r="W3000">
        <v>28</v>
      </c>
      <c r="X3000" t="str">
        <f>IF(Table1[[#This Row],[Driver Age]]&lt;25,"(&lt;25) Young",IF(Table1[[#This Row],[Driver Age]]&lt;=60,"(25–60) Adult","(&gt;60) Senior"))</f>
        <v>(25–60) Adult</v>
      </c>
      <c r="Y3000" t="s">
        <v>75</v>
      </c>
      <c r="Z3000" t="s">
        <v>107</v>
      </c>
      <c r="AA3000" t="s">
        <v>45</v>
      </c>
      <c r="AB3000" t="s">
        <v>77</v>
      </c>
      <c r="AC3000">
        <v>20</v>
      </c>
      <c r="AD3000" t="s">
        <v>114</v>
      </c>
      <c r="AE3000" t="s">
        <v>79</v>
      </c>
      <c r="AF3000" t="s">
        <v>26</v>
      </c>
      <c r="AG3000" t="s">
        <v>50</v>
      </c>
      <c r="AH3000">
        <v>0.22</v>
      </c>
      <c r="AI3000" t="s">
        <v>80</v>
      </c>
      <c r="AJ3000" t="s">
        <v>52</v>
      </c>
    </row>
    <row r="3001" spans="1:36">
      <c r="A3001" t="s">
        <v>4431</v>
      </c>
      <c r="B3001">
        <f>1</f>
        <v>1</v>
      </c>
      <c r="C3001" t="s">
        <v>149</v>
      </c>
      <c r="D3001" t="str">
        <f>VLOOKUP(Table1[[#This Row],[State Name]], Lookup!$A$2:$B$33, 2, FALSE)</f>
        <v>AR</v>
      </c>
      <c r="E3001" t="s">
        <v>33</v>
      </c>
      <c r="F3001">
        <v>2020</v>
      </c>
      <c r="G3001" t="s">
        <v>138</v>
      </c>
      <c r="H3001">
        <f t="shared" si="46"/>
        <v>9</v>
      </c>
      <c r="I3001" s="3">
        <f>DATE(Table1[[#This Row],[Year]],Table1[[#This Row],[Month_Number]],1)</f>
        <v>44075</v>
      </c>
      <c r="J3001" t="s">
        <v>35</v>
      </c>
      <c r="K3001" t="s">
        <v>1804</v>
      </c>
      <c r="L3001" t="s">
        <v>50</v>
      </c>
      <c r="M3001">
        <v>5</v>
      </c>
      <c r="N3001" t="s">
        <v>38</v>
      </c>
      <c r="O3001">
        <v>1</v>
      </c>
      <c r="P3001">
        <v>3</v>
      </c>
      <c r="Q3001" t="s">
        <v>39</v>
      </c>
      <c r="R3001" t="s">
        <v>40</v>
      </c>
      <c r="S3001" t="s">
        <v>73</v>
      </c>
      <c r="T3001" t="s">
        <v>105</v>
      </c>
      <c r="U3001" t="s">
        <v>33</v>
      </c>
      <c r="V3001">
        <v>40</v>
      </c>
      <c r="W3001">
        <v>66</v>
      </c>
      <c r="X3001" t="str">
        <f>IF(Table1[[#This Row],[Driver Age]]&lt;25,"(&lt;25) Young",IF(Table1[[#This Row],[Driver Age]]&lt;=60,"(25–60) Adult","(&gt;60) Senior"))</f>
        <v>(&gt;60) Senior</v>
      </c>
      <c r="Y3001" t="s">
        <v>44</v>
      </c>
      <c r="Z3001" t="s">
        <v>33</v>
      </c>
      <c r="AA3001" t="s">
        <v>45</v>
      </c>
      <c r="AB3001" t="s">
        <v>77</v>
      </c>
      <c r="AC3001">
        <v>7</v>
      </c>
      <c r="AD3001" t="s">
        <v>78</v>
      </c>
      <c r="AE3001" t="s">
        <v>48</v>
      </c>
      <c r="AF3001" t="s">
        <v>49</v>
      </c>
      <c r="AG3001" t="s">
        <v>50</v>
      </c>
      <c r="AH3001">
        <v>3</v>
      </c>
      <c r="AI3001" t="s">
        <v>51</v>
      </c>
      <c r="AJ3001" t="s">
        <v>109</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4D29A-DE4A-4DF7-93D1-BAC114CEA8D6}">
  <sheetPr codeName="Sheet4"/>
  <dimension ref="A3:M441"/>
  <sheetViews>
    <sheetView topLeftCell="A371" zoomScale="92" workbookViewId="0">
      <selection activeCell="D375" sqref="D375"/>
    </sheetView>
  </sheetViews>
  <sheetFormatPr defaultRowHeight="14.4"/>
  <cols>
    <col min="1" max="1" width="15.33203125" bestFit="1" customWidth="1"/>
    <col min="2" max="2" width="9.33203125" bestFit="1" customWidth="1"/>
    <col min="3" max="3" width="6.21875" bestFit="1" customWidth="1"/>
    <col min="4" max="4" width="7.33203125" bestFit="1" customWidth="1"/>
    <col min="5" max="5" width="11" bestFit="1" customWidth="1"/>
    <col min="6" max="6" width="13.109375" bestFit="1" customWidth="1"/>
    <col min="7" max="7" width="14" bestFit="1" customWidth="1"/>
    <col min="8" max="9" width="7.21875" bestFit="1" customWidth="1"/>
    <col min="10" max="10" width="13.109375" bestFit="1" customWidth="1"/>
    <col min="11" max="11" width="14" bestFit="1" customWidth="1"/>
    <col min="12" max="12" width="14.21875" bestFit="1" customWidth="1"/>
    <col min="13" max="13" width="14" bestFit="1" customWidth="1"/>
    <col min="14" max="986" width="7.21875" bestFit="1" customWidth="1"/>
    <col min="987" max="987" width="10.77734375" bestFit="1" customWidth="1"/>
  </cols>
  <sheetData>
    <row r="3" spans="1:7">
      <c r="A3" t="s">
        <v>4434</v>
      </c>
      <c r="B3" t="s">
        <v>4435</v>
      </c>
      <c r="C3" t="s">
        <v>4436</v>
      </c>
      <c r="D3" t="s">
        <v>4438</v>
      </c>
      <c r="G3">
        <f>IFERROR(GETPIVOTDATA("Total Accidents",$A$3), 0)</f>
        <v>3000</v>
      </c>
    </row>
    <row r="4" spans="1:7">
      <c r="A4" s="17">
        <v>3000</v>
      </c>
      <c r="B4" s="17">
        <v>7366</v>
      </c>
      <c r="C4" s="17">
        <v>15198</v>
      </c>
      <c r="D4" s="4">
        <f>IFERROR(
    IF(GETPIVOTDATA("Total Accidents",$A$3)=0, 0,
        GETPIVOTDATA("Total Fatalities",$A$3)/GETPIVOTDATA("Total Accidents",$A$3)
    ),
0)</f>
        <v>2.4553333333333334</v>
      </c>
      <c r="G4">
        <f>IFERROR(GETPIVOTDATA("Total Fatalities",$A$3), 0)</f>
        <v>7366</v>
      </c>
    </row>
    <row r="5" spans="1:7">
      <c r="G5">
        <f>IFERROR(GETPIVOTDATA("Total Casualties",$A$3), 0)</f>
        <v>15198</v>
      </c>
    </row>
    <row r="6" spans="1:7">
      <c r="A6" t="s">
        <v>4434</v>
      </c>
      <c r="B6" t="s">
        <v>4439</v>
      </c>
      <c r="C6" t="s">
        <v>4440</v>
      </c>
    </row>
    <row r="7" spans="1:7">
      <c r="A7" s="17">
        <v>3000</v>
      </c>
      <c r="B7" s="17">
        <v>8988</v>
      </c>
      <c r="C7" s="4">
        <f>IFERROR(
    IF(GETPIVOTDATA("Total Accidents",$A$6)=0, 0,
        GETPIVOTDATA("Sum of Number of Vehicles Involved",$A$6)/GETPIVOTDATA("Total Accidents",$A$6)
    ),
0)</f>
        <v>2.996</v>
      </c>
    </row>
    <row r="9" spans="1:7">
      <c r="A9" s="5" t="s">
        <v>4441</v>
      </c>
      <c r="B9" t="s">
        <v>4434</v>
      </c>
      <c r="C9" t="s">
        <v>4443</v>
      </c>
      <c r="D9" s="5" t="s">
        <v>4441</v>
      </c>
      <c r="E9" t="s">
        <v>4434</v>
      </c>
      <c r="F9" t="s">
        <v>4444</v>
      </c>
    </row>
    <row r="10" spans="1:7">
      <c r="A10" s="6">
        <v>2018</v>
      </c>
      <c r="B10" s="17">
        <v>479</v>
      </c>
      <c r="C10">
        <f>IFERROR(
    INDEX(A10:A15, MATCH(MAX(B10:B15), B10:B15, 0)),
0
)</f>
        <v>2020</v>
      </c>
      <c r="D10" s="6" t="s">
        <v>56</v>
      </c>
      <c r="E10" s="17">
        <v>256</v>
      </c>
      <c r="F10" t="str" cm="1">
        <f t="array" ref="F10">IFERROR(
  INDEX(D10:D21,
    MATCH(
      MAX(
        IF((D10:D21&lt;&gt;"Grand Total"), E10:E21)
      ),
      E10:E21,
      0
    )
  ),
0)</f>
        <v>March</v>
      </c>
    </row>
    <row r="11" spans="1:7">
      <c r="A11" s="6">
        <v>2019</v>
      </c>
      <c r="B11" s="17">
        <v>468</v>
      </c>
      <c r="D11" s="6" t="s">
        <v>171</v>
      </c>
      <c r="E11" s="17">
        <v>240</v>
      </c>
    </row>
    <row r="12" spans="1:7">
      <c r="A12" s="6">
        <v>2020</v>
      </c>
      <c r="B12" s="17">
        <v>526</v>
      </c>
      <c r="D12" s="6" t="s">
        <v>192</v>
      </c>
      <c r="E12" s="17">
        <v>266</v>
      </c>
    </row>
    <row r="13" spans="1:7">
      <c r="A13" s="6">
        <v>2021</v>
      </c>
      <c r="B13" s="17">
        <v>522</v>
      </c>
      <c r="D13" s="6" t="s">
        <v>130</v>
      </c>
      <c r="E13" s="17">
        <v>236</v>
      </c>
    </row>
    <row r="14" spans="1:7">
      <c r="A14" s="6">
        <v>2022</v>
      </c>
      <c r="B14" s="17">
        <v>521</v>
      </c>
      <c r="D14" s="6" t="s">
        <v>34</v>
      </c>
      <c r="E14" s="17">
        <v>246</v>
      </c>
    </row>
    <row r="15" spans="1:7">
      <c r="A15" s="6">
        <v>2023</v>
      </c>
      <c r="B15" s="17">
        <v>484</v>
      </c>
      <c r="D15" s="6" t="s">
        <v>83</v>
      </c>
      <c r="E15" s="17">
        <v>262</v>
      </c>
    </row>
    <row r="16" spans="1:7">
      <c r="A16" s="6" t="s">
        <v>4442</v>
      </c>
      <c r="B16" s="17">
        <v>3000</v>
      </c>
      <c r="D16" s="6" t="s">
        <v>124</v>
      </c>
      <c r="E16" s="17">
        <v>236</v>
      </c>
    </row>
    <row r="17" spans="1:5">
      <c r="D17" s="6" t="s">
        <v>94</v>
      </c>
      <c r="E17" s="17">
        <v>247</v>
      </c>
    </row>
    <row r="18" spans="1:5">
      <c r="D18" s="6" t="s">
        <v>138</v>
      </c>
      <c r="E18" s="17">
        <v>240</v>
      </c>
    </row>
    <row r="19" spans="1:5">
      <c r="D19" s="6" t="s">
        <v>111</v>
      </c>
      <c r="E19" s="17">
        <v>261</v>
      </c>
    </row>
    <row r="20" spans="1:5">
      <c r="D20" s="6" t="s">
        <v>100</v>
      </c>
      <c r="E20" s="17">
        <v>250</v>
      </c>
    </row>
    <row r="21" spans="1:5">
      <c r="D21" s="6" t="s">
        <v>117</v>
      </c>
      <c r="E21" s="17">
        <v>260</v>
      </c>
    </row>
    <row r="22" spans="1:5">
      <c r="D22" s="6" t="s">
        <v>4442</v>
      </c>
      <c r="E22" s="17">
        <v>3000</v>
      </c>
    </row>
    <row r="25" spans="1:5">
      <c r="A25" s="5" t="s">
        <v>4441</v>
      </c>
      <c r="B25" t="s">
        <v>4434</v>
      </c>
      <c r="C25" t="s">
        <v>4451</v>
      </c>
      <c r="D25" s="7" t="str">
        <f>IFERROR(
    INDEX(A26:A28, MATCH(MAX(B26:B28), B26:B28, 0)),
0
)</f>
        <v>2020–2021</v>
      </c>
    </row>
    <row r="26" spans="1:5">
      <c r="A26" s="6" t="s">
        <v>65</v>
      </c>
      <c r="B26" s="17">
        <v>947</v>
      </c>
      <c r="C26" t="s">
        <v>4452</v>
      </c>
      <c r="D26">
        <f>IFERROR(MAX(B26:B28), 0)</f>
        <v>1048</v>
      </c>
    </row>
    <row r="27" spans="1:5">
      <c r="A27" s="6" t="s">
        <v>48</v>
      </c>
      <c r="B27" s="17">
        <v>1048</v>
      </c>
      <c r="C27" t="s">
        <v>4453</v>
      </c>
      <c r="D27" s="4">
        <f>IFERROR(
    IF(SUM(B26:B28)=0, 0, MAX(B26:B28)/SUM(B26:B28)*100),
0)</f>
        <v>34.93333333333333</v>
      </c>
    </row>
    <row r="28" spans="1:5">
      <c r="A28" s="6" t="s">
        <v>79</v>
      </c>
      <c r="B28" s="17">
        <v>1005</v>
      </c>
    </row>
    <row r="29" spans="1:5">
      <c r="A29" s="6" t="s">
        <v>4442</v>
      </c>
      <c r="B29" s="17">
        <v>3000</v>
      </c>
    </row>
    <row r="32" spans="1:5">
      <c r="A32" s="5" t="s">
        <v>4441</v>
      </c>
      <c r="B32" t="s">
        <v>4434</v>
      </c>
    </row>
    <row r="33" spans="1:4">
      <c r="A33" s="6" t="s">
        <v>4445</v>
      </c>
      <c r="B33" s="17">
        <v>479</v>
      </c>
    </row>
    <row r="34" spans="1:4">
      <c r="A34" s="6" t="s">
        <v>4446</v>
      </c>
      <c r="B34" s="17">
        <v>468</v>
      </c>
    </row>
    <row r="35" spans="1:4">
      <c r="A35" s="6" t="s">
        <v>4447</v>
      </c>
      <c r="B35" s="17">
        <v>526</v>
      </c>
    </row>
    <row r="36" spans="1:4">
      <c r="A36" s="6" t="s">
        <v>4448</v>
      </c>
      <c r="B36" s="17">
        <v>522</v>
      </c>
    </row>
    <row r="37" spans="1:4">
      <c r="A37" s="6" t="s">
        <v>4449</v>
      </c>
      <c r="B37" s="17">
        <v>521</v>
      </c>
    </row>
    <row r="38" spans="1:4">
      <c r="A38" s="6" t="s">
        <v>4450</v>
      </c>
      <c r="B38" s="17">
        <v>484</v>
      </c>
    </row>
    <row r="39" spans="1:4">
      <c r="A39" s="6" t="s">
        <v>4442</v>
      </c>
      <c r="B39" s="17">
        <v>3000</v>
      </c>
    </row>
    <row r="44" spans="1:4">
      <c r="D44" s="8"/>
    </row>
    <row r="45" spans="1:4">
      <c r="A45" s="5" t="s">
        <v>4441</v>
      </c>
      <c r="B45" t="s">
        <v>4434</v>
      </c>
      <c r="C45" t="s">
        <v>4454</v>
      </c>
      <c r="D45" s="10">
        <f>IFERROR(
    IF(COUNTA(_xlfn.UNIQUE(A46:A51))=0, 0,
        GETPIVOTDATA("Accident_ID",$A$45)/COUNTA(_xlfn.UNIQUE(A46:A51))
    ),
0)</f>
        <v>500</v>
      </c>
    </row>
    <row r="46" spans="1:4">
      <c r="A46" s="6">
        <v>2018</v>
      </c>
      <c r="B46" s="17">
        <v>479</v>
      </c>
    </row>
    <row r="47" spans="1:4">
      <c r="A47" s="6">
        <v>2019</v>
      </c>
      <c r="B47" s="17">
        <v>468</v>
      </c>
    </row>
    <row r="48" spans="1:4">
      <c r="A48" s="6">
        <v>2020</v>
      </c>
      <c r="B48" s="17">
        <v>526</v>
      </c>
    </row>
    <row r="49" spans="1:5">
      <c r="A49" s="6">
        <v>2021</v>
      </c>
      <c r="B49" s="17">
        <v>522</v>
      </c>
    </row>
    <row r="50" spans="1:5">
      <c r="A50" s="6">
        <v>2022</v>
      </c>
      <c r="B50" s="17">
        <v>521</v>
      </c>
    </row>
    <row r="51" spans="1:5">
      <c r="A51" s="6">
        <v>2023</v>
      </c>
      <c r="B51" s="17">
        <v>484</v>
      </c>
    </row>
    <row r="52" spans="1:5">
      <c r="A52" s="6" t="s">
        <v>4442</v>
      </c>
      <c r="B52" s="17">
        <v>3000</v>
      </c>
    </row>
    <row r="54" spans="1:5">
      <c r="A54" s="5" t="s">
        <v>4441</v>
      </c>
      <c r="B54" t="s">
        <v>4434</v>
      </c>
      <c r="C54" t="s">
        <v>4455</v>
      </c>
      <c r="D54" s="4">
        <f>IFERROR(
    IF(GETPIVOTDATA("Total Accidents",$A$54)=0,0,
        (IFERROR(GETPIVOTDATA("Total Accidents",$A$54,"Accident Severity","Serious"),0)
        +IFERROR(GETPIVOTDATA("Total Accidents",$A$54,"Accident Severity","Fatal"),0))
        /GETPIVOTDATA("Total Accidents",$A$54)*100
    ),
0)</f>
        <v>65.533333333333331</v>
      </c>
    </row>
    <row r="55" spans="1:5">
      <c r="A55" s="6" t="s">
        <v>50</v>
      </c>
      <c r="B55" s="17">
        <v>985</v>
      </c>
      <c r="E55">
        <f>IFERROR(GETPIVOTDATA("Accident_ID",$A$54,"Accident Severity","Fatal"),0)</f>
        <v>985</v>
      </c>
    </row>
    <row r="56" spans="1:5">
      <c r="A56" s="6" t="s">
        <v>59</v>
      </c>
      <c r="B56" s="17">
        <v>1034</v>
      </c>
    </row>
    <row r="57" spans="1:5">
      <c r="A57" s="6" t="s">
        <v>37</v>
      </c>
      <c r="B57" s="17">
        <v>981</v>
      </c>
    </row>
    <row r="58" spans="1:5">
      <c r="A58" s="6" t="s">
        <v>4442</v>
      </c>
      <c r="B58" s="17">
        <v>3000</v>
      </c>
    </row>
    <row r="61" spans="1:5">
      <c r="A61" s="5" t="s">
        <v>4441</v>
      </c>
      <c r="B61" t="s">
        <v>4434</v>
      </c>
      <c r="C61" t="s">
        <v>4456</v>
      </c>
    </row>
    <row r="62" spans="1:5">
      <c r="A62" s="6" t="s">
        <v>50</v>
      </c>
      <c r="B62" s="17">
        <v>985</v>
      </c>
      <c r="C62" s="17">
        <v>4999</v>
      </c>
      <c r="D62" t="s">
        <v>4457</v>
      </c>
      <c r="E62" s="4">
        <f>IFERROR(
    IF(
        GETPIVOTDATA("Total Accidents",$A$61,"Accident Severity","Serious")=0,
        0,
        GETPIVOTDATA("Sum of Number of Casualties",$A$61,"Accident Severity","Serious") /
        GETPIVOTDATA("Total Accidents",$A$61,"Accident Severity","Serious")
    ),
0)</f>
        <v>5.1141692150866467</v>
      </c>
    </row>
    <row r="63" spans="1:5">
      <c r="A63" s="6" t="s">
        <v>59</v>
      </c>
      <c r="B63" s="17">
        <v>1034</v>
      </c>
      <c r="C63" s="17">
        <v>5182</v>
      </c>
    </row>
    <row r="64" spans="1:5">
      <c r="A64" s="6" t="s">
        <v>37</v>
      </c>
      <c r="B64" s="17">
        <v>981</v>
      </c>
      <c r="C64" s="17">
        <v>5017</v>
      </c>
    </row>
    <row r="65" spans="1:4">
      <c r="A65" s="6" t="s">
        <v>4442</v>
      </c>
      <c r="B65" s="17">
        <v>3000</v>
      </c>
      <c r="C65" s="17">
        <v>15198</v>
      </c>
    </row>
    <row r="68" spans="1:4">
      <c r="A68" s="5" t="s">
        <v>4441</v>
      </c>
      <c r="B68" t="s">
        <v>4434</v>
      </c>
    </row>
    <row r="69" spans="1:4">
      <c r="A69" s="6" t="s">
        <v>152</v>
      </c>
      <c r="B69" s="17">
        <v>88</v>
      </c>
      <c r="C69" t="s">
        <v>4458</v>
      </c>
      <c r="D69" t="str">
        <f>IFERROR(
    INDEX(A69:A100, MATCH(MAX(B69:B100), B69:B100, 0)),
0)</f>
        <v>Goa</v>
      </c>
    </row>
    <row r="70" spans="1:4">
      <c r="A70" s="6" t="s">
        <v>149</v>
      </c>
      <c r="B70" s="17">
        <v>79</v>
      </c>
    </row>
    <row r="71" spans="1:4">
      <c r="A71" s="6" t="s">
        <v>137</v>
      </c>
      <c r="B71" s="17">
        <v>91</v>
      </c>
    </row>
    <row r="72" spans="1:4">
      <c r="A72" s="6" t="s">
        <v>141</v>
      </c>
      <c r="B72" s="17">
        <v>78</v>
      </c>
    </row>
    <row r="73" spans="1:4">
      <c r="A73" s="6" t="s">
        <v>191</v>
      </c>
      <c r="B73" s="17">
        <v>82</v>
      </c>
    </row>
    <row r="74" spans="1:4">
      <c r="A74" s="6" t="s">
        <v>69</v>
      </c>
      <c r="B74" s="17">
        <v>92</v>
      </c>
    </row>
    <row r="75" spans="1:4">
      <c r="A75" s="6" t="s">
        <v>307</v>
      </c>
      <c r="B75" s="17">
        <v>108</v>
      </c>
    </row>
    <row r="76" spans="1:4">
      <c r="A76" s="6" t="s">
        <v>286</v>
      </c>
      <c r="B76" s="17">
        <v>109</v>
      </c>
    </row>
    <row r="77" spans="1:4">
      <c r="A77" s="6" t="s">
        <v>197</v>
      </c>
      <c r="B77" s="17">
        <v>100</v>
      </c>
    </row>
    <row r="78" spans="1:4">
      <c r="A78" s="6" t="s">
        <v>270</v>
      </c>
      <c r="B78" s="17">
        <v>94</v>
      </c>
    </row>
    <row r="79" spans="1:4">
      <c r="A79" s="6" t="s">
        <v>116</v>
      </c>
      <c r="B79" s="17">
        <v>91</v>
      </c>
    </row>
    <row r="80" spans="1:4">
      <c r="A80" s="6" t="s">
        <v>32</v>
      </c>
      <c r="B80" s="17">
        <v>105</v>
      </c>
    </row>
    <row r="81" spans="1:2">
      <c r="A81" s="6" t="s">
        <v>311</v>
      </c>
      <c r="B81" s="17">
        <v>94</v>
      </c>
    </row>
    <row r="82" spans="1:2">
      <c r="A82" s="6" t="s">
        <v>157</v>
      </c>
      <c r="B82" s="17">
        <v>95</v>
      </c>
    </row>
    <row r="83" spans="1:2">
      <c r="A83" s="6" t="s">
        <v>215</v>
      </c>
      <c r="B83" s="17">
        <v>102</v>
      </c>
    </row>
    <row r="84" spans="1:2">
      <c r="A84" s="6" t="s">
        <v>166</v>
      </c>
      <c r="B84" s="17">
        <v>83</v>
      </c>
    </row>
    <row r="85" spans="1:2">
      <c r="A85" s="6" t="s">
        <v>177</v>
      </c>
      <c r="B85" s="17">
        <v>89</v>
      </c>
    </row>
    <row r="86" spans="1:2">
      <c r="A86" s="6" t="s">
        <v>327</v>
      </c>
      <c r="B86" s="17">
        <v>87</v>
      </c>
    </row>
    <row r="87" spans="1:2">
      <c r="A87" s="6" t="s">
        <v>99</v>
      </c>
      <c r="B87" s="17">
        <v>92</v>
      </c>
    </row>
    <row r="88" spans="1:2">
      <c r="A88" s="6" t="s">
        <v>294</v>
      </c>
      <c r="B88" s="17">
        <v>95</v>
      </c>
    </row>
    <row r="89" spans="1:2">
      <c r="A89" s="6" t="s">
        <v>220</v>
      </c>
      <c r="B89" s="17">
        <v>101</v>
      </c>
    </row>
    <row r="90" spans="1:2">
      <c r="A90" s="6" t="s">
        <v>206</v>
      </c>
      <c r="B90" s="17">
        <v>93</v>
      </c>
    </row>
    <row r="91" spans="1:2">
      <c r="A91" s="6" t="s">
        <v>170</v>
      </c>
      <c r="B91" s="17">
        <v>98</v>
      </c>
    </row>
    <row r="92" spans="1:2">
      <c r="A92" s="6" t="s">
        <v>318</v>
      </c>
      <c r="B92" s="17">
        <v>90</v>
      </c>
    </row>
    <row r="93" spans="1:2">
      <c r="A93" s="6" t="s">
        <v>122</v>
      </c>
      <c r="B93" s="17">
        <v>93</v>
      </c>
    </row>
    <row r="94" spans="1:2">
      <c r="A94" s="6" t="s">
        <v>93</v>
      </c>
      <c r="B94" s="17">
        <v>108</v>
      </c>
    </row>
    <row r="95" spans="1:2">
      <c r="A95" s="6" t="s">
        <v>183</v>
      </c>
      <c r="B95" s="17">
        <v>101</v>
      </c>
    </row>
    <row r="96" spans="1:2">
      <c r="A96" s="6" t="s">
        <v>145</v>
      </c>
      <c r="B96" s="17">
        <v>92</v>
      </c>
    </row>
    <row r="97" spans="1:13">
      <c r="A97" s="6" t="s">
        <v>234</v>
      </c>
      <c r="B97" s="17">
        <v>76</v>
      </c>
    </row>
    <row r="98" spans="1:13">
      <c r="A98" s="6" t="s">
        <v>54</v>
      </c>
      <c r="B98" s="17">
        <v>94</v>
      </c>
    </row>
    <row r="99" spans="1:13">
      <c r="A99" s="6" t="s">
        <v>253</v>
      </c>
      <c r="B99" s="17">
        <v>106</v>
      </c>
    </row>
    <row r="100" spans="1:13">
      <c r="A100" s="6" t="s">
        <v>211</v>
      </c>
      <c r="B100" s="17">
        <v>94</v>
      </c>
    </row>
    <row r="101" spans="1:13">
      <c r="A101" s="6" t="s">
        <v>4442</v>
      </c>
      <c r="B101" s="17">
        <v>3000</v>
      </c>
    </row>
    <row r="104" spans="1:13">
      <c r="A104" s="5" t="s">
        <v>4441</v>
      </c>
      <c r="B104" t="s">
        <v>4434</v>
      </c>
      <c r="L104" s="5" t="s">
        <v>4441</v>
      </c>
      <c r="M104" t="s">
        <v>4434</v>
      </c>
    </row>
    <row r="105" spans="1:13">
      <c r="A105" s="6" t="s">
        <v>33</v>
      </c>
      <c r="B105" s="17">
        <v>2138</v>
      </c>
      <c r="C105" s="4">
        <f>IFERROR(
 (IFERROR(GETPIVOTDATA("Total Accidents",L104,"City Name","Unknown"),0)
 / IFERROR(GETPIVOTDATA("Total Accidents",L104),0)) * 100,
0)</f>
        <v>71.266666666666666</v>
      </c>
      <c r="D105" t="s">
        <v>4459</v>
      </c>
      <c r="L105" s="6" t="s">
        <v>245</v>
      </c>
      <c r="M105" s="17">
        <v>30</v>
      </c>
    </row>
    <row r="106" spans="1:13">
      <c r="A106" s="6" t="s">
        <v>4442</v>
      </c>
      <c r="B106" s="17">
        <v>2138</v>
      </c>
      <c r="L106" s="6" t="s">
        <v>158</v>
      </c>
      <c r="M106" s="17">
        <v>29</v>
      </c>
    </row>
    <row r="107" spans="1:13">
      <c r="L107" s="6" t="s">
        <v>403</v>
      </c>
      <c r="M107" s="17">
        <v>32</v>
      </c>
    </row>
    <row r="108" spans="1:13">
      <c r="L108" s="6" t="s">
        <v>503</v>
      </c>
      <c r="M108" s="17">
        <v>37</v>
      </c>
    </row>
    <row r="109" spans="1:13">
      <c r="A109" s="5" t="s">
        <v>4441</v>
      </c>
      <c r="B109" t="s">
        <v>4437</v>
      </c>
      <c r="C109" t="s">
        <v>4460</v>
      </c>
      <c r="L109" s="6" t="s">
        <v>212</v>
      </c>
      <c r="M109" s="17">
        <v>28</v>
      </c>
    </row>
    <row r="110" spans="1:13">
      <c r="A110" s="6" t="s">
        <v>152</v>
      </c>
      <c r="B110" s="17">
        <v>207</v>
      </c>
      <c r="C110" s="17">
        <v>88</v>
      </c>
      <c r="D110">
        <f t="shared" ref="D110:D141" si="0">B110/C110</f>
        <v>2.3522727272727271</v>
      </c>
      <c r="L110" s="6" t="s">
        <v>308</v>
      </c>
      <c r="M110" s="17">
        <v>38</v>
      </c>
    </row>
    <row r="111" spans="1:13">
      <c r="A111" s="6" t="s">
        <v>149</v>
      </c>
      <c r="B111" s="17">
        <v>206</v>
      </c>
      <c r="C111" s="17">
        <v>79</v>
      </c>
      <c r="D111">
        <f>B111/C111</f>
        <v>2.6075949367088609</v>
      </c>
      <c r="F111" t="s">
        <v>4462</v>
      </c>
      <c r="G111" s="4">
        <f>AVERAGE(D110:D141)</f>
        <v>2.457604030799597</v>
      </c>
      <c r="L111" s="6" t="s">
        <v>1191</v>
      </c>
      <c r="M111" s="17">
        <v>27</v>
      </c>
    </row>
    <row r="112" spans="1:13">
      <c r="A112" s="6" t="s">
        <v>137</v>
      </c>
      <c r="B112" s="17">
        <v>232</v>
      </c>
      <c r="C112" s="17">
        <v>91</v>
      </c>
      <c r="D112">
        <f t="shared" si="0"/>
        <v>2.5494505494505493</v>
      </c>
      <c r="F112" t="s">
        <v>4461</v>
      </c>
      <c r="G112" s="4" t="str">
        <f>IFERROR(
  INDEX(A110:A141, MATCH(MAX(D110:D141), D110:D141, 0)),
0)</f>
        <v>Nagaland</v>
      </c>
      <c r="L112" s="6" t="s">
        <v>123</v>
      </c>
      <c r="M112" s="17">
        <v>31</v>
      </c>
    </row>
    <row r="113" spans="1:13">
      <c r="A113" s="6" t="s">
        <v>141</v>
      </c>
      <c r="B113" s="17">
        <v>192</v>
      </c>
      <c r="C113" s="17">
        <v>78</v>
      </c>
      <c r="D113">
        <f t="shared" si="0"/>
        <v>2.4615384615384617</v>
      </c>
      <c r="G113" s="4">
        <f>MAX(D110:D141)</f>
        <v>2.7326732673267329</v>
      </c>
      <c r="L113" s="6" t="s">
        <v>133</v>
      </c>
      <c r="M113" s="17">
        <v>28</v>
      </c>
    </row>
    <row r="114" spans="1:13">
      <c r="A114" s="6" t="s">
        <v>191</v>
      </c>
      <c r="B114" s="17">
        <v>218</v>
      </c>
      <c r="C114" s="17">
        <v>82</v>
      </c>
      <c r="D114">
        <f t="shared" si="0"/>
        <v>2.6585365853658538</v>
      </c>
      <c r="L114" s="6" t="s">
        <v>229</v>
      </c>
      <c r="M114" s="17">
        <v>31</v>
      </c>
    </row>
    <row r="115" spans="1:13">
      <c r="A115" s="6" t="s">
        <v>69</v>
      </c>
      <c r="B115" s="17">
        <v>222</v>
      </c>
      <c r="C115" s="17">
        <v>92</v>
      </c>
      <c r="D115">
        <f t="shared" si="0"/>
        <v>2.4130434782608696</v>
      </c>
      <c r="L115" s="6" t="s">
        <v>55</v>
      </c>
      <c r="M115" s="17">
        <v>38</v>
      </c>
    </row>
    <row r="116" spans="1:13">
      <c r="A116" s="6" t="s">
        <v>307</v>
      </c>
      <c r="B116" s="17">
        <v>268</v>
      </c>
      <c r="C116" s="17">
        <v>108</v>
      </c>
      <c r="D116">
        <f t="shared" si="0"/>
        <v>2.4814814814814814</v>
      </c>
      <c r="L116" s="6" t="s">
        <v>184</v>
      </c>
      <c r="M116" s="17">
        <v>32</v>
      </c>
    </row>
    <row r="117" spans="1:13">
      <c r="A117" s="6" t="s">
        <v>286</v>
      </c>
      <c r="B117" s="17">
        <v>273</v>
      </c>
      <c r="C117" s="17">
        <v>109</v>
      </c>
      <c r="D117">
        <f t="shared" si="0"/>
        <v>2.5045871559633026</v>
      </c>
      <c r="L117" s="6" t="s">
        <v>258</v>
      </c>
      <c r="M117" s="17">
        <v>29</v>
      </c>
    </row>
    <row r="118" spans="1:13">
      <c r="A118" s="6" t="s">
        <v>197</v>
      </c>
      <c r="B118" s="17">
        <v>234</v>
      </c>
      <c r="C118" s="17">
        <v>100</v>
      </c>
      <c r="D118">
        <f t="shared" si="0"/>
        <v>2.34</v>
      </c>
      <c r="L118" s="6" t="s">
        <v>203</v>
      </c>
      <c r="M118" s="17">
        <v>28</v>
      </c>
    </row>
    <row r="119" spans="1:13">
      <c r="A119" s="6" t="s">
        <v>270</v>
      </c>
      <c r="B119" s="17">
        <v>237</v>
      </c>
      <c r="C119" s="17">
        <v>94</v>
      </c>
      <c r="D119">
        <f t="shared" si="0"/>
        <v>2.521276595744681</v>
      </c>
      <c r="L119" s="6" t="s">
        <v>302</v>
      </c>
      <c r="M119" s="17">
        <v>37</v>
      </c>
    </row>
    <row r="120" spans="1:13">
      <c r="A120" s="6" t="s">
        <v>116</v>
      </c>
      <c r="B120" s="17">
        <v>196</v>
      </c>
      <c r="C120" s="17">
        <v>91</v>
      </c>
      <c r="D120">
        <f t="shared" si="0"/>
        <v>2.1538461538461537</v>
      </c>
      <c r="L120" s="6" t="s">
        <v>178</v>
      </c>
      <c r="M120" s="17">
        <v>28</v>
      </c>
    </row>
    <row r="121" spans="1:13">
      <c r="A121" s="6" t="s">
        <v>32</v>
      </c>
      <c r="B121" s="17">
        <v>267</v>
      </c>
      <c r="C121" s="17">
        <v>105</v>
      </c>
      <c r="D121">
        <f t="shared" si="0"/>
        <v>2.5428571428571427</v>
      </c>
      <c r="L121" s="6" t="s">
        <v>472</v>
      </c>
      <c r="M121" s="17">
        <v>39</v>
      </c>
    </row>
    <row r="122" spans="1:13">
      <c r="A122" s="6" t="s">
        <v>311</v>
      </c>
      <c r="B122" s="17">
        <v>221</v>
      </c>
      <c r="C122" s="17">
        <v>94</v>
      </c>
      <c r="D122">
        <f t="shared" si="0"/>
        <v>2.3510638297872339</v>
      </c>
      <c r="L122" s="6" t="s">
        <v>577</v>
      </c>
      <c r="M122" s="17">
        <v>33</v>
      </c>
    </row>
    <row r="123" spans="1:13">
      <c r="A123" s="6" t="s">
        <v>157</v>
      </c>
      <c r="B123" s="17">
        <v>229</v>
      </c>
      <c r="C123" s="17">
        <v>95</v>
      </c>
      <c r="D123">
        <f t="shared" si="0"/>
        <v>2.4105263157894736</v>
      </c>
      <c r="L123" s="6" t="s">
        <v>406</v>
      </c>
      <c r="M123" s="17">
        <v>31</v>
      </c>
    </row>
    <row r="124" spans="1:13">
      <c r="A124" s="6" t="s">
        <v>215</v>
      </c>
      <c r="B124" s="17">
        <v>261</v>
      </c>
      <c r="C124" s="17">
        <v>102</v>
      </c>
      <c r="D124">
        <f t="shared" si="0"/>
        <v>2.5588235294117645</v>
      </c>
      <c r="L124" s="6" t="s">
        <v>265</v>
      </c>
      <c r="M124" s="17">
        <v>35</v>
      </c>
    </row>
    <row r="125" spans="1:13">
      <c r="A125" s="6" t="s">
        <v>166</v>
      </c>
      <c r="B125" s="17">
        <v>203</v>
      </c>
      <c r="C125" s="17">
        <v>83</v>
      </c>
      <c r="D125">
        <f t="shared" si="0"/>
        <v>2.4457831325301207</v>
      </c>
      <c r="L125" s="6" t="s">
        <v>198</v>
      </c>
      <c r="M125" s="17">
        <v>38</v>
      </c>
    </row>
    <row r="126" spans="1:13">
      <c r="A126" s="6" t="s">
        <v>177</v>
      </c>
      <c r="B126" s="17">
        <v>222</v>
      </c>
      <c r="C126" s="17">
        <v>89</v>
      </c>
      <c r="D126">
        <f t="shared" si="0"/>
        <v>2.49438202247191</v>
      </c>
      <c r="L126" s="6" t="s">
        <v>153</v>
      </c>
      <c r="M126" s="17">
        <v>32</v>
      </c>
    </row>
    <row r="127" spans="1:13">
      <c r="A127" s="6" t="s">
        <v>327</v>
      </c>
      <c r="B127" s="17">
        <v>194</v>
      </c>
      <c r="C127" s="17">
        <v>87</v>
      </c>
      <c r="D127">
        <f t="shared" si="0"/>
        <v>2.2298850574712645</v>
      </c>
      <c r="L127" s="6" t="s">
        <v>483</v>
      </c>
      <c r="M127" s="17">
        <v>35</v>
      </c>
    </row>
    <row r="128" spans="1:13">
      <c r="A128" s="6" t="s">
        <v>99</v>
      </c>
      <c r="B128" s="17">
        <v>235</v>
      </c>
      <c r="C128" s="17">
        <v>92</v>
      </c>
      <c r="D128">
        <f t="shared" si="0"/>
        <v>2.5543478260869565</v>
      </c>
      <c r="L128" s="6" t="s">
        <v>33</v>
      </c>
      <c r="M128" s="17">
        <v>2138</v>
      </c>
    </row>
    <row r="129" spans="1:13">
      <c r="A129" s="6" t="s">
        <v>294</v>
      </c>
      <c r="B129" s="17">
        <v>230</v>
      </c>
      <c r="C129" s="17">
        <v>95</v>
      </c>
      <c r="D129">
        <f t="shared" si="0"/>
        <v>2.4210526315789473</v>
      </c>
      <c r="L129" s="6" t="s">
        <v>297</v>
      </c>
      <c r="M129" s="17">
        <v>32</v>
      </c>
    </row>
    <row r="130" spans="1:13">
      <c r="A130" s="6" t="s">
        <v>220</v>
      </c>
      <c r="B130" s="17">
        <v>276</v>
      </c>
      <c r="C130" s="17">
        <v>101</v>
      </c>
      <c r="D130">
        <f t="shared" si="0"/>
        <v>2.7326732673267329</v>
      </c>
      <c r="L130" s="6" t="s">
        <v>174</v>
      </c>
      <c r="M130" s="17">
        <v>28</v>
      </c>
    </row>
    <row r="131" spans="1:13">
      <c r="A131" s="6" t="s">
        <v>206</v>
      </c>
      <c r="B131" s="17">
        <v>226</v>
      </c>
      <c r="C131" s="17">
        <v>93</v>
      </c>
      <c r="D131">
        <f t="shared" si="0"/>
        <v>2.4301075268817205</v>
      </c>
      <c r="L131" s="6" t="s">
        <v>273</v>
      </c>
      <c r="M131" s="17">
        <v>27</v>
      </c>
    </row>
    <row r="132" spans="1:13">
      <c r="A132" s="6" t="s">
        <v>170</v>
      </c>
      <c r="B132" s="17">
        <v>221</v>
      </c>
      <c r="C132" s="17">
        <v>98</v>
      </c>
      <c r="D132">
        <f t="shared" si="0"/>
        <v>2.2551020408163267</v>
      </c>
      <c r="L132" s="6" t="s">
        <v>440</v>
      </c>
      <c r="M132" s="17">
        <v>29</v>
      </c>
    </row>
    <row r="133" spans="1:13">
      <c r="A133" s="6" t="s">
        <v>318</v>
      </c>
      <c r="B133" s="17">
        <v>226</v>
      </c>
      <c r="C133" s="17">
        <v>90</v>
      </c>
      <c r="D133">
        <f t="shared" si="0"/>
        <v>2.5111111111111111</v>
      </c>
      <c r="L133" s="6" t="s">
        <v>4442</v>
      </c>
      <c r="M133" s="17">
        <v>3000</v>
      </c>
    </row>
    <row r="134" spans="1:13">
      <c r="A134" s="6" t="s">
        <v>122</v>
      </c>
      <c r="B134" s="17">
        <v>223</v>
      </c>
      <c r="C134" s="17">
        <v>93</v>
      </c>
      <c r="D134">
        <f t="shared" si="0"/>
        <v>2.3978494623655915</v>
      </c>
    </row>
    <row r="135" spans="1:13">
      <c r="A135" s="6" t="s">
        <v>93</v>
      </c>
      <c r="B135" s="17">
        <v>255</v>
      </c>
      <c r="C135" s="17">
        <v>108</v>
      </c>
      <c r="D135">
        <f t="shared" si="0"/>
        <v>2.3611111111111112</v>
      </c>
    </row>
    <row r="136" spans="1:13">
      <c r="A136" s="6" t="s">
        <v>183</v>
      </c>
      <c r="B136" s="17">
        <v>252</v>
      </c>
      <c r="C136" s="17">
        <v>101</v>
      </c>
      <c r="D136">
        <f t="shared" si="0"/>
        <v>2.495049504950495</v>
      </c>
    </row>
    <row r="137" spans="1:13">
      <c r="A137" s="6" t="s">
        <v>145</v>
      </c>
      <c r="B137" s="17">
        <v>238</v>
      </c>
      <c r="C137" s="17">
        <v>92</v>
      </c>
      <c r="D137">
        <f t="shared" si="0"/>
        <v>2.5869565217391304</v>
      </c>
    </row>
    <row r="138" spans="1:13">
      <c r="A138" s="6" t="s">
        <v>234</v>
      </c>
      <c r="B138" s="17">
        <v>196</v>
      </c>
      <c r="C138" s="17">
        <v>76</v>
      </c>
      <c r="D138">
        <f t="shared" si="0"/>
        <v>2.5789473684210527</v>
      </c>
    </row>
    <row r="139" spans="1:13">
      <c r="A139" s="6" t="s">
        <v>54</v>
      </c>
      <c r="B139" s="17">
        <v>230</v>
      </c>
      <c r="C139" s="17">
        <v>94</v>
      </c>
      <c r="D139">
        <f t="shared" si="0"/>
        <v>2.4468085106382977</v>
      </c>
    </row>
    <row r="140" spans="1:13">
      <c r="A140" s="6" t="s">
        <v>253</v>
      </c>
      <c r="B140" s="17">
        <v>223</v>
      </c>
      <c r="C140" s="17">
        <v>106</v>
      </c>
      <c r="D140">
        <f t="shared" si="0"/>
        <v>2.1037735849056602</v>
      </c>
    </row>
    <row r="141" spans="1:13">
      <c r="A141" s="6" t="s">
        <v>211</v>
      </c>
      <c r="B141" s="17">
        <v>253</v>
      </c>
      <c r="C141" s="17">
        <v>94</v>
      </c>
      <c r="D141">
        <f t="shared" si="0"/>
        <v>2.6914893617021276</v>
      </c>
    </row>
    <row r="142" spans="1:13">
      <c r="A142" s="6" t="s">
        <v>4442</v>
      </c>
      <c r="B142" s="17">
        <v>7366</v>
      </c>
      <c r="C142" s="17">
        <v>3000</v>
      </c>
    </row>
    <row r="145" spans="1:3">
      <c r="A145" s="5" t="s">
        <v>4441</v>
      </c>
      <c r="B145" t="s">
        <v>4434</v>
      </c>
    </row>
    <row r="146" spans="1:3">
      <c r="A146" s="6" t="s">
        <v>152</v>
      </c>
      <c r="B146" s="17">
        <v>88</v>
      </c>
    </row>
    <row r="147" spans="1:3">
      <c r="A147" s="6" t="s">
        <v>149</v>
      </c>
      <c r="B147" s="17">
        <v>79</v>
      </c>
      <c r="C147" t="s">
        <v>4463</v>
      </c>
    </row>
    <row r="148" spans="1:3">
      <c r="A148" s="6" t="s">
        <v>137</v>
      </c>
      <c r="B148" s="17">
        <v>91</v>
      </c>
    </row>
    <row r="149" spans="1:3">
      <c r="A149" s="6" t="s">
        <v>141</v>
      </c>
      <c r="B149" s="17">
        <v>78</v>
      </c>
    </row>
    <row r="150" spans="1:3">
      <c r="A150" s="6" t="s">
        <v>191</v>
      </c>
      <c r="B150" s="17">
        <v>82</v>
      </c>
    </row>
    <row r="151" spans="1:3">
      <c r="A151" s="6" t="s">
        <v>69</v>
      </c>
      <c r="B151" s="17">
        <v>92</v>
      </c>
    </row>
    <row r="152" spans="1:3">
      <c r="A152" s="6" t="s">
        <v>307</v>
      </c>
      <c r="B152" s="17">
        <v>108</v>
      </c>
    </row>
    <row r="153" spans="1:3">
      <c r="A153" s="6" t="s">
        <v>286</v>
      </c>
      <c r="B153" s="17">
        <v>109</v>
      </c>
    </row>
    <row r="154" spans="1:3">
      <c r="A154" s="6" t="s">
        <v>197</v>
      </c>
      <c r="B154" s="17">
        <v>100</v>
      </c>
    </row>
    <row r="155" spans="1:3">
      <c r="A155" s="6" t="s">
        <v>270</v>
      </c>
      <c r="B155" s="17">
        <v>94</v>
      </c>
    </row>
    <row r="156" spans="1:3">
      <c r="A156" s="6" t="s">
        <v>116</v>
      </c>
      <c r="B156" s="17">
        <v>91</v>
      </c>
    </row>
    <row r="157" spans="1:3">
      <c r="A157" s="6" t="s">
        <v>32</v>
      </c>
      <c r="B157" s="17">
        <v>105</v>
      </c>
    </row>
    <row r="158" spans="1:3">
      <c r="A158" s="6" t="s">
        <v>311</v>
      </c>
      <c r="B158" s="17">
        <v>94</v>
      </c>
    </row>
    <row r="159" spans="1:3">
      <c r="A159" s="6" t="s">
        <v>157</v>
      </c>
      <c r="B159" s="17">
        <v>95</v>
      </c>
    </row>
    <row r="160" spans="1:3">
      <c r="A160" s="6" t="s">
        <v>215</v>
      </c>
      <c r="B160" s="17">
        <v>102</v>
      </c>
    </row>
    <row r="161" spans="1:2">
      <c r="A161" s="6" t="s">
        <v>166</v>
      </c>
      <c r="B161" s="17">
        <v>83</v>
      </c>
    </row>
    <row r="162" spans="1:2">
      <c r="A162" s="6" t="s">
        <v>177</v>
      </c>
      <c r="B162" s="17">
        <v>89</v>
      </c>
    </row>
    <row r="163" spans="1:2">
      <c r="A163" s="6" t="s">
        <v>327</v>
      </c>
      <c r="B163" s="17">
        <v>87</v>
      </c>
    </row>
    <row r="164" spans="1:2">
      <c r="A164" s="6" t="s">
        <v>99</v>
      </c>
      <c r="B164" s="17">
        <v>92</v>
      </c>
    </row>
    <row r="165" spans="1:2">
      <c r="A165" s="6" t="s">
        <v>294</v>
      </c>
      <c r="B165" s="17">
        <v>95</v>
      </c>
    </row>
    <row r="166" spans="1:2">
      <c r="A166" s="6" t="s">
        <v>220</v>
      </c>
      <c r="B166" s="17">
        <v>101</v>
      </c>
    </row>
    <row r="167" spans="1:2">
      <c r="A167" s="6" t="s">
        <v>206</v>
      </c>
      <c r="B167" s="17">
        <v>93</v>
      </c>
    </row>
    <row r="168" spans="1:2">
      <c r="A168" s="6" t="s">
        <v>170</v>
      </c>
      <c r="B168" s="17">
        <v>98</v>
      </c>
    </row>
    <row r="169" spans="1:2">
      <c r="A169" s="6" t="s">
        <v>318</v>
      </c>
      <c r="B169" s="17">
        <v>90</v>
      </c>
    </row>
    <row r="170" spans="1:2">
      <c r="A170" s="6" t="s">
        <v>122</v>
      </c>
      <c r="B170" s="17">
        <v>93</v>
      </c>
    </row>
    <row r="171" spans="1:2">
      <c r="A171" s="6" t="s">
        <v>93</v>
      </c>
      <c r="B171" s="17">
        <v>108</v>
      </c>
    </row>
    <row r="172" spans="1:2">
      <c r="A172" s="6" t="s">
        <v>183</v>
      </c>
      <c r="B172" s="17">
        <v>101</v>
      </c>
    </row>
    <row r="173" spans="1:2">
      <c r="A173" s="6" t="s">
        <v>145</v>
      </c>
      <c r="B173" s="17">
        <v>92</v>
      </c>
    </row>
    <row r="174" spans="1:2">
      <c r="A174" s="6" t="s">
        <v>234</v>
      </c>
      <c r="B174" s="17">
        <v>76</v>
      </c>
    </row>
    <row r="175" spans="1:2">
      <c r="A175" s="6" t="s">
        <v>54</v>
      </c>
      <c r="B175" s="17">
        <v>94</v>
      </c>
    </row>
    <row r="176" spans="1:2">
      <c r="A176" s="6" t="s">
        <v>253</v>
      </c>
      <c r="B176" s="17">
        <v>106</v>
      </c>
    </row>
    <row r="177" spans="1:4">
      <c r="A177" s="6" t="s">
        <v>211</v>
      </c>
      <c r="B177" s="17">
        <v>94</v>
      </c>
    </row>
    <row r="178" spans="1:4">
      <c r="A178" s="6" t="s">
        <v>4442</v>
      </c>
      <c r="B178" s="17">
        <v>3000</v>
      </c>
      <c r="C178" s="4">
        <f>IFERROR(
  IFERROR(GETPIVOTDATA("Total Accidents",A145),0)
  / IFERROR(COUNTA(_xlfn.UNIQUE(A146:A177)),0),
0)</f>
        <v>93.75</v>
      </c>
    </row>
    <row r="181" spans="1:4">
      <c r="A181" s="5" t="s">
        <v>4441</v>
      </c>
      <c r="B181" t="s">
        <v>4434</v>
      </c>
    </row>
    <row r="182" spans="1:4">
      <c r="A182" s="6" t="s">
        <v>76</v>
      </c>
      <c r="B182" s="17">
        <v>1480</v>
      </c>
      <c r="C182" t="s">
        <v>21</v>
      </c>
      <c r="D182" s="4">
        <f>IFERROR(
 (IFERROR(GETPIVOTDATA("Total Accidents",A181,"Alcohol Involvement","Yes"),0)
 / IFERROR(GETPIVOTDATA("Total Accidents",A181),0)) * 100,
0)</f>
        <v>50.666666666666671</v>
      </c>
    </row>
    <row r="183" spans="1:4">
      <c r="A183" s="6" t="s">
        <v>45</v>
      </c>
      <c r="B183" s="17">
        <v>1520</v>
      </c>
    </row>
    <row r="184" spans="1:4">
      <c r="A184" s="6" t="s">
        <v>4442</v>
      </c>
      <c r="B184" s="17">
        <v>3000</v>
      </c>
    </row>
    <row r="187" spans="1:4">
      <c r="A187" s="5" t="s">
        <v>4441</v>
      </c>
      <c r="B187" t="s">
        <v>4434</v>
      </c>
    </row>
    <row r="188" spans="1:4">
      <c r="A188" s="6" t="s">
        <v>107</v>
      </c>
      <c r="B188" s="17">
        <v>968</v>
      </c>
      <c r="C188" t="s">
        <v>4464</v>
      </c>
      <c r="D188" s="4">
        <f>IFERROR(
 ((IFERROR(GETPIVOTDATA("Total Accidents",A187,"Driver License Status","Expired"),0)
 + IFERROR(GETPIVOTDATA("Total Accidents",A187,"Driver License Status","Unknown"),0))
 / IFERROR(GETPIVOTDATA("Total Accidents",A187),0)) * 100,
0)</f>
        <v>64.766666666666666</v>
      </c>
    </row>
    <row r="189" spans="1:4">
      <c r="A189" s="6" t="s">
        <v>33</v>
      </c>
      <c r="B189" s="17">
        <v>975</v>
      </c>
    </row>
    <row r="190" spans="1:4">
      <c r="A190" s="6" t="s">
        <v>90</v>
      </c>
      <c r="B190" s="17">
        <v>1057</v>
      </c>
    </row>
    <row r="191" spans="1:4">
      <c r="A191" s="6" t="s">
        <v>4442</v>
      </c>
      <c r="B191" s="17">
        <v>3000</v>
      </c>
    </row>
    <row r="194" spans="1:11">
      <c r="A194" s="5" t="s">
        <v>4441</v>
      </c>
      <c r="B194" t="s">
        <v>4465</v>
      </c>
      <c r="F194" s="5" t="s">
        <v>4441</v>
      </c>
      <c r="G194" t="s">
        <v>4434</v>
      </c>
      <c r="J194" s="5" t="s">
        <v>4441</v>
      </c>
      <c r="K194" t="s">
        <v>4434</v>
      </c>
    </row>
    <row r="195" spans="1:11">
      <c r="A195" s="6" t="s">
        <v>152</v>
      </c>
      <c r="B195" s="17">
        <v>44.06818181818182</v>
      </c>
      <c r="C195" t="s">
        <v>4466</v>
      </c>
      <c r="D195" s="11">
        <f>IFERROR(AVERAGE(B195:B226),0)</f>
        <v>44.190647203799202</v>
      </c>
      <c r="F195" s="6" t="s">
        <v>4478</v>
      </c>
      <c r="G195" s="17">
        <v>1097</v>
      </c>
      <c r="J195" s="6" t="s">
        <v>168</v>
      </c>
      <c r="K195" s="17">
        <v>417</v>
      </c>
    </row>
    <row r="196" spans="1:11">
      <c r="A196" s="6" t="s">
        <v>149</v>
      </c>
      <c r="B196" s="17">
        <v>43.101265822784811</v>
      </c>
      <c r="D196" s="8"/>
      <c r="F196" s="6" t="s">
        <v>4479</v>
      </c>
      <c r="G196" s="17">
        <v>1157</v>
      </c>
      <c r="J196" s="6" t="s">
        <v>80</v>
      </c>
      <c r="K196" s="17">
        <v>523</v>
      </c>
    </row>
    <row r="197" spans="1:11">
      <c r="A197" s="6" t="s">
        <v>137</v>
      </c>
      <c r="B197" s="17">
        <v>43.219780219780219</v>
      </c>
      <c r="C197" t="s">
        <v>4467</v>
      </c>
      <c r="D197" s="10">
        <f>IFERROR(
 (IFERROR(GETPIVOTDATA("Total Accidents",J194,"Driver_Age_Group","18-24"),0)
 / IFERROR(GETPIVOTDATA("Total Accidents",J194),0)) * 100,
0)</f>
        <v>13.900000000000002</v>
      </c>
      <c r="F197" s="6" t="s">
        <v>4480</v>
      </c>
      <c r="G197" s="17">
        <v>746</v>
      </c>
      <c r="J197" s="6" t="s">
        <v>108</v>
      </c>
      <c r="K197" s="17">
        <v>849</v>
      </c>
    </row>
    <row r="198" spans="1:11">
      <c r="A198" s="6" t="s">
        <v>141</v>
      </c>
      <c r="B198" s="17">
        <v>45.96153846153846</v>
      </c>
      <c r="D198" s="8"/>
      <c r="F198" s="6" t="s">
        <v>4442</v>
      </c>
      <c r="G198" s="17">
        <v>3000</v>
      </c>
      <c r="J198" s="6" t="s">
        <v>66</v>
      </c>
      <c r="K198" s="17">
        <v>876</v>
      </c>
    </row>
    <row r="199" spans="1:11">
      <c r="A199" s="6" t="s">
        <v>191</v>
      </c>
      <c r="B199" s="17">
        <v>44.048780487804876</v>
      </c>
      <c r="C199" t="s">
        <v>4468</v>
      </c>
      <c r="D199" s="10">
        <f>IFERROR(
 (IFERROR(GETPIVOTDATA("Total Accidents",J194,"Driver_Age_Group","65+"),0)
 / IFERROR(GETPIVOTDATA("Total Accidents",J194),0)) * 100,
0)</f>
        <v>11.166666666666666</v>
      </c>
      <c r="J199" s="6" t="s">
        <v>51</v>
      </c>
      <c r="K199" s="17">
        <v>335</v>
      </c>
    </row>
    <row r="200" spans="1:11">
      <c r="A200" s="6" t="s">
        <v>69</v>
      </c>
      <c r="B200" s="17">
        <v>45.478260869565219</v>
      </c>
      <c r="J200" s="6" t="s">
        <v>4442</v>
      </c>
      <c r="K200" s="17">
        <v>3000</v>
      </c>
    </row>
    <row r="201" spans="1:11">
      <c r="A201" s="6" t="s">
        <v>307</v>
      </c>
      <c r="B201" s="17">
        <v>45.555555555555557</v>
      </c>
    </row>
    <row r="202" spans="1:11">
      <c r="A202" s="6" t="s">
        <v>286</v>
      </c>
      <c r="B202" s="17">
        <v>42.944954128440365</v>
      </c>
    </row>
    <row r="203" spans="1:11">
      <c r="A203" s="6" t="s">
        <v>197</v>
      </c>
      <c r="B203" s="17">
        <v>44.45</v>
      </c>
    </row>
    <row r="204" spans="1:11">
      <c r="A204" s="6" t="s">
        <v>270</v>
      </c>
      <c r="B204" s="17">
        <v>44.170212765957444</v>
      </c>
    </row>
    <row r="205" spans="1:11">
      <c r="A205" s="6" t="s">
        <v>116</v>
      </c>
      <c r="B205" s="17">
        <v>44.35164835164835</v>
      </c>
    </row>
    <row r="206" spans="1:11">
      <c r="A206" s="6" t="s">
        <v>32</v>
      </c>
      <c r="B206" s="17">
        <v>44.266666666666666</v>
      </c>
    </row>
    <row r="207" spans="1:11">
      <c r="A207" s="6" t="s">
        <v>311</v>
      </c>
      <c r="B207" s="17">
        <v>46.138297872340424</v>
      </c>
    </row>
    <row r="208" spans="1:11">
      <c r="A208" s="6" t="s">
        <v>157</v>
      </c>
      <c r="B208" s="17">
        <v>43.336842105263159</v>
      </c>
    </row>
    <row r="209" spans="1:6">
      <c r="A209" s="6" t="s">
        <v>215</v>
      </c>
      <c r="B209" s="17">
        <v>44.568627450980394</v>
      </c>
    </row>
    <row r="210" spans="1:6">
      <c r="A210" s="6" t="s">
        <v>166</v>
      </c>
      <c r="B210" s="17">
        <v>41.072289156626503</v>
      </c>
    </row>
    <row r="211" spans="1:6">
      <c r="A211" s="6" t="s">
        <v>177</v>
      </c>
      <c r="B211" s="17">
        <v>42.528089887640448</v>
      </c>
    </row>
    <row r="212" spans="1:6">
      <c r="A212" s="6" t="s">
        <v>327</v>
      </c>
      <c r="B212" s="17">
        <v>43.540229885057471</v>
      </c>
      <c r="F212">
        <f>IFERROR(GETPIVOTDATA("Total Accidents",J194,"Driver_Age_Group","65+") / GETPIVOTDATA("Total Accidents",J194) * 100, 0)</f>
        <v>11.166666666666666</v>
      </c>
    </row>
    <row r="213" spans="1:6">
      <c r="A213" s="6" t="s">
        <v>99</v>
      </c>
      <c r="B213" s="17">
        <v>42.728260869565219</v>
      </c>
    </row>
    <row r="214" spans="1:6">
      <c r="A214" s="6" t="s">
        <v>294</v>
      </c>
      <c r="B214" s="17">
        <v>46.305263157894736</v>
      </c>
    </row>
    <row r="215" spans="1:6">
      <c r="A215" s="6" t="s">
        <v>220</v>
      </c>
      <c r="B215" s="17">
        <v>45.32673267326733</v>
      </c>
    </row>
    <row r="216" spans="1:6">
      <c r="A216" s="6" t="s">
        <v>206</v>
      </c>
      <c r="B216" s="17">
        <v>45.376344086021504</v>
      </c>
    </row>
    <row r="217" spans="1:6">
      <c r="A217" s="6" t="s">
        <v>170</v>
      </c>
      <c r="B217" s="17">
        <v>45.163265306122447</v>
      </c>
    </row>
    <row r="218" spans="1:6">
      <c r="A218" s="6" t="s">
        <v>318</v>
      </c>
      <c r="B218" s="17">
        <v>45.644444444444446</v>
      </c>
    </row>
    <row r="219" spans="1:6">
      <c r="A219" s="6" t="s">
        <v>122</v>
      </c>
      <c r="B219" s="17">
        <v>44.182795698924728</v>
      </c>
    </row>
    <row r="220" spans="1:6">
      <c r="A220" s="6" t="s">
        <v>93</v>
      </c>
      <c r="B220" s="17">
        <v>44.24074074074074</v>
      </c>
    </row>
    <row r="221" spans="1:6">
      <c r="A221" s="6" t="s">
        <v>183</v>
      </c>
      <c r="B221" s="17">
        <v>46.356435643564353</v>
      </c>
    </row>
    <row r="222" spans="1:6">
      <c r="A222" s="6" t="s">
        <v>145</v>
      </c>
      <c r="B222" s="17">
        <v>43.891304347826086</v>
      </c>
    </row>
    <row r="223" spans="1:6">
      <c r="A223" s="6" t="s">
        <v>234</v>
      </c>
      <c r="B223" s="17">
        <v>47.5</v>
      </c>
    </row>
    <row r="224" spans="1:6">
      <c r="A224" s="6" t="s">
        <v>54</v>
      </c>
      <c r="B224" s="17">
        <v>42.457446808510639</v>
      </c>
    </row>
    <row r="225" spans="1:3">
      <c r="A225" s="6" t="s">
        <v>253</v>
      </c>
      <c r="B225" s="17">
        <v>40.009433962264154</v>
      </c>
    </row>
    <row r="226" spans="1:3">
      <c r="A226" s="6" t="s">
        <v>211</v>
      </c>
      <c r="B226" s="17">
        <v>42.117021276595743</v>
      </c>
    </row>
    <row r="227" spans="1:3">
      <c r="A227" s="6" t="s">
        <v>4442</v>
      </c>
      <c r="B227" s="17">
        <v>44.177</v>
      </c>
    </row>
    <row r="231" spans="1:3">
      <c r="A231" s="5" t="s">
        <v>4441</v>
      </c>
      <c r="B231" t="s">
        <v>4434</v>
      </c>
    </row>
    <row r="232" spans="1:3">
      <c r="A232" s="6" t="s">
        <v>50</v>
      </c>
      <c r="B232" s="17">
        <v>985</v>
      </c>
      <c r="C232">
        <f>IFERROR(
    IFERROR(GETPIVOTDATA("Total Accidents",$A$231,"Accident Severity","Fatal"),0)
    + IFERROR(GETPIVOTDATA("Total Accidents",$A$231,"Accident Severity","Serious"),0),
0)</f>
        <v>1966</v>
      </c>
    </row>
    <row r="233" spans="1:3">
      <c r="A233" s="6" t="s">
        <v>59</v>
      </c>
      <c r="B233" s="17">
        <v>1034</v>
      </c>
    </row>
    <row r="234" spans="1:3">
      <c r="A234" s="6" t="s">
        <v>37</v>
      </c>
      <c r="B234" s="17">
        <v>981</v>
      </c>
    </row>
    <row r="235" spans="1:3">
      <c r="A235" s="6" t="s">
        <v>4442</v>
      </c>
      <c r="B235" s="17">
        <v>3000</v>
      </c>
    </row>
    <row r="251" spans="1:4">
      <c r="A251" s="5" t="s">
        <v>4441</v>
      </c>
      <c r="B251" t="s">
        <v>4469</v>
      </c>
    </row>
    <row r="252" spans="1:4">
      <c r="A252" s="6">
        <v>1</v>
      </c>
      <c r="B252" s="17">
        <v>624</v>
      </c>
    </row>
    <row r="253" spans="1:4">
      <c r="A253" s="6">
        <v>2</v>
      </c>
      <c r="B253" s="17">
        <v>578</v>
      </c>
      <c r="C253" t="s">
        <v>4470</v>
      </c>
      <c r="D253" s="4">
        <f>IFERROR(
 (
  IFERROR(GETPIVOTDATA("Count of Number of Vehicles Involved",A251,"Number of Vehicles Involved",2),0)
 +IFERROR(GETPIVOTDATA("Count of Number of Vehicles Involved",A251,"Number of Vehicles Involved",3),0)
 +IFERROR(GETPIVOTDATA("Count of Number of Vehicles Involved",A251,"Number of Vehicles Involved",4),0)
 +IFERROR(GETPIVOTDATA("Count of Number of Vehicles Involved",A251,"Number of Vehicles Involved",5),0)
 )
 / IFERROR(GETPIVOTDATA("Count of Number of Vehicles Involved",A251),0) * 100,
0)</f>
        <v>79.2</v>
      </c>
    </row>
    <row r="254" spans="1:4">
      <c r="A254" s="6">
        <v>3</v>
      </c>
      <c r="B254" s="17">
        <v>599</v>
      </c>
    </row>
    <row r="255" spans="1:4">
      <c r="A255" s="6">
        <v>4</v>
      </c>
      <c r="B255" s="17">
        <v>584</v>
      </c>
    </row>
    <row r="256" spans="1:4">
      <c r="A256" s="6">
        <v>5</v>
      </c>
      <c r="B256" s="17">
        <v>615</v>
      </c>
    </row>
    <row r="257" spans="1:4">
      <c r="A257" s="6" t="s">
        <v>4442</v>
      </c>
      <c r="B257" s="17">
        <v>3000</v>
      </c>
    </row>
    <row r="262" spans="1:4">
      <c r="A262" s="5" t="s">
        <v>4441</v>
      </c>
      <c r="B262" t="s">
        <v>4469</v>
      </c>
    </row>
    <row r="263" spans="1:4">
      <c r="A263" s="6" t="s">
        <v>119</v>
      </c>
      <c r="B263" s="17">
        <v>574</v>
      </c>
      <c r="C263" t="s">
        <v>4471</v>
      </c>
      <c r="D263" s="9">
        <f xml:space="preserve"> GETPIVOTDATA("Count of Number of Vehicles Involved", A262, "Weather Conditions", "Rainy") /
  GETPIVOTDATA("Count of Number of Vehicles Involved", A262) * 100</f>
        <v>21.033333333333335</v>
      </c>
    </row>
    <row r="264" spans="1:4">
      <c r="A264" s="6" t="s">
        <v>72</v>
      </c>
      <c r="B264" s="17">
        <v>576</v>
      </c>
    </row>
    <row r="265" spans="1:4">
      <c r="A265" s="6" t="s">
        <v>39</v>
      </c>
      <c r="B265" s="17">
        <v>608</v>
      </c>
    </row>
    <row r="266" spans="1:4">
      <c r="A266" s="6" t="s">
        <v>87</v>
      </c>
      <c r="B266" s="17">
        <v>631</v>
      </c>
    </row>
    <row r="267" spans="1:4">
      <c r="A267" s="6" t="s">
        <v>103</v>
      </c>
      <c r="B267" s="17">
        <v>611</v>
      </c>
    </row>
    <row r="268" spans="1:4">
      <c r="A268" s="6" t="s">
        <v>4442</v>
      </c>
      <c r="B268" s="17">
        <v>3000</v>
      </c>
    </row>
    <row r="271" spans="1:4">
      <c r="A271" s="5" t="s">
        <v>4441</v>
      </c>
      <c r="B271" t="s">
        <v>4469</v>
      </c>
    </row>
    <row r="272" spans="1:4">
      <c r="A272" s="6" t="s">
        <v>42</v>
      </c>
      <c r="B272" s="17">
        <v>763</v>
      </c>
      <c r="C272" t="s">
        <v>4472</v>
      </c>
      <c r="D272" s="4">
        <f xml:space="preserve"> ( GETPIVOTDATA("Count of Number of Vehicles Involved",A271,"Lighting Conditions","Dark")
  + GETPIVOTDATA("Count of Number of Vehicles Involved",A271,"Lighting Conditions","Dawn")
  + GETPIVOTDATA("Count of Number of Vehicles Involved",A271,"Lighting Conditions","Dusk") )
  / GETPIVOTDATA("Count of Number of Vehicles Involved",A271) * 100</f>
        <v>74.900000000000006</v>
      </c>
    </row>
    <row r="273" spans="1:4">
      <c r="A273" s="6" t="s">
        <v>74</v>
      </c>
      <c r="B273" s="17">
        <v>725</v>
      </c>
    </row>
    <row r="274" spans="1:4">
      <c r="A274" s="6" t="s">
        <v>105</v>
      </c>
      <c r="B274" s="17">
        <v>753</v>
      </c>
    </row>
    <row r="275" spans="1:4">
      <c r="A275" s="6" t="s">
        <v>63</v>
      </c>
      <c r="B275" s="17">
        <v>759</v>
      </c>
    </row>
    <row r="276" spans="1:4">
      <c r="A276" s="6" t="s">
        <v>4442</v>
      </c>
      <c r="B276" s="17">
        <v>3000</v>
      </c>
    </row>
    <row r="280" spans="1:4">
      <c r="A280" s="5" t="s">
        <v>4441</v>
      </c>
      <c r="B280" t="s">
        <v>4469</v>
      </c>
    </row>
    <row r="281" spans="1:4">
      <c r="A281" s="6" t="s">
        <v>120</v>
      </c>
      <c r="B281" s="17">
        <v>711</v>
      </c>
      <c r="C281" t="s">
        <v>4473</v>
      </c>
      <c r="D281" s="4">
        <f xml:space="preserve"> GETPIVOTDATA("Count of Number of Vehicles Involved",A280,"Road Condition","Wet")
  / GETPIVOTDATA("Count of Number of Vehicles Involved",A280) * 100</f>
        <v>25</v>
      </c>
    </row>
    <row r="282" spans="1:4">
      <c r="A282" s="6" t="s">
        <v>62</v>
      </c>
      <c r="B282" s="17">
        <v>761</v>
      </c>
    </row>
    <row r="283" spans="1:4">
      <c r="A283" s="6" t="s">
        <v>73</v>
      </c>
      <c r="B283" s="17">
        <v>778</v>
      </c>
    </row>
    <row r="284" spans="1:4">
      <c r="A284" s="6" t="s">
        <v>41</v>
      </c>
      <c r="B284" s="17">
        <v>750</v>
      </c>
    </row>
    <row r="285" spans="1:4">
      <c r="A285" s="6" t="s">
        <v>4442</v>
      </c>
      <c r="B285" s="17">
        <v>3000</v>
      </c>
    </row>
    <row r="289" spans="1:4">
      <c r="A289" s="5" t="s">
        <v>4441</v>
      </c>
      <c r="B289" t="s">
        <v>4474</v>
      </c>
    </row>
    <row r="290" spans="1:4">
      <c r="A290" s="6">
        <v>2018</v>
      </c>
      <c r="B290" s="17">
        <v>76.359081419624218</v>
      </c>
      <c r="C290" t="s">
        <v>4475</v>
      </c>
      <c r="D290" s="4">
        <f>AVERAGE(B290:B295)</f>
        <v>74.931502368299206</v>
      </c>
    </row>
    <row r="291" spans="1:4">
      <c r="A291" s="6">
        <v>2019</v>
      </c>
      <c r="B291" s="17">
        <v>74.089743589743591</v>
      </c>
    </row>
    <row r="292" spans="1:4">
      <c r="A292" s="6">
        <v>2020</v>
      </c>
      <c r="B292" s="17">
        <v>75.186311787072242</v>
      </c>
    </row>
    <row r="293" spans="1:4">
      <c r="A293" s="6">
        <v>2021</v>
      </c>
      <c r="B293" s="17">
        <v>74.461685823754792</v>
      </c>
    </row>
    <row r="294" spans="1:4">
      <c r="A294" s="6">
        <v>2022</v>
      </c>
      <c r="B294" s="17">
        <v>75.696737044145877</v>
      </c>
    </row>
    <row r="295" spans="1:4">
      <c r="A295" s="6">
        <v>2023</v>
      </c>
      <c r="B295" s="17">
        <v>73.795454545454547</v>
      </c>
    </row>
    <row r="296" spans="1:4">
      <c r="A296" s="6" t="s">
        <v>4442</v>
      </c>
      <c r="B296" s="17">
        <v>74.940666666666672</v>
      </c>
    </row>
    <row r="300" spans="1:4">
      <c r="A300" s="5" t="s">
        <v>4441</v>
      </c>
      <c r="B300" t="s">
        <v>4460</v>
      </c>
      <c r="C300" t="s">
        <v>4476</v>
      </c>
      <c r="D300" s="4">
        <f>IFERROR(
    IF(GETPIVOTDATA("Accident_ID",$A$300)=0, 0,
        (
            IFERROR(GETPIVOTDATA("Accident_ID",$A$300,"Day of Week","Sunday"),0)
            + IFERROR(GETPIVOTDATA("Accident_ID",$A$300,"Day of Week","Saturday"),0)
        )
        / GETPIVOTDATA("Accident_ID",$A$300) * 100
    ),
0)</f>
        <v>28.066666666666666</v>
      </c>
    </row>
    <row r="301" spans="1:4">
      <c r="A301" s="6" t="s">
        <v>154</v>
      </c>
      <c r="B301" s="17">
        <v>423</v>
      </c>
    </row>
    <row r="302" spans="1:4">
      <c r="A302" s="6" t="s">
        <v>35</v>
      </c>
      <c r="B302" s="17">
        <v>427</v>
      </c>
    </row>
    <row r="303" spans="1:4">
      <c r="A303" s="6" t="s">
        <v>101</v>
      </c>
      <c r="B303" s="17">
        <v>402</v>
      </c>
    </row>
    <row r="304" spans="1:4">
      <c r="A304" s="6" t="s">
        <v>57</v>
      </c>
      <c r="B304" s="17">
        <v>468</v>
      </c>
    </row>
    <row r="305" spans="1:4">
      <c r="A305" s="6" t="s">
        <v>95</v>
      </c>
      <c r="B305" s="17">
        <v>438</v>
      </c>
    </row>
    <row r="306" spans="1:4">
      <c r="A306" s="6" t="s">
        <v>146</v>
      </c>
      <c r="B306" s="17">
        <v>423</v>
      </c>
    </row>
    <row r="307" spans="1:4">
      <c r="A307" s="6" t="s">
        <v>84</v>
      </c>
      <c r="B307" s="17">
        <v>419</v>
      </c>
    </row>
    <row r="308" spans="1:4">
      <c r="A308" s="6" t="s">
        <v>4442</v>
      </c>
      <c r="B308" s="17">
        <v>3000</v>
      </c>
    </row>
    <row r="313" spans="1:4">
      <c r="A313" s="5" t="s">
        <v>4441</v>
      </c>
      <c r="B313" t="s">
        <v>4434</v>
      </c>
    </row>
    <row r="314" spans="1:4">
      <c r="A314" s="6" t="s">
        <v>286</v>
      </c>
      <c r="B314" s="17">
        <v>109</v>
      </c>
      <c r="D314" s="4">
        <f>IFERROR(
 (
   IFERROR(GETPIVOTDATA("Total Accidents",A313,"State Name",A314),0) +
   IFERROR(GETPIVOTDATA("Total Accidents",A313,"State Name",A315),0) +
   IFERROR(GETPIVOTDATA("Total Accidents",A313,"State Name",A316),0) +
   IFERROR(GETPIVOTDATA("Total Accidents",A313,"State Name",A317),0) +
   IFERROR(GETPIVOTDATA("Total Accidents",A313,"State Name",A318),0)
 ) / IFERROR(GETPIVOTDATA("Total Accidents",A313),0) * 100,
0)</f>
        <v>17.866666666666667</v>
      </c>
    </row>
    <row r="315" spans="1:4">
      <c r="A315" s="6" t="s">
        <v>307</v>
      </c>
      <c r="B315" s="17">
        <v>108</v>
      </c>
    </row>
    <row r="316" spans="1:4">
      <c r="A316" s="6" t="s">
        <v>93</v>
      </c>
      <c r="B316" s="17">
        <v>108</v>
      </c>
    </row>
    <row r="317" spans="1:4">
      <c r="A317" s="6" t="s">
        <v>253</v>
      </c>
      <c r="B317" s="17">
        <v>106</v>
      </c>
    </row>
    <row r="318" spans="1:4">
      <c r="A318" s="6" t="s">
        <v>32</v>
      </c>
      <c r="B318" s="17">
        <v>105</v>
      </c>
    </row>
    <row r="319" spans="1:4">
      <c r="A319" s="6" t="s">
        <v>215</v>
      </c>
      <c r="B319" s="17">
        <v>102</v>
      </c>
    </row>
    <row r="320" spans="1:4">
      <c r="A320" s="6" t="s">
        <v>183</v>
      </c>
      <c r="B320" s="17">
        <v>101</v>
      </c>
    </row>
    <row r="321" spans="1:2">
      <c r="A321" s="6" t="s">
        <v>220</v>
      </c>
      <c r="B321" s="17">
        <v>101</v>
      </c>
    </row>
    <row r="322" spans="1:2">
      <c r="A322" s="6" t="s">
        <v>197</v>
      </c>
      <c r="B322" s="17">
        <v>100</v>
      </c>
    </row>
    <row r="323" spans="1:2">
      <c r="A323" s="6" t="s">
        <v>170</v>
      </c>
      <c r="B323" s="17">
        <v>98</v>
      </c>
    </row>
    <row r="324" spans="1:2">
      <c r="A324" s="6" t="s">
        <v>157</v>
      </c>
      <c r="B324" s="17">
        <v>95</v>
      </c>
    </row>
    <row r="325" spans="1:2">
      <c r="A325" s="6" t="s">
        <v>294</v>
      </c>
      <c r="B325" s="17">
        <v>95</v>
      </c>
    </row>
    <row r="326" spans="1:2">
      <c r="A326" s="6" t="s">
        <v>54</v>
      </c>
      <c r="B326" s="17">
        <v>94</v>
      </c>
    </row>
    <row r="327" spans="1:2">
      <c r="A327" s="6" t="s">
        <v>211</v>
      </c>
      <c r="B327" s="17">
        <v>94</v>
      </c>
    </row>
    <row r="328" spans="1:2">
      <c r="A328" s="6" t="s">
        <v>270</v>
      </c>
      <c r="B328" s="17">
        <v>94</v>
      </c>
    </row>
    <row r="329" spans="1:2">
      <c r="A329" s="6" t="s">
        <v>311</v>
      </c>
      <c r="B329" s="17">
        <v>94</v>
      </c>
    </row>
    <row r="330" spans="1:2">
      <c r="A330" s="6" t="s">
        <v>206</v>
      </c>
      <c r="B330" s="17">
        <v>93</v>
      </c>
    </row>
    <row r="331" spans="1:2">
      <c r="A331" s="6" t="s">
        <v>122</v>
      </c>
      <c r="B331" s="17">
        <v>93</v>
      </c>
    </row>
    <row r="332" spans="1:2">
      <c r="A332" s="6" t="s">
        <v>69</v>
      </c>
      <c r="B332" s="17">
        <v>92</v>
      </c>
    </row>
    <row r="333" spans="1:2">
      <c r="A333" s="6" t="s">
        <v>145</v>
      </c>
      <c r="B333" s="17">
        <v>92</v>
      </c>
    </row>
    <row r="334" spans="1:2">
      <c r="A334" s="6" t="s">
        <v>99</v>
      </c>
      <c r="B334" s="17">
        <v>92</v>
      </c>
    </row>
    <row r="335" spans="1:2">
      <c r="A335" s="6" t="s">
        <v>137</v>
      </c>
      <c r="B335" s="17">
        <v>91</v>
      </c>
    </row>
    <row r="336" spans="1:2">
      <c r="A336" s="6" t="s">
        <v>116</v>
      </c>
      <c r="B336" s="17">
        <v>91</v>
      </c>
    </row>
    <row r="337" spans="1:2">
      <c r="A337" s="6" t="s">
        <v>318</v>
      </c>
      <c r="B337" s="17">
        <v>90</v>
      </c>
    </row>
    <row r="338" spans="1:2">
      <c r="A338" s="6" t="s">
        <v>177</v>
      </c>
      <c r="B338" s="17">
        <v>89</v>
      </c>
    </row>
    <row r="339" spans="1:2">
      <c r="A339" s="6" t="s">
        <v>152</v>
      </c>
      <c r="B339" s="17">
        <v>88</v>
      </c>
    </row>
    <row r="340" spans="1:2">
      <c r="A340" s="6" t="s">
        <v>327</v>
      </c>
      <c r="B340" s="17">
        <v>87</v>
      </c>
    </row>
    <row r="341" spans="1:2">
      <c r="A341" s="6" t="s">
        <v>166</v>
      </c>
      <c r="B341" s="17">
        <v>83</v>
      </c>
    </row>
    <row r="342" spans="1:2">
      <c r="A342" s="6" t="s">
        <v>191</v>
      </c>
      <c r="B342" s="17">
        <v>82</v>
      </c>
    </row>
    <row r="343" spans="1:2">
      <c r="A343" s="6" t="s">
        <v>149</v>
      </c>
      <c r="B343" s="17">
        <v>79</v>
      </c>
    </row>
    <row r="344" spans="1:2">
      <c r="A344" s="6" t="s">
        <v>141</v>
      </c>
      <c r="B344" s="17">
        <v>78</v>
      </c>
    </row>
    <row r="345" spans="1:2">
      <c r="A345" s="6" t="s">
        <v>234</v>
      </c>
      <c r="B345" s="17">
        <v>76</v>
      </c>
    </row>
    <row r="346" spans="1:2">
      <c r="A346" s="6" t="s">
        <v>4442</v>
      </c>
      <c r="B346" s="17">
        <v>3000</v>
      </c>
    </row>
    <row r="373" spans="1:4">
      <c r="A373" s="5" t="s">
        <v>4441</v>
      </c>
      <c r="B373" t="s">
        <v>4452</v>
      </c>
    </row>
    <row r="374" spans="1:4">
      <c r="A374" s="6" t="s">
        <v>162</v>
      </c>
      <c r="B374" s="17">
        <v>449</v>
      </c>
      <c r="C374" t="s">
        <v>4528</v>
      </c>
      <c r="D374">
        <f>IFERROR(
 GETPIVOTDATA("Accidents",A373)
 - IFERROR(GETPIVOTDATA("Accidents",A373,"Vehicle Type Involved","Pedestrian"),0),
0)</f>
        <v>2581</v>
      </c>
    </row>
    <row r="375" spans="1:4">
      <c r="A375" s="6" t="s">
        <v>86</v>
      </c>
      <c r="B375" s="17">
        <v>442</v>
      </c>
      <c r="C375" t="s">
        <v>4531</v>
      </c>
      <c r="D375" s="4">
        <f>IFERROR(
 (IFERROR(GETPIVOTDATA("Accidents",A373,"Vehicle Type Involved","Car"),0)
 / IFERROR(GETPIVOTDATA("Accidents",A373),0)) * 100,
0)</f>
        <v>13.100000000000001</v>
      </c>
    </row>
    <row r="376" spans="1:4">
      <c r="A376" s="6" t="s">
        <v>128</v>
      </c>
      <c r="B376" s="17">
        <v>393</v>
      </c>
      <c r="C376" t="s">
        <v>4529</v>
      </c>
      <c r="D376" s="4">
        <f>IFERROR(
 (IFERROR(GETPIVOTDATA("Accidents",A373,"Vehicle Type Involved","Two-Wheeler"),0)
 / IFERROR(GETPIVOTDATA("Accidents",A373),0)) * 100,
0)</f>
        <v>14.233333333333334</v>
      </c>
    </row>
    <row r="377" spans="1:4">
      <c r="A377" s="6" t="s">
        <v>38</v>
      </c>
      <c r="B377" s="17">
        <v>421</v>
      </c>
      <c r="C377" t="s">
        <v>4530</v>
      </c>
      <c r="D377" t="str" cm="1">
        <f t="array" ref="D377">IFERROR(
 _xlfn.TEXTJOIN(", ", TRUE,
  IF(
   (A374:A380&lt;&gt;"Grand Total")*
   (B374:B380=MAX(_xlfn._xlws.FILTER(B374:B380,A374:A380&lt;&gt;"Grand Total"))),
   A374:A380,
  "")
 ),
"0")</f>
        <v>Auto-Rickshaw, Truck</v>
      </c>
    </row>
    <row r="378" spans="1:4">
      <c r="A378" s="6" t="s">
        <v>71</v>
      </c>
      <c r="B378" s="17">
        <v>419</v>
      </c>
    </row>
    <row r="379" spans="1:4">
      <c r="A379" s="6" t="s">
        <v>60</v>
      </c>
      <c r="B379" s="17">
        <v>449</v>
      </c>
    </row>
    <row r="380" spans="1:4">
      <c r="A380" s="6" t="s">
        <v>113</v>
      </c>
      <c r="B380" s="17">
        <v>427</v>
      </c>
    </row>
    <row r="381" spans="1:4">
      <c r="A381" s="6" t="s">
        <v>4442</v>
      </c>
      <c r="B381" s="17">
        <v>3000</v>
      </c>
    </row>
    <row r="387" spans="1:4">
      <c r="A387" s="5" t="s">
        <v>4441</v>
      </c>
      <c r="B387" t="s">
        <v>4452</v>
      </c>
    </row>
    <row r="388" spans="1:4">
      <c r="A388" s="6" t="s">
        <v>119</v>
      </c>
      <c r="B388" s="17">
        <v>574</v>
      </c>
      <c r="C388" t="s">
        <v>4532</v>
      </c>
      <c r="D388" s="4">
        <f>IFERROR(
 (IFERROR(GETPIVOTDATA("Accidents",A387,"Weather Conditions","Clear"),0)
 / IFERROR(GETPIVOTDATA("Accidents",A387),0)) * 100,
0)</f>
        <v>19.133333333333333</v>
      </c>
    </row>
    <row r="389" spans="1:4">
      <c r="A389" s="6" t="s">
        <v>72</v>
      </c>
      <c r="B389" s="17">
        <v>576</v>
      </c>
      <c r="C389" t="s">
        <v>4533</v>
      </c>
      <c r="D389" s="4">
        <f>IFERROR(
 (IFERROR(GETPIVOTDATA("Accidents",A387,"Weather Conditions","Rainy"),0)
 / IFERROR(GETPIVOTDATA("Accidents",A387),0)) * 100,
0)</f>
        <v>21.033333333333335</v>
      </c>
    </row>
    <row r="390" spans="1:4">
      <c r="A390" s="6" t="s">
        <v>39</v>
      </c>
      <c r="B390" s="17">
        <v>608</v>
      </c>
    </row>
    <row r="391" spans="1:4">
      <c r="A391" s="6" t="s">
        <v>87</v>
      </c>
      <c r="B391" s="17">
        <v>631</v>
      </c>
    </row>
    <row r="392" spans="1:4">
      <c r="A392" s="6" t="s">
        <v>103</v>
      </c>
      <c r="B392" s="17">
        <v>611</v>
      </c>
    </row>
    <row r="393" spans="1:4">
      <c r="A393" s="6" t="s">
        <v>4442</v>
      </c>
      <c r="B393" s="17">
        <v>3000</v>
      </c>
    </row>
    <row r="401" spans="1:7">
      <c r="A401" s="5" t="s">
        <v>4452</v>
      </c>
      <c r="B401" s="5" t="s">
        <v>4477</v>
      </c>
    </row>
    <row r="402" spans="1:7">
      <c r="A402" s="5" t="s">
        <v>4441</v>
      </c>
      <c r="B402" t="s">
        <v>50</v>
      </c>
      <c r="C402" t="s">
        <v>59</v>
      </c>
      <c r="D402" t="s">
        <v>37</v>
      </c>
      <c r="E402" t="s">
        <v>4442</v>
      </c>
      <c r="F402" t="s">
        <v>4534</v>
      </c>
      <c r="G402" s="16">
        <f>IFERROR(
 (IFERROR(GETPIVOTDATA("Accidents",A402,"Lighting Conditions","Daylight"),0)
 / IFERROR(GETPIVOTDATA("Accidents",A402),0)) * 100,
0)</f>
        <v>25.1</v>
      </c>
    </row>
    <row r="403" spans="1:7">
      <c r="A403" s="6" t="s">
        <v>42</v>
      </c>
      <c r="B403" s="17">
        <v>254</v>
      </c>
      <c r="C403" s="17">
        <v>259</v>
      </c>
      <c r="D403" s="17">
        <v>250</v>
      </c>
      <c r="E403" s="17">
        <v>763</v>
      </c>
      <c r="F403" t="s">
        <v>4535</v>
      </c>
      <c r="G403" s="4">
        <f>IFERROR(
 (
   (IFERROR(GETPIVOTDATA("Accidents",$A$402,"Lighting Conditions","Dark","Accident Severity","Fatal"),0)
   +IFERROR(GETPIVOTDATA("Accidents",$A$402,"Lighting Conditions","Dawn","Accident Severity","Fatal"),0)
   +IFERROR(GETPIVOTDATA("Accidents",$A$402,"Lighting Conditions","Dusk","Accident Severity","Fatal"),0))
  /
   (IFERROR(GETPIVOTDATA("Accidents",$A$402,"Lighting Conditions","Dark"),0)
   +IFERROR(GETPIVOTDATA("Accidents",$A$402,"Lighting Conditions","Dawn"),0)
   +IFERROR(GETPIVOTDATA("Accidents",$A$402,"Lighting Conditions","Dusk"),0))
  *100
 ),
0)</f>
        <v>32.176234979973295</v>
      </c>
    </row>
    <row r="404" spans="1:7">
      <c r="A404" s="6" t="s">
        <v>74</v>
      </c>
      <c r="B404" s="17">
        <v>221</v>
      </c>
      <c r="C404" s="17">
        <v>256</v>
      </c>
      <c r="D404" s="17">
        <v>248</v>
      </c>
      <c r="E404" s="17">
        <v>725</v>
      </c>
    </row>
    <row r="405" spans="1:7">
      <c r="A405" s="6" t="s">
        <v>105</v>
      </c>
      <c r="B405" s="17">
        <v>262</v>
      </c>
      <c r="C405" s="17">
        <v>252</v>
      </c>
      <c r="D405" s="17">
        <v>239</v>
      </c>
      <c r="E405" s="17">
        <v>753</v>
      </c>
    </row>
    <row r="406" spans="1:7">
      <c r="A406" s="6" t="s">
        <v>63</v>
      </c>
      <c r="B406" s="17">
        <v>248</v>
      </c>
      <c r="C406" s="17">
        <v>267</v>
      </c>
      <c r="D406" s="17">
        <v>244</v>
      </c>
      <c r="E406" s="17">
        <v>759</v>
      </c>
    </row>
    <row r="407" spans="1:7">
      <c r="A407" s="6" t="s">
        <v>4442</v>
      </c>
      <c r="B407" s="17">
        <v>985</v>
      </c>
      <c r="C407" s="17">
        <v>1034</v>
      </c>
      <c r="D407" s="17">
        <v>981</v>
      </c>
      <c r="E407" s="17">
        <v>3000</v>
      </c>
    </row>
    <row r="414" spans="1:7">
      <c r="A414" s="5" t="s">
        <v>4441</v>
      </c>
      <c r="B414" t="s">
        <v>4452</v>
      </c>
      <c r="C414" t="s">
        <v>4540</v>
      </c>
      <c r="D414" s="4">
        <f>IFERROR(
 (
  IFERROR(GETPIVOTDATA("Accidents",A414,"Road Type","National Highway"),0)
  + IFERROR(GETPIVOTDATA("Accidents",A414,"Road Type","State Highway"),0)
 )
 / IFERROR(GETPIVOTDATA("Accidents",A414),0) * 100,
0)</f>
        <v>50.666666666666671</v>
      </c>
    </row>
    <row r="415" spans="1:7">
      <c r="A415" s="6" t="s">
        <v>40</v>
      </c>
      <c r="B415" s="17">
        <v>749</v>
      </c>
      <c r="C415" t="s">
        <v>4539</v>
      </c>
      <c r="D415" s="4">
        <f>IFERROR(
 (IFERROR(GETPIVOTDATA("Accidents",A414,"Road Type","Urban Road"),0)
 / IFERROR(GETPIVOTDATA("Accidents",A414),0)) * 100,
0)</f>
        <v>23.733333333333334</v>
      </c>
    </row>
    <row r="416" spans="1:7">
      <c r="A416" s="6" t="s">
        <v>88</v>
      </c>
      <c r="B416" s="17">
        <v>771</v>
      </c>
      <c r="C416" t="s">
        <v>4538</v>
      </c>
      <c r="D416" s="4">
        <f>IFERROR(GETPIVOTDATA("Accidents",A414,"Road Type","Village Road")/GETPIVOTDATA("Accidents",A414)*100,0)</f>
        <v>25.6</v>
      </c>
    </row>
    <row r="417" spans="1:8">
      <c r="A417" s="6" t="s">
        <v>61</v>
      </c>
      <c r="B417" s="17">
        <v>712</v>
      </c>
    </row>
    <row r="418" spans="1:8">
      <c r="A418" s="6" t="s">
        <v>104</v>
      </c>
      <c r="B418" s="17">
        <v>768</v>
      </c>
    </row>
    <row r="419" spans="1:8">
      <c r="A419" s="6" t="s">
        <v>4442</v>
      </c>
      <c r="B419" s="17">
        <v>3000</v>
      </c>
    </row>
    <row r="424" spans="1:8">
      <c r="A424" s="5" t="s">
        <v>4441</v>
      </c>
      <c r="B424" t="s">
        <v>4434</v>
      </c>
    </row>
    <row r="425" spans="1:8">
      <c r="A425" s="6" t="s">
        <v>120</v>
      </c>
      <c r="B425" s="17">
        <v>711</v>
      </c>
    </row>
    <row r="426" spans="1:8">
      <c r="A426" s="6" t="s">
        <v>62</v>
      </c>
      <c r="B426" s="17">
        <v>761</v>
      </c>
      <c r="G426" t="s">
        <v>4536</v>
      </c>
      <c r="H426" s="4">
        <f>IFERROR(
(
  IFERROR(GETPIVOTDATA("Total Accidents",A424,"Road Condition","Wet"),0)
  + IFERROR(GETPIVOTDATA("Total Accidents",A424,"Road Condition","Damaged"),0)
  + IFERROR(GETPIVOTDATA("Total Accidents",A424,"Road Condition","Under Construction"),0)
)
/
IFERROR(GETPIVOTDATA("Total Accidents",A424),0)
*100,
0)</f>
        <v>74.633333333333326</v>
      </c>
    </row>
    <row r="427" spans="1:8">
      <c r="A427" s="6" t="s">
        <v>73</v>
      </c>
      <c r="B427" s="17">
        <v>778</v>
      </c>
    </row>
    <row r="428" spans="1:8">
      <c r="A428" s="6" t="s">
        <v>41</v>
      </c>
      <c r="B428" s="17">
        <v>750</v>
      </c>
    </row>
    <row r="429" spans="1:8">
      <c r="A429" s="6" t="s">
        <v>4442</v>
      </c>
      <c r="B429" s="17">
        <v>3000</v>
      </c>
    </row>
    <row r="436" spans="1:6">
      <c r="A436" s="5" t="s">
        <v>4441</v>
      </c>
      <c r="B436" t="s">
        <v>4452</v>
      </c>
    </row>
    <row r="437" spans="1:6">
      <c r="A437" s="6" t="s">
        <v>106</v>
      </c>
      <c r="B437" s="17">
        <v>736</v>
      </c>
      <c r="E437" t="s">
        <v>4537</v>
      </c>
      <c r="F437" s="4">
        <f>IFERROR(
(
  IFERROR(GETPIVOTDATA("Accidents",A436,"Traffic Control Presence","Signals"),0)
  + IFERROR(GETPIVOTDATA("Accidents",A436,"Traffic Control Presence","Signs"),0)
  + IFERROR(GETPIVOTDATA("Accidents",A436,"Traffic Control Presence","Police Checkpost"),0)
)
/
IFERROR(GETPIVOTDATA("Accidents",A436),0)
*100,
0)</f>
        <v>76.133333333333326</v>
      </c>
    </row>
    <row r="438" spans="1:6">
      <c r="A438" s="6" t="s">
        <v>89</v>
      </c>
      <c r="B438" s="17">
        <v>736</v>
      </c>
    </row>
    <row r="439" spans="1:6">
      <c r="A439" s="6" t="s">
        <v>43</v>
      </c>
      <c r="B439" s="17">
        <v>812</v>
      </c>
    </row>
    <row r="440" spans="1:6">
      <c r="A440" s="6" t="s">
        <v>33</v>
      </c>
      <c r="B440" s="17">
        <v>716</v>
      </c>
    </row>
    <row r="441" spans="1:6">
      <c r="A441" s="6" t="s">
        <v>4442</v>
      </c>
      <c r="B441" s="17">
        <v>3000</v>
      </c>
    </row>
  </sheetData>
  <pageMargins left="0.7" right="0.7" top="0.75" bottom="0.75" header="0.3" footer="0.3"/>
  <drawing r:id="rId34"/>
  <extLst>
    <ext xmlns:x15="http://schemas.microsoft.com/office/spreadsheetml/2010/11/main" uri="{7E03D99C-DC04-49d9-9315-930204A7B6E9}">
      <x15:timelineRefs>
        <x15:timelineRef r:id="rId35"/>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378B-3F16-4B54-8F60-10B5157354EE}">
  <sheetPr codeName="Sheet5"/>
  <dimension ref="A3:AF917"/>
  <sheetViews>
    <sheetView topLeftCell="A879" zoomScale="112" workbookViewId="0">
      <selection activeCell="O892" sqref="O892"/>
    </sheetView>
  </sheetViews>
  <sheetFormatPr defaultRowHeight="14.4"/>
  <cols>
    <col min="1" max="1" width="15.33203125" bestFit="1" customWidth="1"/>
    <col min="2" max="2" width="9.21875" bestFit="1" customWidth="1"/>
    <col min="3" max="3" width="6.109375" bestFit="1" customWidth="1"/>
    <col min="4" max="4" width="7.109375" bestFit="1" customWidth="1"/>
    <col min="5" max="5" width="10.77734375" bestFit="1" customWidth="1"/>
    <col min="6" max="6" width="7.109375" bestFit="1" customWidth="1"/>
    <col min="7" max="7" width="10.77734375" bestFit="1" customWidth="1"/>
    <col min="8" max="8" width="8.5546875" bestFit="1" customWidth="1"/>
    <col min="9" max="9" width="10.77734375" bestFit="1" customWidth="1"/>
    <col min="10" max="10" width="6.88671875" customWidth="1"/>
    <col min="11" max="13" width="3" bestFit="1" customWidth="1"/>
    <col min="14" max="14" width="12" bestFit="1" customWidth="1"/>
    <col min="15" max="15" width="10.109375" bestFit="1" customWidth="1"/>
    <col min="16" max="26" width="3" bestFit="1" customWidth="1"/>
    <col min="27" max="27" width="12.77734375" bestFit="1" customWidth="1"/>
    <col min="28" max="28" width="18.21875" bestFit="1" customWidth="1"/>
    <col min="29" max="29" width="15.5546875" bestFit="1" customWidth="1"/>
    <col min="30" max="30" width="6.109375" bestFit="1" customWidth="1"/>
    <col min="31" max="31" width="7.109375" bestFit="1" customWidth="1"/>
    <col min="32" max="32" width="10.77734375" bestFit="1" customWidth="1"/>
    <col min="33" max="39" width="3" bestFit="1" customWidth="1"/>
    <col min="40" max="40" width="12.6640625" bestFit="1" customWidth="1"/>
    <col min="41" max="41" width="12.88671875" bestFit="1" customWidth="1"/>
    <col min="42" max="52" width="3" bestFit="1" customWidth="1"/>
    <col min="53" max="53" width="15.6640625" bestFit="1" customWidth="1"/>
    <col min="54" max="54" width="10.77734375" bestFit="1" customWidth="1"/>
    <col min="55" max="65" width="3" bestFit="1" customWidth="1"/>
    <col min="66" max="66" width="13.5546875" bestFit="1" customWidth="1"/>
    <col min="67" max="67" width="8.109375" bestFit="1" customWidth="1"/>
    <col min="68" max="78" width="3" bestFit="1" customWidth="1"/>
    <col min="79" max="79" width="10.77734375" bestFit="1" customWidth="1"/>
    <col min="80" max="80" width="10.5546875" bestFit="1" customWidth="1"/>
    <col min="81" max="91" width="3" bestFit="1" customWidth="1"/>
    <col min="92" max="92" width="13.33203125" bestFit="1" customWidth="1"/>
    <col min="93" max="93" width="10.77734375" bestFit="1" customWidth="1"/>
  </cols>
  <sheetData>
    <row r="3" spans="1:2">
      <c r="A3" s="5" t="s">
        <v>4441</v>
      </c>
      <c r="B3" t="s">
        <v>4452</v>
      </c>
    </row>
    <row r="4" spans="1:2">
      <c r="A4" s="6">
        <v>2018</v>
      </c>
      <c r="B4" s="17">
        <v>479</v>
      </c>
    </row>
    <row r="5" spans="1:2">
      <c r="A5" s="6">
        <v>2019</v>
      </c>
      <c r="B5" s="17">
        <v>468</v>
      </c>
    </row>
    <row r="6" spans="1:2">
      <c r="A6" s="6">
        <v>2020</v>
      </c>
      <c r="B6" s="17">
        <v>526</v>
      </c>
    </row>
    <row r="7" spans="1:2">
      <c r="A7" s="6">
        <v>2021</v>
      </c>
      <c r="B7" s="17">
        <v>522</v>
      </c>
    </row>
    <row r="8" spans="1:2">
      <c r="A8" s="6">
        <v>2022</v>
      </c>
      <c r="B8" s="17">
        <v>521</v>
      </c>
    </row>
    <row r="9" spans="1:2">
      <c r="A9" s="6">
        <v>2023</v>
      </c>
      <c r="B9" s="17">
        <v>484</v>
      </c>
    </row>
    <row r="10" spans="1:2">
      <c r="A10" s="6" t="s">
        <v>4442</v>
      </c>
      <c r="B10" s="17">
        <v>3000</v>
      </c>
    </row>
    <row r="19" spans="1:3">
      <c r="A19" s="5" t="s">
        <v>4441</v>
      </c>
      <c r="B19" t="s">
        <v>4524</v>
      </c>
      <c r="C19" t="s">
        <v>4525</v>
      </c>
    </row>
    <row r="20" spans="1:3">
      <c r="A20" s="6" t="s">
        <v>50</v>
      </c>
      <c r="B20" s="17">
        <v>4999</v>
      </c>
      <c r="C20" s="17">
        <v>2384</v>
      </c>
    </row>
    <row r="21" spans="1:3">
      <c r="A21" s="6" t="s">
        <v>59</v>
      </c>
      <c r="B21" s="17">
        <v>5182</v>
      </c>
      <c r="C21" s="17">
        <v>2531</v>
      </c>
    </row>
    <row r="22" spans="1:3">
      <c r="A22" s="6" t="s">
        <v>37</v>
      </c>
      <c r="B22" s="17">
        <v>5017</v>
      </c>
      <c r="C22" s="17">
        <v>2451</v>
      </c>
    </row>
    <row r="23" spans="1:3">
      <c r="A23" s="6" t="s">
        <v>4442</v>
      </c>
      <c r="B23" s="17">
        <v>15198</v>
      </c>
      <c r="C23" s="17">
        <v>7366</v>
      </c>
    </row>
    <row r="30" spans="1:3">
      <c r="A30" s="5" t="s">
        <v>4441</v>
      </c>
      <c r="B30" t="s">
        <v>4452</v>
      </c>
    </row>
    <row r="31" spans="1:3">
      <c r="A31" s="6" t="s">
        <v>50</v>
      </c>
      <c r="B31" s="17">
        <v>985</v>
      </c>
    </row>
    <row r="32" spans="1:3">
      <c r="A32" s="6" t="s">
        <v>59</v>
      </c>
      <c r="B32" s="17">
        <v>1034</v>
      </c>
    </row>
    <row r="33" spans="1:2">
      <c r="A33" s="6" t="s">
        <v>37</v>
      </c>
      <c r="B33" s="17">
        <v>981</v>
      </c>
    </row>
    <row r="34" spans="1:2">
      <c r="A34" s="6" t="s">
        <v>4442</v>
      </c>
      <c r="B34" s="17">
        <v>3000</v>
      </c>
    </row>
    <row r="38" spans="1:2">
      <c r="A38" s="5" t="s">
        <v>4441</v>
      </c>
      <c r="B38" t="s">
        <v>4460</v>
      </c>
    </row>
    <row r="39" spans="1:2">
      <c r="A39" s="6" t="s">
        <v>135</v>
      </c>
      <c r="B39" s="17">
        <v>597</v>
      </c>
    </row>
    <row r="40" spans="1:2">
      <c r="A40" s="6" t="s">
        <v>114</v>
      </c>
      <c r="B40" s="17">
        <v>470</v>
      </c>
    </row>
    <row r="41" spans="1:2">
      <c r="A41" s="6" t="s">
        <v>78</v>
      </c>
      <c r="B41" s="17">
        <v>894</v>
      </c>
    </row>
    <row r="42" spans="1:2">
      <c r="A42" s="6" t="s">
        <v>47</v>
      </c>
      <c r="B42" s="17">
        <v>1039</v>
      </c>
    </row>
    <row r="43" spans="1:2">
      <c r="A43" s="6" t="s">
        <v>4442</v>
      </c>
      <c r="B43" s="17">
        <v>3000</v>
      </c>
    </row>
    <row r="46" spans="1:2">
      <c r="A46" s="5" t="s">
        <v>4441</v>
      </c>
      <c r="B46" t="s">
        <v>4460</v>
      </c>
    </row>
    <row r="47" spans="1:2">
      <c r="A47" s="6" t="s">
        <v>65</v>
      </c>
      <c r="B47" s="17">
        <v>947</v>
      </c>
    </row>
    <row r="48" spans="1:2">
      <c r="A48" s="6" t="s">
        <v>48</v>
      </c>
      <c r="B48" s="17">
        <v>1048</v>
      </c>
    </row>
    <row r="49" spans="1:2">
      <c r="A49" s="6" t="s">
        <v>79</v>
      </c>
      <c r="B49" s="17">
        <v>1005</v>
      </c>
    </row>
    <row r="50" spans="1:2">
      <c r="A50" s="6" t="s">
        <v>4442</v>
      </c>
      <c r="B50" s="17">
        <v>3000</v>
      </c>
    </row>
    <row r="53" spans="1:2">
      <c r="A53" s="5" t="s">
        <v>4441</v>
      </c>
      <c r="B53" t="s">
        <v>4452</v>
      </c>
    </row>
    <row r="54" spans="1:2">
      <c r="A54" s="6" t="s">
        <v>56</v>
      </c>
      <c r="B54" s="17">
        <v>256</v>
      </c>
    </row>
    <row r="55" spans="1:2">
      <c r="A55" s="6" t="s">
        <v>171</v>
      </c>
      <c r="B55" s="17">
        <v>240</v>
      </c>
    </row>
    <row r="56" spans="1:2">
      <c r="A56" s="6" t="s">
        <v>192</v>
      </c>
      <c r="B56" s="17">
        <v>266</v>
      </c>
    </row>
    <row r="57" spans="1:2">
      <c r="A57" s="6" t="s">
        <v>130</v>
      </c>
      <c r="B57" s="17">
        <v>236</v>
      </c>
    </row>
    <row r="58" spans="1:2">
      <c r="A58" s="6" t="s">
        <v>34</v>
      </c>
      <c r="B58" s="17">
        <v>246</v>
      </c>
    </row>
    <row r="59" spans="1:2">
      <c r="A59" s="6" t="s">
        <v>83</v>
      </c>
      <c r="B59" s="17">
        <v>262</v>
      </c>
    </row>
    <row r="60" spans="1:2">
      <c r="A60" s="6" t="s">
        <v>124</v>
      </c>
      <c r="B60" s="17">
        <v>236</v>
      </c>
    </row>
    <row r="61" spans="1:2">
      <c r="A61" s="6" t="s">
        <v>94</v>
      </c>
      <c r="B61" s="17">
        <v>247</v>
      </c>
    </row>
    <row r="62" spans="1:2">
      <c r="A62" s="6" t="s">
        <v>138</v>
      </c>
      <c r="B62" s="17">
        <v>240</v>
      </c>
    </row>
    <row r="63" spans="1:2">
      <c r="A63" s="6" t="s">
        <v>111</v>
      </c>
      <c r="B63" s="17">
        <v>261</v>
      </c>
    </row>
    <row r="64" spans="1:2">
      <c r="A64" s="6" t="s">
        <v>100</v>
      </c>
      <c r="B64" s="17">
        <v>250</v>
      </c>
    </row>
    <row r="65" spans="1:9">
      <c r="A65" s="6" t="s">
        <v>117</v>
      </c>
      <c r="B65" s="17">
        <v>260</v>
      </c>
    </row>
    <row r="66" spans="1:9">
      <c r="A66" s="6" t="s">
        <v>4442</v>
      </c>
      <c r="B66" s="17">
        <v>3000</v>
      </c>
    </row>
    <row r="69" spans="1:9">
      <c r="B69" s="5" t="s">
        <v>4477</v>
      </c>
    </row>
    <row r="70" spans="1:9">
      <c r="B70" t="s">
        <v>154</v>
      </c>
      <c r="C70" t="s">
        <v>35</v>
      </c>
      <c r="D70" t="s">
        <v>101</v>
      </c>
      <c r="E70" t="s">
        <v>57</v>
      </c>
      <c r="F70" t="s">
        <v>95</v>
      </c>
      <c r="G70" t="s">
        <v>146</v>
      </c>
      <c r="H70" t="s">
        <v>84</v>
      </c>
      <c r="I70" t="s">
        <v>4442</v>
      </c>
    </row>
    <row r="71" spans="1:9">
      <c r="A71" t="s">
        <v>4452</v>
      </c>
      <c r="B71" s="17">
        <v>423</v>
      </c>
      <c r="C71" s="17">
        <v>427</v>
      </c>
      <c r="D71" s="17">
        <v>402</v>
      </c>
      <c r="E71" s="17">
        <v>468</v>
      </c>
      <c r="F71" s="17">
        <v>438</v>
      </c>
      <c r="G71" s="17">
        <v>423</v>
      </c>
      <c r="H71" s="17">
        <v>419</v>
      </c>
      <c r="I71" s="17">
        <v>3000</v>
      </c>
    </row>
    <row r="81" spans="1:5">
      <c r="A81" s="5" t="s">
        <v>4441</v>
      </c>
      <c r="B81" t="s">
        <v>4460</v>
      </c>
    </row>
    <row r="82" spans="1:5">
      <c r="A82" s="6" t="s">
        <v>4445</v>
      </c>
      <c r="B82" s="17">
        <v>479</v>
      </c>
    </row>
    <row r="83" spans="1:5">
      <c r="A83" s="6" t="s">
        <v>4446</v>
      </c>
      <c r="B83" s="17">
        <v>468</v>
      </c>
    </row>
    <row r="84" spans="1:5">
      <c r="A84" s="6" t="s">
        <v>4447</v>
      </c>
      <c r="B84" s="17">
        <v>526</v>
      </c>
    </row>
    <row r="85" spans="1:5">
      <c r="A85" s="6" t="s">
        <v>4448</v>
      </c>
      <c r="B85" s="17">
        <v>522</v>
      </c>
    </row>
    <row r="86" spans="1:5">
      <c r="A86" s="6" t="s">
        <v>4449</v>
      </c>
      <c r="B86" s="17">
        <v>521</v>
      </c>
    </row>
    <row r="87" spans="1:5">
      <c r="A87" s="6" t="s">
        <v>4450</v>
      </c>
      <c r="B87" s="17">
        <v>484</v>
      </c>
    </row>
    <row r="88" spans="1:5">
      <c r="A88" s="6" t="s">
        <v>4442</v>
      </c>
      <c r="B88" s="17">
        <v>3000</v>
      </c>
    </row>
    <row r="91" spans="1:5">
      <c r="A91" s="5" t="s">
        <v>4460</v>
      </c>
      <c r="B91" s="5" t="s">
        <v>4477</v>
      </c>
    </row>
    <row r="92" spans="1:5">
      <c r="A92" s="5" t="s">
        <v>4441</v>
      </c>
      <c r="B92" t="s">
        <v>50</v>
      </c>
      <c r="C92" t="s">
        <v>59</v>
      </c>
      <c r="D92" t="s">
        <v>37</v>
      </c>
      <c r="E92" t="s">
        <v>4442</v>
      </c>
    </row>
    <row r="93" spans="1:5">
      <c r="A93" s="6">
        <v>2018</v>
      </c>
      <c r="B93" s="17">
        <v>155</v>
      </c>
      <c r="C93" s="17">
        <v>167</v>
      </c>
      <c r="D93" s="17">
        <v>157</v>
      </c>
      <c r="E93" s="17">
        <v>479</v>
      </c>
    </row>
    <row r="94" spans="1:5">
      <c r="A94" s="6">
        <v>2019</v>
      </c>
      <c r="B94" s="17">
        <v>134</v>
      </c>
      <c r="C94" s="17">
        <v>162</v>
      </c>
      <c r="D94" s="17">
        <v>172</v>
      </c>
      <c r="E94" s="17">
        <v>468</v>
      </c>
    </row>
    <row r="95" spans="1:5">
      <c r="A95" s="6">
        <v>2020</v>
      </c>
      <c r="B95" s="17">
        <v>163</v>
      </c>
      <c r="C95" s="17">
        <v>187</v>
      </c>
      <c r="D95" s="17">
        <v>176</v>
      </c>
      <c r="E95" s="17">
        <v>526</v>
      </c>
    </row>
    <row r="96" spans="1:5">
      <c r="A96" s="6">
        <v>2021</v>
      </c>
      <c r="B96" s="17">
        <v>184</v>
      </c>
      <c r="C96" s="17">
        <v>170</v>
      </c>
      <c r="D96" s="17">
        <v>168</v>
      </c>
      <c r="E96" s="17">
        <v>522</v>
      </c>
    </row>
    <row r="97" spans="1:5">
      <c r="A97" s="6">
        <v>2022</v>
      </c>
      <c r="B97" s="17">
        <v>168</v>
      </c>
      <c r="C97" s="17">
        <v>177</v>
      </c>
      <c r="D97" s="17">
        <v>176</v>
      </c>
      <c r="E97" s="17">
        <v>521</v>
      </c>
    </row>
    <row r="98" spans="1:5">
      <c r="A98" s="6">
        <v>2023</v>
      </c>
      <c r="B98" s="17">
        <v>181</v>
      </c>
      <c r="C98" s="17">
        <v>171</v>
      </c>
      <c r="D98" s="17">
        <v>132</v>
      </c>
      <c r="E98" s="17">
        <v>484</v>
      </c>
    </row>
    <row r="99" spans="1:5">
      <c r="A99" s="6" t="s">
        <v>4442</v>
      </c>
      <c r="B99" s="17">
        <v>985</v>
      </c>
      <c r="C99" s="17">
        <v>1034</v>
      </c>
      <c r="D99" s="17">
        <v>981</v>
      </c>
      <c r="E99" s="17">
        <v>3000</v>
      </c>
    </row>
    <row r="104" spans="1:5">
      <c r="A104" s="5" t="s">
        <v>4441</v>
      </c>
      <c r="B104" t="s">
        <v>4456</v>
      </c>
    </row>
    <row r="105" spans="1:5">
      <c r="A105" s="6" t="s">
        <v>50</v>
      </c>
      <c r="B105" s="17">
        <v>4999</v>
      </c>
    </row>
    <row r="106" spans="1:5">
      <c r="A106" s="6" t="s">
        <v>59</v>
      </c>
      <c r="B106" s="17">
        <v>5182</v>
      </c>
    </row>
    <row r="107" spans="1:5">
      <c r="A107" s="6" t="s">
        <v>37</v>
      </c>
      <c r="B107" s="17">
        <v>5017</v>
      </c>
    </row>
    <row r="108" spans="1:5">
      <c r="A108" s="6" t="s">
        <v>4442</v>
      </c>
      <c r="B108" s="17">
        <v>15198</v>
      </c>
    </row>
    <row r="111" spans="1:5">
      <c r="A111" s="5" t="s">
        <v>4441</v>
      </c>
      <c r="B111" t="s">
        <v>4460</v>
      </c>
      <c r="C111" t="s">
        <v>4437</v>
      </c>
    </row>
    <row r="112" spans="1:5">
      <c r="A112" s="6">
        <v>2018</v>
      </c>
      <c r="B112" s="17">
        <v>479</v>
      </c>
      <c r="C112" s="17">
        <v>1145</v>
      </c>
    </row>
    <row r="113" spans="1:5">
      <c r="A113" s="6">
        <v>2019</v>
      </c>
      <c r="B113" s="17">
        <v>468</v>
      </c>
      <c r="C113" s="17">
        <v>1146</v>
      </c>
    </row>
    <row r="114" spans="1:5">
      <c r="A114" s="6">
        <v>2020</v>
      </c>
      <c r="B114" s="17">
        <v>526</v>
      </c>
      <c r="C114" s="17">
        <v>1326</v>
      </c>
    </row>
    <row r="115" spans="1:5">
      <c r="A115" s="6">
        <v>2021</v>
      </c>
      <c r="B115" s="17">
        <v>522</v>
      </c>
      <c r="C115" s="17">
        <v>1334</v>
      </c>
    </row>
    <row r="116" spans="1:5">
      <c r="A116" s="6">
        <v>2022</v>
      </c>
      <c r="B116" s="17">
        <v>521</v>
      </c>
      <c r="C116" s="17">
        <v>1245</v>
      </c>
    </row>
    <row r="117" spans="1:5">
      <c r="A117" s="6">
        <v>2023</v>
      </c>
      <c r="B117" s="17">
        <v>484</v>
      </c>
      <c r="C117" s="17">
        <v>1170</v>
      </c>
    </row>
    <row r="118" spans="1:5">
      <c r="A118" s="6" t="s">
        <v>4442</v>
      </c>
      <c r="B118" s="17">
        <v>3000</v>
      </c>
      <c r="C118" s="17">
        <v>7366</v>
      </c>
    </row>
    <row r="122" spans="1:5">
      <c r="A122" s="5" t="s">
        <v>4456</v>
      </c>
      <c r="B122" s="5" t="s">
        <v>4477</v>
      </c>
    </row>
    <row r="123" spans="1:5">
      <c r="A123" s="5" t="s">
        <v>4441</v>
      </c>
      <c r="B123" t="s">
        <v>50</v>
      </c>
      <c r="C123" t="s">
        <v>59</v>
      </c>
      <c r="D123" t="s">
        <v>37</v>
      </c>
      <c r="E123" t="s">
        <v>4442</v>
      </c>
    </row>
    <row r="124" spans="1:5">
      <c r="A124" s="6" t="s">
        <v>135</v>
      </c>
      <c r="B124" s="17">
        <v>1023</v>
      </c>
      <c r="C124" s="17">
        <v>1027</v>
      </c>
      <c r="D124" s="17">
        <v>1000</v>
      </c>
      <c r="E124" s="17">
        <v>3050</v>
      </c>
    </row>
    <row r="125" spans="1:5">
      <c r="A125" s="6" t="s">
        <v>114</v>
      </c>
      <c r="B125" s="17">
        <v>724</v>
      </c>
      <c r="C125" s="17">
        <v>823</v>
      </c>
      <c r="D125" s="17">
        <v>904</v>
      </c>
      <c r="E125" s="17">
        <v>2451</v>
      </c>
    </row>
    <row r="126" spans="1:5">
      <c r="A126" s="6" t="s">
        <v>78</v>
      </c>
      <c r="B126" s="17">
        <v>1454</v>
      </c>
      <c r="C126" s="17">
        <v>1531</v>
      </c>
      <c r="D126" s="17">
        <v>1391</v>
      </c>
      <c r="E126" s="17">
        <v>4376</v>
      </c>
    </row>
    <row r="127" spans="1:5">
      <c r="A127" s="6" t="s">
        <v>47</v>
      </c>
      <c r="B127" s="17">
        <v>1798</v>
      </c>
      <c r="C127" s="17">
        <v>1801</v>
      </c>
      <c r="D127" s="17">
        <v>1722</v>
      </c>
      <c r="E127" s="17">
        <v>5321</v>
      </c>
    </row>
    <row r="128" spans="1:5">
      <c r="A128" s="6" t="s">
        <v>4442</v>
      </c>
      <c r="B128" s="17">
        <v>4999</v>
      </c>
      <c r="C128" s="17">
        <v>5182</v>
      </c>
      <c r="D128" s="17">
        <v>5017</v>
      </c>
      <c r="E128" s="17">
        <v>15198</v>
      </c>
    </row>
    <row r="131" spans="1:5">
      <c r="A131" s="5" t="s">
        <v>4441</v>
      </c>
      <c r="B131" t="s">
        <v>4452</v>
      </c>
    </row>
    <row r="132" spans="1:5">
      <c r="A132" s="6" t="s">
        <v>286</v>
      </c>
      <c r="B132" s="17">
        <v>109</v>
      </c>
      <c r="D132" t="str">
        <f t="shared" ref="D132:D163" si="0">A132</f>
        <v>Goa</v>
      </c>
      <c r="E132">
        <f t="shared" ref="E132:E163" si="1">B132</f>
        <v>109</v>
      </c>
    </row>
    <row r="133" spans="1:5">
      <c r="A133" s="6" t="s">
        <v>307</v>
      </c>
      <c r="B133" s="17">
        <v>108</v>
      </c>
      <c r="D133" t="str">
        <f t="shared" si="0"/>
        <v>Delhi</v>
      </c>
      <c r="E133">
        <f t="shared" si="1"/>
        <v>108</v>
      </c>
    </row>
    <row r="134" spans="1:5">
      <c r="A134" s="6" t="s">
        <v>93</v>
      </c>
      <c r="B134" s="17">
        <v>108</v>
      </c>
      <c r="D134" t="str">
        <f t="shared" si="0"/>
        <v>Sikkim</v>
      </c>
      <c r="E134">
        <f t="shared" si="1"/>
        <v>108</v>
      </c>
    </row>
    <row r="135" spans="1:5">
      <c r="A135" s="6" t="s">
        <v>253</v>
      </c>
      <c r="B135" s="17">
        <v>106</v>
      </c>
      <c r="D135" t="str">
        <f t="shared" si="0"/>
        <v>Uttarakhand</v>
      </c>
      <c r="E135">
        <f t="shared" si="1"/>
        <v>106</v>
      </c>
    </row>
    <row r="136" spans="1:5">
      <c r="A136" s="6" t="s">
        <v>32</v>
      </c>
      <c r="B136" s="17">
        <v>105</v>
      </c>
      <c r="D136" t="str">
        <f t="shared" si="0"/>
        <v>Jammu and Kashmir</v>
      </c>
      <c r="E136">
        <f t="shared" si="1"/>
        <v>105</v>
      </c>
    </row>
    <row r="137" spans="1:5">
      <c r="A137" s="6" t="s">
        <v>215</v>
      </c>
      <c r="B137" s="17">
        <v>102</v>
      </c>
      <c r="D137" t="str">
        <f t="shared" si="0"/>
        <v>Kerala</v>
      </c>
      <c r="E137">
        <f t="shared" si="1"/>
        <v>102</v>
      </c>
    </row>
    <row r="138" spans="1:5">
      <c r="A138" s="6" t="s">
        <v>183</v>
      </c>
      <c r="B138" s="17">
        <v>101</v>
      </c>
      <c r="D138" t="str">
        <f t="shared" si="0"/>
        <v>Tamil Nadu</v>
      </c>
      <c r="E138">
        <f t="shared" si="1"/>
        <v>101</v>
      </c>
    </row>
    <row r="139" spans="1:5">
      <c r="A139" s="6" t="s">
        <v>220</v>
      </c>
      <c r="B139" s="17">
        <v>101</v>
      </c>
      <c r="D139" t="str">
        <f t="shared" si="0"/>
        <v>Nagaland</v>
      </c>
      <c r="E139">
        <f t="shared" si="1"/>
        <v>101</v>
      </c>
    </row>
    <row r="140" spans="1:5">
      <c r="A140" s="6" t="s">
        <v>197</v>
      </c>
      <c r="B140" s="17">
        <v>100</v>
      </c>
      <c r="D140" t="str">
        <f t="shared" si="0"/>
        <v>Gujarat</v>
      </c>
      <c r="E140">
        <f t="shared" si="1"/>
        <v>100</v>
      </c>
    </row>
    <row r="141" spans="1:5">
      <c r="A141" s="6" t="s">
        <v>170</v>
      </c>
      <c r="B141" s="17">
        <v>98</v>
      </c>
      <c r="D141" t="str">
        <f t="shared" si="0"/>
        <v>Puducherry</v>
      </c>
      <c r="E141">
        <f t="shared" si="1"/>
        <v>98</v>
      </c>
    </row>
    <row r="142" spans="1:5">
      <c r="A142" s="6" t="s">
        <v>157</v>
      </c>
      <c r="B142" s="17">
        <v>95</v>
      </c>
      <c r="D142" t="str">
        <f t="shared" si="0"/>
        <v>Karnataka</v>
      </c>
      <c r="E142">
        <f t="shared" si="1"/>
        <v>95</v>
      </c>
    </row>
    <row r="143" spans="1:5">
      <c r="A143" s="6" t="s">
        <v>294</v>
      </c>
      <c r="B143" s="17">
        <v>95</v>
      </c>
      <c r="D143" t="str">
        <f t="shared" si="0"/>
        <v>Mizoram</v>
      </c>
      <c r="E143">
        <f t="shared" si="1"/>
        <v>95</v>
      </c>
    </row>
    <row r="144" spans="1:5">
      <c r="A144" s="6" t="s">
        <v>54</v>
      </c>
      <c r="B144" s="17">
        <v>94</v>
      </c>
      <c r="D144" t="str">
        <f t="shared" si="0"/>
        <v>Uttar Pradesh</v>
      </c>
      <c r="E144">
        <f t="shared" si="1"/>
        <v>94</v>
      </c>
    </row>
    <row r="145" spans="1:5">
      <c r="A145" s="6" t="s">
        <v>211</v>
      </c>
      <c r="B145" s="17">
        <v>94</v>
      </c>
      <c r="D145" t="str">
        <f t="shared" si="0"/>
        <v>West Bengal</v>
      </c>
      <c r="E145">
        <f t="shared" si="1"/>
        <v>94</v>
      </c>
    </row>
    <row r="146" spans="1:5">
      <c r="A146" s="6" t="s">
        <v>270</v>
      </c>
      <c r="B146" s="17">
        <v>94</v>
      </c>
      <c r="D146" t="str">
        <f t="shared" si="0"/>
        <v>Haryana</v>
      </c>
      <c r="E146">
        <f t="shared" si="1"/>
        <v>94</v>
      </c>
    </row>
    <row r="147" spans="1:5">
      <c r="A147" s="6" t="s">
        <v>311</v>
      </c>
      <c r="B147" s="17">
        <v>94</v>
      </c>
      <c r="D147" t="str">
        <f t="shared" si="0"/>
        <v>Jharkhand</v>
      </c>
      <c r="E147">
        <f t="shared" si="1"/>
        <v>94</v>
      </c>
    </row>
    <row r="148" spans="1:5">
      <c r="A148" s="6" t="s">
        <v>206</v>
      </c>
      <c r="B148" s="17">
        <v>93</v>
      </c>
      <c r="D148" t="str">
        <f t="shared" si="0"/>
        <v>Odisha</v>
      </c>
      <c r="E148">
        <f t="shared" si="1"/>
        <v>93</v>
      </c>
    </row>
    <row r="149" spans="1:5">
      <c r="A149" s="6" t="s">
        <v>122</v>
      </c>
      <c r="B149" s="17">
        <v>93</v>
      </c>
      <c r="D149" t="str">
        <f t="shared" si="0"/>
        <v>Rajasthan</v>
      </c>
      <c r="E149">
        <f t="shared" si="1"/>
        <v>93</v>
      </c>
    </row>
    <row r="150" spans="1:5">
      <c r="A150" s="6" t="s">
        <v>69</v>
      </c>
      <c r="B150" s="17">
        <v>92</v>
      </c>
      <c r="D150" t="str">
        <f t="shared" si="0"/>
        <v>Chhattisgarh</v>
      </c>
      <c r="E150">
        <f t="shared" si="1"/>
        <v>92</v>
      </c>
    </row>
    <row r="151" spans="1:5">
      <c r="A151" s="6" t="s">
        <v>145</v>
      </c>
      <c r="B151" s="17">
        <v>92</v>
      </c>
      <c r="D151" t="str">
        <f t="shared" si="0"/>
        <v>Telangana</v>
      </c>
      <c r="E151">
        <f t="shared" si="1"/>
        <v>92</v>
      </c>
    </row>
    <row r="152" spans="1:5">
      <c r="A152" s="6" t="s">
        <v>99</v>
      </c>
      <c r="B152" s="17">
        <v>92</v>
      </c>
      <c r="D152" t="str">
        <f t="shared" si="0"/>
        <v>Meghalaya</v>
      </c>
      <c r="E152">
        <f t="shared" si="1"/>
        <v>92</v>
      </c>
    </row>
    <row r="153" spans="1:5">
      <c r="A153" s="6" t="s">
        <v>137</v>
      </c>
      <c r="B153" s="17">
        <v>91</v>
      </c>
      <c r="D153" t="str">
        <f t="shared" si="0"/>
        <v>Assam</v>
      </c>
      <c r="E153">
        <f t="shared" si="1"/>
        <v>91</v>
      </c>
    </row>
    <row r="154" spans="1:5">
      <c r="A154" s="6" t="s">
        <v>116</v>
      </c>
      <c r="B154" s="17">
        <v>91</v>
      </c>
      <c r="D154" t="str">
        <f t="shared" si="0"/>
        <v>Himachal Pradesh</v>
      </c>
      <c r="E154">
        <f t="shared" si="1"/>
        <v>91</v>
      </c>
    </row>
    <row r="155" spans="1:5">
      <c r="A155" s="6" t="s">
        <v>318</v>
      </c>
      <c r="B155" s="17">
        <v>90</v>
      </c>
      <c r="D155" t="str">
        <f t="shared" si="0"/>
        <v>Punjab</v>
      </c>
      <c r="E155">
        <f t="shared" si="1"/>
        <v>90</v>
      </c>
    </row>
    <row r="156" spans="1:5">
      <c r="A156" s="6" t="s">
        <v>177</v>
      </c>
      <c r="B156" s="17">
        <v>89</v>
      </c>
      <c r="D156" t="str">
        <f t="shared" si="0"/>
        <v>Maharashtra</v>
      </c>
      <c r="E156">
        <f t="shared" si="1"/>
        <v>89</v>
      </c>
    </row>
    <row r="157" spans="1:5">
      <c r="A157" s="6" t="s">
        <v>152</v>
      </c>
      <c r="B157" s="17">
        <v>88</v>
      </c>
      <c r="D157" t="str">
        <f t="shared" si="0"/>
        <v>Andhra Pradesh</v>
      </c>
      <c r="E157">
        <f t="shared" si="1"/>
        <v>88</v>
      </c>
    </row>
    <row r="158" spans="1:5">
      <c r="A158" s="6" t="s">
        <v>327</v>
      </c>
      <c r="B158" s="17">
        <v>87</v>
      </c>
      <c r="D158" t="str">
        <f t="shared" si="0"/>
        <v>Manipur</v>
      </c>
      <c r="E158">
        <f t="shared" si="1"/>
        <v>87</v>
      </c>
    </row>
    <row r="159" spans="1:5">
      <c r="A159" s="6" t="s">
        <v>166</v>
      </c>
      <c r="B159" s="17">
        <v>83</v>
      </c>
      <c r="D159" t="str">
        <f t="shared" si="0"/>
        <v>Madhya Pradesh</v>
      </c>
      <c r="E159">
        <f t="shared" si="1"/>
        <v>83</v>
      </c>
    </row>
    <row r="160" spans="1:5">
      <c r="A160" s="6" t="s">
        <v>191</v>
      </c>
      <c r="B160" s="17">
        <v>82</v>
      </c>
      <c r="D160" t="str">
        <f t="shared" si="0"/>
        <v>Chandigarh</v>
      </c>
      <c r="E160">
        <f t="shared" si="1"/>
        <v>82</v>
      </c>
    </row>
    <row r="161" spans="1:5">
      <c r="A161" s="6" t="s">
        <v>149</v>
      </c>
      <c r="B161" s="17">
        <v>79</v>
      </c>
      <c r="D161" t="str">
        <f t="shared" si="0"/>
        <v>Arunachal Pradesh</v>
      </c>
      <c r="E161">
        <f t="shared" si="1"/>
        <v>79</v>
      </c>
    </row>
    <row r="162" spans="1:5">
      <c r="A162" s="6" t="s">
        <v>141</v>
      </c>
      <c r="B162" s="17">
        <v>78</v>
      </c>
      <c r="D162" t="str">
        <f t="shared" si="0"/>
        <v>Bihar</v>
      </c>
      <c r="E162">
        <f t="shared" si="1"/>
        <v>78</v>
      </c>
    </row>
    <row r="163" spans="1:5">
      <c r="A163" s="6" t="s">
        <v>234</v>
      </c>
      <c r="B163" s="17">
        <v>76</v>
      </c>
      <c r="D163" t="str">
        <f t="shared" si="0"/>
        <v>Tripura</v>
      </c>
      <c r="E163">
        <f t="shared" si="1"/>
        <v>76</v>
      </c>
    </row>
    <row r="164" spans="1:5">
      <c r="A164" s="6" t="s">
        <v>4442</v>
      </c>
      <c r="B164" s="17">
        <v>3000</v>
      </c>
    </row>
    <row r="169" spans="1:5">
      <c r="A169" s="5" t="s">
        <v>4441</v>
      </c>
      <c r="B169" t="s">
        <v>4437</v>
      </c>
    </row>
    <row r="170" spans="1:5">
      <c r="A170" s="6" t="s">
        <v>152</v>
      </c>
      <c r="B170" s="17">
        <v>207</v>
      </c>
      <c r="D170" t="str">
        <f t="shared" ref="D170:D201" si="2">A170</f>
        <v>Andhra Pradesh</v>
      </c>
      <c r="E170">
        <f t="shared" ref="E170:E201" si="3">B170</f>
        <v>207</v>
      </c>
    </row>
    <row r="171" spans="1:5">
      <c r="A171" s="6" t="s">
        <v>149</v>
      </c>
      <c r="B171" s="17">
        <v>206</v>
      </c>
      <c r="D171" t="str">
        <f t="shared" si="2"/>
        <v>Arunachal Pradesh</v>
      </c>
      <c r="E171">
        <f t="shared" si="3"/>
        <v>206</v>
      </c>
    </row>
    <row r="172" spans="1:5">
      <c r="A172" s="6" t="s">
        <v>137</v>
      </c>
      <c r="B172" s="17">
        <v>232</v>
      </c>
      <c r="D172" t="str">
        <f t="shared" si="2"/>
        <v>Assam</v>
      </c>
      <c r="E172">
        <f t="shared" si="3"/>
        <v>232</v>
      </c>
    </row>
    <row r="173" spans="1:5">
      <c r="A173" s="6" t="s">
        <v>141</v>
      </c>
      <c r="B173" s="17">
        <v>192</v>
      </c>
      <c r="D173" t="str">
        <f t="shared" si="2"/>
        <v>Bihar</v>
      </c>
      <c r="E173">
        <f t="shared" si="3"/>
        <v>192</v>
      </c>
    </row>
    <row r="174" spans="1:5">
      <c r="A174" s="6" t="s">
        <v>191</v>
      </c>
      <c r="B174" s="17">
        <v>218</v>
      </c>
      <c r="D174" t="str">
        <f t="shared" si="2"/>
        <v>Chandigarh</v>
      </c>
      <c r="E174">
        <f t="shared" si="3"/>
        <v>218</v>
      </c>
    </row>
    <row r="175" spans="1:5">
      <c r="A175" s="6" t="s">
        <v>69</v>
      </c>
      <c r="B175" s="17">
        <v>222</v>
      </c>
      <c r="D175" t="str">
        <f t="shared" si="2"/>
        <v>Chhattisgarh</v>
      </c>
      <c r="E175">
        <f t="shared" si="3"/>
        <v>222</v>
      </c>
    </row>
    <row r="176" spans="1:5">
      <c r="A176" s="6" t="s">
        <v>307</v>
      </c>
      <c r="B176" s="17">
        <v>268</v>
      </c>
      <c r="D176" t="str">
        <f t="shared" si="2"/>
        <v>Delhi</v>
      </c>
      <c r="E176">
        <f t="shared" si="3"/>
        <v>268</v>
      </c>
    </row>
    <row r="177" spans="1:5">
      <c r="A177" s="6" t="s">
        <v>286</v>
      </c>
      <c r="B177" s="17">
        <v>273</v>
      </c>
      <c r="D177" t="str">
        <f t="shared" si="2"/>
        <v>Goa</v>
      </c>
      <c r="E177">
        <f t="shared" si="3"/>
        <v>273</v>
      </c>
    </row>
    <row r="178" spans="1:5">
      <c r="A178" s="6" t="s">
        <v>197</v>
      </c>
      <c r="B178" s="17">
        <v>234</v>
      </c>
      <c r="D178" t="str">
        <f t="shared" si="2"/>
        <v>Gujarat</v>
      </c>
      <c r="E178">
        <f t="shared" si="3"/>
        <v>234</v>
      </c>
    </row>
    <row r="179" spans="1:5">
      <c r="A179" s="6" t="s">
        <v>270</v>
      </c>
      <c r="B179" s="17">
        <v>237</v>
      </c>
      <c r="D179" t="str">
        <f t="shared" si="2"/>
        <v>Haryana</v>
      </c>
      <c r="E179">
        <f t="shared" si="3"/>
        <v>237</v>
      </c>
    </row>
    <row r="180" spans="1:5">
      <c r="A180" s="6" t="s">
        <v>116</v>
      </c>
      <c r="B180" s="17">
        <v>196</v>
      </c>
      <c r="D180" t="str">
        <f t="shared" si="2"/>
        <v>Himachal Pradesh</v>
      </c>
      <c r="E180">
        <f t="shared" si="3"/>
        <v>196</v>
      </c>
    </row>
    <row r="181" spans="1:5">
      <c r="A181" s="6" t="s">
        <v>32</v>
      </c>
      <c r="B181" s="17">
        <v>267</v>
      </c>
      <c r="D181" t="str">
        <f t="shared" si="2"/>
        <v>Jammu and Kashmir</v>
      </c>
      <c r="E181">
        <f t="shared" si="3"/>
        <v>267</v>
      </c>
    </row>
    <row r="182" spans="1:5">
      <c r="A182" s="6" t="s">
        <v>311</v>
      </c>
      <c r="B182" s="17">
        <v>221</v>
      </c>
      <c r="D182" t="str">
        <f t="shared" si="2"/>
        <v>Jharkhand</v>
      </c>
      <c r="E182">
        <f t="shared" si="3"/>
        <v>221</v>
      </c>
    </row>
    <row r="183" spans="1:5">
      <c r="A183" s="6" t="s">
        <v>157</v>
      </c>
      <c r="B183" s="17">
        <v>229</v>
      </c>
      <c r="D183" t="str">
        <f t="shared" si="2"/>
        <v>Karnataka</v>
      </c>
      <c r="E183">
        <f t="shared" si="3"/>
        <v>229</v>
      </c>
    </row>
    <row r="184" spans="1:5">
      <c r="A184" s="6" t="s">
        <v>215</v>
      </c>
      <c r="B184" s="17">
        <v>261</v>
      </c>
      <c r="D184" t="str">
        <f t="shared" si="2"/>
        <v>Kerala</v>
      </c>
      <c r="E184">
        <f t="shared" si="3"/>
        <v>261</v>
      </c>
    </row>
    <row r="185" spans="1:5">
      <c r="A185" s="6" t="s">
        <v>166</v>
      </c>
      <c r="B185" s="17">
        <v>203</v>
      </c>
      <c r="D185" t="str">
        <f t="shared" si="2"/>
        <v>Madhya Pradesh</v>
      </c>
      <c r="E185">
        <f t="shared" si="3"/>
        <v>203</v>
      </c>
    </row>
    <row r="186" spans="1:5">
      <c r="A186" s="6" t="s">
        <v>177</v>
      </c>
      <c r="B186" s="17">
        <v>222</v>
      </c>
      <c r="D186" t="str">
        <f t="shared" si="2"/>
        <v>Maharashtra</v>
      </c>
      <c r="E186">
        <f t="shared" si="3"/>
        <v>222</v>
      </c>
    </row>
    <row r="187" spans="1:5">
      <c r="A187" s="6" t="s">
        <v>327</v>
      </c>
      <c r="B187" s="17">
        <v>194</v>
      </c>
      <c r="D187" t="str">
        <f t="shared" si="2"/>
        <v>Manipur</v>
      </c>
      <c r="E187">
        <f t="shared" si="3"/>
        <v>194</v>
      </c>
    </row>
    <row r="188" spans="1:5">
      <c r="A188" s="6" t="s">
        <v>99</v>
      </c>
      <c r="B188" s="17">
        <v>235</v>
      </c>
      <c r="D188" t="str">
        <f t="shared" si="2"/>
        <v>Meghalaya</v>
      </c>
      <c r="E188">
        <f t="shared" si="3"/>
        <v>235</v>
      </c>
    </row>
    <row r="189" spans="1:5">
      <c r="A189" s="6" t="s">
        <v>294</v>
      </c>
      <c r="B189" s="17">
        <v>230</v>
      </c>
      <c r="D189" t="str">
        <f t="shared" si="2"/>
        <v>Mizoram</v>
      </c>
      <c r="E189">
        <f t="shared" si="3"/>
        <v>230</v>
      </c>
    </row>
    <row r="190" spans="1:5">
      <c r="A190" s="6" t="s">
        <v>220</v>
      </c>
      <c r="B190" s="17">
        <v>276</v>
      </c>
      <c r="D190" t="str">
        <f t="shared" si="2"/>
        <v>Nagaland</v>
      </c>
      <c r="E190">
        <f t="shared" si="3"/>
        <v>276</v>
      </c>
    </row>
    <row r="191" spans="1:5">
      <c r="A191" s="6" t="s">
        <v>206</v>
      </c>
      <c r="B191" s="17">
        <v>226</v>
      </c>
      <c r="D191" t="str">
        <f t="shared" si="2"/>
        <v>Odisha</v>
      </c>
      <c r="E191">
        <f t="shared" si="3"/>
        <v>226</v>
      </c>
    </row>
    <row r="192" spans="1:5">
      <c r="A192" s="6" t="s">
        <v>170</v>
      </c>
      <c r="B192" s="17">
        <v>221</v>
      </c>
      <c r="D192" t="str">
        <f t="shared" si="2"/>
        <v>Puducherry</v>
      </c>
      <c r="E192">
        <f t="shared" si="3"/>
        <v>221</v>
      </c>
    </row>
    <row r="193" spans="1:5">
      <c r="A193" s="6" t="s">
        <v>318</v>
      </c>
      <c r="B193" s="17">
        <v>226</v>
      </c>
      <c r="D193" t="str">
        <f t="shared" si="2"/>
        <v>Punjab</v>
      </c>
      <c r="E193">
        <f t="shared" si="3"/>
        <v>226</v>
      </c>
    </row>
    <row r="194" spans="1:5">
      <c r="A194" s="6" t="s">
        <v>122</v>
      </c>
      <c r="B194" s="17">
        <v>223</v>
      </c>
      <c r="D194" t="str">
        <f t="shared" si="2"/>
        <v>Rajasthan</v>
      </c>
      <c r="E194">
        <f t="shared" si="3"/>
        <v>223</v>
      </c>
    </row>
    <row r="195" spans="1:5">
      <c r="A195" s="6" t="s">
        <v>93</v>
      </c>
      <c r="B195" s="17">
        <v>255</v>
      </c>
      <c r="D195" t="str">
        <f t="shared" si="2"/>
        <v>Sikkim</v>
      </c>
      <c r="E195">
        <f t="shared" si="3"/>
        <v>255</v>
      </c>
    </row>
    <row r="196" spans="1:5">
      <c r="A196" s="6" t="s">
        <v>183</v>
      </c>
      <c r="B196" s="17">
        <v>252</v>
      </c>
      <c r="D196" t="str">
        <f t="shared" si="2"/>
        <v>Tamil Nadu</v>
      </c>
      <c r="E196">
        <f t="shared" si="3"/>
        <v>252</v>
      </c>
    </row>
    <row r="197" spans="1:5">
      <c r="A197" s="6" t="s">
        <v>145</v>
      </c>
      <c r="B197" s="17">
        <v>238</v>
      </c>
      <c r="D197" t="str">
        <f t="shared" si="2"/>
        <v>Telangana</v>
      </c>
      <c r="E197">
        <f t="shared" si="3"/>
        <v>238</v>
      </c>
    </row>
    <row r="198" spans="1:5">
      <c r="A198" s="6" t="s">
        <v>234</v>
      </c>
      <c r="B198" s="17">
        <v>196</v>
      </c>
      <c r="D198" t="str">
        <f t="shared" si="2"/>
        <v>Tripura</v>
      </c>
      <c r="E198">
        <f t="shared" si="3"/>
        <v>196</v>
      </c>
    </row>
    <row r="199" spans="1:5">
      <c r="A199" s="6" t="s">
        <v>54</v>
      </c>
      <c r="B199" s="17">
        <v>230</v>
      </c>
      <c r="D199" t="str">
        <f t="shared" si="2"/>
        <v>Uttar Pradesh</v>
      </c>
      <c r="E199">
        <f t="shared" si="3"/>
        <v>230</v>
      </c>
    </row>
    <row r="200" spans="1:5">
      <c r="A200" s="6" t="s">
        <v>253</v>
      </c>
      <c r="B200" s="17">
        <v>223</v>
      </c>
      <c r="D200" t="str">
        <f t="shared" si="2"/>
        <v>Uttarakhand</v>
      </c>
      <c r="E200">
        <f t="shared" si="3"/>
        <v>223</v>
      </c>
    </row>
    <row r="201" spans="1:5">
      <c r="A201" s="6" t="s">
        <v>211</v>
      </c>
      <c r="B201" s="17">
        <v>253</v>
      </c>
      <c r="D201" t="str">
        <f t="shared" si="2"/>
        <v>West Bengal</v>
      </c>
      <c r="E201">
        <f t="shared" si="3"/>
        <v>253</v>
      </c>
    </row>
    <row r="202" spans="1:5">
      <c r="A202" s="6" t="s">
        <v>4442</v>
      </c>
      <c r="B202" s="17">
        <v>7366</v>
      </c>
    </row>
    <row r="206" spans="1:5">
      <c r="A206" s="5" t="s">
        <v>4441</v>
      </c>
      <c r="B206" t="s">
        <v>4487</v>
      </c>
    </row>
    <row r="207" spans="1:5">
      <c r="A207" s="6" t="s">
        <v>220</v>
      </c>
      <c r="B207" s="17">
        <v>2.7326732673267329</v>
      </c>
    </row>
    <row r="208" spans="1:5">
      <c r="A208" s="6" t="s">
        <v>211</v>
      </c>
      <c r="B208" s="17">
        <v>2.6914893617021276</v>
      </c>
    </row>
    <row r="209" spans="1:2">
      <c r="A209" s="6" t="s">
        <v>191</v>
      </c>
      <c r="B209" s="17">
        <v>2.6585365853658538</v>
      </c>
    </row>
    <row r="210" spans="1:2">
      <c r="A210" s="6" t="s">
        <v>149</v>
      </c>
      <c r="B210" s="17">
        <v>2.6075949367088609</v>
      </c>
    </row>
    <row r="211" spans="1:2">
      <c r="A211" s="6" t="s">
        <v>145</v>
      </c>
      <c r="B211" s="17">
        <v>2.5869565217391304</v>
      </c>
    </row>
    <row r="212" spans="1:2">
      <c r="A212" s="6" t="s">
        <v>234</v>
      </c>
      <c r="B212" s="17">
        <v>2.5789473684210527</v>
      </c>
    </row>
    <row r="213" spans="1:2">
      <c r="A213" s="6" t="s">
        <v>215</v>
      </c>
      <c r="B213" s="17">
        <v>2.5588235294117645</v>
      </c>
    </row>
    <row r="214" spans="1:2">
      <c r="A214" s="6" t="s">
        <v>99</v>
      </c>
      <c r="B214" s="17">
        <v>2.5543478260869565</v>
      </c>
    </row>
    <row r="215" spans="1:2">
      <c r="A215" s="6" t="s">
        <v>137</v>
      </c>
      <c r="B215" s="17">
        <v>2.5494505494505493</v>
      </c>
    </row>
    <row r="216" spans="1:2">
      <c r="A216" s="6" t="s">
        <v>32</v>
      </c>
      <c r="B216" s="17">
        <v>2.5428571428571427</v>
      </c>
    </row>
    <row r="217" spans="1:2">
      <c r="A217" s="6" t="s">
        <v>270</v>
      </c>
      <c r="B217" s="17">
        <v>2.521276595744681</v>
      </c>
    </row>
    <row r="218" spans="1:2">
      <c r="A218" s="6" t="s">
        <v>318</v>
      </c>
      <c r="B218" s="17">
        <v>2.5111111111111111</v>
      </c>
    </row>
    <row r="219" spans="1:2">
      <c r="A219" s="6" t="s">
        <v>286</v>
      </c>
      <c r="B219" s="17">
        <v>2.5045871559633026</v>
      </c>
    </row>
    <row r="220" spans="1:2">
      <c r="A220" s="6" t="s">
        <v>183</v>
      </c>
      <c r="B220" s="17">
        <v>2.495049504950495</v>
      </c>
    </row>
    <row r="221" spans="1:2">
      <c r="A221" s="6" t="s">
        <v>177</v>
      </c>
      <c r="B221" s="17">
        <v>2.49438202247191</v>
      </c>
    </row>
    <row r="222" spans="1:2">
      <c r="A222" s="6" t="s">
        <v>307</v>
      </c>
      <c r="B222" s="17">
        <v>2.4814814814814814</v>
      </c>
    </row>
    <row r="223" spans="1:2">
      <c r="A223" s="6" t="s">
        <v>141</v>
      </c>
      <c r="B223" s="17">
        <v>2.4615384615384617</v>
      </c>
    </row>
    <row r="224" spans="1:2">
      <c r="A224" s="6" t="s">
        <v>54</v>
      </c>
      <c r="B224" s="17">
        <v>2.4468085106382977</v>
      </c>
    </row>
    <row r="225" spans="1:2">
      <c r="A225" s="6" t="s">
        <v>166</v>
      </c>
      <c r="B225" s="17">
        <v>2.4457831325301207</v>
      </c>
    </row>
    <row r="226" spans="1:2">
      <c r="A226" s="6" t="s">
        <v>206</v>
      </c>
      <c r="B226" s="17">
        <v>2.4301075268817205</v>
      </c>
    </row>
    <row r="227" spans="1:2">
      <c r="A227" s="6" t="s">
        <v>294</v>
      </c>
      <c r="B227" s="17">
        <v>2.4210526315789473</v>
      </c>
    </row>
    <row r="228" spans="1:2">
      <c r="A228" s="6" t="s">
        <v>69</v>
      </c>
      <c r="B228" s="17">
        <v>2.4130434782608696</v>
      </c>
    </row>
    <row r="229" spans="1:2">
      <c r="A229" s="6" t="s">
        <v>157</v>
      </c>
      <c r="B229" s="17">
        <v>2.4105263157894736</v>
      </c>
    </row>
    <row r="230" spans="1:2">
      <c r="A230" s="6" t="s">
        <v>122</v>
      </c>
      <c r="B230" s="17">
        <v>2.3978494623655915</v>
      </c>
    </row>
    <row r="231" spans="1:2">
      <c r="A231" s="6" t="s">
        <v>93</v>
      </c>
      <c r="B231" s="17">
        <v>2.3611111111111112</v>
      </c>
    </row>
    <row r="232" spans="1:2">
      <c r="A232" s="6" t="s">
        <v>152</v>
      </c>
      <c r="B232" s="17">
        <v>2.3522727272727271</v>
      </c>
    </row>
    <row r="233" spans="1:2">
      <c r="A233" s="6" t="s">
        <v>311</v>
      </c>
      <c r="B233" s="17">
        <v>2.3510638297872339</v>
      </c>
    </row>
    <row r="234" spans="1:2">
      <c r="A234" s="6" t="s">
        <v>197</v>
      </c>
      <c r="B234" s="17">
        <v>2.34</v>
      </c>
    </row>
    <row r="235" spans="1:2">
      <c r="A235" s="6" t="s">
        <v>170</v>
      </c>
      <c r="B235" s="17">
        <v>2.2551020408163267</v>
      </c>
    </row>
    <row r="236" spans="1:2">
      <c r="A236" s="6" t="s">
        <v>327</v>
      </c>
      <c r="B236" s="17">
        <v>2.2298850574712645</v>
      </c>
    </row>
    <row r="237" spans="1:2">
      <c r="A237" s="6" t="s">
        <v>116</v>
      </c>
      <c r="B237" s="17">
        <v>2.1538461538461537</v>
      </c>
    </row>
    <row r="238" spans="1:2">
      <c r="A238" s="6" t="s">
        <v>253</v>
      </c>
      <c r="B238" s="17">
        <v>2.1037735849056602</v>
      </c>
    </row>
    <row r="239" spans="1:2">
      <c r="A239" s="6" t="s">
        <v>4442</v>
      </c>
      <c r="B239" s="17">
        <v>2.4553333333333334</v>
      </c>
    </row>
    <row r="243" spans="1:2">
      <c r="A243" s="5" t="s">
        <v>4441</v>
      </c>
      <c r="B243" t="s">
        <v>4460</v>
      </c>
    </row>
    <row r="244" spans="1:2">
      <c r="A244" s="6" t="s">
        <v>40</v>
      </c>
      <c r="B244" s="17">
        <v>749</v>
      </c>
    </row>
    <row r="245" spans="1:2">
      <c r="A245" s="6" t="s">
        <v>88</v>
      </c>
      <c r="B245" s="17">
        <v>771</v>
      </c>
    </row>
    <row r="246" spans="1:2">
      <c r="A246" s="6" t="s">
        <v>61</v>
      </c>
      <c r="B246" s="17">
        <v>712</v>
      </c>
    </row>
    <row r="247" spans="1:2">
      <c r="A247" s="6" t="s">
        <v>104</v>
      </c>
      <c r="B247" s="17">
        <v>768</v>
      </c>
    </row>
    <row r="248" spans="1:2">
      <c r="A248" s="6" t="s">
        <v>4442</v>
      </c>
      <c r="B248" s="17">
        <v>3000</v>
      </c>
    </row>
    <row r="252" spans="1:2">
      <c r="A252" s="5" t="s">
        <v>4441</v>
      </c>
      <c r="B252" t="s">
        <v>4460</v>
      </c>
    </row>
    <row r="253" spans="1:2">
      <c r="A253" s="6" t="s">
        <v>168</v>
      </c>
      <c r="B253" s="17">
        <v>417</v>
      </c>
    </row>
    <row r="254" spans="1:2">
      <c r="A254" s="6" t="s">
        <v>80</v>
      </c>
      <c r="B254" s="17">
        <v>523</v>
      </c>
    </row>
    <row r="255" spans="1:2">
      <c r="A255" s="6" t="s">
        <v>108</v>
      </c>
      <c r="B255" s="17">
        <v>849</v>
      </c>
    </row>
    <row r="256" spans="1:2">
      <c r="A256" s="6" t="s">
        <v>66</v>
      </c>
      <c r="B256" s="17">
        <v>876</v>
      </c>
    </row>
    <row r="257" spans="1:2">
      <c r="A257" s="6" t="s">
        <v>51</v>
      </c>
      <c r="B257" s="17">
        <v>335</v>
      </c>
    </row>
    <row r="258" spans="1:2">
      <c r="A258" s="6" t="s">
        <v>4442</v>
      </c>
      <c r="B258" s="17">
        <v>3000</v>
      </c>
    </row>
    <row r="263" spans="1:2">
      <c r="A263" s="5" t="s">
        <v>4441</v>
      </c>
      <c r="B263" t="s">
        <v>4460</v>
      </c>
    </row>
    <row r="264" spans="1:2">
      <c r="A264" s="6" t="s">
        <v>4482</v>
      </c>
      <c r="B264" s="17">
        <v>417</v>
      </c>
    </row>
    <row r="265" spans="1:2">
      <c r="A265" s="6" t="s">
        <v>4484</v>
      </c>
      <c r="B265" s="17">
        <v>569</v>
      </c>
    </row>
    <row r="266" spans="1:2">
      <c r="A266" s="6" t="s">
        <v>4483</v>
      </c>
      <c r="B266" s="17">
        <v>2014</v>
      </c>
    </row>
    <row r="267" spans="1:2">
      <c r="A267" s="6" t="s">
        <v>4442</v>
      </c>
      <c r="B267" s="17">
        <v>3000</v>
      </c>
    </row>
    <row r="270" spans="1:2">
      <c r="A270" s="5" t="s">
        <v>4441</v>
      </c>
      <c r="B270" t="s">
        <v>4460</v>
      </c>
    </row>
    <row r="271" spans="1:2">
      <c r="A271" s="6" t="s">
        <v>107</v>
      </c>
      <c r="B271" s="17">
        <v>968</v>
      </c>
    </row>
    <row r="272" spans="1:2">
      <c r="A272" s="6" t="s">
        <v>33</v>
      </c>
      <c r="B272" s="17">
        <v>975</v>
      </c>
    </row>
    <row r="273" spans="1:2">
      <c r="A273" s="6" t="s">
        <v>90</v>
      </c>
      <c r="B273" s="17">
        <v>1057</v>
      </c>
    </row>
    <row r="274" spans="1:2">
      <c r="A274" s="6" t="s">
        <v>4442</v>
      </c>
      <c r="B274" s="17">
        <v>3000</v>
      </c>
    </row>
    <row r="283" spans="1:2">
      <c r="A283" s="5" t="s">
        <v>21</v>
      </c>
      <c r="B283" t="s">
        <v>45</v>
      </c>
    </row>
    <row r="285" spans="1:2">
      <c r="A285" s="5" t="s">
        <v>4441</v>
      </c>
      <c r="B285" t="s">
        <v>4460</v>
      </c>
    </row>
    <row r="286" spans="1:2">
      <c r="A286" s="6">
        <v>2018</v>
      </c>
      <c r="B286" s="17">
        <v>246</v>
      </c>
    </row>
    <row r="287" spans="1:2">
      <c r="A287" s="6">
        <v>2019</v>
      </c>
      <c r="B287" s="17">
        <v>244</v>
      </c>
    </row>
    <row r="288" spans="1:2">
      <c r="A288" s="6">
        <v>2020</v>
      </c>
      <c r="B288" s="17">
        <v>264</v>
      </c>
    </row>
    <row r="289" spans="1:2">
      <c r="A289" s="6">
        <v>2021</v>
      </c>
      <c r="B289" s="17">
        <v>266</v>
      </c>
    </row>
    <row r="290" spans="1:2">
      <c r="A290" s="6">
        <v>2022</v>
      </c>
      <c r="B290" s="17">
        <v>248</v>
      </c>
    </row>
    <row r="291" spans="1:2">
      <c r="A291" s="6">
        <v>2023</v>
      </c>
      <c r="B291" s="17">
        <v>252</v>
      </c>
    </row>
    <row r="292" spans="1:2">
      <c r="A292" s="6" t="s">
        <v>4442</v>
      </c>
      <c r="B292" s="17">
        <v>1520</v>
      </c>
    </row>
    <row r="297" spans="1:2">
      <c r="A297" s="5" t="s">
        <v>4441</v>
      </c>
      <c r="B297" t="s">
        <v>4460</v>
      </c>
    </row>
    <row r="298" spans="1:2">
      <c r="A298" s="6">
        <v>1</v>
      </c>
      <c r="B298" s="17">
        <v>624</v>
      </c>
    </row>
    <row r="299" spans="1:2">
      <c r="A299" s="6">
        <v>2</v>
      </c>
      <c r="B299" s="17">
        <v>578</v>
      </c>
    </row>
    <row r="300" spans="1:2">
      <c r="A300" s="6">
        <v>3</v>
      </c>
      <c r="B300" s="17">
        <v>599</v>
      </c>
    </row>
    <row r="301" spans="1:2">
      <c r="A301" s="6">
        <v>4</v>
      </c>
      <c r="B301" s="17">
        <v>584</v>
      </c>
    </row>
    <row r="302" spans="1:2">
      <c r="A302" s="6">
        <v>5</v>
      </c>
      <c r="B302" s="17">
        <v>615</v>
      </c>
    </row>
    <row r="303" spans="1:2">
      <c r="A303" s="6" t="s">
        <v>4442</v>
      </c>
      <c r="B303" s="17">
        <v>3000</v>
      </c>
    </row>
    <row r="307" spans="1:2">
      <c r="A307" s="5" t="s">
        <v>4441</v>
      </c>
      <c r="B307" t="s">
        <v>4460</v>
      </c>
    </row>
    <row r="308" spans="1:2">
      <c r="A308" s="6" t="s">
        <v>87</v>
      </c>
      <c r="B308" s="17">
        <v>631</v>
      </c>
    </row>
    <row r="309" spans="1:2">
      <c r="A309" s="6" t="s">
        <v>103</v>
      </c>
      <c r="B309" s="17">
        <v>611</v>
      </c>
    </row>
    <row r="310" spans="1:2">
      <c r="A310" s="6" t="s">
        <v>39</v>
      </c>
      <c r="B310" s="17">
        <v>608</v>
      </c>
    </row>
    <row r="311" spans="1:2">
      <c r="A311" s="6" t="s">
        <v>72</v>
      </c>
      <c r="B311" s="17">
        <v>576</v>
      </c>
    </row>
    <row r="312" spans="1:2">
      <c r="A312" s="6" t="s">
        <v>119</v>
      </c>
      <c r="B312" s="17">
        <v>574</v>
      </c>
    </row>
    <row r="313" spans="1:2">
      <c r="A313" s="6" t="s">
        <v>4442</v>
      </c>
      <c r="B313" s="17">
        <v>3000</v>
      </c>
    </row>
    <row r="318" spans="1:2">
      <c r="A318" s="5" t="s">
        <v>4441</v>
      </c>
      <c r="B318" t="s">
        <v>4460</v>
      </c>
    </row>
    <row r="319" spans="1:2">
      <c r="A319" s="6" t="s">
        <v>42</v>
      </c>
      <c r="B319" s="17">
        <v>763</v>
      </c>
    </row>
    <row r="320" spans="1:2">
      <c r="A320" s="6" t="s">
        <v>74</v>
      </c>
      <c r="B320" s="17">
        <v>725</v>
      </c>
    </row>
    <row r="321" spans="1:2">
      <c r="A321" s="6" t="s">
        <v>105</v>
      </c>
      <c r="B321" s="17">
        <v>753</v>
      </c>
    </row>
    <row r="322" spans="1:2">
      <c r="A322" s="6" t="s">
        <v>63</v>
      </c>
      <c r="B322" s="17">
        <v>759</v>
      </c>
    </row>
    <row r="323" spans="1:2">
      <c r="A323" s="6" t="s">
        <v>4442</v>
      </c>
      <c r="B323" s="17">
        <v>3000</v>
      </c>
    </row>
    <row r="327" spans="1:2">
      <c r="A327" s="5" t="s">
        <v>4441</v>
      </c>
      <c r="B327" t="s">
        <v>4460</v>
      </c>
    </row>
    <row r="328" spans="1:2">
      <c r="A328" s="6" t="s">
        <v>120</v>
      </c>
      <c r="B328" s="17">
        <v>711</v>
      </c>
    </row>
    <row r="329" spans="1:2">
      <c r="A329" s="6" t="s">
        <v>62</v>
      </c>
      <c r="B329" s="17">
        <v>761</v>
      </c>
    </row>
    <row r="330" spans="1:2">
      <c r="A330" s="6" t="s">
        <v>73</v>
      </c>
      <c r="B330" s="17">
        <v>778</v>
      </c>
    </row>
    <row r="331" spans="1:2">
      <c r="A331" s="6" t="s">
        <v>41</v>
      </c>
      <c r="B331" s="17">
        <v>750</v>
      </c>
    </row>
    <row r="332" spans="1:2">
      <c r="A332" s="6" t="s">
        <v>4442</v>
      </c>
      <c r="B332" s="17">
        <v>3000</v>
      </c>
    </row>
    <row r="346" spans="1:2">
      <c r="A346" s="5" t="s">
        <v>4441</v>
      </c>
      <c r="B346" t="s">
        <v>4460</v>
      </c>
    </row>
    <row r="347" spans="1:2">
      <c r="A347" s="6" t="s">
        <v>75</v>
      </c>
      <c r="B347" s="17">
        <v>1563</v>
      </c>
    </row>
    <row r="348" spans="1:2">
      <c r="A348" s="6" t="s">
        <v>44</v>
      </c>
      <c r="B348" s="17">
        <v>1437</v>
      </c>
    </row>
    <row r="349" spans="1:2">
      <c r="A349" s="6" t="s">
        <v>4442</v>
      </c>
      <c r="B349" s="17">
        <v>3000</v>
      </c>
    </row>
    <row r="356" spans="1:2">
      <c r="A356" s="5" t="s">
        <v>4441</v>
      </c>
      <c r="B356" t="s">
        <v>4460</v>
      </c>
    </row>
    <row r="357" spans="1:2">
      <c r="A357" s="6" t="s">
        <v>77</v>
      </c>
      <c r="B357" s="17">
        <v>765</v>
      </c>
    </row>
    <row r="358" spans="1:2">
      <c r="A358" s="6" t="s">
        <v>46</v>
      </c>
      <c r="B358" s="17">
        <v>706</v>
      </c>
    </row>
    <row r="359" spans="1:2">
      <c r="A359" s="6" t="s">
        <v>97</v>
      </c>
      <c r="B359" s="17">
        <v>789</v>
      </c>
    </row>
    <row r="360" spans="1:2">
      <c r="A360" s="6" t="s">
        <v>64</v>
      </c>
      <c r="B360" s="17">
        <v>740</v>
      </c>
    </row>
    <row r="361" spans="1:2">
      <c r="A361" s="6" t="s">
        <v>4442</v>
      </c>
      <c r="B361" s="17">
        <v>3000</v>
      </c>
    </row>
    <row r="366" spans="1:2">
      <c r="A366" s="5" t="s">
        <v>3</v>
      </c>
      <c r="B366" t="s">
        <v>4485</v>
      </c>
    </row>
    <row r="368" spans="1:2">
      <c r="A368" s="5" t="s">
        <v>4460</v>
      </c>
      <c r="B368" s="5" t="s">
        <v>4477</v>
      </c>
    </row>
    <row r="369" spans="1:9">
      <c r="A369" s="5" t="s">
        <v>4441</v>
      </c>
      <c r="B369" t="s">
        <v>154</v>
      </c>
      <c r="C369" t="s">
        <v>35</v>
      </c>
      <c r="D369" t="s">
        <v>101</v>
      </c>
      <c r="E369" t="s">
        <v>57</v>
      </c>
      <c r="F369" t="s">
        <v>95</v>
      </c>
      <c r="G369" t="s">
        <v>146</v>
      </c>
      <c r="H369" t="s">
        <v>84</v>
      </c>
      <c r="I369" t="s">
        <v>4442</v>
      </c>
    </row>
    <row r="370" spans="1:9">
      <c r="A370" s="6" t="s">
        <v>56</v>
      </c>
      <c r="B370" s="17">
        <v>34</v>
      </c>
      <c r="C370" s="17">
        <v>41</v>
      </c>
      <c r="D370" s="17">
        <v>42</v>
      </c>
      <c r="E370" s="17">
        <v>32</v>
      </c>
      <c r="F370" s="17">
        <v>42</v>
      </c>
      <c r="G370" s="17">
        <v>32</v>
      </c>
      <c r="H370" s="17">
        <v>33</v>
      </c>
      <c r="I370" s="17">
        <v>256</v>
      </c>
    </row>
    <row r="371" spans="1:9">
      <c r="A371" s="6" t="s">
        <v>171</v>
      </c>
      <c r="B371" s="17">
        <v>24</v>
      </c>
      <c r="C371" s="17">
        <v>44</v>
      </c>
      <c r="D371" s="17">
        <v>31</v>
      </c>
      <c r="E371" s="17">
        <v>50</v>
      </c>
      <c r="F371" s="17">
        <v>22</v>
      </c>
      <c r="G371" s="17">
        <v>33</v>
      </c>
      <c r="H371" s="17">
        <v>36</v>
      </c>
      <c r="I371" s="17">
        <v>240</v>
      </c>
    </row>
    <row r="372" spans="1:9">
      <c r="A372" s="6" t="s">
        <v>192</v>
      </c>
      <c r="B372" s="17">
        <v>42</v>
      </c>
      <c r="C372" s="17">
        <v>31</v>
      </c>
      <c r="D372" s="17">
        <v>36</v>
      </c>
      <c r="E372" s="17">
        <v>38</v>
      </c>
      <c r="F372" s="17">
        <v>48</v>
      </c>
      <c r="G372" s="17">
        <v>41</v>
      </c>
      <c r="H372" s="17">
        <v>30</v>
      </c>
      <c r="I372" s="17">
        <v>266</v>
      </c>
    </row>
    <row r="373" spans="1:9">
      <c r="A373" s="6" t="s">
        <v>130</v>
      </c>
      <c r="B373" s="17">
        <v>41</v>
      </c>
      <c r="C373" s="17">
        <v>31</v>
      </c>
      <c r="D373" s="17">
        <v>29</v>
      </c>
      <c r="E373" s="17">
        <v>28</v>
      </c>
      <c r="F373" s="17">
        <v>34</v>
      </c>
      <c r="G373" s="17">
        <v>33</v>
      </c>
      <c r="H373" s="17">
        <v>40</v>
      </c>
      <c r="I373" s="17">
        <v>236</v>
      </c>
    </row>
    <row r="374" spans="1:9">
      <c r="A374" s="6" t="s">
        <v>34</v>
      </c>
      <c r="B374" s="17">
        <v>37</v>
      </c>
      <c r="C374" s="17">
        <v>32</v>
      </c>
      <c r="D374" s="17">
        <v>37</v>
      </c>
      <c r="E374" s="17">
        <v>36</v>
      </c>
      <c r="F374" s="17">
        <v>31</v>
      </c>
      <c r="G374" s="17">
        <v>34</v>
      </c>
      <c r="H374" s="17">
        <v>39</v>
      </c>
      <c r="I374" s="17">
        <v>246</v>
      </c>
    </row>
    <row r="375" spans="1:9">
      <c r="A375" s="6" t="s">
        <v>83</v>
      </c>
      <c r="B375" s="17">
        <v>37</v>
      </c>
      <c r="C375" s="17">
        <v>39</v>
      </c>
      <c r="D375" s="17">
        <v>35</v>
      </c>
      <c r="E375" s="17">
        <v>42</v>
      </c>
      <c r="F375" s="17">
        <v>34</v>
      </c>
      <c r="G375" s="17">
        <v>34</v>
      </c>
      <c r="H375" s="17">
        <v>41</v>
      </c>
      <c r="I375" s="17">
        <v>262</v>
      </c>
    </row>
    <row r="376" spans="1:9">
      <c r="A376" s="6" t="s">
        <v>124</v>
      </c>
      <c r="B376" s="17">
        <v>32</v>
      </c>
      <c r="C376" s="17">
        <v>32</v>
      </c>
      <c r="D376" s="17">
        <v>29</v>
      </c>
      <c r="E376" s="17">
        <v>35</v>
      </c>
      <c r="F376" s="17">
        <v>33</v>
      </c>
      <c r="G376" s="17">
        <v>37</v>
      </c>
      <c r="H376" s="17">
        <v>38</v>
      </c>
      <c r="I376" s="17">
        <v>236</v>
      </c>
    </row>
    <row r="377" spans="1:9">
      <c r="A377" s="6" t="s">
        <v>94</v>
      </c>
      <c r="B377" s="17">
        <v>44</v>
      </c>
      <c r="C377" s="17">
        <v>32</v>
      </c>
      <c r="D377" s="17">
        <v>28</v>
      </c>
      <c r="E377" s="17">
        <v>42</v>
      </c>
      <c r="F377" s="17">
        <v>38</v>
      </c>
      <c r="G377" s="17">
        <v>29</v>
      </c>
      <c r="H377" s="17">
        <v>34</v>
      </c>
      <c r="I377" s="17">
        <v>247</v>
      </c>
    </row>
    <row r="378" spans="1:9">
      <c r="A378" s="6" t="s">
        <v>138</v>
      </c>
      <c r="B378" s="17">
        <v>29</v>
      </c>
      <c r="C378" s="17">
        <v>35</v>
      </c>
      <c r="D378" s="17">
        <v>37</v>
      </c>
      <c r="E378" s="17">
        <v>30</v>
      </c>
      <c r="F378" s="17">
        <v>42</v>
      </c>
      <c r="G378" s="17">
        <v>35</v>
      </c>
      <c r="H378" s="17">
        <v>32</v>
      </c>
      <c r="I378" s="17">
        <v>240</v>
      </c>
    </row>
    <row r="379" spans="1:9">
      <c r="A379" s="6" t="s">
        <v>111</v>
      </c>
      <c r="B379" s="17">
        <v>33</v>
      </c>
      <c r="C379" s="17">
        <v>35</v>
      </c>
      <c r="D379" s="17">
        <v>33</v>
      </c>
      <c r="E379" s="17">
        <v>47</v>
      </c>
      <c r="F379" s="17">
        <v>42</v>
      </c>
      <c r="G379" s="17">
        <v>32</v>
      </c>
      <c r="H379" s="17">
        <v>39</v>
      </c>
      <c r="I379" s="17">
        <v>261</v>
      </c>
    </row>
    <row r="380" spans="1:9">
      <c r="A380" s="6" t="s">
        <v>100</v>
      </c>
      <c r="B380" s="17">
        <v>35</v>
      </c>
      <c r="C380" s="17">
        <v>32</v>
      </c>
      <c r="D380" s="17">
        <v>30</v>
      </c>
      <c r="E380" s="17">
        <v>50</v>
      </c>
      <c r="F380" s="17">
        <v>33</v>
      </c>
      <c r="G380" s="17">
        <v>41</v>
      </c>
      <c r="H380" s="17">
        <v>29</v>
      </c>
      <c r="I380" s="17">
        <v>250</v>
      </c>
    </row>
    <row r="381" spans="1:9">
      <c r="A381" s="6" t="s">
        <v>117</v>
      </c>
      <c r="B381" s="17">
        <v>35</v>
      </c>
      <c r="C381" s="17">
        <v>43</v>
      </c>
      <c r="D381" s="17">
        <v>35</v>
      </c>
      <c r="E381" s="17">
        <v>38</v>
      </c>
      <c r="F381" s="17">
        <v>39</v>
      </c>
      <c r="G381" s="17">
        <v>42</v>
      </c>
      <c r="H381" s="17">
        <v>28</v>
      </c>
      <c r="I381" s="17">
        <v>260</v>
      </c>
    </row>
    <row r="382" spans="1:9">
      <c r="A382" s="6" t="s">
        <v>4442</v>
      </c>
      <c r="B382" s="17">
        <v>423</v>
      </c>
      <c r="C382" s="17">
        <v>427</v>
      </c>
      <c r="D382" s="17">
        <v>402</v>
      </c>
      <c r="E382" s="17">
        <v>468</v>
      </c>
      <c r="F382" s="17">
        <v>438</v>
      </c>
      <c r="G382" s="17">
        <v>423</v>
      </c>
      <c r="H382" s="17">
        <v>419</v>
      </c>
      <c r="I382" s="17">
        <v>3000</v>
      </c>
    </row>
    <row r="389" spans="1:5">
      <c r="A389" s="5" t="s">
        <v>4441</v>
      </c>
      <c r="B389" t="s">
        <v>4460</v>
      </c>
    </row>
    <row r="390" spans="1:5">
      <c r="A390" s="6">
        <v>30</v>
      </c>
      <c r="B390" s="17">
        <v>38</v>
      </c>
      <c r="D390">
        <f t="shared" ref="D390:D421" si="4">A390</f>
        <v>30</v>
      </c>
      <c r="E390">
        <f t="shared" ref="E390:E421" si="5">B390</f>
        <v>38</v>
      </c>
    </row>
    <row r="391" spans="1:5">
      <c r="A391" s="6">
        <v>31</v>
      </c>
      <c r="B391" s="17">
        <v>37</v>
      </c>
      <c r="D391">
        <f t="shared" si="4"/>
        <v>31</v>
      </c>
      <c r="E391">
        <f t="shared" si="5"/>
        <v>37</v>
      </c>
    </row>
    <row r="392" spans="1:5">
      <c r="A392" s="6">
        <v>32</v>
      </c>
      <c r="B392" s="17">
        <v>41</v>
      </c>
      <c r="D392">
        <f t="shared" si="4"/>
        <v>32</v>
      </c>
      <c r="E392">
        <f t="shared" si="5"/>
        <v>41</v>
      </c>
    </row>
    <row r="393" spans="1:5">
      <c r="A393" s="6">
        <v>33</v>
      </c>
      <c r="B393" s="17">
        <v>29</v>
      </c>
      <c r="D393">
        <f t="shared" si="4"/>
        <v>33</v>
      </c>
      <c r="E393">
        <f t="shared" si="5"/>
        <v>29</v>
      </c>
    </row>
    <row r="394" spans="1:5">
      <c r="A394" s="6">
        <v>34</v>
      </c>
      <c r="B394" s="17">
        <v>33</v>
      </c>
      <c r="D394">
        <f t="shared" si="4"/>
        <v>34</v>
      </c>
      <c r="E394">
        <f t="shared" si="5"/>
        <v>33</v>
      </c>
    </row>
    <row r="395" spans="1:5">
      <c r="A395" s="6">
        <v>35</v>
      </c>
      <c r="B395" s="17">
        <v>52</v>
      </c>
      <c r="D395">
        <f t="shared" si="4"/>
        <v>35</v>
      </c>
      <c r="E395">
        <f t="shared" si="5"/>
        <v>52</v>
      </c>
    </row>
    <row r="396" spans="1:5">
      <c r="A396" s="6">
        <v>36</v>
      </c>
      <c r="B396" s="17">
        <v>30</v>
      </c>
      <c r="D396">
        <f t="shared" si="4"/>
        <v>36</v>
      </c>
      <c r="E396">
        <f t="shared" si="5"/>
        <v>30</v>
      </c>
    </row>
    <row r="397" spans="1:5">
      <c r="A397" s="6">
        <v>37</v>
      </c>
      <c r="B397" s="17">
        <v>42</v>
      </c>
      <c r="D397">
        <f t="shared" si="4"/>
        <v>37</v>
      </c>
      <c r="E397">
        <f t="shared" si="5"/>
        <v>42</v>
      </c>
    </row>
    <row r="398" spans="1:5">
      <c r="A398" s="6">
        <v>38</v>
      </c>
      <c r="B398" s="17">
        <v>31</v>
      </c>
      <c r="D398">
        <f t="shared" si="4"/>
        <v>38</v>
      </c>
      <c r="E398">
        <f t="shared" si="5"/>
        <v>31</v>
      </c>
    </row>
    <row r="399" spans="1:5">
      <c r="A399" s="6">
        <v>39</v>
      </c>
      <c r="B399" s="17">
        <v>29</v>
      </c>
      <c r="D399">
        <f t="shared" si="4"/>
        <v>39</v>
      </c>
      <c r="E399">
        <f t="shared" si="5"/>
        <v>29</v>
      </c>
    </row>
    <row r="400" spans="1:5">
      <c r="A400" s="6">
        <v>40</v>
      </c>
      <c r="B400" s="17">
        <v>31</v>
      </c>
      <c r="D400">
        <f t="shared" si="4"/>
        <v>40</v>
      </c>
      <c r="E400">
        <f t="shared" si="5"/>
        <v>31</v>
      </c>
    </row>
    <row r="401" spans="1:5">
      <c r="A401" s="6">
        <v>41</v>
      </c>
      <c r="B401" s="17">
        <v>36</v>
      </c>
      <c r="D401">
        <f t="shared" si="4"/>
        <v>41</v>
      </c>
      <c r="E401">
        <f t="shared" si="5"/>
        <v>36</v>
      </c>
    </row>
    <row r="402" spans="1:5">
      <c r="A402" s="6">
        <v>42</v>
      </c>
      <c r="B402" s="17">
        <v>28</v>
      </c>
      <c r="D402">
        <f t="shared" si="4"/>
        <v>42</v>
      </c>
      <c r="E402">
        <f t="shared" si="5"/>
        <v>28</v>
      </c>
    </row>
    <row r="403" spans="1:5">
      <c r="A403" s="6">
        <v>43</v>
      </c>
      <c r="B403" s="17">
        <v>33</v>
      </c>
      <c r="D403">
        <f t="shared" si="4"/>
        <v>43</v>
      </c>
      <c r="E403">
        <f t="shared" si="5"/>
        <v>33</v>
      </c>
    </row>
    <row r="404" spans="1:5">
      <c r="A404" s="6">
        <v>44</v>
      </c>
      <c r="B404" s="17">
        <v>26</v>
      </c>
      <c r="D404">
        <f t="shared" si="4"/>
        <v>44</v>
      </c>
      <c r="E404">
        <f t="shared" si="5"/>
        <v>26</v>
      </c>
    </row>
    <row r="405" spans="1:5">
      <c r="A405" s="6">
        <v>45</v>
      </c>
      <c r="B405" s="17">
        <v>38</v>
      </c>
      <c r="D405">
        <f t="shared" si="4"/>
        <v>45</v>
      </c>
      <c r="E405">
        <f t="shared" si="5"/>
        <v>38</v>
      </c>
    </row>
    <row r="406" spans="1:5">
      <c r="A406" s="6">
        <v>46</v>
      </c>
      <c r="B406" s="17">
        <v>45</v>
      </c>
      <c r="D406">
        <f t="shared" si="4"/>
        <v>46</v>
      </c>
      <c r="E406">
        <f t="shared" si="5"/>
        <v>45</v>
      </c>
    </row>
    <row r="407" spans="1:5">
      <c r="A407" s="6">
        <v>47</v>
      </c>
      <c r="B407" s="17">
        <v>31</v>
      </c>
      <c r="D407">
        <f t="shared" si="4"/>
        <v>47</v>
      </c>
      <c r="E407">
        <f t="shared" si="5"/>
        <v>31</v>
      </c>
    </row>
    <row r="408" spans="1:5">
      <c r="A408" s="6">
        <v>48</v>
      </c>
      <c r="B408" s="17">
        <v>27</v>
      </c>
      <c r="D408">
        <f t="shared" si="4"/>
        <v>48</v>
      </c>
      <c r="E408">
        <f t="shared" si="5"/>
        <v>27</v>
      </c>
    </row>
    <row r="409" spans="1:5">
      <c r="A409" s="6">
        <v>49</v>
      </c>
      <c r="B409" s="17">
        <v>41</v>
      </c>
      <c r="D409">
        <f t="shared" si="4"/>
        <v>49</v>
      </c>
      <c r="E409">
        <f t="shared" si="5"/>
        <v>41</v>
      </c>
    </row>
    <row r="410" spans="1:5">
      <c r="A410" s="6">
        <v>50</v>
      </c>
      <c r="B410" s="17">
        <v>30</v>
      </c>
      <c r="D410">
        <f t="shared" si="4"/>
        <v>50</v>
      </c>
      <c r="E410">
        <f t="shared" si="5"/>
        <v>30</v>
      </c>
    </row>
    <row r="411" spans="1:5">
      <c r="A411" s="6">
        <v>51</v>
      </c>
      <c r="B411" s="17">
        <v>34</v>
      </c>
      <c r="D411">
        <f t="shared" si="4"/>
        <v>51</v>
      </c>
      <c r="E411">
        <f t="shared" si="5"/>
        <v>34</v>
      </c>
    </row>
    <row r="412" spans="1:5">
      <c r="A412" s="6">
        <v>52</v>
      </c>
      <c r="B412" s="17">
        <v>17</v>
      </c>
      <c r="D412">
        <f t="shared" si="4"/>
        <v>52</v>
      </c>
      <c r="E412">
        <f t="shared" si="5"/>
        <v>17</v>
      </c>
    </row>
    <row r="413" spans="1:5">
      <c r="A413" s="6">
        <v>53</v>
      </c>
      <c r="B413" s="17">
        <v>37</v>
      </c>
      <c r="D413">
        <f t="shared" si="4"/>
        <v>53</v>
      </c>
      <c r="E413">
        <f t="shared" si="5"/>
        <v>37</v>
      </c>
    </row>
    <row r="414" spans="1:5">
      <c r="A414" s="6">
        <v>54</v>
      </c>
      <c r="B414" s="17">
        <v>37</v>
      </c>
      <c r="D414">
        <f t="shared" si="4"/>
        <v>54</v>
      </c>
      <c r="E414">
        <f t="shared" si="5"/>
        <v>37</v>
      </c>
    </row>
    <row r="415" spans="1:5">
      <c r="A415" s="6">
        <v>55</v>
      </c>
      <c r="B415" s="17">
        <v>32</v>
      </c>
      <c r="D415">
        <f t="shared" si="4"/>
        <v>55</v>
      </c>
      <c r="E415">
        <f t="shared" si="5"/>
        <v>32</v>
      </c>
    </row>
    <row r="416" spans="1:5">
      <c r="A416" s="6">
        <v>56</v>
      </c>
      <c r="B416" s="17">
        <v>26</v>
      </c>
      <c r="D416">
        <f t="shared" si="4"/>
        <v>56</v>
      </c>
      <c r="E416">
        <f t="shared" si="5"/>
        <v>26</v>
      </c>
    </row>
    <row r="417" spans="1:5">
      <c r="A417" s="6">
        <v>57</v>
      </c>
      <c r="B417" s="17">
        <v>26</v>
      </c>
      <c r="D417">
        <f t="shared" si="4"/>
        <v>57</v>
      </c>
      <c r="E417">
        <f t="shared" si="5"/>
        <v>26</v>
      </c>
    </row>
    <row r="418" spans="1:5">
      <c r="A418" s="6">
        <v>58</v>
      </c>
      <c r="B418" s="17">
        <v>30</v>
      </c>
      <c r="D418">
        <f t="shared" si="4"/>
        <v>58</v>
      </c>
      <c r="E418">
        <f t="shared" si="5"/>
        <v>30</v>
      </c>
    </row>
    <row r="419" spans="1:5">
      <c r="A419" s="6">
        <v>59</v>
      </c>
      <c r="B419" s="17">
        <v>37</v>
      </c>
      <c r="D419">
        <f t="shared" si="4"/>
        <v>59</v>
      </c>
      <c r="E419">
        <f t="shared" si="5"/>
        <v>37</v>
      </c>
    </row>
    <row r="420" spans="1:5">
      <c r="A420" s="6">
        <v>60</v>
      </c>
      <c r="B420" s="17">
        <v>41</v>
      </c>
      <c r="D420">
        <f t="shared" si="4"/>
        <v>60</v>
      </c>
      <c r="E420">
        <f t="shared" si="5"/>
        <v>41</v>
      </c>
    </row>
    <row r="421" spans="1:5">
      <c r="A421" s="6">
        <v>61</v>
      </c>
      <c r="B421" s="17">
        <v>33</v>
      </c>
      <c r="D421">
        <f t="shared" si="4"/>
        <v>61</v>
      </c>
      <c r="E421">
        <f t="shared" si="5"/>
        <v>33</v>
      </c>
    </row>
    <row r="422" spans="1:5">
      <c r="A422" s="6">
        <v>62</v>
      </c>
      <c r="B422" s="17">
        <v>32</v>
      </c>
      <c r="D422">
        <f t="shared" ref="D422:D453" si="6">A422</f>
        <v>62</v>
      </c>
      <c r="E422">
        <f t="shared" ref="E422:E453" si="7">B422</f>
        <v>32</v>
      </c>
    </row>
    <row r="423" spans="1:5">
      <c r="A423" s="6">
        <v>63</v>
      </c>
      <c r="B423" s="17">
        <v>26</v>
      </c>
      <c r="D423">
        <f t="shared" si="6"/>
        <v>63</v>
      </c>
      <c r="E423">
        <f t="shared" si="7"/>
        <v>26</v>
      </c>
    </row>
    <row r="424" spans="1:5">
      <c r="A424" s="6">
        <v>64</v>
      </c>
      <c r="B424" s="17">
        <v>31</v>
      </c>
      <c r="D424">
        <f t="shared" si="6"/>
        <v>64</v>
      </c>
      <c r="E424">
        <f t="shared" si="7"/>
        <v>31</v>
      </c>
    </row>
    <row r="425" spans="1:5">
      <c r="A425" s="6">
        <v>65</v>
      </c>
      <c r="B425" s="17">
        <v>36</v>
      </c>
      <c r="D425">
        <f t="shared" si="6"/>
        <v>65</v>
      </c>
      <c r="E425">
        <f t="shared" si="7"/>
        <v>36</v>
      </c>
    </row>
    <row r="426" spans="1:5">
      <c r="A426" s="6">
        <v>66</v>
      </c>
      <c r="B426" s="17">
        <v>25</v>
      </c>
      <c r="D426">
        <f t="shared" si="6"/>
        <v>66</v>
      </c>
      <c r="E426">
        <f t="shared" si="7"/>
        <v>25</v>
      </c>
    </row>
    <row r="427" spans="1:5">
      <c r="A427" s="6">
        <v>67</v>
      </c>
      <c r="B427" s="17">
        <v>33</v>
      </c>
      <c r="D427">
        <f t="shared" si="6"/>
        <v>67</v>
      </c>
      <c r="E427">
        <f t="shared" si="7"/>
        <v>33</v>
      </c>
    </row>
    <row r="428" spans="1:5">
      <c r="A428" s="6">
        <v>68</v>
      </c>
      <c r="B428" s="17">
        <v>21</v>
      </c>
      <c r="D428">
        <f t="shared" si="6"/>
        <v>68</v>
      </c>
      <c r="E428">
        <f t="shared" si="7"/>
        <v>21</v>
      </c>
    </row>
    <row r="429" spans="1:5">
      <c r="A429" s="6">
        <v>69</v>
      </c>
      <c r="B429" s="17">
        <v>33</v>
      </c>
      <c r="D429">
        <f t="shared" si="6"/>
        <v>69</v>
      </c>
      <c r="E429">
        <f t="shared" si="7"/>
        <v>33</v>
      </c>
    </row>
    <row r="430" spans="1:5">
      <c r="A430" s="6">
        <v>70</v>
      </c>
      <c r="B430" s="17">
        <v>39</v>
      </c>
      <c r="D430">
        <f t="shared" si="6"/>
        <v>70</v>
      </c>
      <c r="E430">
        <f t="shared" si="7"/>
        <v>39</v>
      </c>
    </row>
    <row r="431" spans="1:5">
      <c r="A431" s="6">
        <v>71</v>
      </c>
      <c r="B431" s="17">
        <v>27</v>
      </c>
      <c r="D431">
        <f t="shared" si="6"/>
        <v>71</v>
      </c>
      <c r="E431">
        <f t="shared" si="7"/>
        <v>27</v>
      </c>
    </row>
    <row r="432" spans="1:5">
      <c r="A432" s="6">
        <v>72</v>
      </c>
      <c r="B432" s="17">
        <v>38</v>
      </c>
      <c r="D432">
        <f t="shared" si="6"/>
        <v>72</v>
      </c>
      <c r="E432">
        <f t="shared" si="7"/>
        <v>38</v>
      </c>
    </row>
    <row r="433" spans="1:5">
      <c r="A433" s="6">
        <v>73</v>
      </c>
      <c r="B433" s="17">
        <v>26</v>
      </c>
      <c r="D433">
        <f t="shared" si="6"/>
        <v>73</v>
      </c>
      <c r="E433">
        <f t="shared" si="7"/>
        <v>26</v>
      </c>
    </row>
    <row r="434" spans="1:5">
      <c r="A434" s="6">
        <v>74</v>
      </c>
      <c r="B434" s="17">
        <v>21</v>
      </c>
      <c r="D434">
        <f t="shared" si="6"/>
        <v>74</v>
      </c>
      <c r="E434">
        <f t="shared" si="7"/>
        <v>21</v>
      </c>
    </row>
    <row r="435" spans="1:5">
      <c r="A435" s="6">
        <v>75</v>
      </c>
      <c r="B435" s="17">
        <v>50</v>
      </c>
      <c r="D435">
        <f t="shared" si="6"/>
        <v>75</v>
      </c>
      <c r="E435">
        <f t="shared" si="7"/>
        <v>50</v>
      </c>
    </row>
    <row r="436" spans="1:5">
      <c r="A436" s="6">
        <v>76</v>
      </c>
      <c r="B436" s="17">
        <v>30</v>
      </c>
      <c r="D436">
        <f t="shared" si="6"/>
        <v>76</v>
      </c>
      <c r="E436">
        <f t="shared" si="7"/>
        <v>30</v>
      </c>
    </row>
    <row r="437" spans="1:5">
      <c r="A437" s="6">
        <v>77</v>
      </c>
      <c r="B437" s="17">
        <v>30</v>
      </c>
      <c r="D437">
        <f t="shared" si="6"/>
        <v>77</v>
      </c>
      <c r="E437">
        <f t="shared" si="7"/>
        <v>30</v>
      </c>
    </row>
    <row r="438" spans="1:5">
      <c r="A438" s="6">
        <v>78</v>
      </c>
      <c r="B438" s="17">
        <v>30</v>
      </c>
      <c r="D438">
        <f t="shared" si="6"/>
        <v>78</v>
      </c>
      <c r="E438">
        <f t="shared" si="7"/>
        <v>30</v>
      </c>
    </row>
    <row r="439" spans="1:5">
      <c r="A439" s="6">
        <v>79</v>
      </c>
      <c r="B439" s="17">
        <v>35</v>
      </c>
      <c r="D439">
        <f t="shared" si="6"/>
        <v>79</v>
      </c>
      <c r="E439">
        <f t="shared" si="7"/>
        <v>35</v>
      </c>
    </row>
    <row r="440" spans="1:5">
      <c r="A440" s="6">
        <v>80</v>
      </c>
      <c r="B440" s="17">
        <v>35</v>
      </c>
      <c r="D440">
        <f t="shared" si="6"/>
        <v>80</v>
      </c>
      <c r="E440">
        <f t="shared" si="7"/>
        <v>35</v>
      </c>
    </row>
    <row r="441" spans="1:5">
      <c r="A441" s="6">
        <v>81</v>
      </c>
      <c r="B441" s="17">
        <v>33</v>
      </c>
      <c r="D441">
        <f t="shared" si="6"/>
        <v>81</v>
      </c>
      <c r="E441">
        <f t="shared" si="7"/>
        <v>33</v>
      </c>
    </row>
    <row r="442" spans="1:5">
      <c r="A442" s="6">
        <v>82</v>
      </c>
      <c r="B442" s="17">
        <v>38</v>
      </c>
      <c r="D442">
        <f t="shared" si="6"/>
        <v>82</v>
      </c>
      <c r="E442">
        <f t="shared" si="7"/>
        <v>38</v>
      </c>
    </row>
    <row r="443" spans="1:5">
      <c r="A443" s="6">
        <v>83</v>
      </c>
      <c r="B443" s="17">
        <v>22</v>
      </c>
      <c r="D443">
        <f t="shared" si="6"/>
        <v>83</v>
      </c>
      <c r="E443">
        <f t="shared" si="7"/>
        <v>22</v>
      </c>
    </row>
    <row r="444" spans="1:5">
      <c r="A444" s="6">
        <v>84</v>
      </c>
      <c r="B444" s="17">
        <v>29</v>
      </c>
      <c r="D444">
        <f t="shared" si="6"/>
        <v>84</v>
      </c>
      <c r="E444">
        <f t="shared" si="7"/>
        <v>29</v>
      </c>
    </row>
    <row r="445" spans="1:5">
      <c r="A445" s="6">
        <v>85</v>
      </c>
      <c r="B445" s="17">
        <v>27</v>
      </c>
      <c r="D445">
        <f t="shared" si="6"/>
        <v>85</v>
      </c>
      <c r="E445">
        <f t="shared" si="7"/>
        <v>27</v>
      </c>
    </row>
    <row r="446" spans="1:5">
      <c r="A446" s="6">
        <v>86</v>
      </c>
      <c r="B446" s="17">
        <v>39</v>
      </c>
      <c r="D446">
        <f t="shared" si="6"/>
        <v>86</v>
      </c>
      <c r="E446">
        <f t="shared" si="7"/>
        <v>39</v>
      </c>
    </row>
    <row r="447" spans="1:5">
      <c r="A447" s="6">
        <v>87</v>
      </c>
      <c r="B447" s="17">
        <v>36</v>
      </c>
      <c r="D447">
        <f t="shared" si="6"/>
        <v>87</v>
      </c>
      <c r="E447">
        <f t="shared" si="7"/>
        <v>36</v>
      </c>
    </row>
    <row r="448" spans="1:5">
      <c r="A448" s="6">
        <v>88</v>
      </c>
      <c r="B448" s="17">
        <v>27</v>
      </c>
      <c r="D448">
        <f t="shared" si="6"/>
        <v>88</v>
      </c>
      <c r="E448">
        <f t="shared" si="7"/>
        <v>27</v>
      </c>
    </row>
    <row r="449" spans="1:5">
      <c r="A449" s="6">
        <v>89</v>
      </c>
      <c r="B449" s="17">
        <v>37</v>
      </c>
      <c r="D449">
        <f t="shared" si="6"/>
        <v>89</v>
      </c>
      <c r="E449">
        <f t="shared" si="7"/>
        <v>37</v>
      </c>
    </row>
    <row r="450" spans="1:5">
      <c r="A450" s="6">
        <v>90</v>
      </c>
      <c r="B450" s="17">
        <v>39</v>
      </c>
      <c r="D450">
        <f t="shared" si="6"/>
        <v>90</v>
      </c>
      <c r="E450">
        <f t="shared" si="7"/>
        <v>39</v>
      </c>
    </row>
    <row r="451" spans="1:5">
      <c r="A451" s="6">
        <v>91</v>
      </c>
      <c r="B451" s="17">
        <v>22</v>
      </c>
      <c r="D451">
        <f t="shared" si="6"/>
        <v>91</v>
      </c>
      <c r="E451">
        <f t="shared" si="7"/>
        <v>22</v>
      </c>
    </row>
    <row r="452" spans="1:5">
      <c r="A452" s="6">
        <v>92</v>
      </c>
      <c r="B452" s="17">
        <v>27</v>
      </c>
      <c r="D452">
        <f t="shared" si="6"/>
        <v>92</v>
      </c>
      <c r="E452">
        <f t="shared" si="7"/>
        <v>27</v>
      </c>
    </row>
    <row r="453" spans="1:5">
      <c r="A453" s="6">
        <v>93</v>
      </c>
      <c r="B453" s="17">
        <v>25</v>
      </c>
      <c r="D453">
        <f t="shared" si="6"/>
        <v>93</v>
      </c>
      <c r="E453">
        <f t="shared" si="7"/>
        <v>25</v>
      </c>
    </row>
    <row r="454" spans="1:5">
      <c r="A454" s="6">
        <v>94</v>
      </c>
      <c r="B454" s="17">
        <v>33</v>
      </c>
      <c r="D454">
        <f t="shared" ref="D454:D480" si="8">A454</f>
        <v>94</v>
      </c>
      <c r="E454">
        <f t="shared" ref="E454:E480" si="9">B454</f>
        <v>33</v>
      </c>
    </row>
    <row r="455" spans="1:5">
      <c r="A455" s="6">
        <v>95</v>
      </c>
      <c r="B455" s="17">
        <v>30</v>
      </c>
      <c r="D455">
        <f t="shared" si="8"/>
        <v>95</v>
      </c>
      <c r="E455">
        <f t="shared" si="9"/>
        <v>30</v>
      </c>
    </row>
    <row r="456" spans="1:5">
      <c r="A456" s="6">
        <v>96</v>
      </c>
      <c r="B456" s="17">
        <v>29</v>
      </c>
      <c r="D456">
        <f t="shared" si="8"/>
        <v>96</v>
      </c>
      <c r="E456">
        <f t="shared" si="9"/>
        <v>29</v>
      </c>
    </row>
    <row r="457" spans="1:5">
      <c r="A457" s="6">
        <v>97</v>
      </c>
      <c r="B457" s="17">
        <v>26</v>
      </c>
      <c r="D457">
        <f t="shared" si="8"/>
        <v>97</v>
      </c>
      <c r="E457">
        <f t="shared" si="9"/>
        <v>26</v>
      </c>
    </row>
    <row r="458" spans="1:5">
      <c r="A458" s="6">
        <v>98</v>
      </c>
      <c r="B458" s="17">
        <v>34</v>
      </c>
      <c r="D458">
        <f t="shared" si="8"/>
        <v>98</v>
      </c>
      <c r="E458">
        <f t="shared" si="9"/>
        <v>34</v>
      </c>
    </row>
    <row r="459" spans="1:5">
      <c r="A459" s="6">
        <v>99</v>
      </c>
      <c r="B459" s="17">
        <v>33</v>
      </c>
      <c r="D459">
        <f t="shared" si="8"/>
        <v>99</v>
      </c>
      <c r="E459">
        <f t="shared" si="9"/>
        <v>33</v>
      </c>
    </row>
    <row r="460" spans="1:5">
      <c r="A460" s="6">
        <v>100</v>
      </c>
      <c r="B460" s="17">
        <v>48</v>
      </c>
      <c r="D460">
        <f t="shared" si="8"/>
        <v>100</v>
      </c>
      <c r="E460">
        <f t="shared" si="9"/>
        <v>48</v>
      </c>
    </row>
    <row r="461" spans="1:5">
      <c r="A461" s="6">
        <v>101</v>
      </c>
      <c r="B461" s="17">
        <v>28</v>
      </c>
      <c r="D461">
        <f t="shared" si="8"/>
        <v>101</v>
      </c>
      <c r="E461">
        <f t="shared" si="9"/>
        <v>28</v>
      </c>
    </row>
    <row r="462" spans="1:5">
      <c r="A462" s="6">
        <v>102</v>
      </c>
      <c r="B462" s="17">
        <v>31</v>
      </c>
      <c r="D462">
        <f t="shared" si="8"/>
        <v>102</v>
      </c>
      <c r="E462">
        <f t="shared" si="9"/>
        <v>31</v>
      </c>
    </row>
    <row r="463" spans="1:5">
      <c r="A463" s="6">
        <v>103</v>
      </c>
      <c r="B463" s="17">
        <v>38</v>
      </c>
      <c r="D463">
        <f t="shared" si="8"/>
        <v>103</v>
      </c>
      <c r="E463">
        <f t="shared" si="9"/>
        <v>38</v>
      </c>
    </row>
    <row r="464" spans="1:5">
      <c r="A464" s="6">
        <v>104</v>
      </c>
      <c r="B464" s="17">
        <v>37</v>
      </c>
      <c r="D464">
        <f t="shared" si="8"/>
        <v>104</v>
      </c>
      <c r="E464">
        <f t="shared" si="9"/>
        <v>37</v>
      </c>
    </row>
    <row r="465" spans="1:5">
      <c r="A465" s="6">
        <v>105</v>
      </c>
      <c r="B465" s="17">
        <v>44</v>
      </c>
      <c r="D465">
        <f t="shared" si="8"/>
        <v>105</v>
      </c>
      <c r="E465">
        <f t="shared" si="9"/>
        <v>44</v>
      </c>
    </row>
    <row r="466" spans="1:5">
      <c r="A466" s="6">
        <v>106</v>
      </c>
      <c r="B466" s="17">
        <v>43</v>
      </c>
      <c r="D466">
        <f t="shared" si="8"/>
        <v>106</v>
      </c>
      <c r="E466">
        <f t="shared" si="9"/>
        <v>43</v>
      </c>
    </row>
    <row r="467" spans="1:5">
      <c r="A467" s="6">
        <v>107</v>
      </c>
      <c r="B467" s="17">
        <v>39</v>
      </c>
      <c r="D467">
        <f t="shared" si="8"/>
        <v>107</v>
      </c>
      <c r="E467">
        <f t="shared" si="9"/>
        <v>39</v>
      </c>
    </row>
    <row r="468" spans="1:5">
      <c r="A468" s="6">
        <v>108</v>
      </c>
      <c r="B468" s="17">
        <v>34</v>
      </c>
      <c r="D468">
        <f t="shared" si="8"/>
        <v>108</v>
      </c>
      <c r="E468">
        <f t="shared" si="9"/>
        <v>34</v>
      </c>
    </row>
    <row r="469" spans="1:5">
      <c r="A469" s="6">
        <v>109</v>
      </c>
      <c r="B469" s="17">
        <v>32</v>
      </c>
      <c r="D469">
        <f t="shared" si="8"/>
        <v>109</v>
      </c>
      <c r="E469">
        <f t="shared" si="9"/>
        <v>32</v>
      </c>
    </row>
    <row r="470" spans="1:5">
      <c r="A470" s="6">
        <v>110</v>
      </c>
      <c r="B470" s="17">
        <v>27</v>
      </c>
      <c r="D470">
        <f t="shared" si="8"/>
        <v>110</v>
      </c>
      <c r="E470">
        <f t="shared" si="9"/>
        <v>27</v>
      </c>
    </row>
    <row r="471" spans="1:5">
      <c r="A471" s="6">
        <v>111</v>
      </c>
      <c r="B471" s="17">
        <v>38</v>
      </c>
      <c r="D471">
        <f t="shared" si="8"/>
        <v>111</v>
      </c>
      <c r="E471">
        <f t="shared" si="9"/>
        <v>38</v>
      </c>
    </row>
    <row r="472" spans="1:5">
      <c r="A472" s="6">
        <v>112</v>
      </c>
      <c r="B472" s="17">
        <v>35</v>
      </c>
      <c r="D472">
        <f t="shared" si="8"/>
        <v>112</v>
      </c>
      <c r="E472">
        <f t="shared" si="9"/>
        <v>35</v>
      </c>
    </row>
    <row r="473" spans="1:5">
      <c r="A473" s="6">
        <v>113</v>
      </c>
      <c r="B473" s="17">
        <v>28</v>
      </c>
      <c r="D473">
        <f t="shared" si="8"/>
        <v>113</v>
      </c>
      <c r="E473">
        <f t="shared" si="9"/>
        <v>28</v>
      </c>
    </row>
    <row r="474" spans="1:5">
      <c r="A474" s="6">
        <v>114</v>
      </c>
      <c r="B474" s="17">
        <v>39</v>
      </c>
      <c r="D474">
        <f t="shared" si="8"/>
        <v>114</v>
      </c>
      <c r="E474">
        <f t="shared" si="9"/>
        <v>39</v>
      </c>
    </row>
    <row r="475" spans="1:5">
      <c r="A475" s="6">
        <v>115</v>
      </c>
      <c r="B475" s="17">
        <v>37</v>
      </c>
      <c r="D475">
        <f t="shared" si="8"/>
        <v>115</v>
      </c>
      <c r="E475">
        <f t="shared" si="9"/>
        <v>37</v>
      </c>
    </row>
    <row r="476" spans="1:5">
      <c r="A476" s="6">
        <v>116</v>
      </c>
      <c r="B476" s="17">
        <v>23</v>
      </c>
      <c r="D476">
        <f t="shared" si="8"/>
        <v>116</v>
      </c>
      <c r="E476">
        <f t="shared" si="9"/>
        <v>23</v>
      </c>
    </row>
    <row r="477" spans="1:5">
      <c r="A477" s="6">
        <v>117</v>
      </c>
      <c r="B477" s="17">
        <v>33</v>
      </c>
      <c r="D477">
        <f t="shared" si="8"/>
        <v>117</v>
      </c>
      <c r="E477">
        <f t="shared" si="9"/>
        <v>33</v>
      </c>
    </row>
    <row r="478" spans="1:5">
      <c r="A478" s="6">
        <v>118</v>
      </c>
      <c r="B478" s="17">
        <v>33</v>
      </c>
      <c r="D478">
        <f t="shared" si="8"/>
        <v>118</v>
      </c>
      <c r="E478">
        <f t="shared" si="9"/>
        <v>33</v>
      </c>
    </row>
    <row r="479" spans="1:5">
      <c r="A479" s="6">
        <v>119</v>
      </c>
      <c r="B479" s="17">
        <v>37</v>
      </c>
      <c r="D479">
        <f t="shared" si="8"/>
        <v>119</v>
      </c>
      <c r="E479">
        <f t="shared" si="9"/>
        <v>37</v>
      </c>
    </row>
    <row r="480" spans="1:5">
      <c r="A480" s="6">
        <v>120</v>
      </c>
      <c r="B480" s="17">
        <v>34</v>
      </c>
      <c r="D480">
        <f t="shared" si="8"/>
        <v>120</v>
      </c>
      <c r="E480">
        <f t="shared" si="9"/>
        <v>34</v>
      </c>
    </row>
    <row r="481" spans="1:2">
      <c r="A481" s="6" t="s">
        <v>4442</v>
      </c>
      <c r="B481" s="17">
        <v>3000</v>
      </c>
    </row>
    <row r="487" spans="1:2">
      <c r="A487" s="5" t="s">
        <v>4441</v>
      </c>
      <c r="B487" t="s">
        <v>4452</v>
      </c>
    </row>
    <row r="488" spans="1:2">
      <c r="A488" s="6" t="s">
        <v>135</v>
      </c>
      <c r="B488" s="17">
        <v>597</v>
      </c>
    </row>
    <row r="489" spans="1:2">
      <c r="A489" s="6" t="s">
        <v>114</v>
      </c>
      <c r="B489" s="17">
        <v>470</v>
      </c>
    </row>
    <row r="490" spans="1:2">
      <c r="A490" s="6" t="s">
        <v>78</v>
      </c>
      <c r="B490" s="17">
        <v>894</v>
      </c>
    </row>
    <row r="491" spans="1:2">
      <c r="A491" s="6" t="s">
        <v>47</v>
      </c>
      <c r="B491" s="17">
        <v>1039</v>
      </c>
    </row>
    <row r="492" spans="1:2">
      <c r="A492" s="6" t="s">
        <v>4442</v>
      </c>
      <c r="B492" s="17">
        <v>3000</v>
      </c>
    </row>
    <row r="510" spans="1:5">
      <c r="A510" s="5" t="s">
        <v>4452</v>
      </c>
      <c r="B510" s="5" t="s">
        <v>4477</v>
      </c>
    </row>
    <row r="511" spans="1:5">
      <c r="A511" s="5" t="s">
        <v>4441</v>
      </c>
      <c r="B511" t="s">
        <v>37</v>
      </c>
      <c r="C511" t="s">
        <v>59</v>
      </c>
      <c r="D511" t="s">
        <v>50</v>
      </c>
      <c r="E511" t="s">
        <v>4442</v>
      </c>
    </row>
    <row r="512" spans="1:5">
      <c r="A512" s="6" t="s">
        <v>286</v>
      </c>
      <c r="B512" s="17">
        <v>27</v>
      </c>
      <c r="C512" s="17">
        <v>42</v>
      </c>
      <c r="D512" s="17">
        <v>40</v>
      </c>
      <c r="E512" s="17">
        <v>109</v>
      </c>
    </row>
    <row r="513" spans="1:5">
      <c r="A513" s="6" t="s">
        <v>307</v>
      </c>
      <c r="B513" s="17">
        <v>42</v>
      </c>
      <c r="C513" s="17">
        <v>35</v>
      </c>
      <c r="D513" s="17">
        <v>31</v>
      </c>
      <c r="E513" s="17">
        <v>108</v>
      </c>
    </row>
    <row r="514" spans="1:5">
      <c r="A514" s="6" t="s">
        <v>93</v>
      </c>
      <c r="B514" s="17">
        <v>41</v>
      </c>
      <c r="C514" s="17">
        <v>38</v>
      </c>
      <c r="D514" s="17">
        <v>29</v>
      </c>
      <c r="E514" s="17">
        <v>108</v>
      </c>
    </row>
    <row r="515" spans="1:5">
      <c r="A515" s="6" t="s">
        <v>253</v>
      </c>
      <c r="B515" s="17">
        <v>29</v>
      </c>
      <c r="C515" s="17">
        <v>40</v>
      </c>
      <c r="D515" s="17">
        <v>37</v>
      </c>
      <c r="E515" s="17">
        <v>106</v>
      </c>
    </row>
    <row r="516" spans="1:5">
      <c r="A516" s="6" t="s">
        <v>32</v>
      </c>
      <c r="B516" s="17">
        <v>44</v>
      </c>
      <c r="C516" s="17">
        <v>26</v>
      </c>
      <c r="D516" s="17">
        <v>35</v>
      </c>
      <c r="E516" s="17">
        <v>105</v>
      </c>
    </row>
    <row r="517" spans="1:5">
      <c r="A517" s="6" t="s">
        <v>215</v>
      </c>
      <c r="B517" s="17">
        <v>36</v>
      </c>
      <c r="C517" s="17">
        <v>26</v>
      </c>
      <c r="D517" s="17">
        <v>40</v>
      </c>
      <c r="E517" s="17">
        <v>102</v>
      </c>
    </row>
    <row r="518" spans="1:5">
      <c r="A518" s="6" t="s">
        <v>183</v>
      </c>
      <c r="B518" s="17">
        <v>27</v>
      </c>
      <c r="C518" s="17">
        <v>36</v>
      </c>
      <c r="D518" s="17">
        <v>38</v>
      </c>
      <c r="E518" s="17">
        <v>101</v>
      </c>
    </row>
    <row r="519" spans="1:5">
      <c r="A519" s="6" t="s">
        <v>220</v>
      </c>
      <c r="B519" s="17">
        <v>26</v>
      </c>
      <c r="C519" s="17">
        <v>36</v>
      </c>
      <c r="D519" s="17">
        <v>39</v>
      </c>
      <c r="E519" s="17">
        <v>101</v>
      </c>
    </row>
    <row r="520" spans="1:5">
      <c r="A520" s="6" t="s">
        <v>197</v>
      </c>
      <c r="B520" s="17">
        <v>32</v>
      </c>
      <c r="C520" s="17">
        <v>36</v>
      </c>
      <c r="D520" s="17">
        <v>32</v>
      </c>
      <c r="E520" s="17">
        <v>100</v>
      </c>
    </row>
    <row r="521" spans="1:5">
      <c r="A521" s="6" t="s">
        <v>170</v>
      </c>
      <c r="B521" s="17">
        <v>25</v>
      </c>
      <c r="C521" s="17">
        <v>38</v>
      </c>
      <c r="D521" s="17">
        <v>35</v>
      </c>
      <c r="E521" s="17">
        <v>98</v>
      </c>
    </row>
    <row r="522" spans="1:5">
      <c r="A522" s="6" t="s">
        <v>157</v>
      </c>
      <c r="B522" s="17">
        <v>28</v>
      </c>
      <c r="C522" s="17">
        <v>34</v>
      </c>
      <c r="D522" s="17">
        <v>33</v>
      </c>
      <c r="E522" s="17">
        <v>95</v>
      </c>
    </row>
    <row r="523" spans="1:5">
      <c r="A523" s="6" t="s">
        <v>294</v>
      </c>
      <c r="B523" s="17">
        <v>34</v>
      </c>
      <c r="C523" s="17">
        <v>27</v>
      </c>
      <c r="D523" s="17">
        <v>34</v>
      </c>
      <c r="E523" s="17">
        <v>95</v>
      </c>
    </row>
    <row r="524" spans="1:5">
      <c r="A524" s="6" t="s">
        <v>54</v>
      </c>
      <c r="B524" s="17">
        <v>28</v>
      </c>
      <c r="C524" s="17">
        <v>37</v>
      </c>
      <c r="D524" s="17">
        <v>29</v>
      </c>
      <c r="E524" s="17">
        <v>94</v>
      </c>
    </row>
    <row r="525" spans="1:5">
      <c r="A525" s="6" t="s">
        <v>211</v>
      </c>
      <c r="B525" s="17">
        <v>31</v>
      </c>
      <c r="C525" s="17">
        <v>27</v>
      </c>
      <c r="D525" s="17">
        <v>36</v>
      </c>
      <c r="E525" s="17">
        <v>94</v>
      </c>
    </row>
    <row r="526" spans="1:5">
      <c r="A526" s="6" t="s">
        <v>270</v>
      </c>
      <c r="B526" s="17">
        <v>31</v>
      </c>
      <c r="C526" s="17">
        <v>39</v>
      </c>
      <c r="D526" s="17">
        <v>24</v>
      </c>
      <c r="E526" s="17">
        <v>94</v>
      </c>
    </row>
    <row r="527" spans="1:5">
      <c r="A527" s="6" t="s">
        <v>311</v>
      </c>
      <c r="B527" s="17">
        <v>35</v>
      </c>
      <c r="C527" s="17">
        <v>32</v>
      </c>
      <c r="D527" s="17">
        <v>27</v>
      </c>
      <c r="E527" s="17">
        <v>94</v>
      </c>
    </row>
    <row r="528" spans="1:5">
      <c r="A528" s="6" t="s">
        <v>206</v>
      </c>
      <c r="B528" s="17">
        <v>32</v>
      </c>
      <c r="C528" s="17">
        <v>36</v>
      </c>
      <c r="D528" s="17">
        <v>25</v>
      </c>
      <c r="E528" s="17">
        <v>93</v>
      </c>
    </row>
    <row r="529" spans="1:5">
      <c r="A529" s="6" t="s">
        <v>122</v>
      </c>
      <c r="B529" s="17">
        <v>30</v>
      </c>
      <c r="C529" s="17">
        <v>33</v>
      </c>
      <c r="D529" s="17">
        <v>30</v>
      </c>
      <c r="E529" s="17">
        <v>93</v>
      </c>
    </row>
    <row r="530" spans="1:5">
      <c r="A530" s="6" t="s">
        <v>69</v>
      </c>
      <c r="B530" s="17">
        <v>30</v>
      </c>
      <c r="C530" s="17">
        <v>32</v>
      </c>
      <c r="D530" s="17">
        <v>30</v>
      </c>
      <c r="E530" s="17">
        <v>92</v>
      </c>
    </row>
    <row r="531" spans="1:5">
      <c r="A531" s="6" t="s">
        <v>145</v>
      </c>
      <c r="B531" s="17">
        <v>29</v>
      </c>
      <c r="C531" s="17">
        <v>34</v>
      </c>
      <c r="D531" s="17">
        <v>29</v>
      </c>
      <c r="E531" s="17">
        <v>92</v>
      </c>
    </row>
    <row r="532" spans="1:5">
      <c r="A532" s="6" t="s">
        <v>99</v>
      </c>
      <c r="B532" s="17">
        <v>30</v>
      </c>
      <c r="C532" s="17">
        <v>34</v>
      </c>
      <c r="D532" s="17">
        <v>28</v>
      </c>
      <c r="E532" s="17">
        <v>92</v>
      </c>
    </row>
    <row r="533" spans="1:5">
      <c r="A533" s="6" t="s">
        <v>137</v>
      </c>
      <c r="B533" s="17">
        <v>34</v>
      </c>
      <c r="C533" s="17">
        <v>28</v>
      </c>
      <c r="D533" s="17">
        <v>29</v>
      </c>
      <c r="E533" s="17">
        <v>91</v>
      </c>
    </row>
    <row r="534" spans="1:5">
      <c r="A534" s="6" t="s">
        <v>116</v>
      </c>
      <c r="B534" s="17">
        <v>28</v>
      </c>
      <c r="C534" s="17">
        <v>38</v>
      </c>
      <c r="D534" s="17">
        <v>25</v>
      </c>
      <c r="E534" s="17">
        <v>91</v>
      </c>
    </row>
    <row r="535" spans="1:5">
      <c r="A535" s="6" t="s">
        <v>318</v>
      </c>
      <c r="B535" s="17">
        <v>30</v>
      </c>
      <c r="C535" s="17">
        <v>32</v>
      </c>
      <c r="D535" s="17">
        <v>28</v>
      </c>
      <c r="E535" s="17">
        <v>90</v>
      </c>
    </row>
    <row r="536" spans="1:5">
      <c r="A536" s="6" t="s">
        <v>177</v>
      </c>
      <c r="B536" s="17">
        <v>28</v>
      </c>
      <c r="C536" s="17">
        <v>26</v>
      </c>
      <c r="D536" s="17">
        <v>35</v>
      </c>
      <c r="E536" s="17">
        <v>89</v>
      </c>
    </row>
    <row r="537" spans="1:5">
      <c r="A537" s="6" t="s">
        <v>152</v>
      </c>
      <c r="B537" s="17">
        <v>25</v>
      </c>
      <c r="C537" s="17">
        <v>31</v>
      </c>
      <c r="D537" s="17">
        <v>32</v>
      </c>
      <c r="E537" s="17">
        <v>88</v>
      </c>
    </row>
    <row r="538" spans="1:5">
      <c r="A538" s="6" t="s">
        <v>327</v>
      </c>
      <c r="B538" s="17">
        <v>27</v>
      </c>
      <c r="C538" s="17">
        <v>30</v>
      </c>
      <c r="D538" s="17">
        <v>30</v>
      </c>
      <c r="E538" s="17">
        <v>87</v>
      </c>
    </row>
    <row r="539" spans="1:5">
      <c r="A539" s="6" t="s">
        <v>166</v>
      </c>
      <c r="B539" s="17">
        <v>29</v>
      </c>
      <c r="C539" s="17">
        <v>26</v>
      </c>
      <c r="D539" s="17">
        <v>28</v>
      </c>
      <c r="E539" s="17">
        <v>83</v>
      </c>
    </row>
    <row r="540" spans="1:5">
      <c r="A540" s="6" t="s">
        <v>191</v>
      </c>
      <c r="B540" s="17">
        <v>33</v>
      </c>
      <c r="C540" s="17">
        <v>32</v>
      </c>
      <c r="D540" s="17">
        <v>17</v>
      </c>
      <c r="E540" s="17">
        <v>82</v>
      </c>
    </row>
    <row r="541" spans="1:5">
      <c r="A541" s="6" t="s">
        <v>149</v>
      </c>
      <c r="B541" s="17">
        <v>27</v>
      </c>
      <c r="C541" s="17">
        <v>24</v>
      </c>
      <c r="D541" s="17">
        <v>28</v>
      </c>
      <c r="E541" s="17">
        <v>79</v>
      </c>
    </row>
    <row r="542" spans="1:5">
      <c r="A542" s="6" t="s">
        <v>141</v>
      </c>
      <c r="B542" s="17">
        <v>23</v>
      </c>
      <c r="C542" s="17">
        <v>25</v>
      </c>
      <c r="D542" s="17">
        <v>30</v>
      </c>
      <c r="E542" s="17">
        <v>78</v>
      </c>
    </row>
    <row r="543" spans="1:5">
      <c r="A543" s="6" t="s">
        <v>234</v>
      </c>
      <c r="B543" s="17">
        <v>30</v>
      </c>
      <c r="C543" s="17">
        <v>24</v>
      </c>
      <c r="D543" s="17">
        <v>22</v>
      </c>
      <c r="E543" s="17">
        <v>76</v>
      </c>
    </row>
    <row r="544" spans="1:5">
      <c r="A544" s="6" t="s">
        <v>4442</v>
      </c>
      <c r="B544" s="17">
        <v>981</v>
      </c>
      <c r="C544" s="17">
        <v>1034</v>
      </c>
      <c r="D544" s="17">
        <v>985</v>
      </c>
      <c r="E544" s="17">
        <v>3000</v>
      </c>
    </row>
    <row r="550" spans="1:5">
      <c r="A550" s="5" t="s">
        <v>4452</v>
      </c>
      <c r="B550" s="5" t="s">
        <v>4477</v>
      </c>
    </row>
    <row r="551" spans="1:5">
      <c r="A551" s="5" t="s">
        <v>4441</v>
      </c>
      <c r="B551" t="s">
        <v>50</v>
      </c>
      <c r="C551" t="s">
        <v>59</v>
      </c>
      <c r="D551" t="s">
        <v>37</v>
      </c>
      <c r="E551" t="s">
        <v>4442</v>
      </c>
    </row>
    <row r="552" spans="1:5">
      <c r="A552" s="6">
        <v>2018</v>
      </c>
      <c r="B552" s="15">
        <v>0.32359081419624219</v>
      </c>
      <c r="C552" s="15">
        <v>0.34864300626304801</v>
      </c>
      <c r="D552" s="15">
        <v>0.3277661795407098</v>
      </c>
      <c r="E552" s="15">
        <v>1</v>
      </c>
    </row>
    <row r="553" spans="1:5">
      <c r="A553" s="6">
        <v>2019</v>
      </c>
      <c r="B553" s="15">
        <v>0.28632478632478631</v>
      </c>
      <c r="C553" s="15">
        <v>0.34615384615384615</v>
      </c>
      <c r="D553" s="15">
        <v>0.36752136752136755</v>
      </c>
      <c r="E553" s="15">
        <v>1</v>
      </c>
    </row>
    <row r="554" spans="1:5">
      <c r="A554" s="6">
        <v>2020</v>
      </c>
      <c r="B554" s="15">
        <v>0.30988593155893535</v>
      </c>
      <c r="C554" s="15">
        <v>0.35551330798479086</v>
      </c>
      <c r="D554" s="15">
        <v>0.33460076045627374</v>
      </c>
      <c r="E554" s="15">
        <v>1</v>
      </c>
    </row>
    <row r="555" spans="1:5">
      <c r="A555" s="6">
        <v>2021</v>
      </c>
      <c r="B555" s="15">
        <v>0.35249042145593867</v>
      </c>
      <c r="C555" s="15">
        <v>0.32567049808429116</v>
      </c>
      <c r="D555" s="15">
        <v>0.32183908045977011</v>
      </c>
      <c r="E555" s="15">
        <v>1</v>
      </c>
    </row>
    <row r="556" spans="1:5">
      <c r="A556" s="6">
        <v>2022</v>
      </c>
      <c r="B556" s="15">
        <v>0.32245681381957775</v>
      </c>
      <c r="C556" s="15">
        <v>0.33973128598848368</v>
      </c>
      <c r="D556" s="15">
        <v>0.33781190019193857</v>
      </c>
      <c r="E556" s="15">
        <v>1</v>
      </c>
    </row>
    <row r="557" spans="1:5">
      <c r="A557" s="6">
        <v>2023</v>
      </c>
      <c r="B557" s="15">
        <v>0.37396694214876031</v>
      </c>
      <c r="C557" s="15">
        <v>0.35330578512396693</v>
      </c>
      <c r="D557" s="15">
        <v>0.27272727272727271</v>
      </c>
      <c r="E557" s="15">
        <v>1</v>
      </c>
    </row>
    <row r="558" spans="1:5">
      <c r="A558" s="6" t="s">
        <v>4442</v>
      </c>
      <c r="B558" s="15">
        <v>0.32833333333333331</v>
      </c>
      <c r="C558" s="15">
        <v>0.34466666666666668</v>
      </c>
      <c r="D558" s="15">
        <v>0.32700000000000001</v>
      </c>
      <c r="E558" s="15">
        <v>1</v>
      </c>
    </row>
    <row r="562" spans="1:2">
      <c r="A562" s="5" t="s">
        <v>7</v>
      </c>
      <c r="B562" t="s">
        <v>4485</v>
      </c>
    </row>
    <row r="564" spans="1:2">
      <c r="A564" s="5" t="s">
        <v>4441</v>
      </c>
      <c r="B564" t="s">
        <v>4452</v>
      </c>
    </row>
    <row r="565" spans="1:2">
      <c r="A565" s="6">
        <v>2018</v>
      </c>
      <c r="B565" s="17">
        <v>479</v>
      </c>
    </row>
    <row r="566" spans="1:2">
      <c r="A566" s="6">
        <v>2019</v>
      </c>
      <c r="B566" s="17">
        <v>468</v>
      </c>
    </row>
    <row r="567" spans="1:2">
      <c r="A567" s="6">
        <v>2020</v>
      </c>
      <c r="B567" s="17">
        <v>526</v>
      </c>
    </row>
    <row r="568" spans="1:2">
      <c r="A568" s="6">
        <v>2021</v>
      </c>
      <c r="B568" s="17">
        <v>522</v>
      </c>
    </row>
    <row r="569" spans="1:2">
      <c r="A569" s="6">
        <v>2022</v>
      </c>
      <c r="B569" s="17">
        <v>521</v>
      </c>
    </row>
    <row r="570" spans="1:2">
      <c r="A570" s="6">
        <v>2023</v>
      </c>
      <c r="B570" s="17">
        <v>484</v>
      </c>
    </row>
    <row r="571" spans="1:2">
      <c r="A571" s="6" t="s">
        <v>4442</v>
      </c>
      <c r="B571" s="17">
        <v>3000</v>
      </c>
    </row>
    <row r="585" spans="1:2">
      <c r="A585" s="5" t="s">
        <v>4441</v>
      </c>
      <c r="B585" t="s">
        <v>4452</v>
      </c>
    </row>
    <row r="586" spans="1:2">
      <c r="A586" s="6" t="s">
        <v>286</v>
      </c>
      <c r="B586" s="17">
        <v>109</v>
      </c>
    </row>
    <row r="587" spans="1:2">
      <c r="A587" s="6" t="s">
        <v>93</v>
      </c>
      <c r="B587" s="17">
        <v>108</v>
      </c>
    </row>
    <row r="588" spans="1:2">
      <c r="A588" s="6" t="s">
        <v>307</v>
      </c>
      <c r="B588" s="17">
        <v>108</v>
      </c>
    </row>
    <row r="589" spans="1:2">
      <c r="A589" s="6" t="s">
        <v>253</v>
      </c>
      <c r="B589" s="17">
        <v>106</v>
      </c>
    </row>
    <row r="590" spans="1:2">
      <c r="A590" s="6" t="s">
        <v>32</v>
      </c>
      <c r="B590" s="17">
        <v>105</v>
      </c>
    </row>
    <row r="591" spans="1:2">
      <c r="A591" s="6" t="s">
        <v>215</v>
      </c>
      <c r="B591" s="17">
        <v>102</v>
      </c>
    </row>
    <row r="592" spans="1:2">
      <c r="A592" s="6" t="s">
        <v>183</v>
      </c>
      <c r="B592" s="17">
        <v>101</v>
      </c>
    </row>
    <row r="593" spans="1:32">
      <c r="A593" s="6" t="s">
        <v>220</v>
      </c>
      <c r="B593" s="17">
        <v>101</v>
      </c>
    </row>
    <row r="594" spans="1:32">
      <c r="A594" s="6" t="s">
        <v>197</v>
      </c>
      <c r="B594" s="17">
        <v>100</v>
      </c>
    </row>
    <row r="595" spans="1:32">
      <c r="A595" s="6" t="s">
        <v>170</v>
      </c>
      <c r="B595" s="17">
        <v>98</v>
      </c>
    </row>
    <row r="596" spans="1:32">
      <c r="A596" s="6" t="s">
        <v>4442</v>
      </c>
      <c r="B596" s="17">
        <v>1038</v>
      </c>
    </row>
    <row r="599" spans="1:32">
      <c r="AB599" s="5" t="s">
        <v>4452</v>
      </c>
      <c r="AC599" s="5" t="s">
        <v>4477</v>
      </c>
    </row>
    <row r="600" spans="1:32">
      <c r="AB600" s="5" t="s">
        <v>4441</v>
      </c>
      <c r="AC600" t="s">
        <v>50</v>
      </c>
      <c r="AD600" t="s">
        <v>59</v>
      </c>
      <c r="AE600" t="s">
        <v>37</v>
      </c>
      <c r="AF600" t="s">
        <v>4442</v>
      </c>
    </row>
    <row r="601" spans="1:32">
      <c r="AB601" s="6" t="s">
        <v>286</v>
      </c>
      <c r="AC601" s="17">
        <v>40</v>
      </c>
      <c r="AD601" s="17">
        <v>42</v>
      </c>
      <c r="AE601" s="17">
        <v>27</v>
      </c>
      <c r="AF601" s="17">
        <v>109</v>
      </c>
    </row>
    <row r="602" spans="1:32">
      <c r="AB602" s="6" t="s">
        <v>93</v>
      </c>
      <c r="AC602" s="17">
        <v>29</v>
      </c>
      <c r="AD602" s="17">
        <v>38</v>
      </c>
      <c r="AE602" s="17">
        <v>41</v>
      </c>
      <c r="AF602" s="17">
        <v>108</v>
      </c>
    </row>
    <row r="603" spans="1:32">
      <c r="AB603" s="6" t="s">
        <v>307</v>
      </c>
      <c r="AC603" s="17">
        <v>31</v>
      </c>
      <c r="AD603" s="17">
        <v>35</v>
      </c>
      <c r="AE603" s="17">
        <v>42</v>
      </c>
      <c r="AF603" s="17">
        <v>108</v>
      </c>
    </row>
    <row r="604" spans="1:32">
      <c r="AB604" s="6" t="s">
        <v>253</v>
      </c>
      <c r="AC604" s="17">
        <v>37</v>
      </c>
      <c r="AD604" s="17">
        <v>40</v>
      </c>
      <c r="AE604" s="17">
        <v>29</v>
      </c>
      <c r="AF604" s="17">
        <v>106</v>
      </c>
    </row>
    <row r="605" spans="1:32">
      <c r="AB605" s="6" t="s">
        <v>32</v>
      </c>
      <c r="AC605" s="17">
        <v>35</v>
      </c>
      <c r="AD605" s="17">
        <v>26</v>
      </c>
      <c r="AE605" s="17">
        <v>44</v>
      </c>
      <c r="AF605" s="17">
        <v>105</v>
      </c>
    </row>
    <row r="606" spans="1:32">
      <c r="AB606" s="6" t="s">
        <v>215</v>
      </c>
      <c r="AC606" s="17">
        <v>40</v>
      </c>
      <c r="AD606" s="17">
        <v>26</v>
      </c>
      <c r="AE606" s="17">
        <v>36</v>
      </c>
      <c r="AF606" s="17">
        <v>102</v>
      </c>
    </row>
    <row r="607" spans="1:32">
      <c r="AB607" s="6" t="s">
        <v>183</v>
      </c>
      <c r="AC607" s="17">
        <v>38</v>
      </c>
      <c r="AD607" s="17">
        <v>36</v>
      </c>
      <c r="AE607" s="17">
        <v>27</v>
      </c>
      <c r="AF607" s="17">
        <v>101</v>
      </c>
    </row>
    <row r="608" spans="1:32">
      <c r="AB608" s="6" t="s">
        <v>220</v>
      </c>
      <c r="AC608" s="17">
        <v>39</v>
      </c>
      <c r="AD608" s="17">
        <v>36</v>
      </c>
      <c r="AE608" s="17">
        <v>26</v>
      </c>
      <c r="AF608" s="17">
        <v>101</v>
      </c>
    </row>
    <row r="609" spans="28:32">
      <c r="AB609" s="6" t="s">
        <v>197</v>
      </c>
      <c r="AC609" s="17">
        <v>32</v>
      </c>
      <c r="AD609" s="17">
        <v>36</v>
      </c>
      <c r="AE609" s="17">
        <v>32</v>
      </c>
      <c r="AF609" s="17">
        <v>100</v>
      </c>
    </row>
    <row r="610" spans="28:32">
      <c r="AB610" s="6" t="s">
        <v>170</v>
      </c>
      <c r="AC610" s="17">
        <v>35</v>
      </c>
      <c r="AD610" s="17">
        <v>38</v>
      </c>
      <c r="AE610" s="17">
        <v>25</v>
      </c>
      <c r="AF610" s="17">
        <v>98</v>
      </c>
    </row>
    <row r="611" spans="28:32">
      <c r="AB611" s="6" t="s">
        <v>4442</v>
      </c>
      <c r="AC611" s="17">
        <v>356</v>
      </c>
      <c r="AD611" s="17">
        <v>353</v>
      </c>
      <c r="AE611" s="17">
        <v>329</v>
      </c>
      <c r="AF611" s="17">
        <v>1038</v>
      </c>
    </row>
    <row r="645" spans="1:2">
      <c r="A645" s="5" t="s">
        <v>4441</v>
      </c>
      <c r="B645" t="s">
        <v>4452</v>
      </c>
    </row>
    <row r="646" spans="1:2">
      <c r="A646" s="6">
        <v>2018</v>
      </c>
      <c r="B646" s="17">
        <v>479</v>
      </c>
    </row>
    <row r="647" spans="1:2">
      <c r="A647" s="6">
        <v>2019</v>
      </c>
      <c r="B647" s="17">
        <v>468</v>
      </c>
    </row>
    <row r="648" spans="1:2">
      <c r="A648" s="6">
        <v>2020</v>
      </c>
      <c r="B648" s="17">
        <v>526</v>
      </c>
    </row>
    <row r="649" spans="1:2">
      <c r="A649" s="6">
        <v>2021</v>
      </c>
      <c r="B649" s="17">
        <v>522</v>
      </c>
    </row>
    <row r="650" spans="1:2">
      <c r="A650" s="6">
        <v>2022</v>
      </c>
      <c r="B650" s="17">
        <v>521</v>
      </c>
    </row>
    <row r="651" spans="1:2">
      <c r="A651" s="6">
        <v>2023</v>
      </c>
      <c r="B651" s="17">
        <v>484</v>
      </c>
    </row>
    <row r="652" spans="1:2">
      <c r="A652" s="6" t="s">
        <v>4442</v>
      </c>
      <c r="B652" s="17">
        <v>3000</v>
      </c>
    </row>
    <row r="660" spans="1:2">
      <c r="A660" s="5" t="s">
        <v>4441</v>
      </c>
      <c r="B660" t="s">
        <v>4434</v>
      </c>
    </row>
    <row r="661" spans="1:2">
      <c r="A661" s="6" t="s">
        <v>168</v>
      </c>
      <c r="B661" s="17">
        <v>417</v>
      </c>
    </row>
    <row r="662" spans="1:2">
      <c r="A662" s="6" t="s">
        <v>80</v>
      </c>
      <c r="B662" s="17">
        <v>523</v>
      </c>
    </row>
    <row r="663" spans="1:2">
      <c r="A663" s="6" t="s">
        <v>108</v>
      </c>
      <c r="B663" s="17">
        <v>849</v>
      </c>
    </row>
    <row r="664" spans="1:2">
      <c r="A664" s="6" t="s">
        <v>66</v>
      </c>
      <c r="B664" s="17">
        <v>876</v>
      </c>
    </row>
    <row r="665" spans="1:2">
      <c r="A665" s="6" t="s">
        <v>51</v>
      </c>
      <c r="B665" s="17">
        <v>335</v>
      </c>
    </row>
    <row r="666" spans="1:2">
      <c r="A666" s="6" t="s">
        <v>4442</v>
      </c>
      <c r="B666" s="17">
        <v>3000</v>
      </c>
    </row>
    <row r="674" spans="1:2">
      <c r="A674" s="5" t="s">
        <v>21</v>
      </c>
      <c r="B674" t="s">
        <v>45</v>
      </c>
    </row>
    <row r="676" spans="1:2">
      <c r="A676" s="5" t="s">
        <v>4441</v>
      </c>
      <c r="B676" t="s">
        <v>4460</v>
      </c>
    </row>
    <row r="677" spans="1:2">
      <c r="A677" s="6">
        <v>2018</v>
      </c>
      <c r="B677" s="17">
        <v>246</v>
      </c>
    </row>
    <row r="678" spans="1:2">
      <c r="A678" s="6">
        <v>2019</v>
      </c>
      <c r="B678" s="17">
        <v>244</v>
      </c>
    </row>
    <row r="679" spans="1:2">
      <c r="A679" s="6">
        <v>2020</v>
      </c>
      <c r="B679" s="17">
        <v>264</v>
      </c>
    </row>
    <row r="680" spans="1:2">
      <c r="A680" s="6">
        <v>2021</v>
      </c>
      <c r="B680" s="17">
        <v>266</v>
      </c>
    </row>
    <row r="681" spans="1:2">
      <c r="A681" s="6">
        <v>2022</v>
      </c>
      <c r="B681" s="17">
        <v>248</v>
      </c>
    </row>
    <row r="682" spans="1:2">
      <c r="A682" s="6">
        <v>2023</v>
      </c>
      <c r="B682" s="17">
        <v>252</v>
      </c>
    </row>
    <row r="683" spans="1:2">
      <c r="A683" s="6" t="s">
        <v>4442</v>
      </c>
      <c r="B683" s="17">
        <v>1520</v>
      </c>
    </row>
    <row r="696" spans="1:2">
      <c r="A696" s="5" t="s">
        <v>4441</v>
      </c>
      <c r="B696" t="s">
        <v>4526</v>
      </c>
    </row>
    <row r="697" spans="1:2">
      <c r="A697" s="6" t="s">
        <v>107</v>
      </c>
      <c r="B697" s="17">
        <v>968</v>
      </c>
    </row>
    <row r="698" spans="1:2">
      <c r="A698" s="6" t="s">
        <v>33</v>
      </c>
      <c r="B698" s="17">
        <v>975</v>
      </c>
    </row>
    <row r="699" spans="1:2">
      <c r="A699" s="6" t="s">
        <v>90</v>
      </c>
      <c r="B699" s="17">
        <v>1057</v>
      </c>
    </row>
    <row r="700" spans="1:2">
      <c r="A700" s="6" t="s">
        <v>4442</v>
      </c>
      <c r="B700" s="17">
        <v>3000</v>
      </c>
    </row>
    <row r="723" spans="1:2">
      <c r="A723" s="5" t="s">
        <v>4441</v>
      </c>
      <c r="B723" t="s">
        <v>4452</v>
      </c>
    </row>
    <row r="724" spans="1:2">
      <c r="A724" s="6" t="s">
        <v>162</v>
      </c>
      <c r="B724" s="17">
        <v>449</v>
      </c>
    </row>
    <row r="725" spans="1:2">
      <c r="A725" s="6" t="s">
        <v>86</v>
      </c>
      <c r="B725" s="17">
        <v>442</v>
      </c>
    </row>
    <row r="726" spans="1:2">
      <c r="A726" s="6" t="s">
        <v>128</v>
      </c>
      <c r="B726" s="17">
        <v>393</v>
      </c>
    </row>
    <row r="727" spans="1:2">
      <c r="A727" s="6" t="s">
        <v>38</v>
      </c>
      <c r="B727" s="17">
        <v>421</v>
      </c>
    </row>
    <row r="728" spans="1:2">
      <c r="A728" s="6" t="s">
        <v>71</v>
      </c>
      <c r="B728" s="17">
        <v>419</v>
      </c>
    </row>
    <row r="729" spans="1:2">
      <c r="A729" s="6" t="s">
        <v>60</v>
      </c>
      <c r="B729" s="17">
        <v>449</v>
      </c>
    </row>
    <row r="730" spans="1:2">
      <c r="A730" s="6" t="s">
        <v>113</v>
      </c>
      <c r="B730" s="17">
        <v>427</v>
      </c>
    </row>
    <row r="731" spans="1:2">
      <c r="A731" s="6" t="s">
        <v>4442</v>
      </c>
      <c r="B731" s="17">
        <v>3000</v>
      </c>
    </row>
    <row r="745" spans="1:5">
      <c r="A745" s="5" t="s">
        <v>4452</v>
      </c>
      <c r="B745" s="5" t="s">
        <v>4477</v>
      </c>
    </row>
    <row r="746" spans="1:5">
      <c r="A746" s="5" t="s">
        <v>4441</v>
      </c>
      <c r="B746" t="s">
        <v>50</v>
      </c>
      <c r="C746" t="s">
        <v>59</v>
      </c>
      <c r="D746" t="s">
        <v>37</v>
      </c>
      <c r="E746" t="s">
        <v>4442</v>
      </c>
    </row>
    <row r="747" spans="1:5">
      <c r="A747" s="6" t="s">
        <v>162</v>
      </c>
      <c r="B747" s="17">
        <v>129</v>
      </c>
      <c r="C747" s="17">
        <v>165</v>
      </c>
      <c r="D747" s="17">
        <v>155</v>
      </c>
      <c r="E747" s="17">
        <v>449</v>
      </c>
    </row>
    <row r="748" spans="1:5">
      <c r="A748" s="6" t="s">
        <v>86</v>
      </c>
      <c r="B748" s="17">
        <v>167</v>
      </c>
      <c r="C748" s="17">
        <v>130</v>
      </c>
      <c r="D748" s="17">
        <v>145</v>
      </c>
      <c r="E748" s="17">
        <v>442</v>
      </c>
    </row>
    <row r="749" spans="1:5">
      <c r="A749" s="6" t="s">
        <v>128</v>
      </c>
      <c r="B749" s="17">
        <v>125</v>
      </c>
      <c r="C749" s="17">
        <v>138</v>
      </c>
      <c r="D749" s="17">
        <v>130</v>
      </c>
      <c r="E749" s="17">
        <v>393</v>
      </c>
    </row>
    <row r="750" spans="1:5">
      <c r="A750" s="6" t="s">
        <v>38</v>
      </c>
      <c r="B750" s="17">
        <v>167</v>
      </c>
      <c r="C750" s="17">
        <v>122</v>
      </c>
      <c r="D750" s="17">
        <v>132</v>
      </c>
      <c r="E750" s="17">
        <v>421</v>
      </c>
    </row>
    <row r="751" spans="1:5">
      <c r="A751" s="6" t="s">
        <v>71</v>
      </c>
      <c r="B751" s="17">
        <v>134</v>
      </c>
      <c r="C751" s="17">
        <v>162</v>
      </c>
      <c r="D751" s="17">
        <v>123</v>
      </c>
      <c r="E751" s="17">
        <v>419</v>
      </c>
    </row>
    <row r="752" spans="1:5">
      <c r="A752" s="6" t="s">
        <v>60</v>
      </c>
      <c r="B752" s="17">
        <v>132</v>
      </c>
      <c r="C752" s="17">
        <v>162</v>
      </c>
      <c r="D752" s="17">
        <v>155</v>
      </c>
      <c r="E752" s="17">
        <v>449</v>
      </c>
    </row>
    <row r="753" spans="1:5">
      <c r="A753" s="6" t="s">
        <v>113</v>
      </c>
      <c r="B753" s="17">
        <v>131</v>
      </c>
      <c r="C753" s="17">
        <v>155</v>
      </c>
      <c r="D753" s="17">
        <v>141</v>
      </c>
      <c r="E753" s="17">
        <v>427</v>
      </c>
    </row>
    <row r="754" spans="1:5">
      <c r="A754" s="6" t="s">
        <v>4442</v>
      </c>
      <c r="B754" s="17">
        <v>985</v>
      </c>
      <c r="C754" s="17">
        <v>1034</v>
      </c>
      <c r="D754" s="17">
        <v>981</v>
      </c>
      <c r="E754" s="17">
        <v>3000</v>
      </c>
    </row>
    <row r="786" spans="1:2">
      <c r="A786" s="5" t="s">
        <v>4441</v>
      </c>
      <c r="B786" t="s">
        <v>4452</v>
      </c>
    </row>
    <row r="787" spans="1:2">
      <c r="A787" s="6">
        <v>1</v>
      </c>
      <c r="B787" s="17">
        <v>624</v>
      </c>
    </row>
    <row r="788" spans="1:2">
      <c r="A788" s="6">
        <v>2</v>
      </c>
      <c r="B788" s="17">
        <v>578</v>
      </c>
    </row>
    <row r="789" spans="1:2">
      <c r="A789" s="6">
        <v>3</v>
      </c>
      <c r="B789" s="17">
        <v>599</v>
      </c>
    </row>
    <row r="790" spans="1:2">
      <c r="A790" s="6">
        <v>4</v>
      </c>
      <c r="B790" s="17">
        <v>584</v>
      </c>
    </row>
    <row r="791" spans="1:2">
      <c r="A791" s="6">
        <v>5</v>
      </c>
      <c r="B791" s="17">
        <v>615</v>
      </c>
    </row>
    <row r="792" spans="1:2">
      <c r="A792" s="6" t="s">
        <v>4442</v>
      </c>
      <c r="B792" s="17">
        <v>3000</v>
      </c>
    </row>
    <row r="804" spans="1:2">
      <c r="A804" s="5" t="s">
        <v>8</v>
      </c>
      <c r="B804" t="s">
        <v>4527</v>
      </c>
    </row>
    <row r="806" spans="1:2">
      <c r="A806" s="5" t="s">
        <v>4441</v>
      </c>
      <c r="B806" t="s">
        <v>4452</v>
      </c>
    </row>
    <row r="807" spans="1:2">
      <c r="A807" s="6" t="s">
        <v>56</v>
      </c>
      <c r="B807" s="17">
        <v>203</v>
      </c>
    </row>
    <row r="808" spans="1:2">
      <c r="A808" s="6" t="s">
        <v>171</v>
      </c>
      <c r="B808" s="17">
        <v>185</v>
      </c>
    </row>
    <row r="809" spans="1:2">
      <c r="A809" s="6" t="s">
        <v>192</v>
      </c>
      <c r="B809" s="17">
        <v>214</v>
      </c>
    </row>
    <row r="810" spans="1:2">
      <c r="A810" s="6" t="s">
        <v>130</v>
      </c>
      <c r="B810" s="17">
        <v>186</v>
      </c>
    </row>
    <row r="811" spans="1:2">
      <c r="A811" s="6" t="s">
        <v>34</v>
      </c>
      <c r="B811" s="17">
        <v>192</v>
      </c>
    </row>
    <row r="812" spans="1:2">
      <c r="A812" s="6" t="s">
        <v>83</v>
      </c>
      <c r="B812" s="17">
        <v>216</v>
      </c>
    </row>
    <row r="813" spans="1:2">
      <c r="A813" s="6" t="s">
        <v>124</v>
      </c>
      <c r="B813" s="17">
        <v>190</v>
      </c>
    </row>
    <row r="814" spans="1:2">
      <c r="A814" s="6" t="s">
        <v>94</v>
      </c>
      <c r="B814" s="17">
        <v>203</v>
      </c>
    </row>
    <row r="815" spans="1:2">
      <c r="A815" s="6" t="s">
        <v>138</v>
      </c>
      <c r="B815" s="17">
        <v>186</v>
      </c>
    </row>
    <row r="816" spans="1:2">
      <c r="A816" s="6" t="s">
        <v>111</v>
      </c>
      <c r="B816" s="17">
        <v>200</v>
      </c>
    </row>
    <row r="817" spans="1:2">
      <c r="A817" s="6" t="s">
        <v>100</v>
      </c>
      <c r="B817" s="17">
        <v>196</v>
      </c>
    </row>
    <row r="818" spans="1:2">
      <c r="A818" s="6" t="s">
        <v>117</v>
      </c>
      <c r="B818" s="17">
        <v>205</v>
      </c>
    </row>
    <row r="819" spans="1:2">
      <c r="A819" s="6" t="s">
        <v>4442</v>
      </c>
      <c r="B819" s="17">
        <v>2376</v>
      </c>
    </row>
    <row r="833" spans="1:2">
      <c r="A833" s="5" t="s">
        <v>4441</v>
      </c>
      <c r="B833" t="s">
        <v>4452</v>
      </c>
    </row>
    <row r="834" spans="1:2">
      <c r="A834" s="6" t="s">
        <v>119</v>
      </c>
      <c r="B834" s="17">
        <v>574</v>
      </c>
    </row>
    <row r="835" spans="1:2">
      <c r="A835" s="6" t="s">
        <v>72</v>
      </c>
      <c r="B835" s="17">
        <v>576</v>
      </c>
    </row>
    <row r="836" spans="1:2">
      <c r="A836" s="6" t="s">
        <v>39</v>
      </c>
      <c r="B836" s="17">
        <v>608</v>
      </c>
    </row>
    <row r="837" spans="1:2">
      <c r="A837" s="6" t="s">
        <v>87</v>
      </c>
      <c r="B837" s="17">
        <v>631</v>
      </c>
    </row>
    <row r="838" spans="1:2">
      <c r="A838" s="6" t="s">
        <v>103</v>
      </c>
      <c r="B838" s="17">
        <v>611</v>
      </c>
    </row>
    <row r="839" spans="1:2">
      <c r="A839" s="6" t="s">
        <v>4442</v>
      </c>
      <c r="B839" s="17">
        <v>3000</v>
      </c>
    </row>
    <row r="851" spans="1:7">
      <c r="A851" s="5" t="s">
        <v>4452</v>
      </c>
      <c r="B851" s="5" t="s">
        <v>4477</v>
      </c>
    </row>
    <row r="852" spans="1:7">
      <c r="A852" s="5" t="s">
        <v>4441</v>
      </c>
      <c r="B852" t="s">
        <v>50</v>
      </c>
      <c r="C852" t="s">
        <v>59</v>
      </c>
      <c r="D852" t="s">
        <v>37</v>
      </c>
      <c r="E852" t="s">
        <v>4442</v>
      </c>
    </row>
    <row r="853" spans="1:7">
      <c r="A853" s="6" t="s">
        <v>42</v>
      </c>
      <c r="B853" s="17">
        <v>254</v>
      </c>
      <c r="C853" s="17">
        <v>259</v>
      </c>
      <c r="D853" s="17">
        <v>250</v>
      </c>
      <c r="E853" s="17">
        <v>763</v>
      </c>
    </row>
    <row r="854" spans="1:7">
      <c r="A854" s="6" t="s">
        <v>74</v>
      </c>
      <c r="B854" s="17">
        <v>221</v>
      </c>
      <c r="C854" s="17">
        <v>256</v>
      </c>
      <c r="D854" s="17">
        <v>248</v>
      </c>
      <c r="E854" s="17">
        <v>725</v>
      </c>
    </row>
    <row r="855" spans="1:7">
      <c r="A855" s="6" t="s">
        <v>105</v>
      </c>
      <c r="B855" s="17">
        <v>262</v>
      </c>
      <c r="C855" s="17">
        <v>252</v>
      </c>
      <c r="D855" s="17">
        <v>239</v>
      </c>
      <c r="E855" s="17">
        <v>753</v>
      </c>
    </row>
    <row r="856" spans="1:7">
      <c r="A856" s="6" t="s">
        <v>63</v>
      </c>
      <c r="B856" s="17">
        <v>248</v>
      </c>
      <c r="C856" s="17">
        <v>267</v>
      </c>
      <c r="D856" s="17">
        <v>244</v>
      </c>
      <c r="E856" s="17">
        <v>759</v>
      </c>
    </row>
    <row r="857" spans="1:7">
      <c r="A857" s="6" t="s">
        <v>4442</v>
      </c>
      <c r="B857" s="17">
        <v>985</v>
      </c>
      <c r="C857" s="17">
        <v>1034</v>
      </c>
      <c r="D857" s="17">
        <v>981</v>
      </c>
      <c r="E857" s="17">
        <v>3000</v>
      </c>
    </row>
    <row r="863" spans="1:7">
      <c r="A863" s="5" t="s">
        <v>4452</v>
      </c>
      <c r="B863" s="5" t="s">
        <v>4477</v>
      </c>
    </row>
    <row r="864" spans="1:7">
      <c r="A864" s="5" t="s">
        <v>4441</v>
      </c>
      <c r="B864" t="s">
        <v>119</v>
      </c>
      <c r="C864" t="s">
        <v>72</v>
      </c>
      <c r="D864" t="s">
        <v>39</v>
      </c>
      <c r="E864" t="s">
        <v>87</v>
      </c>
      <c r="F864" t="s">
        <v>103</v>
      </c>
      <c r="G864" t="s">
        <v>4442</v>
      </c>
    </row>
    <row r="865" spans="1:7">
      <c r="A865" s="6">
        <v>2018</v>
      </c>
      <c r="B865" s="17">
        <v>87</v>
      </c>
      <c r="C865" s="17">
        <v>100</v>
      </c>
      <c r="D865" s="17">
        <v>89</v>
      </c>
      <c r="E865" s="17">
        <v>105</v>
      </c>
      <c r="F865" s="17">
        <v>98</v>
      </c>
      <c r="G865" s="17">
        <v>479</v>
      </c>
    </row>
    <row r="866" spans="1:7">
      <c r="A866" s="6">
        <v>2019</v>
      </c>
      <c r="B866" s="17">
        <v>85</v>
      </c>
      <c r="C866" s="17">
        <v>81</v>
      </c>
      <c r="D866" s="17">
        <v>96</v>
      </c>
      <c r="E866" s="17">
        <v>103</v>
      </c>
      <c r="F866" s="17">
        <v>103</v>
      </c>
      <c r="G866" s="17">
        <v>468</v>
      </c>
    </row>
    <row r="867" spans="1:7">
      <c r="A867" s="6">
        <v>2020</v>
      </c>
      <c r="B867" s="17">
        <v>92</v>
      </c>
      <c r="C867" s="17">
        <v>109</v>
      </c>
      <c r="D867" s="17">
        <v>111</v>
      </c>
      <c r="E867" s="17">
        <v>101</v>
      </c>
      <c r="F867" s="17">
        <v>113</v>
      </c>
      <c r="G867" s="17">
        <v>526</v>
      </c>
    </row>
    <row r="868" spans="1:7">
      <c r="A868" s="6">
        <v>2021</v>
      </c>
      <c r="B868" s="17">
        <v>108</v>
      </c>
      <c r="C868" s="17">
        <v>97</v>
      </c>
      <c r="D868" s="17">
        <v>100</v>
      </c>
      <c r="E868" s="17">
        <v>109</v>
      </c>
      <c r="F868" s="17">
        <v>108</v>
      </c>
      <c r="G868" s="17">
        <v>522</v>
      </c>
    </row>
    <row r="869" spans="1:7">
      <c r="A869" s="6">
        <v>2022</v>
      </c>
      <c r="B869" s="17">
        <v>97</v>
      </c>
      <c r="C869" s="17">
        <v>103</v>
      </c>
      <c r="D869" s="17">
        <v>117</v>
      </c>
      <c r="E869" s="17">
        <v>101</v>
      </c>
      <c r="F869" s="17">
        <v>103</v>
      </c>
      <c r="G869" s="17">
        <v>521</v>
      </c>
    </row>
    <row r="870" spans="1:7">
      <c r="A870" s="6">
        <v>2023</v>
      </c>
      <c r="B870" s="17">
        <v>105</v>
      </c>
      <c r="C870" s="17">
        <v>86</v>
      </c>
      <c r="D870" s="17">
        <v>95</v>
      </c>
      <c r="E870" s="17">
        <v>112</v>
      </c>
      <c r="F870" s="17">
        <v>86</v>
      </c>
      <c r="G870" s="17">
        <v>484</v>
      </c>
    </row>
    <row r="871" spans="1:7">
      <c r="A871" s="6" t="s">
        <v>4442</v>
      </c>
      <c r="B871" s="17">
        <v>574</v>
      </c>
      <c r="C871" s="17">
        <v>576</v>
      </c>
      <c r="D871" s="17">
        <v>608</v>
      </c>
      <c r="E871" s="17">
        <v>631</v>
      </c>
      <c r="F871" s="17">
        <v>611</v>
      </c>
      <c r="G871" s="17">
        <v>3000</v>
      </c>
    </row>
    <row r="886" spans="1:2">
      <c r="A886" s="5" t="s">
        <v>4441</v>
      </c>
      <c r="B886" t="s">
        <v>4452</v>
      </c>
    </row>
    <row r="887" spans="1:2">
      <c r="A887" s="6" t="s">
        <v>40</v>
      </c>
      <c r="B887" s="17">
        <v>749</v>
      </c>
    </row>
    <row r="888" spans="1:2">
      <c r="A888" s="6" t="s">
        <v>88</v>
      </c>
      <c r="B888" s="17">
        <v>771</v>
      </c>
    </row>
    <row r="889" spans="1:2">
      <c r="A889" s="6" t="s">
        <v>61</v>
      </c>
      <c r="B889" s="17">
        <v>712</v>
      </c>
    </row>
    <row r="890" spans="1:2">
      <c r="A890" s="6" t="s">
        <v>104</v>
      </c>
      <c r="B890" s="17">
        <v>768</v>
      </c>
    </row>
    <row r="891" spans="1:2">
      <c r="A891" s="6" t="s">
        <v>4442</v>
      </c>
      <c r="B891" s="17">
        <v>3000</v>
      </c>
    </row>
    <row r="899" spans="1:5">
      <c r="A899" s="5" t="s">
        <v>4460</v>
      </c>
      <c r="B899" s="5" t="s">
        <v>4477</v>
      </c>
    </row>
    <row r="900" spans="1:5">
      <c r="A900" s="5" t="s">
        <v>4441</v>
      </c>
      <c r="B900" t="s">
        <v>50</v>
      </c>
      <c r="C900" t="s">
        <v>59</v>
      </c>
      <c r="D900" t="s">
        <v>37</v>
      </c>
      <c r="E900" t="s">
        <v>4442</v>
      </c>
    </row>
    <row r="901" spans="1:5">
      <c r="A901" s="6" t="s">
        <v>120</v>
      </c>
      <c r="B901" s="17">
        <v>225</v>
      </c>
      <c r="C901" s="17">
        <v>252</v>
      </c>
      <c r="D901" s="17">
        <v>234</v>
      </c>
      <c r="E901" s="17">
        <v>711</v>
      </c>
    </row>
    <row r="902" spans="1:5">
      <c r="A902" s="6" t="s">
        <v>62</v>
      </c>
      <c r="B902" s="17">
        <v>248</v>
      </c>
      <c r="C902" s="17">
        <v>248</v>
      </c>
      <c r="D902" s="17">
        <v>265</v>
      </c>
      <c r="E902" s="17">
        <v>761</v>
      </c>
    </row>
    <row r="903" spans="1:5">
      <c r="A903" s="6" t="s">
        <v>73</v>
      </c>
      <c r="B903" s="17">
        <v>266</v>
      </c>
      <c r="C903" s="17">
        <v>274</v>
      </c>
      <c r="D903" s="17">
        <v>238</v>
      </c>
      <c r="E903" s="17">
        <v>778</v>
      </c>
    </row>
    <row r="904" spans="1:5">
      <c r="A904" s="6" t="s">
        <v>41</v>
      </c>
      <c r="B904" s="17">
        <v>246</v>
      </c>
      <c r="C904" s="17">
        <v>260</v>
      </c>
      <c r="D904" s="17">
        <v>244</v>
      </c>
      <c r="E904" s="17">
        <v>750</v>
      </c>
    </row>
    <row r="905" spans="1:5">
      <c r="A905" s="6" t="s">
        <v>4442</v>
      </c>
      <c r="B905" s="17">
        <v>985</v>
      </c>
      <c r="C905" s="17">
        <v>1034</v>
      </c>
      <c r="D905" s="17">
        <v>981</v>
      </c>
      <c r="E905" s="17">
        <v>3000</v>
      </c>
    </row>
    <row r="912" spans="1:5">
      <c r="A912" s="5" t="s">
        <v>4441</v>
      </c>
      <c r="B912" t="s">
        <v>4452</v>
      </c>
    </row>
    <row r="913" spans="1:2">
      <c r="A913" s="6" t="s">
        <v>106</v>
      </c>
      <c r="B913" s="17">
        <v>736</v>
      </c>
    </row>
    <row r="914" spans="1:2">
      <c r="A914" s="6" t="s">
        <v>89</v>
      </c>
      <c r="B914" s="17">
        <v>736</v>
      </c>
    </row>
    <row r="915" spans="1:2">
      <c r="A915" s="6" t="s">
        <v>43</v>
      </c>
      <c r="B915" s="17">
        <v>812</v>
      </c>
    </row>
    <row r="916" spans="1:2">
      <c r="A916" s="6" t="s">
        <v>33</v>
      </c>
      <c r="B916" s="17">
        <v>716</v>
      </c>
    </row>
    <row r="917" spans="1:2">
      <c r="A917" s="6" t="s">
        <v>4442</v>
      </c>
      <c r="B917" s="17">
        <v>3000</v>
      </c>
    </row>
  </sheetData>
  <conditionalFormatting pivot="1" sqref="B370:H381">
    <cfRule type="colorScale" priority="2">
      <colorScale>
        <cfvo type="min"/>
        <cfvo type="percentile" val="50"/>
        <cfvo type="max"/>
        <color rgb="FF00FF00"/>
        <color rgb="FFFFFF00"/>
        <color rgb="FFF00A0A"/>
      </colorScale>
    </cfRule>
  </conditionalFormatting>
  <conditionalFormatting pivot="1" sqref="B370:H381">
    <cfRule type="colorScale" priority="1">
      <colorScale>
        <cfvo type="num" val="&quot;22-31&quot;"/>
        <cfvo type="num" val="&quot;32-41&quot;"/>
        <cfvo type="num" val="&quot;42-50&quot;"/>
        <color rgb="FF00FF00"/>
        <color rgb="FFFFFF00"/>
        <color rgb="FFF00A0A"/>
      </colorScale>
    </cfRule>
  </conditionalFormatting>
  <pageMargins left="0.7" right="0.7" top="0.75" bottom="0.75" header="0.3" footer="0.3"/>
  <drawing r:id="rId4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5EEF5-B738-4BFC-B1A7-88FC97D70799}">
  <sheetPr codeName="Sheet6"/>
  <dimension ref="A3:E92"/>
  <sheetViews>
    <sheetView zoomScale="114" workbookViewId="0">
      <selection activeCell="A6" sqref="A6"/>
      <pivotSelection pane="bottomRight" showHeader="1" extendable="1" start="2" max="7" activeRow="5" click="1" r:id="rId2">
        <pivotArea dataOnly="0" fieldPosition="0">
          <references count="1">
            <reference field="5" count="1">
              <x v="2"/>
            </reference>
          </references>
        </pivotArea>
      </pivotSelection>
    </sheetView>
  </sheetViews>
  <sheetFormatPr defaultRowHeight="14.4"/>
  <cols>
    <col min="1" max="1" width="17.88671875" bestFit="1" customWidth="1"/>
    <col min="2" max="2" width="6.33203125" bestFit="1" customWidth="1"/>
  </cols>
  <sheetData>
    <row r="3" spans="1:1">
      <c r="A3" s="5" t="s">
        <v>4441</v>
      </c>
    </row>
    <row r="4" spans="1:1">
      <c r="A4" s="6">
        <v>2018</v>
      </c>
    </row>
    <row r="5" spans="1:1">
      <c r="A5" s="6">
        <v>2019</v>
      </c>
    </row>
    <row r="6" spans="1:1">
      <c r="A6" s="6">
        <v>2020</v>
      </c>
    </row>
    <row r="7" spans="1:1">
      <c r="A7" s="6">
        <v>2021</v>
      </c>
    </row>
    <row r="8" spans="1:1">
      <c r="A8" s="6">
        <v>2022</v>
      </c>
    </row>
    <row r="9" spans="1:1">
      <c r="A9" s="6">
        <v>2023</v>
      </c>
    </row>
    <row r="10" spans="1:1">
      <c r="A10" s="6" t="s">
        <v>4442</v>
      </c>
    </row>
    <row r="21" spans="1:5">
      <c r="E21" t="s">
        <v>4488</v>
      </c>
    </row>
    <row r="24" spans="1:5">
      <c r="A24" s="5" t="s">
        <v>4441</v>
      </c>
    </row>
    <row r="25" spans="1:5">
      <c r="A25" s="6" t="s">
        <v>152</v>
      </c>
    </row>
    <row r="26" spans="1:5">
      <c r="A26" s="6" t="s">
        <v>149</v>
      </c>
    </row>
    <row r="27" spans="1:5">
      <c r="A27" s="6" t="s">
        <v>137</v>
      </c>
    </row>
    <row r="28" spans="1:5">
      <c r="A28" s="6" t="s">
        <v>141</v>
      </c>
    </row>
    <row r="29" spans="1:5">
      <c r="A29" s="6" t="s">
        <v>191</v>
      </c>
    </row>
    <row r="30" spans="1:5">
      <c r="A30" s="6" t="s">
        <v>69</v>
      </c>
    </row>
    <row r="31" spans="1:5">
      <c r="A31" s="6" t="s">
        <v>307</v>
      </c>
    </row>
    <row r="32" spans="1:5">
      <c r="A32" s="6" t="s">
        <v>286</v>
      </c>
    </row>
    <row r="33" spans="1:1">
      <c r="A33" s="6" t="s">
        <v>197</v>
      </c>
    </row>
    <row r="34" spans="1:1">
      <c r="A34" s="6" t="s">
        <v>270</v>
      </c>
    </row>
    <row r="35" spans="1:1">
      <c r="A35" s="6" t="s">
        <v>116</v>
      </c>
    </row>
    <row r="36" spans="1:1">
      <c r="A36" s="6" t="s">
        <v>32</v>
      </c>
    </row>
    <row r="37" spans="1:1">
      <c r="A37" s="6" t="s">
        <v>311</v>
      </c>
    </row>
    <row r="38" spans="1:1">
      <c r="A38" s="6" t="s">
        <v>157</v>
      </c>
    </row>
    <row r="39" spans="1:1">
      <c r="A39" s="6" t="s">
        <v>215</v>
      </c>
    </row>
    <row r="40" spans="1:1">
      <c r="A40" s="6" t="s">
        <v>166</v>
      </c>
    </row>
    <row r="41" spans="1:1">
      <c r="A41" s="6" t="s">
        <v>177</v>
      </c>
    </row>
    <row r="42" spans="1:1">
      <c r="A42" s="6" t="s">
        <v>327</v>
      </c>
    </row>
    <row r="43" spans="1:1">
      <c r="A43" s="6" t="s">
        <v>99</v>
      </c>
    </row>
    <row r="44" spans="1:1">
      <c r="A44" s="6" t="s">
        <v>294</v>
      </c>
    </row>
    <row r="45" spans="1:1">
      <c r="A45" s="6" t="s">
        <v>220</v>
      </c>
    </row>
    <row r="46" spans="1:1">
      <c r="A46" s="6" t="s">
        <v>206</v>
      </c>
    </row>
    <row r="47" spans="1:1">
      <c r="A47" s="6" t="s">
        <v>170</v>
      </c>
    </row>
    <row r="48" spans="1:1">
      <c r="A48" s="6" t="s">
        <v>318</v>
      </c>
    </row>
    <row r="49" spans="1:1">
      <c r="A49" s="6" t="s">
        <v>122</v>
      </c>
    </row>
    <row r="50" spans="1:1">
      <c r="A50" s="6" t="s">
        <v>93</v>
      </c>
    </row>
    <row r="51" spans="1:1">
      <c r="A51" s="6" t="s">
        <v>183</v>
      </c>
    </row>
    <row r="52" spans="1:1">
      <c r="A52" s="6" t="s">
        <v>145</v>
      </c>
    </row>
    <row r="53" spans="1:1">
      <c r="A53" s="6" t="s">
        <v>234</v>
      </c>
    </row>
    <row r="54" spans="1:1">
      <c r="A54" s="6" t="s">
        <v>54</v>
      </c>
    </row>
    <row r="55" spans="1:1">
      <c r="A55" s="6" t="s">
        <v>253</v>
      </c>
    </row>
    <row r="56" spans="1:1">
      <c r="A56" s="6" t="s">
        <v>211</v>
      </c>
    </row>
    <row r="57" spans="1:1">
      <c r="A57" s="6" t="s">
        <v>4442</v>
      </c>
    </row>
    <row r="60" spans="1:1">
      <c r="A60" s="6" t="s">
        <v>4489</v>
      </c>
    </row>
    <row r="61" spans="1:1">
      <c r="A61" s="6" t="s">
        <v>152</v>
      </c>
    </row>
    <row r="62" spans="1:1">
      <c r="A62" s="6" t="s">
        <v>149</v>
      </c>
    </row>
    <row r="63" spans="1:1">
      <c r="A63" s="6" t="s">
        <v>137</v>
      </c>
    </row>
    <row r="64" spans="1:1">
      <c r="A64" s="6" t="s">
        <v>141</v>
      </c>
    </row>
    <row r="65" spans="1:1">
      <c r="A65" s="6" t="s">
        <v>191</v>
      </c>
    </row>
    <row r="66" spans="1:1">
      <c r="A66" s="6" t="s">
        <v>69</v>
      </c>
    </row>
    <row r="67" spans="1:1">
      <c r="A67" s="6" t="s">
        <v>307</v>
      </c>
    </row>
    <row r="68" spans="1:1">
      <c r="A68" s="6" t="s">
        <v>286</v>
      </c>
    </row>
    <row r="69" spans="1:1">
      <c r="A69" s="6" t="s">
        <v>197</v>
      </c>
    </row>
    <row r="70" spans="1:1">
      <c r="A70" s="6" t="s">
        <v>270</v>
      </c>
    </row>
    <row r="71" spans="1:1">
      <c r="A71" s="6" t="s">
        <v>116</v>
      </c>
    </row>
    <row r="72" spans="1:1">
      <c r="A72" s="6" t="s">
        <v>32</v>
      </c>
    </row>
    <row r="73" spans="1:1">
      <c r="A73" s="6" t="s">
        <v>311</v>
      </c>
    </row>
    <row r="74" spans="1:1">
      <c r="A74" s="6" t="s">
        <v>157</v>
      </c>
    </row>
    <row r="75" spans="1:1">
      <c r="A75" s="6" t="s">
        <v>215</v>
      </c>
    </row>
    <row r="76" spans="1:1">
      <c r="A76" s="6" t="s">
        <v>166</v>
      </c>
    </row>
    <row r="77" spans="1:1">
      <c r="A77" s="6" t="s">
        <v>177</v>
      </c>
    </row>
    <row r="78" spans="1:1">
      <c r="A78" s="6" t="s">
        <v>327</v>
      </c>
    </row>
    <row r="79" spans="1:1">
      <c r="A79" s="6" t="s">
        <v>99</v>
      </c>
    </row>
    <row r="80" spans="1:1">
      <c r="A80" s="6" t="s">
        <v>294</v>
      </c>
    </row>
    <row r="81" spans="1:1">
      <c r="A81" s="6" t="s">
        <v>220</v>
      </c>
    </row>
    <row r="82" spans="1:1">
      <c r="A82" s="6" t="s">
        <v>206</v>
      </c>
    </row>
    <row r="83" spans="1:1">
      <c r="A83" s="6" t="s">
        <v>170</v>
      </c>
    </row>
    <row r="84" spans="1:1">
      <c r="A84" s="6" t="s">
        <v>318</v>
      </c>
    </row>
    <row r="85" spans="1:1">
      <c r="A85" s="6" t="s">
        <v>122</v>
      </c>
    </row>
    <row r="86" spans="1:1">
      <c r="A86" s="6" t="s">
        <v>93</v>
      </c>
    </row>
    <row r="87" spans="1:1">
      <c r="A87" s="6" t="s">
        <v>183</v>
      </c>
    </row>
    <row r="88" spans="1:1">
      <c r="A88" s="6" t="s">
        <v>145</v>
      </c>
    </row>
    <row r="89" spans="1:1">
      <c r="A89" s="6" t="s">
        <v>234</v>
      </c>
    </row>
    <row r="90" spans="1:1">
      <c r="A90" s="6" t="s">
        <v>54</v>
      </c>
    </row>
    <row r="91" spans="1:1">
      <c r="A91" s="6" t="s">
        <v>253</v>
      </c>
    </row>
    <row r="92" spans="1:1">
      <c r="A92" s="6" t="s">
        <v>211</v>
      </c>
    </row>
  </sheetData>
  <dataValidations count="2">
    <dataValidation type="list" allowBlank="1" showInputMessage="1" showErrorMessage="1" sqref="D33" xr:uid="{8523911A-72DF-47E4-87B0-581DF70A1811}">
      <formula1>$A$25:$A$56</formula1>
    </dataValidation>
    <dataValidation type="list" allowBlank="1" showInputMessage="1" showErrorMessage="1" sqref="B60" xr:uid="{C8E49720-D51B-4ADE-8570-17B2E079CAE9}">
      <formula1>$A$61:$A$92</formula1>
    </dataValidation>
  </dataValidations>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FD29B-3E5F-499F-B05C-F5D71EE0DAB0}">
  <dimension ref="A1"/>
  <sheetViews>
    <sheetView showGridLines="0" showRowColHeaders="0" zoomScale="104" zoomScaleNormal="104" workbookViewId="0"/>
  </sheetViews>
  <sheetFormatPr defaultRowHeight="14.4"/>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1F148-593D-4BE6-A0CF-623835818382}">
  <sheetPr codeName="Sheet7"/>
  <dimension ref="A1:W15"/>
  <sheetViews>
    <sheetView showGridLines="0" showRowColHeaders="0" tabSelected="1" zoomScale="104" zoomScaleNormal="104" workbookViewId="0"/>
  </sheetViews>
  <sheetFormatPr defaultRowHeight="14.4"/>
  <cols>
    <col min="24" max="24" width="10.5546875" bestFit="1" customWidth="1"/>
    <col min="25" max="25" width="6.33203125" bestFit="1" customWidth="1"/>
  </cols>
  <sheetData>
    <row r="1" spans="1:23">
      <c r="A1" s="12"/>
    </row>
    <row r="15" spans="1:23">
      <c r="W15" s="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35F76-56FC-4F1B-8339-6B656D52A93D}">
  <sheetPr codeName="Sheet8"/>
  <dimension ref="A1"/>
  <sheetViews>
    <sheetView showGridLines="0" showRowColHeaders="0" zoomScale="104" zoomScaleNormal="104" workbookViewId="0">
      <selection activeCell="L38" sqref="L38"/>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149F5-2632-4B19-B91D-702BE6881F7D}">
  <sheetPr codeName="Sheet9"/>
  <dimension ref="A1"/>
  <sheetViews>
    <sheetView showGridLines="0" showRowColHeaders="0" zoomScale="104" zoomScaleNormal="104" workbookViewId="0">
      <selection activeCell="I40" sqref="I40"/>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B29EB-F680-4DB4-9731-0262C476F100}">
  <sheetPr codeName="Sheet10"/>
  <dimension ref="A1"/>
  <sheetViews>
    <sheetView showGridLines="0" showRowColHeaders="0" zoomScale="104" zoomScaleNormal="104" workbookViewId="0">
      <selection activeCell="I38" sqref="I38"/>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CD6F9-9891-404D-898A-1F1DDDFB9485}">
  <sheetPr codeName="Sheet11"/>
  <dimension ref="A1"/>
  <sheetViews>
    <sheetView showGridLines="0" showRowColHeaders="0" zoomScale="104" zoomScaleNormal="104" workbookViewId="0"/>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1C9CB-7903-408B-A96F-234ACC4339C7}">
  <sheetPr codeName="Sheet12"/>
  <dimension ref="A1"/>
  <sheetViews>
    <sheetView showGridLines="0" showRowColHeaders="0" zoomScale="104" zoomScaleNormal="104" workbookViewId="0"/>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A8D2C-FF6D-4DED-8615-94C44BAA75B7}">
  <sheetPr codeName="Sheet13"/>
  <dimension ref="A1"/>
  <sheetViews>
    <sheetView showGridLines="0" showRowColHeaders="0" zoomScale="104" zoomScaleNormal="104" workbookViewId="0"/>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20A25-AB4B-45D4-B397-312C7EED122B}">
  <sheetPr codeName="Sheet14"/>
  <dimension ref="A1"/>
  <sheetViews>
    <sheetView showGridLines="0" showRowColHeaders="0" zoomScale="104" zoomScaleNormal="104" workbookViewId="0"/>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Sheet9</vt:lpstr>
      <vt:lpstr>Lookup</vt:lpstr>
      <vt:lpstr>Cleaned_Data</vt:lpstr>
      <vt:lpstr>KPI</vt:lpstr>
      <vt:lpstr>Charts</vt:lpstr>
      <vt:lpstr>Slicers</vt:lpstr>
      <vt:lpstr>KPI Summary</vt:lpstr>
      <vt:lpstr>Overview</vt:lpstr>
      <vt:lpstr>Temporal</vt:lpstr>
      <vt:lpstr>Severity</vt:lpstr>
      <vt:lpstr>Geography</vt:lpstr>
      <vt:lpstr>Driver</vt:lpstr>
      <vt:lpstr>Environment</vt:lpstr>
      <vt:lpstr>Vehicles</vt:lpstr>
      <vt:lpstr>Road Conditions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Veera Mounika</cp:lastModifiedBy>
  <dcterms:created xsi:type="dcterms:W3CDTF">2025-10-28T10:10:09Z</dcterms:created>
  <dcterms:modified xsi:type="dcterms:W3CDTF">2025-11-01T05:19:39Z</dcterms:modified>
</cp:coreProperties>
</file>